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625"/>
  <workbookPr codeName="ThisWorkbook"/>
  <mc:AlternateContent xmlns:mc="http://schemas.openxmlformats.org/markup-compatibility/2006">
    <mc:Choice Requires="x15">
      <x15ac:absPath xmlns:x15ac="http://schemas.microsoft.com/office/spreadsheetml/2010/11/ac" url="Y:\Projects\259-ETCACM2014-2018\2017_projects\1096_1318_ETS reporting\2017 reporting\Data\Data set for EEA\"/>
    </mc:Choice>
  </mc:AlternateContent>
  <bookViews>
    <workbookView xWindow="0" yWindow="0" windowWidth="20490" windowHeight="7455" firstSheet="1" activeTab="1" xr2:uid="{00000000-000D-0000-FFFF-FFFF00000000}"/>
  </bookViews>
  <sheets>
    <sheet name="Intro" sheetId="6" r:id="rId1"/>
    <sheet name="Contents" sheetId="187" r:id="rId2"/>
    <sheet name="A q_01" sheetId="188" r:id="rId3"/>
    <sheet name="A q_02_01_CADetails" sheetId="190" r:id="rId4"/>
    <sheet name="A q_02_01_CountCAs" sheetId="189" r:id="rId5"/>
    <sheet name="A q_02_01_AccBodyDetails" sheetId="191" r:id="rId6"/>
    <sheet name="A q_02_01_CertAuthYesNo" sheetId="192" r:id="rId7"/>
    <sheet name="A q_02_01_CertAuthDetails" sheetId="193" r:id="rId8"/>
    <sheet name="A q_02_01_RegAdminDetails" sheetId="194" r:id="rId9"/>
    <sheet name="A q_02_02_CARolesAircraft" sheetId="195" r:id="rId10"/>
    <sheet name="A q_02_02_CARolesInst" sheetId="196" r:id="rId11"/>
    <sheet name="A q_02_03_CAFocal" sheetId="197" r:id="rId12"/>
    <sheet name="A q_02_03_CACoordinationYesNo" sheetId="198" r:id="rId13"/>
    <sheet name="A q_02_03_CACooCom" sheetId="199" r:id="rId14"/>
    <sheet name="A q_02_03_CACooComOth" sheetId="200" r:id="rId15"/>
    <sheet name="A q_02_04_InfExcYesNo" sheetId="201" r:id="rId16"/>
    <sheet name="A q_02_04_InfoExchangeComments" sheetId="202" r:id="rId17"/>
    <sheet name="A q_02_04_InfoExchangeOther" sheetId="203" r:id="rId18"/>
    <sheet name="A q_02_04_InfExcMem" sheetId="204" r:id="rId19"/>
    <sheet name="A q_03_01_EmittingInstallations" sheetId="205" r:id="rId20"/>
    <sheet name="A q_03_01_ActPerAnn1YesNo" sheetId="206" r:id="rId21"/>
    <sheet name="A q_03_02_InsExcArt27YesNo" sheetId="207" r:id="rId22"/>
    <sheet name="A q_03_02_EmiExcArt27_kt" sheetId="208" r:id="rId23"/>
    <sheet name="A q_03_02_Art27Exc_to_AnnI" sheetId="209" r:id="rId24"/>
    <sheet name="A q_03_02_Art27InsExcThr" sheetId="210" r:id="rId25"/>
    <sheet name="A q_03_02_VerMeaArt27" sheetId="211" r:id="rId26"/>
    <sheet name="A q_03_02_SimMonYesNo" sheetId="212" r:id="rId27"/>
    <sheet name="A q_03_02_SimMonDet" sheetId="213" r:id="rId28"/>
    <sheet name="A q_03_03_AircraftOperatorTypes" sheetId="214" r:id="rId29"/>
    <sheet name="A q_03_03_AddAirYesNo" sheetId="215" r:id="rId30"/>
    <sheet name="A q_03_03_AirShoHavCom" sheetId="216" r:id="rId31"/>
    <sheet name="A q_03_03_AircraftIssuesComment" sheetId="217" r:id="rId32"/>
    <sheet name="A q_04_01_ReqIntYesNo" sheetId="218" r:id="rId33"/>
    <sheet name="A q_04_01_IntegratedYesDetail" sheetId="219" r:id="rId34"/>
    <sheet name="A q_04_01_IntYesDetOth" sheetId="220" r:id="rId35"/>
    <sheet name="A q_04_01_IntegrationComments" sheetId="221" r:id="rId36"/>
    <sheet name="A q_04_01_IntegratedNoDetail" sheetId="222" r:id="rId37"/>
    <sheet name="A q_04_01_IntNoDetOth" sheetId="223" r:id="rId38"/>
    <sheet name="A q_04_01_CoordinationComments" sheetId="224" r:id="rId39"/>
    <sheet name="A q_04_02_NLPermitUpdate" sheetId="225" r:id="rId40"/>
    <sheet name="A q_04_02_NatLawPerUpdOth" sheetId="226" r:id="rId41"/>
    <sheet name="A q_04_02_NLPermitMemo" sheetId="227" r:id="rId42"/>
    <sheet name="A q_04_02_TotalPermitUpdates" sheetId="228" r:id="rId43"/>
    <sheet name="A q_05_01_AddNationalLegYesNo" sheetId="229" r:id="rId44"/>
    <sheet name="A q_05_01_AddNatLegMemo" sheetId="230" r:id="rId45"/>
    <sheet name="A q_05_01_AddNatGuiYesNo" sheetId="231" r:id="rId46"/>
    <sheet name="A q_05_01_AddNatGuidanceMemo" sheetId="232" r:id="rId47"/>
    <sheet name="A q_05_02_ComRepMem" sheetId="233" r:id="rId48"/>
    <sheet name="A q_05_03_CusRepYesNo" sheetId="234" r:id="rId49"/>
    <sheet name="A q_05_03_CusRepIns" sheetId="235" r:id="rId50"/>
    <sheet name="A q_05_03_CusRepAir" sheetId="236" r:id="rId51"/>
    <sheet name="A q_05_03_MSCusAir_Com" sheetId="237" r:id="rId52"/>
    <sheet name="A q_05_03_MSCusIns_Com" sheetId="238" r:id="rId53"/>
    <sheet name="A q_05_03_MeasuresComplyArt74" sheetId="239" r:id="rId54"/>
    <sheet name="A q_05_04_AutDatExcYesNo" sheetId="240" r:id="rId55"/>
    <sheet name="A q_05_04_MeasuresComplyArt75" sheetId="241" r:id="rId56"/>
    <sheet name="A q_05_05_InsEmi_kt" sheetId="242" r:id="rId57"/>
    <sheet name="A q_05_05_InsFueCon" sheetId="243" r:id="rId58"/>
    <sheet name="A q_05_06_ComEmi_kt" sheetId="244" r:id="rId59"/>
    <sheet name="A q_05_06_ProEmi_kt" sheetId="245" r:id="rId60"/>
    <sheet name="A q_05_06_TotEmiCRF_kt" sheetId="246" r:id="rId61"/>
    <sheet name="A q_05_06_ComProTot_kt" sheetId="247" r:id="rId62"/>
    <sheet name="A q_05_07_CountLitDefaultValues" sheetId="248" r:id="rId63"/>
    <sheet name="A q_05_07_CountUses" sheetId="249" r:id="rId64"/>
    <sheet name="A q_05_07_LitValSumIns" sheetId="250" r:id="rId65"/>
    <sheet name="A q_05_07_AllDefaultLiterature" sheetId="251" r:id="rId66"/>
    <sheet name="A q_05_07_Type1defaults31a" sheetId="252" r:id="rId67"/>
    <sheet name="A q_05_08_SamplingPlansYesNo" sheetId="253" r:id="rId68"/>
    <sheet name="A q_05_08_SamplingPlansDetail" sheetId="254" r:id="rId69"/>
    <sheet name="A q_05_08_SamPlaProYesNo" sheetId="255" r:id="rId70"/>
    <sheet name="A q_05_08_SamplingPlansIssues" sheetId="256" r:id="rId71"/>
    <sheet name="A q_05_09_DifFrequency" sheetId="257" r:id="rId72"/>
    <sheet name="A q_05_09_CountInstDifFrequency" sheetId="258" r:id="rId73"/>
    <sheet name="A q_05_10_CouCatCInsNotHigTie" sheetId="259" r:id="rId74"/>
    <sheet name="A q_05_10_CountCatC" sheetId="260" r:id="rId75"/>
    <sheet name="A q_05_10_CouCatCInsNotHig" sheetId="261" r:id="rId76"/>
    <sheet name="A q_05_11_CatBHigTieNotApp" sheetId="262" r:id="rId77"/>
    <sheet name="A q_05_11_CouCatBHigTieNotApp_I" sheetId="263" r:id="rId78"/>
    <sheet name="A q_05_12_FalAppAppYesNo" sheetId="264" r:id="rId79"/>
    <sheet name="A q_05_12_CouInsFalApp" sheetId="265" r:id="rId80"/>
    <sheet name="A q_05_12_FalBacEmiSum_kt" sheetId="266" r:id="rId81"/>
    <sheet name="A q_05_13_ImprovementReports" sheetId="267" r:id="rId82"/>
    <sheet name="A q_05_13_ImpRepReq" sheetId="268" r:id="rId83"/>
    <sheet name="A q_05_13_ImpRepSub" sheetId="269" r:id="rId84"/>
    <sheet name="A q_05_14_InherentCO2TransferYN" sheetId="270" r:id="rId85"/>
    <sheet name="A q_05_14_CO2Transfer" sheetId="271" r:id="rId86"/>
    <sheet name="A q_05_15_InnovativeTech" sheetId="272" r:id="rId87"/>
    <sheet name="A q_05_16_CEMSYesNo" sheetId="273" r:id="rId88"/>
    <sheet name="A q_05_16_TotalCEMS_ktonnes" sheetId="274" r:id="rId89"/>
    <sheet name="A q_05_16_CEMS%OfTotal" sheetId="409" r:id="rId90"/>
    <sheet name="A q_05_17_EmiBioSum_kt" sheetId="275" r:id="rId91"/>
    <sheet name="A q_05_17_EmiBioNotSat" sheetId="276" r:id="rId92"/>
    <sheet name="A q_05_17_EmiBioSat" sheetId="277" r:id="rId93"/>
    <sheet name="A q_05_17_EmiBioNotSatAnn1" sheetId="278" r:id="rId94"/>
    <sheet name="A q_05_17_EmiBioSatAnn1" sheetId="279" r:id="rId95"/>
    <sheet name="A q_05_17_NumInsUsiBioByCat" sheetId="280" r:id="rId96"/>
    <sheet name="A q_05_17_SusCom" sheetId="281" r:id="rId97"/>
    <sheet name="A q_05_18_WasteEmissions" sheetId="282" r:id="rId98"/>
    <sheet name="A q_05_18_WasteFuel" sheetId="283" r:id="rId99"/>
    <sheet name="A q_05_19_SimMonArt13YesNo" sheetId="284" r:id="rId100"/>
    <sheet name="A q_05_20_InnSimComYesNo" sheetId="285" r:id="rId101"/>
    <sheet name="A q_05_20_SimComWayToSim" sheetId="286" r:id="rId102"/>
    <sheet name="A q_05_20_SimComInsOth" sheetId="287" r:id="rId103"/>
    <sheet name="A q_05_21_AircraftABMethod" sheetId="288" r:id="rId104"/>
    <sheet name="A q_05_21_AirABSmaEmi" sheetId="289" r:id="rId105"/>
    <sheet name="A q_05_22_DomFliEmi_kt" sheetId="290" r:id="rId106"/>
    <sheet name="A q_05_22_TotFliEmi_kt" sheetId="291" r:id="rId107"/>
    <sheet name="A q_05_23_AirBioEmi" sheetId="292" r:id="rId108"/>
    <sheet name="A q_05_23_AirOpeBio" sheetId="293" r:id="rId109"/>
    <sheet name="A q_05_24_SETCount" sheetId="294" r:id="rId110"/>
    <sheet name="A q_05_25_AirImpRep" sheetId="295" r:id="rId111"/>
    <sheet name="A q_05_26_AirSimMonYesNo" sheetId="296" r:id="rId112"/>
    <sheet name="A q_05_26_AirRisAss" sheetId="297" r:id="rId113"/>
    <sheet name="A q_05_27_AirSESimComArt54" sheetId="298" r:id="rId114"/>
    <sheet name="A q_05_27_SimComAirInnSim" sheetId="299" r:id="rId115"/>
    <sheet name="A q_05_27_SimplifyCompAirOther" sheetId="300" r:id="rId116"/>
    <sheet name="A q_06_01_VerifiersAccredited" sheetId="301" r:id="rId117"/>
    <sheet name="A q_06_01_VerifiersCertified" sheetId="302" r:id="rId118"/>
    <sheet name="A q_06_02_AdminMeasuresByType" sheetId="303" r:id="rId119"/>
    <sheet name="A q_06_02_AirVerAccCer" sheetId="304" r:id="rId120"/>
    <sheet name="A q_06_02_InsVerAccCer" sheetId="305" r:id="rId121"/>
    <sheet name="A q_06_02_NumberOfIssues" sheetId="306" r:id="rId122"/>
    <sheet name="A q_06_02_NumOfIssRes" sheetId="307" r:id="rId123"/>
    <sheet name="A q_06_02_SurveillanceRequests" sheetId="308" r:id="rId124"/>
    <sheet name="A q_06_03_CouInsConEst" sheetId="309" r:id="rId125"/>
    <sheet name="A q_06_03_ConEstTotEmi_kt" sheetId="310" r:id="rId126"/>
    <sheet name="A q_06_04_VerIssYesNo" sheetId="311" r:id="rId127"/>
    <sheet name="A q_06_04_CouInsVerIss" sheetId="312" r:id="rId128"/>
    <sheet name="A q_06_05_CAChecksonVERsYesNo" sheetId="313" r:id="rId129"/>
    <sheet name="A q_06_05_CouInsInsByCA" sheetId="314" r:id="rId130"/>
    <sheet name="A q_06_05_CouVERRejNonCom" sheetId="315" r:id="rId131"/>
    <sheet name="A q_06_05_InspectionsAndChecks" sheetId="316" r:id="rId132"/>
    <sheet name="A q_06_05_ShaEmiRepCom" sheetId="317" r:id="rId133"/>
    <sheet name="A q_06_05_ShaEmiRepPer" sheetId="318" r:id="rId134"/>
    <sheet name="A q_06_05_ShareReportsChecked" sheetId="319" r:id="rId135"/>
    <sheet name="A q_06_05_VerActCom" sheetId="320" r:id="rId136"/>
    <sheet name="A q_06_05_VerRepCom" sheetId="321" r:id="rId137"/>
    <sheet name="A q_06_06_SiteVisitsWaivedYesNo" sheetId="322" r:id="rId138"/>
    <sheet name="A q_06_06_SiteVisitsWaived" sheetId="323" r:id="rId139"/>
    <sheet name="A q_06_06_LowEmiSitVisWai" sheetId="324" r:id="rId140"/>
    <sheet name="A q_06_07_AircraftConservEst" sheetId="325" r:id="rId141"/>
    <sheet name="A q_06_07_AirConEstRea" sheetId="326" r:id="rId142"/>
    <sheet name="A q_06_08_AirVerIssYesNo" sheetId="327" r:id="rId143"/>
    <sheet name="A q_06_08_AircraftERIssues" sheetId="328" r:id="rId144"/>
    <sheet name="A q_06_08_AircraftTKMIssues" sheetId="329" r:id="rId145"/>
    <sheet name="A q_06_09_AircraftCAChecksYesNo" sheetId="330" r:id="rId146"/>
    <sheet name="A q_06_09_AircraftERChecks%" sheetId="331" r:id="rId147"/>
    <sheet name="A q_06_09_AircraftERChecks2" sheetId="332" r:id="rId148"/>
    <sheet name="A q_06_09_AirERChe2Det" sheetId="333" r:id="rId149"/>
    <sheet name="A q_06_09_AircraftERChecks3" sheetId="334" r:id="rId150"/>
    <sheet name="A q_06_09_AirERCheDet" sheetId="335" r:id="rId151"/>
    <sheet name="A q_06_09_AircraftTKMChecks%" sheetId="336" r:id="rId152"/>
    <sheet name="A q_06_09_AircraftTKMChecks2" sheetId="337" r:id="rId153"/>
    <sheet name="A q_06_09_AirTKMChe2Det" sheetId="338" r:id="rId154"/>
    <sheet name="A q_06_10_AirVisWaiYesNo" sheetId="339" r:id="rId155"/>
    <sheet name="A q_06_10_AirVisWaiDet" sheetId="340" r:id="rId156"/>
    <sheet name="A q_07_01_RegistryTerms" sheetId="341" r:id="rId157"/>
    <sheet name="A q_07_02_AccountClosed" sheetId="342" r:id="rId158"/>
    <sheet name="A q_07_03_AircraftUseMandate" sheetId="343" r:id="rId159"/>
    <sheet name="A q_07_03_MandateDetails" sheetId="344" r:id="rId160"/>
    <sheet name="A q_08_01_AllChaDurPha3_th" sheetId="345" r:id="rId161"/>
    <sheet name="A q_08_01_AllChaSinSta_th" sheetId="346" r:id="rId162"/>
    <sheet name="A q_08_01_NumberChangesDuring" sheetId="347" r:id="rId163"/>
    <sheet name="A q_08_01_NumChaDurPha3" sheetId="348" r:id="rId164"/>
    <sheet name="A q_08_01_NumChaSinSta" sheetId="349" r:id="rId165"/>
    <sheet name="A q_08_02_ChaNotNotYesNo" sheetId="350" r:id="rId166"/>
    <sheet name="A q_08_02_ChaNotNotINst" sheetId="351" r:id="rId167"/>
    <sheet name="A q_08_02_HowChangesIdentified" sheetId="352" r:id="rId168"/>
    <sheet name="A q_08_03_Art10cAppYesNo" sheetId="353" r:id="rId169"/>
    <sheet name="A q_08_03_TotEmiAndValArt10c" sheetId="354" r:id="rId170"/>
    <sheet name="A q_09_01_MeasuresYesNo" sheetId="355" r:id="rId171"/>
    <sheet name="A q_09_01_MeasuresComments" sheetId="356" r:id="rId172"/>
    <sheet name="A q_09_01_MeasuresOther" sheetId="357" r:id="rId173"/>
    <sheet name="A q_10_01_FeeChaInsYesNo" sheetId="358" r:id="rId174"/>
    <sheet name="A q_10_01_InsFeePer" sheetId="359" r:id="rId175"/>
    <sheet name="A q_10_01_InsSubFee" sheetId="410" r:id="rId176"/>
    <sheet name="A q_10_02_FeeChaAirYesNo" sheetId="360" r:id="rId177"/>
    <sheet name="A q_10_02_AirFeeMonPla" sheetId="361" r:id="rId178"/>
    <sheet name="A q_10_02_AirSubFee" sheetId="362" r:id="rId179"/>
    <sheet name="A q_10_03_AnnualFees" sheetId="363" r:id="rId180"/>
    <sheet name="A q_10_03_OneOffFees" sheetId="364" r:id="rId181"/>
    <sheet name="A q_11_01_InsComMeaYesNo" sheetId="365" r:id="rId182"/>
    <sheet name="A q_11_01_OtherMeasures" sheetId="366" r:id="rId183"/>
    <sheet name="A q_11_02_MaxFine" sheetId="367" r:id="rId184"/>
    <sheet name="A q_11_02_MaxFine_Other" sheetId="368" r:id="rId185"/>
    <sheet name="A q_11_02_MaxPrison" sheetId="369" r:id="rId186"/>
    <sheet name="A q_11_02_MaxPrison_Other" sheetId="370" r:id="rId187"/>
    <sheet name="A q_11_02_MinFine" sheetId="371" r:id="rId188"/>
    <sheet name="A q_11_02_MinFine_Other" sheetId="372" r:id="rId189"/>
    <sheet name="A q_11_02_MinPrison" sheetId="373" r:id="rId190"/>
    <sheet name="A q_11_02_MinPrison_Other" sheetId="374" r:id="rId191"/>
    <sheet name="A q_11_03_CountFinesImposed" sheetId="375" r:id="rId192"/>
    <sheet name="A q_11_03_InsFinDet" sheetId="376" r:id="rId193"/>
    <sheet name="A q_11_03_InsImpFin" sheetId="377" r:id="rId194"/>
    <sheet name="A q_11_03_InsImpPri" sheetId="378" r:id="rId195"/>
    <sheet name="A q_11_04_OpeExcPen" sheetId="379" r:id="rId196"/>
    <sheet name="A q_11_05_AirComMeaYesNo" sheetId="380" r:id="rId197"/>
    <sheet name="A q_11_05_OtherMeasures" sheetId="381" r:id="rId198"/>
    <sheet name="A q_11_06_MaxFine" sheetId="382" r:id="rId199"/>
    <sheet name="A q_11_06_MaxFine_Other" sheetId="383" r:id="rId200"/>
    <sheet name="A q_11_06_MaxPrison" sheetId="384" r:id="rId201"/>
    <sheet name="A q_11_06_MaxPrison_Other" sheetId="385" r:id="rId202"/>
    <sheet name="A q_11_06_MinFine" sheetId="386" r:id="rId203"/>
    <sheet name="A q_11_06_MinFine_Other" sheetId="387" r:id="rId204"/>
    <sheet name="A q_11_06_MinPrison" sheetId="388" r:id="rId205"/>
    <sheet name="A q_11_06_MinPrison_Other" sheetId="389" r:id="rId206"/>
    <sheet name="A q_11_07_AircraftFineImposed" sheetId="390" r:id="rId207"/>
    <sheet name="A q_11_07_AircraftPrisonImposed" sheetId="391" r:id="rId208"/>
    <sheet name="A q_11_07_AircraftFinesDetail" sheetId="392" r:id="rId209"/>
    <sheet name="A q_11_8_CouAirExcPen" sheetId="393" r:id="rId210"/>
    <sheet name="A q_11_09_OperatingBanMeasures" sheetId="394" r:id="rId211"/>
    <sheet name="A q_12_01_LegalNature" sheetId="395" r:id="rId212"/>
    <sheet name="A q_12_02_AccountingTreatment" sheetId="396" r:id="rId213"/>
    <sheet name="A q_12_03_VATAllIssYesNo" sheetId="397" r:id="rId214"/>
    <sheet name="A q_12_03_VATAllSecYesNo" sheetId="398" r:id="rId215"/>
    <sheet name="A q_12_03_ReverseChargeYesNo" sheetId="399" r:id="rId216"/>
    <sheet name="A q_12_04_AllowancesTaxedYesNo" sheetId="400" r:id="rId217"/>
    <sheet name="A q_12_04_TaxTypeRates" sheetId="401" r:id="rId218"/>
    <sheet name="A q_13_01_NatLawFraudActivities" sheetId="402" r:id="rId219"/>
    <sheet name="A q_13_02_CAAwareFraud" sheetId="403" r:id="rId220"/>
    <sheet name="A q_13_02_AwareFraudActivities" sheetId="404" r:id="rId221"/>
    <sheet name="A q_13_03_FraudActivities" sheetId="405" r:id="rId222"/>
    <sheet name="A q_13_03_NumFraInv" sheetId="406" r:id="rId223"/>
    <sheet name="A q_14_1_S14_AnyOtherIssues" sheetId="407" r:id="rId224"/>
    <sheet name="A q_14_02_AllAddressed" sheetId="408" r:id="rId225"/>
  </sheets>
  <definedNames>
    <definedName name="Contents01">Contents!$A$1</definedName>
    <definedName name="DBPath">Intro!#REF!</definedName>
    <definedName name="QueryName" localSheetId="1">Contents!$B$1</definedName>
    <definedName name="QueryName">#REF!</definedName>
  </definedNames>
  <calcPr calcId="171027"/>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86" i="187" l="1"/>
  <c r="A2" i="408" l="1"/>
  <c r="B241" i="187"/>
  <c r="A2" i="407"/>
  <c r="B240" i="187"/>
  <c r="A2" i="406"/>
  <c r="B238" i="187"/>
  <c r="A2" i="405"/>
  <c r="B237" i="187"/>
  <c r="A2" i="404"/>
  <c r="B236" i="187"/>
  <c r="A2" i="402"/>
  <c r="B235" i="187"/>
  <c r="A2" i="401"/>
  <c r="B233" i="187"/>
  <c r="A2" i="400"/>
  <c r="B232" i="187"/>
  <c r="A2" i="399"/>
  <c r="B231" i="187"/>
  <c r="A2" i="398"/>
  <c r="B230" i="187"/>
  <c r="A2" i="397"/>
  <c r="B229" i="187"/>
  <c r="A2" i="396"/>
  <c r="B228" i="187"/>
  <c r="A2" i="395"/>
  <c r="B227" i="187"/>
  <c r="A2" i="394"/>
  <c r="B225" i="187"/>
  <c r="A2" i="393"/>
  <c r="B224" i="187"/>
  <c r="A2" i="392"/>
  <c r="B223" i="187"/>
  <c r="A2" i="391"/>
  <c r="B222" i="187"/>
  <c r="A2" i="390"/>
  <c r="B221" i="187"/>
  <c r="A2" i="389"/>
  <c r="B220" i="187"/>
  <c r="A2" i="388"/>
  <c r="B219" i="187"/>
  <c r="A2" i="387"/>
  <c r="B218" i="187"/>
  <c r="A2" i="386"/>
  <c r="B217" i="187"/>
  <c r="A2" i="385"/>
  <c r="B216" i="187"/>
  <c r="A2" i="384"/>
  <c r="B215" i="187"/>
  <c r="A2" i="383"/>
  <c r="B214" i="187"/>
  <c r="A2" i="382"/>
  <c r="B213" i="187"/>
  <c r="A2" i="381"/>
  <c r="B212" i="187"/>
  <c r="A2" i="380"/>
  <c r="B211" i="187"/>
  <c r="A2" i="379"/>
  <c r="B209" i="187"/>
  <c r="A2" i="378"/>
  <c r="B208" i="187"/>
  <c r="A2" i="377"/>
  <c r="B207" i="187"/>
  <c r="A2" i="376"/>
  <c r="B206" i="187"/>
  <c r="A2" i="375"/>
  <c r="B205" i="187"/>
  <c r="A2" i="374"/>
  <c r="B204" i="187"/>
  <c r="A2" i="373"/>
  <c r="B203" i="187"/>
  <c r="A2" i="372"/>
  <c r="B202" i="187"/>
  <c r="A2" i="371"/>
  <c r="B201" i="187"/>
  <c r="A2" i="370"/>
  <c r="B200" i="187"/>
  <c r="A2" i="369"/>
  <c r="B199" i="187"/>
  <c r="A2" i="368"/>
  <c r="B198" i="187"/>
  <c r="A2" i="367"/>
  <c r="B197" i="187"/>
  <c r="A2" i="366"/>
  <c r="B196" i="187"/>
  <c r="A2" i="365"/>
  <c r="B195" i="187"/>
  <c r="A2" i="364"/>
  <c r="B193" i="187"/>
  <c r="A2" i="363"/>
  <c r="B192" i="187"/>
  <c r="A2" i="362"/>
  <c r="B190" i="187"/>
  <c r="A2" i="361"/>
  <c r="B189" i="187"/>
  <c r="A2" i="360"/>
  <c r="B188" i="187"/>
  <c r="A2" i="359"/>
  <c r="B185" i="187"/>
  <c r="A2" i="358"/>
  <c r="B184" i="187"/>
  <c r="A2" i="356"/>
  <c r="B182" i="187"/>
  <c r="A2" i="357"/>
  <c r="B181" i="187"/>
  <c r="A2" i="355"/>
  <c r="B180" i="187"/>
  <c r="A2" i="354"/>
  <c r="B178" i="187"/>
  <c r="A2" i="353"/>
  <c r="B177" i="187"/>
  <c r="A2" i="352"/>
  <c r="B176" i="187"/>
  <c r="A2" i="351"/>
  <c r="B175" i="187"/>
  <c r="A2" i="350"/>
  <c r="B174" i="187"/>
  <c r="A2" i="346"/>
  <c r="B173" i="187"/>
  <c r="A2" i="345"/>
  <c r="B172" i="187"/>
  <c r="A2" i="349"/>
  <c r="B171" i="187"/>
  <c r="A2" i="348"/>
  <c r="B170" i="187"/>
  <c r="A2" i="344"/>
  <c r="B168" i="187"/>
  <c r="A2" i="343"/>
  <c r="B167" i="187"/>
  <c r="A2" i="342"/>
  <c r="B166" i="187"/>
  <c r="A2" i="341"/>
  <c r="B165" i="187"/>
  <c r="A2" i="340"/>
  <c r="B163" i="187"/>
  <c r="A2" i="339"/>
  <c r="B162" i="187"/>
  <c r="A2" i="338"/>
  <c r="B161" i="187"/>
  <c r="A2" i="337"/>
  <c r="B160" i="187"/>
  <c r="A2" i="336"/>
  <c r="B159" i="187"/>
  <c r="A2" i="334"/>
  <c r="B158" i="187"/>
  <c r="A2" i="333"/>
  <c r="B157" i="187"/>
  <c r="A2" i="332"/>
  <c r="B156" i="187"/>
  <c r="A2" i="335"/>
  <c r="B155" i="187"/>
  <c r="A2" i="331"/>
  <c r="B154" i="187"/>
  <c r="A2" i="330"/>
  <c r="B153" i="187"/>
  <c r="A2" i="329"/>
  <c r="B152" i="187"/>
  <c r="A2" i="328"/>
  <c r="B151" i="187"/>
  <c r="A2" i="327"/>
  <c r="B150" i="187"/>
  <c r="A2" i="326"/>
  <c r="B149" i="187"/>
  <c r="A2" i="325"/>
  <c r="B148" i="187"/>
  <c r="A2" i="324"/>
  <c r="B146" i="187"/>
  <c r="A2" i="323"/>
  <c r="B145" i="187"/>
  <c r="A2" i="322"/>
  <c r="B144" i="187"/>
  <c r="A2" i="321"/>
  <c r="B143" i="187"/>
  <c r="A2" i="320"/>
  <c r="B142" i="187"/>
  <c r="A2" i="317"/>
  <c r="B141" i="187"/>
  <c r="A2" i="319"/>
  <c r="B140" i="187"/>
  <c r="A2" i="315"/>
  <c r="B139" i="187"/>
  <c r="A2" i="314"/>
  <c r="B138" i="187"/>
  <c r="A2" i="313"/>
  <c r="B137" i="187"/>
  <c r="A2" i="312"/>
  <c r="B136" i="187"/>
  <c r="A2" i="311"/>
  <c r="B135" i="187"/>
  <c r="A2" i="310"/>
  <c r="B134" i="187"/>
  <c r="A2" i="309"/>
  <c r="B133" i="187"/>
  <c r="A2" i="308"/>
  <c r="B131" i="187"/>
  <c r="A2" i="307"/>
  <c r="B130" i="187"/>
  <c r="A2" i="306"/>
  <c r="B129" i="187"/>
  <c r="A2" i="304"/>
  <c r="B128" i="187"/>
  <c r="A2" i="305"/>
  <c r="B127" i="187"/>
  <c r="A2" i="303"/>
  <c r="B126" i="187"/>
  <c r="A2" i="302"/>
  <c r="B125" i="187"/>
  <c r="A2" i="301"/>
  <c r="B124" i="187"/>
  <c r="A2" i="300"/>
  <c r="B122" i="187"/>
  <c r="A2" i="299"/>
  <c r="B121" i="187"/>
  <c r="A2" i="298"/>
  <c r="B120" i="187"/>
  <c r="A2" i="297"/>
  <c r="B119" i="187"/>
  <c r="A2" i="296"/>
  <c r="B118" i="187"/>
  <c r="A2" i="295"/>
  <c r="B117" i="187"/>
  <c r="A2" i="294"/>
  <c r="B116" i="187"/>
  <c r="A2" i="292"/>
  <c r="B115" i="187"/>
  <c r="A2" i="293"/>
  <c r="B114" i="187"/>
  <c r="A2" i="290"/>
  <c r="B113" i="187"/>
  <c r="A2" i="291"/>
  <c r="B112" i="187"/>
  <c r="A2" i="289"/>
  <c r="B111" i="187"/>
  <c r="A2" i="288"/>
  <c r="B110" i="187"/>
  <c r="A2" i="287"/>
  <c r="B108" i="187"/>
  <c r="A2" i="286"/>
  <c r="B107" i="187"/>
  <c r="A2" i="285"/>
  <c r="B106" i="187"/>
  <c r="A2" i="284"/>
  <c r="B105" i="187"/>
  <c r="A2" i="283"/>
  <c r="B104" i="187"/>
  <c r="A2" i="282"/>
  <c r="B103" i="187"/>
  <c r="A2" i="281"/>
  <c r="B102" i="187"/>
  <c r="A2" i="280"/>
  <c r="B101" i="187"/>
  <c r="A2" i="279"/>
  <c r="B100" i="187"/>
  <c r="A2" i="278"/>
  <c r="B99" i="187"/>
  <c r="A2" i="277"/>
  <c r="B98" i="187"/>
  <c r="A2" i="276"/>
  <c r="B97" i="187"/>
  <c r="A2" i="275"/>
  <c r="B96" i="187"/>
  <c r="A2" i="409"/>
  <c r="B95" i="187"/>
  <c r="A2" i="274"/>
  <c r="B94" i="187"/>
  <c r="A2" i="273"/>
  <c r="B93" i="187"/>
  <c r="A2" i="272"/>
  <c r="B92" i="187"/>
  <c r="A2" i="271"/>
  <c r="B91" i="187"/>
  <c r="A2" i="270"/>
  <c r="B90" i="187"/>
  <c r="A2" i="269"/>
  <c r="B89" i="187"/>
  <c r="A2" i="268"/>
  <c r="B88" i="187"/>
  <c r="A2" i="267"/>
  <c r="B87" i="187"/>
  <c r="A2" i="266"/>
  <c r="B86" i="187"/>
  <c r="A2" i="265"/>
  <c r="B85" i="187"/>
  <c r="A2" i="264"/>
  <c r="B84" i="187"/>
  <c r="A2" i="262"/>
  <c r="B83" i="187"/>
  <c r="A2" i="263"/>
  <c r="B82" i="187"/>
  <c r="A2" i="260"/>
  <c r="B81" i="187"/>
  <c r="A2" i="261"/>
  <c r="B80" i="187"/>
  <c r="A2" i="259"/>
  <c r="B79" i="187"/>
  <c r="A2" i="258"/>
  <c r="B78" i="187"/>
  <c r="A2" i="257"/>
  <c r="B77" i="187"/>
  <c r="A2" i="256"/>
  <c r="B76" i="187"/>
  <c r="A2" i="255"/>
  <c r="B75" i="187"/>
  <c r="A2" i="254"/>
  <c r="B74" i="187"/>
  <c r="A2" i="253"/>
  <c r="B73" i="187"/>
  <c r="A2" i="252"/>
  <c r="B72" i="187"/>
  <c r="A2" i="251"/>
  <c r="B71" i="187"/>
  <c r="A2" i="250"/>
  <c r="B70" i="187"/>
  <c r="A2" i="249"/>
  <c r="B69" i="187"/>
  <c r="A2" i="248"/>
  <c r="B68" i="187"/>
  <c r="A2" i="247"/>
  <c r="B67" i="187"/>
  <c r="A2" i="246"/>
  <c r="B66" i="187"/>
  <c r="A2" i="245"/>
  <c r="B65" i="187"/>
  <c r="A2" i="244"/>
  <c r="B64" i="187"/>
  <c r="A2" i="243"/>
  <c r="B63" i="187"/>
  <c r="A2" i="242"/>
  <c r="B62" i="187"/>
  <c r="A2" i="241"/>
  <c r="B60" i="187"/>
  <c r="A2" i="240"/>
  <c r="B59" i="187"/>
  <c r="A2" i="239"/>
  <c r="B58" i="187"/>
  <c r="A2" i="237"/>
  <c r="B57" i="187"/>
  <c r="A2" i="236"/>
  <c r="B56" i="187"/>
  <c r="A2" i="238"/>
  <c r="B55" i="187"/>
  <c r="A2" i="235"/>
  <c r="B54" i="187"/>
  <c r="A2" i="234"/>
  <c r="B53" i="187"/>
  <c r="A2" i="233"/>
  <c r="B52" i="187"/>
  <c r="A2" i="232"/>
  <c r="B51" i="187"/>
  <c r="A2" i="231"/>
  <c r="B50" i="187"/>
  <c r="A2" i="230"/>
  <c r="B49" i="187"/>
  <c r="A2" i="229"/>
  <c r="B48" i="187"/>
  <c r="A2" i="228"/>
  <c r="B46" i="187"/>
  <c r="A2" i="227"/>
  <c r="B45" i="187"/>
  <c r="A2" i="226"/>
  <c r="B44" i="187"/>
  <c r="A2" i="225"/>
  <c r="B43" i="187"/>
  <c r="A2" i="224"/>
  <c r="B42" i="187"/>
  <c r="A2" i="223"/>
  <c r="B41" i="187"/>
  <c r="A2" i="222"/>
  <c r="B40" i="187"/>
  <c r="A2" i="221"/>
  <c r="B39" i="187"/>
  <c r="A2" i="220"/>
  <c r="B38" i="187"/>
  <c r="A2" i="219"/>
  <c r="B37" i="187"/>
  <c r="A2" i="218"/>
  <c r="B36" i="187"/>
  <c r="A2" i="217"/>
  <c r="B34" i="187"/>
  <c r="A2" i="216"/>
  <c r="B33" i="187"/>
  <c r="A2" i="215"/>
  <c r="B32" i="187"/>
  <c r="A2" i="214"/>
  <c r="B31" i="187"/>
  <c r="A2" i="213"/>
  <c r="B29" i="187"/>
  <c r="A2" i="212"/>
  <c r="B28" i="187"/>
  <c r="A2" i="211"/>
  <c r="B27" i="187"/>
  <c r="A2" i="210"/>
  <c r="B26" i="187"/>
  <c r="A2" i="209"/>
  <c r="B25" i="187"/>
  <c r="A2" i="208"/>
  <c r="B24" i="187"/>
  <c r="A2" i="207"/>
  <c r="B23" i="187"/>
  <c r="A2" i="206"/>
  <c r="B22" i="187"/>
  <c r="A2" i="205"/>
  <c r="B21" i="187"/>
  <c r="A2" i="204"/>
  <c r="B19" i="187"/>
  <c r="A2" i="203"/>
  <c r="B18" i="187"/>
  <c r="A2" i="202"/>
  <c r="B17" i="187"/>
  <c r="A2" i="201"/>
  <c r="B16" i="187"/>
  <c r="A2" i="200"/>
  <c r="B15" i="187"/>
  <c r="A2" i="199"/>
  <c r="B14" i="187"/>
  <c r="A2" i="198"/>
  <c r="B13" i="187"/>
  <c r="A2" i="197"/>
  <c r="B12" i="187"/>
  <c r="A2" i="195"/>
  <c r="B11" i="187"/>
  <c r="A2" i="196"/>
  <c r="B10" i="187"/>
  <c r="A2" i="194"/>
  <c r="B9" i="187"/>
  <c r="A2" i="193"/>
  <c r="B8" i="187"/>
  <c r="A2" i="192"/>
  <c r="B7" i="187"/>
  <c r="A2" i="191"/>
  <c r="B6" i="187"/>
  <c r="A2" i="189"/>
  <c r="B5" i="187"/>
  <c r="A2" i="190"/>
  <c r="B4" i="187"/>
  <c r="A2" i="188"/>
  <c r="B2" i="187"/>
  <c r="A2" i="410" l="1"/>
  <c r="A2" i="403" l="1"/>
  <c r="A2" i="347"/>
  <c r="A2" i="318"/>
  <c r="A2" i="316"/>
</calcChain>
</file>

<file path=xl/sharedStrings.xml><?xml version="1.0" encoding="utf-8"?>
<sst xmlns="http://schemas.openxmlformats.org/spreadsheetml/2006/main" count="104510" uniqueCount="8333">
  <si>
    <t>1. Details of institution submitting the report</t>
  </si>
  <si>
    <t>2. Responsible authorities in the emissions trading scheme (eu ets) and coordination between authorities</t>
  </si>
  <si>
    <t>Have any simplified monitoring, reporting and verification requirements been established for installations whose annual verified emissions between 2008 and 2010 are below 5 000 tonnes of CO2(e) a year?</t>
  </si>
  <si>
    <t>4. The issue of permits for installations</t>
  </si>
  <si>
    <t>How many of the Type I default values are values listed in Annex VI to Regulation (EU) No 601/2012 as referred to in Article 31(1)(a) of that Regulation?</t>
  </si>
  <si>
    <t>Are you aware of any particular problems or issues concerning sampling plans set-up by operators? </t>
  </si>
  <si>
    <t>7. Registries</t>
  </si>
  <si>
    <t>8. Allocation</t>
  </si>
  <si>
    <t>9. Use of emission reduction units (ERUs) and certified emission reduction (CERs) in the Community scheme</t>
  </si>
  <si>
    <t>12. The legal nature of emission allowances and fiscal treatment</t>
  </si>
  <si>
    <t>13. Fraud</t>
  </si>
  <si>
    <t>14. Other observations</t>
  </si>
  <si>
    <t>QuestionText</t>
  </si>
  <si>
    <t>Name, abbreviation and contact details of the competent authorities involved in the implementation of EU ETS for installations and aviation</t>
  </si>
  <si>
    <t>Name, abbreviation and contact details of the national accreditation body appointed pursuant to Article 4(1) of Regulation (EC) No 765/2008 of the European Parliament and of the Council (2)</t>
  </si>
  <si>
    <t>Is there a national certification authority to certify verifiers pursuant to Article 54(2) of Commission Regulation (EU) No 600/2012 (3)?</t>
  </si>
  <si>
    <t>Name, abbreviation and contact details of the registry administrator</t>
  </si>
  <si>
    <t>If there are multiple competent authorities, the focal point referred to in Article 69(2) of Regulation (EU) No 600/2012</t>
  </si>
  <si>
    <t>If there are multiple competent authorities designated to carry out the activities in Regulation (EU) No 601/2012, the measures that have been taken to coordinate the work of those competent authorities in accordance with Article 10 of Regulation (EU) No 601/2012</t>
  </si>
  <si>
    <t>What effective exchange of information and cooperation has been established in accordance with Article 69(1) of Regulation (EU) No 600/2012 between the national accreditation body or, if relevant, the national certification authority and the competent authority?</t>
  </si>
  <si>
    <t>How many installations carry out activities and emit greenhouse gas emissions listed in Annex I to Directive 2003/87/EC? How many of those installations are category A, B and C installations as referred to in Article 19(2) of Regulation (EU) No 601/2012? How many are installations with low emissions as referred to in Article 47(2) of Regulation (EU) No 601/2012?</t>
  </si>
  <si>
    <t>For which Annex I activities has your Member State issued permits under Directive 2003/87/EC?</t>
  </si>
  <si>
    <t>Have you excluded installations under Article 27 of Directive 2003/87/EC?</t>
  </si>
  <si>
    <t>What verification measures have been implemented pursuant to Article 27 of Directive 2003/87/EC?</t>
  </si>
  <si>
    <t>5. Application of the monitoring and reporting regulation - 5.A. General</t>
  </si>
  <si>
    <t>5. Application of the monitoring and reporting regulation - 5.B. Installations</t>
  </si>
  <si>
    <t>6. Arrangements for verification - 6.A. General</t>
  </si>
  <si>
    <t>6. Arrangements for verification - 6.B. Installations</t>
  </si>
  <si>
    <t>6. Arrangements for verification - 6.C. Aircraft operators</t>
  </si>
  <si>
    <t>5. Application of the monitoring and reporting regulation - 5.C. Aircraft operators</t>
  </si>
  <si>
    <t>3. Coverage of activities, installations and aircraft operators - 3.A. Installations</t>
  </si>
  <si>
    <t>3. Coverage of activities, installations and aircraft operators - 3.B. Aircraft operators</t>
  </si>
  <si>
    <t>10. Fees and charges - 10.A. Installations</t>
  </si>
  <si>
    <t>10. Fees and charges - 10.B. Aircraft operators</t>
  </si>
  <si>
    <t>10. Fees and charges - 10.C. Installations and aircraft operators</t>
  </si>
  <si>
    <t>11. Issues related to compliance with the ETS Directive - 11.A. Installations</t>
  </si>
  <si>
    <t>11. Issues related to compliance with the ETS Directive - 11.B. Aircraft operators</t>
  </si>
  <si>
    <t>How many aircraft operators are carrying out activities listed in Annex I to Directive 2003/87/EC for which you are responsible as administering Member State and have submitted a monitoring plan? How many of those aircraft operators are commercial aircraft operators and non-commercial aircraft operators? How many of the total number of aircraft operators are small emitters as referred to in Article 54(1) of Regulation (EU) No 601/2012?</t>
  </si>
  <si>
    <t>Are you aware of any additional aircraft operators for which you are responsible as administering Member State that should have submitted a monitoring plan and complied with other requirements under Directive 2003/87/EC?</t>
  </si>
  <si>
    <t>The number of additional aircraft operators that should have submitted a monitoring plan</t>
  </si>
  <si>
    <t>Issues related to the number of these additional aircraft operators</t>
  </si>
  <si>
    <t>Have the requirements specified in Articles 5, 6 and 7 of Directive 2003/87/EC been integrated into the procedures as required by Directive 2010/75/EU of the European Parliament and of the Council (6)? </t>
  </si>
  <si>
    <t>If the requirements specified in Articles 5, 6 and 7 of Directive 2003/87/EC have not been integrated, details of how the coordination of conditions and procedures for the issue of the ETS permit and the IED permit are carried out</t>
  </si>
  <si>
    <t>When does national law require the permit to be updated in accordance with Article 6 and 7 of Directive 2003/87/EC?</t>
  </si>
  <si>
    <t>What is the total number of permit updates that occurred in the reporting period?</t>
  </si>
  <si>
    <t>Has additional national legislation been implemented to assist in the application of Regulation (EU) No 601/2012?</t>
  </si>
  <si>
    <t>Areas where additional national legislation has been implemented</t>
  </si>
  <si>
    <t>Has additional national guidance been developed to support the understanding of Regulation (EU) No 601/2012?</t>
  </si>
  <si>
    <t>Areas where additional national guidance has been developed</t>
  </si>
  <si>
    <t>What measures have been taken to complement the reporting requirements of other existing reporting mechanisms such as greenhouse gas inventory reporting and EPRTR reporting?</t>
  </si>
  <si>
    <t>Have you developed Member State customised electronic templates or specific file formats for monitoring plans, emissions reports, verification reports and/or improvement reports?</t>
  </si>
  <si>
    <t>What measures have you implemented to comply with the requirements in Article 74(1) and (2) of Regulation (EU) No 601/2012?</t>
  </si>
  <si>
    <t>Have you developed an automated system for electronic data exchange between operators or aircraft operators and the competent authority and other parties?</t>
  </si>
  <si>
    <t>Provisions implemented to comply with the requirements in Article 75(1) and (2) of Regulation (EU) No 601/2012</t>
  </si>
  <si>
    <t>Have sampling plans been drawn up in all cases required under Article 33 of Regulation (EU) No 601/2012?</t>
  </si>
  <si>
    <t>Cases and reasons for not drawing up a sampling plan</t>
  </si>
  <si>
    <t>Details of problems or issues concerning sampling plans that have arisen</t>
  </si>
  <si>
    <t>The number of installations for which the competent authority has allowed a different frequency in accordance with Article 35(2)(b) of Regulation (EU) No 601/2012 as well as confirmation that the sampling plan in those cases is fully documented and adhered to</t>
  </si>
  <si>
    <t>The number of category B installations referred to in Article 19(2)(b) of Regulation (EU) No 601/2012 that do not apply the highest tier for all major source streams and all major emission sources (16) in accordance with Regulation (EU) No 601/2012</t>
  </si>
  <si>
    <t>Have installations in your Member State applied the fall-back approach in accordance with Article 22 of Regulation (EU) No 601/2012?</t>
  </si>
  <si>
    <t>The number of category A, B and C installations that were required to submit and actually submitted an improvement report in accordance with Article 69 of Regulation (EU) No 601/2012 (concerning the previous reporting period)</t>
  </si>
  <si>
    <t>Has inherent CO2 in accordance with Article 48 or CO2 in accordance with Article 49 of Regulation (EU) No 601/2012 been transferred in your Member State?</t>
  </si>
  <si>
    <t>Are there innovative technologies foreseen, other than those allowed under Article 49 of Regulation (EU) No 601/2012, that could be applied for permanent storage and for which you would like to bring to the attention of the Commission because of its relevance for future amendments to Regulation (EU) No 601/2012?</t>
  </si>
  <si>
    <t>Did any installations in your Member State apply continuous emissions measurement in accordance with Article 40 of Regulation (EU) No 601/2012?</t>
  </si>
  <si>
    <t>Which of the methods to demonstrate compliance with sustainability criteria are in general applied in your Member State?</t>
  </si>
  <si>
    <t>Has your Member State allowed use of any simplified monitoring plans in accordance with Article 13(2) of Regulation (EU) No 601/2012?</t>
  </si>
  <si>
    <t>Have innovative ways been used to simplify compliance for installations with low emissions referred to in Article 47(2) of Regulation (EU) No 601/2012? </t>
  </si>
  <si>
    <t xml:space="preserve">Details of ways to simplify compliance for installations with low emissions </t>
  </si>
  <si>
    <t>How many aircraft operators are using Method A or B to determine the fuel consumption?</t>
  </si>
  <si>
    <t>The number of small emitters using the small emitters tool (SET) to determine the fuel consumption; the number of small emitters whose emission report is based on the SET and generated from the EU ETS support facility independently from any input of the aircraft operator; the number of aircraft operators using an alternative method to determine the emissions of missing flights; and the number of aircraft operators using the small emitters tool to determine the emissions of missing flights in accordance with Article 65(2) of Regulation (EU) No 601/2012</t>
  </si>
  <si>
    <t>The number of aircraft operators that were required to submit and actually submitted an improvement report in accordance with Article 69 of Regulation (EU) No 601/2012 (concerning the previous reporting period)</t>
  </si>
  <si>
    <t>Has your Member State allowed use of any simplified monitoring plans in accordance with Article 13(2) of Regulation (EU) No 601/2012? </t>
  </si>
  <si>
    <t>Have innovative ways been used to simplify compliance for small emitters as referred to in Article 54(1) of Regulation (EU) No 601/2012?</t>
  </si>
  <si>
    <t>Did any verification report include non-material misstatements, non-conformities that did not lead to a negative verification opinion statement, non-compliance with Regulation (EU) No 601/2012 or recommendations for improvement?</t>
  </si>
  <si>
    <t>Details of verification report issues</t>
  </si>
  <si>
    <t>Did the competent authority carry out any checks on verified emissions reports?</t>
  </si>
  <si>
    <t>Details of checks on verified emissions reports carried out by competent authorities</t>
  </si>
  <si>
    <t>Have site visits been waived for installations emitting more than 25 000 tonnes CO2(e) per year?</t>
  </si>
  <si>
    <t>Did the competent authority carry out any checks on aircraft verified emissions reports?</t>
  </si>
  <si>
    <t>Were site visits waived for small emitters referred to in Article 54(1) of Regulation (EU) No 601/2012?</t>
  </si>
  <si>
    <t>The number of small emitters for which a site visit was waived</t>
  </si>
  <si>
    <t>Member State specific terms and conditions required to be signed by account holders</t>
  </si>
  <si>
    <t>In all cases where an account was closed because there was no reasonable prospect of further allowances being surrendered by an installation or aircraft operator, details of why there was no reasonable further prospect and the amount of outstanding allowances</t>
  </si>
  <si>
    <t>On how many occasions during the reporting year did aircraft operators use the mandate as provided for in Article 17(3) of Commission Regulation (EU) No 389/2013 (48)?</t>
  </si>
  <si>
    <t>The number of changes that occurred to installations and their allocation since the start of the third trading period and during the reporting period</t>
  </si>
  <si>
    <t>Were any planned or effective changes to the capacity, activity levels or operation of an installation, as referred to in Article 24 of Decision 2011/278/EU, not notified to the competent authority?</t>
  </si>
  <si>
    <t>Have you applied Article 10c of Directive 2003/87/EC?</t>
  </si>
  <si>
    <t>What measures have been taken, prior to issuing a letter of approval for a project, to ensure that relevant international criteria and guidelines, including those contained in the year 2000 Final Report of the World Commission on Dams (WCD), will be respected during the development of hydro-electric power production projects with a generating capacity exceeding 20 MW?</t>
  </si>
  <si>
    <t>Are fees charged to operators?</t>
  </si>
  <si>
    <t>Are fees charged to aircraft operators?</t>
  </si>
  <si>
    <t>What measures have been taken to ensure that operators complied with the permit and Regulation (EU) No 601/2012 and with Regulation (EU) No 600/2012?</t>
  </si>
  <si>
    <t>The names of operators for which excess emission penalties were imposed during the reporting period pursuant to Article 16(3) of Directive 2003/87/EC</t>
  </si>
  <si>
    <t>What measures have been taken to ensure that aircraft operators complied with Regulation (EU) No 601/2012 and with Regulation (EU) No 600/2012?</t>
  </si>
  <si>
    <t>The names of aircraft operators for which excess emission penalties were imposed during the reporting period pursuant to Article 16(3) of Directive 2003/87/EC</t>
  </si>
  <si>
    <t>What measures would have to be taken in your Member State before your Member State would request an operating ban from the Commission in accordance with Article 16(10) of Directive 2003/87/EC?</t>
  </si>
  <si>
    <t>What is the legal nature of an emission allowance in your Member State?</t>
  </si>
  <si>
    <t>What is the accounting treatment of emission allowances in the annual financial report of the companies following the Member State’s accounting norm?</t>
  </si>
  <si>
    <t>Is VAT due on the issuance of emission allowances?</t>
  </si>
  <si>
    <t>Is VAT due on transaction of emission allowances on the secondary market?</t>
  </si>
  <si>
    <t>Does your Member State apply the reverse-charge mechanism on domestic transactions involving emission allowances?</t>
  </si>
  <si>
    <t>Are emission allowances taxed?</t>
  </si>
  <si>
    <t>What arrangements are in place concerning fraudulent activities related to the free allocation of allowances?</t>
  </si>
  <si>
    <t>What arrangements, if any, are in place so that competent authorities involved in the implementation of EU ETS are made aware of fraudulent activities?</t>
  </si>
  <si>
    <t>Details of fraudulent activities as far as it is known to the competent authority involved in the implementation of EU ETS in your Member State</t>
  </si>
  <si>
    <t>Details of any other issues that give rise to concerns in your Member State, or any other relevant information you would like to provide</t>
  </si>
  <si>
    <t>Have you addressed all one-off questions in this questionnaire and updated the responses to those questions where relevant?</t>
  </si>
  <si>
    <t>Question Number</t>
  </si>
  <si>
    <t>Query Name</t>
  </si>
  <si>
    <t>report_year</t>
  </si>
  <si>
    <t>timestamp</t>
  </si>
  <si>
    <t>country</t>
  </si>
  <si>
    <t>NameAndDepartment</t>
  </si>
  <si>
    <t>ContactPersonName</t>
  </si>
  <si>
    <t>ContactPersonJobTitle</t>
  </si>
  <si>
    <t>Address</t>
  </si>
  <si>
    <t>InternationalTelephoneNumber</t>
  </si>
  <si>
    <t>EMail</t>
  </si>
  <si>
    <t>AT</t>
  </si>
  <si>
    <t>Austrian Federal Ministry of Agriculture, Forestry, Environment and Water Management,  Division I/4 Climate Change and Air Quality</t>
  </si>
  <si>
    <t>Gertraud Wollansky</t>
  </si>
  <si>
    <t>Senior Adviser</t>
  </si>
  <si>
    <t>Stubenbastei 5, A-1010 Vienna, Austria</t>
  </si>
  <si>
    <t>gertraud.wollansky@bmlfuw.gv.at</t>
  </si>
  <si>
    <t>Dieter Beisteiner</t>
  </si>
  <si>
    <t>Senior Expert</t>
  </si>
  <si>
    <t>dieter.beisteiner@bmlfuw.gv.at</t>
  </si>
  <si>
    <t>BE</t>
  </si>
  <si>
    <t>Walloon Air And Climate Agency</t>
  </si>
  <si>
    <t>Damien LAURENT</t>
  </si>
  <si>
    <t>Expert</t>
  </si>
  <si>
    <t>Avenue du Prince de Liège, 7</t>
  </si>
  <si>
    <t>+32 81 33 59 66</t>
  </si>
  <si>
    <t>damien.laurent@spw.wallonie.be</t>
  </si>
  <si>
    <t>0032 81 33 59 66</t>
  </si>
  <si>
    <t>BG</t>
  </si>
  <si>
    <t>Ministry of Environment and Water</t>
  </si>
  <si>
    <t>Stefka Doychinova</t>
  </si>
  <si>
    <t>State expert</t>
  </si>
  <si>
    <t>bul. Maria Luiza 22, Sofia 1000, Bulgaira</t>
  </si>
  <si>
    <t>+359 2 940 61 00</t>
  </si>
  <si>
    <t>sdoychinova@moew.government.bg</t>
  </si>
  <si>
    <t>Ministry of environment and water</t>
  </si>
  <si>
    <t>Radoslav Lozanov</t>
  </si>
  <si>
    <t>Expert in Climate Change Policy Directorate, Implementation of EU Policy on Climate Change Department</t>
  </si>
  <si>
    <t>22 Maria Louiza Blvd. Sofia, 1000 Bulgaria</t>
  </si>
  <si>
    <t>+3592 940 65 49</t>
  </si>
  <si>
    <t>RLozanov@moew.government.bg</t>
  </si>
  <si>
    <t>CY</t>
  </si>
  <si>
    <t>Climate Action Unit, Department of Environment, Ministry of Agriculture, Natural Resources and Environment</t>
  </si>
  <si>
    <t>Dr. Theodoulos Mesimeris</t>
  </si>
  <si>
    <t>Department of Environment</t>
  </si>
  <si>
    <t>357 22408948</t>
  </si>
  <si>
    <t>tmesimeris@environment.moa.gov.cy</t>
  </si>
  <si>
    <t>Climate Action Unit, Department of Environment, Ministry of Agriculture, Rural Development and Environment</t>
  </si>
  <si>
    <t>Senior Environment Officer - Head of Climate Action Unit</t>
  </si>
  <si>
    <t>CZ</t>
  </si>
  <si>
    <t>Ministry of the Environment</t>
  </si>
  <si>
    <t>Jan Šatra</t>
  </si>
  <si>
    <t>Desk Officer</t>
  </si>
  <si>
    <t>Vršovická 65</t>
  </si>
  <si>
    <t>(+420) 267 122 361</t>
  </si>
  <si>
    <t>jan.satra@mzp.cz</t>
  </si>
  <si>
    <t>DE</t>
  </si>
  <si>
    <t>Bundesministerium für Umwelt, Naturschutz, Bau und Reaktorsicherheit</t>
  </si>
  <si>
    <t>Dr. Dirk Weinreich</t>
  </si>
  <si>
    <t>Stresemannstraße 128-130, 10117 Berlin</t>
  </si>
  <si>
    <t>0049 (0)30 18 305 3662</t>
  </si>
  <si>
    <t>Bundesministerium für Umwelt, Naturschutz, Bau und Reaktorsicherheit (German Federal Ministry for the Environment, Nature Conservation, Building and Nuclear Safety)</t>
  </si>
  <si>
    <t>Dr Dirk Weinreich</t>
  </si>
  <si>
    <t>Leiter des Referats KI I 3 “Rechtsangelegenheiten, Klimaschutz, Emissionshandel“(Head of “Legal Issues Climate Policy; Emissions Trading” Division)</t>
  </si>
  <si>
    <t>Stresemannstraße 128-130, D-10117 Berlin</t>
  </si>
  <si>
    <t>dirk.weinreich@bmub.bund.de</t>
  </si>
  <si>
    <t>DK</t>
  </si>
  <si>
    <t>Danish Energy Agency</t>
  </si>
  <si>
    <t>Anita C. Jakobsen</t>
  </si>
  <si>
    <t>Advisor</t>
  </si>
  <si>
    <t>Amaliegade 44, DK-1256 København K, Denmark</t>
  </si>
  <si>
    <t>CO2-kvoteservice@ens.dk</t>
  </si>
  <si>
    <t>Amaliegade 44, DK-1256 Copenhagen K, Denmark</t>
  </si>
  <si>
    <t>CO2@ens.dk</t>
  </si>
  <si>
    <t>EE</t>
  </si>
  <si>
    <t>Kliima ja Kiirgusoskond</t>
  </si>
  <si>
    <t>Mihkel Visnapuu</t>
  </si>
  <si>
    <t>peaspetsialist</t>
  </si>
  <si>
    <t>Narva mnt 7a, Tallinn</t>
  </si>
  <si>
    <t>+372 6262829</t>
  </si>
  <si>
    <t>keskkonnaministeerium@envir.ee</t>
  </si>
  <si>
    <t>Ministry of the Environment, Climate and Radiation Department</t>
  </si>
  <si>
    <t>Johanna-Maria Siilak</t>
  </si>
  <si>
    <t>Senior specialist</t>
  </si>
  <si>
    <t>Narva mnt 7a, Tallinn 15172</t>
  </si>
  <si>
    <t>+372 6262 829</t>
  </si>
  <si>
    <t>ES</t>
  </si>
  <si>
    <t>Oficina Española de Cambio Climático. Ministerio de Agricultura, Alimentación y Medio Ambiente</t>
  </si>
  <si>
    <t>Susana Magro Andrade</t>
  </si>
  <si>
    <t>Directora General de la Oficina Española de Cambio Climático</t>
  </si>
  <si>
    <t>C/ Alcalá, 92. 28009 Madrid (ESPAÑA)</t>
  </si>
  <si>
    <t>34 91 436 15 46</t>
  </si>
  <si>
    <t>buzon-oecc@magrama.es</t>
  </si>
  <si>
    <t>FI</t>
  </si>
  <si>
    <t>Energy Authority</t>
  </si>
  <si>
    <t>Tero Liikkanen</t>
  </si>
  <si>
    <t>Technical Adviser</t>
  </si>
  <si>
    <t>Lintulahdenkuja 4, FI-00530 Helsinki</t>
  </si>
  <si>
    <t>tero.liikkanen@energiavirasto.fi</t>
  </si>
  <si>
    <t>FR</t>
  </si>
  <si>
    <t>Ministry of ecology, sustainable development and energy /general directory for energy and climate change</t>
  </si>
  <si>
    <t>Christophe EWALD</t>
  </si>
  <si>
    <t>Emission trading scheme advisor</t>
  </si>
  <si>
    <t>Tour Sequoia 92055 LA DEFENSE</t>
  </si>
  <si>
    <t>00 33 1 40 81 93 21</t>
  </si>
  <si>
    <t>christophe.ewald@developpement-durable.gouv.fr</t>
  </si>
  <si>
    <t>Ministry of ecology, sustainable development and energy</t>
  </si>
  <si>
    <t>Policy officer</t>
  </si>
  <si>
    <t>tour SEQUOYA</t>
  </si>
  <si>
    <t>HR</t>
  </si>
  <si>
    <t>Ministarstvo zaštite okoliša i prirode</t>
  </si>
  <si>
    <t>Madlena Ožanić</t>
  </si>
  <si>
    <t>viši stručni savjetnik</t>
  </si>
  <si>
    <t>Radnička cesta 80</t>
  </si>
  <si>
    <t>madlena.ozanic@mzoip.hr</t>
  </si>
  <si>
    <t>Radnička cesta 80, 10000 Zagreb</t>
  </si>
  <si>
    <t>00385 1 3717136</t>
  </si>
  <si>
    <t>HU</t>
  </si>
  <si>
    <t>Ministry for National Economy, Department for Trade and Energy Efficiency</t>
  </si>
  <si>
    <t>Márk Alföldy-Boruss</t>
  </si>
  <si>
    <t>Head of unit</t>
  </si>
  <si>
    <t>1055 Budapest, Honvéd utca 13-15.</t>
  </si>
  <si>
    <t>+36 1 795 1779</t>
  </si>
  <si>
    <t>mark.alfoldy-boruss@ngm.gov.hu</t>
  </si>
  <si>
    <t>1055 Budapest. Honvéd utca 13-15.</t>
  </si>
  <si>
    <t>+36 1 795 17 79</t>
  </si>
  <si>
    <t>IE</t>
  </si>
  <si>
    <t>Environmental Protection Agency</t>
  </si>
  <si>
    <t>Maria Martin</t>
  </si>
  <si>
    <t>Senior Manager</t>
  </si>
  <si>
    <t>EPA Regional Inspectorate, Richview, Dublin 14</t>
  </si>
  <si>
    <t>m.martin@epa.ie</t>
  </si>
  <si>
    <t>McCumiskey House Richview,</t>
  </si>
  <si>
    <t>IS</t>
  </si>
  <si>
    <t>Department for Nature</t>
  </si>
  <si>
    <t>Vanda Hellsing</t>
  </si>
  <si>
    <t>Suðurlandsbraut 24</t>
  </si>
  <si>
    <t>vanda.hellsing@ust.is</t>
  </si>
  <si>
    <t>The Environment Agency of Iceland</t>
  </si>
  <si>
    <t>Vanda Úlfrún Liv Hellsing</t>
  </si>
  <si>
    <t>Suðurlandsbraut 24, 108 Reykjavik</t>
  </si>
  <si>
    <t>+354 5912000</t>
  </si>
  <si>
    <t>IT</t>
  </si>
  <si>
    <t>Sebastiano Serra</t>
  </si>
  <si>
    <t>Coordinatore della Segreteria tecnica del Comitato</t>
  </si>
  <si>
    <t>Via Cristoforo Colombo, 44 00147 – Roma</t>
  </si>
  <si>
    <t>serra.sebastiano@minambiente.it</t>
  </si>
  <si>
    <t>Membro del Consiglio Direttivo del Comitato</t>
  </si>
  <si>
    <t>LI</t>
  </si>
  <si>
    <t>Amt für Umwelt, Abteilung Umweltschutz</t>
  </si>
  <si>
    <t>Heike Summer</t>
  </si>
  <si>
    <t>Mitarbeiter Klima</t>
  </si>
  <si>
    <t>Dr. Grass-Strasse 12, Postfach 684, FL-9490 Vaduz</t>
  </si>
  <si>
    <t>+423 236 6196</t>
  </si>
  <si>
    <t>heike.summer@llv.li</t>
  </si>
  <si>
    <t>Amt für Umwelt</t>
  </si>
  <si>
    <t>Dr. Grass-Str. 12, 9490 Vaduz</t>
  </si>
  <si>
    <t>LT</t>
  </si>
  <si>
    <t>Lietuvos Respublikos aplinkos ministerija, Taršos prevencijos departamentas</t>
  </si>
  <si>
    <t>Stasilė Znutienė</t>
  </si>
  <si>
    <t>Klimato kaitos politikos skyriaus vedėja</t>
  </si>
  <si>
    <t>A. Jakšto g. 4/9, LT-01105 Vilnius, Lietuva</t>
  </si>
  <si>
    <t>s.znutiene@am.lt</t>
  </si>
  <si>
    <t>Vaidotas Kisielius</t>
  </si>
  <si>
    <t>Klimato kaitos politikos skyriaus vyriausiasis specialistas</t>
  </si>
  <si>
    <t>v.kisielius@am.lt</t>
  </si>
  <si>
    <t>LV</t>
  </si>
  <si>
    <t>Latvijas Vides, ģeoloģijas un meteoroloģijas centrs</t>
  </si>
  <si>
    <t>Jeļena Lazdāne</t>
  </si>
  <si>
    <t>Vecākais speciālists</t>
  </si>
  <si>
    <t>Maskavas 165</t>
  </si>
  <si>
    <t>+371 67032015</t>
  </si>
  <si>
    <t>Jelena.Lazdane@lvgmc.lv</t>
  </si>
  <si>
    <t>Jeļena Lazdāne-Mihalko</t>
  </si>
  <si>
    <t>LU</t>
  </si>
  <si>
    <t>Dr Martine Kemmer</t>
  </si>
  <si>
    <t>ingénieur première classe</t>
  </si>
  <si>
    <t>+ 352 40 56 56 525</t>
  </si>
  <si>
    <t>martine.kemmer@aev.etat.lu</t>
  </si>
  <si>
    <t>MT</t>
  </si>
  <si>
    <t>Malta Resources Authority-Climate Change Unit</t>
  </si>
  <si>
    <t>Saviour Vassallo</t>
  </si>
  <si>
    <t>Senior Environment Protection Officer</t>
  </si>
  <si>
    <t>Millennia Bldg, 2nd Floor, Aldo Moro Road, Marsa MRS 9065, Malta</t>
  </si>
  <si>
    <t>saviour.vassallo@mra.org.mt</t>
  </si>
  <si>
    <t>NL</t>
  </si>
  <si>
    <t>Nederlandse Emissieautoriteit</t>
  </si>
  <si>
    <t>Charlotte Spitters</t>
  </si>
  <si>
    <t>Advisor emissions trading</t>
  </si>
  <si>
    <t>Koningskade 4, 2596 AA Den Haag</t>
  </si>
  <si>
    <t>charlotte.spitters@emissieautoriteit.nl</t>
  </si>
  <si>
    <t>Ronald Hof</t>
  </si>
  <si>
    <t>Kwaliteitsmanager NEa/ adviseur bedrijfsprocessen</t>
  </si>
  <si>
    <t>ronald.hof@emissieautoriteit.nl</t>
  </si>
  <si>
    <t>NO</t>
  </si>
  <si>
    <t>Norwegian Environment Agency</t>
  </si>
  <si>
    <t>Andre Aasrud</t>
  </si>
  <si>
    <t>Head of Section</t>
  </si>
  <si>
    <t>Postboks 5672 Sluppen, 7485 Trondheim</t>
  </si>
  <si>
    <t>+47 41 37 97 40</t>
  </si>
  <si>
    <t>andre.aasrud@miljodir.no</t>
  </si>
  <si>
    <t>Norwegian Environment Agency, Climate Department, Section for Emissions Trading</t>
  </si>
  <si>
    <t>André Aasrud</t>
  </si>
  <si>
    <t>Head of section</t>
  </si>
  <si>
    <t>P.O. Box 5672 Sluppen, 7485 Trondheim</t>
  </si>
  <si>
    <t>PL</t>
  </si>
  <si>
    <t>Instytut Ochrony Środowiska – Państwowy Instytut Badawczy, Krajowy Ośrodek Bilansowania i Zarządzania Emisjami</t>
  </si>
  <si>
    <t>Jolanta Wójcik</t>
  </si>
  <si>
    <t>Główny specjalista</t>
  </si>
  <si>
    <t>ul. Chmielna 132/134, 00-805 Warszawa</t>
  </si>
  <si>
    <t>+ 48 22 56 96 535</t>
  </si>
  <si>
    <t>jolanta.wojcik@kobize.pl</t>
  </si>
  <si>
    <t>PT</t>
  </si>
  <si>
    <t>Portuguese Environment Agency</t>
  </si>
  <si>
    <t>Ana Daam</t>
  </si>
  <si>
    <t>Head of Unit Mitigation and Carbon Markets Unit</t>
  </si>
  <si>
    <t>Rua da Murgueira, 9/9A - Zambujal. Ap.7585|2611-865 Amadora | Portugal</t>
  </si>
  <si>
    <t>(+351) 21 472 82 93</t>
  </si>
  <si>
    <t>ana.daam@apambiente.pt</t>
  </si>
  <si>
    <t>Portuguese Environment Agency - Climate Change Department</t>
  </si>
  <si>
    <t>Head of Unit Mitigation and Carbon Markets</t>
  </si>
  <si>
    <t>RO</t>
  </si>
  <si>
    <t>Ministry of Environment, Waters and Forests</t>
  </si>
  <si>
    <t>Nicoleta Mihaela ROSU</t>
  </si>
  <si>
    <t>Head of Emissions Trading Unit</t>
  </si>
  <si>
    <t>12 Blv. Libertatii, district no. 5 Bucharest, Romania RO 040129</t>
  </si>
  <si>
    <t>+4 021 408 95 42</t>
  </si>
  <si>
    <t>nicoleta.rosu@mmediu.ro</t>
  </si>
  <si>
    <t>Ministry of Environment and  and Climate Change  - Directorate General for Climate Change</t>
  </si>
  <si>
    <t>12 Blv. Libertatii,  district no. 5 Bucharest, Romania RO 040129</t>
  </si>
  <si>
    <t>SE</t>
  </si>
  <si>
    <t>Swedish Environmental Protection Agency, Policy Implementation Department, Secretariat of Environmental Enforcement  (Naturvårdsverket, Avdelningen för genomförande, Sektionen för operativ tillsyn)</t>
  </si>
  <si>
    <t>Tom Larsson</t>
  </si>
  <si>
    <t>Administrative officer (Handläggare)</t>
  </si>
  <si>
    <t>Naturvårdsverket, 10648 Stockholm, Sverige</t>
  </si>
  <si>
    <t>+4610-6981464</t>
  </si>
  <si>
    <t>tom.larsson@naturvardsverket.se</t>
  </si>
  <si>
    <t>Swedish Environmental Protection Agency, Policy Implementation Department, Environmental Enforcement Section (Naturvårdsverket, Avdelningen för genomförande, Sektionen för operativ tillsyn)</t>
  </si>
  <si>
    <t>Kristin Gunnarsson</t>
  </si>
  <si>
    <t>Legal Advisor</t>
  </si>
  <si>
    <t>Naturvårdsverket, 10648 Stockholm, Sweden</t>
  </si>
  <si>
    <t>+4610-6981170</t>
  </si>
  <si>
    <t>kristin.gunnarsson@naturvardsverket.se</t>
  </si>
  <si>
    <t>SI</t>
  </si>
  <si>
    <t>Ministry of Agriculture and the Environment, Environment Directorate</t>
  </si>
  <si>
    <t>Zorana Komar</t>
  </si>
  <si>
    <t>Senior Consultant</t>
  </si>
  <si>
    <t>Dunajska 47,  SI - 1000 Ljubljana</t>
  </si>
  <si>
    <t>+386 1 478 7360</t>
  </si>
  <si>
    <t>zorana.komar@gov.si</t>
  </si>
  <si>
    <t>Ministry of the Environment and Spatial Planning</t>
  </si>
  <si>
    <t>Undersecretary</t>
  </si>
  <si>
    <t>Dunajska 47, SI - 1000 Ljubljana</t>
  </si>
  <si>
    <t>SK</t>
  </si>
  <si>
    <t>Ministry of Environment of the Slovak Republic - Climate Change Department</t>
  </si>
  <si>
    <t>Michal Gutman</t>
  </si>
  <si>
    <t>Member of the Climate Change Depatrment</t>
  </si>
  <si>
    <t>Nám. Ľ.Štúra 1, 812 35 Bratislava, Slovakia</t>
  </si>
  <si>
    <t>michal.gutman@enviro.gov.sk</t>
  </si>
  <si>
    <t>Ministry of Environment of the Slovak Republic, Climate Change Department</t>
  </si>
  <si>
    <t>Main state advisor</t>
  </si>
  <si>
    <t>Nam. L. Stura 1</t>
  </si>
  <si>
    <t>UK</t>
  </si>
  <si>
    <t>Department of Energy and Climate Change</t>
  </si>
  <si>
    <t>Simon Squire</t>
  </si>
  <si>
    <t>Senior Policy Adviser – EU ETS Delivery</t>
  </si>
  <si>
    <t>3 Whitehall Place, London, SW1A 2AW</t>
  </si>
  <si>
    <t>(+44) (0)300 068 6908</t>
  </si>
  <si>
    <t>Simon.squire@decc.gsi.gov.uk</t>
  </si>
  <si>
    <t>Ben McKie</t>
  </si>
  <si>
    <t>Head of EU ETS Strategy and Delivery</t>
  </si>
  <si>
    <t>3 Whitehall Place, London SW1A 2AW</t>
  </si>
  <si>
    <t>+44 300 068 5485</t>
  </si>
  <si>
    <t>ben.mckie@decc.gsi.gov.uk</t>
  </si>
  <si>
    <t>GR</t>
  </si>
  <si>
    <t>Υπουργείο Παραγωγικής Ανασυγκρότητσης Περιβάλλοντος και Ενέργειας / Δνση Κλιματικής Αλλαγής και Ποιότητας της Ατμόσφαιρας / Τμήμα Μηχανισμών Αγοράς και Μητρώου Εκπομπών</t>
  </si>
  <si>
    <t>Σωτηρία Μπάιμπου</t>
  </si>
  <si>
    <t>Υπάλληλος</t>
  </si>
  <si>
    <t>Πατησίων 147, 11251 Αθήνα</t>
  </si>
  <si>
    <t>+30 210 8647008</t>
  </si>
  <si>
    <t>s.baibou@prv.ypeka.gr</t>
  </si>
  <si>
    <t>ΥΠΟΥΡΓΕΙΟ ΠΑΡΑΓΩΓΙΚΗΣ ΑΝΑΣΥΓΚΡΟΤΗΣΗΣ ΠΕΡΙΒΑΛΛΟΝΤΟΣ ΚΑΙ ΕΝΕΡΓΕΙΑΣ / ΔΙΕΥΘΥΝΣΗ ΚΛΙΜΑΤΙΚΗΣ ΑΛΛΑΓΗΣ ΚΑΙ ΠΟΙΟΤΗΤΑΣ ΤΗΣ ΑΤΜΟΣΦΑΙΡΑΣ /   ΤΜΗΜΑ ΜΗΧΑΝΙΣΜΩΝ ΑΓΟΡΑΣ ΚΑΙ ΜΗΤΡΩΟΥ ΕΚΠΟΜΠΩΝ</t>
  </si>
  <si>
    <t>ΣΩΤΗΡΙΑ ΜΠΑΙΜΠΟΥ</t>
  </si>
  <si>
    <t>ΥΠΑΛΛΗΛΟΣ</t>
  </si>
  <si>
    <t>ΠΑΤΗΣΙΩΝ  147, 11251 Αθήνα</t>
  </si>
  <si>
    <t>0030 210 86 47 008</t>
  </si>
  <si>
    <t>FirstOfCAName</t>
  </si>
  <si>
    <t>FirstOfCAAbbreviation</t>
  </si>
  <si>
    <t>FirstOfCATelephone</t>
  </si>
  <si>
    <t>FirstOfCAEmail</t>
  </si>
  <si>
    <t>FirstOfCAWebsite</t>
  </si>
  <si>
    <t>CA responsible for the  permitting of the  installation (local  administrative bodies, in  some cases federal state  governments)</t>
  </si>
  <si>
    <t>Local permitting authority</t>
  </si>
  <si>
    <t>Austrian Federal Ministry  of Agriculture, Forestry,  Environment and Water  Management, Division I/4  – Climate Change and Air  Quality</t>
  </si>
  <si>
    <t>BMLFUW</t>
  </si>
  <si>
    <t>FED-REG</t>
  </si>
  <si>
    <t>+32 2 524 95 44</t>
  </si>
  <si>
    <t>helpdesk@climateregistry.be</t>
  </si>
  <si>
    <t>http://www.climateregistry.be</t>
  </si>
  <si>
    <t>http://www.moew.government.bg</t>
  </si>
  <si>
    <t>Executive Environment Agency</t>
  </si>
  <si>
    <t>ExEA</t>
  </si>
  <si>
    <t>iaos@eea.government.bg</t>
  </si>
  <si>
    <t>http://eea.government.bg</t>
  </si>
  <si>
    <t>Cyprus Stock Exchange</t>
  </si>
  <si>
    <t>CSE</t>
  </si>
  <si>
    <t>info@cse.com.cy</t>
  </si>
  <si>
    <t>http://www.cse.com.cy</t>
  </si>
  <si>
    <t>OTE, a.s.</t>
  </si>
  <si>
    <t>OTE</t>
  </si>
  <si>
    <t>+420 296 579 331</t>
  </si>
  <si>
    <t>povolenky@ote-cr.cz</t>
  </si>
  <si>
    <t>www.povolenky.cz</t>
  </si>
  <si>
    <t>MoE</t>
  </si>
  <si>
    <t>+420 267 121 111</t>
  </si>
  <si>
    <t>info@mzp.cz</t>
  </si>
  <si>
    <t>www.mzp.cz/en/</t>
  </si>
  <si>
    <t>Deutsche Emissionshandelsstelle im Umweltbundesamt</t>
  </si>
  <si>
    <t>DEHSt</t>
  </si>
  <si>
    <t>+49 (0)30 8903-5050</t>
  </si>
  <si>
    <t>emissionshandel@dehst.de</t>
  </si>
  <si>
    <t>www.dehst.de</t>
  </si>
  <si>
    <t>Deutsche Emissionshandelsstelle im Umweltbundesamt (German Emissions Trading Authority)</t>
  </si>
  <si>
    <t>Danish Energy Agency (Energistyrelsen)</t>
  </si>
  <si>
    <t>DEA (ENS)</t>
  </si>
  <si>
    <t>ens@ens.dk</t>
  </si>
  <si>
    <t>www.ens.dk</t>
  </si>
  <si>
    <t>Keskkonnaministeerium</t>
  </si>
  <si>
    <t>KeM</t>
  </si>
  <si>
    <t>(+372) 6262 802</t>
  </si>
  <si>
    <t>www.envir.ee</t>
  </si>
  <si>
    <t>+372 6262 802</t>
  </si>
  <si>
    <t>AGE</t>
  </si>
  <si>
    <t>NGA</t>
  </si>
  <si>
    <t>Ministry of Employment and the Economy (for Traditional EU_ETS)</t>
  </si>
  <si>
    <t>TEM</t>
  </si>
  <si>
    <t>timo.ritonummi@tem.fi</t>
  </si>
  <si>
    <t>www.tem.fi</t>
  </si>
  <si>
    <t>Ministry of ecology, sustainable development and energy/DGEC</t>
  </si>
  <si>
    <t>MEDDE</t>
  </si>
  <si>
    <t>www.developpement-durable.gouv.fr</t>
  </si>
  <si>
    <t>christophe.ewald@developpement-durable.gouv</t>
  </si>
  <si>
    <t>http://www.developpement-durable.gouv.fr/</t>
  </si>
  <si>
    <t>ΓΡΑΦΕΙΟ ΕΜΠΟΡΙΑΣ ΔΙΚΑΙΩΜΑΤΩΝ ΕΚΠΟΜΠΩΝ</t>
  </si>
  <si>
    <t>ΓΕΔΕ</t>
  </si>
  <si>
    <t>www.ypeka.gr</t>
  </si>
  <si>
    <t>ΥΠΟΥΡΓΕΙΟ ΠΑΡΑΓΩΓΙΚΗΣ ΑΝΑΣΥΓΚΡΟΤΗΣΗΣ ΠΕΡΙΒΑΛΛΟΝΤΟΣ ΚΑΙ ΕΝΕΡΓΕΙΑΣ / ΓΕΝΙΚΗ ΔΙΕΥΘΥΝΣΗ ΕΝΕΡΓΕΙΑΣ / Δ/ΝΣΗ ΑΝΑΝΕΩΣΙΜΩΝ ΠΗΓΩΝ ΕΝΕΡΓΕΙΑΣ ΚΑΙ ΗΛΕΚΤΡΙΚΗΣ ΕΝΕΡΓΕΙΑΣ</t>
  </si>
  <si>
    <t>Δ/ΝΣΗ ΑΝΑΝΕΩΣΙΜΩΝ ΠΗΓΩΝ ΕΝΕΡΓΕΙΑΣ ΚΑΙ ΗΛΕΚΤΡΙΚΗΣ ΕΝΕΡΓΕΙΑΣ</t>
  </si>
  <si>
    <t>+30 210 6969405</t>
  </si>
  <si>
    <t>papadogiannia@eka.ypeka.gr</t>
  </si>
  <si>
    <t>Ministarstvo financija</t>
  </si>
  <si>
    <t>MFIN</t>
  </si>
  <si>
    <t>00385 1 4591 333</t>
  </si>
  <si>
    <t>hrvoje.radovanic@mfin.hr</t>
  </si>
  <si>
    <t>http://www.mfin.hr</t>
  </si>
  <si>
    <t>MZOIP</t>
  </si>
  <si>
    <t>Ministry of National Development</t>
  </si>
  <si>
    <t>MND</t>
  </si>
  <si>
    <t>+36 (1)  795- 6557+</t>
  </si>
  <si>
    <t>akos.lukacs@nfm.gov.hu</t>
  </si>
  <si>
    <t>www.kormany.hu/en/minist ry-of-national-development</t>
  </si>
  <si>
    <t>National Inspectorate for Environment and Nature</t>
  </si>
  <si>
    <t>NIEN</t>
  </si>
  <si>
    <t>36 (1)  224- 9199</t>
  </si>
  <si>
    <t>euetshatosag@oktvf.gov.hu</t>
  </si>
  <si>
    <t>www.orszagoszoldhatosag.gov.hu</t>
  </si>
  <si>
    <t>EPA</t>
  </si>
  <si>
    <t>ghgpermit@epa.ie</t>
  </si>
  <si>
    <t>www.epa.ie</t>
  </si>
  <si>
    <t>EAI</t>
  </si>
  <si>
    <t>ust@ust.is</t>
  </si>
  <si>
    <t>www.ust.is</t>
  </si>
  <si>
    <t>Comitato ETS</t>
  </si>
  <si>
    <t>ets@minambiente.it</t>
  </si>
  <si>
    <t>http://www.minambiente.it/pagina/emission-trading</t>
  </si>
  <si>
    <t>AU</t>
  </si>
  <si>
    <t>http://www.llv.li</t>
  </si>
  <si>
    <t>RAAD</t>
  </si>
  <si>
    <t>Lietuvos Respublikos ūkio ministerija</t>
  </si>
  <si>
    <t>ŪM</t>
  </si>
  <si>
    <t>kanc@ukmin.lt</t>
  </si>
  <si>
    <t>http://www.ukmin.lt</t>
  </si>
  <si>
    <t>AEV</t>
  </si>
  <si>
    <t>regadmin@aev.etat.lu</t>
  </si>
  <si>
    <t>www.emwelt.lu</t>
  </si>
  <si>
    <t>TS</t>
  </si>
  <si>
    <t>+352 2478-2478</t>
  </si>
  <si>
    <t>info@te.public.lu</t>
  </si>
  <si>
    <t>www.te.public.lu</t>
  </si>
  <si>
    <t>VARAM</t>
  </si>
  <si>
    <t>Malta Resources Authority</t>
  </si>
  <si>
    <t>MRA</t>
  </si>
  <si>
    <t>+356 21220619</t>
  </si>
  <si>
    <t>emissions_trading_scheme@mra.org.mt</t>
  </si>
  <si>
    <t>www.mra.org.mt</t>
  </si>
  <si>
    <t>IenM, KLG</t>
  </si>
  <si>
    <t>Rijksdienst voor Ondernemend Nederland</t>
  </si>
  <si>
    <t>RVO.nl</t>
  </si>
  <si>
    <t>+31 88 602 2513</t>
  </si>
  <si>
    <t>peter.zijlema@rvo.nl</t>
  </si>
  <si>
    <t>www.rvo.nl</t>
  </si>
  <si>
    <t>NEA</t>
  </si>
  <si>
    <t>+ 47 73 58 05 00</t>
  </si>
  <si>
    <t>post@miljodir.no</t>
  </si>
  <si>
    <t>http://miljodirektoratet.no</t>
  </si>
  <si>
    <t>Rada Ministrów</t>
  </si>
  <si>
    <t>RM</t>
  </si>
  <si>
    <t>+48 226947-542</t>
  </si>
  <si>
    <t>kontakt@kprm.gov.pl</t>
  </si>
  <si>
    <t>Minister Środowiska</t>
  </si>
  <si>
    <t>MŚ</t>
  </si>
  <si>
    <t>+48 225792-900</t>
  </si>
  <si>
    <t>info@mos.gov.pl</t>
  </si>
  <si>
    <t>www.mos.gov.pl</t>
  </si>
  <si>
    <t>Direção Regional do Ordenamento do Território e Ambiente</t>
  </si>
  <si>
    <t>DROTA</t>
  </si>
  <si>
    <t>+351 291000800</t>
  </si>
  <si>
    <t>drota.sra@gov-madeira.pt</t>
  </si>
  <si>
    <t>dramb.gov-madeira.pt/</t>
  </si>
  <si>
    <t>Portuguese Environment Agency, Public Institut</t>
  </si>
  <si>
    <t>APA. I.P.</t>
  </si>
  <si>
    <t>+351 214728293</t>
  </si>
  <si>
    <t>http://www.apambiente.pt/</t>
  </si>
  <si>
    <t>Ministry of Environment and  and Climate Change</t>
  </si>
  <si>
    <t>MECC</t>
  </si>
  <si>
    <t>+4021 408 95 42</t>
  </si>
  <si>
    <t>www.mmediu.ro</t>
  </si>
  <si>
    <t>NEG</t>
  </si>
  <si>
    <t>RG</t>
  </si>
  <si>
    <t>Ministry of Agriculture and the Environment</t>
  </si>
  <si>
    <t>MKO</t>
  </si>
  <si>
    <t>+386 1 47 87 400</t>
  </si>
  <si>
    <t>MOP</t>
  </si>
  <si>
    <t>gp.mop@gov.si</t>
  </si>
  <si>
    <t>www.mop.gov.si</t>
  </si>
  <si>
    <t>DO</t>
  </si>
  <si>
    <t>Ministry of the Environment of the Slovak Republic</t>
  </si>
  <si>
    <t>http://www.minzp.sk/</t>
  </si>
  <si>
    <t>https://www.gov.uk</t>
  </si>
  <si>
    <t>FirstOfAccBodyName</t>
  </si>
  <si>
    <t>FirstOfAccBodyAbbreviation</t>
  </si>
  <si>
    <t>FirstOfAccBodyTelephone</t>
  </si>
  <si>
    <t>FirstOfAccBodyEmail</t>
  </si>
  <si>
    <t>FirstOfAccBodyWebsite</t>
  </si>
  <si>
    <t>Akkreditierung Austria</t>
  </si>
  <si>
    <t>AA</t>
  </si>
  <si>
    <t>heinz.toemboel@bmwfj.gv.at</t>
  </si>
  <si>
    <t>BELAC</t>
  </si>
  <si>
    <t>+ 32 2 277 54 34</t>
  </si>
  <si>
    <t>belac@economie.fgov.be</t>
  </si>
  <si>
    <t>http://belac.fgov.be</t>
  </si>
  <si>
    <t>Executive agency Bulgarian accreditation service</t>
  </si>
  <si>
    <t>EABAS</t>
  </si>
  <si>
    <t>ea_bas@abv.bg</t>
  </si>
  <si>
    <t>www.nab-bas.bg</t>
  </si>
  <si>
    <t>Not applicable</t>
  </si>
  <si>
    <t>N/A</t>
  </si>
  <si>
    <t>Czech Accreditation Institute</t>
  </si>
  <si>
    <t>CAI</t>
  </si>
  <si>
    <t>+420 272 096 222</t>
  </si>
  <si>
    <t>mail@cai.cz</t>
  </si>
  <si>
    <t>www.cia.cz/en/</t>
  </si>
  <si>
    <t>Deutsche Akkreditierungsstelle GmbH</t>
  </si>
  <si>
    <t>DAkkS</t>
  </si>
  <si>
    <t>+49 (0)69 610943-0</t>
  </si>
  <si>
    <t>kontakt@dakks.de</t>
  </si>
  <si>
    <t>www.dakks.de</t>
  </si>
  <si>
    <t>The Danish Accreditation and Metrology Fund (Den Danske Akkrediterings- og Metrologifond)</t>
  </si>
  <si>
    <t>DANAK</t>
  </si>
  <si>
    <t>danak@danak.dk</t>
  </si>
  <si>
    <t>http://portal.danak.dk/</t>
  </si>
  <si>
    <t>Eesti Akrediteerimiskeskus</t>
  </si>
  <si>
    <t>EAK</t>
  </si>
  <si>
    <t>+372 6 021 801</t>
  </si>
  <si>
    <t>info@eak.ee</t>
  </si>
  <si>
    <t>www.eak.ee</t>
  </si>
  <si>
    <t>Entidad Nacional de Acreditación</t>
  </si>
  <si>
    <t>ENAC</t>
  </si>
  <si>
    <t>(+34) 91 457 32 89</t>
  </si>
  <si>
    <t>www.enac.es</t>
  </si>
  <si>
    <t>Finnish Accreditation Service</t>
  </si>
  <si>
    <t>FINAS</t>
  </si>
  <si>
    <t>varpu.rantanen@finas.fi</t>
  </si>
  <si>
    <t>www.finas.fi</t>
  </si>
  <si>
    <t>COFRAC</t>
  </si>
  <si>
    <t>01 44 68 64 69</t>
  </si>
  <si>
    <t>cecile.cosson@cofrac.fr</t>
  </si>
  <si>
    <t>www.cofrac.fr</t>
  </si>
  <si>
    <t>Cecile COSSON</t>
  </si>
  <si>
    <t>33   1  44 68 82 20</t>
  </si>
  <si>
    <t>http://www.cofrac.fr/</t>
  </si>
  <si>
    <t>ΕΛΛΗΝΙΚΟ ΣΥΣΤΗΜΑ ΔΙΑΠΙΣΤΕΥΣΗΣ</t>
  </si>
  <si>
    <t>ΕΣΥΔ</t>
  </si>
  <si>
    <t>+30 210 7204538</t>
  </si>
  <si>
    <t>trapalis@esyd.gr</t>
  </si>
  <si>
    <t>www.esyd.gr</t>
  </si>
  <si>
    <t>Hrvatska akreditacijska agencija</t>
  </si>
  <si>
    <t>HAA</t>
  </si>
  <si>
    <t>00385 1 6106322</t>
  </si>
  <si>
    <t>akreditacija@akreditacija.hr</t>
  </si>
  <si>
    <t>http://www.akreditacija.hr/</t>
  </si>
  <si>
    <t>National Accreditation Body</t>
  </si>
  <si>
    <t>NAB</t>
  </si>
  <si>
    <t>+36 (1) 203-3981</t>
  </si>
  <si>
    <t>nat@nat.hu</t>
  </si>
  <si>
    <t>www.nat.hu</t>
  </si>
  <si>
    <t>Irish National Accreditation Body</t>
  </si>
  <si>
    <t>INAB</t>
  </si>
  <si>
    <t>www.inab.ie</t>
  </si>
  <si>
    <t>Icelandic Patent Office, Accreditation</t>
  </si>
  <si>
    <t>ISAC</t>
  </si>
  <si>
    <t>eme@isac.is</t>
  </si>
  <si>
    <t>www.els.is</t>
  </si>
  <si>
    <t>FilippoTrifiletti</t>
  </si>
  <si>
    <t>ACCREDIA</t>
  </si>
  <si>
    <t>+39 022100961</t>
  </si>
  <si>
    <t>milano@accredia.it</t>
  </si>
  <si>
    <t>http://www.accredia.it/</t>
  </si>
  <si>
    <t>Nacionalinis akreditacijos biuras prie Ūkio ministerijos</t>
  </si>
  <si>
    <t>info@nab.lt</t>
  </si>
  <si>
    <t>http://www.nab.lt</t>
  </si>
  <si>
    <t>OLAS</t>
  </si>
  <si>
    <t>+ 352 247 743-60</t>
  </si>
  <si>
    <t>olas@ilnas.etat.lu</t>
  </si>
  <si>
    <t>www.ilnas.lu</t>
  </si>
  <si>
    <t>Latvijas Nacionālais akreditācijas birojs</t>
  </si>
  <si>
    <t>LATAK</t>
  </si>
  <si>
    <t>+371 67373051</t>
  </si>
  <si>
    <t>latak@latak.lv</t>
  </si>
  <si>
    <t>http://www.latak.lv</t>
  </si>
  <si>
    <t>National Accreditation Board-Malta</t>
  </si>
  <si>
    <t>NAB-Malta</t>
  </si>
  <si>
    <t>+356 23952510</t>
  </si>
  <si>
    <t>info@nabmalta.org.mt</t>
  </si>
  <si>
    <t>www.nabmalta.org.mt</t>
  </si>
  <si>
    <t>Raad voor Accreditatie</t>
  </si>
  <si>
    <t>RvA</t>
  </si>
  <si>
    <t>+31 30 239 45 21</t>
  </si>
  <si>
    <t>maureen.vanden.wijngaart@rva.nl</t>
  </si>
  <si>
    <t>www.rva.nl</t>
  </si>
  <si>
    <t>Norwegian Accreditation</t>
  </si>
  <si>
    <t>NA</t>
  </si>
  <si>
    <t>+47 64 84 86 00</t>
  </si>
  <si>
    <t>akkreditert@akkreditert.no</t>
  </si>
  <si>
    <t>http://www.akkreditert.no/en/</t>
  </si>
  <si>
    <t>Polskie Centrum Akredytacji</t>
  </si>
  <si>
    <t>PCA</t>
  </si>
  <si>
    <t>+48 223557-000</t>
  </si>
  <si>
    <t>pca@pca.gov.pl</t>
  </si>
  <si>
    <t>www.pca.gov.pl</t>
  </si>
  <si>
    <t>The National Accreditation Body</t>
  </si>
  <si>
    <t>IPAC I.P.</t>
  </si>
  <si>
    <t>+351 212 948 201</t>
  </si>
  <si>
    <t>acredita@ipac.pt</t>
  </si>
  <si>
    <t>www.ipac.pt</t>
  </si>
  <si>
    <t>Instituto Português de Acreditação, I.P. - National Accreditation Body</t>
  </si>
  <si>
    <t>Romanian Accreditation Association</t>
  </si>
  <si>
    <t>RENAR</t>
  </si>
  <si>
    <t>+4021 402 04 71</t>
  </si>
  <si>
    <t>renar@renar.ro</t>
  </si>
  <si>
    <t>www.renar.ro</t>
  </si>
  <si>
    <t>Swedish Board for Accreditation and Conformity Assessment (Styrelsen för ackreditering och teknisk kontroll)</t>
  </si>
  <si>
    <t>Swedac</t>
  </si>
  <si>
    <t>+46771-990900</t>
  </si>
  <si>
    <t>registrator@swedac.se</t>
  </si>
  <si>
    <t>www.swedac.se</t>
  </si>
  <si>
    <t>Slovenian Accreditation</t>
  </si>
  <si>
    <t>SA</t>
  </si>
  <si>
    <t>+386 1 54 73 250</t>
  </si>
  <si>
    <t>info@slo-akreditacija.si</t>
  </si>
  <si>
    <t>www.slo-akreditacija.si/en/about-sa/</t>
  </si>
  <si>
    <t>Slovenská národná akreditačná služba</t>
  </si>
  <si>
    <t>SNAS</t>
  </si>
  <si>
    <t>00421 948 349 517</t>
  </si>
  <si>
    <t>renata.kutkova@snas.gov.sk</t>
  </si>
  <si>
    <t>http://snas.sk/</t>
  </si>
  <si>
    <t>United Kingdom Accreditation Service</t>
  </si>
  <si>
    <t>UKAS</t>
  </si>
  <si>
    <t>info@ukas.com</t>
  </si>
  <si>
    <t>http://www.ukas.com/about-accreditation/accredited-bodies/certification-body-schedules-GHG.asp</t>
  </si>
  <si>
    <t>http://www.ukas.com/about-accreditation/accredited-bodies/Verification_Body_Schedules_Greenhouse_Gas_GHG.asp</t>
  </si>
  <si>
    <t>no</t>
  </si>
  <si>
    <t>yes</t>
  </si>
  <si>
    <t>FirstOfCertAuthName</t>
  </si>
  <si>
    <t>FirstOfCertAuthAbbreviation</t>
  </si>
  <si>
    <t>FirstOfCertAuthTelephone</t>
  </si>
  <si>
    <t>FirstOfCertAuthEmail</t>
  </si>
  <si>
    <t>FirstOfCertAuthWebsite</t>
  </si>
  <si>
    <t>Deutschen Akkreditierungs- und Zulassungsgesellschaft für Umweltgutachter mbH</t>
  </si>
  <si>
    <t>DAU</t>
  </si>
  <si>
    <t>+49 (0)228 280 52-0</t>
  </si>
  <si>
    <t>info@dau-bonn.de</t>
  </si>
  <si>
    <t>www.dau-bonn.de</t>
  </si>
  <si>
    <t>ΕΘΝΙΚΟ ΣΥΣΤΗΜΑ ΔΙΑΠΙΣΤΕΥΣΗΣ</t>
  </si>
  <si>
    <t>FirstOfRegAdminName</t>
  </si>
  <si>
    <t>FirstOfRegAdminAbbreviation</t>
  </si>
  <si>
    <t>FirstOfRegAdminTelephone</t>
  </si>
  <si>
    <t>FirstOfRegAdminEmail</t>
  </si>
  <si>
    <t>FirstOfRegAdminWebsite</t>
  </si>
  <si>
    <t>Umweltbundesamt  GmbH</t>
  </si>
  <si>
    <t>-</t>
  </si>
  <si>
    <t>43 1 31304-4114</t>
  </si>
  <si>
    <t>registerstelle@umweltbundesamt.at</t>
  </si>
  <si>
    <t>http://www.emissionshandelsregister.at/ehr_en/</t>
  </si>
  <si>
    <t>THE REGISTRY ADMINISTRATOR  (Federal Public Service of Public Health, Food Chain Safety and Environment / DG Environment, Climate Change Division/The registry administrator)</t>
  </si>
  <si>
    <t>Theodoulos Mesimeris</t>
  </si>
  <si>
    <t>MANRE_DoE</t>
  </si>
  <si>
    <t>http://www.moa.gov.cy/environment</t>
  </si>
  <si>
    <t>MARDE_DoE</t>
  </si>
  <si>
    <t>+420 296 579 332</t>
  </si>
  <si>
    <t>+49 (0)30 8903-5240</t>
  </si>
  <si>
    <t>Danish Business Authority, The EU ETS Registry (Erhvervsstyrelsen, CO2-kvoteregister)</t>
  </si>
  <si>
    <t>DBA</t>
  </si>
  <si>
    <t>co2register@erst.dk</t>
  </si>
  <si>
    <t>http://danishbusinessauthority.dk/eu-ets-registry-kyoto</t>
  </si>
  <si>
    <t>khgregister@envir.ee</t>
  </si>
  <si>
    <t>http://test.envir.ee/et/euroopa-liidu-kasvuhoonegaaside-heitkogustega-kauplemise-susteem</t>
  </si>
  <si>
    <t>http://www.envir.ee/et/euroopa-liidu-kasvuhoonegaaside-heitkogustega-kauplemise-susteem</t>
  </si>
  <si>
    <t>Oficina Española de Cambio Climático (Ministerio de Agricultura, Alimentación y Medio Ambiente)</t>
  </si>
  <si>
    <t>OECC (MAGRAMA)</t>
  </si>
  <si>
    <t>(+34) 91 436 15 36</t>
  </si>
  <si>
    <t>buzon-sgce@magrama.es</t>
  </si>
  <si>
    <t>http://www.magrama.gob.es/es/cambio-climatico/temas/comercio-de-derechos-de-emision/el-comercio-de-derechos-de-emision-en-espana/registro-nacional-de-derechos-de-emision/default.aspx</t>
  </si>
  <si>
    <t>EV</t>
  </si>
  <si>
    <t>rekisteri@energiavirasto.fi</t>
  </si>
  <si>
    <t>www.energiavirasto.fi</t>
  </si>
  <si>
    <t>caisse des dépots et consignations</t>
  </si>
  <si>
    <t>CDC</t>
  </si>
  <si>
    <t>+ 33 1 58 50 11 87</t>
  </si>
  <si>
    <t>yves.andre@caissedesdepots.fr</t>
  </si>
  <si>
    <t>www.seringas.caissedesdepots.fr/</t>
  </si>
  <si>
    <t>Yves ANDRE</t>
  </si>
  <si>
    <t>http://www.seringas.caissedesdepots.fr/</t>
  </si>
  <si>
    <t>ΕΘΝΙΚΟ ΚΕΝΤΡΟ ΒΙΩΣΙΜΗΣ ΚΑΙ ΑΕΙΦΟΡΟΥ ΑΝΑΠΤΥΞΗΣ</t>
  </si>
  <si>
    <t>Ε.Κ.Β.Α.Α.</t>
  </si>
  <si>
    <t>+30 2106469738</t>
  </si>
  <si>
    <t>ghgregistry@prv.ypeka.gr</t>
  </si>
  <si>
    <t>ΥΠΟΥΡΓΕΙΟ ΠΑΡΑΓΩΓΙΚΗΣ ΑΝΑΣΥΓΚΡΟΤΗΣΗΣ ΠΕΡΙΒΑΛΛΟΝΤΟΣ ΚΑΙ ΕΝΕΡΓΕΙΑΣ / ΔΙΕΘΥΝΣΗ ΚΛΙΜΑΤΙΚΗΣ ΑΛΛΑΓΗΣ ΚΑΙ ΠΟΙΟΤΗΤΑΣ ΤΗΣ ΑΤΜΟΣΦΑΙΡΑΣ / ΤΜΗΜΑ ΜΗΧΑΝΙΣΜΩΝ ΑΓΟΡΑΣ ΚΑΙ ΜΗΤΡΩΟΥ ΕΚΠΟΜΠΩΝ</t>
  </si>
  <si>
    <t>Μ.Α.Μ.Ε.</t>
  </si>
  <si>
    <t>Agencija za zaštitu okoliša</t>
  </si>
  <si>
    <t>AZO</t>
  </si>
  <si>
    <t>ghgregistry.helpdesk@azo.hr</t>
  </si>
  <si>
    <t>http://www.azo.hr/RegistarUnije</t>
  </si>
  <si>
    <t>EPA-NETR</t>
  </si>
  <si>
    <t>etradmin@epa.ie</t>
  </si>
  <si>
    <t>EPA (NETR)</t>
  </si>
  <si>
    <t>ets-registry@ust.is</t>
  </si>
  <si>
    <t>Riccardo Liburdi</t>
  </si>
  <si>
    <t>ISPRA</t>
  </si>
  <si>
    <t>info.registro-et@isprambiente.it</t>
  </si>
  <si>
    <t>http://www.info-ets.isprambiente.it/</t>
  </si>
  <si>
    <t>Amt für Umwelt, Heike Summer</t>
  </si>
  <si>
    <t>Lietuvos aplinkos apsaugos investicijų fondas</t>
  </si>
  <si>
    <t>LAAIF</t>
  </si>
  <si>
    <t>laaif@laaif.lt</t>
  </si>
  <si>
    <t>http://www.laaif.lt</t>
  </si>
  <si>
    <t>LVĢMC</t>
  </si>
  <si>
    <t>lvgmc@lvgmc.lv</t>
  </si>
  <si>
    <t>https://www.meteo.lv</t>
  </si>
  <si>
    <t>NEa</t>
  </si>
  <si>
    <t>+31 70 456 8050</t>
  </si>
  <si>
    <t>info@emissieautoriteit.nl</t>
  </si>
  <si>
    <t>www.emissieautoriteit.nl</t>
  </si>
  <si>
    <t>+47 95 20 46 67</t>
  </si>
  <si>
    <t>kvoteregister@miljodir.no</t>
  </si>
  <si>
    <t>http://www.kvoteregister.no/en/</t>
  </si>
  <si>
    <t>Instytut Ochrony Środowiska – Państwowy Instytut Badawczy Krajowy Ośrodek Bilansowania i Zarządzania Emisjami</t>
  </si>
  <si>
    <t>KOBIZE</t>
  </si>
  <si>
    <t>+48225696-511</t>
  </si>
  <si>
    <t>kobize@kobize.pl</t>
  </si>
  <si>
    <t>www.kobize.pl</t>
  </si>
  <si>
    <t>KOBiZE</t>
  </si>
  <si>
    <t>Environment Protection Agency, Public Institut</t>
  </si>
  <si>
    <t>APA I.P.</t>
  </si>
  <si>
    <t>admin@rple.pt</t>
  </si>
  <si>
    <t>https://ets-registry.webgate.ec.europa.eu/euregistry/PT/index.xhtml</t>
  </si>
  <si>
    <t>+4021 408 95 50</t>
  </si>
  <si>
    <t>romanian.registry@mmediu.ro</t>
  </si>
  <si>
    <t>http://rnges.anpm.ro/</t>
  </si>
  <si>
    <t>MEWF</t>
  </si>
  <si>
    <t>Swedish Energy Agency (Energimyndigheten)</t>
  </si>
  <si>
    <t>STEM</t>
  </si>
  <si>
    <t>+4616-544 20 00</t>
  </si>
  <si>
    <t>registrator@energimyndigheten</t>
  </si>
  <si>
    <t>www.energimyndigheten.se</t>
  </si>
  <si>
    <t>Slovenian Environment Agency</t>
  </si>
  <si>
    <t>ARSO</t>
  </si>
  <si>
    <t>+386 1 47 84 087</t>
  </si>
  <si>
    <t>registerCO2.arso@gov.si</t>
  </si>
  <si>
    <t>http://www.arso.gov.si</t>
  </si>
  <si>
    <t>ICZ Slovakia a.s.</t>
  </si>
  <si>
    <t>ICZ</t>
  </si>
  <si>
    <t>00421 326 563 730</t>
  </si>
  <si>
    <t>emisie@icz.sk</t>
  </si>
  <si>
    <t>http://emisie.icz.sk/</t>
  </si>
  <si>
    <t>Environment Agency</t>
  </si>
  <si>
    <t>EA</t>
  </si>
  <si>
    <t>etregistryhelp@environment-agency.gov.uk</t>
  </si>
  <si>
    <t>https://www.gov.uk/eu-ets-open-etswap-and-registry-accounts-and-make-applications</t>
  </si>
  <si>
    <t>OtherDescription</t>
  </si>
  <si>
    <t>row_id</t>
  </si>
  <si>
    <t>MOEW</t>
  </si>
  <si>
    <t>MoE,OTE</t>
  </si>
  <si>
    <t>Trafi</t>
  </si>
  <si>
    <t>AM</t>
  </si>
  <si>
    <t>NV</t>
  </si>
  <si>
    <t>EA,SEPA,NRW</t>
  </si>
  <si>
    <t>OeBFA</t>
  </si>
  <si>
    <t>Χ.Α</t>
  </si>
  <si>
    <t>FZOEU</t>
  </si>
  <si>
    <t>GSE</t>
  </si>
  <si>
    <t>FM</t>
  </si>
  <si>
    <t>TD-MFIN</t>
  </si>
  <si>
    <t>KLD</t>
  </si>
  <si>
    <t>MPF</t>
  </si>
  <si>
    <t>EXIM</t>
  </si>
  <si>
    <t>DECC</t>
  </si>
  <si>
    <t>MDDI</t>
  </si>
  <si>
    <t>MOEW,ExEA</t>
  </si>
  <si>
    <t>MZOIP,AZO</t>
  </si>
  <si>
    <t>ΥΠΑ</t>
  </si>
  <si>
    <t>AAA</t>
  </si>
  <si>
    <t>CAA</t>
  </si>
  <si>
    <t>LST</t>
  </si>
  <si>
    <t>MKO,ARSO</t>
  </si>
  <si>
    <t>WIOŚ</t>
  </si>
  <si>
    <t>CIZP</t>
  </si>
  <si>
    <t>ΓΕΔΕ,ΥΠΑ</t>
  </si>
  <si>
    <t>AEV,MDDI</t>
  </si>
  <si>
    <t>Inspectorate</t>
  </si>
  <si>
    <t>AGE,OECC (MAGRAMA),CCPCC,GICC</t>
  </si>
  <si>
    <t>MND,NIEN</t>
  </si>
  <si>
    <t>VARAM,CAA</t>
  </si>
  <si>
    <t>MŚ,KOBIZE</t>
  </si>
  <si>
    <t>Activities related to auctioning (the auctioneer mentioned in Commission Regulation (EU) No 1031/2010) (OJ L 302, 18.11.2010, p. 1)</t>
  </si>
  <si>
    <t>Approval of improvement reports according to Article 69 of Regulation (EU) No 601/2012</t>
  </si>
  <si>
    <t>WA-AwAC,FL-CA</t>
  </si>
  <si>
    <t>Approval of the monitoring plan and significant changes to the monitoring plan</t>
  </si>
  <si>
    <t>Approval of the operator’s application to waive a verifier’s site visit pursuant to Article 31(1) of Regulation (EU) No 600/2012</t>
  </si>
  <si>
    <t>Financial measures with respect to indirect carbon leakage</t>
  </si>
  <si>
    <t>Free allocation pursuant to Articles 3e and 3f of Directive 2003/87/EC</t>
  </si>
  <si>
    <t>WA-GW,FL-CA</t>
  </si>
  <si>
    <t>Free allocation to stationary installations pursuant to Article 10a of Directive 2003/87/EC</t>
  </si>
  <si>
    <t>Information to the public</t>
  </si>
  <si>
    <t>WA-AwAC,FED-REG,FL-CA</t>
  </si>
  <si>
    <t>Inspection and enforcement</t>
  </si>
  <si>
    <t>WA-AwAC,FED-DGTA/DGLV,FL-CA</t>
  </si>
  <si>
    <t>Inspection in accordance with article 2(a)2 of the Swedish Emission Trading ordinance (2004:1205)</t>
  </si>
  <si>
    <t>Issuance of allowances</t>
  </si>
  <si>
    <t>WA-GW,FL-FME</t>
  </si>
  <si>
    <t>Issuance of permits</t>
  </si>
  <si>
    <t>Issuance of permits, approval of the monitoring plan and significant changes to the monitorin plan, receiving and assessing verified emissions reports and verification reports, making a conservative estimation of emissions according to Article 70 of Commi</t>
  </si>
  <si>
    <t>Making a conservative estimation of emissions according to Article 70 of Commission Regulation (EU) No 601/2012 (OJ L 181, 12.7.2012, p. 30)</t>
  </si>
  <si>
    <t>Receiving and assessing verified emissions reports and verification reports</t>
  </si>
  <si>
    <t>Τμήμα Μ.Α.Μ.Ε.</t>
  </si>
  <si>
    <t>MNE</t>
  </si>
  <si>
    <t>AM,SM</t>
  </si>
  <si>
    <t>ΛΑΓΗΕ Α.Ε.</t>
  </si>
  <si>
    <t>IGCP</t>
  </si>
  <si>
    <t>not applicable</t>
  </si>
  <si>
    <t>Υ.Π.Α./ΠΡΟ.ΠΕ/ΓΕΔΕΑ</t>
  </si>
  <si>
    <t>MOP,ARSO</t>
  </si>
  <si>
    <t>IGAMAOT</t>
  </si>
  <si>
    <t>NIEN,MNE</t>
  </si>
  <si>
    <t>AM,AAA</t>
  </si>
  <si>
    <t>activities related to auctionning : Agence du Tresor</t>
  </si>
  <si>
    <t>Approval of improvement reports according to Article 69 of Regulation (EU) No 601/2012:prefet</t>
  </si>
  <si>
    <t>Approval of the monitoring plan and significant changes to the monitoring plan: prefet</t>
  </si>
  <si>
    <t>Approval of the operator’s application to waive a verifier’s site visit pursuant to Article 31(1) of Regulation (EU) No 600/2012: prefet</t>
  </si>
  <si>
    <t>Imposing penalties of 100 euro</t>
  </si>
  <si>
    <t>EFA</t>
  </si>
  <si>
    <t>Issuance of allowances: caisse des depots acting as the administrator of the registry</t>
  </si>
  <si>
    <t>Making a conservative estimation of emissions according to Article 70 of Commission Regulation (EU) No 601/2012 (OJ L 181, 12.7.2012, p. 30): prefett</t>
  </si>
  <si>
    <t>Receiving and assessing verified emissions reports and verification reports:prefet</t>
  </si>
  <si>
    <t>Landes- / Kommunalbehörden</t>
  </si>
  <si>
    <t>CCAA</t>
  </si>
  <si>
    <t>VVD</t>
  </si>
  <si>
    <t>S/MW</t>
  </si>
  <si>
    <t>APA. I.P.,DRA,DROTA</t>
  </si>
  <si>
    <t>MOEW,CMRB</t>
  </si>
  <si>
    <t>AM,ŪM</t>
  </si>
  <si>
    <t>ΔΙΕΥΘΥΝΣΗ ΗΛΕΚΤΡΟΠΑΡΑΓΩΓΗΣ ΥΠΕΚΑ</t>
  </si>
  <si>
    <t>APA. I.P.,DROTA</t>
  </si>
  <si>
    <t>BMLFUW,Local permitting authority</t>
  </si>
  <si>
    <t>ExEA,RIEW</t>
  </si>
  <si>
    <t>CCAA,AGE</t>
  </si>
  <si>
    <t>CCAA,AGE,AND,OECC (MAGRAMA),CCPCC,GICC</t>
  </si>
  <si>
    <t>RAAD,AAA,AM</t>
  </si>
  <si>
    <t>VARAM,VVD</t>
  </si>
  <si>
    <t>MKO,ARSO,Inspectorate</t>
  </si>
  <si>
    <t>MoE,DO</t>
  </si>
  <si>
    <t>EA,SEPA,NRW,NIEA</t>
  </si>
  <si>
    <t>WA-AwAC,BRU-IBGE/BIM,FL-CA</t>
  </si>
  <si>
    <t>FL-FBA</t>
  </si>
  <si>
    <t>WA-GW,BRU-IBGE/BIM,FL-CA</t>
  </si>
  <si>
    <t>WA-AwAC,FED-REG,BRU-IBGE/BIM,FL-CA</t>
  </si>
  <si>
    <t>WA-AwAC,WA-DPC,BRU-IBGE/BIM,FL-CA</t>
  </si>
  <si>
    <t>WA-GW,BRU-IBGE/BIM,FL-FME</t>
  </si>
  <si>
    <t>WA-WM,WA-DPA,BRU-IBGE/BIM,FL-PE</t>
  </si>
  <si>
    <t>Federal state authorities (Behörden der Bundesländer)/ municipal authorities</t>
  </si>
  <si>
    <t>S,W</t>
  </si>
  <si>
    <t>EA,SEPA,NIEA,NRW,DECC - OGED</t>
  </si>
  <si>
    <t>RAAD,VAAT</t>
  </si>
  <si>
    <t>MŚ,KOBiZE,S,W</t>
  </si>
  <si>
    <t>MOP,ARSO,Inspectorate</t>
  </si>
  <si>
    <t>WA: Walloon Air And Climate Agency</t>
  </si>
  <si>
    <t>Not Applicable</t>
  </si>
  <si>
    <t>Oficina Española de Cambio Climático. Ministerio de Agricultura Alimentación y Medio Ambiente</t>
  </si>
  <si>
    <t>Energy Authority (for Traditional ETS)</t>
  </si>
  <si>
    <t>Not applicable in Ireland</t>
  </si>
  <si>
    <t>Aplinkos apsaugos agentūra prie Aplinkos ministerijos</t>
  </si>
  <si>
    <t>Not applicable.</t>
  </si>
  <si>
    <t>Swedish Environmental Protection Agency (Naturvårdsverket)</t>
  </si>
  <si>
    <t>ΥΠΟΥΡΓΕΙΟ ΠΑΡΑΓΩΓΙΚΗΣ ΑΝΑΣΥΓΚΡΟΤΗΣΗΣ ΠΕΡΙΒΑΛΛΟΝΤΟΣ ΚΑΙ ΕΝΕΡΓΕΙΑΣ / ΔΙΕΥΘΥΝΣΗ ΚΛΙΜΑΤΙΚΗΣ ΑΛΛΑΓΗΣ ΚΑΙ ΠΟΙΟΤΗΤΑΣ ΤΗΣ ΑΤΜΟΣΦΑΙΡΑΣ / ΤΜΗΜΑ ΜΗΧΑΝΙΣΜΩΝ ΑΓΟΡΑΣ ΚΑΙ ΜΗΤΡΩΟΥ ΕΚΠΟΜΠΩΝ</t>
  </si>
  <si>
    <t>Ministry for National Economy</t>
  </si>
  <si>
    <t>CACoordinationTaskCode</t>
  </si>
  <si>
    <t>ad hoc</t>
  </si>
  <si>
    <t>Meetings, discussion forums and written information/guidance.</t>
  </si>
  <si>
    <t>ETS is implemented separetly by competent authorities with no overarching national authority</t>
  </si>
  <si>
    <t>ExEA is the CA for review of the monitoring plans and issuance of the GHG emissions permits</t>
  </si>
  <si>
    <t>not relevant, only one competent authority</t>
  </si>
  <si>
    <t>N/A - only one competent authority designated</t>
  </si>
  <si>
    <t>MZOIP I AZO</t>
  </si>
  <si>
    <t>There is a single competent authority carrying out activities under the MRR</t>
  </si>
  <si>
    <t>There is only one competent authority designated in Ireland to carry out the activities in Regulation (EU) No 601/2012 and that is the Environmental Protection Agency.</t>
  </si>
  <si>
    <t>There is only one CA</t>
  </si>
  <si>
    <t>Non applicabile</t>
  </si>
  <si>
    <t>Siehe 2.2</t>
  </si>
  <si>
    <t>At national level, Ministry of Environment and Climate Change is the competent authority in charge with the development of the ETS legislation and the implementation process, such as: assessment and approval of monitoring plans of emissions developed by o</t>
  </si>
  <si>
    <t>LST is the permitting authority. NV is required to review monitoring plans and conditions of the permits regularly on a 5 year basis.</t>
  </si>
  <si>
    <t>ETS is implemented separetly by competent authorities with no overarching national authorities</t>
  </si>
  <si>
    <t>local and/or regional authorities are not involved in EU ETS administration</t>
  </si>
  <si>
    <t>Lokalna ili regoinalna tijela nemaju nadležnost u provedbi Direktive 87/2003</t>
  </si>
  <si>
    <t>NEA is the only designated competent authority to carry out the activities in Regulation (EU) No 601/2012.</t>
  </si>
  <si>
    <t>When necessary there are meetings with the regional authorities to clarify new rules and procedures.</t>
  </si>
  <si>
    <t>According to the national procedure establishing the framework for the issuance and revision of the GHG permits under the 3rd Phase of ETS, local environmental protection authorities are obliged to identify the installations that are falling under the ETS</t>
  </si>
  <si>
    <t>NV provides guidance to LST, but instructions are not binding.</t>
  </si>
  <si>
    <t>so far applicable only to monitoring plans and allocation changes</t>
  </si>
  <si>
    <t>this task is made by local competent authorities : DREAL</t>
  </si>
  <si>
    <t>Išmetamųjų teršalų ataskaitos privaloma tvarka talpinamos RAAD interneto svetainėse</t>
  </si>
  <si>
    <t>The Ministerial Order establishing the competences and procedure for the issuance and revision of GHG permits (approved at the end of 2012) establishes that the Ministry of Environment is responsible for the approval of monitoring plans of emissions, asse</t>
  </si>
  <si>
    <t>NV provides guidance to LST and operators on issues related to monitoring plans, emission reports and notifications. NV also reviews emission reports.</t>
  </si>
  <si>
    <t>Regular meetings with TEM, EV and Trafi</t>
  </si>
  <si>
    <t>Sanāksmes tiek organizētas pēc nepieciešamības. Regulāras sanāksmes notiek RED ietvaros, kuru laikā tiek pārrunāta arī ETS darbība.</t>
  </si>
  <si>
    <t>Meetings are organized every time when the CA in charge with the ETS implementation and the stakeholders involved within the ETS application are encountering difficulties in applying the ETS provisions.</t>
  </si>
  <si>
    <t>Performed on a yearly basis with LST. Performed four times a year with STEM.</t>
  </si>
  <si>
    <t>If new legal  requirements occur and  for harmonisation</t>
  </si>
  <si>
    <t>During September 2013, a training session of 2 weeks has been organized with the scope of discussing different issues related to the application of EU Regulation no 601/2012 and Regulation no. 600/2012 and the impact of EU legislation during Phase 3 of ET</t>
  </si>
  <si>
    <t>Regular meetings take place to ensure harmonised approaches.</t>
  </si>
  <si>
    <t>Templates provided by  the EC</t>
  </si>
  <si>
    <t>FL: Use of Internet-based  IT-tool for operators and verifiers to report verified emissions / WA: Use of ETSWAP.</t>
  </si>
  <si>
    <t>U tijeku je provedba projekta</t>
  </si>
  <si>
    <t>ir izveidots vienots serveris, informācija tiek publicēta VVD tīmekļa vietnē</t>
  </si>
  <si>
    <t>An IT facility such an Integrated Environmental System will be developed with the scope of allowing an electronic reporting by operators under the ETS provisions.</t>
  </si>
  <si>
    <t>DECC-OGED joining ETSWAP from 2014.</t>
  </si>
  <si>
    <t>Expert staff of the ExEA and MOEW meet regularly to discuss  monitoring and reporting issues</t>
  </si>
  <si>
    <t>Δεν έχει συγκροτηθεί τυπική ομάδα συντονισμού αλλά η αρμόδιοι υπάλληλοι είναι σε διαρκή επικοινωνία για τα ζητήματα παρακολουθησης</t>
  </si>
  <si>
    <t>Stručno povjerenstvo za tehnička pitanja u okviru sustava trgovanja emisijskim jedinicama stakleničkim plinovima</t>
  </si>
  <si>
    <t>The Ministry’s staff is organized on small groups dealing with stationary installations, aviation and Registry’s issues.</t>
  </si>
  <si>
    <t xml:space="preserve">At national level, Ministry of Environment, Waters and Forests is the competent authority in charge with the development of the ETS legislation and the implementation process, such as: assessment and approval of monitoring plans of emissions developed by </t>
  </si>
  <si>
    <t>not relevant, due to clear separation of responsibilities in law</t>
  </si>
  <si>
    <t>VVD izstrādā instrukcijas Valsts Vides dienesta reģionālajām vides pārvaldēm</t>
  </si>
  <si>
    <t>as above</t>
  </si>
  <si>
    <t>ΓΙνεται έλεγχος των υποβληθέντων Σχεδίων Παρακολούθησης και  των τροποποιήσεών τους, αξιολογούνται σύμφωνα με τον Κανονισμό 2012/601/ΕΕ και αποστέλονται παρατηρήσεις προς συμμόρφωση πριν την τελική έγκρισή τους ..</t>
  </si>
  <si>
    <t>Išmetamųjų teršalų ataskaitos privaloma tvarka talpinamos AAA interneto svetainėse</t>
  </si>
  <si>
    <t>NV provides guidance to LST and operators on issues related to monitoring plans, emission reports and notifications on changes. NV also reviews emission reports.</t>
  </si>
  <si>
    <t>If new legal requirements occur and for harmonisation</t>
  </si>
  <si>
    <t>Διοργανώνονται ενημερωτικές συναντήσεις με τις αρμόδιες υπηρεσίες.</t>
  </si>
  <si>
    <t>Reguliarūs mokymai nėra rengiami</t>
  </si>
  <si>
    <t>Training opportunities are organised on an adhoc basis. When one competent authority arranges training, these opportunities are opened to all competent authorities to attend.</t>
  </si>
  <si>
    <t>Templates provided by the EC</t>
  </si>
  <si>
    <t>U tijeku je uspostava sustava</t>
  </si>
  <si>
    <t>All UK regulators are now using the same IT system, ETSWAP</t>
  </si>
  <si>
    <t>CACoordinationComment</t>
  </si>
  <si>
    <t>meetings of MoE + CAI</t>
  </si>
  <si>
    <t>meetings of MoE + verifiers</t>
  </si>
  <si>
    <t>at least once in a year</t>
  </si>
  <si>
    <t>Registry Committee (OTE+MoE)</t>
  </si>
  <si>
    <t>Technical Committee on Accreditation of GHG Reports Verifiers (meetings of CAI, MoE, verifiers, operators and/or industry groupings)</t>
  </si>
  <si>
    <t>In Aland there are 9 installations compared to about 600 installations in other parts of Finland. Aland is an Autonomous Region of Finland and has its own environmental legislation.</t>
  </si>
  <si>
    <t>Yes, regarding the allocation procedure under the rules estabilised by the Commision Decision 2011/278/EU, the the CA itself centralized all the operations from the calculation of allowances to allocate, the reporting of the anual activity data and also t</t>
  </si>
  <si>
    <t>Yes</t>
  </si>
  <si>
    <t>meeting of MoE + verifiers</t>
  </si>
  <si>
    <t>There are regular instructions given by MEDDE to prefets (DREAL) and meetings between DREALs and MEDDE</t>
  </si>
  <si>
    <t>Yes, regarding the allocation procedure under the rules estabilised by the Commision Decision 2011/278/EU, the CA itself centralized all the operations from the calculation of allowances to allocate, the reporting of the anual activity data and also the a</t>
  </si>
  <si>
    <t>InformationExchangeCode</t>
  </si>
  <si>
    <t>A big part of the coordination is handled via e-mail or phone calls, when the need arises.</t>
  </si>
  <si>
    <t>Ad hoc meetings</t>
  </si>
  <si>
    <t>irregular meeting are organized</t>
  </si>
  <si>
    <t>Meetings two times a year</t>
  </si>
  <si>
    <t>Regular meetings are held between INAB and EPA. There is no certification authority in Ireland.</t>
  </si>
  <si>
    <t>There is no NA for the EU ETS in Iceland</t>
  </si>
  <si>
    <t>no verifier has been accreditated in LU</t>
  </si>
  <si>
    <t>Nē, Regulāras sanāksmes pagaidām netiek organizētas.</t>
  </si>
  <si>
    <t>It is pertinent to note that no local verifiers have been accredited by NAB-Malta in respect of EU ETS.  However, regular exchange of information takes place as may be necessary between NAB-Malta and MRA.</t>
  </si>
  <si>
    <t>There is a consecutive dialogue/information exchange per email and phone between the NAB and the CA, and meetings are arranged when needed.</t>
  </si>
  <si>
    <t>WA: meetings between AwAC and verifiers. NAB is invited to those meetings / FL: Working group with NAB and CA representatives, but not with verifiers. When relevant, these are invited to specific meetings</t>
  </si>
  <si>
    <t>Technical Committee on Accreditation of GHG Reports Verifiers (CAI + verifiers + MoE + operators and/or industry groupings)</t>
  </si>
  <si>
    <t>However regular meetings with the verifiers and DANAK are held twice a year and when needed</t>
  </si>
  <si>
    <t>There hasn’t been established a working group, but regular annual meetings/seminars are organised between EV, FINAS and verifiers.</t>
  </si>
  <si>
    <t>Δεν έχει συγκροτηθεί τυπική ομάδα εργασίας αλλά ζητήματα διαπίστευσης και επαλήθευσης εξετάζονται στις κοινές συνεδριάσεις</t>
  </si>
  <si>
    <t>Feedback is given to the Irish accreditation body (INAB) and Verifiers on an annual basis by the Environmental Protection Agency following the review of the annual emission reports. In addition the Environmental Protection Agency and Verifier attend biann</t>
  </si>
  <si>
    <t>Uz doto brīdi nav izveidota darba grupa, bet LATAK plāno izveidot Akreditācijas nozaru tehnisko komiteju, kuras sastāvā paredzēti pārstāvji no KI (VARAM un VVD), verificētāji un LATAK.</t>
  </si>
  <si>
    <t>In stead of a working group, NEa invites the NAB for periodic meetings with verifiers.</t>
  </si>
  <si>
    <t>The CA and NAB are planning to arrange two annual information exchange meetings between the CA, NAB and verifiers that have verified AERs for installations in Norway. The first meeting is to took place 18 September 2014.</t>
  </si>
  <si>
    <t>The National Accreditation Body (IPAC, IP) has a working group where the verifiers and competent authority  are present, in which questions related with acreditaion/verification can be discussed.</t>
  </si>
  <si>
    <t>At institutional level we have established an working group and any issues is discussed at the working group meetings. From the working group established at institutional level make part colleagues from NAB and CA.</t>
  </si>
  <si>
    <t>Staff supporting the  CA also supports the  nAB</t>
  </si>
  <si>
    <t>Par kompetento iestāžu pārstāvju piedalīšanos akreditācijas darbībās – LATAK kā tehniskos ekspertus SEG jomā akreditācijas procedūrās piesaista gan VARAM pārstāvjus, gan VVD pārstāvjus.</t>
  </si>
  <si>
    <t>No EU ETS-related accreditation activities have been carried out by NAB-Malta.  It is not envisaged that any such activities will be carried out in the foreseeable future.</t>
  </si>
  <si>
    <t>Representatives of the CA have accompanied the NAB of Norway as technical experts in the accreditation process of the two companies that applied for accreditation in accordance with the AVR.</t>
  </si>
  <si>
    <t>SWEDAC has thus far given NV an informal and general invitation to participate. NV has not participated yet. There are no set procedures in Sweden concerning NV involvement i this.</t>
  </si>
  <si>
    <t>Regular meetings take place directly between DAkkS and DEHSt. In addition to these meetings, there is an ongoing exchange of information via telephone and e-mail.</t>
  </si>
  <si>
    <t>meetings are organised irregurarly</t>
  </si>
  <si>
    <t>Ad-hoc meetings are held</t>
  </si>
  <si>
    <t>Il Comitato Nazionale per la gestione della direttiva 2003/87/CE (Autorità Nazionale Competente )  ha in corso la predisposizione di procedure per l’applicazione dell’art.69 paragrafo 1, del regolamento (UE) n. 600/2012.</t>
  </si>
  <si>
    <t>It is pertinent to note that no local verifiers have been accredited by NAB-Malta in respect of EU ETS. However, regular exchange of information take splace as may be necessary between NAB-Malta and MRA.</t>
  </si>
  <si>
    <t>At institutional level we have established an working group and any issues is discussed at the working group meetings</t>
  </si>
  <si>
    <t>WA: meetings between AwAC and verifiers. NAB is invited to those meetings / FL: Working group with NAB and CA representatives. The CA also convenes an annual meeting with verifiers, to which the NAB is invited as well.</t>
  </si>
  <si>
    <t>DEHSt takes part in the Emissions Trading Sector Committee (Sektorkommittee Emissionshandel) of DAkkS; this committee involves all affected groups. A workshop and exchange of information with DEHSt, DAkkS and verifiers took place in December 2014. A simil</t>
  </si>
  <si>
    <t>Regular meetings with the verifiers and DANAK are held twice a year and when needed</t>
  </si>
  <si>
    <t>discussions are held irregularly</t>
  </si>
  <si>
    <t>Δεν έχει συγκροτηθεί τυπική ομάδα εργασίας, αλλά ζητήματα διαπίστευσης και επαλήθευσης εξετάζονται στις κοινές συνεδριάσεις</t>
  </si>
  <si>
    <t>Feedback is given to the Irish accreditation body (INAB) and verifiers on an annual basis by the Environmental Protection Agency following the review of the annual emission reports. In addition the Environmental Protection Agency and verifiers attend bian</t>
  </si>
  <si>
    <t>The CA and NAB are arranging an annual information exchange meeting between the CA, NAB and verifiers that have verified AERs for installations in Norway.</t>
  </si>
  <si>
    <t>Staff supporting the CA also supports the NAB</t>
  </si>
  <si>
    <t xml:space="preserve">It has been agreed between DEHSt and DAkkS that DEHSt staff can act as independent assessors, within the responsibility of but not bound by instructions from DAkkS. First assessments have already been carried out. Furthermore, DEHSt staff have taken part </t>
  </si>
  <si>
    <t>No EU ETS-relted accreditation activities have been carried out by NAB-Malta.  It is not envisaged that any such activities will be carried out in the foreseeable future.</t>
  </si>
  <si>
    <t>SWEDAC has given NV an informal and general invitation to participate. So far NV has participated only once. The verifier and the operator were asked to approve of NV:s participation beforehand. There is no set procedure in Sweden concerning NV involvemen</t>
  </si>
  <si>
    <t>InfoExchangeComment</t>
  </si>
  <si>
    <t>Coroczne spotkanie z PCA oraz weryfikatorami. Robocza współpraca z PCA</t>
  </si>
  <si>
    <t>N.a.</t>
  </si>
  <si>
    <t>Phone calls, e-mails etc.</t>
  </si>
  <si>
    <t>Regular meetings with verifiers and UKAS, especially on Phase III developments</t>
  </si>
  <si>
    <t>sub_question</t>
  </si>
  <si>
    <t>value_memo</t>
  </si>
  <si>
    <t>S02_InformationExchangeAccBodyAndCA</t>
  </si>
  <si>
    <t>Es finden regelmäßige Treffen unmittelbar zwischen DAkkS und DEHSt statt. Abgesehen von den Treffen findet ein permanenter Informationsaustausch per Telefon und E-Mail statt.</t>
  </si>
  <si>
    <t>Zwischen DEHSt und DAkkS ist vereinbart, dass Mitarbeitende der DEHSt als unabhängige und weisungsfreie Begutachter unter Verantwortung der DAkkS tätig sein können. Erste Begutachtungen wurden bereits durchgeführt. Ferner haben DEHSt-Mitarbeiter auch als Beobachter an Audits teilgenommen.-</t>
  </si>
  <si>
    <t>DEHSt takes part in the Emissions Trading Sector Committee (Sektorkommittee Emissionshandel) of DAkkS; this committee involves all affected groups. A workshop and exchange of information with DEHSt, DAkkS and verifiers took place in December 2014. A similar event is scheduled for autumn 2015.</t>
  </si>
  <si>
    <t>It has been agreed between DEHSt and DAkkS that DEHSt staff can act as independent assessors, within the responsibility of but not bound by instructions from DAkkS. First assessments have already been carried out. Furthermore, DEHSt staff have taken part in audits as observers.</t>
  </si>
  <si>
    <t>Stručno povjerenstvo za tehnička pitanja u okviru sustava trgovanja emisijskim jedinicama stakleničkim plinovima, i Radna skupina GHG</t>
  </si>
  <si>
    <t>Feedback is given to the Irish accreditation body (INAB) and verifiers on an annual basis by the Environmental Protection Agency following the review of the annual emission reports. In addition the Environmental Protection Agency and verifiers attend biannual working group meetings hosted by UK Environment Agency where such issues are discussed.</t>
  </si>
  <si>
    <t>Il Comitato Nazionale per la gestione della direttiva 2003/87/CE (Autorità Nazionale Competente )  ha in corso la predisposizione di procedure per l’applicazione dell’art.69 paragrafo 1, del regolamento (UE) n. 600/2012. Nel Comitato Settoriale Ambiente di Accredia partecipano alcuni componenti del Ministero Ambiente.</t>
  </si>
  <si>
    <t>The representative of CA is observer when accompany the NAB in accreditation activities. This year we have participated in observer quality at all visits  regarding the surveillance activities at the headquarter  of accredited verification bodies. There were visits to all 7 accredited verification bodies.</t>
  </si>
  <si>
    <t>SWEDAC has given NV an informal and general invitation to participate. So far NV has participated only once. The verifier and the operator were asked to approve of NV:s participation beforehand. There is no set procedure in Sweden concerning NV involvement in this.</t>
  </si>
  <si>
    <t>Feedback is given to the Irish accreditation body (INAB) and Verifiers on an annual basis by the Environmental Protection Agency following the review of the annual emission reports. In addition the Environmental Protection Agency and Verifier attend biannual working group hosted by UK Environment Agency where such issues are discussed.</t>
  </si>
  <si>
    <t>3.A</t>
  </si>
  <si>
    <t>InstallationType</t>
  </si>
  <si>
    <t>AllInstallations</t>
  </si>
  <si>
    <t>CategoryAInstallations</t>
  </si>
  <si>
    <t>CategoryBInstallations</t>
  </si>
  <si>
    <t>CategoryCInstallations</t>
  </si>
  <si>
    <t>InstallationsWithLowEmissions</t>
  </si>
  <si>
    <t>Annex1Activities</t>
  </si>
  <si>
    <t xml:space="preserve">Capture of greenhouse gases from installations as specified in Annex I of Directive 2003/87/EC </t>
  </si>
  <si>
    <t>Combustion activities as specified in Annex I of Directive 2003/87/EC</t>
  </si>
  <si>
    <t>Drying or calcination of gypsum or production of plaster boards and other gypsum products, as specified in Annex I of Directive 2003/87/EC</t>
  </si>
  <si>
    <t>Manufacture of ceramic products as specified in Annex I of Directive 2003/87/EC</t>
  </si>
  <si>
    <t>Manufacture of glass as specified in Annex I of Directive 2003/87/EC</t>
  </si>
  <si>
    <t>Manufacture of mineral wool insulation material using glass, rock or slag as specified in Annex I of Directive 2003/87/EC</t>
  </si>
  <si>
    <t xml:space="preserve">Production of adipic acid </t>
  </si>
  <si>
    <t xml:space="preserve">Production of ammonia </t>
  </si>
  <si>
    <t xml:space="preserve">Production of bulk organic chemicals as specified in Annex I of Directive 2003/87/EC </t>
  </si>
  <si>
    <t xml:space="preserve">Production of carbon black as specified in Annex I of Directive 2003/87/EC </t>
  </si>
  <si>
    <t>Production of cement clinker in rotary kilns as specified in Annex I of Directive 2003/87/ EC</t>
  </si>
  <si>
    <t xml:space="preserve">Production of coke </t>
  </si>
  <si>
    <t xml:space="preserve">Production of glyoxal and glyoxylic acid </t>
  </si>
  <si>
    <t xml:space="preserve">Production of hydrogen (H2) and synthesis gas as specified in Annex I of Directive 2003/87/EC </t>
  </si>
  <si>
    <t>Production of lime or calcination of dolomite or magnesite as specified in Annex I of Directive 2003/87/ EC</t>
  </si>
  <si>
    <t xml:space="preserve">Production of nitric acid </t>
  </si>
  <si>
    <t xml:space="preserve">Production of paper or cardboard as specified in Annex I of Directive 2003/87/EC </t>
  </si>
  <si>
    <t>Production of pig iron or steel as specified in Annex I of Directive 2003/87/EC</t>
  </si>
  <si>
    <t>Production of pulp as specified in Annex I of Directive 2003/87/EC</t>
  </si>
  <si>
    <t>Production of secondary aluminium as specific in Annex I of Directive 2003/87/EC</t>
  </si>
  <si>
    <t>Production of soda ash (Na2CO3) and sodium bicarbonate (NaHCO3) as specified in Annex I of Directive 2003/87/EC</t>
  </si>
  <si>
    <t>Production or processing of ferrous metals as specified in Annex I of Directive 2003/87/EC</t>
  </si>
  <si>
    <t>Production or processing of non-ferrous metals as specified in Annex I of Directive 2003/87/EC</t>
  </si>
  <si>
    <t>Transport of greenhouse gases by pipelines for geological storage in a storage site permitted under Directive 2009/31/EC</t>
  </si>
  <si>
    <t>ExcludedAnnex1Activity</t>
  </si>
  <si>
    <t>field_name</t>
  </si>
  <si>
    <t>VerificationMeasuresArt27</t>
  </si>
  <si>
    <t>Operators can either have their AEM report verified or can submit a self verified AEM Report.  Where they have submitted a self verified AEM Report, their emissions will be verified by the Competent Authority on a risk based approach.</t>
  </si>
  <si>
    <t>It was verified whether the thresholds (thermal input and historical emissions) had not been exceeded, and whether the operators had committed to make compensation payments.</t>
  </si>
  <si>
    <t>Installations have to comply with regulation 601/2012, they have to adopt monnitoring plans. But they do not have to get verification report from a verifier</t>
  </si>
  <si>
    <t>Installations have to comply with regulation 601/2012 and  the operators have to submit monitoring plans. But they do not have to get verification report form a verifier.</t>
  </si>
  <si>
    <t>Izvješća o emisijama se verificiraju a verifikatori odlaze na "site visit"</t>
  </si>
  <si>
    <t>Godišnja izvješća o emisijama se verificiraju.</t>
  </si>
  <si>
    <t>Operators with annual emissions over 5000 t CO2 need to be verified by an accredited verifier.</t>
  </si>
  <si>
    <t>La delibera 16/2013 del Comitato nazionale per la gestione della direttiva 2003/87/CE e per il supporto nella gestione delle attività di progetto del protocollo di Kyoto, (reperibile sul sito www.minambiente.it alla voce “emission trading”) prevede all’articolo 4 che gli impianti opted out redigano ed inviino all’Autorità competente un Piano di monitoraggio sulla base del modello allegato alla delibera medesima. Il modello di Piano di monitoraggio per gli impianti opted out è semplificato rispetto al modello normale, ma contiene tutti gli elementi fondamentali per assicurare un corretto monitoraggio.</t>
  </si>
  <si>
    <t>La delibera 16/2013 del Comitato nazionale per la gestione della direttiva 2003/87/CE e  per il supporto nella gestione delle attività di progetto del protocollo di Kyoto, (reperibile sul sito www.minambiente.it alla voce “emission trading”) prevede all’articolo 4 che gli impianti opted out redigano ed inviino all’Autorità competente un Piano di monitoraggio sulla base del modello allegato alla delibera medesima. Il modello di Piano di monitoraggio per gli impianti opted out è semplificato rispetto al modello normale, ma contiene tutti gli elementi fondamentali per assicurare un corretto monitoraggio.</t>
  </si>
  <si>
    <t>Se han establecido requisitos simplificados acordados en el seno del Grupo Técnico de Comercio de derechos de emisión de la CCPCC para la aplicación coordinada en todo el territorio de los supuestos de aplicación de exenciones de los requisitos de seguimi</t>
  </si>
  <si>
    <t>pojednostavljeni Plan praćnja</t>
  </si>
  <si>
    <t>According to Article 27 of Regulation 601/2012/EU uncertainty assessment is not required, at least Tier 1 has to be applied, simplified monitoring plan might be submitted.</t>
  </si>
  <si>
    <t>La delibera 16/2013 prevede all’articolo 7 che gli impianti opted out inviano la comunicazione delle emissioni secondo un modello semplificato rispetto al modello normale, ma contenente tutti gli elementi di principio necessari secondo il Regolamento 601/</t>
  </si>
  <si>
    <t>Anforderungen nach Art. 47 Verordnung (EU) Nr. 601/2012 für beide Anlagen erfüllt, damit vereinfachtes Monitoringkonzept und vereinfachte Berichterstattung genehmigt.</t>
  </si>
  <si>
    <t>Pojednostavljeni Plan praćnja</t>
  </si>
  <si>
    <t>3.B</t>
  </si>
  <si>
    <t>AircraftOperatorType</t>
  </si>
  <si>
    <t>AllAircraftOperators</t>
  </si>
  <si>
    <t>CommercialAircraftOperators</t>
  </si>
  <si>
    <t>NonCommercialAircraftOperators</t>
  </si>
  <si>
    <t>SmallEmitters</t>
  </si>
  <si>
    <t>AdditionalAircraftOperatorsIssuesToRaise</t>
  </si>
  <si>
    <t>Small non-commercial non-EU operators which had only 1 or 2 flights in 1 year and where no contact could be established.</t>
  </si>
  <si>
    <t>It is not possible to establish a connection with these operators. Most of them are not operators from an EU member state</t>
  </si>
  <si>
    <t>Atendiendo al umbral de emisiones según la información proporcionada por Eurocontrol, habría 4 operadores aéreos que deberían contar a fecha de hoy con un plan de seguimiento de fase III aprobado.</t>
  </si>
  <si>
    <t>The figure quoted relates to the number of operators who have, based on 2013 Eurocontrol data, performed a flight to and from a Member State and have not submitted a monitoring plan.  The number of operators who are ≥1000 tonnes CO2 per year and who have not submitted a plan is 9 (nine).</t>
  </si>
  <si>
    <t>FL : we have one non-compliant aircraft operator for 2014 (Saudi Arabian Airlines). Negotiations to bring them in compliance are ongoing.</t>
  </si>
  <si>
    <t>The number of additional aircraft operators was based on the eurocontrols data.</t>
  </si>
  <si>
    <t>None.</t>
  </si>
  <si>
    <t>These are operators which were previously exempted and have now crossed the threshold according to EUROCONTROL for the first time; or they are operators which were newly recorded in 2014 on the administering Member State list (aircraft operators list). DEHSt has already contacted the operators concerned in order to inform them of the obligations to which they are now subject. None of the operators reported here in the previous year is now among those reported.</t>
  </si>
  <si>
    <t>De estos 5 operadores aéreos incumplidores, dos operadores de nacionalidad rusa no han presentado plan de seguimiento. Tres de los operadores aéreos incumplidores tienen plan de seguimiento en vigor, pero no han realizado la entrega de derechos por las emisiones del año 2014.</t>
  </si>
  <si>
    <t>This aircraft operator is a non-commercial aircraft operator (117 tCO2) that is without an approved plan and did not report in 2014. The aircraft operator is currently in dispute with Competent Authority over their status as an aircraft operator.</t>
  </si>
  <si>
    <t>Investigations are currently ongoing to determine the exact amount of full scope emissions to be attributed to this aircraft operator.</t>
  </si>
  <si>
    <t>Paštu Išsiųsti laiškai Komisijos Reglamento (ES) Nr. 100/2014 priede Lietuvos administravimui priskirtiems orlaivių naudotojams. Tačiau iš jų negauname atsakymų. Taip pat negauname atsakymų į laiškus, išsiųstus orlaivių naudotojų registracijos šalių ambasadoms Lietuvoje.</t>
  </si>
  <si>
    <t>IEDProcedureRequirementsIntegrationType</t>
  </si>
  <si>
    <t>ETSIEDPermittingIntegrated</t>
  </si>
  <si>
    <t>ETSPermitPartOfIEDPermit</t>
  </si>
  <si>
    <t>InspectionByIEDRegulators</t>
  </si>
  <si>
    <t>MandRByIEDRegulators</t>
  </si>
  <si>
    <t>FirstOfOtherDescription</t>
  </si>
  <si>
    <t>Pursuant to national legislation, the issuance of GHG permits is allowed after the issuance of the IED permit, if the last one is needed. The CO compares the data included in the applications for the both permits.</t>
  </si>
  <si>
    <t>The IED regulators (MLSI_DLI) participate in the Technical Committee meetings, chaired by the MANRE_DoE responsible for the ETS EU permitting procedure and they give their advice to the CA (MANRE)</t>
  </si>
  <si>
    <t>The IED regulators (MLSI_DLI) participate in the Technical Committee meetings, chaired by the MARDE_DoE responsible for the ETS EU permitting procedure and they give their advice to the CA (MANRE).</t>
  </si>
  <si>
    <t>For energy producers, producing to public heat and electricity grids, the DEA has performed a check against another reporting system for Energy statistics. The DEA have also performed control for all new activities covered by the scheme through industry c</t>
  </si>
  <si>
    <t>Sí</t>
  </si>
  <si>
    <t>The IED is being transposed in to the Finnish Environmental Protection Act (86/2000) at the moment, but the process is still pending. According to the Emissions Trading Act (311/2011) paragraph 10 the operator may be granted a permit if he has the right t</t>
  </si>
  <si>
    <t>The IED has been implemented to the Finnish legislation by the Finnish Environmental Protection Act (527/2014). According to the Emissions Trading Act (311/2011) paragraph 10 the operator may be granted a permit if he has the right to operate according to</t>
  </si>
  <si>
    <t>information exchange</t>
  </si>
  <si>
    <t>Yes. NEa is required to consult the IED regulator on the monitoringplan. The NEa takes the advice of the IED regulator into account when assessing the monitoring plan, but the advice is not binding</t>
  </si>
  <si>
    <t>not obligatory, but possible  In some cases, where the permitting  according to IED and ETS is in parallel the ETS  permit might be part of the IED permit or  other permits (EIA).</t>
  </si>
  <si>
    <t>BRU and WA: The answer is Yes / FL:  The ETS permit is integrated in the IED permit. For each Annex I activity a separate section needs to be added.</t>
  </si>
  <si>
    <t>The IE Directive has not been implemented into Icelandic law</t>
  </si>
  <si>
    <t>SEG atļauja ir atsevišķs dokuments.</t>
  </si>
  <si>
    <t>The ETS permit is an annexe of the IED permit.However, the issuing of these documents are done by different departments within APA.</t>
  </si>
  <si>
    <t>BRU and WA: The answer is Yes / FL: The ETS permit is integrated in the IED permit.</t>
  </si>
  <si>
    <t>Latvijas TA ir noteikts, ka operators, nodrošina atļauju atbilstību. Iesniedzot iesniegumu SEG atļaujai, operators iesniedz arī iesniegumu RED atļaujai. Termiņi ir pielīdzināti. Abas atļaujas izsniedz viena KI, kura veic abu atļauju pārbaudi.</t>
  </si>
  <si>
    <t>Both procedures are integrated under the industrial permit procedure</t>
  </si>
  <si>
    <t>Assessment of AER done by BMLFUW</t>
  </si>
  <si>
    <t xml:space="preserve">BRU: The answer is Yes / FL: The answer is No. As part of the permit application for an additional Annex I activity, the operator has to add an monitoring plan. The competent authority for the EU ETS then advices the IED regulators on those aspects./ WA: </t>
  </si>
  <si>
    <t>RED atļaujas izsniedz tā pati kompetentā iestāde, kas izsniedz SEG atļaujas, apstiprina SEG atļauju monitoringa plānus un kas izvērtē ES ETS emisiju ziņojumu.</t>
  </si>
  <si>
    <t>The approval of monitoring plans and assessment of emissions reports are carried by the ETS department</t>
  </si>
  <si>
    <t>For ETS activities No inspections carried  out; however as the CA for IED and ETS  is the same there might be synergies from  IED inspections</t>
  </si>
  <si>
    <t>BRU: The answer is Yes / FL: The answer is Yes/ WA: The answer is No</t>
  </si>
  <si>
    <t>RED un ES ETS darbības pārbauda tie paši kompetentās iestādes vides inspektori.</t>
  </si>
  <si>
    <t>The  inspection of the EU ETS activities is carried by a diferent entity: Inspeção Geral do Ambiente, do Mar e do Ordenamento do Território (IGAMAOT).</t>
  </si>
  <si>
    <t>not obligatory, but possible. In some cases, where the permitting  according to IED and ETS is in parallel the ETS  permit might be part of the IED permit or  other permits (EIA).</t>
  </si>
  <si>
    <t xml:space="preserve">Leidimas pagal ATLPS yra leidimo pagal PITD (LT vadinamas Taršos Integruotos Prevencijos ir Kontrolės leidimu) dalis, jei įrenginio instaliuotoji galia viršija 50 MW. Kuomet įrenginio instaliuotoji galia yra nuo 20 MW iki 50 MW, Leidimas pagal ATLPS nėra </t>
  </si>
  <si>
    <t>The ETS permit is an annexe of the IED permit.However, the issuing of these documents is performed by different departments within APA.</t>
  </si>
  <si>
    <t>ETSPermitCoordinationTypes</t>
  </si>
  <si>
    <t>IEDLegislationNotIncludingCO2</t>
  </si>
  <si>
    <t>IEDRegulatorsAdviseETSCompAuthority</t>
  </si>
  <si>
    <t>IEDRegulatorsCheckETSPermit</t>
  </si>
  <si>
    <t>IEDRegulatorsInstructETSCompAuthority</t>
  </si>
  <si>
    <t>FL: Yes, IED regulators check whether an ETS permit is applicable and necessary, and inform the competent authority responsible for the activities under the EU ETS. The ETS competent authority give advice to the IED regulators during the permitting proced</t>
  </si>
  <si>
    <t>For existing installations, the IED permit also has the effect of an emissions permit. Operators of existing installations, however, can demand a separate emissions permit (e.g. to clarify the installation boundary and the scope of application in order to</t>
  </si>
  <si>
    <t>RED un ES ETS nosacījumi ir izteikti vienā likumdošanas aktā, atļauju nosacījumu iespēju robežās ir pielīdzināti, kā arī ir pielīdzinātas visas RED un ES ETS procedūras.</t>
  </si>
  <si>
    <t>The IED regulators (MLSI_DLI) participate in the Technical Committee meetings, chaired by the MANRE_DoE for the ETS EU permitting procedure. They give their advice to the CA (MANRE). And vise versa.</t>
  </si>
  <si>
    <t>En la contestación a las cuestiones de esta pregunta hay que tener en cuenta que existen distintas situaciones en nuestro EM en cuanto a la distribución teritorial de competencias para la aplicación de ambas Directivas. Las Autorizaciones de Gases de Efec</t>
  </si>
  <si>
    <t>IED regulators have to check whether an ETS permit is applicable, because in that case the IED permit does not contain emission  limits for CO2. Information of the NEa is voluntary.</t>
  </si>
  <si>
    <t>The IED regulators are also part of the NEA. The IED regulators contact the Section for Emission Trading when they receive applications for IED permits or other information about installations that will perform activities covered by EU ETS.</t>
  </si>
  <si>
    <t>According to the Ministerial Order approving the procedure and competences for the issuance and revision of the GHG permits during 2013-2020, IED regulators are obliged to inform the Ministry about the installations that undertake ETS activities (green fi</t>
  </si>
  <si>
    <t>With the exception of NIEA and DECC-OGED who also regulate IED.</t>
  </si>
  <si>
    <t>No se prevé un límite emisión CO2 en la DEI.</t>
  </si>
  <si>
    <t>According to Law no. 278/2013 on industrial emissions, for installations undertaking activities falling under the ETS provisions, the IPPC permit does not impose any limit values for greenhouse gas emissions, exemption being the case when the GHG emission</t>
  </si>
  <si>
    <t>Article 9 of the IED Directive has been implemented in swedish law. There are no limit values for greenhouse gases, but a provision is made for PFC and N2O in the Ordinance in question (article 11, Industriutsläppsförordningen (2013:250))</t>
  </si>
  <si>
    <t>The IED regulators (MLSI_DLI) participate in the Technical Committee meetings for the ETS permitting. They have an advisory role, giving their advice to the CA for .</t>
  </si>
  <si>
    <t>No directly binding instructions are  given, but for the EU ETS permitting the  IED permit is taken as a basis to check  that there are no conflicts between the  IED and the GHG permit.</t>
  </si>
  <si>
    <t>The  IED regulators (MLSI_DLI) participation in the Technical Committee steering and advicing the CA (MANRE) for the EU ETS permitting procedure, is not voluntary but is regulated in the Nationla Law.</t>
  </si>
  <si>
    <t>En muchos casos el órgano competente de la aplicación de la DEI y del RCDE es el mismo.</t>
  </si>
  <si>
    <t>IED permitting is done on a regional level  while GHG permitting is centralised. In  case of doubt, the GHG authority contacts the IED authorities on an ad-hoc basis</t>
  </si>
  <si>
    <t>Some of the IED regulators also issue EU ETS permits and we have a well established cooperation between the sections working with IED and EU ETS.</t>
  </si>
  <si>
    <t>Same CA</t>
  </si>
  <si>
    <t>The IED regulators (MLSI_DLI) participate in the Technical Committee meetings, chaired by the MARDE_DoE for the ETS EU permitting procedure. They give their advice to the CA (MARDE). And vise versa.</t>
  </si>
  <si>
    <t>The IED regulators (MLSI_DLI) participate in the Technical Committee meetings for the ETS permitting. They have an advisory role, giving their advice to the CA (MARDE).</t>
  </si>
  <si>
    <t>The  IED regulators (MLSI_DLI) participation in the Technical Committee steering and advicing the CA (MARDE) for the EU ETS permitting procedure, is not voluntary but is regulated in the Nationla Law.</t>
  </si>
  <si>
    <t>Consultation of the IED is required; the advice is not binding</t>
  </si>
  <si>
    <t>PermitChangeCategory</t>
  </si>
  <si>
    <t>FirstOfPermitUpdateNationalLawDetail</t>
  </si>
  <si>
    <t>When rules for monitoring and reporting change.</t>
  </si>
  <si>
    <t>in case of changed identity or contact information of an installation operator</t>
  </si>
  <si>
    <t>Se producen actualizaciones de los permisos en caso de cambios de niveles del dato de actividad, factor de cálculo, categoria de flujo fuente, o bien cuando hay cambios en aspectos que no están recogidos en los planes de seguimiento, como titularidad de l</t>
  </si>
  <si>
    <t>Pasikeitus teisės aktams.</t>
  </si>
  <si>
    <t>A transfer of a permit requires the updating of a permit, when a permit is transferred in whole. When a permit is transferred in part, the existing permit shall be updated accordingly, while a new permit is issued to the transferee.</t>
  </si>
  <si>
    <t>Na wniosek prowadzącego instalację, z którym powinien wystąpić w terminie 30 dni od dnia wystąpienia zmiany nazwy, pod którą prowadzący instalację prowadzi działalność (art. 44 ust. 1 pkt 3 ustawy o systemie handlu uprawnienia do emisji gazów cieplarniany</t>
  </si>
  <si>
    <t xml:space="preserve">Under regulation 11(4)(b)(ii) of the Greenhouse Gas Emissions Trading Scheme Regulations 2012 an excluded installation permit can be updated when a new greehnous gas emissions reduction target is assigned to an installation that opted-out of Phase III on </t>
  </si>
  <si>
    <t>CapacityDecreasePermitChanges</t>
  </si>
  <si>
    <t>Changes according to Art. 15 of Regulation  EU/601/2012 – significant changes require an update  of the permit</t>
  </si>
  <si>
    <t>The permit is updated in any case of change in the installed capacity</t>
  </si>
  <si>
    <t>The permit is changed if there is a significant decrease in the installation capacity which affects the category that installation falls in and hence the monitoring plan.</t>
  </si>
  <si>
    <t>always, if monitoring plan is changed</t>
  </si>
  <si>
    <t>Nein</t>
  </si>
  <si>
    <t>When the DEA approves the monitoring plan, the operator also receive the permit, as approval and the permit is the same document.</t>
  </si>
  <si>
    <t>If a capacity decrease results in an installation falling out of scope of ETS.</t>
  </si>
  <si>
    <t>Los supuestos en los que resulta necesario modificar la autorización se recogen en el artículo 6 de la Ley 1/2005, de 9 de marzo. La autorización cambia cuando la disminución de capacidad conlleve una variación en el listado de fuentes de emisión o flujos</t>
  </si>
  <si>
    <t>If the decrease in capacity affects the monitoring plan, the permit is changed (the monitoring plan is a part of the permit).</t>
  </si>
  <si>
    <t>They Never change a permit due to a decrease of capacity</t>
  </si>
  <si>
    <t>Η άδεια δεν αλλάζει λόγω μείωσης της παραγωγικής ικανότητας</t>
  </si>
  <si>
    <t>Zakon o zaštiti zraka (NN 130/11, 42/14) članak  86</t>
  </si>
  <si>
    <t>Decrease in capacity has to be reported within 45 days.</t>
  </si>
  <si>
    <t>All capacity changes in relation to the scheduled activity (e.g. thermal input capacity) require a permit update.</t>
  </si>
  <si>
    <t>The operator shall inform the CA of planned decrease in capacity. The CA can then require that the operator submits an application for a new permit.</t>
  </si>
  <si>
    <t>EHG Art 8 (2)</t>
  </si>
  <si>
    <t>Leidimo keitimo atvejai dėl sumažėjusio pajėgumo, kaip ir leidimo keitimo atvejai dėl padidėjusio pajėgumo, pateikiami Taršos integruotos prevencijos ir kontrolės leidimų išdavimo, pakeitimo ir galiojimo panaikinimo taisyklių, patvirtintų 2013 m. liepos 1</t>
  </si>
  <si>
    <t>the permit is changed for all change in capacity</t>
  </si>
  <si>
    <t>MK noteikumu Nr.769 31.punkts - iesniegumu SEG atļaujas grozījumiem, ja iekārtā ir paredzēts jaudas samazinājums, operators iesniedz kompetentajai iestādei 45 darbdienas pirms izmaiņām.</t>
  </si>
  <si>
    <t>Local legislation provides for updating of a permit in case of "any extension or reduction of the capacity of the installation" without however stipulating minimum or maximum thresholds (Legal Notice 434 of 2013, Regulation 7).</t>
  </si>
  <si>
    <t>If the decrease is caused by a situation  referred to in article 14-15 MRR, the installation is required to change the mp and to notify the change to the CA. The permit is not changed</t>
  </si>
  <si>
    <t>When decreased capacity causes change in installation category or source stream category.</t>
  </si>
  <si>
    <t>Na wniosek prowadzącego instalację, z którym powinien wystąpić w terminie 30 dni od dnia wystąpienia zmiany w instalacji objętej systemem (art. 44 ust. 1 pkt 1 ustawy z dnia 28.04.2011 r. o systemie handlu uprawnienia do emisji gazów cieplarnianych)</t>
  </si>
  <si>
    <t>The permit is updated when the decrease of capacity is associated with significant modifications of the monitoring plan according to the Commission Regulation (EU) No 601/2012.</t>
  </si>
  <si>
    <t>According with the national law, the decrease of the installation’s capacity requires the revision of existing monitoring plan of emissions and of the GHG permit, in order to exclude emissions sources form the approved monitoring plans. Operators are obli</t>
  </si>
  <si>
    <t>According to section 17a of the Swedish Emissions Trading Ordinance (2004:1205), permits are required for all activities listed in annex 2 of the same ordinance. A change of permit is required if/when the capacity falls below the threshold values given th</t>
  </si>
  <si>
    <t>always</t>
  </si>
  <si>
    <t>if significant capacity reduction occures as defined in Commission Decision 2011/278/EU</t>
  </si>
  <si>
    <t>Under regulation 11(2)(c) of the Greenhouse Gas Emissions Trading Scheme Regulations 2012 the permit can be updated in any case of decrease in capacity regularly notified to the Competent Authority by 31 December.</t>
  </si>
  <si>
    <t>CapacityIncreasPermitChanges</t>
  </si>
  <si>
    <t>BRU: For all change in capacity  the permit is changed. / FL: When the increase exceeds the licensed capacity.  / WA: A permit needs to be changed only when there is a new Annex I activity</t>
  </si>
  <si>
    <t>The permit is changed if there is a significant increase in the installation capacity which affects the category that installation falls in and hence the monitoring plan.</t>
  </si>
  <si>
    <t>Wenn mit der Kapazitätssteigerung erhebliche Umweltauswirkungen verbunden sein können oder gesetzlich festgeschriebene Schwellenwerte für die Leistung der Anlage überschritten werden.</t>
  </si>
  <si>
    <t>Capacity changed should be reported in the monitoring plan without undue delay. When the DEA approves the monitoring plan, the operator also receive the permit, as approval and the permit is the same document.</t>
  </si>
  <si>
    <t>Permit cahnge is not needed if only a capacity increase occurs.</t>
  </si>
  <si>
    <t>Los supuestos en los que resulta necesario modificar la autorización se recogen en el artículo 6 de la Ley 1/2005, de 9 de marzo. La autorización cambia cuando el aumento de capacidad conlleve una variación en el listado de fuentes de emisión o flujos fue</t>
  </si>
  <si>
    <t>If the increase in capacity affects the monitoring plan, the permit is changed (the monitoring plan is a part of the permit).</t>
  </si>
  <si>
    <t>When the capacity is more than 10% of the capacity  mentionned by the previous permit</t>
  </si>
  <si>
    <t>Όταν γίνεται  προσθήκη τεχνικής μονάδας η οποία να έχει ως αποτέλεσμα την αύξηση της δυναμικότητας (ή της ονομαστικής θερμικής ισχύος της εφόσον η επέκταση αφορά στις δραστηριότητες καύσης της εγκατάστασης) σε ποσοστό μεγαλύτερο του 10%.</t>
  </si>
  <si>
    <t>Increase in capacity has to be reported 45 days in advance.</t>
  </si>
  <si>
    <t>The operator shall inform the CA of planned increase in capacity. The CA can then require that the operator submits an application for a new permit.</t>
  </si>
  <si>
    <t>Taršos integruotos prevencijos ir kontrolės leidimų išdavimo, pakeitimo ir galiojimo panaikinimo taisyklių, patvirtintų 2013 m. liepos 15 d. Lietuvos Respublikos aplinkos ministro įsakymu Nr. D1-528 „Dėl taršos integruotos prevencijos ir kontrolės leidimų</t>
  </si>
  <si>
    <t>MK noteikumu Nr.769 31.punkts - iesniegumu SEG atļaujas grozījumiem, ja iekārtā ir paredzēts jaudas pieaugums, operators iesniedz KI 45 darbdienas pirms izmaiņām.</t>
  </si>
  <si>
    <t>If the increase is caused by a situation  referred to in article 14-15 MRR, the installation is required to change the mp and to notify the change to the CA. The permit is not changed.</t>
  </si>
  <si>
    <t>When increased capacity causes change in installation category or source stream category or a new source stream.</t>
  </si>
  <si>
    <t>The permit is updated when the increase of capacity is associated with significant modifications of the monitoring plan according to the Commission Regulation (EU) No 601/2012.</t>
  </si>
  <si>
    <t>According with the national law, an increase of the installation’s capacity requires the revision of existing monitoring plan of emissions and of the GHG permit, in order to include new emissions sources and source streams. In this case, the monitoring me</t>
  </si>
  <si>
    <t>if significant capacity extension occures as defined in Commission Decision 2011/278/EU</t>
  </si>
  <si>
    <t>Under regulation 11(2)(c) of the Greenhouse Gas Emissions Trading Scheme Regulations 2012 the permit can be updated in any case of increase in capacity regularly notified to the Competent Authority by 31 December.</t>
  </si>
  <si>
    <t>MonitoringPlanChangesPermitChange</t>
  </si>
  <si>
    <t>BRU: It’s depend of the changes./ FL: When the change to the monitoring plan is the result of a the extension of the installation above the licensed capacity. A change to the monitoring plan as such is not a reason for updating the permit. / WA: Only when</t>
  </si>
  <si>
    <t>In accordance with Art. 15(3) of Regulation (EC) 601/2012</t>
  </si>
  <si>
    <t>The permit is changed as a result chnages of the monitoring plan in the above mentioned cases, as well as upon possible European Regulatory amendments.</t>
  </si>
  <si>
    <t>always (change of monitoring planis the most frequent reason for a permit update)</t>
  </si>
  <si>
    <t>Gar nicht, die Änderung der Genehmigung kann vielmehr eine Änderung des Monitoringkonzepts erforderlich werden lassen (veränderte Anlagenabgrenzung, neue Quellen oder Stoffströme).</t>
  </si>
  <si>
    <t>The permit and the approval of the monitoring plan is the same document.</t>
  </si>
  <si>
    <t>Permit change is required if installation starts a new activity.</t>
  </si>
  <si>
    <t>Cuando se trata de un cambio significativo de acuerdo con el art. 15.3 del Reglamento 601/2012.</t>
  </si>
  <si>
    <t>The monitoring plan is a part of the permit, and that is why the permit needs to be changed every time the monitoring plan is changed.</t>
  </si>
  <si>
    <t>They Never change a permit due to achange of monitoring plan</t>
  </si>
  <si>
    <t>Σύμφωνα με την Εθνική νομοθεσία οι φορείς εκμετάλλευσης ενημερώνουν τα σχέδια παρακολούθησης χωρίς να απαιτείται τροποποίηση της άδειας. Στην περίπτωση αυτή οι φορείς εκμετάλλευσης υποβάλλουν τα ενημερωμένα σχ.παρακολούθησης στην αρμόδια αρχή προς έγκριση</t>
  </si>
  <si>
    <t>Planned changes affecting the monitoring plan has to be reported  45 days in advance.</t>
  </si>
  <si>
    <t>The monitoring plan forms part of the permit therefore changes to the monitoring plan require a permit update. Such changes could be: new emissions sources; new activities; new emissions source streams; new measurement instrumentation; new sampling and an</t>
  </si>
  <si>
    <t>If there is a significant change to the monitoring plan</t>
  </si>
  <si>
    <t>bei grundlegenden Änderungen</t>
  </si>
  <si>
    <t>Vadovaujantis Komisijos Reglamento (ES) Nr. 601/2012, kurio bendrieji reikalavimai perkelti į Lietuvos Respublikos aplinkos ministro ir Lietuvos Respublikos ūkio ministro 2012 m. spalio 30 d. įsakymą Nr. D1-884/4-1049 „Dėl veiklos vykdytojų, kurie valdo i</t>
  </si>
  <si>
    <t>major changes to the monitoring plan, new annex I activity</t>
  </si>
  <si>
    <t>MK noteikumu Nr.769 31.punkts un Regulas Nr. 601/2012 14.panta 2.punkts. ja izmaiņas ir būtiskas, iesniegumu atļaujas grozījumiem iesniedz KI vismaz 15 darbdienas pirms izmaiņām.</t>
  </si>
  <si>
    <t>A permit is not required to be changed as a result of changes to the monitoring plan.</t>
  </si>
  <si>
    <t>The monitoring plan is included in the permit. The first years we will have many updates of MP (and consequently permits) because of incomplete MP. When most of the MP are complete, the changes will be related to changes in ownership/new operator and chan</t>
  </si>
  <si>
    <t>Na wniosek prowadzącego instalację, z którym powinien wystąpić w terminie 30 dni od dnia wystąpienia zmiany w instalacji objętej systemem, która powoduje konieczność zmiany planu monitorowania wielkości emisji lub gdy zmieniają się przepisy określające sp</t>
  </si>
  <si>
    <t>The permit is updated when the changes leads to significant modifications of the monitoring plan according to the Commission Regulation (EU) No 601/2012.</t>
  </si>
  <si>
    <t>Provisions are given in articles 14-16 of Regulation No 601/2012. There are no provisions in Swedish legislation on this subject. However, changes to the monitoring plan would often result in a change of permit in accordance with chapter 2 section 9 in th</t>
  </si>
  <si>
    <t>no, there are two different documents</t>
  </si>
  <si>
    <t>The monitoring plan is part of the permit, which means that the permit is always adjustes as a result of the monitoring plan update.</t>
  </si>
  <si>
    <t>Under regulation 11(2)(b) of the Greenhouse Gas Emissions Trading Scheme Regulations 2012 a permit can be updated in all cases of changes to the monitor plan set out in Article 69 of Commission Regulation (EU) No 601/2012.</t>
  </si>
  <si>
    <t>WhenCanPermitsBeWithdrawn</t>
  </si>
  <si>
    <t>Permits have to be withdrawn if:  The installation permit terminates during a trading  period.  The installation has been shut down.  The installation that received an allocation decree (without allowances actually issued) did not start  operations.</t>
  </si>
  <si>
    <t>BRU: Permits can be withdrawn when the conditions of the permit or law is not respected./ FL: When the operator does not comply with the provisions in the relevant legislation or specific conditions for the operator in his permit, the (EID) competent auth</t>
  </si>
  <si>
    <t>Cessation of operation; non-compliance with permit conditions; decrease of capacity under the threshold</t>
  </si>
  <si>
    <t>If environmental permit is withdrawn, if operations have ceased, if operator substantially fails to fulfil his legal obligations or the terms of the permit (i.e. to surrender annually the allowances, etc.) or fails to notify the CA of a change.</t>
  </si>
  <si>
    <t>Die Genehmigung kann (und muss in Gefahrensituationen) entzogen/ausgesetzt werden, wenn Betreiber Auflagen oder Rechtsvorschriften missachten.</t>
  </si>
  <si>
    <t>A permit may be revoked: - When an installation no longer are covered off the the annex 1 activities, - if the operator is guilty of gross or repeated violation of the provisions of the Danish Act of CO2 Allowances, of regulations issued pursuant to the A</t>
  </si>
  <si>
    <t>Yes, if installation falls out of scope of ETS.</t>
  </si>
  <si>
    <t>Los supuestos de extinción se recogen en el artículo 7 de la Ley 1/2005, de 9 de marzo.</t>
  </si>
  <si>
    <t>If the environmental permit is withdrawn or if the operations in the installation has ceased or if the operator informs that the installation is not going to start to operate. It is also possible to withdraw a permit as a punitive measure, if the operator</t>
  </si>
  <si>
    <t>Never withdrawn a permit for GHG matters</t>
  </si>
  <si>
    <t>Σε κάθε περίπτωση διακοπής λειτουργίας της εγκατάστασης.</t>
  </si>
  <si>
    <t>Zakon o zaštiti zraka (NN 130/11, 42/14) članak 82</t>
  </si>
  <si>
    <t>Permits are withdrawn (revoked) when the scheduled activity is no longer carried out at the installation either due to cessation of the operation or the installation droping below the relevant Schedule 1 Activity threshold following capacity changes.</t>
  </si>
  <si>
    <t>If there is a change to the nature or function of the installation e.g. the operator ceases operation or the change leads to that the operator does not fall under the EU ETS</t>
  </si>
  <si>
    <t>EHG Art 7 mit anderen Gesetzen (allgemeines Verwaltungsrecht)</t>
  </si>
  <si>
    <t>change of installation, change of installation holder, when permit conditions and legal ETS requirements are not met by the operator</t>
  </si>
  <si>
    <t>Nosacījumi ir noteikti LV Ministru kabineta noteikumu Nr.769 "Noteikumi par stacionāro tehnoloģisko iekārtu dalību Eiropas Savienības emisijas kvotu tirdzniecības sistēmā" 46.punktā (http://likumi.lv/doc.php?id=253119)</t>
  </si>
  <si>
    <t>The competent authority "may, at any time, revoke" a permit by issuing a notice of revocation which shall include the reasons for the revocation.  Local legislation does not specify specific reasons for revocation of permits.</t>
  </si>
  <si>
    <t>-if the installation no longer falls within the scope of the EU-ETS -if the IED permit is withdrawn</t>
  </si>
  <si>
    <t xml:space="preserve">Permits can be withdrawn by the CA if an installation no longer is included in the EU ETS, according to the Pollution Control Act article 11. The permit is only applicable for as long as the operator surrenders sufficient allowances. According to article </t>
  </si>
  <si>
    <t>Przepisy ustawy z dnia 28 kwietnia 2011r. o systemie handlu uprawnieniami do emisji gazów cieplarnianych (Dz. U. Nr 122. Poz. 695 z późn. zm.) nie przewidują możliwości cofnięcia zezwolenia.</t>
  </si>
  <si>
    <t>It is not foreseen in PT national law the figure of a permit withdrawn.</t>
  </si>
  <si>
    <t>According to national provisions approving the procedure and competences for the issuance and revision of the GHG permits during 2013-2020, breaching the GHG emissions permit provisions leads to the suspension of permit for a period of 30 days to max. 6 m</t>
  </si>
  <si>
    <t>This is regulated in chapter 2 section 10 and 11 of the Swedish Emissions Trading Act (2004:1199). A permit can be withdrawn in the following situations: serious cases of non-compliance with the conditions of the permit or with the EU ETS reporting and su</t>
  </si>
  <si>
    <t>Permits can be withdrawn by comptent authority if operator doesn’t fulfil obligations from monitoring plan or operator make changes to installation and doesn’t notify competent authority.</t>
  </si>
  <si>
    <t>- if the operation of the installation has been terminated; or if the operation of the installation is no longer possible from the technical point of view; or if there has been change in conditions based on which the installation was included into the ETS</t>
  </si>
  <si>
    <t>Under regulation 14 of the Greenhouse Gas Emissions Trading Scheme Regulations 2012 a permit can be revoked in any circumstance, and in particular in case an operator fails to pay permit fees. Under the same provision a permit must also be revoked when an</t>
  </si>
  <si>
    <t>WhenPermitExpires</t>
  </si>
  <si>
    <t>No</t>
  </si>
  <si>
    <t xml:space="preserve">BRU: Yes a permit is valid for 15 years. / FL: The ETS permit has the same validity date as the IED permit. An IED permit is valid for 20 years and can be renewed. When the installation is not operated for more than two years and when the installation is </t>
  </si>
  <si>
    <t>Yes. Our National law has a fixed validation period of permits for 5 years. Upon expiry of this period an updated permit, related to any updated monitoring plans, is issued by the CA.</t>
  </si>
  <si>
    <t>no (permit is not time-limited)</t>
  </si>
  <si>
    <t>Grundsätzlich nein, allerdings erlischt die Genehmigung, wenn der Betreiber nicht binnen einer von der Behörde bestimmten Frist mit dem Bau bzw. Betrieb der Anlage begonnen hat oder wenn die Anlage mehr als drei Jahre nicht betrieben wird.</t>
  </si>
  <si>
    <t>No. A permit does not expire</t>
  </si>
  <si>
    <t>Permits are given for a duration of trading period, in the beginning of each trading period operators have to apply for new permit.</t>
  </si>
  <si>
    <t>La caducidad de los permisos varía dependiendo del territorio. En algunos casos, el permiso caduca al finalizar el período de comercio para el que se haya emitido, en otro caduca a los cinco años, y en la mayor parte de los casos, el permiso no caduca. En</t>
  </si>
  <si>
    <t>It is possible to grant a fixed-term permit for example if the environmental permit of the installation is fixed-term.</t>
  </si>
  <si>
    <t>The permit never expires in French legislation</t>
  </si>
  <si>
    <t>Nαι. Κατά την  λήξη της κάθε περιόδου εμπορίας διακιωμάτων εκπομπών λήγει και η άδεια εκπομπων αερίων του θερμοκηπίου</t>
  </si>
  <si>
    <t>Zakon o zaštiti zraka (NN 130/11, 42/14) članak  86(9)</t>
  </si>
  <si>
    <t>No, the permit does not expire, however at least every five years there shall be a review of the greenhouse gas permit to make amendments if appropriate.</t>
  </si>
  <si>
    <t>Permits issued before 2012 do expire 15 August, 2014. Permits issued after that do not expire, but should be reviewed by the CA at least every 5th year</t>
  </si>
  <si>
    <t>Nein, EHG Art 7 (2)</t>
  </si>
  <si>
    <t>Ne.</t>
  </si>
  <si>
    <t>permit expiry date 31/12/2020</t>
  </si>
  <si>
    <t>Likums „Par piesārņojumu” 24.1 pants piektā daļa (http://likumi.lv//doc.php?id=6075). atļaujas derīguma termiņš ir ETS periods.</t>
  </si>
  <si>
    <t>A permit shall be surrendered in the case of "an operator who ceases to carry out all of the activities listed in Schedule 1 [of Legal Notice 434 of 2013] in all of the installations covered by a [...] permit".</t>
  </si>
  <si>
    <t>No.</t>
  </si>
  <si>
    <t>No. However, according to the Pollution Control Act article 20, an operator who wants to restart an installation that has ceased operations for more than 2 years shall give notice to the CA. The CA can decide that the operator needs to apply for a new per</t>
  </si>
  <si>
    <t>Zezwolenie wygasa po upływie terminu na jaki zostało wydane, może być wygaszone w trybie art. 162 § 1 pkt 1 ustawy z dnia 14 czerwca 1960 r. Kodeksu Postępowania Administracyjnego (Dz. U.z 2000r, Nr98, poz.1071 z późn.zm.) gdy decyzja stała się bezprzedmi</t>
  </si>
  <si>
    <t>Yes. Under the national the permit expire when (n.º 6 Article 8.º of Decree-Law 38/2013, 15 march): the installation ceased operation, the industrial permit was expired or when the installation went out of scope.</t>
  </si>
  <si>
    <t>The GHG permit is valid for the entire period as long as the activity is performed within the installation according with the permit’s provisions otherwise the GHG permit is not valid.</t>
  </si>
  <si>
    <t>no, it does not</t>
  </si>
  <si>
    <t>Permits do not expire, but must be reviewed every five years.</t>
  </si>
  <si>
    <t>When the content of the permit changes, e.g. the name and address of the operator; the sources of emissions etc.</t>
  </si>
  <si>
    <t>Se producen actualizaciones de los permisos en caso de cambios de niveles del dato de actividad, factor de cálculo, categoría de flujo fuente, o bien cuando hay cambios en aspectos que no están recogidos en los planes de seguimiento, como titularidad de l</t>
  </si>
  <si>
    <t>Zakon o zaštiti zraka (NN 130/11, 42/14) članak 86</t>
  </si>
  <si>
    <t>A permit shall be updated when there is a change in the name of the operator of an installation.</t>
  </si>
  <si>
    <t>Na wniosek prowadzącego instalację, z którym powinien wystąpić w terminie 30 dni od dnia wystąpienia zmiany nazwy, pod którą prowadzący instalację prowadzi działalność (art. 44 ust. 1 pkt 3 ustawy o systemie handlu uprawnieniami do emisji gazów cieplarnia</t>
  </si>
  <si>
    <t>According with the national law, if the operator is changing the name and the address has to notify the CA in 45 days from the time of modification. The monitoring plan of emissions are update in case when: -errors regarding the monitoring methodology are</t>
  </si>
  <si>
    <t>Under regulation 11(6) of the Greenhouse Gas Emissions Trading Scheme Regulations 2012 a permit can be consolidated permit after any permit update, or when the same operator holds more permits for the same sites.</t>
  </si>
  <si>
    <t>Changes according to Art. 15 of Regulation EU/601/2012 – significant changes require an update of the permit</t>
  </si>
  <si>
    <t>Never.</t>
  </si>
  <si>
    <t>When the DEA approves the monitoring plan, the operator also receive the permit. The permit and the approval of the monitoring plan is the same document.</t>
  </si>
  <si>
    <t>Only when the capacity decrease results in changes of technology used or raw materials or changes in the sources of emissions.</t>
  </si>
  <si>
    <t>when there is a physical change and the change is significant</t>
  </si>
  <si>
    <t>Η άδεια δεν αλλάζει λόγω μείωσης της παραγωγικής ικανότητας, εκτός αν αυτή η μείωση έχει σαν αποτέλεσμα την αλλαγή στην κατηγορία της εγκατάστασης</t>
  </si>
  <si>
    <t>Na wniosek prowadzącego instalację, z którym powinien wystąpić w terminie 30 dni od dnia wystąpienia zmiany w instalacji objętej systemem (art. 44 ust. 1 pkt 1 ustawy z dnia 28.04.2011 r. o systemie handlu uprawnieniami do emisji gazów cieplarnianych)</t>
  </si>
  <si>
    <t>When the increase in capacity may result in significant environmental impacts, or statutory thresholds of installation capacity are exceeded.</t>
  </si>
  <si>
    <t>Capacity changed should be reported in the monitoring plan without undue delay. When the DEA approves the monitoring plan, the operator also receive the permit. The permit and the approval of the monitoring plan is the same document.</t>
  </si>
  <si>
    <t>Permit change is not needed if only a capacity increase occurs. Permit is changed if the sources of emissions, technology or raw materials change.</t>
  </si>
  <si>
    <t>When there is a physical change and the change is significant</t>
  </si>
  <si>
    <t xml:space="preserve">BRU: It depends on the changes./ FL: When the change to the monitoring plan is the result of a the extension of the installation above the licensed capacity. A change to the monitoring plan as such is not a reason for updating the permit. / WA: Only when </t>
  </si>
  <si>
    <t>The permit is changed as a result changes of the monitoring plan in the above mentioned cases, as well as upon possible European Regulatory amendments.</t>
  </si>
  <si>
    <t>Never. However, a change to the permit can require a change to the monitoring plan (changed installation boundary, new sources or source streams).</t>
  </si>
  <si>
    <t>Permit change is required if installation starts a new activity, if the technology used or raw materials change.</t>
  </si>
  <si>
    <t>They Never change a permit due to a change of monitoring plan</t>
  </si>
  <si>
    <t>the monitoring plan is part of the permit, which means that the permit is always adjustes as a result of the monitoring plan update</t>
  </si>
  <si>
    <t>Under regulation 11(2)(b) of the Greenhouse Gas Emissions Trading Scheme Regulations 2012 a permit can be updated in all cases of changes to the monitoring plan set out in Article 69 of Commission Regulation (EU) No 601/2012.</t>
  </si>
  <si>
    <t>Permits have to be withdrawn if:  The installation permit terminates during a trading  period. The installation has been shut down. The installation that received an allocation decree (without allowances actually issued) did not start  operations.</t>
  </si>
  <si>
    <t>The permit can be withdrawn/suspended (and must be in hazard situations) if an operator fails to observe permit conditions or statutory provisions.</t>
  </si>
  <si>
    <t>A permit may be revoked: - When an installation no longer are covered off the annex 1 activities, - if the operator is guilty of gross or repeated violation of the provisions of the Danish Act of CO2 Allowances, of regulations issued pursuant to the Act o</t>
  </si>
  <si>
    <t>When installation falls out of the scope of ETS.</t>
  </si>
  <si>
    <t>Our IED and ETS legislation do not contain provisions for withdrawing permits</t>
  </si>
  <si>
    <t>Zakon o zaštiti zraka (NN 130/11, 42/14) članak 87</t>
  </si>
  <si>
    <t>Permits are withdrawn (revoked) when the scheduled activity is no longer carried out at the installation either due to cessation of the operation or the installation dropping below the relevant Schedule 1 Activity threshold following capacity changes.</t>
  </si>
  <si>
    <t>The competent authority "may, at any time, revoke" a permit by issuing a notice of revocation which shall include the reasons for the revocation.  Local legislation does not specify reasons for revocation of permits.</t>
  </si>
  <si>
    <t>Przepisy ustawy z dnia 28 kwietnia 2011 r. o systemie handlu uprawnieniami do emisji gazów cieplarnianych (Dz. U. Nr 122, poz. 695 z późn. zm.) nie przewidują możliwości cofnięcia zezwolenia.</t>
  </si>
  <si>
    <t>if the operation of the installation has been terminated; or if the operation of the installation is no longer possible from the technical point of view; or if there has been change in conditions based on which the installation was included into the ETS</t>
  </si>
  <si>
    <t>In principle no. However, the permit expires if the operator does not commence construction or operation of the installation within a timeframe determined by the authority, or if the installation is not operated for longer than three years.</t>
  </si>
  <si>
    <t>Permits are given for a duration of trading period, in the beginning of each trading period operators have to apply for a new permit.</t>
  </si>
  <si>
    <t>There is no case of expiration of a permit in the French legislation</t>
  </si>
  <si>
    <t>No, the permit does not expire, however at least every five years there will be a review of the greenhouse gas permit to make amendments if appropriate.</t>
  </si>
  <si>
    <t>A permit shall be surrendered in the case of "an operator who ceases t carry out all of the activities listed in Schedule I [of Legal Notice 434 of 2013] in all of the installations covered by a [...] permit".</t>
  </si>
  <si>
    <t>Zezwolenie wygasa po upływie terminu na jaki zostało wydane, może być wygaszone w trybie art. 162 § 1 pkt 1 ustawy z dnia 14 czerwca 1960 r. Kodeksu Postępowania Administracyjnego (Dz. U. z 2000r, Nr 98, poz.1071 z późn. zm.) gdy decyzja stała się bezprze</t>
  </si>
  <si>
    <t>PermitUpdateNationalLawDetail</t>
  </si>
  <si>
    <t>FL: When the change to the installation involves an additional health risk, environmental degradation or an increase of the existing nuisance.</t>
  </si>
  <si>
    <t>Change of the operator or the regulatory framwork</t>
  </si>
  <si>
    <t>change of information included in the permit</t>
  </si>
  <si>
    <t>The permit has to be updated if there is a change in the identity of the operator.</t>
  </si>
  <si>
    <t>Στην περίπτωση αλλαγής επωνυμίας του φορέα εκμετάλλευσης</t>
  </si>
  <si>
    <t>Taip</t>
  </si>
  <si>
    <t>SEG atļauju groza arī, ja mainītie emisiju aprēķina faktori nodrošinās emisiju noteikšanu ar lielāku precizitāti.</t>
  </si>
  <si>
    <t>Change in the name of operator.</t>
  </si>
  <si>
    <t>Transfer of a permit.</t>
  </si>
  <si>
    <t>The installation is required to keep the monitoringplan up to date  but a change of the permit is not required. The CA can update the permit if the review according to art. 6 ETS-directive or the proper functioning of the ETS makes this necessary.</t>
  </si>
  <si>
    <t>Installation obliged to have IED permit - the ETS permit must take into account the conditions and procedures specified in the IED permit. If there has been a change in IED permit or new IED permit has been issued, ETS permit must be amended in accordance</t>
  </si>
  <si>
    <t>Change as a result of targets variation</t>
  </si>
  <si>
    <t>Conversion into an excluded emissions installation permit</t>
  </si>
  <si>
    <t>Under regulation 11(4)(b)(i) of the Greenhouse Gas Emissions Trading Scheme Regulations 2012 a permit must be converted into an excluded installation permits when the installation meets the requirements for exclusion set in Artilce 27 of Directive 2003/87</t>
  </si>
  <si>
    <t>Permit consolidation</t>
  </si>
  <si>
    <t>Permit update based on permit conditions</t>
  </si>
  <si>
    <t>Under regulation 11(3)(a) of the Greenhouse Gas Emissions Trading Scheme Regulations 2012 the permit can be updated anytime the operator is allowed to request such a change on the basis of a specific provision of the permit itslef.</t>
  </si>
  <si>
    <t>When is a permit updated?</t>
  </si>
  <si>
    <t>Changes in the configuration of the installation :.i.e.boilers becoming back up units</t>
  </si>
  <si>
    <t>U slučaju promjene osobe operatera postrojenja</t>
  </si>
  <si>
    <t>A transfer of a permit requires updating of a permit, when a permit is transferred in whole.  When a permit is transferred in part, the existing permit shall be updated accordingly, while a new permit is issued to the transferee.</t>
  </si>
  <si>
    <t>Under regulation 11(4)(b)(ii) of the Greenhouse Gas Emissions Trading Scheme Regulations 2012 an excluded installation permit can be updated when a new greenhouse gas emissions reduction target is assigned to an installation that opted-out of Phase III on</t>
  </si>
  <si>
    <t>Under regulation 11(4)(b)(i) of the Greenhouse Gas Emissions Trading Scheme Regulations 2012 a permit must be converted into an excluded installation permits when the installation meets the requirements for exclusion set in Article 27 of Directive 2003/87</t>
  </si>
  <si>
    <t>Under regulation 11(3)(a) of the Greenhouse Gas Emissions Trading Scheme Regulations 2012 the permit can be updated anytime the operator is allowed to request such a change on the basis of a specific provision of the permit itself.</t>
  </si>
  <si>
    <t>S04_NationalLawPermitUpdate</t>
  </si>
  <si>
    <t>BRU: Permits can be withdrawn when the conditions of the permit or law is not respected./ FL: When the operator does not comply with the provisions in the relevant legislation or specific conditions for the operator in his permit, the (EID) competent authority may suspend or withdraw the permit in whole or in part./ WA: GHG authorization is part of the environmental permit and can be withdrawn when legislation or permit conditions are not met by the operator.</t>
  </si>
  <si>
    <t>BRU: Yes a permit is valid for 15 years. / FL: The ETS permit has the same validity date as the IED permit. An IED permit is valid for 20 years and can be renewed. When the installation is not operated for more than two years and when the installation is destroyed by a fire or an explosion caused by the operation of the installation, the IED permit also expires. / WA: a permit is issued for a maximum of 20 years</t>
  </si>
  <si>
    <t>BRU: For all change in capacity  the permit is changed. / FL: When the decrease in capacity causes the installation to fall out of the EU ETS scope, the Annex I section in the permit needs to be cancelled by the operator. / WA: A permit needs to be changed only when there is a new Annex I activity</t>
  </si>
  <si>
    <t>BRU: It’s depend of the changes./ FL: When the change to the monitoring plan is the result of a the extension of the installation above the licensed capacity. A change to the monitoring plan as such is not a reason for updating the permit. / WA: Only when there is a new Annex I activity</t>
  </si>
  <si>
    <t>A permit may be revoked: - When an installation no longer are covered off the the annex 1 activities, - if the operator is guilty of gross or repeated violation of the provisions of the Danish Act of CO2 Allowances, of regulations issued pursuant to the Act of CO2 Allowances, of any EU legislation pertaining to matters covered by the Act of CO2 Allowances, or of the terms of the permit</t>
  </si>
  <si>
    <t>A permit does not expire</t>
  </si>
  <si>
    <t>La caducidad de los permisos varía dependiendo del territorio. En algunos casos, el permiso caduca al finalizar el período de comercio para el que se haya emitido, en otro caduca a los cinco años, y en la mayor parte de los casos, el permiso no caduca. En todo caso se aplica el requisito establecido en el artículo 4 de la Ley 1/2005, de 9 de marzo, de revisar la autorización de emisiones al menos cada cinco años.</t>
  </si>
  <si>
    <t>Los supuestos en los que resulta necesario modificar la autorización se recogen en el artículo 6 de la Ley 1/2005, de 9 de marzo. La autorización cambia cuando el aumento de capacidad conlleve una variación en el listado de fuentes de emisión o flujos fuente autorizados o un cambio en la categoría de la instalación.</t>
  </si>
  <si>
    <t>Los supuestos en los que resulta necesario modificar la autorización se recogen en el artículo 6 de la Ley 1/2005, de 9 de marzo. La autorización cambia cuando la disminución de capacidad conlleve una variación en el listado de fuentes de emisión o flujos fuente autorizados o un cambio en la categoría de la instalación.</t>
  </si>
  <si>
    <t>Se producen actualizaciones de los permisos en caso de cambios de niveles del dato de actividad, factor de cálculo, categoria de flujo fuente, o bien cuando hay cambios en aspectos que no están recogidos en los planes de seguimiento, como titularidad de la instalación, domicilio social o representantes legales.</t>
  </si>
  <si>
    <t>If the environmental permit is withdrawn or if the operations in the installation has ceased or if the operator informs that the installation is not going to start to operate. It is also possible to withdraw a permit as a punitive measure, if the operator substantially fails to fulfil his legal obligations or the terms of the permit (i.e. to surrender annually the required amount of allowances, to monitor the emissions, to have the emissions report verified etc.) or fails to notify the CA of a change in conditions that may require an update of the permit even after the CA has urged for such notification.</t>
  </si>
  <si>
    <t>Under regulation 14 of the Greenhouse Gas Emissions Trading Scheme Regulations 2012 a permit can be revoked in any circumstance, and in particular in case an operator fails to pay permit fees. Under the same provision a permit must also be revoked when an operator fails to surrender the permit following a cease in operation.</t>
  </si>
  <si>
    <t>Under regulation 11(4)(b)(i) of the Greenhouse Gas Emissions Trading Scheme Regulations 2012 a permit must be converted into an excluded installation permits when the installation meets the requirements for exclusion set in Artilce 27 of Directive 2003/87/EC.</t>
  </si>
  <si>
    <t>Under regulation 11(4)(b)(ii) of the Greenhouse Gas Emissions Trading Scheme Regulations 2012 an excluded installation permit can be updated when a new greehnous gas emissions reduction target is assigned to an installation that opted-out of Phase III on the basis of Article 27 of Directive 2003/87/EC, or when a new target is set for any sub-installation covered by the same excluded installation permit.</t>
  </si>
  <si>
    <t>BRU: It depends on the changes./ FL: When the change to the monitoring plan is the result of a the extension of the installation above the licensed capacity. A change to the monitoring plan as such is not a reason for updating the permit. / WA: Only when there is a new Annex I activity</t>
  </si>
  <si>
    <t>Gar nicht</t>
  </si>
  <si>
    <t>A permit may be revoked: - When an installation no longer are covered off the annex 1 activities, - if the operator is guilty of gross or repeated violation of the provisions of the Danish Act of CO2 Allowances, of regulations issued pursuant to the Act of CO2 Allowances, of any EU legislation pertaining to matters covered by the Act of CO2 Allowances, or of the terms of the permit</t>
  </si>
  <si>
    <t>Se producen actualizaciones de los permisos en caso de cambios de niveles del dato de actividad, factor de cálculo, categoría de flujo fuente, o bien cuando hay cambios en aspectos que no están recogidos en los planes de seguimiento, como titularidad de la instalación, domicilio social o representantes legales.</t>
  </si>
  <si>
    <t>Under regulation 11(4)(b)(i) of the Greenhouse Gas Emissions Trading Scheme Regulations 2012 a permit must be converted into an excluded installation permits when the installation meets the requirements for exclusion set in Article 27 of Directive 2003/87/EC.</t>
  </si>
  <si>
    <t>Under regulation 11(4)(b)(ii) of the Greenhouse Gas Emissions Trading Scheme Regulations 2012 an excluded installation permit can be updated when a new greenhouse gas emissions reduction target is assigned to an installation that opted-out of Phase III on the basis of Article 27 of Directive 2003/87/EC, or when a new target is set for any sub-installation covered by the same excluded installation permit.</t>
  </si>
  <si>
    <t>Permits can be withdrawn only if an installation is closed. An  installation is deemed closed under the following conditions: - any  permit serving as a basis for the GHG permit is withdrawn (i.e.  IED permit); - the activity carried out in the installation is ceased;  - capacity of the installation is decreased below the Annex 1  treshold in a permanent manner; - the operation or restart of the  installation is technically not feasible; - the installation is not  operational and restart is not foreseen within 6 month (subject to  approval this can be extended to 18 months) form the stop of  operation; - an installation under construction does not start to  operate within 3 years from the issuance of the permit</t>
  </si>
  <si>
    <t>The monitoring plan forms part of the permit therefore changes to the monitoring plan require a permit update. Such changes could be: new emissions sources; new activities; new emissions source streams; new measurement instrumentation; new sampling and analysis methods or any necessary changes in response to the suggestions for improvement of the monitoring plan contained in the verification report. In addition the Environmental Protection Agency can instigate changes and revisions if it is found that the monitoring plan is not in conformity with the requirements of the Commission Regulation (EU) 601/2012.</t>
  </si>
  <si>
    <t>Taršos integruotos prevencijos ir kontrolės leidimų išdavimo, pakeitimo ir galiojimo panaikinimo taisyklių, patvirtintų 2013 m. liepos 15 d. Lietuvos Respublikos aplinkos ministro įsakymu Nr. D1-528 „Dėl taršos integruotos prevencijos ir kontrolės leidimų išdavimo, pakeitimo ir galiojimo panaikinimo taisyklių patvirtinimo“, XII skirsnyje „Leidimo galiojimo panaikinimas“ nurodyta: „106. Leidimo galiojimas panaikinamas esant bent vienai iš šių sąlygų, nurodytų Lietuvos Respublikos aplinkos apsaugos įstatymo 19(1) straipsnyje: 106.1. įrenginys (jo dalis, keli įrenginiai ar jų dalys) eksploatuojamas nesilaikant leidime nustatytų sąlygų ir asmuo, kurio vykdoma aplinkai kenksminga veikla buvo sustabdyta Lietuvos Respublikos aplinkos apsaugos valstybinės kontrolės įstatyme (Žin., 2002, Nr. 72-3017) nustatytais pagrindais, per aplinkos apsaugos valstybinę kontrolę vykdančių institucijų nurodytą laikotarpį nepašalina nustatytų pažeidimų; 106.2. kai Taisyklių 98.2, 98.3 ir 98.4 punkte nurodytais atvejais leidimo turėtojas nepateikia paraiškos leidimo pakeitimui per Taisyklėse nustatytus terminus ir nepašalina šio pažeidimo per įspėjimo apie leidimo galiojimo panaikinimo terminą, nurodytą Taisyklių 107 punkte; 106.3. nustatoma, kad leidimui gauti ir (ar) pakeisti veiklos vykdytojas žinodamas pateikė melagingą ar suklastotą informaciją, kuria remiantis buvo nustatytos veiklos vykdytojui palankios leidimo sąlygos; 106.4. leidimo turėtojo prašymu; 106.5. likvidavus juridinį asmenį, turintį leidimą, mirus fiziniam asmeniui, turinčiam leidimą, pripažinus jį neveiksniu ar ribotai veiksniu ar pripažinus jį nežinia kur esančiu, jei asmens teisių perėmėjas nustatyta tvarka nesikreipia dėl leidimo pakeitimo; 106.6. neįvykdžius Lietuvos Respublikos aplinkos apsaugos valstybinės kontrolės įstatymo nustatyta tvarka priimto nutarimo stabdyti aplinkai kenksmingą veiklą.“</t>
  </si>
  <si>
    <t>Taršos integruotos prevencijos ir kontrolės leidimų išdavimo, pakeitimo ir galiojimo panaikinimo taisyklių, patvirtintų 2013 m. liepos 15 d. Lietuvos Respublikos aplinkos ministro įsakymu Nr. D1-528 „Dėl taršos integruotos prevencijos ir kontrolės leidimų išdavimo, pakeitimo ir galiojimo panaikinimo taisyklių patvirtinimo“, XI skirsnyje „Leidimo sąlygų peržiūrėjimas ir leidimo pakeitimas“ nurodyta: „98. Leidimas keičiamas esant bent vienai iš šių sąlygų, nurodytų Lietuvos Respublikos aplinkos apsaugos įstatymo 19(1) straipsnyje: 98.1. planuojamas esminis pakeitimas, kai planuojama pakeisti įrenginio (jo dalies, kelių įrenginių ar jų dalių) pobūdį ar veikimą arba planuojama jį išplėsti, kai toks pakeitimas ar išplėtimas gali daryti reikšmingą neigiamą poveikį žmonių sveikatai arba aplinkai, kaip nustatyta Lietuvos Respublikos planuojamos ūkinės veiklos poveikio aplinkai vertinimo įstatyme; 98.2. išduotame leidime Taisyklėse nustatyta tvarka nustatytos sąlygos, kurioms esant TIPK leidimas turi būti pakeičiamas, ir leidimo pakeitimo terminai; 98.3. AAA, persvarsčiusi leidimo sąlygas, nustato, kad būtina pakeisti TIPK leidimą, kadangi: 98.3.1. monitoringo (stebėsenos) rezultatai rodo, kad įrenginio keliama tarša yra tokia didelė (pvz., nuolat pažeidžiami aplinkos apsaugos, visuomenės sveikatos saugos ir kitų teisės aktų reikalavimai), kad TIPK leidime įrašytos teršalų išmetimo ribinės vertės turi būti peržiūrimos arba naujos ribinės vertės turi būti įrašomos į TIPK leidimą; 98.3.2. įrenginio saugiam eksploatavimui reikia naudoti kitas technologijas; 98.3.3. pasikeitus teisės aktų reikalavimams, kai reikia nustatyti griežtesnes įrenginio eksploatavimo sąlygas ar kitaip užtikrinti naujo ar pakeisto aplinkos apsaugos normatyvo ar aplinkos apsaugos standarto laikymąsi ir (ar) atitiktį naujai ar pakeistai aplinkos kokybės normai; 98.3.4. pasikeitus kitiems reikalavimams ar dokumentams (pvz., ES aprobuotų atnaujintų ar naujų GPGB išvadų reikalavimams), kurių būtina laikytis arba yra galimybė taikyti kitas priemones išmetimams sumažinti; 98.4. pasikeitus fiziniam ar juridiniam asmeniui, eksploatuojančiam įrenginį (jo dalį, kelis įrenginius ar jų dalis).“</t>
  </si>
  <si>
    <t>Leidimo keitimo atvejai dėl sumažėjusio pajėgumo, kaip ir leidimo keitimo atvejai dėl padidėjusio pajėgumo, pateikiami Taršos integruotos prevencijos ir kontrolės leidimų išdavimo, pakeitimo ir galiojimo panaikinimo taisyklių, patvirtintų 2013 m. liepos 15 d. Lietuvos Respublikos aplinkos ministro įsakymu Nr. D1-528 „Dėl taršos integruotos prevencijos ir kontrolės leidimų išdavimo, pakeitimo ir galiojimo panaikinimo taisyklių patvirtinimo“, XI skirsnyje „Leidimo sąlygų peržiūrėjimas ir leidimo pakeitimas“. (Žr. visą atsakymą į klausimą „Kada leidimas keičiamas dėl padidėjusio pajėgumo?“).</t>
  </si>
  <si>
    <t>Vadovaujantis Komisijos Reglamento (ES) Nr. 601/2012, kurio bendrieji reikalavimai perkelti į Lietuvos Respublikos aplinkos ministro ir Lietuvos Respublikos ūkio ministro 2012 m. spalio 30 d. įsakymą Nr. D1-884/4-1049 „Dėl veiklos vykdytojų, kurie valdo ir (ar) naudoja Lietuvos Respublikos teritorijoje esančius šiltnamio efektą sukeliančias dujas išmetančius įrenginius, šiltnamio efektą sukeliančių dujų išmetimo stebėsenos, apskaitos ir ataskaitų teikimo tvarkos nustatymo“, 15 punktu.</t>
  </si>
  <si>
    <t>Installations are required to notify changes to the mp to the CA; an application for a change to the permit is not required.  In special circumstances the CA has the authority to change the permit on it’s own initiative.  Because of the important changes to the monitoring plans in order to comply with the new MRR, all existing permits have been updated by the CA.</t>
  </si>
  <si>
    <t>The monitoring plan is included in the permit. The first years we will have many updates of MP (and consequently permits) because of incomplete MP. When most of the MP are complete, the changes will be related to changes in ownership/new operator and changes in capacity.</t>
  </si>
  <si>
    <t>Permits can be withdrawn by the CA if an installation no longer is included in the EU ETS, according to the Pollution Control Act article 11. The permit is only applicable for as long as the operator surrenders sufficient allowances. According to article 18 of the Pollution Control Act, the permit can also be withdrawn or modified by the CA 10 years after it has been issued.</t>
  </si>
  <si>
    <t>No. However, according to the Pollution Control Act article 20, an operator who wants to restart an installation that has ceased operations for more than 2 years shall give notice to the CA. The CA can decide that the operator needs to apply for a new permit before restarting the installation.</t>
  </si>
  <si>
    <t>Zezwolenie wygasa po upływie terminu na jaki zostało wydane, może być wygaszone w trybie art. 162 § 1 pkt 1 ustawy z dnia 14 czerwca 1960 r. Kodeksu Postępowania Administracyjnego (Dz. U. z 2000r, Nr 98, poz.1071 z późn. zm.) gdy decyzja stała się bezprzedmiotowa, a stwierdzenie wygaśnięcia takiej decyzji nakazuje przepis prawa albo gdy leży to w interesie społecznym lub w interesie strony; w trybie art. 49 ustawy o systemie handlu uprawnieniami do emisji gazów cieplarnianych, jeżeli instalacja objęta systemem przestała spełniać przesłanki objęcia systemem albo kiedy wielkość emisji określona w raporcie, w poprzednim roku okresu rozliczeniowego wyniosła zero.</t>
  </si>
  <si>
    <t>Na wniosek prowadzącego instalację, z którym powinien wystąpić w terminie 30 dni od dnia wystąpienia zmiany w instalacji objętej systemem, która powoduje konieczność zmiany planu monitorowania wielkości emisji lub gdy zmieniają się przepisy określające sposób monitorowania wielkości emisji (art. 44 ust. 1 pkt 2 i 4 ustawy z dnia 28.04.2011 r. o systemie handlu uprawnieniami do emisji gazów cieplarnianych). Prowadzący instalację lub operator statku powietrznego zmienia plan monitorowania w każdej następującej sytuacji: a) wystąpienia nowych emisji spowodowanych nowymi rodzajami działalności lub użyciem nowych paliw bądź materiałów, nieuwzględnionych  jeszcze w planie monitorowania; b) zmiany dostępności danych spowodowanej użyciem nowych typów przyrządów pomiarowych, metod pobierania próbek lub metod analitycznych  bądź innymi przyczynami, prowadzącej do większej dokładności w wyznaczaniu wielkości emisji; c) stwierdzenia nieprawidłowości danych uzyskanych  przy zastosowaniu dotychczasowej metodyki monitorowania; d) zmiany w planie monitorowania skutkującej poprawą dokładności zgłaszanych danych, chyba że nie jest to technicznie wykonalne lub prowadzi do nieracjonalnych  kosztów; e) plan monitorowania nie jest zgodny z wymogami niniejszego rozporządzenia, a właściwy organ zażądał od prowadzącego instalację lub operatora  statku powietrznego wprowadzenia zmian w takim planie; f) konieczna jest odpowiedź na sugestie dotyczące udoskonaleń planu monitorowania zawarte w sprawozdaniu z weryfikacji (art. 14 rozporządzenia Komisji (UE) Nr 601/2012 z dnia 21 czerwca 2012 r. w sprawie monitorowania i raportowania w zakresie emisji gazów cieplarnianych zgodnie z dyrektywą 2003/87/WE Parlamentu Europejskiego i Rady (Dz.U. L 181 z 12.7.2012, s. 30). Prowadzący instalację jest obowiązany do zmiany planu monitorowania wielkości emisji w przypadku: 1) zmiany stosowanej metodyki monitorowania wymuszonej koniecznością funkcjonowania instalacji w warunkach odbiegających od normalnych, o których mowa w art. 142 ust. 2 ustawy z dnia 27 kwietnia 2001 r. – Prawo ochrony środowiska, trwającej dłużej niż 14 dni, jeżeli odpowiedni sposób monitorowania nie został przewidziany w planie (art. 56 ust. 2 pkt 1  ustawy z dnia 28 kwietnia 2011 r.  o systemie handlu uprawnieniami do emisji gazów cieplarnianych).</t>
  </si>
  <si>
    <t>Na wniosek prowadzącego instalację, z którym powinien wystąpić w terminie 30 dni od dnia wystąpienia zmiany nazwy, pod którą prowadzący instalację prowadzi działalność (art. 44 ust. 1 pkt 3 ustawy o systemie handlu uprawnieniami do emisji gazów cieplarnianych); gdy następuje zmiana prowadzącego instalację.</t>
  </si>
  <si>
    <t>According to national provisions approving the procedure and competences for the issuance and revision of the GHG permits during 2013-2020, breaching the GHG emissions permit provisions leads to the suspension of permit for a period of 30 days to max. 6 months. For the period of suspension of the permit the ETS activity of the installation is temporary closed. If at the end of the 6 month the causes that lead to the suspension of permit were not solved by the operator the permit is withdraw and the activity of the installation ceased. The decision for suspension of GHG permit and the decision to cease the activity of an installation in case of breaching the provisions of a GHG permit are legally executor.</t>
  </si>
  <si>
    <t>According with the national law, an increase of the installation’s capacity requires the revision of existing monitoring plan of emissions and of the GHG permit, in order to include new emissions sources and source streams. In this case, the monitoring methodology should be conducted according with the EU Regulation no. 601/2012. Operators are obliged to submit papers to the CA in order to demonstrate the increase of the capacity. An operator undertaking an Annex I activity has to apply for one single GHG permit covering the entire period from the date of commissioning of installation and until 31.12.2020.  The permit is revised according with the requirements of revised ETS Directive.  Before submitting the application for receiving the GHG permit, the operator will have to hold the monitoring plan of emissions well approved in advance by MECC (the approved monitoring plan is an Annex to the GHG permit). Each operator has the obligation to develop and to annually submit to the MECC, the monitoring plan for the following calendar year, developed in accordance with the requirements of EU Regulation no. 601/2012.  When submitting the monitoring plan for approval, operator is required to attach a detailed calculation of the estimated annual CO2 emissions for the respective year (explaining the calculation methodology and providing the estimated data for: the fuels and raw materials consumption, values of EF, NCV, carbon content, etc).</t>
  </si>
  <si>
    <t>According with the national law, the decrease of the installation’s capacity requires the revision of existing monitoring plan of emissions and of the GHG permit, in order to exclude emissions sources form the approved monitoring plans. Operators are obliged to submit papers to the CA in order to demonstrate the decrease of the capacity.</t>
  </si>
  <si>
    <t>Any changes to the monitoring plans and to monitoring methodology are notified by operator well in advance to MECC. Operators are obliged to provide MECC explanations and justification of changes.  A fine of 6800 – 9000 Euro is applied in case the operator breaches the obligation to notify well in advance these changes.</t>
  </si>
  <si>
    <t>The monitoring plan of emissions are update in case when: -errors regarding the monitoring methodology are occurring - the MECC requires, based on the information that is available at MECC level - additional emissions  or emissions sources are identified after the issuance of the GHG permit and approval of the monitoring plan - the monitoring methodology needs to be changed due to changes regarding the availability of data that allow a  higher accuracy of the monitoring process.</t>
  </si>
  <si>
    <t>According with the national law, if the operator is changing the name and the address has to notify the CA in 45 days from the time of modification. The monitoring plan of emissions are update in case when: -errors regarding the monitoring methodology are occurring - the MEWF requires, based on the information that is available at MEWF level - additional emissions  or emissions sources are identified after the issuance of the GHG permit and approval of the monitoring plan - the monitoring methodology needs to be changed due to changes regarding the availability of data that allow a  higher accuracy of the monitoring process.</t>
  </si>
  <si>
    <t>According with the national law, an increase of the installation’s capacity requires the revision of existing monitoring plan of emissions and of the GHG permit, in order to include new emissions sources and source streams. In this case, the monitoring methodology should be conducted according with the EU Regulation no. 601/2012. Operators are obliged to submit papers to the CA in order to demonstrate the increase of the capacity. An operator undertaking an Annex I activity has to apply for one single GHG permit covering the entire period from the date of commissioning of installation and until 31.12.2020.  The permit is revised according with the requirements of revised ETS Directive.  Before submitting the application for receiving the GHG permit, the operator will have to hold the monitoring plan of emissions well approved in advance by MEWF (the approved monitoring plan is an Annex to the GHG permit). Each operator has the obligation to develop and to annually submit to the MEWF, the monitoring plan for the following calendar year, developed in accordance with the requirements of EU Regulation no. 601/2012.  When submitting the monitoring plan for approval, operator is required to attach a detailed calculation of the estimated annual CO2 emissions for the respective year (explaining the calculation methodology and providing the estimated data for: the fuels and raw materials consumption, values of EF, NCV, carbon content, etc).</t>
  </si>
  <si>
    <t>Any changes to the monitoring plans and to monitoring methodology are notified by operator well in advance to MEWF. Operators are obliged to provide MEWF explanations and justification of changes.  A fine of 6800 – 9000 Euro is applied in case the operator breaches the obligation to notify well in advance these changes.</t>
  </si>
  <si>
    <t>This is regulated in chapter 2 section 10 and 11 of the Swedish Emissions Trading Act (2004:1199). A permit can be withdrawn in the following situations: serious cases of non-compliance with the conditions of the permit or with the EU ETS reporting and surrendering requirements, lack of other permits that are required under the Swedish Environmental Code or other Swedish environmental legislation, if a new permit is given, if a permit is no longer required according to the rules of the EU ETS, and finally, by the application of article 24.1 of Dir 2003/87/EC.</t>
  </si>
  <si>
    <t>According to section 17a of the Swedish Emissions Trading Ordinance (2004:1205), permits are required for all activities listed in annex 2 of the same ordinance. A change of permit  is required if/when the capacity exceeds the threshold values given therein. A change of permit may also be required if the capacity changes in such a way that the emissions are significantly affected. Operators are obliged to inform LST  of any such changes.  This is regulated in chapter 2 section 8 and 9 of the Swedish Emissions Trading Act (2004:1199). Beyond that, there is no duplicate regulation; more detailed provisions are given in articles 14-16 of Regulation No 601/2012.</t>
  </si>
  <si>
    <t>According to section 17a of the Swedish Emissions Trading Ordinance (2004:1205), permits are required for all activities listed in annex 2 of the same ordinance. A change of permit is required if/when the capacity falls below the threshold values given therein. A change of permit may also be required if the capacity changes in such a way that the emissions are significantly affected. Operators are obliged to inform LST of any such changes.  This is regulated in chapter 2 section 8 and 9 of the Emissions Trading Act (2004:1199). Beyond that, there is no duplicate regulation; more detailed provisions are given in articles 14-16 of Regulation No 601/2012.</t>
  </si>
  <si>
    <t>Provisions are given in articles 14-16 of Regulation No 601/2012. There are no provisions in Swedish legislation on this subject. However, changes to the monitoring plan would often result in a change of permit in accordance with chapter 2 section 9 in the Swedish  Emissions Trading Act (2004:1199).  All changes affecting the category of installation would in practice lead to a change of permit.</t>
  </si>
  <si>
    <t>Installation obliged to have IED permit - the ETS permit must take into account the conditions and procedures specified in the IED permit. If there has been a change in IED permit or new IED permit has been issued, ETS permit must be amended in accordance with the IED permit change / new IED permit .</t>
  </si>
  <si>
    <t>Zezwolenie wygasa po upływie terminu na jaki zostało wydane, może być wygaszone w trybie art. 162 § 1 pkt 1 ustawy z dnia 14 czerwca 1960 r. Kodeksu Postępowania Administracyjnego (Dz. U.z 2000r, Nr98, poz.1071 z późn.zm.) gdy decyzja stała się bezprzedmiotowa, a stwierdzenie wygaśnięcia takiej decyzji nakazuje przepis prawa albo gdy leży to w interesie społecznym lub w interesie strony; w trybie art. 49 ustawy o systemie handlu uprawnieniami do emisji gazów cieplarnianych, jeżeli instalacja objęta systemem przestała spełniać przesłanki objęcia systemem albo kiedy wielkość emisji określona w raporcie, w poprzednim roku okresu rozliczeniowego wyniosła zero.</t>
  </si>
  <si>
    <t>Na wniosek prowadzącego instalację, z którym powinien wystąpić w terminie 30 dni od dnia wystąpienia zmiany w instalacji objętej systemem, która powoduje konieczność zmiany planu monitorowania wielkości emisji lub gdy zmieniają się przepisy określające sposób monitorowania wielkości emisji (art. 44 ust. 1 pkt 2 i 4 ustawy z dnia 28.04.2011 r. o systemie handlu uprawnienia do emisji gazów cieplarnianych).</t>
  </si>
  <si>
    <t>Na wniosek prowadzącego instalację, z którym powinien wystąpić w terminie 30 dni od dnia wystąpienia zmiany nazwy, pod którą prowadzący instalację prowadzi działalność (art. 44 ust. 1 pkt 3 ustawy o systemie handlu uprawnienia do emisji gazów cieplarnianych); gdy następuje zmiana prowadzącego instalację.</t>
  </si>
  <si>
    <t>5.A</t>
  </si>
  <si>
    <t>FirstOfAdditionalNationalLegislationDetail</t>
  </si>
  <si>
    <t>Order on sustainability, etc. of biofuels and bioliquids used for activities covered by the Act on CO2 allowances (no. 1182 af 12/12/2012) including requirements on documentation for sustainability.</t>
  </si>
  <si>
    <t>For installations Yes: The assessment of non-accredited laboratories, the deadlines for submitting the improvement reports</t>
  </si>
  <si>
    <t>Modalities for approval of monitoring plans / default emission factors at national level</t>
  </si>
  <si>
    <t>National regulations were updated to include references to Commission Regulation (EU) 601/2012 and Commission Regulation (EU) 600/2012.</t>
  </si>
  <si>
    <t>National regulations were updated to include references to Commission Regulation (EU) 601/2012 and Commission Regulation (EU) 600/2012, making it an offence not to comply with the Regulations.</t>
  </si>
  <si>
    <t>Regulation nr.1060/2013 on monitoring and reporting for operators that have been exempted in accordance with article 27. Regulation nr.70/2013 about permits for operators that fall under the EU ETS.</t>
  </si>
  <si>
    <t>Operators are required to add to the monitoringplan a procedure to identy changes that are relevant for the allocation of emission allowances ( art. 12(3) MRR)</t>
  </si>
  <si>
    <t>FirstOfAdditionalNationalGuidanceDetail</t>
  </si>
  <si>
    <t>Standard emission factors of the national inventory are published on the website of the BMLFUW</t>
  </si>
  <si>
    <t>Standard emission factors of the national inventory are published on the website of the BMLFUW (no changes for the reporting period)</t>
  </si>
  <si>
    <t>Guidance on the uncertainty assessment</t>
  </si>
  <si>
    <t>For installations Yes: The approving of the verifiers (in Finland verifiers legally act on behalf of the government and therefore they have to be nominated by the administrative body)</t>
  </si>
  <si>
    <t>For installations Yes: Additional national guidance has been developed regarding the counting of the emission factor, uncertainty assessment and the usage of the sustainability criteria in ETS.</t>
  </si>
  <si>
    <t>For monitroing plans</t>
  </si>
  <si>
    <t>For assessing monitoring plans</t>
  </si>
  <si>
    <t>VARAM izstrādājusi procedūru „Stacionāro tehnoloģisko iekārtu dalības Eiropas Savienības emisijas kvotu tirdzniecības sistēmā nodrošināšanas kārtība”.</t>
  </si>
  <si>
    <t>Przetłumaczono na język polski przewodniki przygotowane przez Komisję Europejską</t>
  </si>
  <si>
    <t>Przygotowano tłumaczenia materiałów Komisji Europejskiej</t>
  </si>
  <si>
    <t>Based on Guidance Document „Unreasonable Costs for EU-ETS installations” developed under the Compliance Forum task, MECC elaborated a guide in Romanian language which was made ​​available to the operators.</t>
  </si>
  <si>
    <t>Based on Guidance Document „Unreasonable Costs for EU-ETS installations” developed under the Compliance Forum task, MEWF elaborated a guide in Romanian language which was made ​​available to the operators.</t>
  </si>
  <si>
    <t>FirstOfComplementaryMeasuresReporting</t>
  </si>
  <si>
    <t>The operators are required to indicate in the annual emissions reports the CRF category (CRF 1 for energy and CRF 2 for process emissions)</t>
  </si>
  <si>
    <t>none</t>
  </si>
  <si>
    <t>The ETS reporting is also used for the greenhouse gas (GHG) inventory reporting. The staff involved in GHG inventory reporting receive the data in excel sheets and reports.The ETS reporting are also used for the Annual Energy Statistics.</t>
  </si>
  <si>
    <t>Greenhouse gas inventory reporting is done by the same department as ETS reporting, so information is shared freely.</t>
  </si>
  <si>
    <t>No particular measures. Only acceleration of the submission of the annual emission reports in order to make a clear distinction on ETS scope and non ETS scope in industry . But annual emission reports are made on the same web ET system  as EPRTR reporting</t>
  </si>
  <si>
    <t>Η αρμόδια αρχή χρησιμοποιεί τις ετήσιες εκθέσεις εκπομπών αερίων του θερμοκηπίου που υποβάλουν οι φορείς εκμετάλλευσης για την υποβολή της Εθνικής έκθεσης απογραφής αερίων του θερμοκηπίου.</t>
  </si>
  <si>
    <t>Data sets from annual emission reports are used in the compilation of the national emission inventory reports on greenhouse gases (GHGs) to the United Nations Framework Convention on Climate Change (UNFCCC).</t>
  </si>
  <si>
    <t>Cooperation between regulators e.g. before site visits and review of data from operators</t>
  </si>
  <si>
    <t>Nicht anwendbar.</t>
  </si>
  <si>
    <t>AEV is the authority for EU-ETS. AEV is also responsible for the compilation of greenhouse gas emission inventories under UNFCCC, the monitoring mechanism regulation and for the compilation of E-PRTR data.</t>
  </si>
  <si>
    <t>Emisiju ziņojuma veidlapā operatoram ir jānorāda savu iekārtu un veikto darbību CRF kodi UNFCCC ikgadējās SEG inventarizācijas izmantošanai un arī iekārtas kods EPRTR</t>
  </si>
  <si>
    <t>Stosowane formularze elektroniczne przygotowane przez Komisję Europejską zawierają pola nawiązujące do krajowego wykazu gazów cieplarnianych EPRTR.</t>
  </si>
  <si>
    <t>There are cross checks of data reported by operators under different reporting tools such as EPRTR, NEC, LCP, also NGHGI.</t>
  </si>
  <si>
    <t>EU ETS Operators report against the CRF, as required by the MRR. However, operators must report GHG emissions under both EU ETS and EPRTR.</t>
  </si>
  <si>
    <t>The ETS reporting is also used for the greenhouse gas (GHG) inventory reporting. The staff involved in GHG inventory reporting receive the data in excel sheets and reports. The ETS reporting are also used for the Annual Energy Statistics.</t>
  </si>
  <si>
    <t>No particular measures at this stage : annual emission reports are made through internet system</t>
  </si>
  <si>
    <t>W formularzach raportów rocznych na temat wielkości emisji  prowadzący instalacje wpisuje informacje czy podlega sprawozdawczości  w ramach EPRTR oraz wpisuje nr EPRTR jeśli takiej sprawozdawczości podlega.</t>
  </si>
  <si>
    <t>CustomisedReportType</t>
  </si>
  <si>
    <t>EmissionReportForInstallations</t>
  </si>
  <si>
    <t>MemberStateSpecificTemplate</t>
  </si>
  <si>
    <t>MemberStateSpecificFileFormat</t>
  </si>
  <si>
    <t>ImprovementReportForInstallations</t>
  </si>
  <si>
    <t>MonitoringPlanForInstallations</t>
  </si>
  <si>
    <t>VerificationReportForInstallations</t>
  </si>
  <si>
    <t>EmissionReportForAircraftOperators</t>
  </si>
  <si>
    <t>ImprovementReportForAircraftOperators</t>
  </si>
  <si>
    <t>MonitoringPlanForAircraftOperators</t>
  </si>
  <si>
    <t>VerificationReportForAircraftOperators</t>
  </si>
  <si>
    <t>&lt;please select&gt;</t>
  </si>
  <si>
    <t>SpecificTemplateOrFileFormat</t>
  </si>
  <si>
    <t>HowTemplateSpecific</t>
  </si>
  <si>
    <t>BRU: N/A / FL: Slight adaptation of the existing EU excel template. / WA: Use of ETSWAP. Same content as EC Template.</t>
  </si>
  <si>
    <t>BRU: N/A / FL: Not yet developed / WA: Use of ETSWAP. Same content as EC Template.</t>
  </si>
  <si>
    <t>Use of a specific file format (Forms Management System – FMS). No additional elements compared to the Commission’s template</t>
  </si>
  <si>
    <t>entfällt</t>
  </si>
  <si>
    <t>A online application exists but it has to be adapted to the Commissions new template.</t>
  </si>
  <si>
    <t>A online application exists with the content of the commissions templeate has been developed.</t>
  </si>
  <si>
    <t>Ninguno</t>
  </si>
  <si>
    <t>Commission published template is used.</t>
  </si>
  <si>
    <t>The Environmental Protection Agency uses the Emissions Trading System Workflow Automation Project (ETSWAP) on-line application as the means of collecting data from operators. It is used for the submission of monitoring plans, changes to the monitoring pla</t>
  </si>
  <si>
    <t>formularz Komisji Europejskiej</t>
  </si>
  <si>
    <t>Will be included in the features of the electronic tool in the coming years.</t>
  </si>
  <si>
    <t>None</t>
  </si>
  <si>
    <t>Might be included in the features of the electronic tool in the coming years.</t>
  </si>
  <si>
    <t>Web based form within the ETSWAP application.  We don’t ask for additional information beyond that requested in the Commission’s template.  Additional elements are included purely for the functionality within the web form.</t>
  </si>
  <si>
    <t>2d – implementation of an installation list  including ID-Code and name according to the  NAT</t>
  </si>
  <si>
    <t>2e – implementation of address and location  of the operator   3a – implementation of an installation list  including ID-Code and name according to the  NAT  6e – implementation of lists for source  stream categories</t>
  </si>
  <si>
    <t>BRU: No specific template or file format. / FL: MP template in Word format, based on the existing EU template / WA: Use of ETSWAP. One procedure related to article 24 of CIMS decision integrated.</t>
  </si>
  <si>
    <t>BRU: No specific template or file format. / FL: /Simplified template in Word format. / WA: Use of ETSWAP. Same content as EC Template.</t>
  </si>
  <si>
    <t>BRU: No specific template or file format. / FL: Reporting through IT-tool, with a streamlined classification of source streams (see above). / WA: Use of ETSWAP. Same content as EC Template.</t>
  </si>
  <si>
    <t>BRU: No specific template or file format. / FL: Template in Word format, based on the existing EU template. / WA: Use of ETSWAP. Same content as EC Template.</t>
  </si>
  <si>
    <t>As most of the information queried by the Commission’s template is already available via the above-mentioned monitoring plan and reports, the Member State specific template for the improvement report has been reduced compared to the Commission’s template.</t>
  </si>
  <si>
    <t>And online application with the content of Commissions template has been developed. Installations using measurement-based methodology are using the Commissions template.</t>
  </si>
  <si>
    <t>The DEA’s online application for the emission report for new period has not yet been finalized. For simple installation (where the following criteria are all meet: category A installation, all emission come from fuel, using only calculation-bases methodol</t>
  </si>
  <si>
    <t>An online application with the content of Commissions template has been developed. Installations using measurement-based methodology are using the Commissions template.</t>
  </si>
  <si>
    <t>An online application with the content of Commissions template has been developed. Installations using measurement-based methodolgy are using the Comissions templeate.</t>
  </si>
  <si>
    <t>An online version of the Commissions templeate has been developed.</t>
  </si>
  <si>
    <t>MS specific .doc template</t>
  </si>
  <si>
    <t>Se ha utilizado la versión en español del modelo puesto a disposición por la Comisión.</t>
  </si>
  <si>
    <t>Traducción del modelo puesto a disposición por la Comisión</t>
  </si>
  <si>
    <t>Se ha utilizado la versión en español del modelo puesto a disposición por la Comisión. En algún caso además se añadió una pestaña al modelo en formato Excel elaborado por la Comisión (para aportar datos del tipo: CIF -código identificación fiscal- de la r</t>
  </si>
  <si>
    <t>Applied for installations. Template is based on the Commission published template and contains at least the information contained in Commission template. Some additional questions are added.</t>
  </si>
  <si>
    <t>Applied for installations. Template is based on the Commission published template and contains at least the information contained in Commission template.</t>
  </si>
  <si>
    <t>There are automatic calculations formulas</t>
  </si>
  <si>
    <t>The template is implemented as a web-based user  interface. Contents are specified based on the  Commission published template. Specific elements  might be introduced with further development.</t>
  </si>
  <si>
    <t>tbd</t>
  </si>
  <si>
    <t>More specific guidelines and conditions; changes and additions to explanatory text in the template, for clarification or explanation. Hiding of specific questions on information NEa already has Simplification of the template by combining sheet C and D and</t>
  </si>
  <si>
    <t>Hiding of specific questions on information NEa already has, changes to explanatory text</t>
  </si>
  <si>
    <t>More specific guidelines and conditions; changes and additions to explanatory text in the template, for clarification or explanation</t>
  </si>
  <si>
    <t>See explanation/specifications below the table</t>
  </si>
  <si>
    <t>formularz Komisji Europejskiej uzupełniony o dane dotyczące produkcji</t>
  </si>
  <si>
    <t>formularz KE uzupełniony o dane dotyczące produkcji</t>
  </si>
  <si>
    <t>Reporting via electronic tool (E-CO2). Data coverage of the electronic tool is in line with the minimum requirements given in Annex 10 of the EU 601/2012 regulation and the commission template.</t>
  </si>
  <si>
    <t>no specificities</t>
  </si>
  <si>
    <t>ComplyMeasuresArt74</t>
  </si>
  <si>
    <t>No input fields from the template of the EC where deleted. The standardised electronic reporting language is German.</t>
  </si>
  <si>
    <t>No input fields from the template of the EC where deleted.</t>
  </si>
  <si>
    <t>WA: Use of ETSWAP</t>
  </si>
  <si>
    <t>The oeprators are required to use the electronic templates, developed by the EC.</t>
  </si>
  <si>
    <t>XLS Templates provided by the European Commission are used</t>
  </si>
  <si>
    <t>The templeates contains the same information, as the templeates published by the commission. Templates are published in a form usable by standard office software.</t>
  </si>
  <si>
    <t>Templates have been provided in .doc format. Care has been taken to include all the relevant requirements for reporting.</t>
  </si>
  <si>
    <t>La CCPCC acordó exigir a los titulares la presentación de los informes anuales de emisiones en el formato Excel desarrollado por la Comisión Europea para su posterior integración en una base de datos de comercio de derechos de emisión.</t>
  </si>
  <si>
    <t>There is an Internet-based permitting and emission reporting system (FINETS) in Finland for Traditional EU_ETS. Establishment of Member State specific templates in the system was based on contents of Commission published templates and requirements of MRR and AVR. Templates contain at least the information contained in templates published by the Commission. Archive data of the system is in XML form.</t>
  </si>
  <si>
    <t>There is an Internet-based permitting and emission reporting system (FINETS) in Finland for Traditional EU_ETS. Establishment of Member State specific templates in the system was based on contents of Commission published templates and requirements of MRR and AVR. Templates contain at least the information contained in templates published by the Commission. Archive data of the system is also in XML form.</t>
  </si>
  <si>
    <t>Od operatera postrojenja  i operatora zrakoplova traži se da koriste elektroničke obrasce EK za dostavljanje planova praćenja i izmjena plana praćenja, kao i za dostavljanje godišnjih izvješća o emisijama, izvješća o podacima tonskih kilometara, izvješća o verifikaciji i izvješća o poboljšanjima.</t>
  </si>
  <si>
    <t>Since 2006 HU has been using an IT system where GHG permit requests/updates, annual emission reports, verification statements can be completed/reviewed. The system has a web based user interface and as such, the templates are usable by web browser software.</t>
  </si>
  <si>
    <t>The Environmental Protection Agency uses the Emissions Trading System Workflow Automation Project (ETSWAP) on-line application as the means of collecting data from operators. It is used for the submission of monitoring plans, changes to the monitoring plan, annual emissions reports, verification reports and improvement reports. ETSWAP does not use XML, although it follows the same schema and it is capable of outputting XML formatted data.The templates follow the specifications of the Commission.</t>
  </si>
  <si>
    <t>The Environmental Protection Agency chose to develop with other MS, the Emissions Trading System Workflow Automation Project (ETSWAP) an on-line application, as the means of collecting data from operators. It is used for the submission of monitoring plans, changes to the monitoring plan, annual emissions reports, verification reports and improvement reports. ETSWAP does not use XML, although it follows the same schema and it is capable of outputting XML formatted data.The templates follow the specifications of the Commission.</t>
  </si>
  <si>
    <t>The templates from the Commission have been updated for Iceland. The CA planes to start to use ETSWAP (software) for electronic reporting.</t>
  </si>
  <si>
    <t>74 Absatz 2 b, PDF Format</t>
  </si>
  <si>
    <t>art 74 (2) (b) of Regulation (EU) No 601/2012</t>
  </si>
  <si>
    <t>Not applicable.  Operators and aircraft operators administered by MRA use the excel templates developed by the European Commission.</t>
  </si>
  <si>
    <t>Not applicable. Operators and aircraft operators administered by MRA use the excel templates developed by the European Commission.</t>
  </si>
  <si>
    <t>According to national legislation installations are required to use the templates that are published on the NEa website.</t>
  </si>
  <si>
    <t>Wprowadzono formularze planu monitorowania, raportu rocznego, sprawozdania z weryfikacji przygotowane przez Komisję Europejską.</t>
  </si>
  <si>
    <t>Stosowanie formularzy Komisji Europejskiej.</t>
  </si>
  <si>
    <t>Portugal has communicated to the operators and aircrfat operators under the scope of EU-ETS for 2013 - 2020, that were adopted the templates made by the Commission for submission of monitoring plans, submission of annual emissions reports, tonne-kilometre data reports, verification reports and improvement reports.</t>
  </si>
  <si>
    <t>An IT web based system has been set up allowing operators to apply for a permit and a monitoring plan electronically. For both the permit application and the monitoring plan electronic formats (entry fields) exist. Each operator gets a customized password and username for the IT system which also serves as a database for installation data, permit data, monitoring plan data and for keeping track of changes to these data. Whenever data is changed after the operator has inserted and submitted the data to the Agency the date of the change and the person that changed the data is logged in the IT system indicating the lastest version of the monitoring plan, permit or other data. The ETS database is separated from other environmental IT databases and the registry database.</t>
  </si>
  <si>
    <t>Slovakia has not implemented customized electronic templates or e-reporting system related to the ETS yet. Though the e-reporting project is underway, currently in the procurement stage. The new system will fully comply with the requirements in Article 74(1) and (2) of Regulation (EU) No 601/2012.</t>
  </si>
  <si>
    <t>Slovakia has not implemented customized electronic templates or e-reporting system related to the ETS yet. Though the e-reporting project is underway. The new system will fully comply with the requirements in Article 74(1) and (2) of Regulation (EU) No 601/2012.</t>
  </si>
  <si>
    <t>Οι φορείς εκμετάλευσης  σταθερών εγκαταστάσεων και οι φορείς εκμετάλλευσης αεροσκαφών υποχρεούνται να χρησιμοποιούν τα ηλεκτρονικά πρότυπα (templates) που δημοσιεύονται από την Επιτροπή.</t>
  </si>
  <si>
    <t>ComplyRequirementsArt75</t>
  </si>
  <si>
    <t>BRU: No / FL: No / WA: Use of ETSWAP. Integrity of data : ETSWAP enables, prior to sending, integrity checks on the data that is collected through input forms against the XETL structure.  At the point the form is submitted, a number of validation checks are performed to check data completeness and correctness. These checks include any specified by the XETL schemas. If any checks fail, warnings are presented to the user. These checks can be extended as required by the Competent Authority.  Confidentiality of data : the ETSWAP solution is certified to Impact Level 2 by the UK government meaning that the system has robust security techniques.  Access is provided to users using user profiles which are managed accordingly by administrators.  Access to the software and data is provided by username, password and pin code.  ETSWAP provides an externally facing authentication service whereby users are required to enter a username, password (based on Clearview) and 3 digits from a 6 digit PIN number. If incorrect details are entered more than 3 times, their account is locked. Authenticity of data and non-repudiation of data : ETSWAP logs and tracks all user logins, logouts and unauthorised attemps to access data.  SQL auditing is used to record every data change giving a high level of auditability. Restriction of physical access to the hardware on which automated systems run : ETSWAP servers reside in a secure underground site which has 24 hour physical security, cameras, fencing and guard dogs. Servers are in a locked facility with only key card access to certain users. Restriction of logical access to the automated systems through the use of technology for identification, authentication and autorisation :access is provided to users using user profiles which are managed accordingly by administrators.  Access to the software and data is provided by username, password and pin code.  ETSWAP provides an externally facing authentication service whereby users are required to enter a username, password (based on Clearview) and 3 digits from a 6 digit PIN number. If incorrect details are entered more than 3 times, their account is locked. Availability : ETSWAP has well established roll-back procedures to ensure this functionality which is tested on a yearly basis.  Audit trail : as above, through the use of SQL Auditing we are able to continually track and analyse all data changes.</t>
  </si>
  <si>
    <t>Internet-based permitting and emission reporting system (FINETS) is used for Traditional EU_ETS. All users of FINETS need to be authorized and login is done by using authentication provider (banks). Access is managed by the authority (EV). All submissions (emission permits, emission reports, verification reports, improvement reports) in FINETS are done by signing the application electronically. So the identity of the sender of data is known and verified. Encrypted connection is used for data transaction between operators, verifiers and the authority. Data is stored in the system database and electronic archive of the authority. Physical access to the hardware and logical access to the automated systems are restricted.</t>
  </si>
  <si>
    <t>El desarrollo de algún tipo de sistema automatizado es de aplicación diferenciada en el territorio. Se han desarrollado aplicaciones para la entrega telemática de los informes anuales de emisiones, de los informes de verificación y de los informes de mejora.</t>
  </si>
  <si>
    <t>5.B</t>
  </si>
  <si>
    <t>FuelType</t>
  </si>
  <si>
    <t>BlastFurnaceGas</t>
  </si>
  <si>
    <t>Coke</t>
  </si>
  <si>
    <t>CokeOvenGas</t>
  </si>
  <si>
    <t>FuelOil</t>
  </si>
  <si>
    <t>HardCoal</t>
  </si>
  <si>
    <t>LigniteAndSubBituminousCould</t>
  </si>
  <si>
    <t>LiquefiedPetroliumGas</t>
  </si>
  <si>
    <t>NaturalGas</t>
  </si>
  <si>
    <t>OtherFossilFuels</t>
  </si>
  <si>
    <t>Peat</t>
  </si>
  <si>
    <t>PetroleumCoke</t>
  </si>
  <si>
    <t>RefineryGasAndOtherProcessDerivedGas</t>
  </si>
  <si>
    <t>CRFCategory1</t>
  </si>
  <si>
    <t>CRFCategory2</t>
  </si>
  <si>
    <t>2A1</t>
  </si>
  <si>
    <t>2A2</t>
  </si>
  <si>
    <t>2A3</t>
  </si>
  <si>
    <t>2A4</t>
  </si>
  <si>
    <t>2A5</t>
  </si>
  <si>
    <t>2A6</t>
  </si>
  <si>
    <t>2A7</t>
  </si>
  <si>
    <t>2B1</t>
  </si>
  <si>
    <t>2B2</t>
  </si>
  <si>
    <t>2B3</t>
  </si>
  <si>
    <t>2B4</t>
  </si>
  <si>
    <t>2B5</t>
  </si>
  <si>
    <t>2C1</t>
  </si>
  <si>
    <t>2C2</t>
  </si>
  <si>
    <t>2C3</t>
  </si>
  <si>
    <t>2C4</t>
  </si>
  <si>
    <t>2C5</t>
  </si>
  <si>
    <t>2D1</t>
  </si>
  <si>
    <t>2D2</t>
  </si>
  <si>
    <t>1A1a</t>
  </si>
  <si>
    <t>1A1b</t>
  </si>
  <si>
    <t>1A1c</t>
  </si>
  <si>
    <t>1A2a</t>
  </si>
  <si>
    <t>1A2b</t>
  </si>
  <si>
    <t>1A2c</t>
  </si>
  <si>
    <t>1A2d</t>
  </si>
  <si>
    <t>1A2e</t>
  </si>
  <si>
    <t>1A2f</t>
  </si>
  <si>
    <t>1A4a</t>
  </si>
  <si>
    <t>1A4b</t>
  </si>
  <si>
    <t>1A4c</t>
  </si>
  <si>
    <t>1A5a</t>
  </si>
  <si>
    <t>1A5c</t>
  </si>
  <si>
    <t>1B1b</t>
  </si>
  <si>
    <t>1B1c</t>
  </si>
  <si>
    <t>1B2a</t>
  </si>
  <si>
    <t>1B2b</t>
  </si>
  <si>
    <t>1B2c</t>
  </si>
  <si>
    <t>1B2d</t>
  </si>
  <si>
    <t>Combustion ktonnes</t>
  </si>
  <si>
    <t>Process ktonnes</t>
  </si>
  <si>
    <t>Total kt</t>
  </si>
  <si>
    <t>ValueType</t>
  </si>
  <si>
    <t>LiteratureValuedAgreedWithCompAuth</t>
  </si>
  <si>
    <t>Type1DefaultValue</t>
  </si>
  <si>
    <t>FuelMaterialType</t>
  </si>
  <si>
    <t>InstallationCalculationFactor</t>
  </si>
  <si>
    <t>Acetileno</t>
  </si>
  <si>
    <t>EmissionFactor</t>
  </si>
  <si>
    <t>NetCalorificValue</t>
  </si>
  <si>
    <t>OxidationFactor</t>
  </si>
  <si>
    <t>acetylene</t>
  </si>
  <si>
    <t>Acetylene gas</t>
  </si>
  <si>
    <t>Acid Gas</t>
  </si>
  <si>
    <t>Alloy Scrap Steel</t>
  </si>
  <si>
    <t>CarbonContent</t>
  </si>
  <si>
    <t>Altreifen</t>
  </si>
  <si>
    <t>Aluminio</t>
  </si>
  <si>
    <t>Animal fat</t>
  </si>
  <si>
    <t>AN-Organics</t>
  </si>
  <si>
    <t>Anthrazit (Wärmeerzeugung)</t>
  </si>
  <si>
    <t>Arrabio</t>
  </si>
  <si>
    <t>Ball Clay</t>
  </si>
  <si>
    <t>Barium Carbonate</t>
  </si>
  <si>
    <t>Basalt, sludge</t>
  </si>
  <si>
    <t>BHO</t>
  </si>
  <si>
    <t>Biogas</t>
  </si>
  <si>
    <t>Biomasa</t>
  </si>
  <si>
    <t>Biomass</t>
  </si>
  <si>
    <t>Black liquor</t>
  </si>
  <si>
    <t>Blass Furnace Slag</t>
  </si>
  <si>
    <t>Blast furnace gas</t>
  </si>
  <si>
    <t>Braunkohlenbrikett Lausitz</t>
  </si>
  <si>
    <t>Braunkohlenbrikett Rheinland</t>
  </si>
  <si>
    <t>Braunkohlenstaub Lausitz</t>
  </si>
  <si>
    <t>Braunkohlenstaub Rheinland</t>
  </si>
  <si>
    <t>CaC2</t>
  </si>
  <si>
    <t>Carbon Electrodes</t>
  </si>
  <si>
    <t>Carbon Steel Scrap</t>
  </si>
  <si>
    <t>Carburo cálcico</t>
  </si>
  <si>
    <t>Cáscara de almendra</t>
  </si>
  <si>
    <t>Clay</t>
  </si>
  <si>
    <t>ConversionFactor</t>
  </si>
  <si>
    <t>Clay (Other Clay Low)</t>
  </si>
  <si>
    <t>Cobalt acetate</t>
  </si>
  <si>
    <t>Coke oven gas</t>
  </si>
  <si>
    <t>Combustibles fosil alternativo-Plásticos</t>
  </si>
  <si>
    <t>dabīgās koksnes atlikumi</t>
  </si>
  <si>
    <t>BiomassFraction</t>
  </si>
  <si>
    <t>Diesel fuel oil</t>
  </si>
  <si>
    <t>Diesel oil</t>
  </si>
  <si>
    <t>Dieselkraftstoff</t>
  </si>
  <si>
    <t>Dolomite</t>
  </si>
  <si>
    <t>Domestic black coal</t>
  </si>
  <si>
    <t>Domestic brown coal</t>
  </si>
  <si>
    <t>Electrodes 14" and 24" (feedstock)</t>
  </si>
  <si>
    <t>Electrodos</t>
  </si>
  <si>
    <t>Elektrodenabbrand/Anodenmaterial</t>
  </si>
  <si>
    <t>Erdgas Altmark</t>
  </si>
  <si>
    <t>Erdgas H</t>
  </si>
  <si>
    <t>Erdgas L</t>
  </si>
  <si>
    <t>Etruia Marl Clay</t>
  </si>
  <si>
    <t>FeB</t>
  </si>
  <si>
    <t>FeCr</t>
  </si>
  <si>
    <t>FeCr afinado</t>
  </si>
  <si>
    <t>FeCr carburado</t>
  </si>
  <si>
    <t>FeMn</t>
  </si>
  <si>
    <t>FeMn afinado</t>
  </si>
  <si>
    <t>FeMn carburado</t>
  </si>
  <si>
    <t>FeMn Nitrogenado</t>
  </si>
  <si>
    <t>FeMn Nitrogenado afinado</t>
  </si>
  <si>
    <t>FeMo</t>
  </si>
  <si>
    <t>FeNi</t>
  </si>
  <si>
    <t>FeNiMo</t>
  </si>
  <si>
    <t>FeSi</t>
  </si>
  <si>
    <t>FeSi afinado</t>
  </si>
  <si>
    <t>FeSiCr</t>
  </si>
  <si>
    <t>FeSiMn</t>
  </si>
  <si>
    <t>FeSiMn Standard</t>
  </si>
  <si>
    <t>FeTi</t>
  </si>
  <si>
    <t>FeTi Hilo</t>
  </si>
  <si>
    <t>Flare gas</t>
  </si>
  <si>
    <t>Flüssiggas (100% Butan)</t>
  </si>
  <si>
    <t>Flüssiggas (100% Propan)</t>
  </si>
  <si>
    <t>Forestry waste</t>
  </si>
  <si>
    <t>fuel</t>
  </si>
  <si>
    <t>Fuel Oil</t>
  </si>
  <si>
    <t>Fuel oil</t>
  </si>
  <si>
    <t>Fuel oil (5/20)</t>
  </si>
  <si>
    <t>Fuel oil (60/120; 60/130; 0/80)</t>
  </si>
  <si>
    <t>Fuel oil (90/60)</t>
  </si>
  <si>
    <t>Fuel oil (power plant)</t>
  </si>
  <si>
    <t>Fullers Earth</t>
  </si>
  <si>
    <t>Fundición</t>
  </si>
  <si>
    <t>Gas Oil</t>
  </si>
  <si>
    <t>Gas turbine oil</t>
  </si>
  <si>
    <t>Gas/Diesel oil</t>
  </si>
  <si>
    <t>Grinding dust</t>
  </si>
  <si>
    <t>Heavy tyres</t>
  </si>
  <si>
    <t>Heizöl EL nach DIN 51603, Teil 1</t>
  </si>
  <si>
    <t>Heizöl S nach DIN 51603, Teil 3</t>
  </si>
  <si>
    <t>Household waste</t>
  </si>
  <si>
    <t>Huesos - producción agrícola</t>
  </si>
  <si>
    <t>Hydrogane-methane fraction</t>
  </si>
  <si>
    <t>Imported black coal</t>
  </si>
  <si>
    <t>Imported brown coal</t>
  </si>
  <si>
    <t>Industrial waste</t>
  </si>
  <si>
    <t>Inert gas</t>
  </si>
  <si>
    <t>Iron scrap</t>
  </si>
  <si>
    <t>Kaolin Clay</t>
  </si>
  <si>
    <t>Koksnes ražošanas atlikumi</t>
  </si>
  <si>
    <t>light tyres</t>
  </si>
  <si>
    <t>Lignite</t>
  </si>
  <si>
    <t>Limestone</t>
  </si>
  <si>
    <t>Limestone HF Scrubber</t>
  </si>
  <si>
    <t>Liquefied Petroleum Gases</t>
  </si>
  <si>
    <t>LPG</t>
  </si>
  <si>
    <t>manganese acetate</t>
  </si>
  <si>
    <t>Meat and bone meal</t>
  </si>
  <si>
    <t>Methanol</t>
  </si>
  <si>
    <t>Mixed fossil and biofuel - Tires chips (Gum) (minor)</t>
  </si>
  <si>
    <t>mixed solid waste</t>
  </si>
  <si>
    <t>Mould Release Oil</t>
  </si>
  <si>
    <t>Municipal waste</t>
  </si>
  <si>
    <t>municipal waste leather</t>
  </si>
  <si>
    <t>natural gas</t>
  </si>
  <si>
    <t>Natural Gas</t>
  </si>
  <si>
    <t>Natural gas</t>
  </si>
  <si>
    <t>Neitralizēta piesārņota augsne</t>
  </si>
  <si>
    <t>Neumáticos fuera de uso</t>
  </si>
  <si>
    <t>n-propyl acetate</t>
  </si>
  <si>
    <t>Orujillo</t>
  </si>
  <si>
    <t>other fossil waste</t>
  </si>
  <si>
    <t>Other gases from pulp production</t>
  </si>
  <si>
    <t>Other liquid fossil fuel</t>
  </si>
  <si>
    <t>Other materials</t>
  </si>
  <si>
    <t>Otros combustibles fósiles alternativos</t>
  </si>
  <si>
    <t>oxalic acid 10%</t>
  </si>
  <si>
    <t>Paints and Plastics</t>
  </si>
  <si>
    <t>Paper reject</t>
  </si>
  <si>
    <t>Paquete chatarra</t>
  </si>
  <si>
    <t>Paquete lata</t>
  </si>
  <si>
    <t>Particulates in stacks (soot)</t>
  </si>
  <si>
    <t>PB gas</t>
  </si>
  <si>
    <t>Petroleum coke</t>
  </si>
  <si>
    <t>pharmaceutical waste</t>
  </si>
  <si>
    <t>plastic waste</t>
  </si>
  <si>
    <t>Plastics</t>
  </si>
  <si>
    <t>Pneumatici usati</t>
  </si>
  <si>
    <t>Polystyrol (geschäumt)</t>
  </si>
  <si>
    <t>Prerreducidos</t>
  </si>
  <si>
    <t>Propane gas</t>
  </si>
  <si>
    <t>Propylene</t>
  </si>
  <si>
    <t>PUNR</t>
  </si>
  <si>
    <t>Purchased steel scrap (feedstock)</t>
  </si>
  <si>
    <t>Recycled Rockwool</t>
  </si>
  <si>
    <t>Refinery Flared Gas</t>
  </si>
  <si>
    <t>Residuos de fragmentadora de VFU</t>
  </si>
  <si>
    <t>Resins</t>
  </si>
  <si>
    <t>Rohbraunkohle Rheinland</t>
  </si>
  <si>
    <t>Rolling oil</t>
  </si>
  <si>
    <t>Rottame di acciaio</t>
  </si>
  <si>
    <t>Sawdust</t>
  </si>
  <si>
    <t>sawdust impregnated</t>
  </si>
  <si>
    <t>Scrap</t>
  </si>
  <si>
    <t>SiC</t>
  </si>
  <si>
    <t>SiCa</t>
  </si>
  <si>
    <t>Siliciuro de Calcio 60 Hilo</t>
  </si>
  <si>
    <t>Silico-manganese</t>
  </si>
  <si>
    <t>SiMn</t>
  </si>
  <si>
    <t>SiMn afinado</t>
  </si>
  <si>
    <t>Sinter Ni</t>
  </si>
  <si>
    <t>Soda Ash</t>
  </si>
  <si>
    <t>Sodium Carbonate</t>
  </si>
  <si>
    <t>Sodium Chloride Brine</t>
  </si>
  <si>
    <t>Solid Waste</t>
  </si>
  <si>
    <t>solvent</t>
  </si>
  <si>
    <t>SRF</t>
  </si>
  <si>
    <t>Steinkohlenkoks</t>
  </si>
  <si>
    <t>Sunflower peel</t>
  </si>
  <si>
    <t>tall-oil</t>
  </si>
  <si>
    <t>Teer</t>
  </si>
  <si>
    <t>Vent Gas</t>
  </si>
  <si>
    <t>VOC</t>
  </si>
  <si>
    <t>Vollwertkohle Deutschland</t>
  </si>
  <si>
    <t>Vollwertkohle Import Kolumbien</t>
  </si>
  <si>
    <t>Vollwertkohle Import Polen</t>
  </si>
  <si>
    <t>Vollwertkohle Import Südafrika</t>
  </si>
  <si>
    <t>Waste</t>
  </si>
  <si>
    <t>waste coal</t>
  </si>
  <si>
    <t>waste paint</t>
  </si>
  <si>
    <t>Waste Solvent</t>
  </si>
  <si>
    <t>waste solvents</t>
  </si>
  <si>
    <t>waste tires</t>
  </si>
  <si>
    <t>Waste Tyres</t>
  </si>
  <si>
    <t>Wirbelschicht-Braunkohle Rheinland</t>
  </si>
  <si>
    <t>Wood Chips</t>
  </si>
  <si>
    <t>Wood chips</t>
  </si>
  <si>
    <t>Wood Waste</t>
  </si>
  <si>
    <t>Wood/wood waste</t>
  </si>
  <si>
    <t>2K-Lack Eurokote blau</t>
  </si>
  <si>
    <t>2K-Lack Icosit rotbraun HH</t>
  </si>
  <si>
    <t>3 CF</t>
  </si>
  <si>
    <t>960-er Elektroden</t>
  </si>
  <si>
    <t>Abbrand</t>
  </si>
  <si>
    <t>Abbrand der Spaltöfen</t>
  </si>
  <si>
    <t>Abbrand durch Verzunderung</t>
  </si>
  <si>
    <t>Abbrand-Koks</t>
  </si>
  <si>
    <t>Abdeckmasse + Gießpulver</t>
  </si>
  <si>
    <t>Abdeckpulver</t>
  </si>
  <si>
    <t>Abfall zur RVA</t>
  </si>
  <si>
    <t>Abgas</t>
  </si>
  <si>
    <t>Abgas ALS 1</t>
  </si>
  <si>
    <t>Abgas ALS 2</t>
  </si>
  <si>
    <t>Abgas ALS 3 (CR-Abluft)</t>
  </si>
  <si>
    <t>Abgas Amine III</t>
  </si>
  <si>
    <t>Abgas aminfrei</t>
  </si>
  <si>
    <t>Abgas CZ</t>
  </si>
  <si>
    <t>Abgas drucklos an KW Nord</t>
  </si>
  <si>
    <t>Abgas Kits</t>
  </si>
  <si>
    <t>Abgas KTD</t>
  </si>
  <si>
    <t>Abgas Nord</t>
  </si>
  <si>
    <t>Abgas Pyrolyseöllagertank FB-0802</t>
  </si>
  <si>
    <t>Abgas über Dach - Auslass A002</t>
  </si>
  <si>
    <t>Abgas über Dach - Auslass A004</t>
  </si>
  <si>
    <t>Abgas Verweiler</t>
  </si>
  <si>
    <t>Abgas zum Kraftwerk Nord</t>
  </si>
  <si>
    <t>Abgase (HD und ND) über Dach</t>
  </si>
  <si>
    <t>Abgasgemisch</t>
  </si>
  <si>
    <t>Abgassammelstrom von Anlagen der Clariant GmbH, Werk Gendorf</t>
  </si>
  <si>
    <t>Abgaswäsche</t>
  </si>
  <si>
    <t>Abluft DMT-ANlage</t>
  </si>
  <si>
    <t>Abluftverbrennung</t>
  </si>
  <si>
    <t>Acetaldehyd</t>
  </si>
  <si>
    <t>Acetic Acid</t>
  </si>
  <si>
    <t>Acetylen</t>
  </si>
  <si>
    <t>Additiv 2/3</t>
  </si>
  <si>
    <t>Additive</t>
  </si>
  <si>
    <t>Additives</t>
  </si>
  <si>
    <t>Adipinsäure</t>
  </si>
  <si>
    <t>Adsorber- und Katalysatorwechsel</t>
  </si>
  <si>
    <t>A-Gips</t>
  </si>
  <si>
    <t>AKM Aufkohlungsmittel (ROH 751)</t>
  </si>
  <si>
    <t>AKM Aufkohlungsmittel H2O arm (ROH 759)</t>
  </si>
  <si>
    <t>AKM RH (ROH 749)</t>
  </si>
  <si>
    <t>akmeņogles</t>
  </si>
  <si>
    <t>Akropal</t>
  </si>
  <si>
    <t>Aktivator 663</t>
  </si>
  <si>
    <t>Aktivator CB</t>
  </si>
  <si>
    <t>Aktivator PM 704</t>
  </si>
  <si>
    <t>Alphasil 40</t>
  </si>
  <si>
    <t>Altholz Klasse A1 und A2</t>
  </si>
  <si>
    <t>Aluminio cálcico</t>
  </si>
  <si>
    <t>Ameisensäure</t>
  </si>
  <si>
    <t>Amin TNV</t>
  </si>
  <si>
    <t>Ammoniumsulfatlaugen</t>
  </si>
  <si>
    <t>Anthracite</t>
  </si>
  <si>
    <t>Anthrazit</t>
  </si>
  <si>
    <t>Arcillas</t>
  </si>
  <si>
    <t>Arkopal</t>
  </si>
  <si>
    <t>Armgasstrom zur Bodenfackel</t>
  </si>
  <si>
    <t>Aufkohlmittel</t>
  </si>
  <si>
    <t>Aufkohlungsmittel</t>
  </si>
  <si>
    <t>Aufkohlungsmittel Ranco</t>
  </si>
  <si>
    <t>BaCO3</t>
  </si>
  <si>
    <t>Bentonit</t>
  </si>
  <si>
    <t>Bentonit Quickbond</t>
  </si>
  <si>
    <t>benzene</t>
  </si>
  <si>
    <t>Benzol</t>
  </si>
  <si>
    <t>Bestand Graphit</t>
  </si>
  <si>
    <t>Bestand Kohlenstoff</t>
  </si>
  <si>
    <t>Bindemittel</t>
  </si>
  <si>
    <t>Bindemittel Coldbox</t>
  </si>
  <si>
    <t>Biodiesel</t>
  </si>
  <si>
    <t>Biogás</t>
  </si>
  <si>
    <t>Biogas from wastewater treatment plants</t>
  </si>
  <si>
    <t>Bitumenabgas (Rohgas TNV)</t>
  </si>
  <si>
    <t>Blechabfälle</t>
  </si>
  <si>
    <t>Bouletage PAM</t>
  </si>
  <si>
    <t>Branntkalk</t>
  </si>
  <si>
    <t>Braunkohlenkoks</t>
  </si>
  <si>
    <t>Braunkohlenschlamm</t>
  </si>
  <si>
    <t>Briqueta carburo silicio</t>
  </si>
  <si>
    <t>Briqueta de mecanizado</t>
  </si>
  <si>
    <t>Briquette Of Brown Coal</t>
  </si>
  <si>
    <t>Brüden</t>
  </si>
  <si>
    <t>BT-Abgas (Raff)</t>
  </si>
  <si>
    <t>Burnt lime</t>
  </si>
  <si>
    <t>Bypassbetrieb Thermoreaktor</t>
  </si>
  <si>
    <t>Bypass-Staub</t>
  </si>
  <si>
    <t>CaC2 RE-Entschwefelungsmittel (ROH 561)</t>
  </si>
  <si>
    <t>CAE-Fettgas</t>
  </si>
  <si>
    <t>Cal</t>
  </si>
  <si>
    <t>Calcium carbide</t>
  </si>
  <si>
    <t>Calcium-Carbid</t>
  </si>
  <si>
    <t>Calziumcarbid</t>
  </si>
  <si>
    <t>Calziumkarbid</t>
  </si>
  <si>
    <t>Calzium-Siliziumdraht</t>
  </si>
  <si>
    <t>Calziumstearat</t>
  </si>
  <si>
    <t>CaO</t>
  </si>
  <si>
    <t>Caprolactam</t>
  </si>
  <si>
    <t>Carbón bituminoso importación</t>
  </si>
  <si>
    <t>Carbón bituminoso nacional</t>
  </si>
  <si>
    <t>carbon electrodes</t>
  </si>
  <si>
    <t>Carbon monoxide</t>
  </si>
  <si>
    <t>Carbón vegetal</t>
  </si>
  <si>
    <t>Carbonatos: aglos</t>
  </si>
  <si>
    <t>Carbonatos: BaCO3</t>
  </si>
  <si>
    <t>Carbonatos: CaCO3</t>
  </si>
  <si>
    <t>Carbonatos: CaCO4</t>
  </si>
  <si>
    <t>Carbonatos: CaCO5</t>
  </si>
  <si>
    <t>Carbonatos: CaCO6</t>
  </si>
  <si>
    <t>Carbonatos: carbón</t>
  </si>
  <si>
    <t>Carbonatos: dolomía</t>
  </si>
  <si>
    <t>Carbonatos: escorias</t>
  </si>
  <si>
    <t>Carbonatos: K2CO3</t>
  </si>
  <si>
    <t>Carbonatos: Na2CO3</t>
  </si>
  <si>
    <t>Carbonatos: Na2CO4</t>
  </si>
  <si>
    <t>Carbonatos: Na2CO5</t>
  </si>
  <si>
    <t>Carburo de silicio</t>
  </si>
  <si>
    <t>C-Draht</t>
  </si>
  <si>
    <t>Cenizas de cubilote</t>
  </si>
  <si>
    <t>C-Gips</t>
  </si>
  <si>
    <t>Chatarra de fundición</t>
  </si>
  <si>
    <t>CHL-Rückstand</t>
  </si>
  <si>
    <t>CKW</t>
  </si>
  <si>
    <t>Clinker de cemento</t>
  </si>
  <si>
    <t>C-Mix</t>
  </si>
  <si>
    <t>CO zum Kunden</t>
  </si>
  <si>
    <t>CO zur TPP-Anlage</t>
  </si>
  <si>
    <t>CO2 / Trockeneis</t>
  </si>
  <si>
    <t>CO2 Air Liquide</t>
  </si>
  <si>
    <t>CO2 an Salpetersäureanlage</t>
  </si>
  <si>
    <t>CO2 aus ADS</t>
  </si>
  <si>
    <t>CO2 aus Ammoniakverbrennung</t>
  </si>
  <si>
    <t>CO2 aus CO2-Wäsche</t>
  </si>
  <si>
    <t>CO2 Entspanngas / Readab.-gas (Pox)</t>
  </si>
  <si>
    <t>CO2 für Koksanlage</t>
  </si>
  <si>
    <t>CO2 inherente</t>
  </si>
  <si>
    <t>CO2 zum ACN-Armgasnetz an emissionshandelspflichtige Abnehm</t>
  </si>
  <si>
    <t>CO2 zum ACN-Armgasnetz nicht emissionshandelspflichtige Abn</t>
  </si>
  <si>
    <t>CO2 zum Kunden</t>
  </si>
  <si>
    <t>CO2 zum Verkauf, Degussa</t>
  </si>
  <si>
    <t>CO2 zur Fackel</t>
  </si>
  <si>
    <t>CO2 zur Katalysatorreinigung</t>
  </si>
  <si>
    <t>CO2 zur ZAA</t>
  </si>
  <si>
    <t>CO2-Abschleierung</t>
  </si>
  <si>
    <t>CO2-Eindüsung</t>
  </si>
  <si>
    <t>CO2-Weiterleitung an nicht-EH pflichtige Anlagen</t>
  </si>
  <si>
    <t>Coal</t>
  </si>
  <si>
    <t>Coating T 15/8 (feedstock)</t>
  </si>
  <si>
    <t>Coking coal</t>
  </si>
  <si>
    <t>Colemanite (feedstock)</t>
  </si>
  <si>
    <t>Combustible derivado de residuos</t>
  </si>
  <si>
    <t>Combustible líquido</t>
  </si>
  <si>
    <t>Combustión de gas antorcha</t>
  </si>
  <si>
    <t>Condensate (liquid virgin naphta))</t>
  </si>
  <si>
    <t>Copper concentrate (feedstock)</t>
  </si>
  <si>
    <t>Coque</t>
  </si>
  <si>
    <t>CR-Fettgas</t>
  </si>
  <si>
    <t>Cyclohexanol</t>
  </si>
  <si>
    <t>Cyclohexanon</t>
  </si>
  <si>
    <t>dabasgāze</t>
  </si>
  <si>
    <t>DBP</t>
  </si>
  <si>
    <t>Dehydrierabgas</t>
  </si>
  <si>
    <t>Desoxidante N14</t>
  </si>
  <si>
    <t>Desoxidante N15</t>
  </si>
  <si>
    <t>Desoxidante N8</t>
  </si>
  <si>
    <t>Desulco</t>
  </si>
  <si>
    <t>Desulco (feedstock)</t>
  </si>
  <si>
    <t>Dieselkraftstoffe (div. Spezifikationen)</t>
  </si>
  <si>
    <t>Dolomía</t>
  </si>
  <si>
    <t>Dolomía calcinada</t>
  </si>
  <si>
    <t>Dolomía semicalcinada</t>
  </si>
  <si>
    <t>Dolomit</t>
  </si>
  <si>
    <t>Dolomit (Calcium-Magnesiumcarbonat)</t>
  </si>
  <si>
    <t>Dolomit CaCO3xMgCO3</t>
  </si>
  <si>
    <t>Dolomite lime (feedstock)</t>
  </si>
  <si>
    <t>Dolomithalbbrannt</t>
  </si>
  <si>
    <t>Dusts (products)</t>
  </si>
  <si>
    <t>Dusts (transfers)</t>
  </si>
  <si>
    <t>Eindüsung hexanhaltige Abluft</t>
  </si>
  <si>
    <t>Eingusskerne</t>
  </si>
  <si>
    <t>Einsatz (Sonstiger)</t>
  </si>
  <si>
    <t>Einsatzkohle [EK]</t>
  </si>
  <si>
    <t>Eisenhaltiger Staub</t>
  </si>
  <si>
    <t>Eisenmenge von Halde</t>
  </si>
  <si>
    <t>Eisenoxid-Rohpaste in Öfen 2,4,7,8</t>
  </si>
  <si>
    <t>Eisensilikatschlacke</t>
  </si>
  <si>
    <t>Eisensilikatschlacke Halde</t>
  </si>
  <si>
    <t>Eisenträger (Sinteranlage)</t>
  </si>
  <si>
    <t>Eisenträger Hochofen</t>
  </si>
  <si>
    <t>ekokurināmais</t>
  </si>
  <si>
    <t>ekokurināmias</t>
  </si>
  <si>
    <t>Electrodes</t>
  </si>
  <si>
    <t>Electrodos de grafito</t>
  </si>
  <si>
    <t>Electronic waste (feedstock)</t>
  </si>
  <si>
    <t>Elektroofenschlacke</t>
  </si>
  <si>
    <t>Erdgas zur Kesselanl und den Gasmotoren,inkl. Biogasanteil</t>
  </si>
  <si>
    <t>Ersatzbrennstoff</t>
  </si>
  <si>
    <t>Ersatzwert gasförmige Stoffe</t>
  </si>
  <si>
    <t>Ersatzwert gasförmige Stoffe (Grubengas/Erdgas)</t>
  </si>
  <si>
    <t>Escoria de cubilote</t>
  </si>
  <si>
    <t>Escoria de FeMn</t>
  </si>
  <si>
    <t>Escoria de FeMn afinado</t>
  </si>
  <si>
    <t>Escoria de FeSi</t>
  </si>
  <si>
    <t>Escoria de hornos</t>
  </si>
  <si>
    <t>Escoria de SiMn</t>
  </si>
  <si>
    <t>Espato</t>
  </si>
  <si>
    <t>Espato fluor</t>
  </si>
  <si>
    <t>Essigrückstand (Abfall A3) im Trapo zur RVA = Schwersieder</t>
  </si>
  <si>
    <t>Ethan</t>
  </si>
  <si>
    <t>Ethanol</t>
  </si>
  <si>
    <t>Ethylen als Pilotgas</t>
  </si>
  <si>
    <t>Ethylene</t>
  </si>
  <si>
    <t>Ethylenglykol C10H22O6</t>
  </si>
  <si>
    <t>Ethylenglykol C12H26O7</t>
  </si>
  <si>
    <t>Ethylenglykol C2H6O2</t>
  </si>
  <si>
    <t>Ethylenglykol C4H10O3</t>
  </si>
  <si>
    <t>Ethylenglykol C6H14O4</t>
  </si>
  <si>
    <t>Ethylenglykol C8H18O5</t>
  </si>
  <si>
    <t>Fackelabgas</t>
  </si>
  <si>
    <t>Fackelgas</t>
  </si>
  <si>
    <t>Fackelgas (FG) zur Fackel ohne HG Pilot- u. Spülgas</t>
  </si>
  <si>
    <t>Fackelgas (ohne Pilots)</t>
  </si>
  <si>
    <t>Fackelgas Olefinanlagen (Raff)</t>
  </si>
  <si>
    <t>Fackelgas SC 1</t>
  </si>
  <si>
    <t>Fackelgas SC 2</t>
  </si>
  <si>
    <t>Fackelgas zu Hochfackeln Ost</t>
  </si>
  <si>
    <t>Fackelgas zu Hochfackeln West</t>
  </si>
  <si>
    <t>Fackelgas-1 (LD5)</t>
  </si>
  <si>
    <t>Fackelgas-2 (PP2.3/LD6)</t>
  </si>
  <si>
    <t>Fackelgasgemisch (Fackelgas und Erdgas)</t>
  </si>
  <si>
    <t>Fe Cr aff [FCA]</t>
  </si>
  <si>
    <t>Fe Cr carb [FCC]</t>
  </si>
  <si>
    <t>Fe Mn carb [FMC]</t>
  </si>
  <si>
    <t>Fe Si 65</t>
  </si>
  <si>
    <t>Fe Si 75</t>
  </si>
  <si>
    <t>Fe Si Formlinge</t>
  </si>
  <si>
    <t>FeCr (feestock)</t>
  </si>
  <si>
    <t>FeCr C200 affine (ROH 552)</t>
  </si>
  <si>
    <t>FeCr Cabure (ROH 551)</t>
  </si>
  <si>
    <t>FeCr carga</t>
  </si>
  <si>
    <t>FeCr duro</t>
  </si>
  <si>
    <t>FeCr HC (feedstock)</t>
  </si>
  <si>
    <t>FeCr slag (products)</t>
  </si>
  <si>
    <t>FeCr slag fraction</t>
  </si>
  <si>
    <t>FeCrC bajo en P</t>
  </si>
  <si>
    <t>Feinkalk gebrannt</t>
  </si>
  <si>
    <t>Feinkoks Stahlwerk (ROH775)</t>
  </si>
  <si>
    <t>Feinstaub E-Ofen</t>
  </si>
  <si>
    <t>FeMn afinado (salida)</t>
  </si>
  <si>
    <t>FeMn comercial</t>
  </si>
  <si>
    <t>FeMn Ferromangan Affine (ROH 533)</t>
  </si>
  <si>
    <t>FeMn Ferromangan Carbure (ROH 530)</t>
  </si>
  <si>
    <t>FeMn HC (feedstock)</t>
  </si>
  <si>
    <t>FeMn normal</t>
  </si>
  <si>
    <t>FeMn Standard</t>
  </si>
  <si>
    <t>FeMo bajo en P</t>
  </si>
  <si>
    <t>FeP (ROH 579)</t>
  </si>
  <si>
    <t>Feranex</t>
  </si>
  <si>
    <t>Ferro Chrom 70 % 0-5 mm</t>
  </si>
  <si>
    <t>Ferrochrom MC</t>
  </si>
  <si>
    <t>Ferrochrome LC (feedstock)</t>
  </si>
  <si>
    <t>Ferrocromo afinado</t>
  </si>
  <si>
    <t>Ferrocromo carburado</t>
  </si>
  <si>
    <t>Ferromangan</t>
  </si>
  <si>
    <t>Ferromangan HC</t>
  </si>
  <si>
    <t>Ferromangan MC</t>
  </si>
  <si>
    <t>Ferromanganeso afinado</t>
  </si>
  <si>
    <t>Ferromanganeso stardard</t>
  </si>
  <si>
    <t>Ferromolibdeno</t>
  </si>
  <si>
    <t>Ferroniob</t>
  </si>
  <si>
    <t>Ferroniob - Draht</t>
  </si>
  <si>
    <t>Ferroníquel</t>
  </si>
  <si>
    <t>Ferrosilicio 40</t>
  </si>
  <si>
    <t>Ferrosilicio 75</t>
  </si>
  <si>
    <t>Ferrosilicon</t>
  </si>
  <si>
    <t>Ferrosilizium</t>
  </si>
  <si>
    <t>Ferrotitan</t>
  </si>
  <si>
    <t>Ferrotitan - Draht</t>
  </si>
  <si>
    <t>Ferrovanadium</t>
  </si>
  <si>
    <t>FE-Schlacke</t>
  </si>
  <si>
    <t>FeSi 75</t>
  </si>
  <si>
    <t>FeSi 75 (ROH 586)</t>
  </si>
  <si>
    <t>FeSi Aufheizen (ROH 585)</t>
  </si>
  <si>
    <t>FeSi HP Ti-arm</t>
  </si>
  <si>
    <t>FeSiMg</t>
  </si>
  <si>
    <t>Feuerfestmaterial</t>
  </si>
  <si>
    <t>Feuerfestverbrauch Konverter und Stahlgießpfannen</t>
  </si>
  <si>
    <t>FeV</t>
  </si>
  <si>
    <t>ff-Material</t>
  </si>
  <si>
    <t>FF-Material Ho</t>
  </si>
  <si>
    <t>FF-Material Stw</t>
  </si>
  <si>
    <t>Filter dust (products)</t>
  </si>
  <si>
    <t>Filterkalk</t>
  </si>
  <si>
    <t>Filterstaub</t>
  </si>
  <si>
    <t>Filterstaub mit Magnesium</t>
  </si>
  <si>
    <t>Fine coke (feedstock)</t>
  </si>
  <si>
    <t>Finos de FeMn</t>
  </si>
  <si>
    <t>Finos de FeMn afinado</t>
  </si>
  <si>
    <t>Finos de FeSi</t>
  </si>
  <si>
    <t>Finos de SiMn</t>
  </si>
  <si>
    <t>Finos de SiMn afinado</t>
  </si>
  <si>
    <t>Fireproof materials (feedstock)</t>
  </si>
  <si>
    <t>Fish/animal oil</t>
  </si>
  <si>
    <t>Flame cutted steel (feedstock)</t>
  </si>
  <si>
    <t>Flammruß</t>
  </si>
  <si>
    <t>Flämmzunder</t>
  </si>
  <si>
    <t>Flaregas (Methane))</t>
  </si>
  <si>
    <t>Flaring Pilot Gas</t>
  </si>
  <si>
    <t>Flugbenzin</t>
  </si>
  <si>
    <t>Flugturbinenkraftstoff (Kerosin )</t>
  </si>
  <si>
    <t>Fluorite (feedstock)</t>
  </si>
  <si>
    <t>flüssige Rückstände N, IP</t>
  </si>
  <si>
    <t>Flüssigeisen (abgegossene Ware)</t>
  </si>
  <si>
    <t>Flüssigeisen (guter Guss)</t>
  </si>
  <si>
    <t>Flüssigeisen BSG</t>
  </si>
  <si>
    <t>Flüssigrückstand</t>
  </si>
  <si>
    <t>Flux-cored wire C (feedstock)</t>
  </si>
  <si>
    <t>Fonte Bayard</t>
  </si>
  <si>
    <t>Formaldehido</t>
  </si>
  <si>
    <t>Formaldehyd</t>
  </si>
  <si>
    <t>Formaldehyd-Output (100%)</t>
  </si>
  <si>
    <t>Formaldehydstrom</t>
  </si>
  <si>
    <t>Formalin (32%)</t>
  </si>
  <si>
    <t>Formalinabluft</t>
  </si>
  <si>
    <t>Formstoff Ecosil</t>
  </si>
  <si>
    <t>Formstoff Geco</t>
  </si>
  <si>
    <t>Fremd-, Stahl- und Kühlschrott</t>
  </si>
  <si>
    <t>Fremdanlieferung Kernbruch</t>
  </si>
  <si>
    <t>Fremdschrott</t>
  </si>
  <si>
    <t>Fuel gas</t>
  </si>
  <si>
    <t>Fuelóleo</t>
  </si>
  <si>
    <t>Fülldraht C (ROH 568F)</t>
  </si>
  <si>
    <t>Fülldraht CaCN (ROH 563F)</t>
  </si>
  <si>
    <t>Fülldraht FeNb (ROH 570F)</t>
  </si>
  <si>
    <t>Gas de refinería</t>
  </si>
  <si>
    <t>Gas natural</t>
  </si>
  <si>
    <t>Gases de antorcha</t>
  </si>
  <si>
    <t>Gasförmige Einsatzstoffe - Bodenluft</t>
  </si>
  <si>
    <t>Gasförmige Einsatzstoffe - DDS-Abgas</t>
  </si>
  <si>
    <t>Gasförmige Einsatzstoffe - Hafengas</t>
  </si>
  <si>
    <t>Gasharz</t>
  </si>
  <si>
    <t>Gasharz CB</t>
  </si>
  <si>
    <t>Gasharz PM 703</t>
  </si>
  <si>
    <t>gebrannte Anoden</t>
  </si>
  <si>
    <t>Gebrannter Dolomit</t>
  </si>
  <si>
    <t>Gesamtabluft zur Verbrennung in der TAR</t>
  </si>
  <si>
    <t>Gichtgasstaub</t>
  </si>
  <si>
    <t>Gießausschuss</t>
  </si>
  <si>
    <t>Gießereialtsand</t>
  </si>
  <si>
    <t>Gießhilfsmittel</t>
  </si>
  <si>
    <t>Gießpfannenschlacke</t>
  </si>
  <si>
    <t>Gießpulver</t>
  </si>
  <si>
    <t>Gießpulver/Abdeckmasse</t>
  </si>
  <si>
    <t>Gips</t>
  </si>
  <si>
    <t>Gips aus REA</t>
  </si>
  <si>
    <t>Glyoxal</t>
  </si>
  <si>
    <t>GNV-Gas (Raff)</t>
  </si>
  <si>
    <t>Granitsande</t>
  </si>
  <si>
    <t>Graphit</t>
  </si>
  <si>
    <t>Graphitelektrode für Composite</t>
  </si>
  <si>
    <t>Grubengas</t>
  </si>
  <si>
    <t>grüne Anoden</t>
  </si>
  <si>
    <t>Gummimehle und -granulate</t>
  </si>
  <si>
    <t>Gussbrikett</t>
  </si>
  <si>
    <t>Gussbriketts Grauguss</t>
  </si>
  <si>
    <t>Gussbruch</t>
  </si>
  <si>
    <t>Gussspäne, unlegiert</t>
  </si>
  <si>
    <t>Guter Guss</t>
  </si>
  <si>
    <t>H2 Restgas nach Kalscheuren</t>
  </si>
  <si>
    <t>Halbzeug Kohlenstoff</t>
  </si>
  <si>
    <t>Halbzeuge</t>
  </si>
  <si>
    <t>Harnstoff</t>
  </si>
  <si>
    <t>Harnstoff für SNCR-Anlage Kessel 9</t>
  </si>
  <si>
    <t>Harnstoff zum Kessel 5</t>
  </si>
  <si>
    <t>Harnstofflösung (Urea)</t>
  </si>
  <si>
    <t>Harnstoff-Lösung 40%</t>
  </si>
  <si>
    <t>Harnstofflösung für SNCR</t>
  </si>
  <si>
    <t>Härter WB</t>
  </si>
  <si>
    <t>Harz WB</t>
  </si>
  <si>
    <t>Hazardious waste</t>
  </si>
  <si>
    <t>HDPE-Fackelgas</t>
  </si>
  <si>
    <t>Heizgas TKW/Hafen (Raff)</t>
  </si>
  <si>
    <t>Heizgas von CHD_D1001</t>
  </si>
  <si>
    <t>Heizgas von PFR-Recycle</t>
  </si>
  <si>
    <t>Heizöl F</t>
  </si>
  <si>
    <t>Hexamethylentetramin</t>
  </si>
  <si>
    <t>Hierro gris alto en C</t>
  </si>
  <si>
    <t>Hierro gris especial</t>
  </si>
  <si>
    <t>Hierro gris normal</t>
  </si>
  <si>
    <t>Hierro nodular</t>
  </si>
  <si>
    <t>Hot briquetted iron</t>
  </si>
  <si>
    <t>Hüttensandmehl</t>
  </si>
  <si>
    <t>I.2 Abbrand</t>
  </si>
  <si>
    <t>I.3 Abbrand</t>
  </si>
  <si>
    <t>ICI-Gas (Raff)</t>
  </si>
  <si>
    <t>Icosit Rohrlack TW3</t>
  </si>
  <si>
    <t>Impfmittel</t>
  </si>
  <si>
    <t>Impfmittel FESI</t>
  </si>
  <si>
    <t>Industrial Gas</t>
  </si>
  <si>
    <t>Industrial waste - Meat and bone meal / De-minimis</t>
  </si>
  <si>
    <t>Industrial waste - Meat and bone meal /De-minimis</t>
  </si>
  <si>
    <t>Inerte zur Fackel</t>
  </si>
  <si>
    <t>Inertol BS 10 schwarz in Kontainern</t>
  </si>
  <si>
    <t>Inertol BS 10 schwarz VP 302</t>
  </si>
  <si>
    <t>inhärentes CO2 aus Inerten zur ZAA</t>
  </si>
  <si>
    <t>inhärentes CO2 aus T&amp;D-Abgasen zur ZAA</t>
  </si>
  <si>
    <t>Input PAN</t>
  </si>
  <si>
    <t>Iron</t>
  </si>
  <si>
    <t>Isobuten Input</t>
  </si>
  <si>
    <t>Kalk</t>
  </si>
  <si>
    <t>Kalkhydrat</t>
  </si>
  <si>
    <t>Kalkstein</t>
  </si>
  <si>
    <t>Kalkstein zum Brennen von Branntkalk</t>
  </si>
  <si>
    <t>Kalksteinsplitt</t>
  </si>
  <si>
    <t>Kalzium-Karbid "S"</t>
  </si>
  <si>
    <t>Kernbruch</t>
  </si>
  <si>
    <t>Kerne Cold Box</t>
  </si>
  <si>
    <t>Kerne Resol</t>
  </si>
  <si>
    <t>Kernkleber</t>
  </si>
  <si>
    <t>Kernknollen</t>
  </si>
  <si>
    <t>Kernsand</t>
  </si>
  <si>
    <t>Kernschwärze</t>
  </si>
  <si>
    <t>Kerntop</t>
  </si>
  <si>
    <t>Kerosin</t>
  </si>
  <si>
    <t>Kerosin Jet A1</t>
  </si>
  <si>
    <t>Kleber</t>
  </si>
  <si>
    <t>Klinkermehl</t>
  </si>
  <si>
    <t>Kohle</t>
  </si>
  <si>
    <t>Kohle-Abstichrinnen</t>
  </si>
  <si>
    <t>Kohledraht</t>
  </si>
  <si>
    <t>Kohle-Draht</t>
  </si>
  <si>
    <t>Kohlendioxid</t>
  </si>
  <si>
    <t>Kohlensäure</t>
  </si>
  <si>
    <t>Kohlenstoffdioxid CO2</t>
  </si>
  <si>
    <t>Kohlenstofffülldraht</t>
  </si>
  <si>
    <t>Kohlenstoffschlichte</t>
  </si>
  <si>
    <t>Kokillenpuder</t>
  </si>
  <si>
    <t>Koks (Abluft Reformer)</t>
  </si>
  <si>
    <t>Koks aus Entkokungsvorgängen</t>
  </si>
  <si>
    <t>Koksgruß</t>
  </si>
  <si>
    <t>koksne- šķelda</t>
  </si>
  <si>
    <t>Koksstaub</t>
  </si>
  <si>
    <t>Kolbenschmiermittel</t>
  </si>
  <si>
    <t>Konvertergas an DWA (Ölgas unrein) (Pox)</t>
  </si>
  <si>
    <t>Konverterschlacke</t>
  </si>
  <si>
    <t>Konverterstaub</t>
  </si>
  <si>
    <t>Kreislaufmaterial</t>
  </si>
  <si>
    <t>Kreislaufmaterial (inkl. Kühlschrott)</t>
  </si>
  <si>
    <t>Kunststoffstäube und -granulate</t>
  </si>
  <si>
    <t>Kupfer</t>
  </si>
  <si>
    <t>Kupolofenschlacke</t>
  </si>
  <si>
    <t>Kupolofenstaub</t>
  </si>
  <si>
    <t>LD- Schlacke</t>
  </si>
  <si>
    <t>Leangasströme aus der PP6.</t>
  </si>
  <si>
    <t>Legieren/Impfen/Zusätze</t>
  </si>
  <si>
    <t>Legierung FeB (ROH 557)</t>
  </si>
  <si>
    <t>Legierung FeMn</t>
  </si>
  <si>
    <t>Legierung FeMo (ROH 553)</t>
  </si>
  <si>
    <t>Legierung FeTi (ROH 554)</t>
  </si>
  <si>
    <t>Legierung FeV (ROH 555)</t>
  </si>
  <si>
    <t>Legierung SiMn</t>
  </si>
  <si>
    <t>Legierungsmittel (Ferro-Chrom, Chrom-Metall, Nickel u.a.)</t>
  </si>
  <si>
    <t>Legierungsstoffe</t>
  </si>
  <si>
    <t>Legierungszusatz Met. SiC</t>
  </si>
  <si>
    <t>Legierungszusätze (FeMa, FeSi, FeMo, FeTi)</t>
  </si>
  <si>
    <t>Leichtsieder</t>
  </si>
  <si>
    <t>Leichtsieder-Rückstand</t>
  </si>
  <si>
    <t>Lime</t>
  </si>
  <si>
    <t>Liquefied Petroleum Gas</t>
  </si>
  <si>
    <t>LIquid Gas/Oil</t>
  </si>
  <si>
    <t>Liquid hazardious waste</t>
  </si>
  <si>
    <t>Liquid virgin naphta</t>
  </si>
  <si>
    <t>Liquid waste</t>
  </si>
  <si>
    <t>Lodos de cubilote</t>
  </si>
  <si>
    <t>Lösemittel</t>
  </si>
  <si>
    <t>Lösemittel und Lösemittelgemische</t>
  </si>
  <si>
    <t>Lösemittel zu TNV RNV</t>
  </si>
  <si>
    <t>Lösemittel zur RNV Veredelung</t>
  </si>
  <si>
    <t>Lösemittelhaltige Abluft</t>
  </si>
  <si>
    <t>lösemittelhaltige Luft</t>
  </si>
  <si>
    <t>Magnesiumhydroxicarbonat</t>
  </si>
  <si>
    <t>Magnesiumstaub</t>
  </si>
  <si>
    <t>Mass balance: iron and steel</t>
  </si>
  <si>
    <t>Menge der organischen Schrottanhaftungen</t>
  </si>
  <si>
    <t>Methan</t>
  </si>
  <si>
    <t>Methan CH4</t>
  </si>
  <si>
    <t>Methangas</t>
  </si>
  <si>
    <t>Methanolwasser zur Verbrennung in TAR</t>
  </si>
  <si>
    <t>MgO-Steine</t>
  </si>
  <si>
    <t>Microsilica</t>
  </si>
  <si>
    <t>Microsílice</t>
  </si>
  <si>
    <t>Mineral de Mn (UMK)</t>
  </si>
  <si>
    <t>Mischgas</t>
  </si>
  <si>
    <t>Mittel zur Schmelzbehandlung C-arm</t>
  </si>
  <si>
    <t>Mixed fossil and biofuel - Plastic Pellets (PLP)/Minor</t>
  </si>
  <si>
    <t>Mixed fossil and biofuel - Pulp</t>
  </si>
  <si>
    <t>MMH</t>
  </si>
  <si>
    <t>Mn - Formlinge</t>
  </si>
  <si>
    <t>Mn Metall (ROH 535)</t>
  </si>
  <si>
    <t>Molybdenum (stock changes)</t>
  </si>
  <si>
    <t>Motor Gasoline</t>
  </si>
  <si>
    <t>MSA</t>
  </si>
  <si>
    <t>MSA-Rückstand zu W 241</t>
  </si>
  <si>
    <t>Müllverbrennungsschrott</t>
  </si>
  <si>
    <t>Na2CO3</t>
  </si>
  <si>
    <t>Nassasche</t>
  </si>
  <si>
    <t>Naßlack</t>
  </si>
  <si>
    <t>n-Butanol</t>
  </si>
  <si>
    <t>Nickel (feedstock)</t>
  </si>
  <si>
    <t>Nickel concentrate (feedstock)</t>
  </si>
  <si>
    <t>Nitrovan</t>
  </si>
  <si>
    <t>Notfackelgas</t>
  </si>
  <si>
    <t>Notfallgas</t>
  </si>
  <si>
    <t>Ofen- und Pfannenausbruch</t>
  </si>
  <si>
    <t>Ofenausbruch</t>
  </si>
  <si>
    <t>Off-Gas PP6 sicherheitsgerichtet</t>
  </si>
  <si>
    <t>Ölgas an DWA (Pox)</t>
  </si>
  <si>
    <t>Ölgas an ND-Synthese (Pox)</t>
  </si>
  <si>
    <t>Ore</t>
  </si>
  <si>
    <t>Organik C in der Spaltsäure</t>
  </si>
  <si>
    <t>Organische Bindemittel</t>
  </si>
  <si>
    <t>organische Bindemittel T1</t>
  </si>
  <si>
    <t>organische Bindemittel T2</t>
  </si>
  <si>
    <t>Organischer Kohlenstoff (TOC) im Kalkstein</t>
  </si>
  <si>
    <t>Other gaseous fuels</t>
  </si>
  <si>
    <t>Other raw materials and alloying components (feedstock)</t>
  </si>
  <si>
    <t>Other solid biomass - Beet Seeds /De-minimis</t>
  </si>
  <si>
    <t>Other solid biomass - Dried waste sludge /De-minimis</t>
  </si>
  <si>
    <t>Other solid biomass - Shea nuts/ De-minimis</t>
  </si>
  <si>
    <t>Other solid biomass - sunflower seeds /De-minimus</t>
  </si>
  <si>
    <t>Other solid biomass Rape seed hulls /De-minimis</t>
  </si>
  <si>
    <t>Oxicorte</t>
  </si>
  <si>
    <t>Packmasse und Restkoks</t>
  </si>
  <si>
    <t>Paquete moncada</t>
  </si>
  <si>
    <t>Pastenklinker</t>
  </si>
  <si>
    <t>Pellets</t>
  </si>
  <si>
    <t>Petrolcoke</t>
  </si>
  <si>
    <t>Petroleum Coke</t>
  </si>
  <si>
    <t>Petrolkoks</t>
  </si>
  <si>
    <t>PFC (C2F6)</t>
  </si>
  <si>
    <t>PFC (CF4)</t>
  </si>
  <si>
    <t>PHD Kresolrückstand</t>
  </si>
  <si>
    <t>Phenol</t>
  </si>
  <si>
    <t>Plastic</t>
  </si>
  <si>
    <t>Polholz (frisches Buchenholz)</t>
  </si>
  <si>
    <t>Prebake anode</t>
  </si>
  <si>
    <t>Producción de hidrógeno</t>
  </si>
  <si>
    <t>Produkt Kohlenmonoxid aus Synthesegas</t>
  </si>
  <si>
    <t>Produktionsrückstand (Flüssigbrennstoff 26BA2)</t>
  </si>
  <si>
    <t>Produktionsrückstand (Flüssigbrennstoff 26BA4)</t>
  </si>
  <si>
    <t>Produktstrom F3055</t>
  </si>
  <si>
    <t>Propano</t>
  </si>
  <si>
    <t>Propen</t>
  </si>
  <si>
    <t>Propylen</t>
  </si>
  <si>
    <t>Prozessabgas zu Kraftwerk - HD</t>
  </si>
  <si>
    <t>Prozessabgas zu Kraftwerk - ND</t>
  </si>
  <si>
    <t>Prozess-CO2 aus Neutralisation von Kresolatlauge</t>
  </si>
  <si>
    <t>Prozessgas</t>
  </si>
  <si>
    <t>Quarzsand</t>
  </si>
  <si>
    <t>Quick lime (feedstock)</t>
  </si>
  <si>
    <t>Raspas con escoria</t>
  </si>
  <si>
    <t>Raspelsand</t>
  </si>
  <si>
    <t>Recycled Butadiene</t>
  </si>
  <si>
    <t>Recycled materials (feedstock)</t>
  </si>
  <si>
    <t>Recycled steel (feedstock)</t>
  </si>
  <si>
    <t>Recycling-Öl</t>
  </si>
  <si>
    <t>Reducing agent</t>
  </si>
  <si>
    <t>Reichgas</t>
  </si>
  <si>
    <t>Reifendraht-Pakete</t>
  </si>
  <si>
    <t>Residual Fuel Oil</t>
  </si>
  <si>
    <t>Residuos industriales y urbanos</t>
  </si>
  <si>
    <t>Residuos líquidos</t>
  </si>
  <si>
    <t>Rest of carbon anode</t>
  </si>
  <si>
    <t>Restcaprolactam</t>
  </si>
  <si>
    <t>Resteisen verkauft</t>
  </si>
  <si>
    <t>Restgas</t>
  </si>
  <si>
    <t>Restgas leicht (Raff)</t>
  </si>
  <si>
    <t>Restgas Propanvorlage</t>
  </si>
  <si>
    <t>Restgas Sicherheitsventil</t>
  </si>
  <si>
    <t>Reststoffe ex Kraton</t>
  </si>
  <si>
    <t>Reststoffe HH</t>
  </si>
  <si>
    <t>Rinde, Holzfaserstoff. Naturbelassenes Holz</t>
  </si>
  <si>
    <t>Rinnenschwärze</t>
  </si>
  <si>
    <t>Roh-Acrylsäure-Import</t>
  </si>
  <si>
    <t>Rohdolomit</t>
  </si>
  <si>
    <t>Roheisen</t>
  </si>
  <si>
    <t>Roheisen fest</t>
  </si>
  <si>
    <t>Roheisenpfannenschlacke</t>
  </si>
  <si>
    <t>Rohgas zur Verbrennung in TAR</t>
  </si>
  <si>
    <t>Rohton</t>
  </si>
  <si>
    <t>Rohton trocken</t>
  </si>
  <si>
    <t>Rücksäuren</t>
  </si>
  <si>
    <t>Rückstand aus Prozess (Output)</t>
  </si>
  <si>
    <t>Rückstand PSA</t>
  </si>
  <si>
    <t>Sadzīves notekūdeņu attīrīšanas dūņas</t>
  </si>
  <si>
    <t>Sägemehl</t>
  </si>
  <si>
    <t>Sand</t>
  </si>
  <si>
    <t>Sauergas aus dem Stripper</t>
  </si>
  <si>
    <t>SBS-Biobrennstoff</t>
  </si>
  <si>
    <t>Schäumkohle</t>
  </si>
  <si>
    <t>Schlacke</t>
  </si>
  <si>
    <t>Schlackebildner</t>
  </si>
  <si>
    <t>Schlackebildner (Kalk, Dolomit, Flussspat)</t>
  </si>
  <si>
    <t>Schleudermasse</t>
  </si>
  <si>
    <t>Schlichte</t>
  </si>
  <si>
    <t>Schlichten</t>
  </si>
  <si>
    <t>Schrott</t>
  </si>
  <si>
    <t>Schrott unlegiert, eigen</t>
  </si>
  <si>
    <t>Schrott unlegiert, eigen Automaten</t>
  </si>
  <si>
    <t>Schrott, diverse</t>
  </si>
  <si>
    <t>Schwärze</t>
  </si>
  <si>
    <t>Scrap iron</t>
  </si>
  <si>
    <t>Scrap Iron</t>
  </si>
  <si>
    <t>Scraps PAM</t>
  </si>
  <si>
    <t>Scraps TSR</t>
  </si>
  <si>
    <t>Sekundärvorstoffe (Abfälle)</t>
  </si>
  <si>
    <t>Sekundärvorstoffe (keine Abfälle)</t>
  </si>
  <si>
    <t>SHP/MTBE-Gas (Raff)</t>
  </si>
  <si>
    <t>Si Mn [SM]</t>
  </si>
  <si>
    <t>Si Mn Siliko Mangan (ROH 539)</t>
  </si>
  <si>
    <t>SiC- Metallurgisch</t>
  </si>
  <si>
    <t>SiCa 30 Hilo</t>
  </si>
  <si>
    <t>SiCa-30</t>
  </si>
  <si>
    <t>Siliciumkarbid</t>
  </si>
  <si>
    <t>Siliciuro calcio</t>
  </si>
  <si>
    <t>Silicomangan</t>
  </si>
  <si>
    <t>Silicomanganeso estándar</t>
  </si>
  <si>
    <t>Silicomanganse</t>
  </si>
  <si>
    <t>SiliCoMn</t>
  </si>
  <si>
    <t>Silicon</t>
  </si>
  <si>
    <t>Silicon carbide (feedstock)</t>
  </si>
  <si>
    <t>Silizium</t>
  </si>
  <si>
    <t>Siliziumcarbid 35% (Formlinge)</t>
  </si>
  <si>
    <t>Siliziumkarbid</t>
  </si>
  <si>
    <t>SiMn comercial</t>
  </si>
  <si>
    <t>SiMn"C"</t>
  </si>
  <si>
    <t>SiO2 RW-Füller</t>
  </si>
  <si>
    <t>Slag</t>
  </si>
  <si>
    <t>Sludge</t>
  </si>
  <si>
    <t>Soda</t>
  </si>
  <si>
    <t>Söderbergmasse</t>
  </si>
  <si>
    <t>Solvents</t>
  </si>
  <si>
    <t>sonstige Produkte</t>
  </si>
  <si>
    <t>Sonstiges (Schmelzbetrieb)</t>
  </si>
  <si>
    <t>Spänebriketts</t>
  </si>
  <si>
    <t>Spänebriketts, GJL</t>
  </si>
  <si>
    <t>Speiser</t>
  </si>
  <si>
    <t>Sphäro-re</t>
  </si>
  <si>
    <t>Spritzguss (Spritz- und Auslaufeisen)</t>
  </si>
  <si>
    <t>Spülgas ex OG1</t>
  </si>
  <si>
    <t>Spülgas ex ONC/ ONR</t>
  </si>
  <si>
    <t>Stabilisatorlösung</t>
  </si>
  <si>
    <t>Stahl und Schlackenbären Automaten</t>
  </si>
  <si>
    <t>Stahlschrott</t>
  </si>
  <si>
    <t>Stahlschrott - gesamt</t>
  </si>
  <si>
    <t>Stahlschrott Spezifikation 0,05%C-Gehalt</t>
  </si>
  <si>
    <t>Stahlwerk: Kohle - Einblas- + Legierungskohle</t>
  </si>
  <si>
    <t>Stahlwerk: Legierungsmittel Chrom</t>
  </si>
  <si>
    <t>Stahlwerk: Legierungsmittel Mangan</t>
  </si>
  <si>
    <t>Stahlwerk: Legierungsmittel Molybdän</t>
  </si>
  <si>
    <t>Stahlwerk: Legierungsmittel Silizium</t>
  </si>
  <si>
    <t>Staub</t>
  </si>
  <si>
    <t>Staub aus Formstoff</t>
  </si>
  <si>
    <t>Staub Sekundärenstaubung</t>
  </si>
  <si>
    <t>Steel</t>
  </si>
  <si>
    <t>Steel slabs (products)</t>
  </si>
  <si>
    <t>Steel slags (products)</t>
  </si>
  <si>
    <t>Steinkohle</t>
  </si>
  <si>
    <t>Steinkohlenfilterstaub</t>
  </si>
  <si>
    <t>Steinkohlenteerpech</t>
  </si>
  <si>
    <t>Stichlochstopfmasse</t>
  </si>
  <si>
    <t>Stichlochstopfmasse-HOYTAP XS</t>
  </si>
  <si>
    <t>Stickstoff propenhaltig</t>
  </si>
  <si>
    <t>Störungsabgas</t>
  </si>
  <si>
    <t>Strahlmittel</t>
  </si>
  <si>
    <t>Strahlmittel und Putzereisand</t>
  </si>
  <si>
    <t>Stückkalk gebrannt</t>
  </si>
  <si>
    <t>Stützgas Reichgas rein (Raff)</t>
  </si>
  <si>
    <t>Styropormahlgut</t>
  </si>
  <si>
    <t>sulfidische Erze</t>
  </si>
  <si>
    <t>Synthesegas</t>
  </si>
  <si>
    <t>Tank und Destillations (T&amp;D)-Abgase zur Fackel</t>
  </si>
  <si>
    <t>Tanklager</t>
  </si>
  <si>
    <t>Tar</t>
  </si>
  <si>
    <t>Technische Glutarsäure als Prozessoutput</t>
  </si>
  <si>
    <t>tires</t>
  </si>
  <si>
    <t>TNV</t>
  </si>
  <si>
    <t>TOC im Rohmehl</t>
  </si>
  <si>
    <t>Toluol</t>
  </si>
  <si>
    <t>Treibstoff</t>
  </si>
  <si>
    <t>Trennmittel</t>
  </si>
  <si>
    <t>Trennmittel im AL-Bereich</t>
  </si>
  <si>
    <t>Trennmittel im FE-Bereich</t>
  </si>
  <si>
    <t>Trockeneis</t>
  </si>
  <si>
    <t>Trockeneis + CO2-Gas</t>
  </si>
  <si>
    <t>Tubería</t>
  </si>
  <si>
    <t>Unidad de craqueo catalítico (FCC)</t>
  </si>
  <si>
    <t>Unlegierter Schrott</t>
  </si>
  <si>
    <t>Unverwertbare Kalkprodukte</t>
  </si>
  <si>
    <t>Verbrauch Phenol</t>
  </si>
  <si>
    <t>Verbrauch Superol</t>
  </si>
  <si>
    <t>Verbrauch von Cyclohexanol</t>
  </si>
  <si>
    <t>Verkauf Adipinsäure</t>
  </si>
  <si>
    <t>Verkauf RADIMIX / MAB456</t>
  </si>
  <si>
    <t>Verkauf Superol</t>
  </si>
  <si>
    <t>Vinyl chloride monomer</t>
  </si>
  <si>
    <t>Virutas de acero</t>
  </si>
  <si>
    <t>Walzzunder AMB</t>
  </si>
  <si>
    <t>Walzzunder WWW (ROH 476)</t>
  </si>
  <si>
    <t>Wasserstoff</t>
  </si>
  <si>
    <t>Wasserstoff zum Kunden</t>
  </si>
  <si>
    <t>Waste from chipboard</t>
  </si>
  <si>
    <t>Waste Of Rock Wools</t>
  </si>
  <si>
    <t>Waste tires</t>
  </si>
  <si>
    <t>Waste tyres</t>
  </si>
  <si>
    <t>Weiterleitung an KW N230</t>
  </si>
  <si>
    <t>Weiterleitung an KW Nord aus AS 1</t>
  </si>
  <si>
    <t>Weiterleitung an KW Nord aus AS 2</t>
  </si>
  <si>
    <t>Weiterleitung inhärentes CO2 an KW Nord in Abgasstrom</t>
  </si>
  <si>
    <t>wood</t>
  </si>
  <si>
    <t>Wooden Waste</t>
  </si>
  <si>
    <t>Zunder aus der Wärmebehandlung</t>
  </si>
  <si>
    <t>Zündgas</t>
  </si>
  <si>
    <t>Zusätze (FA)</t>
  </si>
  <si>
    <t>Zusätze KM</t>
  </si>
  <si>
    <t>Zusatzstoff 6-CaC2</t>
  </si>
  <si>
    <t>Zuschlagstoff FeMn-Formlinge</t>
  </si>
  <si>
    <t>Zuschlagstoff SiC-Formlinge</t>
  </si>
  <si>
    <t>Zuschlagstoffe (Formlinge von SiC, FeMn und FeSi)</t>
  </si>
  <si>
    <t>Zyklon/EGR-Staub</t>
  </si>
  <si>
    <t>Other gaseous fuel</t>
  </si>
  <si>
    <t>Aceites usados</t>
  </si>
  <si>
    <t>Acero</t>
  </si>
  <si>
    <t>Acetylene</t>
  </si>
  <si>
    <t>net caloric value</t>
  </si>
  <si>
    <t>Animal meal</t>
  </si>
  <si>
    <t>AN-organics</t>
  </si>
  <si>
    <t>Arena negra (aditivo)</t>
  </si>
  <si>
    <t>Arrabio. Lingote</t>
  </si>
  <si>
    <t>Asfaltos</t>
  </si>
  <si>
    <t>Astilla de madera</t>
  </si>
  <si>
    <t>Benzyna silnikowa</t>
  </si>
  <si>
    <t>Biogass</t>
  </si>
  <si>
    <t>Biogaz</t>
  </si>
  <si>
    <t>BIT endgas</t>
  </si>
  <si>
    <t>Bobin SiCa</t>
  </si>
  <si>
    <t>Butane</t>
  </si>
  <si>
    <t>Caliza</t>
  </si>
  <si>
    <t>Carbon</t>
  </si>
  <si>
    <t>Cáscara de Almendra</t>
  </si>
  <si>
    <t>Cáscara de Piña</t>
  </si>
  <si>
    <t>Clay Raw Material (Etruria Marl)</t>
  </si>
  <si>
    <t>Clay Raw Material (other)</t>
  </si>
  <si>
    <t>CLS (Combustible líquido de sustitución)</t>
  </si>
  <si>
    <t>Cobalt acetate 5%</t>
  </si>
  <si>
    <t>Coffee Grounds - Arabica Beans</t>
  </si>
  <si>
    <t>Coffee Grounds - Robusta Beans</t>
  </si>
  <si>
    <t>combustible waste</t>
  </si>
  <si>
    <t>CSSg (Combustible sólido de sustitución grueso)</t>
  </si>
  <si>
    <t>DCU futogáz</t>
  </si>
  <si>
    <t>DF gas</t>
  </si>
  <si>
    <t>Diesel</t>
  </si>
  <si>
    <t>Drewno opałowe i odpady pochodzenia drzewnego</t>
  </si>
  <si>
    <t>EIP Aqueous Effluent</t>
  </si>
  <si>
    <t>Electrodes 14” and 24” (feedstock)</t>
  </si>
  <si>
    <t>Electrodos grafito</t>
  </si>
  <si>
    <t>Emulsiones</t>
  </si>
  <si>
    <t>Envases medicamentos</t>
  </si>
  <si>
    <t>EWC 19 12 04</t>
  </si>
  <si>
    <t>EWC 19 12 10</t>
  </si>
  <si>
    <t>EWC 19 12 12</t>
  </si>
  <si>
    <t>Extractos Vegetales Orgánicos</t>
  </si>
  <si>
    <t>F 60/130 fuel oil</t>
  </si>
  <si>
    <t>F 90/160 fuel oil</t>
  </si>
  <si>
    <t>FA 60/120 fuel oil</t>
  </si>
  <si>
    <t>FA 60/130 fuel oil</t>
  </si>
  <si>
    <t>FeMn Afinado</t>
  </si>
  <si>
    <t>FeMn Carburado</t>
  </si>
  <si>
    <t>Ferroboro</t>
  </si>
  <si>
    <t>Ferroníquel molibdeno</t>
  </si>
  <si>
    <t>Ferrosilicio afinado</t>
  </si>
  <si>
    <t>Ferrotitanio</t>
  </si>
  <si>
    <t>Flare Gas</t>
  </si>
  <si>
    <t>Formaldehído</t>
  </si>
  <si>
    <t>Gas Pobre</t>
  </si>
  <si>
    <t>gaseous effluent - CO stream</t>
  </si>
  <si>
    <t>gaseous effluent - HCl stream</t>
  </si>
  <si>
    <t>Gaz ciekły</t>
  </si>
  <si>
    <t>Gaz koksowniczy</t>
  </si>
  <si>
    <t>Gaz rafineryjny</t>
  </si>
  <si>
    <t>Gaz z odmetanowania kopalń</t>
  </si>
  <si>
    <t>Gaz ziemny</t>
  </si>
  <si>
    <t>Gaz ziemny wysokometanowy</t>
  </si>
  <si>
    <t>Gaz ziemny zaazotowany</t>
  </si>
  <si>
    <t>GOK-3 gas</t>
  </si>
  <si>
    <t>Granilla de Uva</t>
  </si>
  <si>
    <t>harina de granilla de uva</t>
  </si>
  <si>
    <t>HDS and Claus gas</t>
  </si>
  <si>
    <t>Hidrocarburos</t>
  </si>
  <si>
    <t>Hueso de Aceituna</t>
  </si>
  <si>
    <t>Import brown coal</t>
  </si>
  <si>
    <t>Import hard coal</t>
  </si>
  <si>
    <t>Inne produkty naftowe</t>
  </si>
  <si>
    <t>Koks i półkoks</t>
  </si>
  <si>
    <t>Koks i półkoks (w tym gazowy)</t>
  </si>
  <si>
    <t>Liquefied petroleum gas</t>
  </si>
  <si>
    <t>liquid effluent -  070103*</t>
  </si>
  <si>
    <t>liquid effluent  - 070104*</t>
  </si>
  <si>
    <t>liquid effluent - 070107*</t>
  </si>
  <si>
    <t>Lodo seco industrial</t>
  </si>
  <si>
    <t>lodos de papel</t>
  </si>
  <si>
    <t>manganese acetate 5%</t>
  </si>
  <si>
    <t>mehtnaole</t>
  </si>
  <si>
    <t>methanol</t>
  </si>
  <si>
    <t>methanole</t>
  </si>
  <si>
    <t>Mixed fossil and  biofuel - Tires chips (GUM) (mino</t>
  </si>
  <si>
    <t>MNB Core Vent Gas</t>
  </si>
  <si>
    <t>MSA véggáz</t>
  </si>
  <si>
    <t>Natural gas (flare)</t>
  </si>
  <si>
    <t>Odpady komunalne - niebiogeniczne</t>
  </si>
  <si>
    <t>Olej napędowy (w tym lekki olej opałowy)</t>
  </si>
  <si>
    <t>Olej napędowy (w tym olej opalowy lekki)</t>
  </si>
  <si>
    <t>Olej opałowy</t>
  </si>
  <si>
    <t>Operational Flare Gas</t>
  </si>
  <si>
    <t>Orujillo/ orujillo de aceituna</t>
  </si>
  <si>
    <t>orujo seco</t>
  </si>
  <si>
    <t>Other biomass</t>
  </si>
  <si>
    <t>Other Liquid Biofuel</t>
  </si>
  <si>
    <t>Other liquid fuel</t>
  </si>
  <si>
    <t>Petrol coke</t>
  </si>
  <si>
    <t>Plástico triturado</t>
  </si>
  <si>
    <t>Półprodukty przerobu ropy naftowej</t>
  </si>
  <si>
    <t>Półprodukty z przerobu ropy naftowej</t>
  </si>
  <si>
    <t>Polvo de Corcho</t>
  </si>
  <si>
    <t>Product from waste</t>
  </si>
  <si>
    <t>Propane</t>
  </si>
  <si>
    <t>Pulpa Lisa</t>
  </si>
  <si>
    <t>residuo hueso aceituna</t>
  </si>
  <si>
    <t>Residuos Pastosos</t>
  </si>
  <si>
    <t>ROG purge gas</t>
  </si>
  <si>
    <t>Serrín</t>
  </si>
  <si>
    <t>Serrín impregnado</t>
  </si>
  <si>
    <t>Shale</t>
  </si>
  <si>
    <t>Siliciuro de Calcio 60 hilo</t>
  </si>
  <si>
    <t>Sílicocalcio</t>
  </si>
  <si>
    <t>Sílicomanganeso</t>
  </si>
  <si>
    <t>Silicomanganeso afinado</t>
  </si>
  <si>
    <t>Sinter de Ni</t>
  </si>
  <si>
    <t>Skalūnų alyva</t>
  </si>
  <si>
    <t>Soduum Chloride Brine</t>
  </si>
  <si>
    <t>Sólidos finos de biomasa</t>
  </si>
  <si>
    <t>Spent Fullers Earth</t>
  </si>
  <si>
    <t>Steel Scrap</t>
  </si>
  <si>
    <t>TAR dust</t>
  </si>
  <si>
    <t>Textil de neumáticos</t>
  </si>
  <si>
    <t>TÜ 5/20 fuel oil</t>
  </si>
  <si>
    <t>Urea</t>
  </si>
  <si>
    <t>Used tire</t>
  </si>
  <si>
    <t>Virutas metálicas</t>
  </si>
  <si>
    <t>Virutas y astillas de madera</t>
  </si>
  <si>
    <t>Wate tyres</t>
  </si>
  <si>
    <t>Węgiel brunatny</t>
  </si>
  <si>
    <t>Węgiel kamienny</t>
  </si>
  <si>
    <t>Wood/Wood Waste</t>
  </si>
  <si>
    <t>acetileno</t>
  </si>
  <si>
    <t>Alloy Steel Scrap</t>
  </si>
  <si>
    <t>Anode</t>
  </si>
  <si>
    <t>Aportador de hierro</t>
  </si>
  <si>
    <t>Bioethanol</t>
  </si>
  <si>
    <t>biogás</t>
  </si>
  <si>
    <t>BOSG Mass Balance (C in alloys)</t>
  </si>
  <si>
    <t>Briqueta de carburo de silicio</t>
  </si>
  <si>
    <t>Briquettes SiC</t>
  </si>
  <si>
    <t>butane</t>
  </si>
  <si>
    <t>CaCO3</t>
  </si>
  <si>
    <t>Calcined Dolomite</t>
  </si>
  <si>
    <t>carbon input</t>
  </si>
  <si>
    <t>Carbon Slag</t>
  </si>
  <si>
    <t>carbon slag</t>
  </si>
  <si>
    <t>Carbon steel Scrap</t>
  </si>
  <si>
    <t>Carbonates</t>
  </si>
  <si>
    <t>Carburo de cálcio/silicio</t>
  </si>
  <si>
    <t>Clinker</t>
  </si>
  <si>
    <t>Coal Dust</t>
  </si>
  <si>
    <t>coke</t>
  </si>
  <si>
    <t>Colliery Methane</t>
  </si>
  <si>
    <t>combustible líquido</t>
  </si>
  <si>
    <t>Commonplace Industrial Waste</t>
  </si>
  <si>
    <t>COV</t>
  </si>
  <si>
    <t>Cracking Gas</t>
  </si>
  <si>
    <t>Crushed Solid Waste</t>
  </si>
  <si>
    <t>Dolomit - węglan magnezu</t>
  </si>
  <si>
    <t>Dust</t>
  </si>
  <si>
    <t>DUST</t>
  </si>
  <si>
    <t>Escorias negras siderúrgicas</t>
  </si>
  <si>
    <t>ferroalloys</t>
  </si>
  <si>
    <t>Ferromanganese</t>
  </si>
  <si>
    <t>Ferromanganeso standard</t>
  </si>
  <si>
    <t>FeSi  75 Dynamoband (ROH 587)</t>
  </si>
  <si>
    <t>Flaring</t>
  </si>
  <si>
    <t>Flocculant</t>
  </si>
  <si>
    <t>fuel gas (activador)</t>
  </si>
  <si>
    <t>fuel gas (antorcha)</t>
  </si>
  <si>
    <t>fuelgas</t>
  </si>
  <si>
    <t>Fumaric acid</t>
  </si>
  <si>
    <t>fumaric acid</t>
  </si>
  <si>
    <t>Fusel Oil</t>
  </si>
  <si>
    <t>gas natural</t>
  </si>
  <si>
    <t>Gas Oil (alternate)</t>
  </si>
  <si>
    <t>gas residual</t>
  </si>
  <si>
    <t>Gaz propan</t>
  </si>
  <si>
    <t>Gaz resztkowy</t>
  </si>
  <si>
    <t>Gazy pooksydacyjne</t>
  </si>
  <si>
    <t>Glina</t>
  </si>
  <si>
    <t>Glina surowa</t>
  </si>
  <si>
    <t>Glina; gliny, kaoliny</t>
  </si>
  <si>
    <t>HCN</t>
  </si>
  <si>
    <t>Hierro gris alto contenido en C</t>
  </si>
  <si>
    <t>industrial sewage sludge (fibre waste material)</t>
  </si>
  <si>
    <t>Inne paliwa gazowe - Butyleny</t>
  </si>
  <si>
    <t>Inny materiał zawierający węgiel - Borrebond</t>
  </si>
  <si>
    <t>Inny materiał zawierający węgiel -Furfural</t>
  </si>
  <si>
    <t>Inny materiał zawierający węgiel; Borrement</t>
  </si>
  <si>
    <t>K2CO3</t>
  </si>
  <si>
    <t>Kamień wapienny</t>
  </si>
  <si>
    <t>Koksik</t>
  </si>
  <si>
    <t>Kruszywo budowlane</t>
  </si>
  <si>
    <t>LCO</t>
  </si>
  <si>
    <t>Light fuel oil</t>
  </si>
  <si>
    <t>lignite</t>
  </si>
  <si>
    <t>Liquid biomass</t>
  </si>
  <si>
    <t>Liquid Gas/oil</t>
  </si>
  <si>
    <t>Liquid steel</t>
  </si>
  <si>
    <t>Mączka dolomitowa</t>
  </si>
  <si>
    <t>Maczka dolomitowa i wapienna</t>
  </si>
  <si>
    <t>Mączka dolomitowa i wapienna</t>
  </si>
  <si>
    <t>Mączka surowcowa</t>
  </si>
  <si>
    <t>Mączka wapienna</t>
  </si>
  <si>
    <t>Magnezyt</t>
  </si>
  <si>
    <t>Maleic acid</t>
  </si>
  <si>
    <t>maleic acid</t>
  </si>
  <si>
    <t>Maleic anhydride</t>
  </si>
  <si>
    <t>maleic anhydride</t>
  </si>
  <si>
    <t>Manganese Ore</t>
  </si>
  <si>
    <t>Meat and Bone Meal</t>
  </si>
  <si>
    <t>Mixed fossil and  biofuel  - Tires chips (GUM) (minor)</t>
  </si>
  <si>
    <t>Mixed fossil and  biofuel - Plastic Pellets (PLP) /Minor</t>
  </si>
  <si>
    <t>Mixed fossil and  biofuel - Pulp</t>
  </si>
  <si>
    <t>Mixed fossil and  biofuel - Tires chips (GUM) (minor)</t>
  </si>
  <si>
    <t>Naphtha</t>
  </si>
  <si>
    <t>ndustrial waste - Meat and bone meal / De-minimis</t>
  </si>
  <si>
    <t>Odpady przemysłowe</t>
  </si>
  <si>
    <t>Oils</t>
  </si>
  <si>
    <t>Olej napędowy</t>
  </si>
  <si>
    <t>Olej opałowy / ropa naftowa</t>
  </si>
  <si>
    <t>Olej opałowy ciężki</t>
  </si>
  <si>
    <t>Olej opałowy lekki</t>
  </si>
  <si>
    <t>Olej rozpałkowy</t>
  </si>
  <si>
    <t>Opony</t>
  </si>
  <si>
    <t>Organic Carbon</t>
  </si>
  <si>
    <t>Orimulsion</t>
  </si>
  <si>
    <t>Osady podekarbonizacyjne</t>
  </si>
  <si>
    <t>Other carbonates</t>
  </si>
  <si>
    <t>Other Liquid fuels</t>
  </si>
  <si>
    <t>Other petroleum gases</t>
  </si>
  <si>
    <t>Other process material</t>
  </si>
  <si>
    <t>Other solid biomass - Beet Seeds / De-minimis</t>
  </si>
  <si>
    <t>Other solid biomass - Dried waste sludge  / De-minimis</t>
  </si>
  <si>
    <t>Other solid biomass - sunflower seeds/ De-minimis</t>
  </si>
  <si>
    <t>Other solid biomass Rape seed hulls / De-minimis</t>
  </si>
  <si>
    <t>Other solid fuels</t>
  </si>
  <si>
    <t>Paliwo zastępcze o kodzie 19 12 10</t>
  </si>
  <si>
    <t>paper</t>
  </si>
  <si>
    <t>Pig Iron</t>
  </si>
  <si>
    <t>pig iron</t>
  </si>
  <si>
    <t>Płyty ceramiczne</t>
  </si>
  <si>
    <t>Pozostałości procesowe</t>
  </si>
  <si>
    <t>Processed Fuel Oil</t>
  </si>
  <si>
    <t>PU Foam</t>
  </si>
  <si>
    <t>Pył wapienny</t>
  </si>
  <si>
    <t>Pyły obejściowe</t>
  </si>
  <si>
    <t>recycled Butadiene</t>
  </si>
  <si>
    <t>Refractories</t>
  </si>
  <si>
    <t>Regeneration Gases</t>
  </si>
  <si>
    <t>RESIDUAL FUEL OIL</t>
  </si>
  <si>
    <t>Residues of the waste preparation</t>
  </si>
  <si>
    <t>residues of the waste preparation</t>
  </si>
  <si>
    <t>Resin</t>
  </si>
  <si>
    <t>Roztwór mocznika</t>
  </si>
  <si>
    <t>rubber</t>
  </si>
  <si>
    <t>Silicium</t>
  </si>
  <si>
    <t>Siliciuro de calcio</t>
  </si>
  <si>
    <t>Silicomanganese</t>
  </si>
  <si>
    <t>Silicomanganeso standard</t>
  </si>
  <si>
    <t>Slag (products)</t>
  </si>
  <si>
    <t>Sludges Of Water-Treatment Plant</t>
  </si>
  <si>
    <t>Smoke Of Silica</t>
  </si>
  <si>
    <t>Soaked Sawdust</t>
  </si>
  <si>
    <t>Solid Recovered Fuel</t>
  </si>
  <si>
    <t>Substitution Liquid Fuel</t>
  </si>
  <si>
    <t>Surowce naturalne zawierające węglany</t>
  </si>
  <si>
    <t>Torch Oil</t>
  </si>
  <si>
    <t>Tyre fluff material</t>
  </si>
  <si>
    <t>Wapień</t>
  </si>
  <si>
    <t>Wapno</t>
  </si>
  <si>
    <t>waste tyres</t>
  </si>
  <si>
    <t>Weglan sodu</t>
  </si>
  <si>
    <t>Węglan sodu</t>
  </si>
  <si>
    <t>Węglany</t>
  </si>
  <si>
    <t>Wet Waste</t>
  </si>
  <si>
    <t>Wood/wood wastes</t>
  </si>
  <si>
    <t>Wooden waste</t>
  </si>
  <si>
    <t>wooden waste</t>
  </si>
  <si>
    <t>Xylene</t>
  </si>
  <si>
    <t>Żużel</t>
  </si>
  <si>
    <t>0,985</t>
  </si>
  <si>
    <t>0,0004</t>
  </si>
  <si>
    <t>0,0020552</t>
  </si>
  <si>
    <t>32,5</t>
  </si>
  <si>
    <t>0,05</t>
  </si>
  <si>
    <t>0,504</t>
  </si>
  <si>
    <t>0,009</t>
  </si>
  <si>
    <t>0,0217</t>
  </si>
  <si>
    <t>3,93</t>
  </si>
  <si>
    <t>12,63</t>
  </si>
  <si>
    <t>0,0419</t>
  </si>
  <si>
    <t>0,0884</t>
  </si>
  <si>
    <t>0,132</t>
  </si>
  <si>
    <t>0,0198812</t>
  </si>
  <si>
    <t>0,44</t>
  </si>
  <si>
    <t>0,15</t>
  </si>
  <si>
    <t>0,453</t>
  </si>
  <si>
    <t>0,2558</t>
  </si>
  <si>
    <t>0,0193</t>
  </si>
  <si>
    <t>15,6</t>
  </si>
  <si>
    <t>28,2</t>
  </si>
  <si>
    <t>0,843</t>
  </si>
  <si>
    <t>31,5</t>
  </si>
  <si>
    <t>0,035</t>
  </si>
  <si>
    <t>19,4</t>
  </si>
  <si>
    <t>0,099</t>
  </si>
  <si>
    <t>19,7</t>
  </si>
  <si>
    <t>21,6</t>
  </si>
  <si>
    <t>0,2153</t>
  </si>
  <si>
    <t>48,26</t>
  </si>
  <si>
    <t>0,525</t>
  </si>
  <si>
    <t>0,33</t>
  </si>
  <si>
    <t>0,47749189</t>
  </si>
  <si>
    <t>0,27292576</t>
  </si>
  <si>
    <t>0,273</t>
  </si>
  <si>
    <t>0,272727</t>
  </si>
  <si>
    <t>0,1977</t>
  </si>
  <si>
    <t>0,01397</t>
  </si>
  <si>
    <t>42,6</t>
  </si>
  <si>
    <t>0,477</t>
  </si>
  <si>
    <t>0,474</t>
  </si>
  <si>
    <t>0,3135</t>
  </si>
  <si>
    <t>0,01664104</t>
  </si>
  <si>
    <t>0,98</t>
  </si>
  <si>
    <t>0,056</t>
  </si>
  <si>
    <t>0,723</t>
  </si>
  <si>
    <t>0,57094</t>
  </si>
  <si>
    <t>0,48</t>
  </si>
  <si>
    <t>0,495</t>
  </si>
  <si>
    <t>0,749</t>
  </si>
  <si>
    <t>0,6158</t>
  </si>
  <si>
    <t>0,06019</t>
  </si>
  <si>
    <t>0,06978</t>
  </si>
  <si>
    <t>0,0005</t>
  </si>
  <si>
    <t>0,02</t>
  </si>
  <si>
    <t>0,08</t>
  </si>
  <si>
    <t>0,006818</t>
  </si>
  <si>
    <t>0,9</t>
  </si>
  <si>
    <t>0,015</t>
  </si>
  <si>
    <t>0,0709</t>
  </si>
  <si>
    <t>0,0015</t>
  </si>
  <si>
    <t>0,01</t>
  </si>
  <si>
    <t>0,785</t>
  </si>
  <si>
    <t>0,0715</t>
  </si>
  <si>
    <t>44,1</t>
  </si>
  <si>
    <t>0,036375</t>
  </si>
  <si>
    <t>45,7</t>
  </si>
  <si>
    <t>0,08521</t>
  </si>
  <si>
    <t>38,7</t>
  </si>
  <si>
    <t>0,0423</t>
  </si>
  <si>
    <t>0,4</t>
  </si>
  <si>
    <t>0,128</t>
  </si>
  <si>
    <t>0,362</t>
  </si>
  <si>
    <t>0,0134</t>
  </si>
  <si>
    <t>0,0011</t>
  </si>
  <si>
    <t>0,00169</t>
  </si>
  <si>
    <t>32,8</t>
  </si>
  <si>
    <t>22,94</t>
  </si>
  <si>
    <t>0,0346</t>
  </si>
  <si>
    <t>0,733319</t>
  </si>
  <si>
    <t>0,7328</t>
  </si>
  <si>
    <t>0,73333</t>
  </si>
  <si>
    <t>0,2939</t>
  </si>
  <si>
    <t>21,63</t>
  </si>
  <si>
    <t>0,0116305</t>
  </si>
  <si>
    <t>0,0055427</t>
  </si>
  <si>
    <t>0,163</t>
  </si>
  <si>
    <t>0,85632</t>
  </si>
  <si>
    <t>0,0946334</t>
  </si>
  <si>
    <t>0,1201</t>
  </si>
  <si>
    <t>0,0010992</t>
  </si>
  <si>
    <t>0,950469</t>
  </si>
  <si>
    <t>0,8</t>
  </si>
  <si>
    <t>0,85592739</t>
  </si>
  <si>
    <t>nosaka uz katrām 5000 tonnām</t>
  </si>
  <si>
    <t>0,353</t>
  </si>
  <si>
    <t>46,4</t>
  </si>
  <si>
    <t>0,189</t>
  </si>
  <si>
    <t>35,5</t>
  </si>
  <si>
    <t>50,01</t>
  </si>
  <si>
    <t>0,309</t>
  </si>
  <si>
    <t>0,04661</t>
  </si>
  <si>
    <t>0,856</t>
  </si>
  <si>
    <t>21,17</t>
  </si>
  <si>
    <t>17,7</t>
  </si>
  <si>
    <t>0,006</t>
  </si>
  <si>
    <t>0,36595</t>
  </si>
  <si>
    <t>0,05488</t>
  </si>
  <si>
    <t>0,672</t>
  </si>
  <si>
    <t>0,718</t>
  </si>
  <si>
    <t>0,00057491</t>
  </si>
  <si>
    <t>0,09992</t>
  </si>
  <si>
    <t>0,0174</t>
  </si>
  <si>
    <t>93,06</t>
  </si>
  <si>
    <t>0,015622</t>
  </si>
  <si>
    <t>18,7</t>
  </si>
  <si>
    <t>0,5</t>
  </si>
  <si>
    <t>8,9</t>
  </si>
  <si>
    <t>0,13</t>
  </si>
  <si>
    <t>0,04696</t>
  </si>
  <si>
    <t>0,06748</t>
  </si>
  <si>
    <t>0,0183</t>
  </si>
  <si>
    <t>0,0091675</t>
  </si>
  <si>
    <t>0,0587</t>
  </si>
  <si>
    <t>0,631</t>
  </si>
  <si>
    <t>nosaka katrai partijai</t>
  </si>
  <si>
    <t>0,067</t>
  </si>
  <si>
    <t>0,01579</t>
  </si>
  <si>
    <t>0,96</t>
  </si>
  <si>
    <t>0,025</t>
  </si>
  <si>
    <t>0,0017987</t>
  </si>
  <si>
    <t>0,005842</t>
  </si>
  <si>
    <t>0,076134</t>
  </si>
  <si>
    <t>0,003222</t>
  </si>
  <si>
    <t>0,0368</t>
  </si>
  <si>
    <t>0,278956</t>
  </si>
  <si>
    <t>0,037165</t>
  </si>
  <si>
    <t>0,0579</t>
  </si>
  <si>
    <t>47,86</t>
  </si>
  <si>
    <t>0,01915</t>
  </si>
  <si>
    <t>0,296</t>
  </si>
  <si>
    <t>0,0205</t>
  </si>
  <si>
    <t>0,0003</t>
  </si>
  <si>
    <t>0,20242</t>
  </si>
  <si>
    <t>0,2405</t>
  </si>
  <si>
    <t>0,016289</t>
  </si>
  <si>
    <t>0,0095</t>
  </si>
  <si>
    <t>0,1133</t>
  </si>
  <si>
    <t>Calculated - Variable</t>
  </si>
  <si>
    <t>Various</t>
  </si>
  <si>
    <t>0,03989165</t>
  </si>
  <si>
    <t>0,0298</t>
  </si>
  <si>
    <t>0,0332</t>
  </si>
  <si>
    <t>0,0157</t>
  </si>
  <si>
    <t>0,0402</t>
  </si>
  <si>
    <t>0,06632</t>
  </si>
  <si>
    <t>27,65</t>
  </si>
  <si>
    <t>0,06829</t>
  </si>
  <si>
    <t>19,33</t>
  </si>
  <si>
    <t>0,961</t>
  </si>
  <si>
    <t>0,07535</t>
  </si>
  <si>
    <t>0,04274</t>
  </si>
  <si>
    <t>0,000197</t>
  </si>
  <si>
    <t>0,00016</t>
  </si>
  <si>
    <t>0,204</t>
  </si>
  <si>
    <t>0,0375</t>
  </si>
  <si>
    <t>0,094</t>
  </si>
  <si>
    <t>27,5</t>
  </si>
  <si>
    <t>0,11708</t>
  </si>
  <si>
    <t>27,6</t>
  </si>
  <si>
    <t>87,4</t>
  </si>
  <si>
    <t>40,82</t>
  </si>
  <si>
    <t>28,3</t>
  </si>
  <si>
    <t>25,2</t>
  </si>
  <si>
    <t>InstallationNoSamplingPlansReasons</t>
  </si>
  <si>
    <t>Task of the Local Authorities, We are in contact with the local authorities to clarify this issue.</t>
  </si>
  <si>
    <t>Se han presentado 3 casos en los que  no se han elaborado planes específicos de muestreo, siendo los 3 flujos fuente de minimis.</t>
  </si>
  <si>
    <t>Some cases, no reason specified (misunderstanding or omission)</t>
  </si>
  <si>
    <t>Plan uzorkovanja nije napravljen za tok izvora prirodnog plina. Razlog je da dobavljač plina nema pravnu obvezu dostaviti to svojim kupcima. Kako bi se poboljšao sustav, MZOIP i AZO su organizirale sastanak sa Hrvatskom energetskom regulatornom agencijom kao bi obveznici ETS bili u skladu sa ETS zahtjevima. Cilj je da postrojenja podnesu plan uzorkovanja za prirodni plin na određenim točkama uzorkovanja.</t>
  </si>
  <si>
    <t>Anlagen mit geringen Emissionen</t>
  </si>
  <si>
    <t>Nie we wszystkich przypadkach sporządzono i zatwierdzono plan pobierania próbek. Dotyczy to zwłaszcza nowych paliw i strumieni pomniejszych lub deminimis.</t>
  </si>
  <si>
    <t>Please see section 5 of question 14.</t>
  </si>
  <si>
    <t>Please see sub-section 5.8 of section 14.</t>
  </si>
  <si>
    <t>The issue will be raised with concerned installations.</t>
  </si>
  <si>
    <t>InstallationSamplingPlansProblemsDetail</t>
  </si>
  <si>
    <t>Se puede mencionar algunos casos en los que el verificador ha indicado que no se había especificado las fechas de las tomas de muestras a analizar.</t>
  </si>
  <si>
    <t>Information provided in verification reports indicates that in few cases the frequency of analysis is not according to Regulation 601/2012.</t>
  </si>
  <si>
    <t>Sampling plans not approved by the competent authority due to the lack of laboratory signature or approval</t>
  </si>
  <si>
    <t>sampling plans not approved by the competent authority due to the lack of laboratory signature or approval</t>
  </si>
  <si>
    <t>Operater kupuje u jednoj pošiljci godišnju količinu lož ulja i dobiva za to laboratorijske analize. Obzirom da je to standardno komercijalno gorivo, zbog neopravdano visokih troškova, teško je udovoljiti učestalosti analiza navedenih u Annex-u VII Uredbe 601/2012. Za komercijalna standardna goriva faktori izračuna se ne mijenjaju značajno.</t>
  </si>
  <si>
    <t>Operater kupuje u jednoj pošiljci godišnju količinu lož ulja i dobiva za to laboratorijske analize. Obzirom da je to standardno komercijalno gorivo, zbog neopravdano visokih troškova, teško je udovoljiti učestalosti analiza navedenih u Annex VII Uredbe 601/2012. Za komercijalna standardna goriva faktori izračuna se ne mijenjaju značajno.</t>
  </si>
  <si>
    <t>For installations where natural gas is used, the operators do not have any influence on the monitoring of the fuel, as it is planned and performed by the provider. In these cases the plan only states that the sampling is performed by the supplier according to the regulations of the supplier that complies to MSZ EN 17015.</t>
  </si>
  <si>
    <t>When a supplier do the sampling and analysis and there are several suppliers of the material to one source stream, we have accepted that the operator can submit a more aggregated sampling plan in Norwegian that covers the different sampling plans from the suppliers in English. The Norwegian sampling plan is attached to the permit as a part of the monitoring plan. The original English sampling plans from the suppliers are also to be submitted to the CA. When supplier related information is seen to be sensitive, those sampling plans are not available to the public and not attached to the permit.</t>
  </si>
  <si>
    <t>There have been cases where NV and/or a verifier found that the sampling plan was not satisfactory, and in some cases it was missing altogether. There is no national overview of all sampling plans at present so NV cannot say to what extent this occurs.</t>
  </si>
  <si>
    <t>There have been cases when NV and/or a verifier found that the sampling plan was not satisfactory, and in some cases it was missing altogether. There is no national overview of all sampling plans at present so NV cannot say to what extent this occurs. NV thinks the situation may have improved compared to last year since CA:s and operators have more experience implementing Regulation No. 601/2012 now. This has not been thoroughly evaluated however.</t>
  </si>
  <si>
    <t>Verifiers commented on sampling procedures that were not done correctly or not documented appropriately.</t>
  </si>
  <si>
    <t>SamplingFuelMaterial</t>
  </si>
  <si>
    <t>anthracite</t>
  </si>
  <si>
    <t>Antracita</t>
  </si>
  <si>
    <t>Carbón</t>
  </si>
  <si>
    <t>Carbonate  materials (inc limestome and dolomite</t>
  </si>
  <si>
    <t>CEM Miljø fuel</t>
  </si>
  <si>
    <t>Clays and shales</t>
  </si>
  <si>
    <t>coal</t>
  </si>
  <si>
    <t>coal and petrocoke</t>
  </si>
  <si>
    <t>Coal, coking coal, Petroleum coke</t>
  </si>
  <si>
    <t>Co-produced gas</t>
  </si>
  <si>
    <t>Coque de petróleo</t>
  </si>
  <si>
    <t>Erdölgaskondensat</t>
  </si>
  <si>
    <t>FL: Input material in mass  balance (emissions in total only 20 kt CO2)</t>
  </si>
  <si>
    <t>Fuel pyrolysis gas II</t>
  </si>
  <si>
    <t>Fuel-/sales gases offshore and gas treatment</t>
  </si>
  <si>
    <t>Gas residual a antorchas</t>
  </si>
  <si>
    <t>Gas work gas</t>
  </si>
  <si>
    <t>Hard coal</t>
  </si>
  <si>
    <t>Hulla</t>
  </si>
  <si>
    <t>Liquid Waste</t>
  </si>
  <si>
    <t>n.a.</t>
  </si>
  <si>
    <t>Natural gas (production offshore)</t>
  </si>
  <si>
    <t>Other input and outputs streams in the mass balance (not applicable for fuel or reducing agents)</t>
  </si>
  <si>
    <t>Other Material</t>
  </si>
  <si>
    <t>Petcoke</t>
  </si>
  <si>
    <t>PetCoke/oliepiller (PLG)</t>
  </si>
  <si>
    <t>Process Gas</t>
  </si>
  <si>
    <t>Process gases chemical</t>
  </si>
  <si>
    <t>Raffineriegas</t>
  </si>
  <si>
    <t>Refinery gas</t>
  </si>
  <si>
    <t>refinery mixed gas</t>
  </si>
  <si>
    <t>Residual process gases</t>
  </si>
  <si>
    <t>Solid Waste (pure fossil or mixed biomass fossil)</t>
  </si>
  <si>
    <t>WA: mélange éthylène/butène résiduaire</t>
  </si>
  <si>
    <t>waste gas from CO2-removal unit</t>
  </si>
  <si>
    <t>waste tires, solid combustible waste, textile waste, plastic baghouse filters</t>
  </si>
  <si>
    <t>Carbonate  materials (inc limestone and dolomite</t>
  </si>
  <si>
    <t>FL : cokesgas</t>
  </si>
  <si>
    <t>FL : Fuelgas</t>
  </si>
  <si>
    <t>FL : Mixed Xylenes</t>
  </si>
  <si>
    <t>FL : Offgas</t>
  </si>
  <si>
    <t>FL : Paraxylene</t>
  </si>
  <si>
    <t>FL : PSA-restgas</t>
  </si>
  <si>
    <t>Fuel gas (natural gas) (production offshore)</t>
  </si>
  <si>
    <t>Gas descargado a red de antorchas</t>
  </si>
  <si>
    <t>Off gas</t>
  </si>
  <si>
    <t>other material</t>
  </si>
  <si>
    <t>semi-coke gas</t>
  </si>
  <si>
    <t>Waste gas from CO2-removal unit</t>
  </si>
  <si>
    <t>MonitoringParameterAffected</t>
  </si>
  <si>
    <t>AnnualAverageHourlyEmissionsFromSource</t>
  </si>
  <si>
    <t>PreliminaryEF</t>
  </si>
  <si>
    <t>QuantityOfFuel</t>
  </si>
  <si>
    <t>QuantityOfMaterial</t>
  </si>
  <si>
    <t>InstallationID</t>
  </si>
  <si>
    <t>WA004</t>
  </si>
  <si>
    <t>CZ-118</t>
  </si>
  <si>
    <t>CZ-120</t>
  </si>
  <si>
    <t>CZ-121</t>
  </si>
  <si>
    <t>CZ-122</t>
  </si>
  <si>
    <t>CZ-123</t>
  </si>
  <si>
    <t>CZ-124</t>
  </si>
  <si>
    <t>CZ-125</t>
  </si>
  <si>
    <t>CZ-126</t>
  </si>
  <si>
    <t>CZ-127</t>
  </si>
  <si>
    <t>CZ-128</t>
  </si>
  <si>
    <t>CZ-129</t>
  </si>
  <si>
    <t>FI-533</t>
  </si>
  <si>
    <t>FR000000000000253</t>
  </si>
  <si>
    <t>FR000000000000258</t>
  </si>
  <si>
    <t>FR000000000000263</t>
  </si>
  <si>
    <t>FR000000000000279</t>
  </si>
  <si>
    <t>FR000000000000458</t>
  </si>
  <si>
    <t>FR000000000000527</t>
  </si>
  <si>
    <t>FR000000000000534</t>
  </si>
  <si>
    <t>FR000000000000616</t>
  </si>
  <si>
    <t>FR000000000000622</t>
  </si>
  <si>
    <t>FR000000000000627</t>
  </si>
  <si>
    <t>FR000000000000628</t>
  </si>
  <si>
    <t>FR000000000000629</t>
  </si>
  <si>
    <t>FR000000000000664</t>
  </si>
  <si>
    <t>FR000000000205769</t>
  </si>
  <si>
    <t>Fr000000000000000258</t>
  </si>
  <si>
    <t>FR000000000000000259</t>
  </si>
  <si>
    <t>FR000000000000000263</t>
  </si>
  <si>
    <t>Fr000000000000000279</t>
  </si>
  <si>
    <t>Fr000000000000000527</t>
  </si>
  <si>
    <t>FR00000000000000263</t>
  </si>
  <si>
    <t>FR00000000000000279</t>
  </si>
  <si>
    <t>FR00000000000000458</t>
  </si>
  <si>
    <t>FR00000000000000527</t>
  </si>
  <si>
    <t>FR00000000000000534</t>
  </si>
  <si>
    <t>FR00000000000000614</t>
  </si>
  <si>
    <t>FR00000000000000616</t>
  </si>
  <si>
    <t>FR00000000000000622</t>
  </si>
  <si>
    <t>FR00000000000000627</t>
  </si>
  <si>
    <t>FR00000000000000628</t>
  </si>
  <si>
    <t>FR00000000000000629</t>
  </si>
  <si>
    <t>FR00000000000000664</t>
  </si>
  <si>
    <t>FR0000000000000253</t>
  </si>
  <si>
    <t>FR0000000000000258</t>
  </si>
  <si>
    <t>HR -352</t>
  </si>
  <si>
    <t>HR-299</t>
  </si>
  <si>
    <t>HR-352</t>
  </si>
  <si>
    <t>HR-311</t>
  </si>
  <si>
    <t>HU-131</t>
  </si>
  <si>
    <t>HU-194</t>
  </si>
  <si>
    <t>HU-63</t>
  </si>
  <si>
    <t>HU-941</t>
  </si>
  <si>
    <t>IS-new-IS003</t>
  </si>
  <si>
    <t>IS-new-IS004</t>
  </si>
  <si>
    <t>IT-A-617</t>
  </si>
  <si>
    <t>IT-A-758</t>
  </si>
  <si>
    <t>IT-A-762</t>
  </si>
  <si>
    <t>IT-A-841</t>
  </si>
  <si>
    <t>IT-A-759</t>
  </si>
  <si>
    <t>PTA</t>
  </si>
  <si>
    <t>RO 39</t>
  </si>
  <si>
    <t>RO 44</t>
  </si>
  <si>
    <t>UK-E-IN11402</t>
  </si>
  <si>
    <t>UK-E-IN-11536</t>
  </si>
  <si>
    <t>UK-E-IN-11592</t>
  </si>
  <si>
    <t>UK-E-IN-11607</t>
  </si>
  <si>
    <t>UK-E-IN-12052</t>
  </si>
  <si>
    <t>UK-W-IN-11950</t>
  </si>
  <si>
    <t>UK-E-IN-11402</t>
  </si>
  <si>
    <t>UK-E-IN11607</t>
  </si>
  <si>
    <t>UK-E-IN-13236</t>
  </si>
  <si>
    <t>UK-W-IN13017</t>
  </si>
  <si>
    <t>Expr1</t>
  </si>
  <si>
    <t>Expr2</t>
  </si>
  <si>
    <t>CategoryBMainActivity</t>
  </si>
  <si>
    <t>InstallationCategory</t>
  </si>
  <si>
    <t>SumOfImprovementReportRequired</t>
  </si>
  <si>
    <t>SumOfImprovementReportSubmitted</t>
  </si>
  <si>
    <t>CatA</t>
  </si>
  <si>
    <t>CatB</t>
  </si>
  <si>
    <t>CatC</t>
  </si>
  <si>
    <t>CO2Transferred</t>
  </si>
  <si>
    <t>CO2Received</t>
  </si>
  <si>
    <t>CountOfInstallationID</t>
  </si>
  <si>
    <t>WA: N/A</t>
  </si>
  <si>
    <t>Nein.</t>
  </si>
  <si>
    <t>Not any forseen at the moment.</t>
  </si>
  <si>
    <t>Όχι</t>
  </si>
  <si>
    <t>No additional innovative technologies other than those allowed under Article 49 of Regulation (EU) No 601/2012 are noted.</t>
  </si>
  <si>
    <t>https://www.or.is/en/projects/carbfix</t>
  </si>
  <si>
    <t>Ne</t>
  </si>
  <si>
    <t>Latvijā CCS darbības nenotiek.</t>
  </si>
  <si>
    <t>In Norway we consider that best available technique (BAT) in monitoring stored CO2 in a storage site is 4D seismology. You shoot 3 D seismology and include time as the 4. dimension and interpret the results. This will be repeated based on previous results</t>
  </si>
  <si>
    <t>Nie</t>
  </si>
  <si>
    <t>Romania currently not develop  other projects  than those allowed under Article 49 of Regulation (EU) No 601/2012, that could be applied for permanent storage of carbon dioxide.</t>
  </si>
  <si>
    <t>No, there is none.</t>
  </si>
  <si>
    <t>Not any forseen at the moment</t>
  </si>
  <si>
    <t>Όχι.</t>
  </si>
  <si>
    <t>N.P</t>
  </si>
  <si>
    <t>Yes, please find further details at: https://www.or.is/en/projects/carbfix</t>
  </si>
  <si>
    <t>Latvijā netiek paredzētas CCS darbības.</t>
  </si>
  <si>
    <t>In Norway we consider that best available technique (BAT) for monitoring stored CO2 in a storage site is 4D seismology. You shoot 3D seismology and include time as the 4. dimension and interpret the results. This will be repeated based on previous results</t>
  </si>
  <si>
    <t>We do not foressee any permanent storage in PT.</t>
  </si>
  <si>
    <t>Romania currently do not develop other projects than those allowed under the Art.49 of Regulation (EU) No.601/2012 that could be applied for permanent storage of CO2.</t>
  </si>
  <si>
    <t>Satisfied</t>
  </si>
  <si>
    <t>NotSatisfied</t>
  </si>
  <si>
    <t>BiomassInstallationCategory</t>
  </si>
  <si>
    <t>Annex1Activity</t>
  </si>
  <si>
    <t>Expr3</t>
  </si>
  <si>
    <t>National system not completely applied at the moment. European wide systems will be used to satisfy sustainability criteria</t>
  </si>
  <si>
    <t>For bioliquids a proof of sustainability has to be supplied.</t>
  </si>
  <si>
    <t>N.A.</t>
  </si>
  <si>
    <t>In year 2013 the compliance with sustainability criteria was demonstrated according the national system with specific form approved by the verifier.</t>
  </si>
  <si>
    <t>In year 2014 the compliance with sustainability criteria was demonstrated according the national system with specific form approved by the verifier.</t>
  </si>
  <si>
    <t>For bioliquids, from the 2014 reporting year onwards (i.e. from 1 January 2014) proof of sustainability pursuant to the Biomass Electricity Sustainability Ordinance (Biomassenstrom-Nachhaltigkeitsverordnung – BioSt-NachV) must be provided (cf. Arts. 3 and</t>
  </si>
  <si>
    <t>In general, compliance with sustainability criteria for bioliquid and biofuel should be demonstrated in DK in form of certificates according to EU-approved voluntary schemes (eg. ISCC), but other forms of documentation for demonstration compliance is also</t>
  </si>
  <si>
    <t>All installations use solid biomass for which no sustainability criteria are to be applied.</t>
  </si>
  <si>
    <t xml:space="preserve">La mayoría de las instalaciones fijas que utilizan biomasa lo hacen en la forma de biomasa sólida que no se encuentra actualmente sujeta al cumplimiento de los criterios de sostenilidad para poder aplicar el factor de emisión de cero. No obstante, existe </t>
  </si>
  <si>
    <t>By using a voluntary scheme that the Commission has recognised for the purpose or by a national system. The requirements of national system are defined in national legislation (Act on Sustainability of Biofuels and Bioliquids, Emissions Trading Act). In y</t>
  </si>
  <si>
    <t xml:space="preserve">By using a voluntary scheme that the Commission has recognised for the purpose or by a national system. The requirements of national system are defined in national legislation (Act on Sustainability of Biofuels and Bioliquids, Emissions Trading Act). The </t>
  </si>
  <si>
    <t>Although we consulted and investigated, we could not get any information on sustainibility criteria used in France</t>
  </si>
  <si>
    <t>Although we consulted and investigated, we could not get any information on sustainability criteria used in France</t>
  </si>
  <si>
    <t>Οι μέθοδοι που ακολουθούνται για τη συμμορφωση προς τα κριτήρια βιωσιμότητας προβλέπονται στο σχέδιο της κοινής Υπουργικής Απόφασης η οποία είναι σε επεξεργασία.</t>
  </si>
  <si>
    <t>Οι μέθοδοι που ακολουθούνται για τη συμμόρφωση προς τα κριτήρια βιωσιμότητας προβλέπονται στο σχέδιο της κοινής Υπουργικής Απόφασης η οποία είναι σε επεξεργασία..</t>
  </si>
  <si>
    <t>Ne primjenjuje se. Koriste se samo kruta biogoriva.</t>
  </si>
  <si>
    <t>The method to demonstrate compliance with sustainability criteria is through the certification by a Commission approved voluntary scheme.</t>
  </si>
  <si>
    <t>Methods used in Iceland are based on Articles 17-21. of the RES Directive, which have been implemented into Icelandic law.</t>
  </si>
  <si>
    <t>Sistema volontario della Commissione Europea</t>
  </si>
  <si>
    <t>ISO 26000</t>
  </si>
  <si>
    <t>Tvarumo kriterijai nebuvo taikomi.</t>
  </si>
  <si>
    <t>Not applicable.  None of the installations operating in Malta and falling within the scope of the EU ETS Directive use biomass.</t>
  </si>
  <si>
    <t>Not applicable. None of the installations operating in Malta and falling within the scope of the EU ETS Directive use biomass.</t>
  </si>
  <si>
    <t>We accept certificates based on voluntary sustainability schemes recognized by the European Commission.</t>
  </si>
  <si>
    <t>For zero-rating of liquid biomass, the operators have to document compliance with a national regulation (Product Regulation) by specific forms (certificates) to be checked by the verifier.</t>
  </si>
  <si>
    <t xml:space="preserve">Ustawa z dnia 21 marca 2014 roku o zmianie ustawy o biokomponentach i biopaliwach ciekłych oraz innych ustaw (Dz. U. 2014 poz. 457.) oraz Ustawa z dnia 15 stycznia 2015 roku o zmianie ustawy o biokomponentach i biopaliwach ciekłych oraz niektórych innych </t>
  </si>
  <si>
    <t>Until now we do not have any case to evaluate the compliance with the sustainability criteria.</t>
  </si>
  <si>
    <t>Sustainability criteria have not been applied</t>
  </si>
  <si>
    <t>The Swedish Energy Agency is the supervising authority for the Swedish national system for ascertaining sustainability of biofuels and bioliquids in accordance with the Renewable Energy Directive (RED) and the Fuel Quality Directive (FQD). The Renewable E</t>
  </si>
  <si>
    <t>not relevant</t>
  </si>
  <si>
    <t>The biomass use in Slovakia follows methods and recommendations set out in the MRR Guidance document No. 3 - Biomass issues in the EU ETS which was created based on Commission Regulation (EU) No. 601/2012 of 21 June 2012 on the monitoring and reporting of</t>
  </si>
  <si>
    <t>EC voluntary schemes.</t>
  </si>
  <si>
    <t>WasteType</t>
  </si>
  <si>
    <t>01 04 12</t>
  </si>
  <si>
    <t>02 03 04</t>
  </si>
  <si>
    <t>02 03 05</t>
  </si>
  <si>
    <t>02 06 01</t>
  </si>
  <si>
    <t>020110, 120101, 120199, 150104, 160117, 170405, 190102, 191202, 200140</t>
  </si>
  <si>
    <t>03 01 01</t>
  </si>
  <si>
    <t>03 01 04*</t>
  </si>
  <si>
    <t>03 01 05</t>
  </si>
  <si>
    <t>03 03 01</t>
  </si>
  <si>
    <t>03 03 07</t>
  </si>
  <si>
    <t>03 03 10</t>
  </si>
  <si>
    <t>04 01 08</t>
  </si>
  <si>
    <t>04 01 99</t>
  </si>
  <si>
    <t>04 02 09</t>
  </si>
  <si>
    <t>04 02 10</t>
  </si>
  <si>
    <t>04 02 21</t>
  </si>
  <si>
    <t>04 02 22</t>
  </si>
  <si>
    <t>04 02 99</t>
  </si>
  <si>
    <t>05 01 03*</t>
  </si>
  <si>
    <t>05 01 06*</t>
  </si>
  <si>
    <t>05 01 07*</t>
  </si>
  <si>
    <t>05 01 09*</t>
  </si>
  <si>
    <t>05 01 10</t>
  </si>
  <si>
    <t>05 01 17</t>
  </si>
  <si>
    <t>05 01 99</t>
  </si>
  <si>
    <t>06 13 02*</t>
  </si>
  <si>
    <t>06 13 03</t>
  </si>
  <si>
    <t>07 01 01</t>
  </si>
  <si>
    <t>07 01 03</t>
  </si>
  <si>
    <t>07 01 99</t>
  </si>
  <si>
    <t>07 02 04</t>
  </si>
  <si>
    <t>07 02 13</t>
  </si>
  <si>
    <t>07 02 99</t>
  </si>
  <si>
    <t>07 03 10*</t>
  </si>
  <si>
    <t>07 05 04</t>
  </si>
  <si>
    <t>07 06 99</t>
  </si>
  <si>
    <t>08 01 11*</t>
  </si>
  <si>
    <t>08 01 12</t>
  </si>
  <si>
    <t>08 01 13*</t>
  </si>
  <si>
    <t>08 01 15*</t>
  </si>
  <si>
    <t>08 01 19*</t>
  </si>
  <si>
    <t>08 03 17*</t>
  </si>
  <si>
    <t>08 04 09*</t>
  </si>
  <si>
    <t>08 04 10</t>
  </si>
  <si>
    <t>08 04 12</t>
  </si>
  <si>
    <t>10 01 02</t>
  </si>
  <si>
    <t>10 02 07</t>
  </si>
  <si>
    <t>10 06 99</t>
  </si>
  <si>
    <t>10 13 99</t>
  </si>
  <si>
    <t>11 01 14</t>
  </si>
  <si>
    <t>12 01 01</t>
  </si>
  <si>
    <t>12 01 05</t>
  </si>
  <si>
    <t>12 01 07*</t>
  </si>
  <si>
    <t>12 01 09*</t>
  </si>
  <si>
    <t>12 01 10*</t>
  </si>
  <si>
    <t>12 01 12*</t>
  </si>
  <si>
    <t>12 01 17</t>
  </si>
  <si>
    <t>12 01 18*</t>
  </si>
  <si>
    <t>120101, 160117, 170405, 191001, 121202, 200140, 120199</t>
  </si>
  <si>
    <t>120107, 130109, 130110, 130111, 130113, 130204, 130205, 130206, 130208, 130307, 130310, 130403, 130506, 130702, 130701, 130703, 130899</t>
  </si>
  <si>
    <t>120109, 130110, 130111, 130113, 130204, 130205, 130206, 130208, 130403, 130307, 130308, 130506, 130507, 130701, 130703, 160708, 160709, 190810</t>
  </si>
  <si>
    <t>13 01 05*</t>
  </si>
  <si>
    <t>13 01 10</t>
  </si>
  <si>
    <t>13 01 10*</t>
  </si>
  <si>
    <t>13 01 11</t>
  </si>
  <si>
    <t>13 01 11*</t>
  </si>
  <si>
    <t>13 01 12*</t>
  </si>
  <si>
    <t>13 02 03</t>
  </si>
  <si>
    <t>13 02 05</t>
  </si>
  <si>
    <t>13 02 05*</t>
  </si>
  <si>
    <t>13 02 06</t>
  </si>
  <si>
    <t>13 02 06*</t>
  </si>
  <si>
    <t>13 02 07*</t>
  </si>
  <si>
    <t>13 02 08</t>
  </si>
  <si>
    <t>13 02 08*</t>
  </si>
  <si>
    <t>13 03 07*</t>
  </si>
  <si>
    <t>13 03 08*</t>
  </si>
  <si>
    <t>13 03 10</t>
  </si>
  <si>
    <t>13 03 10*</t>
  </si>
  <si>
    <t>13 04 01*</t>
  </si>
  <si>
    <t>13 04 03</t>
  </si>
  <si>
    <t>13 05 02*</t>
  </si>
  <si>
    <t>13 05 06</t>
  </si>
  <si>
    <t>13 05 06*</t>
  </si>
  <si>
    <t>13 05 07*</t>
  </si>
  <si>
    <t>13 06 01</t>
  </si>
  <si>
    <t>13 07 01*</t>
  </si>
  <si>
    <t>13 07 03*</t>
  </si>
  <si>
    <t>130110, 130111, 130113, 130205, 130206, 130208, 130310, 130307, 130403</t>
  </si>
  <si>
    <t>130205*</t>
  </si>
  <si>
    <t>130205, 200125</t>
  </si>
  <si>
    <t>130208, 200125</t>
  </si>
  <si>
    <t>14 06 03*</t>
  </si>
  <si>
    <t>15 01 01</t>
  </si>
  <si>
    <t>15 01 02</t>
  </si>
  <si>
    <t>15 01 03</t>
  </si>
  <si>
    <t>15 01 06</t>
  </si>
  <si>
    <t>15 01 09</t>
  </si>
  <si>
    <t>15 01 10*</t>
  </si>
  <si>
    <t>15 02 02*</t>
  </si>
  <si>
    <t>15 02 03</t>
  </si>
  <si>
    <t>15 02 03; 20 01 01</t>
  </si>
  <si>
    <t>150103, 191207</t>
  </si>
  <si>
    <t>16 01 03</t>
  </si>
  <si>
    <t>16 01 03,19 12 04, 19 12 04 19 12 12</t>
  </si>
  <si>
    <t>16 01 07*</t>
  </si>
  <si>
    <t>16 01 13*</t>
  </si>
  <si>
    <t>16 01 14*</t>
  </si>
  <si>
    <t>16 01 15</t>
  </si>
  <si>
    <t>16 01 17</t>
  </si>
  <si>
    <t>16 01 19</t>
  </si>
  <si>
    <t>16 07 06</t>
  </si>
  <si>
    <t>16 07 08*</t>
  </si>
  <si>
    <t>160117, 170405, 200140</t>
  </si>
  <si>
    <t>160303, 160305</t>
  </si>
  <si>
    <t>17 02 01</t>
  </si>
  <si>
    <t>17 02 03</t>
  </si>
  <si>
    <t>17 02 03; 19 12 10; 19 12 12; 19 12 08; 19 12 11</t>
  </si>
  <si>
    <t>17 02 04*</t>
  </si>
  <si>
    <t>17 04 05</t>
  </si>
  <si>
    <t>17 05 03*</t>
  </si>
  <si>
    <t>17 09 04</t>
  </si>
  <si>
    <t>170101, 170503, 190801</t>
  </si>
  <si>
    <t>19 01 10*</t>
  </si>
  <si>
    <t>19 02 03</t>
  </si>
  <si>
    <t>19 02 04*</t>
  </si>
  <si>
    <t>19 02 05*</t>
  </si>
  <si>
    <t>19 02 07*</t>
  </si>
  <si>
    <t>19 02 08*</t>
  </si>
  <si>
    <t>19 02 09*</t>
  </si>
  <si>
    <t>19 02 10</t>
  </si>
  <si>
    <t>19 08 02</t>
  </si>
  <si>
    <t>19 08 05</t>
  </si>
  <si>
    <t>19 08 09</t>
  </si>
  <si>
    <t>19 08 10*</t>
  </si>
  <si>
    <t>19 08 12</t>
  </si>
  <si>
    <t>19 08 13*</t>
  </si>
  <si>
    <t>19 08 14</t>
  </si>
  <si>
    <t>19 09 05</t>
  </si>
  <si>
    <t>19 10 04</t>
  </si>
  <si>
    <t>19 11 03; 05 01 06;  19 02 05</t>
  </si>
  <si>
    <t>19 11 06</t>
  </si>
  <si>
    <t>19 12 01</t>
  </si>
  <si>
    <t>19 12 04</t>
  </si>
  <si>
    <t>19 12 07</t>
  </si>
  <si>
    <t>19 12 08</t>
  </si>
  <si>
    <t>19 12 10</t>
  </si>
  <si>
    <t>19 12 11</t>
  </si>
  <si>
    <t>19 12 11*</t>
  </si>
  <si>
    <t>19 12 12</t>
  </si>
  <si>
    <t>19 13 01*</t>
  </si>
  <si>
    <t>19 13 02</t>
  </si>
  <si>
    <t>20 01 01</t>
  </si>
  <si>
    <t>20 01 08</t>
  </si>
  <si>
    <t>20 01 10</t>
  </si>
  <si>
    <t>20 01 11</t>
  </si>
  <si>
    <t>20 01 13*</t>
  </si>
  <si>
    <t>20 01 25</t>
  </si>
  <si>
    <t>20 01 27*</t>
  </si>
  <si>
    <t>20 01 28</t>
  </si>
  <si>
    <t>20 01 32</t>
  </si>
  <si>
    <t>20 01 37*</t>
  </si>
  <si>
    <t>20 01 38</t>
  </si>
  <si>
    <t>20 01 39</t>
  </si>
  <si>
    <t>20 03 01</t>
  </si>
  <si>
    <t>20 03 07</t>
  </si>
  <si>
    <t>Abfälle nach AVV 15 01</t>
  </si>
  <si>
    <t>Abfälle nach AVV 19 05 03</t>
  </si>
  <si>
    <t>Abfälle nach AVV 19 08 05</t>
  </si>
  <si>
    <t>Abfälle nach AVV 19 08 12</t>
  </si>
  <si>
    <t>Abfälle nach AVV 19 12 04</t>
  </si>
  <si>
    <t>Abfälle nach AVV 19 12 06*</t>
  </si>
  <si>
    <t>Abfälle nach AVV 19 12 07</t>
  </si>
  <si>
    <t>Abfälle nach AVV 19 12 08</t>
  </si>
  <si>
    <t>Abfälle nach AVV 19 12 10</t>
  </si>
  <si>
    <t>Abfälle nach AVV 19 12 11*</t>
  </si>
  <si>
    <t>Abfälle nach AVV 19 12 12</t>
  </si>
  <si>
    <t>Altkunststoff</t>
  </si>
  <si>
    <t>Altöl</t>
  </si>
  <si>
    <t>Biomasse-Brennstoff, Ablaugen Zellstoffherstellung</t>
  </si>
  <si>
    <t>Biomasse-Brennstoff, Klärgas</t>
  </si>
  <si>
    <t>ekokurināmais/smalcināta gumija</t>
  </si>
  <si>
    <t>ekokurināmais/TYRE FLUFFY</t>
  </si>
  <si>
    <t>Ersatzwert für Festbrennstoff</t>
  </si>
  <si>
    <t>Ersatzwert für feste Produkte</t>
  </si>
  <si>
    <t>Ersatzwert für feste Stoffe</t>
  </si>
  <si>
    <t>Ersatzwert für Flüssigbrennstoff</t>
  </si>
  <si>
    <t>Ersatzwert für flüssige Stoffe</t>
  </si>
  <si>
    <t>Ersatzwert für gasförmige Stoffe</t>
  </si>
  <si>
    <t>Ersatzwert für gasförmige Stoffe in [t]</t>
  </si>
  <si>
    <t>Ersatzwert für gasförmigen Brennstoff in [1000 Nm³]</t>
  </si>
  <si>
    <t>Ersatzwert für gasförmigen Brennstoff in [t]</t>
  </si>
  <si>
    <t>Fangstoffe (Abfälle nach AVV 030310)</t>
  </si>
  <si>
    <t>Klärschlamm</t>
  </si>
  <si>
    <t>Lösemittel (Abfall)</t>
  </si>
  <si>
    <t>Mezcla de familias: 03 01/ 03 03 / 13 01 / 13 02 / 13 03 / 13 04 / 13 08 / 14 06 / 19 02 08 / 13 07</t>
  </si>
  <si>
    <t>Mezcla de familias: 030307 / 070213 / 191210</t>
  </si>
  <si>
    <t>Mezcla de familias: 030310 / 030311</t>
  </si>
  <si>
    <t>Mezcla de familias: 07 02 13 / 17 02 03 / 02 01 04</t>
  </si>
  <si>
    <t>Mezcla de familias: 13 01 / 13 02 / 13 03 / 13 04 / 13 08 / 14 06 / 19 02 08 / 13 07</t>
  </si>
  <si>
    <t>Mezcla de familias: 130401 / 130402 / 130403 / 130506 / 130507 / 130703 / 130802 / 160708</t>
  </si>
  <si>
    <t>Mezcla de familias: 15 02 02 (trapos) / 17 03 02 (asfaltos) / 20 01 32 (medicamentos) / 16 07 08 / 19 12 11/ 07 05 14 / 16 03 06 / 02 01 03 / 19 12 08</t>
  </si>
  <si>
    <t>Mezcla de familias: 19 08 11 / 19 08 12 / 19 08 13 / 19 08 14 / 07 01 08</t>
  </si>
  <si>
    <t>Mezcla de familias: 19 10 04 /19 12 04 /19 12 12</t>
  </si>
  <si>
    <t>Mezcla de familias: 190501 / 190502 / 191210 / 191204</t>
  </si>
  <si>
    <t>Mezcla de familias: 191210 / 191212</t>
  </si>
  <si>
    <t>Mezcla de familias: 20 01 25 /14 06 03* /19 02 07* /19 02 08</t>
  </si>
  <si>
    <t>Naudotos padangos</t>
  </si>
  <si>
    <t>nolietotās riepas un gumijas izstrādājumi</t>
  </si>
  <si>
    <t>NPS (neitralizēta piesārņota augsne)</t>
  </si>
  <si>
    <t>Other</t>
  </si>
  <si>
    <t>Paints and Plastics Contamination Fuel</t>
  </si>
  <si>
    <t>Papierreststoffe (Abfälle nach AVV 030305)</t>
  </si>
  <si>
    <t>Papierreststoffe (Abfälle nach AVV 030307)</t>
  </si>
  <si>
    <t>Papierreststoffe (Abfälle nach AVV 030310)</t>
  </si>
  <si>
    <t>Papierreststoffe (Abfälle nach AVV 030311)</t>
  </si>
  <si>
    <t>Processed Sewage Pellets (PSP)</t>
  </si>
  <si>
    <t>Profuel</t>
  </si>
  <si>
    <t xml:space="preserve">Resin contaminated Fuel </t>
  </si>
  <si>
    <t>rifiuti non pericolosi diversi dagli urbani</t>
  </si>
  <si>
    <t>Rohmaterialmischung</t>
  </si>
  <si>
    <t>Scrap tyres</t>
  </si>
  <si>
    <t>Sewage Sludge</t>
  </si>
  <si>
    <t>Solvents and residues of organic syntheses</t>
  </si>
  <si>
    <t>SRF Trial</t>
  </si>
  <si>
    <t>These data are not available. Waste categories were not reported by the operators.</t>
  </si>
  <si>
    <t>Used oil and fat</t>
  </si>
  <si>
    <t>Waste (all types)</t>
  </si>
  <si>
    <t>Waste all types</t>
  </si>
  <si>
    <t>Waste from the pulp industry</t>
  </si>
  <si>
    <t>Waste Solvents</t>
  </si>
  <si>
    <t>Wood waste</t>
  </si>
  <si>
    <t>01 01 01</t>
  </si>
  <si>
    <t>02 01 03; 03 01 01; 03 01 05; 15 01 03</t>
  </si>
  <si>
    <t>02 01 04</t>
  </si>
  <si>
    <t>02 01 07</t>
  </si>
  <si>
    <t>02 01 07; 03 01 05; 15 01 01; 15 01 03; 17 02 01; 20 01 01</t>
  </si>
  <si>
    <t>02 01 99</t>
  </si>
  <si>
    <t>02 02 02</t>
  </si>
  <si>
    <t>02 02 03</t>
  </si>
  <si>
    <t>02 06 99</t>
  </si>
  <si>
    <t>02.01.03</t>
  </si>
  <si>
    <t>02.01.07</t>
  </si>
  <si>
    <t>02.02.99</t>
  </si>
  <si>
    <t>03 01 01; 03 01 05</t>
  </si>
  <si>
    <t>03 01 01; 03 01 05; 03 01 82; 03 03 99; 15 01 03; 19 12 07</t>
  </si>
  <si>
    <t>03 01 03</t>
  </si>
  <si>
    <t>03 01 04</t>
  </si>
  <si>
    <t>03 01 99</t>
  </si>
  <si>
    <t>03 03 02</t>
  </si>
  <si>
    <t>03 03 05; 03 03 10</t>
  </si>
  <si>
    <t>03 03 11</t>
  </si>
  <si>
    <t>03 03 99</t>
  </si>
  <si>
    <t>03.01.01</t>
  </si>
  <si>
    <t>03.01.05</t>
  </si>
  <si>
    <t>03.01.99</t>
  </si>
  <si>
    <t>03.03.01</t>
  </si>
  <si>
    <t>04 03 07</t>
  </si>
  <si>
    <t>04 03 10</t>
  </si>
  <si>
    <t>05 01 08*</t>
  </si>
  <si>
    <t>05 02 22</t>
  </si>
  <si>
    <t>05 06 03*</t>
  </si>
  <si>
    <t>050108*, 120107*, 130109*, 130110*, 130111*, 130112*, 130113*, 130204*, 130205*, 130206*, 130207*,130208*, 130403*, 130307*, 130308*, 130310*,130401*, 130506*, 130507*, 130701*, 130703*, 130802*,130899*, 160708*, 190810*</t>
  </si>
  <si>
    <t>06 03 99</t>
  </si>
  <si>
    <t>06 05 03</t>
  </si>
  <si>
    <t>06 13 02</t>
  </si>
  <si>
    <t>07 01 01*</t>
  </si>
  <si>
    <t>07 01 04*</t>
  </si>
  <si>
    <t>07 01 08</t>
  </si>
  <si>
    <t>07 01 10*</t>
  </si>
  <si>
    <t>07 02 04*</t>
  </si>
  <si>
    <t>07 02 08</t>
  </si>
  <si>
    <t>07 02 80</t>
  </si>
  <si>
    <t>07 02 99; 15 01 01; 15 01 02; 15 01 03; 16 01 99; 17 02 03</t>
  </si>
  <si>
    <t>08 02 13</t>
  </si>
  <si>
    <t>08 02 99</t>
  </si>
  <si>
    <t>08 03 12*</t>
  </si>
  <si>
    <t>08 03 14*</t>
  </si>
  <si>
    <t>08 04 15*</t>
  </si>
  <si>
    <t>10 01 01</t>
  </si>
  <si>
    <t>10 01 02; 10 01 80</t>
  </si>
  <si>
    <t>10 01 25</t>
  </si>
  <si>
    <t>10 01 80</t>
  </si>
  <si>
    <t>10 01 80; 10 01 01</t>
  </si>
  <si>
    <t>10 01 82</t>
  </si>
  <si>
    <t>10 02 01</t>
  </si>
  <si>
    <t>10 02 02</t>
  </si>
  <si>
    <t>10 02 07*</t>
  </si>
  <si>
    <t>10 02 08</t>
  </si>
  <si>
    <t>10 02 08; 10 13 13</t>
  </si>
  <si>
    <t>10 02 10</t>
  </si>
  <si>
    <t>10 02 10; 12 01 01; 16 01 17; 17 04 05; 19 10 01; 19 12 02</t>
  </si>
  <si>
    <t>10 02 11*</t>
  </si>
  <si>
    <t>10 02 14</t>
  </si>
  <si>
    <t>10 02 14; 10 02 08</t>
  </si>
  <si>
    <t>10 02 14; 10 02 08; 06 03 16</t>
  </si>
  <si>
    <t>10 02 99; 12 01 01; 12 01 02; 12 01 17; 12 01 99; 15 01 04; 16 01 17; 17 04 05; 17 04 07; 19 10 01; 19 12 02; 20 01 40</t>
  </si>
  <si>
    <t>10 02 99; 12 01 01; 12 01 02; 15 01 04; 16 01 17; 17 04 05; 19 12 02</t>
  </si>
  <si>
    <t>10 06 07</t>
  </si>
  <si>
    <t>10 09 10</t>
  </si>
  <si>
    <t>10 80 99</t>
  </si>
  <si>
    <t>12 01 01, 12 12 02, 12 01 99, 16 01 17</t>
  </si>
  <si>
    <t>12 01 01; 12 01 02; 12 01 99; 15 01 04; 16 01 06; 16 01 16; 16 01 17; 17 04 05; 19 10 01; 19 12 02</t>
  </si>
  <si>
    <t>12 01 01; 12 01 02; 12 01 99; 15 01 04; 16 01 17; 16 02 16; 17 04 01; 17 04 02; 17 04 05; 19 10 01; 19 12 02; 19 12 03</t>
  </si>
  <si>
    <t>12 01 01; 12 01 02; 15 01 04; 16 01 17; 17 04 05; 19 10 01; 19 12 02</t>
  </si>
  <si>
    <t>12 01 02; 12 01 17</t>
  </si>
  <si>
    <t>12 01 99; 12 01 01; 12 01 02</t>
  </si>
  <si>
    <t>13 01 05</t>
  </si>
  <si>
    <t>13 01 13*</t>
  </si>
  <si>
    <t>13 01 17</t>
  </si>
  <si>
    <t>13 05 08*</t>
  </si>
  <si>
    <t>15.01.03</t>
  </si>
  <si>
    <t>16 01 02</t>
  </si>
  <si>
    <t>16 01 03*,16 01 05*</t>
  </si>
  <si>
    <t>16 01 03; 07 02 80</t>
  </si>
  <si>
    <t>16 01 06</t>
  </si>
  <si>
    <t>16 01 99</t>
  </si>
  <si>
    <t>16 07 09*</t>
  </si>
  <si>
    <t>16 08 07</t>
  </si>
  <si>
    <t>16 10 01*</t>
  </si>
  <si>
    <t>16.03.06</t>
  </si>
  <si>
    <t>17 01 19</t>
  </si>
  <si>
    <t>17.02.01</t>
  </si>
  <si>
    <t>19 02 07</t>
  </si>
  <si>
    <t>19 03 04*</t>
  </si>
  <si>
    <t>19 08 13</t>
  </si>
  <si>
    <t>19 08 13; 05 01 09</t>
  </si>
  <si>
    <t>19 09 03</t>
  </si>
  <si>
    <t>19 09 04</t>
  </si>
  <si>
    <t>19 10 01; 19 12 02</t>
  </si>
  <si>
    <t>19 11 01*</t>
  </si>
  <si>
    <t>19 12 10; 19 12 08; 19 12 04; 07 02 80; 03 03 07</t>
  </si>
  <si>
    <t>19 12 10; 19 12 11</t>
  </si>
  <si>
    <t>19.12.07</t>
  </si>
  <si>
    <t>19.12.10</t>
  </si>
  <si>
    <t>20 01 03</t>
  </si>
  <si>
    <t>20 01 04</t>
  </si>
  <si>
    <t>20 01 99</t>
  </si>
  <si>
    <t>20 03 99</t>
  </si>
  <si>
    <t>20 09 05</t>
  </si>
  <si>
    <t>20.01.38</t>
  </si>
  <si>
    <t>20.97.97</t>
  </si>
  <si>
    <t>21 01 39</t>
  </si>
  <si>
    <t>Abfälle nach AVV 19 05 01</t>
  </si>
  <si>
    <t>Abfälle nach AVV 19 12 03</t>
  </si>
  <si>
    <t>Atstrādātās smēreļļas un kuģu tilpņu naftas produkti</t>
  </si>
  <si>
    <t>Biomasse-Brennstoff, Brennholz</t>
  </si>
  <si>
    <t>Biomasse-Brennstoff, Rinde</t>
  </si>
  <si>
    <t>Biomasse-Brennstoff, Sonstige feste</t>
  </si>
  <si>
    <t>Biomasse-Brennstoff, Sonstige flüssige</t>
  </si>
  <si>
    <t>Biomasse-Brennstoff, Sonstige in [1000 Nm³]</t>
  </si>
  <si>
    <t>Biomasse-Brennstoff, Sonstige in [t]</t>
  </si>
  <si>
    <t>Biomasse-Brennstoff, Sonstiges Biogas</t>
  </si>
  <si>
    <t>Biomasse-Brennstoff, Tiermehle und -fette</t>
  </si>
  <si>
    <t>By Pass Dust Disposed to Landfill</t>
  </si>
  <si>
    <t>By Pass Dust Exported for recovery</t>
  </si>
  <si>
    <t>Cement Kiln Dust Exported</t>
  </si>
  <si>
    <t>Cement Kiln dust to Cement Production</t>
  </si>
  <si>
    <t>Cement Kiln dust to Cement to Landfill</t>
  </si>
  <si>
    <t>Climafuel to Calciner and Kiln</t>
  </si>
  <si>
    <t>Climafuel to Kilns</t>
  </si>
  <si>
    <t>De-inking sludge from  paper recycling</t>
  </si>
  <si>
    <t>Furnace bottom ash</t>
  </si>
  <si>
    <t>Hazardous Waste (19 11 03, 05 01 06, 19 02 05)</t>
  </si>
  <si>
    <t>Industrial and Municipal Waste; Refused Derived Fuel (RDF) (15 02 03, 17 02 03, 19 12 10, 19 12 12, 19 12 08, 19 12 04, 19 12 11)</t>
  </si>
  <si>
    <t>Industrial Waste - Tires (16 01 03, 19 12 04, 19 12 12)</t>
  </si>
  <si>
    <t>Industrial Waste (07 01 03*)</t>
  </si>
  <si>
    <t>Liquid Waste - (13 02 08, 13 05 08, 13 05 07, 13 07 03)</t>
  </si>
  <si>
    <t>MBM</t>
  </si>
  <si>
    <t>Mezcla de familias: 03 03 07 / 07 02 13 / 19 12 10</t>
  </si>
  <si>
    <t>Mezcla de familias: 03 03 10 / 03 03 11</t>
  </si>
  <si>
    <t>Mezcla de familias: 13 04 01 / 13 04 02 / 13 04 03 / 13 05 06 / 13 05 07 / 13 07 03 / 13 08 02 / 16 07 08</t>
  </si>
  <si>
    <t>Mezcla de familias: 15 02 02  / 17 03 02  / 20 01 32  / 16 07 08 / 19 12 11/ 07 05 14 / 16 03 06 / 02 01 03 / 19 12 08</t>
  </si>
  <si>
    <t>Mezcla de familias: 19 05 01 / 19 05 02 / 19 12 10 / 19 12 04</t>
  </si>
  <si>
    <t>Mezcla de familias: 19 12 10 / 19 12 12</t>
  </si>
  <si>
    <t>Municipal sewage sludge</t>
  </si>
  <si>
    <t>Nolietotās riepas un gumijas izstrādājumi</t>
  </si>
  <si>
    <t>NPS(neitralizēta piesārņota augsne)</t>
  </si>
  <si>
    <t>Processed sewage Pellets (PSP)</t>
  </si>
  <si>
    <t>Pulverised Fly Ash</t>
  </si>
  <si>
    <t>rifiuti industriali</t>
  </si>
  <si>
    <t>rifiuti speciali</t>
  </si>
  <si>
    <t>rifiuti urbani e industriali</t>
  </si>
  <si>
    <t>sadzīves un rūpniecības atkritumi; Ekokurināmais</t>
  </si>
  <si>
    <t>sadzīves un rūpniecības atkritumi; Ekokurināmis</t>
  </si>
  <si>
    <t>Scrap Tyres</t>
  </si>
  <si>
    <t>Secondary Liquid Fuel to Kilns</t>
  </si>
  <si>
    <t>Solvents and residues of org. syntheses</t>
  </si>
  <si>
    <t>The fossil fuel derived paints and plastics contamination of fuel stream F1</t>
  </si>
  <si>
    <t>The fossil fuel derived resin contamination of fuel stream F1</t>
  </si>
  <si>
    <t>The pure biomass fraction of fuel stream F1</t>
  </si>
  <si>
    <t>Waste Tyre (Tyre Fluff)</t>
  </si>
  <si>
    <t>Waste Tyres (Tyre Crumb)</t>
  </si>
  <si>
    <t>Waste, all types</t>
  </si>
  <si>
    <t>InnovativeWaysSimplifyCompliance</t>
  </si>
  <si>
    <t>CustomisedGuidance</t>
  </si>
  <si>
    <t>SimplifiedMPTemplate</t>
  </si>
  <si>
    <t>Workshops</t>
  </si>
  <si>
    <t xml:space="preserve">Customised guidance, templates and/or specific examples </t>
  </si>
  <si>
    <t>Workshops specifically designed for installations with low emissions: BRU: No  / FL: No/ WA: No</t>
  </si>
  <si>
    <t>Customised guidance, templates and/or specific examples: BRU: No  / FL: No/ WA: Yes, specific example of procedures</t>
  </si>
  <si>
    <t>Different situation for each CA:</t>
  </si>
  <si>
    <t>Submission of applications and reports via a internet based system (ETSWAP).</t>
  </si>
  <si>
    <t>Issue of system (ETSWAP) generated email reminders, counting down to key Regulatory deadlines.</t>
  </si>
  <si>
    <t>Submission of applications and reports via an internet based system (ETSWAP).</t>
  </si>
  <si>
    <t>5.C</t>
  </si>
  <si>
    <t>AircraftFuelConsumptionMethodAB</t>
  </si>
  <si>
    <t>MethodA</t>
  </si>
  <si>
    <t>MethodAandB</t>
  </si>
  <si>
    <t>MethodB</t>
  </si>
  <si>
    <t>SumOfEmissionsBiofuelsSustainabilitySatisfied</t>
  </si>
  <si>
    <t>SumOfEmissionsBiofuelsSustainabilityNotSatisfied</t>
  </si>
  <si>
    <t>SmallEmittersToolUses</t>
  </si>
  <si>
    <t>CountAircraftOperatorsAlternativeMethodForMissingFlights</t>
  </si>
  <si>
    <t>CountAircraftOperatorsUsingArt54Tool</t>
  </si>
  <si>
    <t>CountSmallEmittersEmissionsCalcNotUsingOperatorData</t>
  </si>
  <si>
    <t>CountSmallEmittersUsingSETFuelConsump</t>
  </si>
  <si>
    <t>SumOfAircraftImprovementReportRequired</t>
  </si>
  <si>
    <t>SumOfAircraftImprovementReportSubmitted</t>
  </si>
  <si>
    <t>AircraftRiskAssessmentType</t>
  </si>
  <si>
    <t>AircraftGeneralRiskAssessmentPrinciples</t>
  </si>
  <si>
    <t>ByOperator</t>
  </si>
  <si>
    <t>Eurocontrol Small Emitters Tool used</t>
  </si>
  <si>
    <t>Koriste se smjernice Europske Komisije</t>
  </si>
  <si>
    <t>Tool for operator risk assessment</t>
  </si>
  <si>
    <t>ByCompetentAuthority</t>
  </si>
  <si>
    <t>Buvo tikrinama, ar vidutinis metinis to orlaivio naudotojo išmetamųjų ŠESD kiekis, nurodytas patikrintoje prieš tai ėjusio prekybos laikotarpio išmetamųjų ŠESD ataskaitoje yra mažesnis kaip 25000 tonų CO2 ekvivalento.</t>
  </si>
  <si>
    <t>Bendrieji rizikos vertinimo principai paremti stebėsenos ir ataskaitų reglamento SAR gairėmis Nr. 6, 2012 m. spalio 17 d. redakcija.</t>
  </si>
  <si>
    <t>Commission Guidance</t>
  </si>
  <si>
    <t>SmallEmittersInnovativeSimplification</t>
  </si>
  <si>
    <t>SimplifiedMonitoringPlanTemplate</t>
  </si>
  <si>
    <t>WorkshopsForSmallEmitters</t>
  </si>
  <si>
    <t xml:space="preserve">Customised guidance and specific examples </t>
  </si>
  <si>
    <t>Various answers for the following question:</t>
  </si>
  <si>
    <t>Customised guidance and specific examples: BRU: N/A / FL: Yes (an overview of which sections of the MP are required for Small Emitters) / WA:  No</t>
  </si>
  <si>
    <t>Provision of an email based helpdesk service to answer all queries relating to EU ETS.</t>
  </si>
  <si>
    <t>Held webinars to explain the implications of Regulation (EU) 421/2014 to the reporting and surrendering process in the online reporting system and Registry respectively.</t>
  </si>
  <si>
    <t>Developed "How to" guides and videos, explaining how to completed and submit a report using Eurocontrol Support Facility data (Simplified reporting procedures)</t>
  </si>
  <si>
    <t>Issue of  a quarterly "Aviation" newsletter to keep operators informed of EU ETS developments.</t>
  </si>
  <si>
    <t>6.A</t>
  </si>
  <si>
    <t>AccredCertScope</t>
  </si>
  <si>
    <t>1a</t>
  </si>
  <si>
    <t>1b</t>
  </si>
  <si>
    <t>+ Add further rows if necessary</t>
  </si>
  <si>
    <t>SumOfNumberImposedOnVerifiersSuspension</t>
  </si>
  <si>
    <t>SumOfNumberImposedOnVerifiersWithdrawal</t>
  </si>
  <si>
    <t>SumOfNumberImposedOnVerifiersReductionOfScope</t>
  </si>
  <si>
    <t>QuestionField</t>
  </si>
  <si>
    <t>VerifiersAccredited</t>
  </si>
  <si>
    <t>VerifiersCertified</t>
  </si>
  <si>
    <t>ComplaintsAboutVerifiersAccredited</t>
  </si>
  <si>
    <t>ComplaintsAboutVerifiersCertified</t>
  </si>
  <si>
    <t>NonConformitiesForVerifiers</t>
  </si>
  <si>
    <t>TimesSurveillanceRequested</t>
  </si>
  <si>
    <t>6.B</t>
  </si>
  <si>
    <t>AircraftOperatorsVerificationReportIssues</t>
  </si>
  <si>
    <t>InstallationsVerificationReportIssues</t>
  </si>
  <si>
    <t>TypeOfIssue</t>
  </si>
  <si>
    <t>VerificationReportChecksDetailQuestions</t>
  </si>
  <si>
    <t>InspectionsByCASiteVisit</t>
  </si>
  <si>
    <t>VerifiedEmissionReportsRejectedNonCompliance</t>
  </si>
  <si>
    <t>VerifiedEmissionReportsRejectedOtherReasons</t>
  </si>
  <si>
    <t>FurtherInformation</t>
  </si>
  <si>
    <t>ShareEmissionReportsConsistencyChecks</t>
  </si>
  <si>
    <t>ShareEmissionReportsAllocationChecks</t>
  </si>
  <si>
    <t>ShareEmissionReportsOtherDataChecks</t>
  </si>
  <si>
    <t>Historical data</t>
  </si>
  <si>
    <t>ShareEmissionReportsDetailedAnalysisChecks</t>
  </si>
  <si>
    <t>Remarks in VR, biomass, random samples, Fall-back approaches, CEMS</t>
  </si>
  <si>
    <t>ShareEmissionReportsCompletenessChecks</t>
  </si>
  <si>
    <t>BRU: Data from the year before / FL: The reported ETS data will be used as a reference for a cross-check with other data. This cross-check has not yet been completed. / WA: Comparison with historical data (activity data, calculation factor when analysed),</t>
  </si>
  <si>
    <t>FL: The reported ETS data will be used as a reference for a cross-check with other data. This cross-check has not yet been completed. / WA: Comparison with historical data (activity data, calculation factor when analysed), check correctness of default val</t>
  </si>
  <si>
    <t>cross-check with the IED permit (with the experts form the RIEWs)</t>
  </si>
  <si>
    <t>All reports are checked in details and analysed carefully.</t>
  </si>
  <si>
    <t>Data reported activity level by the MOEW; information about the operation of the installations from RIEW</t>
  </si>
  <si>
    <t>All the reports have been analysed in detail</t>
  </si>
  <si>
    <t>Due to the limited number of installations, as a practice we analyse all of them in detail.</t>
  </si>
  <si>
    <t>Cross checked with the Annual Audited Reports of the Installations</t>
  </si>
  <si>
    <t>Cannot yet be stated because verification is not yet concluded. However, the following are envisaged among others: comparison with historical data, with known calculation factors from the past, with capacity and output data where known</t>
  </si>
  <si>
    <t>Cannot yet be stated because verification is not yet concluded. However, the following are envisaged: selection of reports for detailed analysis on the basis of risk assessment, experiential values and the findings of the above-mentioned obligatory verifi</t>
  </si>
  <si>
    <t>The DEA has cross-check the data for  energy producers with another reporting system for energy produceres.</t>
  </si>
  <si>
    <t>All emissions reports has been entered into our online system.</t>
  </si>
  <si>
    <t>The DEA has cross checked the data for energy producers with another reporting system for energy producers</t>
  </si>
  <si>
    <t>All emissions reports has been reviewed. The emission reports has been entered into our new online system, where there is automatic calculation of the emission.</t>
  </si>
  <si>
    <t>all emission reports were checked against previous emissions reported.</t>
  </si>
  <si>
    <t>Energy Authority requested internal verification documentation from 13 selected installations for a closer examination. The results of the evaluation will be taken into consideration and may result actions by CA. These are formal warning letters both to o</t>
  </si>
  <si>
    <t>Energy Authority requested internal verification documentation from 61 selected installations for a closer examination. The results of the evaluation will be taken into consideration and may result actions by CA. These are formal warning letters both to o</t>
  </si>
  <si>
    <t>Emissions reports were analysed in detail when verifier gave a negative opinion or when the remarks contained in the verification reports showed too iimportznt non conformities</t>
  </si>
  <si>
    <t>verification of the report flow by flow; also conusltation of the annual emission report of the previous year</t>
  </si>
  <si>
    <t>Amont of allocation of allowances for the year considered</t>
  </si>
  <si>
    <t>Detaljna analiza je napravljena za sva izvješća jer je tako propisano nacionalnim zakonodavstvom</t>
  </si>
  <si>
    <t>Unakrsne provjere</t>
  </si>
  <si>
    <t>Unakrsne provjere sa povijesnim podacima za period 2008.-2012.</t>
  </si>
  <si>
    <t>All reports are checked automatically</t>
  </si>
  <si>
    <t>Risk based.</t>
  </si>
  <si>
    <t>EPA are still in the process of checking emission reports and intend to check 100% of reports.</t>
  </si>
  <si>
    <t>Batch specific fuel and material calculations from the installations</t>
  </si>
  <si>
    <t>Batch specific fuel and material calculations from the Installations.</t>
  </si>
  <si>
    <t>Green Accounting</t>
  </si>
  <si>
    <t>Emissions report were compared to GHG reports.</t>
  </si>
  <si>
    <t>check inversi tra emissioni, livelli di attività, PCI e fattore di conversione, al fine verificare la correttezza dei dati e la coerenza dei dati indicati</t>
  </si>
  <si>
    <t>2 Anlagen in Liechtenstein, beide kontrolliert</t>
  </si>
  <si>
    <t>Patikrintos visos ataskaitos</t>
  </si>
  <si>
    <t>Visos ataskaitos patikrintos Aplinkos apsaugos agentūros</t>
  </si>
  <si>
    <t>there was no selection</t>
  </si>
  <si>
    <t>historical emission data, historical activity level</t>
  </si>
  <si>
    <t>All reports submitted are checked.</t>
  </si>
  <si>
    <t>There were no selection criteria this year, because it was the first cycle of the third period and we wanted to look at every report.</t>
  </si>
  <si>
    <t>Data gaps, anomalous values of  EF, NCV, OxF, comments verifier.</t>
  </si>
  <si>
    <t>Historical emission figure (trend analysis)</t>
  </si>
  <si>
    <t>Consistencies with the findings of inspections and notification of modification of the MP.</t>
  </si>
  <si>
    <t>We have conducted a check of all emission reports by going through details connected to activity data and emission factors for all source streams and emission sources for each installation. In addition, we have performed an in-depth check of some of the r</t>
  </si>
  <si>
    <t>We have cross-checked with annual emission reports for all installations for 2013. We have also made spot-checks up against other reporting (i.e. offshore/industry reporting of emissions in general).</t>
  </si>
  <si>
    <t>We have conducted a check of all emission reports, by going through details connected to activity data and emission factors for all source streams and emission sources for each installation.</t>
  </si>
  <si>
    <t>We have cross-checked with annual emission reports for all installations for 2012. We have also made spot-checks up against other reporting (i.e. offshore/industry reporting of emissions in general).</t>
  </si>
  <si>
    <t>sprawdzenie obliczeń, wartości wskaźników</t>
  </si>
  <si>
    <t>planowane do przeprowadzenia</t>
  </si>
  <si>
    <t>all monitoring reports have been analyzed in detail</t>
  </si>
  <si>
    <t>All monitoring reports have been analyzed in detail. Comparisons were made with other documents: analysis bulletins, invoices, address information by the competent authority.</t>
  </si>
  <si>
    <t>analysis bulletins</t>
  </si>
  <si>
    <t>Analysis reports</t>
  </si>
  <si>
    <t>GWP factors were updated by the Commission. The selection of installations was based upon that decision and the activities reported in the annual emission reports.</t>
  </si>
  <si>
    <t>Crosschecked against emission figure in verification report.</t>
  </si>
  <si>
    <t>The emission reports were cross-checked with data from NEIS (National Emission Information System) and Statistical office of the Slovak republic.</t>
  </si>
  <si>
    <t>The emission reports were cross-checked with data from NEIS (National Emission Information System) and Statistical office of the Slovak Republic.</t>
  </si>
  <si>
    <t>EA- apply a risk based approach for determining which AEM reports are to be analysed. SEPA, NIEA, NRW and DECC-OGED review all AEM reports.</t>
  </si>
  <si>
    <t>AEM Reports are cross checked with previous years AEM Reports, Improvement Reports and the operators permit.</t>
  </si>
  <si>
    <t>EA - Risk Assessment for determining the GHG AEM Reports which are to be analysed. SEPA, NIE &amp; NRW - Reviewing all GHG AEM reports.</t>
  </si>
  <si>
    <t>PercentageShare</t>
  </si>
  <si>
    <t>VerifiedEmissionReportsChecksOtherActions</t>
  </si>
  <si>
    <t>Comments/reasonable  doubts sent to  operators based on  findings during  checks</t>
  </si>
  <si>
    <t>VerifiedEmissionReportsRejectedActions</t>
  </si>
  <si>
    <t>Reasonable doubts  send to operators /  response by operators  / if doubts cannot be  dispelled emissions  will be determined by  CA (if possible in  cooperation with operator)</t>
  </si>
  <si>
    <t>WA: Emission reports are returned to operators for correction and verification if errors are detected.</t>
  </si>
  <si>
    <t>no rejected reports</t>
  </si>
  <si>
    <t>The operators have been notified with letters to present a timetable and measures for implementation of the recommendations in order to improve the monitoring of the emissions</t>
  </si>
  <si>
    <t>There were no rejections of verified emissions reports</t>
  </si>
  <si>
    <t>Letters for presenting of timetable and measurs for fulfillment of the verification recommendations were send.</t>
  </si>
  <si>
    <t>Not appilcable</t>
  </si>
  <si>
    <t>Cannot yet be stated because verification is not yet concluded (the law provides for emissions data estimation and fine imposition in the event of errors in emissions reports)</t>
  </si>
  <si>
    <t>Cannot yet be stated because verification is not yet concluded; experience shows that verification of reports detects need to adjust monitoring plans</t>
  </si>
  <si>
    <t>none rejection of verified emissions reports</t>
  </si>
  <si>
    <t>None rejection of verified emissions reports</t>
  </si>
  <si>
    <t>na</t>
  </si>
  <si>
    <t>*Modificación /Extinción de autorizaciones, y/o del plan de seguimiento de la instalación.  *Solicitud de aclaraciones al verificador y a la instalación.</t>
  </si>
  <si>
    <t>*Estimación de las emisiones siguiendo el procedimiento del artículo 22 de la Ley 1/2005. *Requerir subsanación de procedimiento de plan de seguimiento y reclamación a entidad de acreditación del verificador.</t>
  </si>
  <si>
    <t>*Modificaciones de las autorizaciones y de PSE/ Modificación de la autorización y/o del plan de seguimiento de la instalación. * Requerimientos de subsanación y aclaraciones tanto a la empresa como al verificador / Contacto con los verificadores i/o titul</t>
  </si>
  <si>
    <t>Modificación de la autorización y/o del plan de seguimiento de la instalación.</t>
  </si>
  <si>
    <t>None of these cases</t>
  </si>
  <si>
    <t>agreement with the operator for measures to imprvoe the monitoring</t>
  </si>
  <si>
    <t>1 emails with operator, and modification of the monitoring plan</t>
  </si>
  <si>
    <t>Asking jusitifcations to the operator, questions on origin of datas, verification of the calculations,and asking for complentary informations</t>
  </si>
  <si>
    <t>MZOIP je poslao informaciju na nadležna akreditacijska tijela</t>
  </si>
  <si>
    <t>n.p.</t>
  </si>
  <si>
    <t>Nije bilo odbijenih izvješća</t>
  </si>
  <si>
    <t>AZO je u MZOIP dostavio dopise o provjeri i greškama u verificiranim godišnjim izvješćima. MZOIP je na temelju toga obavijsetio operatere i verifikatore putem dopisa.</t>
  </si>
  <si>
    <t>határozatban köteleti a hitelesítés  elvégeztetését</t>
  </si>
  <si>
    <t>Emission permit update</t>
  </si>
  <si>
    <t>The report was returned to the installation, corrected, reverified and resubmitted.</t>
  </si>
  <si>
    <t>Where necessary clarification is sought from the Operator and or Verifier and appropriate action taken.</t>
  </si>
  <si>
    <t>The reports were returned to the installations, reverified and resubmitted to the CA</t>
  </si>
  <si>
    <t>Where necessary, clarification is sought from the Operator and or Verifier and approriate action taken</t>
  </si>
  <si>
    <t>Operators need to update their MPs in accordance with comments from CA &amp; Verifiers.</t>
  </si>
  <si>
    <t>non pertinente</t>
  </si>
  <si>
    <t>keine</t>
  </si>
  <si>
    <t>Atmestų ataskaitų nebuvo</t>
  </si>
  <si>
    <t>Nebuvo</t>
  </si>
  <si>
    <t>visi emisiju ziņojumi ir apstiprināti</t>
  </si>
  <si>
    <t>emisiju ziņojumi ir izskatīti, veicot emisijas kvotu piešķiršanas uzraudzību, kā arī veicot akreditēto verificētāju auditu</t>
  </si>
  <si>
    <t>iesniegtie verificētie ziņojumi nav noraidīti</t>
  </si>
  <si>
    <t>further investigation</t>
  </si>
  <si>
    <t>check of internal verification reports, request data from installations</t>
  </si>
  <si>
    <t>The competent authority issues a formal acceptance report to the operator of the installation concerned which also includes references to any findings made by verifiers and the competent authority.</t>
  </si>
  <si>
    <t>The competent authority issues a formal acceptance report to the operator of the installation concerned which also includes references to any findings made by the verifiers and the competent authority.</t>
  </si>
  <si>
    <t>Inspections, desk studies, further investigation, requesting additional information.</t>
  </si>
  <si>
    <t>n/a</t>
  </si>
  <si>
    <t>1) We have set a higher total emission number to secure that the emissions are not underreported (i.e. conservative).  2) We have had a dialogue with the operators and asked them to change the total emission number for 2013.</t>
  </si>
  <si>
    <t>Dialogue/information exchange with several operators and verifiers to explain confusing elements of the AERs/VRs. This dialogue has sometimes led to the submission of a new/updated report by the operator with corrected numbers.</t>
  </si>
  <si>
    <t>Dialogue/information exchange with several operators to explain confusing elements of the AERs/VRs.</t>
  </si>
  <si>
    <t>W przypadku sytuacji wymagającej korekty raportu proszono o jej wykonanie.</t>
  </si>
  <si>
    <t>Prośba o dodatkowe wyjaśnienia. Wniosek o kontrolę.</t>
  </si>
  <si>
    <t>Prośba o dodatkowe wyjaśnienia</t>
  </si>
  <si>
    <t>The CA is planning to perform a more exhaustive analysis of the emission reports of category C installations.</t>
  </si>
  <si>
    <t>The competent authority requested a review of monitoring and validation reports and application of the fine according to the legislation.</t>
  </si>
  <si>
    <t>An estimation of the annual emissions for each installation has been initiated.</t>
  </si>
  <si>
    <t>Enforcement action is being considered in line with our published Enforcement and Sanctions approach.</t>
  </si>
  <si>
    <t>Non-conformity identified with the potential for Enforcement Action.  Operator could be asked to resubmit their AEM Report or a CA Determination of their emissions could be completed.</t>
  </si>
  <si>
    <t>A conservative estimation of the emissions has been made, based on data provided by the operator</t>
  </si>
  <si>
    <t>Ειδοποιήθηκαν οι εγκαταστάσεις να συμμορφωθούν με τα σχόλια των επαληθευτών όταν αυτά ήταν ουσιώδη,</t>
  </si>
  <si>
    <t>Δεν απορρίφθηκε καμία έκθεση εκπομπών</t>
  </si>
  <si>
    <t>Στις περιπώσεις όπου υπήρχαν ουσιώδης παρατηρήσεις από τους επαληθευτές, ενημερώθηκαν οι εγκαταστάσεις ώστε να συμμορφωθούν με αυτές. οι παρατηρήσεων</t>
  </si>
  <si>
    <t>NumberOfInspectionsAndReports</t>
  </si>
  <si>
    <t>ReasonsForRejectingEmissionsReport</t>
  </si>
  <si>
    <t>There is no inspection only with regard to ETS issues. In regular inspections e.g. according to the IED) ETS issues might also be taken into account. However, there is no complete overview on this issue</t>
  </si>
  <si>
    <t>Cannot yet be stated because verification is not yet concluded</t>
  </si>
  <si>
    <t>negative opinion of the verification report</t>
  </si>
  <si>
    <t>Incorrect TJ reported for a fuel.</t>
  </si>
  <si>
    <t>This was due to IT-technical restraints (the template for one specific installation was incorrect).</t>
  </si>
  <si>
    <t>The quantity of CO2 emissions reported was lower than the real quantity. The operator has erased the  calculation formulas  from the monitoring report and introduced a lower value of emissions.</t>
  </si>
  <si>
    <t>ConditionForWaiving</t>
  </si>
  <si>
    <t>AnnexIActivity</t>
  </si>
  <si>
    <t>Condition1</t>
  </si>
  <si>
    <t>Condition2</t>
  </si>
  <si>
    <t>Condition4</t>
  </si>
  <si>
    <t>InstallationsVisitsWaivedLowEmitters</t>
  </si>
  <si>
    <t>InstallationsVisitsWaivedLowEmittersDetail</t>
  </si>
  <si>
    <t>AircraftOperatorsVisitsWaivedLowEmitters</t>
  </si>
  <si>
    <t>AircraftOperatorsVisitsWaivedLowEmittersDetail</t>
  </si>
  <si>
    <t>6.C</t>
  </si>
  <si>
    <t>CountOfAircraftOperatorID</t>
  </si>
  <si>
    <t>SumOfAircraftOperatorsAnnualEmissionsCO2e</t>
  </si>
  <si>
    <t>AvgOfAircraftOperatorsConservativeShare</t>
  </si>
  <si>
    <t>ReasonConservativeEstimate</t>
  </si>
  <si>
    <t>CountOfReasonConservativeEstimate</t>
  </si>
  <si>
    <t>InspectionsOnAircraftOperators</t>
  </si>
  <si>
    <t>We will reject the full scope emission reports (according to the previous regulation) that were submitted in March 2013.</t>
  </si>
  <si>
    <t>We do not know yet if we will make an estimation of the emissions according to article 70, MRR for some aircraft operators.</t>
  </si>
  <si>
    <t>A few verifiers verifieres were asked to submit full verification reports as some were missing annex 1a and the sections following annex 1a.</t>
  </si>
  <si>
    <t>Se han realizado requerimientos para que los operadores subsanen informes reportando vuelos interinsulares en el alcance intracomunitario (entre otros).</t>
  </si>
  <si>
    <t>Kitų veiksmų nebuvo</t>
  </si>
  <si>
    <t>No rejections, therefore no actions taken.</t>
  </si>
  <si>
    <t>Ninguna.</t>
  </si>
  <si>
    <t>Nebuvo atmestų ataskaitų</t>
  </si>
  <si>
    <t>We will estimate the emissions according to the new regulation for aviation.</t>
  </si>
  <si>
    <t>WA: Further information required for one operator regarding the consistency  of number of flights and airport pairs</t>
  </si>
  <si>
    <t>A few verifiers were asked to submit full verification reports as some were missing annex 1a and the sections following annex 1a.</t>
  </si>
  <si>
    <t>Clarification and explanations sought for differences.</t>
  </si>
  <si>
    <t>One aircraft operator entered wrong total number of emissions, since flights to and from Croatia were left out. This was corrected by NA in the Union Registry (with the approval of the AO).</t>
  </si>
  <si>
    <t>Peržiūrėtos nepriklausomų vertintojų pastabos, išsiųsti priminimai apie būtinybę pateikti tobulinimo ataskaitas.</t>
  </si>
  <si>
    <t>request of flight logs from aircraft operator</t>
  </si>
  <si>
    <t>The competent authority issues a formal acceptance report to the aircraft operator concerned which also includes references to any findings made by verifiers and the competent authority.</t>
  </si>
  <si>
    <t>(2nd half of the year): Inspections, desk studies, further investigation, requesting additional information</t>
  </si>
  <si>
    <t>nie dotyczy</t>
  </si>
  <si>
    <t>The CA is planning to perform a more exhaustive analysis of the emission reports.</t>
  </si>
  <si>
    <t>Where  a small emitters submitted a report with errors, due to incorrect ETS-SF data, the small emitter was allowed to re-submit their report using corrected ETS-SF data, in order to surrender the correct number of allowances.</t>
  </si>
  <si>
    <t>No rejections therefore, no actions taken.</t>
  </si>
  <si>
    <t>Nije bilo odbijenih verificiranih izvješća o emisijama</t>
  </si>
  <si>
    <t>All emissionsreports were checked</t>
  </si>
  <si>
    <t>Información de Eurocontrol proporcionada a los Estados Miembros sobre totales de emisiones y vuelos operados.</t>
  </si>
  <si>
    <t>were analyzed in detail the only reports submitted</t>
  </si>
  <si>
    <t>Checked against EuroControl data.</t>
  </si>
  <si>
    <t>With the CO2 emissions estimated by the Eurocontrol Support Facility</t>
  </si>
  <si>
    <t>Išmetamųjų ŠESD kiekis buvo lyginamas su EUROCONTROL SUPPORT FACILITY ir Nacionalinio ŠESD registro duomenimis.</t>
  </si>
  <si>
    <t>Through EU regulation nr. 421/2014 has delayed compliance obligation for 2015;We analyzed only the reports submitted</t>
  </si>
  <si>
    <t>Emission data were cross-checked with data of the Eurocontrol Support Facility.</t>
  </si>
  <si>
    <t>German software tool</t>
  </si>
  <si>
    <t>Automated check of all emissions reports using own IT application</t>
  </si>
  <si>
    <t>All emissionsreports were checked.</t>
  </si>
  <si>
    <t>We were able to check all reports due to small number of operators administered by FI.</t>
  </si>
  <si>
    <t>Samo je 1 operater zrakoplova</t>
  </si>
  <si>
    <t>ERE Tool and ETS-SF data used. EPA are still in the process of checking emission reports and intend to check 100% of reports.</t>
  </si>
  <si>
    <t>all emissions reports were analysed in detail since they were only 4</t>
  </si>
  <si>
    <t>Szczegółowej analizie poddano wyłącznie wykaz połączeń przedstawiony w zakładce Załącznik (punkt 11 raportu rocznego)</t>
  </si>
  <si>
    <t>We analyzed only the reports submitted</t>
  </si>
  <si>
    <t>All operator reports are reviewed</t>
  </si>
  <si>
    <t>Eurocontrol data</t>
  </si>
  <si>
    <t>Eurocontrol support facility</t>
  </si>
  <si>
    <t>Eurocontrol Support Facility</t>
  </si>
  <si>
    <t>Cross checks according to ETS support facility tool.</t>
  </si>
  <si>
    <t>Check against EUROCONTROL data</t>
  </si>
  <si>
    <t>Eurocontrol ETS Support Facility</t>
  </si>
  <si>
    <t>Podaci od EUROCONTROL-a, ETS Support Faciility data</t>
  </si>
  <si>
    <t>ETS-SF</t>
  </si>
  <si>
    <t>cross checked with data from Eurocontrol</t>
  </si>
  <si>
    <t>Dati di Eurocontrol</t>
  </si>
  <si>
    <t>Išmetamųjų ŠESD kiekis buvo lyginamas su EUROCONTROL SUPPORT FACILITY ir Nacionalinio ŠESD registro administratoriaus duomenimis.</t>
  </si>
  <si>
    <t>ETS-SF, historical emission data,</t>
  </si>
  <si>
    <t>Checks are carried out against aircraft operator data sourced through the Eurocontrol ETS Support Facility for Competent Authorities.</t>
  </si>
  <si>
    <t>The emission data were cross-checked against data generated by the Eurocontrol ETS Support Facility. This was not the case for the two helicopter operators, since their emission offshore is not registered by the Eurocontrol ETS Support Facility.</t>
  </si>
  <si>
    <t>Brak danych niezbędnych do kontroli krzyżowej</t>
  </si>
  <si>
    <t>Data from Eurocontrol EU-ETS  Support Facility Tool</t>
  </si>
  <si>
    <t>The emissions were compared to the values given in the Union registry and in the verification reports.</t>
  </si>
  <si>
    <t>Eurocontrol support facility data</t>
  </si>
  <si>
    <t>ShareTKMReportsCompletenessChecks</t>
  </si>
  <si>
    <t>ShareTKMReportsConsistencyChecks</t>
  </si>
  <si>
    <t>ShareTKMReportsDetailedAnalysisChecks</t>
  </si>
  <si>
    <t>ShareTKMReportsOtherDataChecks</t>
  </si>
  <si>
    <t>VerifiedTKMReportsRejectedNonCompliance2</t>
  </si>
  <si>
    <t>VerifiedTKMReportsRejectedOtherReasons</t>
  </si>
  <si>
    <t>Not applicable since no TKM reports have been submitted</t>
  </si>
  <si>
    <t>We have not recieved any tonne kilometre reports</t>
  </si>
  <si>
    <t>Please find attached The Belgian Royal Decree of 9 July 2010 on the management of the Belgian greenhouse gas registry and the conditions applicable to its users, as well as the accessory conditions concerning the administration and the closure of operator</t>
  </si>
  <si>
    <t>http://eea.government.bg/bg/r-r/r-te/registry/main2</t>
  </si>
  <si>
    <t>http://cdr.eionet.europa.eu/ee/eu/emt/envu5rm_g/tou2_28_02_2014.pdf</t>
  </si>
  <si>
    <t>http://cdr.eionet.europa.eu/gr/eu/emt/envu5b8zg</t>
  </si>
  <si>
    <t>http://www.azo.hr/OpenAccounts01</t>
  </si>
  <si>
    <t>http://cdr.eionet.europa.eu/is/eu/emt/envu5hsza/Terms_of_Use_V1.1__IS.docx/manage_edit_document</t>
  </si>
  <si>
    <t>http://www.info-ets.isprambiente.it/UR_pro/Termini_e_Condizioni_IT-20131007.pdf</t>
  </si>
  <si>
    <t>LU_convention.pdf</t>
  </si>
  <si>
    <t>http://www.meteo.lv/fs/CKFinderJava/userfiles/files/Vide/Klimats/SEG/ETR_instrukcija_17_11_11__gala_versija.pdf</t>
  </si>
  <si>
    <t>http://cdr.eionet.europa.eu/mt/eu/emt/envu6kd2q/CCP-ETS-F08.01_Union_Registry_User_Terms_of_Use.docx/manage_edit_document</t>
  </si>
  <si>
    <t xml:space="preserve">See the attached User agreement (http://www.kvoteregister.no/docs/Terms%20and%20conditions.pdf). Account holders confirm that they have read the User agreement for the Norwegian emissions trading registry and will respect the terms and conditions for the </t>
  </si>
  <si>
    <t>http://cdr.eionet.europa.eu/pl/eu/emt/envu6p9ya/Regulamin_29_11_2013.pdf</t>
  </si>
  <si>
    <t>http://cdr.eionet.europa.eu/pt/eu/emt/envu42kpq/PT_Registry.zip/manage_edit_document</t>
  </si>
  <si>
    <t>http://cdr.eionet.europa.eu/ro/eu/emt/envu4laqw/RO_specific_terms_and_conditions_required_to_be_signed_by_account_holders.pdf/manage_edit_document</t>
  </si>
  <si>
    <t>http://cdr.eionet.europa.eu/gb/eu/emt/envu42pbg/Registry_Account_Terms_and_Conditions_Feb2014.pdf</t>
  </si>
  <si>
    <t xml:space="preserve">Denmark do not have terms and conditions that have to be assigned by the account holders. Instead we have incorporated the terms and conditions in the Executive order no.  95/2015 (see https://www.retsinformation.dk/Forms/R0710.aspx?id=167893&amp;exp=1). The </t>
  </si>
  <si>
    <t>http://cdr.eionet.europa.eu/lt/eu/emt/envvwmqgg/6_priedas.doc/manage_edit_document</t>
  </si>
  <si>
    <t>http://cdr.eionet.europa.eu/sk/eu/emt/envvt44bq/Vseobecne_obchodne_podmienky_od_15.02.2015.pdf/manage_edit_document</t>
  </si>
  <si>
    <t>FirstOfInstallationIDCode</t>
  </si>
  <si>
    <t>FirstOfOperatorName</t>
  </si>
  <si>
    <t>FirstOfInstallationName</t>
  </si>
  <si>
    <t>FirstOfOutstandingAllowances</t>
  </si>
  <si>
    <t>FirstOfReasonNoFurtherAllowancesSurrendered</t>
  </si>
  <si>
    <t>AT70</t>
  </si>
  <si>
    <t>Ziegelei Hilti, Mettauer GmbH</t>
  </si>
  <si>
    <t>Hilti Mettauer Götzis</t>
  </si>
  <si>
    <t>Installation is closed due to insolvency</t>
  </si>
  <si>
    <t>No cases</t>
  </si>
  <si>
    <t>The AO is below the 1000 tonnes threshold.</t>
  </si>
  <si>
    <t>CEDUCO S.A.</t>
  </si>
  <si>
    <t>Installation de cogénération (CEDUCO)</t>
  </si>
  <si>
    <t>merge of 2 installations</t>
  </si>
  <si>
    <t>atsaukta SEG atļauja</t>
  </si>
  <si>
    <t>Hunsfos Fabrikker AS</t>
  </si>
  <si>
    <t>Bankruptcy</t>
  </si>
  <si>
    <t>Peterson Linerboard AS Moss</t>
  </si>
  <si>
    <t>Bankcrupcy</t>
  </si>
  <si>
    <t>Ceramika Budowlana Sp. z o.o</t>
  </si>
  <si>
    <t>ZAKŁAD CERAMICZNY ODONÓW I</t>
  </si>
  <si>
    <t>Pomimo wielokrotnych pisemnych wezwań wystosowanych przez administratora rejestru i kompetentny organ, prowadzący instalację nie dokonał umorzenia zweryfikowanej emisji za rok 2010 w liczbie 7955. Ostatecznie kompetentny organ wydał krajowemu administrato</t>
  </si>
  <si>
    <t>SK179</t>
  </si>
  <si>
    <t>K2 Business s.r.o.</t>
  </si>
  <si>
    <t>Prevádzka na výrobu surového železa alebo ocele</t>
  </si>
  <si>
    <t>bankruptcy</t>
  </si>
  <si>
    <t>FirstOfAircraftOperatorName</t>
  </si>
  <si>
    <t>Funair coorparation</t>
  </si>
  <si>
    <t>Canyon Gate</t>
  </si>
  <si>
    <t>JADAYEL AVIATION</t>
  </si>
  <si>
    <t>Orascom</t>
  </si>
  <si>
    <t>e Bay Inc.</t>
  </si>
  <si>
    <t>f10281</t>
  </si>
  <si>
    <t>JMI Services, LLC</t>
  </si>
  <si>
    <t>RIATA MANAGEMENT LLC</t>
  </si>
  <si>
    <t>ReasonForAllocationChange</t>
  </si>
  <si>
    <t>CapacityExtension</t>
  </si>
  <si>
    <t>CapacityReduction</t>
  </si>
  <si>
    <t>CessationArt22abcd</t>
  </si>
  <si>
    <t>CessationArt22e</t>
  </si>
  <si>
    <t>NewEntrant</t>
  </si>
  <si>
    <t>PartialCessationArt23</t>
  </si>
  <si>
    <t xml:space="preserve">Cessation as referred to in Article 22(1)(a) — (d) of Decision 2011/278/EU </t>
  </si>
  <si>
    <t>Partial cessations were identified by comparison of allocation data with data of the AER (total emissions, fuel input and process emissions).</t>
  </si>
  <si>
    <t>by verifier during verification of annual emission reports</t>
  </si>
  <si>
    <t>The number of operators, which informed the DEA delayed about changed in activity levels or changes to capacity concerning the allowances for 2013 was 32. The changed were identified by the operators emissionreport for 2012 and another reporting scheme fo</t>
  </si>
  <si>
    <t>A partir de los informes verificados de emisiones y de la comunicación de las autoriadades competentes regionales.</t>
  </si>
  <si>
    <t>In the same context, when asked about the 2013 changes.</t>
  </si>
  <si>
    <t>By considering the level of emissions of the installations and the level of allowances for the year concerned</t>
  </si>
  <si>
    <t>All 4 unreported changes occurred during 2012, which should have affected the 2013 allocation, but were detected only during 2014. All 4 changes were partial cessations. 2 of them were found out when (the) MND and the operators were exchanging letters abo</t>
  </si>
  <si>
    <t>VARAM, veicot emisijas kvotu piešķiršanas uzraudzību, konstatēja, ka 2 iekārtās ir notikušas darbības līmeņa daļēja pārtraukšana (salīdzinot ar emisiju ziņojumos iekļauto informāciju)</t>
  </si>
  <si>
    <t>These changes concern two partial cessations in 2013, and one partial cessation were identified during a site visit by a regulator of the Dutch CA.</t>
  </si>
  <si>
    <t>przekazanie wygaszenia decyzji zezwalającej na emisję gazów cieplarnianych  przez właściwy organ</t>
  </si>
  <si>
    <t>Changes were discovered by verifiers during the reporting period or by operators themselves</t>
  </si>
  <si>
    <t>Not identified yet.</t>
  </si>
  <si>
    <t>Review of Verifier Opinion Statements in AERs.</t>
  </si>
  <si>
    <t>Potential partial cessations were identified by comparison of allocation data with data of the AER (total emissions, fuel input and process emissions). As these procedures are still ongoing they will be notified after 30.6.2015</t>
  </si>
  <si>
    <t>FL: 2 confirmed cases, other cases still under investigation / WA: none detected for the moment. Investigation is still ongoing.</t>
  </si>
  <si>
    <t>by verifyer during verification of annual emission reports</t>
  </si>
  <si>
    <t>The number of operators, which informed the DEA delayed about changed activity level concerning the allowances for 2014 was 35. They were identified because they reported a different activity level in the CO2-emission report for 2013</t>
  </si>
  <si>
    <t>Informations was given by internet and Letters were sent to operators of installations that were mentionned in the UBA survey .</t>
  </si>
  <si>
    <t>veikās izmaiņas (darbības daļēja un pilnīga izbeigšana) tika konstatēta, veicot ikgadējo emisijas kvotu piešķiršanas uzraudzību un kontroli</t>
  </si>
  <si>
    <t>Przekazanie wygaszenia decyzji na emisję przez właściwy organ</t>
  </si>
  <si>
    <t>A few facilities har reported closure only by withdrawal of permit, not by application form for allowances. All are however identified</t>
  </si>
  <si>
    <t>Article10CQuestions</t>
  </si>
  <si>
    <t>TotalEmissionAllowancesArt10c</t>
  </si>
  <si>
    <t>TotalValueInvestmentsArt10c</t>
  </si>
  <si>
    <t>HydroElectricMeasuresQuestions</t>
  </si>
  <si>
    <t>Adherence to relevant international criteria and guidelines, including those contained in the World Commission on Dams November 2000 Report “Dams and Development — A New Framework for Decision-Making” is verified. If yes, please specify the relevant autho</t>
  </si>
  <si>
    <t>Project participants are legally obliged to adhere to relevant international criteria and guidelines, including those contained in the World Commission on Dams November 2000 Report “Dams and Development — A New Framework for Decision-Making”</t>
  </si>
  <si>
    <t>Comments</t>
  </si>
  <si>
    <t>As prerequisite for Austrian LoA  contained in the Guidelines for the  Austrian JI/CDM procurement  programme (Para 6a)</t>
  </si>
  <si>
    <t>Federal Ministry of Agriculture,  Forestry, Environment and Water  Management (BMLFUW) supported  by Kommunalkredit Public  Consulting (KPC) services as the  managing entity of the Austrian JI  CDM Programme on behalf of the  BMLFUW</t>
  </si>
  <si>
    <t>In line with procedures applied by  other Member States, hydropower  plants with a capacity over 20 MW  need a separate validation which is  consistent with the international  criteria of the WCD.</t>
  </si>
  <si>
    <t>In line with the procedures applied  by other Member States, one project  activity has been approved</t>
  </si>
  <si>
    <t>BRU: By IBGE (arrêté du 22 avril 2010 précité, art. 3) / FL: The Flemish environment Minister, advised by an expert committee and based on a statement by the project developers/ WA: AwAC</t>
  </si>
  <si>
    <t>BRU: No, but, in practice, the IBGE can take in consideration the harmonised guidelines in approving such hydroelectric power production projet activities. / FL: Yes / WA: Yes</t>
  </si>
  <si>
    <t>BRU: No, but, in practice, IBGE can require the project proponents to submit a such compliance report on basis of article 5, 3° of the arrêté of 22 april 2010 / FL: http://www.lne.be/themas/klimaatverandering/flexibele-mechanismen/goedkeuringsprocedure-ji</t>
  </si>
  <si>
    <t>BRU: No / FL: No / WA: An accredited indpendent entity can carry out this validation in theory.</t>
  </si>
  <si>
    <t>BRU: No demand of approbation of such project activities has been introduced to the IBGE.  / FL: No such projects have been approved during the reporting period / WA: No information as no project has been introduced in Wallonia</t>
  </si>
  <si>
    <t>FL: http://www.cnc-nkc.be/NL/Focalpoint/Pages/default.aspx / WA: No information as no project has been introduced in Wallonia</t>
  </si>
  <si>
    <t>BRU: No demand of approbation of such project activities has been introduced to the IBGE. / FL: No such projects have been approved during the reporting period / WA: No information as no project has been introduced in Wallonia</t>
  </si>
  <si>
    <t>Ministry of Environment and Water, Steering Committee for evaluation of projects under the Joint Implementation mechanism</t>
  </si>
  <si>
    <t>1. Sreden Iskar Cascade HPP Portfolio Project - international criteria and guidelines, including those contained in the World Commission on Dams November 2000 Report were respected during the development of the project. A validated Article 11b(6) Complian</t>
  </si>
  <si>
    <t>General information about the abovementioned projects is available on the official website of the Ministry of Environment and Water: http://www.moew.government.bg/?show=top&amp;cid=357&amp;lang=en</t>
  </si>
  <si>
    <t>Not Applicable For CYPRUS</t>
  </si>
  <si>
    <t>Not Applicable for Cyprus</t>
  </si>
  <si>
    <t>Not Appicable</t>
  </si>
  <si>
    <t>Compliance Report Assessing Application of Article 11 b (6) of Emissions Trading Directive to Hydroelectric Project Activities Exceeding 20 MW</t>
  </si>
  <si>
    <t>A publicly accessible database of approved projects is available on the DEHSt website; the database can be accessed via the following link: https://www.jicdm.dehst.de/promechg/pages/project1.aspx</t>
  </si>
  <si>
    <t>Deutsche Emissionshandelsstelle, DEHSt (German Emissions Trading Authority) as German DNA/DFP</t>
  </si>
  <si>
    <t>Pursuant to Art. 3 para 1 sentence 2, Art. 5 para 1 sentence 2, Art. 8 para 1 sentence 2 Project Mechanisms Act</t>
  </si>
  <si>
    <t>DEA</t>
  </si>
  <si>
    <t>Kindly refer to Order no. 118 of 27/2/2008 (om kvoteregisteret samt CDM- og JI-projekter og –kreditter). https://www.retsinformation.dk/Forms/R0710.aspx?id=115264</t>
  </si>
  <si>
    <t>Accredited Independent Entities (AIEs)</t>
  </si>
  <si>
    <t>Two projects</t>
  </si>
  <si>
    <t>http://www.ens.dk/klima-co2/ji-cdm/dansk-godkendelse-deltagelse-jicdm-projekter</t>
  </si>
  <si>
    <t>Kindly refer to Order no. 118 of 27/02/2008 (om kvoteregisteret samt CDM- og JI-projekter og -kreditter): https://www.retsinformation.dk/Forms/R0710.aspx?id=115264</t>
  </si>
  <si>
    <t>Accreditet Independent Entities (AIEs)</t>
  </si>
  <si>
    <t>Zero projects activities approved in 2014</t>
  </si>
  <si>
    <t>There are neither existing nor planned hydro-electric power production projects with a generating capacity exceeding 20MW in Estonia.</t>
  </si>
  <si>
    <t>There are neither existing nor planned hydro-electric power production projects with a generating capacity exceeding 20MW in Estonia</t>
  </si>
  <si>
    <t>El artículo 20.6 d) de la Ley 1/2005, que transpone la Directiva 2003/87/CE del Parlamento Europeo y del Consejo al Derecho Nacional interno, establece que los proyectos de producción de energía hidroeléctrica con una capacidad superior a los 20MW, deberá</t>
  </si>
  <si>
    <t>El Real Decreto 1031/2007 de 20 de julio establece que la acreditación de la conformidad con las directrices del Informe de la Comisión Mundial de Presas de las actividades de proyectos de producción de energía hidroeléctrica con una capacidad de producci</t>
  </si>
  <si>
    <t>El proceso de armonización se definió como un proceso voluntario por dos motivos: por un lado, la adhesión de los Estados a las directrices de armonización era voluntaria, y, por otra parte, los requisitos establecidos no se recogían en una norma jurídica</t>
  </si>
  <si>
    <t>De acuerdo con el proceso de armonización el informe de cumplimiento (Compliance Report Templete) que será exigido a los promotores de proyectos de grandes hidroeléctricas debe ser validado por una EOD/EIA o entidad independiente cualificada. Como entidad</t>
  </si>
  <si>
    <t>Las actividades de proyectos aprobadas de acuerdo con las directrices armonizadas desde el 1 de julio de 2009 hasta la fecha ascienden a 10 actividades de proyecto.</t>
  </si>
  <si>
    <t>La AND española se concibe como un organismo transparente, que realiza un esfuerzo por resultar cercano a los interesados y a la ciudadanía. La página Web de la AND española contiene la información más relevante relacionada con el procedimiento de obtenci</t>
  </si>
  <si>
    <t>De acuerdo con el proceso de armonización el informe de cumplimiento (Compliance Report Templete) que será exigido a los promotores de proyectos de grandes hidroeléctricas debe ser validado por una DOE/AIE o entidad independiente cualificada. Como entidad</t>
  </si>
  <si>
    <t>Las actividades de proyectos aprobadas de acuerdo con las directrices armonizadas desde el 1 de julio de 2009 hasta la fecha ascienden a 6 actividades de proyecto.</t>
  </si>
  <si>
    <t>At the stage of LoA approval</t>
  </si>
  <si>
    <t>DNA at the stage of the Loa approval utilizing the harmonized EU framework</t>
  </si>
  <si>
    <t>http://formin.finland.fi/public/ default.aspx? contentid=209711 &amp;nodeid=42088&amp;contentlan =2&amp;culture=en-US</t>
  </si>
  <si>
    <t>http://formin.finland.fi/public/default.aspx?contentId=325947&amp;nodeId=49637&amp;contentlan=1&amp;culture=fi-FI.</t>
  </si>
  <si>
    <t>DNA and DOE (designated operational entity)</t>
  </si>
  <si>
    <t>http://www.developpement-durable.gouv.fr/IMG/pdf/Compliance_report_for_large_hydro_projects.pdf</t>
  </si>
  <si>
    <t>http://www.developpement-durable.gouv.fr/IMG/pdf/Presentation_suivi_des_LOA_LAu_mai2011.pdf</t>
  </si>
  <si>
    <t>http://ji.unfccc.int/JI_Parties/PartiesList.html#Greece</t>
  </si>
  <si>
    <t>Δεν έχει υπολποιηθεί ακόμη κανένα τέτοιου είδους έργο.</t>
  </si>
  <si>
    <t>Υπουργείο Παραγωγικής Ανασυγκρότησης Περιβάλλοντος και Ενέργειας / Διεύθυνση Κλιματικής Αλλαγής και Ποιότητας της Ατμόσφαιρας / Τμήμα Μηχανισμών Αγοράς και Μητρώου Εκπομπών</t>
  </si>
  <si>
    <t>Propisano u Uredbi o provedbi fleksibilnih mehanizama Kyotskog protokola (NN 142/08)</t>
  </si>
  <si>
    <t>-pismo potpore od Ministarstva zaštite okoliša; - Zahtjev za izdavanje pisma potpore koji sadrži:podatke o korisniku projektne aktivnosti i prijedlog projektne aktivnosti</t>
  </si>
  <si>
    <t>Povjerenstvo za vrednovanje i ocjenu prihvatljivosti projektnih aktivnosti fleksibilnih mehanizama Kyotskog protokola</t>
  </si>
  <si>
    <t>nije bilo provedenih projekata</t>
  </si>
  <si>
    <t>Propisano Uredbom o provedbi fleksibilnih mehanizama Kyotskog protokola (Narodne novine, 142 /08)</t>
  </si>
  <si>
    <t>Pismo potpore od Ministarstva zaštite okoliša i prirode, zahtjev za izdavanje pisma potpore koji sadrži: podatke o korisniku projektne aktivnsti i prijedlog projektne aktivnosti</t>
  </si>
  <si>
    <t>Nije bilo provedbenih projekata</t>
  </si>
  <si>
    <t>There was no such  project in Hungary. If  there were one, the MND  would be the responsible  authority for it.</t>
  </si>
  <si>
    <t>There was no such  project in Hungary</t>
  </si>
  <si>
    <t>If there were such  projects, the yearly  reports would have to be  handled on for the MND</t>
  </si>
  <si>
    <t>There was no such project in Hungary. If there were one, the Ministry of National Development would be the responsible authority for it.</t>
  </si>
  <si>
    <t>There was no such project in Hungary.</t>
  </si>
  <si>
    <t>If there were such projects, the yearly reports would have to be handled on for the Ministry of National Development.</t>
  </si>
  <si>
    <t>Ireland has not yet received an application requesting a letter of approval in regard to any large hydro project activity.</t>
  </si>
  <si>
    <t>Environmental Potection Agency (EPA)</t>
  </si>
  <si>
    <t>tale sezione deve essere considerata come non compilata</t>
  </si>
  <si>
    <t>Paraiškų elektros gamybos naudojant hidroenergiją projektams vykdyti nebuvo gauta</t>
  </si>
  <si>
    <t>Paraiškų elektros gamybos naudojant hidroenerginą projektams vykdyti nebuvo gauta.</t>
  </si>
  <si>
    <t>0 projects</t>
  </si>
  <si>
    <t>0 project</t>
  </si>
  <si>
    <t>It is pertinent to note that at this stage, Malta is not eligible to participate in Kyoto Protocol flexible mechanisms.</t>
  </si>
  <si>
    <t>http://wetten.overheid.nl/BWBR0032413/geldigheidsdatum_19-05-2014#Bijlage2</t>
  </si>
  <si>
    <t>DOE’s are only relevant for CDM project activities, whereas Netherlands’ legislation also takes into account the remote possibility of JI large hydroelectric project activities; in that case, validation by the accredited independent entity is foreseen. Ho</t>
  </si>
  <si>
    <t>2 in 2014, 262 in total.</t>
  </si>
  <si>
    <t>https://www.emissieautoriteit.nl/english/loa/large_hydorpower_project</t>
  </si>
  <si>
    <t>Director Klimaat, Lucht en Geluid, Ministry of Infrastructure and the Environment; the verification is limited to a check if the project participant can produce a verification report for the particular large hydro project.</t>
  </si>
  <si>
    <t>http://wetten.overheid.nl/BWBR0032413/geldigheidsdatum_16-06-2015#Bijlage2</t>
  </si>
  <si>
    <t>Since 2006, NL has issued 266 letters of approval for participation in large hydro project activities, 3 of which were issued in 2014.</t>
  </si>
  <si>
    <t>http://www.emissionsauthority.nl/english/loa/large_hydorpower_project</t>
  </si>
  <si>
    <t>This requirement is not included in any legal documents, but we would not approve any LoA application for a large hydro project without the documentation. It is a non-legal requirement.</t>
  </si>
  <si>
    <t>The submitted form is verified by the DNA. The results of going through the submitted template are stored in a document in our document archive.</t>
  </si>
  <si>
    <t>http://ec.europa.eu/clima/policies/ets/linking/docs/art11b6_comp_temp_en.pdf</t>
  </si>
  <si>
    <t>3 in 2012. None after that.</t>
  </si>
  <si>
    <t>The general public can request access to (almost)  any document in our archive in accordance to the public information act.</t>
  </si>
  <si>
    <t>For projects seeking Letter of Approval from the Portuguese DNA, compliance with the guidelines on a common understanding on Article 11.6b) is required, including through the presentation of a compliance report by the DOE.</t>
  </si>
  <si>
    <t>As from the Romania accession to UE in 2007 and implemented Emissions Trading Scheme (EU ETS), no hydro-electric power production projects was promoted, including in the EU ETS and which take into account the international criteria of the World Commission</t>
  </si>
  <si>
    <t>http://ji.unfccc.int/JI_Parties/DB/5T6DPV4N4</t>
  </si>
  <si>
    <t>For projects regarding development of hydro-electric power production exceeding 20 MW the applicants have to provide a completed report template for assessing hydroelectric project activities exceeding 20 MW and a statement from a DOE accredited for issui</t>
  </si>
  <si>
    <t>The Swedish Energy Agency has been appointed Designated National Authority by the Government through 2 b § p. 1 in the Emissions Trading Ordinance (2004:1205).</t>
  </si>
  <si>
    <t>The template for the compliance report can be found on the Swedish Energy Agency’s website: http://www.energimyndigheten.se/en/Cooperation/For-a-better-climate/Flexible-mechanisms-for-monitoring-green-house-gas-emissions/DNA-and-DFP-in-Sweden/Letter-of-Ap</t>
  </si>
  <si>
    <t>Sweden issued letters of approval to 25 hydroelectric production project activities during 2013.</t>
  </si>
  <si>
    <t>Information for each year about all approved project activities is made available to the general public on the Swedish Energy Agency’s website: http://www.energimyndigheten.se/en/Cooperation/For-a-better-climate/Flexible-mechanisms-for-monitoring-green-ho</t>
  </si>
  <si>
    <t xml:space="preserve">Sweden has implemented art. 11b(6) in Directive 2003/87/EG, that states that the WCD requirements shall be fulfilled before issuing a letter of approval through 46 § in the Swedish Emissions Trading Ordinance (2004:1205) and through 4 § p. 6 and 5 § p. 6 </t>
  </si>
  <si>
    <t>The Swedish Energy Agency (STEM) has been appointed Designated National Authority by the Government through 2 b § p. 1 in the Emissions Trading Ordinance (2004:1205).</t>
  </si>
  <si>
    <t>The template for the compliance report can be found on the Swedish Energy Agency (STEM) website: http://www.energimyndigheten.se/en/Cooperation/For-a-better-climate/Flexible-mechanisms-for-monitoring-green-house-gas-emissions/DNA-and-DFP-in-Sweden/Letter-</t>
  </si>
  <si>
    <t>Sweden issued no letters of approval to hydroelectric production project activities with a generating capacity exceeding 20 MW during 2014.</t>
  </si>
  <si>
    <t>Information for each year about all approved project activities is made available to the general public on the Swedish Energy Agency (STEM) website: http://www.energimyndigheten.se/en/Cooperation/For-a-better-climate/Flexible-mechanisms-for-monitoring-gre</t>
  </si>
  <si>
    <t>not  relevant</t>
  </si>
  <si>
    <t>In line with procedures applied by other Member States, hydropower plants with a capacity over 20 MW need separate validation which is consistent with the international criteria of the WCD.</t>
  </si>
  <si>
    <t>In line with the procedures applied by other Member States.</t>
  </si>
  <si>
    <t>Additional steps the UK DNA carry out to ensure the EU Linking Directive is complied with</t>
  </si>
  <si>
    <t>The Environment Agency on behalf of the designated national authority (DECC).</t>
  </si>
  <si>
    <t>The UK guidance includes the template the applicants are required to submit with all large hydropower applications (where the total installed capacity exceeds 20MW) - https://www.gov.uk/government/publications/guidance-and-proforma-for-clean-development-m</t>
  </si>
  <si>
    <t>The UK DNA requires a Declaration of Compliance to be submitted with all applications stating that where the project is a hydro electric generation activity with a generating capacity of more than 20 MW, the development of the proposed project activity wi</t>
  </si>
  <si>
    <t>Since the Environment Agency assumed responsibility from DECC in June 2011, they have issued 148 Letters of Approval for large hydropower project activities (total capacity greater than 20MW) in line with the harmonised guidelines.</t>
  </si>
  <si>
    <t>A list of all approved CDM applications is included on the GOV.UK website - https://www.gov.uk/government/publications/guidance-and-proforma-for-clean-development-mechanism-projects.</t>
  </si>
  <si>
    <t>Additional steps the UK DNA carry out to ensure the EU Linking Directive is complied with.</t>
  </si>
  <si>
    <t>Since the Environment Agency assumed responsibility from DECC in June 2011, they have issued 158 Letters of Approval for large hydropower project activities (total capacity greater than 20MW) in line with the harmonised guidelines.</t>
  </si>
  <si>
    <t>The laws &amp; reglations are harmonized but there was no planled or  realized projects related to dams. Before the end of the second  trading period of EU ETS, there were some other JI prjects, but  there is no running JI project now.</t>
  </si>
  <si>
    <t>Ireland has not yet received an application requesting a letter of approval in regard to any large hydro project activity. However, we confirm that we have subscribed to the voluntary harmonisation guidelines on the application of Article 11b(6) of Direct</t>
  </si>
  <si>
    <t>Ustawa o systemie zarządzania emisjami gazów cieplarnianych i innych substancji z dn. 17 lipca 2009 r. (Dz. U. Nr 130, poz. 1070 z późn. zm.) zawiera przepis, zgodnie z którym minister właściwy do spraw środowiska może określić w drodze rozporządzenia szc</t>
  </si>
  <si>
    <t>Measures taken to ensure that relevant international criteria and guidelines, including those contained in the Final report of the WCD, have been respected</t>
  </si>
  <si>
    <t>We complete company checks to verify that all applicants are legal entities and those signing documentation have been authorised to do so. This helps to minimse the potential for fraudulent activity to occur later in the process after the CERS/ERUs have b</t>
  </si>
  <si>
    <t>We conduct our own research to establish if there has been any controversy associated with the project or if there are any contentious issues which merit further investigation such as transboundary problems</t>
  </si>
  <si>
    <t>We liaise with the FCO when necessary to clarify whether there have been any reports of human rights abuses or violence relating to specific projects.</t>
  </si>
  <si>
    <t>We reserve the right to challenge any apparent anomolies in the overall submission particularly in instances where our independent research does not correlate with the information we have been provided with</t>
  </si>
  <si>
    <t xml:space="preserve">We complete company checks to verify that all applicants are legal entities and those signing documentation have been authorised to do so. This helps to minimise the potential for fraudulent activity to occur later in the process after the CERS/ERUs have </t>
  </si>
  <si>
    <t>We conduct our own research to establish if there has been any controversy associated with the project or if there are any contentious issues which merit further investigation such as trans-boundary problems.</t>
  </si>
  <si>
    <t>We reserve the right to challenge any apparent anomalies in the overall submission particularly in instances where our independent research does not correlate with the information we have been provided with.</t>
  </si>
  <si>
    <t>10.A</t>
  </si>
  <si>
    <t>OperatorFeePermitsReason</t>
  </si>
  <si>
    <t>NewEntrantReserveApplication</t>
  </si>
  <si>
    <t>PermitIssueMPApproval</t>
  </si>
  <si>
    <t>PermitSurrender</t>
  </si>
  <si>
    <t>PermitTransfer</t>
  </si>
  <si>
    <t>PermitUpdate</t>
  </si>
  <si>
    <t>Permit issuance/ monitoring plan approval</t>
  </si>
  <si>
    <t>10.B</t>
  </si>
  <si>
    <t>AircraftOperatorMPFeeReason</t>
  </si>
  <si>
    <t>ApprovalMPForEmissions</t>
  </si>
  <si>
    <t>ApprovalMPForTKM</t>
  </si>
  <si>
    <t>ChangeToMPforEmissions</t>
  </si>
  <si>
    <t>ChangetoMPForTKM</t>
  </si>
  <si>
    <t>SurrenderMonitoringPlan</t>
  </si>
  <si>
    <t>TransferMonitoringPlan</t>
  </si>
  <si>
    <t xml:space="preserve">Approval of change to monitoring plan for emissions </t>
  </si>
  <si>
    <t xml:space="preserve">Surrender of monitoring plan </t>
  </si>
  <si>
    <t xml:space="preserve">Transfer of monitoring plan </t>
  </si>
  <si>
    <t>AnnualSubsistenceChargeAircraftOperators</t>
  </si>
  <si>
    <t>AnnualSubsistenceChargeInstallations</t>
  </si>
  <si>
    <t>10.C</t>
  </si>
  <si>
    <t>AnnualFeeReason</t>
  </si>
  <si>
    <t>MinimumAnnualFee</t>
  </si>
  <si>
    <t>MaximumAnnualFee</t>
  </si>
  <si>
    <t>Maintain</t>
  </si>
  <si>
    <t>FeeVerify</t>
  </si>
  <si>
    <t>FeeTrade</t>
  </si>
  <si>
    <t>FeePerAllow</t>
  </si>
  <si>
    <t>OtherAnnual fee for any account open (even for one day during the year)</t>
  </si>
  <si>
    <t>OtherFee for operators and aircraft operators</t>
  </si>
  <si>
    <t>Other annual management fee - Operator holding account present in NAP 2012</t>
  </si>
  <si>
    <t>OtherAnnual management fee</t>
  </si>
  <si>
    <t>OtherOther annual management fees operator holding account</t>
  </si>
  <si>
    <t>OtherOther annual management fees aircraft operator holding account</t>
  </si>
  <si>
    <t>DataDelivery</t>
  </si>
  <si>
    <t>OtherYearly fee for having a person holding account or trading account</t>
  </si>
  <si>
    <t>OtherYearly fee for having an external trading platform account</t>
  </si>
  <si>
    <t>OneOffFeeReason</t>
  </si>
  <si>
    <t>MinimumOneOffFee</t>
  </si>
  <si>
    <t>MaximumOneOffFee</t>
  </si>
  <si>
    <t>OpenAccounts</t>
  </si>
  <si>
    <t>OtherServicios no habituales (Expedición de certificados)</t>
  </si>
  <si>
    <t>OtherExternal trading platform (per hour)</t>
  </si>
  <si>
    <t>ChangeDetailsAccount</t>
  </si>
  <si>
    <t>OtherVerifier Charge</t>
  </si>
  <si>
    <t>OtherFor the administration of person holding accounts or trading accounts DEHSt charges account holders a fee of EUR 400 per trading period.</t>
  </si>
  <si>
    <t>KYC FEES PER ACCOUNT HOLDER (each time a KYC check is done)</t>
  </si>
  <si>
    <t>KYC FEES PER AUTHORISED REPRESENTATIVE (each time a KYC check is done)</t>
  </si>
  <si>
    <t>KYC FEES PER ACCOUNT (each time a KYC check is done)</t>
  </si>
  <si>
    <t>OtherKYC FEES PER ACCOUNT HOLDER (each time a KYC check is done)</t>
  </si>
  <si>
    <t>OtherKYC FEES PER AUTHORISED REPRESENTATIVE (each time a KYC check is done)</t>
  </si>
  <si>
    <t>OtherKYC FEES PER ACCOUNT (each time a KYC check is done)for aircraft operator holding account</t>
  </si>
  <si>
    <t>OtherOpening of external trading platform account</t>
  </si>
  <si>
    <t>Otherofficial account statement</t>
  </si>
  <si>
    <t>11.A</t>
  </si>
  <si>
    <t>ComplianceMeasuresQuestions</t>
  </si>
  <si>
    <t>*Existencia de una línea de atención telefónica gratuita y de una dirección de email para la resolución de dudas tanto a los titulares como a los verificadores. *Envío de notificacions por correo electónico y presentación de novedades. *Revisión de los pl</t>
  </si>
  <si>
    <t>Different answers depending on the Competent Authority for the following questions:</t>
  </si>
  <si>
    <t>Ensuring that selling of emission allowances is prohibited in the case of irregularities: BRU: No / FL: Yes / WA: Yes</t>
  </si>
  <si>
    <t>It is a mandatory requirement in the UK to publish details of operators that have failed to surrender sufficient allowances.</t>
  </si>
  <si>
    <t>National legislation transposing the EU ETS Directive provides for penalties in respect of non-compliance with requirements of the Directive, including provisions relating to permitting and monitoring and reporting.</t>
  </si>
  <si>
    <t>Publishing the names of operators that are not in compliance with Regulation (EU) No 601/2012: BRU: No / FL: Yes / WA: Yes</t>
  </si>
  <si>
    <t>PublishingNamesOperators</t>
  </si>
  <si>
    <t>Regular meetings with industry and/or verifiers: BRU: No / FL: Yes / WA: Yes</t>
  </si>
  <si>
    <t>RegularMeetings</t>
  </si>
  <si>
    <t>SellingAllowancesProhibited</t>
  </si>
  <si>
    <t>Spot checks and inspection of implementation and compliance by installations with the monitoring plan and Regulations (EU) No 601/2012 and (EU) No 600/2012: BRU: No / FL: Yes  / WA: No</t>
  </si>
  <si>
    <t>SpotChecks</t>
  </si>
  <si>
    <t>To ensure accuracy of the information / data from the monitoring plan, the technical documentation, was made a comparison / verification of data provided by operators in environmental authorization / integrated environmental permit - IPPC (fuel used, proj</t>
  </si>
  <si>
    <t>administratīvā naudas soda piemērošana, ja nav iesniegts emisiju ziņojums, ir sagrozīti dati, ir sagrozīti vai tiek slēpti monitoringa dati</t>
  </si>
  <si>
    <t>Blokada rachunku posiadania operatora jeżeli w dniu 1 kwietnia każdego roku nie zapisano w rejestrze Unii rocznych zweryfikowanych  emisji dla instalacji lub operatora statku powietrznego.</t>
  </si>
  <si>
    <t>Emisijas kvotu piešķiršanas atlikšana, ja nav iesniegti dati par iepriekšējā gada ražošanas apjomiem</t>
  </si>
  <si>
    <t>In adition in Açores the operator is notified about the need to comply with the permit and Regulation (EU) No 601/2012 and with Regulation (EU) No 600/2012 by the regional industrial permiting entity.</t>
  </si>
  <si>
    <t>information on websites, information letters via email.</t>
  </si>
  <si>
    <t>operatoru iesniegto datu kontrole emisijas kvotu piešķiršanas uzraudzības un kontroles ietvaros</t>
  </si>
  <si>
    <t>question</t>
  </si>
  <si>
    <t>datatype</t>
  </si>
  <si>
    <t>value_text</t>
  </si>
  <si>
    <t>Q_11_1</t>
  </si>
  <si>
    <t>memo</t>
  </si>
  <si>
    <t>InfringementType</t>
  </si>
  <si>
    <t>SumOfMaxFine</t>
  </si>
  <si>
    <t>BRU: Failure to comply with the conditions of the permit</t>
  </si>
  <si>
    <t>BRU: Failure to hold a monitoring plan approved by the competent authority</t>
  </si>
  <si>
    <t>BRU: Failure to hold a required sampling plan(s) approved by the competent authority</t>
  </si>
  <si>
    <t>BRU: Failure to implement the procedures required by Regulation (EU) No 601/2012</t>
  </si>
  <si>
    <t>BRU: Failure to monitor in accordance with the approved monitoring plan and Regulation (EU) No 601/2012</t>
  </si>
  <si>
    <t>BRU: Failure to notify changes to the monitoring plan and to update the monitoring plan in accordance with Articles 14 to 16 of Regulation (EU) No 601/2012</t>
  </si>
  <si>
    <t>BRU: Failure to notify planned or effective changes to capacity, activity levels and operation of an installation by 31 December of the reporting period in accordance with Article 24 of Decision 2011/278/EU</t>
  </si>
  <si>
    <t>BRU: Failure to submit a verified emissions report in due time</t>
  </si>
  <si>
    <t>BRU: Failure to submit an improvement report(s) in accordance with Article 69 of Regulation (EU) No 601/2012</t>
  </si>
  <si>
    <t>BRU: Failure to submit supporting documentation in accordance with Article 12(1) of Regulation (EU) No 601/2012</t>
  </si>
  <si>
    <t>BRU: Operation without a permit</t>
  </si>
  <si>
    <t>BRU: The quality assurance of measurement equipment is not in line with Regulation (EU) No 601/2012</t>
  </si>
  <si>
    <t>FL: Failure to comply with the conditions of the permit</t>
  </si>
  <si>
    <t>FL: Failure to hold a monitoring plan approved by the competent authority</t>
  </si>
  <si>
    <t>FL: Failure to hold a required sampling plan(s) approved by the competent authority</t>
  </si>
  <si>
    <t>FL: Failure to implement the procedures required by Regulation (EU) No 601/2012</t>
  </si>
  <si>
    <t>FL: Failure to monitor in accordance with the approved monitoring plan and Regulation (EU) No 601/2012</t>
  </si>
  <si>
    <t>FL: Failure to notify changes to the monitoring plan and to update the monitoring plan in accordance with Articles 14 to 16 of Regulation (EU) No 601/2012</t>
  </si>
  <si>
    <t>FL: Failure to notify planned or effective changes to capacity, activity levels and operation of an installation by 31 December of the reporting period in accordance with Article 24 of Decision 2011/278/EU</t>
  </si>
  <si>
    <t>FL: Failure to provide the verifier information in accordance with Article 10 of Regulation (EU) No 600/2012</t>
  </si>
  <si>
    <t>FL: Failure to submit a verified emissions report in due time</t>
  </si>
  <si>
    <t>FL: Failure to submit an improvement report(s) in accordance with Article 69 of Regulation (EU) No 601/2012</t>
  </si>
  <si>
    <t>FL: Failure to submit supporting documentation in accordance with Article 12(1) of Regulation (EU) No 601/2012</t>
  </si>
  <si>
    <t>FL: Operation without a permit</t>
  </si>
  <si>
    <t>FL: The quality assurance of measurement equipment is not in line with Regulation (EU) No 601/2012</t>
  </si>
  <si>
    <t>FL: The verified emissions report is found not to be in line with Regulation (EU) No 601/2012</t>
  </si>
  <si>
    <t>WA: Failure to comply with the conditions of the permit</t>
  </si>
  <si>
    <t>WA: Failure to hold a monitoring plan approved by the competent authority</t>
  </si>
  <si>
    <t>WA: Failure to hold a required sampling plan(s) approved by the competent authority</t>
  </si>
  <si>
    <t>WA: Failure to implement the procedures required by Regulation (EU) No 601/2012</t>
  </si>
  <si>
    <t>WA: Failure to monitor in accordance with the approved monitoring plan and Regulation (EU) No 601/2012</t>
  </si>
  <si>
    <t>WA: Failure to notify changes to the monitoring plan and to update the monitoring plan in accordance with Articles 14 to 16 of Regulation (EU) No 601/2012</t>
  </si>
  <si>
    <t>WA: Failure to provide the verifier information in accordance with Article 10 of Regulation (EU) No 600/2012</t>
  </si>
  <si>
    <t>WA: Failure to submit an improvement report(s) in accordance with Article 69 of Regulation (EU) No 601/2012</t>
  </si>
  <si>
    <t>WA: Failure to submit supporting documentation in accordance with Article 12(1) of Regulation (EU) No 601/2012</t>
  </si>
  <si>
    <t>WA: Operation without a permit</t>
  </si>
  <si>
    <t>WA: The quality assurance of measurement equipment is not in line with Regulation (EU) No 601/2012</t>
  </si>
  <si>
    <t>Failure to inform Registry Administrator of any information required for opening of an account or of any change to such information</t>
  </si>
  <si>
    <t>Failure to initiate opening of account in the Union Registry within 20 days since permit entry into force</t>
  </si>
  <si>
    <t>Failure to verify Annual Emission Report</t>
  </si>
  <si>
    <t>Falta entrega derechos de emisión</t>
  </si>
  <si>
    <t>za sve navedene prekršaje kaznit će se i odgovorna osoba u pravnoj osobi novčanom kaznom u iznosu</t>
  </si>
  <si>
    <t>Nacionaliniame apyvartinių taršos leidimų paskirstymo plane nustatyto leidžiamo išmesti į aplinką šiltnamio dujų kiekio viršijimas</t>
  </si>
  <si>
    <t>Prekybos šiltnamio dujų apyvartinės taršos leidimais nustatytos tvarkos pažeidimas</t>
  </si>
  <si>
    <t>Failure to notify a change in the name of the operator of the installation</t>
  </si>
  <si>
    <t>Failure to notify a change in the name of the operator of the installation.</t>
  </si>
  <si>
    <t>Ausência de conta no Registo da União</t>
  </si>
  <si>
    <t>Omissão ou falsificação de informação no âmbito do pedido de TEGEE e de atualização do mesmo, na comunicação dos Dados de atividade, estado de funcionamento da instalação, no âmbito do acesso à reserva e do procedimento de abertura e manutenção de conta n</t>
  </si>
  <si>
    <t>Faillure to hold an account in the registry</t>
  </si>
  <si>
    <t>Failure to notify or falsification of information in the context of: permit issuing, up-date of the monitoring plan, activity data notification, state of activity of the installation, new entrants reserve and account opening and maintenance.</t>
  </si>
  <si>
    <t>Failure to archive for 10 years the monitoring plan, the monitoring report and the documents prepared by the verifiers in order to check the monitoring report in accordance with Article 66 of Regulation (EU) No 601/2012</t>
  </si>
  <si>
    <t>Failure to ensure the accuracy and completeness of the information provided by the operators in the monitoring plan</t>
  </si>
  <si>
    <t>Failure to ensure the accuracy of information to issue the GHG permits</t>
  </si>
  <si>
    <t>Failure to ensure the accuracy of the information from the monitoring reports</t>
  </si>
  <si>
    <t>Failure to comply with the deadline for submission of documents fornotify planned or effective changes to capacity, activity levels and operation of an installation, in accordance with Article 24 of Decision 2011/278/EU</t>
  </si>
  <si>
    <t>Failure to comply with the deadline for submission of the monitoring plan</t>
  </si>
  <si>
    <t>Crimes linked to 2 day spot contracts and failure to report emissions according to article 42.5 of regulation (EU) no 1031/2010. Violations of the rules of confidentiality.</t>
  </si>
  <si>
    <t>Crimes linked to 2 day spot contracts and insider activity described in article 41 of regulation (EU) no 1031/2010.</t>
  </si>
  <si>
    <t>Crimes linked to 2 day spot contracts and insider activity described in articles 38, 39 and 40 of regulation (EU) no 1031/2010.</t>
  </si>
  <si>
    <t>Failure of flight operator to abide by the rules of monitoring, reporting, surrendering of allowances, or to take action in accordance with decisions of the CA.</t>
  </si>
  <si>
    <t>Failure to surrender emission allowances before April 30</t>
  </si>
  <si>
    <t>Failure to notify planned changes in the nature of activity without due delay which could lead to the permit adjustment</t>
  </si>
  <si>
    <t>Failure to submit a verified activity data report by 31.december in accordance with Article 21 (5) d of the Act No. 414/2012 Coll. on emission allowance trading</t>
  </si>
  <si>
    <t>Failure to submit a verified activity data report by 31. december in accoradance with Article 21(5) of the amanded Act. No 414/2012 Coll. on emissions allowance trading</t>
  </si>
  <si>
    <t>SumOfPrisonMax</t>
  </si>
  <si>
    <t>SumOfMinFine</t>
  </si>
  <si>
    <t>Nie zgłoszenie w terminie przez prowadzącego instalację faktu, że instalacja przestała spełniać przesłanki objęcia systemem (art. 70 ust. 2)</t>
  </si>
  <si>
    <t>Niedokonanie w terminie umorzenia uprawnień w liczbie odpowiadającej wielkości emisji ustalonej na podstawie raportu (art. 71 ust. 1). Kara pieniężna w wysokości równej iloczynowi liczby uprawnień do emisji, która nie została umorzona, i jednostkowej kary</t>
  </si>
  <si>
    <t>Niezgłoszenie w terminie faktu, że instalacja przestała spełniać przesłanki objęcia systemem.</t>
  </si>
  <si>
    <t>SumOfPrisonMin</t>
  </si>
  <si>
    <t>ImposedInfringementType</t>
  </si>
  <si>
    <t>11.B</t>
  </si>
  <si>
    <t>Measures taken</t>
  </si>
  <si>
    <t>Publishing the names of aircraft operators that are not in compliance with Commission Regulation (EU) No 601/2012</t>
  </si>
  <si>
    <t>Spot checks and inspection of the implementation of and compliance by aircraft operators with the monitoring plan and Commission Regulations (EU) No 601/2012 and No 600/2012</t>
  </si>
  <si>
    <t>Q_11_5</t>
  </si>
  <si>
    <t>text</t>
  </si>
  <si>
    <t>Spot checks and inspection of the implementation of and compliance by aircraft operators with the monitoring plan and Regulations (EU) No 601/2012 and (EU) No 600/2012: BRU: N/A / FL: Yes / WA: No</t>
  </si>
  <si>
    <t>Regular meetings with aircraft operators and/or verifiers: BRU: N/A / FL: Yes / WA: No</t>
  </si>
  <si>
    <t>Ensuring that selling of emission allowances is prohibited in the case of irregularities: BRU: N/A / FL and WA: Yes</t>
  </si>
  <si>
    <t>Publishing the names of aircraft operators that are not in compliance with Regulation (EU) No 601/2012: BRU: N/A / FL: No / WA: Yes</t>
  </si>
  <si>
    <t>Mandatory publication of aircraft operators that have failed to surrender sufficient allowances.</t>
  </si>
  <si>
    <t>keine Luftfahrzeugbetreiber in Liechtenstein</t>
  </si>
  <si>
    <t>Email communication about the (development of the) new Regulation and specific consequences for the AO’s.</t>
  </si>
  <si>
    <t>The competent authority has during 2014 visited two AO to provide guidance to how the EU Emission Trading System works and what’s expected from the AO.</t>
  </si>
  <si>
    <t>Information on websites, information letters via email.</t>
  </si>
  <si>
    <t>National legislation transposing the EU ETS Directive provides for penalties in respect of non-compliance with requirements of the Directive, including provisions relating to monitoring and reporting.</t>
  </si>
  <si>
    <t>Failure to monitor or report information on ton-kilometers (if applying for free allocation)</t>
  </si>
  <si>
    <t>Failure to archive the monitoring and reporting plans, monitoring reports and tonne-kilometre reports, as appropriate, for a period of 10 years accompanied by all documents prepared by accredited verifiers and send them to the new operator if the operator</t>
  </si>
  <si>
    <t>Failure to submit the accuracy and completeness of the information provided in the monitoring and reporting of greenhouse gas emissions and in the monitoring and reporting of tonne-kilometre.</t>
  </si>
  <si>
    <t>Failure to submit the accuracy and completeness of the information provided in the monitoring report tonne-kilometre.</t>
  </si>
  <si>
    <t>Failure to submit the accuracy of the information requested by the competent authority.</t>
  </si>
  <si>
    <t>Failure to submit the monitoring and reporting plan in accordance with Regulation (EU) No 601/2012.</t>
  </si>
  <si>
    <t>Failure to submit the monitoring plan with 4 months before the starting period that it is referring.</t>
  </si>
  <si>
    <t>Failure to archive the monitoring and reporting plans, monitoring reports and tonne-kilometer reports, as appropriate, for a period of 10 years accompanied by all documents prepared by accredited verifiers and send them to the new operator if the operator</t>
  </si>
  <si>
    <t>Failure to submit the accuracy and completeness of the information provided in the monitoring and reporting of greenhouse gas emissions and in the monitoring and reporting of tonne-kilometer.</t>
  </si>
  <si>
    <t>Failure to submit the accuracy and completeness of the information provided in the monitoring report tonne-kilometer.</t>
  </si>
  <si>
    <t>Failure to comply with direction relating to an operating ban.</t>
  </si>
  <si>
    <t>Niedokonanie w terminie umorzenia uprawnień w liczbie odpowiadającej wielkości emisji ustalonej na podstawie raportu. Kara pieniężna w wysokości równej iloczynowi liczby uprawnień do emisji, która nie została umorzona, i jednostkowej kary pieniężnej, przy</t>
  </si>
  <si>
    <t>Kara pieniężna za nierozliczenie wielkości emisji z operacji lotniczych w wysokości równej iloczynowi liczby uprawnień do emisji, która nie została umorzona, i jednostkowej kary pieniężnej, przy czym jednostkowa kara pieniężna wynosi 100 euro za jedno nie</t>
  </si>
  <si>
    <t>AircraftActualInfringementType</t>
  </si>
  <si>
    <t>Q_11_9</t>
  </si>
  <si>
    <t>No special measures are in place. A request for an operating ban would follow if sanctions would not lead to compliance.</t>
  </si>
  <si>
    <t>It the negotiations with operator and relevant national aviation authority does not provide a solution, Commission will be contacted.</t>
  </si>
  <si>
    <t>Con carácter previo a la imposición de la sanción consistente en la prohibición de la explotación de la aeronave, deben adoptarse las medidas cautelares previstas en la normativa interna tales como el apremio sobre el patrimonio, la ejecución subsidaria o la multa coercitiva.</t>
  </si>
  <si>
    <t>The Austrian ETS law foresees that such a request may be made if compliance with the ETS obligations could not be achieved by any other measures. The law does not contain further specifications on these measures, but in practice this provision would in any case mean, that the non-compliance of the operator concerned has been clearly established and that procedures for applying administrative fines and sanctions foreseen by paragraphs 52 and 53 under the ETS law have been exhausted without effect, i.e. execution of the fines or sanctions has not been possible. Depending on the specific case at stake an additional measure would be to try to resolve the matter through bilateral contacts with the relevant authorities in the operator’s State.</t>
  </si>
  <si>
    <t>Only if other enforcement measures, as mentioned in 11.6, have failed to ensure compliance, the Danish Minister for Climate and Energy will request the European Commission to make a decision on an operating ban for the aircraft operator in concern.</t>
  </si>
  <si>
    <t>Only if other enforcement measures, as mentioned in 11.6, have failed to ensure compliance, the DEA will request the European Commission to make a decision on an operating ban for the aircraft operator in concern.</t>
  </si>
  <si>
    <t>It the negotiations with operator and relevant national aviation authority do not provide a solution, Commission will be contacted.</t>
  </si>
  <si>
    <t>No measures</t>
  </si>
  <si>
    <t>NIEN has no experience with this issue. If such an issue occured, NIEN would contact the competent Aviation authority.</t>
  </si>
  <si>
    <t>N.D.</t>
  </si>
  <si>
    <t>Es gibt es keine Luftfahrzeugbetreiber in Liechtenstein.</t>
  </si>
  <si>
    <t>Orlaivio naudotojas informuojamas raštu apie Reglamento (ES) Nr. 601/2012 nuostatų nesilaikymą. Nurodomas terminas, per kurį jis turi pateikti trūkstamus duomenis ar informaciją. Už nuostatų nesilaikymą pagal Administracinių teisės aktų pažeidimų kodeksą skiriamos administracinės baudos. Pagal Lietuvos Respublikos klimato kaitos finansinių instrumentų valdymo įstatymą skiriamos ekonominės sankcijos (100 eurų arba atitinkamai pagal Europos vartotojų kainų indeksą patikslinta ekonominė sankcija už kiekvieną be leidimo į atmosferą išmestą CO2 ekvivalento toną).</t>
  </si>
  <si>
    <t>After the competent minister observes the non-compliance of the aircraft operator, he may request an operating ban from the Commission in accordance.</t>
  </si>
  <si>
    <t>A request for an operating ban would be a last resort measure once the normal enforcement measures stipulated by Maltese law fail to ensure compliance.  These include the procedure leading to the imposition of administrative fines which can be reviewed in Maltese courts.</t>
  </si>
  <si>
    <t>We do not know what measures that would have to be taken before Norway would request an operating ban in accordance with article 16(10).</t>
  </si>
  <si>
    <t>The number 11 of article 16. of  Directive n.º 2008/101/EC of 19 November, was not transposed to our Decree-Law n.º 93/2010, of 27 July, as it was assumed it would be necessary only after the publication of the Commission Decision referred to in paragraph n.º10 of the same article. Taking into account the need to revise the EU ETS Aviation Decree-Law as a result of the publication of  Regulation. º 421/2014, of April 16, this article will be properly rectified.</t>
  </si>
  <si>
    <t>The majority of aircraft operators, especially those from third countries, have not responded to the requests addressed in an official manner of the competent authority responsible for the implementation of the EU ETS scheme. The aircraft operators have been informed, also about the banning of their activity.</t>
  </si>
  <si>
    <t>The majority of aircraft operators, especially those from third countries, have not responded to the requests addressed to the official route of the environmental authority responsible for the implementation of the EU ETS scheme; aircraft operators have been informed, including on the imposition of the ban.</t>
  </si>
  <si>
    <t>NV would take legal action against the operator by issuing an injunction (sometimes with a penalty fee) aimed at the measures which the aircraft operator is obliged to perform in order to comply with the regulation .</t>
  </si>
  <si>
    <t>Swedish EPA would take legal action against the operator by issuing an injunction (sometimes with a penalty fee) aimed at the measures which the aircraft operator is obliged to perform in order to comply with the regulation .</t>
  </si>
  <si>
    <t>We have administrative procedure in place.</t>
  </si>
  <si>
    <t>Orlaivio naudotojas informuojamas raštu apie Reglamento (ES) Nr. 601/2012 nuostatų nesilaikymą. Nurodomas terminas, per kurį jis turi pateikti trūkstamus duomenis ar informaciją. Už nuostatų nesilaikymą pagal Administracinių teisės aktų pažeidimų kodeksą skiriamos administracinės baudos. Pagal Lietuvos Respublikos klimato kaitos finansinių instrumentų valdymo įstatymą skiriamos ekonominės sankcijos (100 eurų ekonominė sankcija už kiekvieną be leidimo į atmosferą išmestą CO2 ekvivalento toną).</t>
  </si>
  <si>
    <t>A request for an operating ban would be a last resort measure once the normal enforcement measures stipulated by Maltese law fail to ensure compliance.  These include the procedure leading to the  imposition of administrative fines which can be reviewed in Maltese courts.</t>
  </si>
  <si>
    <t>n.v.t.</t>
  </si>
  <si>
    <t>LegalNatureOfEmissionAllowance</t>
  </si>
  <si>
    <t>§ 44 of the “Emissionszertifikategesetz 2011” defines allowances as goods that can be traded at the stock exchange. So they are regulated via rules for goods regarding accounting, financial rules and taxation.</t>
  </si>
  <si>
    <t>No specific information to be added as to the art. 21 report for reporting year 2005.</t>
  </si>
  <si>
    <t>property right</t>
  </si>
  <si>
    <t>Please refer to 12.2 for the answer to this question.</t>
  </si>
  <si>
    <t>The legal nature of an allowance for the purpose of financial regulation is not determined in Esto-nian legislation.</t>
  </si>
  <si>
    <t>The legal nature of an allowance for the purpose of financial regulation is not determined in Estonian legislation.</t>
  </si>
  <si>
    <t>Los derechos de emisión no han sido calificados como activos financieros en la normativa española. En este sentido, puede decirse que se trata de bienes indiferenciados (commodities) para esta regulación.</t>
  </si>
  <si>
    <t>As answered in 2007, an allowance is a commodity on spot markets, a financial instrument in forward-markets. It is an intangible property right created solely via legislation which expires within certain period of time. Comparable to the securities in book-entry system.</t>
  </si>
  <si>
    <t>The allowances are chattels (personal/tangible/moveable asset) whose property is materialised by an entry in the account of the holder in the registry (Art L229-15 of the code de l’environnement)</t>
  </si>
  <si>
    <t>Emisijska jedinica je financijski instrument sukladno Zakonu o tržištu kapitala (NN, br. 88/08, 146/08, 74/09, 54/13,159/13 i 18/15)</t>
  </si>
  <si>
    <t>Emisijska jedinica je financijski instrument  sukladno Zakonu o tržištu kapitala (NN, br. 88/08, 146/08, 74/09, 54/13 i 159/13)</t>
  </si>
  <si>
    <t>In Hungary greenhouse gas emission allowances are dematerialized, intangible asset, negotiable, which have a material value right, and which belongs to the national fortune also considered as state property. The free allocation of greenhouse gas emission allowances of the State as a State aid to operators.</t>
  </si>
  <si>
    <t>No updates on information previously given under Article 21 is currently available.</t>
  </si>
  <si>
    <t>Nicht gesetzlich geregelt.</t>
  </si>
  <si>
    <t>Apyvartiniai taršos leidimai laikomi ilgalaikiu arba trumpalaikiu nematerealiuoju turtu.</t>
  </si>
  <si>
    <t>Latvijas tiesību sistēmā emisijas kvotas var uzskatīt par īpašumtiesību objektu. Emisijas kvota Latvijas tiesību sistēmā šobrīd nav uzskatāma par finanšu instrumentu.</t>
  </si>
  <si>
    <t>The legal nature of an emission allowance is not yet determined. However, the Administrative court will probably rule on its nature before the end of 2014.</t>
  </si>
  <si>
    <t>The legal nature of an emission allowance is not yet determined. However, the Administrative court will probably rule on its nature before the end of 2015.</t>
  </si>
  <si>
    <t>An allowance is considered as being an asset.</t>
  </si>
  <si>
    <t>An allowance is considered to be an asset.</t>
  </si>
  <si>
    <t>Under Netherlands’ legislation, an emission allowance is an interest of a proprietary nature, as it may be conveyed to another natural or legal person and has an assessable value.</t>
  </si>
  <si>
    <t>This is not clearly defined in national legislation. The tax authorities consider an allowance an immaterial right. In the VAT law, an emission allowance is considered as a service.  When the new MiFID (Markets in Financial Instruments Directive) is implemented in Norwegian law (expected in 2016), allowances will be considered as financial instruments.</t>
  </si>
  <si>
    <t>Uprawnienia do emisji mają charakter zbywalnych i zastawialnych praw majątkowych przy zachowaniu ich administracyjnoprawnego charakteru.</t>
  </si>
  <si>
    <t>Uprawnienia do emisji mają charakter zbywalnych praw majątkowych przy zachowaniu ich administracyjnoprawnego charakteru. Mogą być one przedmiotem zastawu.</t>
  </si>
  <si>
    <t>An allowance or Kyoto unit is in accordance with Article 40 of regulation (EU) No 389/2013 a fungible, dematerialised instrument that is tradable on the market. According to Swedish law, such allowances and units are not defined as financial instruments. However, when Directive 2014/65/EU of the European Parliament and of the Council of 15 May 2014 on markets in financial instruments and amending Directive 2002/92/EC and Directive 2011/61/EU is transposed into Swedish law, such allowances and units will be defined as financial instruments (see Article 93 and Section C.11 of Annex I of the Directive).</t>
  </si>
  <si>
    <t>An allowance or Kyoto unit is in accordance with Article 40 of regulation (EU) No 389/2013 a fungible, dematerialised instrument that is tradable on the market. Such allowances and units are not yet defined as financial instruments in Swedish law. However, Swedish legislation for the transposition of Directive 2014/65/EU of the European Parliament and of the Council of 15 May 2014 on markets in financial instruments and amending Directive 2002/92/EC and Directive 2011/61/EU is planned to enter into force during 2015, which will define allowances as financial instruments (see Article 93 and Section C.11 of Annex I of the Directive).</t>
  </si>
  <si>
    <t>Commission Regulation 389/2013 on a system of registries provides that an allowance shall be a fungible, dematerialised instrument that is tradable on the market. Slovenia has not implemented any further measures defining the legal status of allowances.</t>
  </si>
  <si>
    <t>Commodity</t>
  </si>
  <si>
    <t>Article 40(1) of the Commission Regulation 389/2013 on a system of registries provides that an allowance shall be a fungible, dematerialised instrument that is tradable on the market.  This is directly applicable in member states.  The UK has not implemented any further measures defining the legal status of allowances.</t>
  </si>
  <si>
    <t>Article 40(1) of the Commission Regulation 389/2013 on a system of registries provides that an allowances shall be a fungible, dematerialised instrument that is tradable on the market.  This is directly applicable in member states.  The UK has not implemented any further measures defining the legal status of allowances.</t>
  </si>
  <si>
    <t>Ο ορισμός «δικαιώματα εκπομπών» όπως διατυπώνεται στο ενωσιακό δίκαιο (οδηγία 85/337/ΕΟΚ όπως τροποποιήθηκε και ισχύει) έχει αυτούσια ενσωματωθεί στο αντίστοιχο εθνικό δίκαιο. Σύμφωνα με το  σύνολο των νομοθετικών προβλέψεων και μέτρων που περιλαμβάνονται στην εθνική νομοθεσία  συμμόρφωσης με την ανωτέρω οδηγία, ανακύπτει ότι η νομική φύση του ανωτέρω ορισμού οριοθετείται και προσδιορίζεται περαιτέρω με σαφήνεια και πληρότητα. Ως εκ τούτου, κατά την εφαρμογή της ανωτέρω οδηγίας στην εθνική έννομη τάξη, δεν έχει μέχρι σήμερα τουλάχιστον προκύψει θέμα συσταλτικής ή διασταλτικής ερμηνείας της έννοιας του ως άνω ορισμού.</t>
  </si>
  <si>
    <t>AccountingTreatmentOfEmissionAllowances</t>
  </si>
  <si>
    <t>Part of the Company Audited Annual Financila reports</t>
  </si>
  <si>
    <t>Part of the Company Audited Annual Financial reports</t>
  </si>
  <si>
    <t>Intangible assets (B.I.6 Other long run intangible assets)</t>
  </si>
  <si>
    <t>In accounting the allowances are reflected as the monetary right.</t>
  </si>
  <si>
    <t>As specified in 2007, according to the guidelines of the Finnish Accounting Standards Board (Guidelines given on 15th November 2005 by the letter no 1767) an allowance should be treated as an immaterial right in financial statements. The value of an allowance is determined by so called “Netting Method”. According to the said method the annually available allowances for a particular installation are compared to the annual emissions of that particular installation. The difference between the annual emissions and the available allowances is valued by the market price of an allowance or by the purchase price for allowances if there is a long-term purchase agreement on allowances for that particular installation. If the difference is negative (emissions exceed the amount of available allowances) corresponding expenses and provision shall be recognised. A positive difference (more allowances than emissions) shall be disclosed as an off balance sheet asset. For fair presentation, the company using the Netting Method shall also disclose in notes the allowances, actual emissions, the trade with the allowances as well as its impact to the financial position and performance. Summa summarum, emission allowances used in business purposes, belong into business use of property and are treated accordingly (they are a subject of business income taxation)</t>
  </si>
  <si>
    <t>Emisijska jedinica tretira se kao roba na zalihi.</t>
  </si>
  <si>
    <t>Greenhouse gas emission allowances are proposed to detect as a material value right in the accounting system between the intangible assets or resources, depending on the fulfillment of rendering obligation (it takes place or not within a year). Registration of allowances - if you receive no compensation from the state, such assets received free of charge - in contrast to the extraordinary income occurs. The free allocation of greenhouse gas emission allowances to operators by the State are qualified as an asset received free of charge. In rendering time, no later than April 30 of the year following the reporting year, the operator – in the knowledge of the certified CO2 emissions – must derecognize the appropriate amounts of emission units from the register as against other outgoings. As allowances exist only in dematerialised form and are fungible, the title to an allowance should be established by their existence in the account of the Union Registry in which they are held. Moreover, to reduce the risks associated with the reversal of transactions entered in a registry, and the consequent disruption to the system and to the market that such reversal may cause, it is necessary to ensure that allowances are fully fungible. In particular, transactions cannot be reversed other than as defined by the rules of the registry, after a moment set out by those rules.</t>
  </si>
  <si>
    <t>Verslo apskaitos standartai nustato, kad įsigytas nematerialusis turtas pirminio pripažinimo metu apskaitoje registruojamas įsigijimo savikaina. Todėl rinkoje įsigyti apyvartiniai taršos leidimai registruojami nematerialiojo turto sąskaitose įsigijimo savikaina, tačiau nemokamai gautų taršos leidimų įsigijimo savikaina yra 0 lt.</t>
  </si>
  <si>
    <t>Verslo apskaitos standartai nustato, kad įsigytas nematerialusis turtas pirminio pripažinimo metu finansinėje apskaitoje registruojamas įsigijimo savikaina. Todėl rinkoje įsigyti apyvartiniai taršos leidimai registruojami nematerialiojo turto sąskaitose įsigijimo savikaina, tačiau nemokamai gautų taršos leidimų įsigijimo savikaina yra 0 lt. Informaciją apie tokį turtą kontrolės tikslais įmonė galėtų kaupti nebalansinėse sąskaitose.</t>
  </si>
  <si>
    <t>An allowance is considered as being an asset for purposes of accounting and any income deriving from the transfer of allowances is subject to taxation.</t>
  </si>
  <si>
    <t>An allowance is considered to be an asset for purposes of accounting and any income deriving from the transfer of allowances is subject to taxation.</t>
  </si>
  <si>
    <t>For the corporation tax, emission allowances are regarded as stock, whereby freely allocated allowances have no value and purchased allowanced should be valued at the purchase price increased by incurred purchase costs (if any). When sold, the difference between the selling price and the book value of the allowances is taxed. For the application of the value added tax, the conveyance of an emission allowance by a business entrepreneur is considered a service.</t>
  </si>
  <si>
    <t>The allowances are considered as an asset.</t>
  </si>
  <si>
    <t>In Romania the allowances are reported in the annual financial report in accordance with accounting national norms.</t>
  </si>
  <si>
    <t>Allowances are treated as current assets, if they are in the possession of an operator included in the trading scheme.</t>
  </si>
  <si>
    <t>We are not aware of any generally accepted accounting standard relating to emissions allowances. This depends on whether emission allowances are allocated for free, have been purchased or sold.</t>
  </si>
  <si>
    <t>Current financial assets</t>
  </si>
  <si>
    <t>We are not aware of any generally accepted accounting standard relating to emissions allowances, however we would anticipate an entity to consider emissions allowances to be intangible assets accounted for in accordance with FRS 10 to be recognised initially at fair value.</t>
  </si>
  <si>
    <t>HM Treasury is in the process of determinging the answer to question 12.2</t>
  </si>
  <si>
    <t>Η λογιστική μεταχείρηση των δικαιωμάτων εκπομπής γίνεται σύμφωνα με τα Διεθνή Πρότυπα Χρηματοοικονομικής Πληροφόρησης που έχουν υιοθετηθεί απο την Ευρωπαϊκή Ένωση.</t>
  </si>
  <si>
    <t>TypeOfTax</t>
  </si>
  <si>
    <t>MinimumTaxRate</t>
  </si>
  <si>
    <t>MaximumTaxRate</t>
  </si>
  <si>
    <t>VAT</t>
  </si>
  <si>
    <t>CorpTax</t>
  </si>
  <si>
    <t>CorpIncTax</t>
  </si>
  <si>
    <t>Corporate tax</t>
  </si>
  <si>
    <t>Corporate income tax</t>
  </si>
  <si>
    <t>OtherIncome tax</t>
  </si>
  <si>
    <t>OtherCapital Gains Tax</t>
  </si>
  <si>
    <t>most_recent_report</t>
  </si>
  <si>
    <t>No specific arrangements</t>
  </si>
  <si>
    <t>General communication if needed</t>
  </si>
  <si>
    <t>Close cooperation with the Belgian FIU and with the Belgian BBI/ISI (special tax investigation service)</t>
  </si>
  <si>
    <t>As defined in national law (no specific legislation)</t>
  </si>
  <si>
    <t>In case of suspicion of fraudulent activity related to the free allocation of allowances the ExEA should without delay notify the Financial Investigation Directorate of the State Agency for National Security and to undertake the suitable measures to collect information regarding the person responsible for the  fraudulent activity</t>
  </si>
  <si>
    <t>In case of suspicion of fraudulent activity related to the free allocation of allowances the ExEA should without delay notify the Financial Investigation Directorate of the State Agency for National Security and to delay, if possible according to the legislative requirements for the relevant activity, the transfer of allowances</t>
  </si>
  <si>
    <t>no special arrangements</t>
  </si>
  <si>
    <t>CIZP performs checks in installations</t>
  </si>
  <si>
    <t>sanction depends on legal classification of a committed fraud and scope of caused harm, therefore there is no simple answer to such question</t>
  </si>
  <si>
    <t>Keine gesonderten Regelungen.</t>
  </si>
  <si>
    <t>Keine gesonderten Regelungen. Allgemeine Strafbarkeit des Betrugs gemäß § 263 StGB.</t>
  </si>
  <si>
    <t>Keine gesonderten Regelungen. Allgemeine Strafbarkeit des Betrugs gemäß § 263 StGB. Geldstrafe oder Freiheitsstraße bis zu fünf Jahren gemäß § 263 StGB. Die Strafzumessung erfolgt nach den allgemeinen Regeln des StGB.</t>
  </si>
  <si>
    <t>No speciel arrangements has been imposed by the DEA, but if other operators, aircraft operators or third parties raise concerns over potentially fraudulent activity regarding the free allocation of allowances, the DEA will investigate the case.</t>
  </si>
  <si>
    <t>Beside the ETS verification system, the DEA shall supervise compliance of operators and aircraft operators, cf. the Danish Act on CO2 Allowances, section 29. The DEA are carrying out control regarding the free allocation application and the yearly activity level regarding the free allocation.</t>
  </si>
  <si>
    <t>No existen procedimientos oficiales a día de hoy a este respecto.</t>
  </si>
  <si>
    <t>Cuando existen sospechas de que el titular no ha notificado los cambios en la instalación que pudieran tener incidencia en el volumen de derechos asignados, la autoridad competente se sirve de una visita in situ a la instalación para confirmar la situación real de la instalación.</t>
  </si>
  <si>
    <t>La Ley 1/2005, de 9 de marzo, establece como infracciones muy graves ocultar o alterar intencionadamente la información exigida en el artículo 19.3 (solicitud de asignación) o incumplir la obligación de informar, al amparo del artículo 6, de cambios en la instalación que pudieran tener incidencia en la determinación del volumen de derechos asignados, en el caso de las instalaciones fijas (Art. 29, apdo 2, numeral 4º), y ocultar o alterar intencionadamente la información exigida en los artículos 38 (asignación gratuita) y 41 (solicitud de asignación a la reserva especial) en el caso de los operadores aéreos (Artículo 29.bis apdo 4).</t>
  </si>
  <si>
    <t>Emissions Trading Act 73 §; maximum penalty: fine; operating without a permit, infringements of monitoring and reporting obligations, omission to notify changes to the installation, excess emissions penalty etc.</t>
  </si>
  <si>
    <t>Civil and criminal procedures; one can file a complaint to the Administrative Court and to The Supreme Administrative Court of Finland.</t>
  </si>
  <si>
    <t>Criminal procedure; discovery etc.</t>
  </si>
  <si>
    <t>Criminal procedure</t>
  </si>
  <si>
    <t>There is no special arrangement specifically for free allocation of allowances. In the course of its investigations, TRACFIN has powers which are provided in the monetary and financial code in terms of access to information and intervention in transactions.</t>
  </si>
  <si>
    <t>Concerns can always be raised through the Registry help desk, however, this might not be their first point of call as they might approach UK law enforcement or tax authority directly.</t>
  </si>
  <si>
    <t>It is not within the remit of the National Administrator to investigate potentially fraudulent activity. Our responsibility as defined in 389/2013 is to report suspicious activity to our FIU.</t>
  </si>
  <si>
    <t>The legislative provisions relating to fraud are specified in the Fraud Act 2006 (http://www.legislation.gov.uk/ukpga/2006/35/contents). Fraud prosecutions fall within the remit of The Crown Prosecution Service.</t>
  </si>
  <si>
    <t>No specific arrangements. For cases of money laundering, there is an online form for notifications to the Ministry for the Interior (http://www.bmi.gv.at/cms/BK/meldestellen/geldwaesche/start.aspx).</t>
  </si>
  <si>
    <t>Where the registry could be the target of fraudulent activities, the national administrator cooperates with the Ministry of Finance. Before the introduction of the reverse charge mechanism in Austria the national administrator provided registry data on suspicious transaction to the Ministry of Finance. However, this was not necessary anymore in the reporting year 2013 because VAT fraud with emissions allowances was not possible anymore in Austria after the introduction of the reverse charge mechanism. The national administrator has also established contacts with the national police concerning fraud in the emissions trading registry including money laundering. In case the national administrator has any suspicion on fraudulent activities in the emissions trading registry the police will be contacted. Apart from this, no specific arrangements.</t>
  </si>
  <si>
    <t>Austrian criminal law foresees imprisonment up to 6 months or fines up to 360 daily fines in lieu of jail time, in cases of serious fraud imprisonment up to 3 years; if the damage is above Euro 50.000, the penalty is between 1 and 10 years.</t>
  </si>
  <si>
    <t>Keine gesonderten Regelungen. Allgemeine Strafbarkeit des Betrugs gemäß § 263 StTGB.</t>
  </si>
  <si>
    <t>Keine gesonderten Regelungen. Allgemeine Strafbarkeit des Betrugs gemäß § 263 StTGB. Geldstrafe oder Freiheitsstraße bis zu fünf Jahren gemäß § 263 StGB. Die Strafzumessung erfolgt nach den allgemeinen Regeln des StGB.</t>
  </si>
  <si>
    <t>No special arrangements.</t>
  </si>
  <si>
    <t>No special arrangements. Fraud is generally punishable under Art. 263 of the German Penal Code (Strafgesetzbuch – StGB).</t>
  </si>
  <si>
    <t>No special arrangements. Fraud is generally punishable under Art. 263 of the German Penal Code (Strafgesetzbuch – StGB). Fine or imprisonment up to to five years under Art. 263 StGB. Penalties are determined in accordance with the general provisions of the Penal Code.</t>
  </si>
  <si>
    <t>Anyone can report of an offence to the police and the police is obligated to investigate every report they receive.</t>
  </si>
  <si>
    <t>When someone has a concern of fraudulent activity, they can ask for the police to investigate. The police is obligated to investigate every report they receive.</t>
  </si>
  <si>
    <t>Prosecutors participate in the police investigation and therefore participating to the investigation already from the beginning. Prosecutor is obligated to press charges if there is sufficient evidence of a crime.</t>
  </si>
  <si>
    <t>It is not within the remit of the National Administrator to investigate potentially fraudulent activity. Our responsibility as defined in Regulation 389/2013 is to report suspicious activity to our FIU.</t>
  </si>
  <si>
    <t>The legislative provisions relating to fraud are specified in the Fraud Act 2006. Fraud prosecutions fall within the remit of The Crown Prosecution Service.</t>
  </si>
  <si>
    <t>1.) Obligation to make and hand in a monitoring plan and certified annual emission report to the competent authority in every year 2.) Obligation to report every change in function, activities, technologies, enlargement of capacity. In this way: The operator shall inform the competent authority of any planned changes to the nature or functioning of the installation, or any extension or significant reduction of its capacity, which may require updating the greenhouse gas emissions permit. Where appropriate, the competent authority shall update the permit. Where there is a change in the identity of the installation’s operator, the competent authority shall update the permit to include the name and address of the new operator. 3.) The competent authority – ex officio - reviews the greenhouse gas emissions permit at least in every 5th year. 4.) Not to fulfill the rendering obligation by the operator or not to give back enough emission units in line with the certified annual emission report, the competent authority establishes the amount of emissions for the reporting year and warning the operator for rendering. 5.) Not to fulfil the reporting obligations and record any changes – the operator will be obliged to pay fines. To violate again the obligations, the activity(ies) of the operator will be restricted or granted an automatic stay or the greenhouse gas emissions permit will be cancelled by the competent authority.</t>
  </si>
  <si>
    <t>In Hungary there is no any variant regulation from the regular criminal rules. For example if investigation would be launched for the sake of fraud, fighting money laundering and other criminal activities or terrorism, the investigative process will be conducted according to the rules of the Hungarian Crinimal Code.</t>
  </si>
  <si>
    <t>In the Hungarian criminal law, there is no independent state of affair in line with the fraudulent activity regarding the free allocation of allowances. According to the points (1)-(7) of paragraph 373 of the Hungarian Criminal Code: who else dropping mistake for unjust enrichment, or is mistaken, and cause damage, they commit a fraud. The maximum penalties are from five years to ten years of imprisonment which cause major injury.</t>
  </si>
  <si>
    <t>The EPA is the CA for allocation under National Law and all allocations are published. Any complaints would be made to EPA in the first place and could then be referred to the police.</t>
  </si>
  <si>
    <t>Nessuna. L’amministratore del Registro effettua segnalazione ad Unità Informazione Finanziaria (UIF) della Banca d’Italia (S.O.S. nel portale UIF/INFOSTAT) in base all’art.98 Reg. 389/2013/CE.</t>
  </si>
  <si>
    <t>Nessuna. Su richiesta dell’Autorirtà giudiziaria o della Guardia di Finanza, l’amministratore del Registro effettua l’estrazione e la trasmissione della lista delle transazioni effettuate dagli indagati.</t>
  </si>
  <si>
    <t>Sospensione accesso al conto per i rappresentanti autorizzati del conto sospetto.</t>
  </si>
  <si>
    <t>Sanzioni e pene detentive vengono comminate dall’Autorità Giudiziaria, a valle del dibattimento per i reati specifici, in base al Codice di Procedura Penale italiano.</t>
  </si>
  <si>
    <t>Kein definierter Prozess. AU informiert gegebenenfalls bei Verdacht auf betrügerische Aktivitäten.</t>
  </si>
  <si>
    <t>Gemäss Strafgesetzbuch.</t>
  </si>
  <si>
    <t>Kompetentingi valstybės institucijų pareigūnai, gavę informaciją apie nesąžiningą veiklą paskirstant ATL iš visuomenės atstovų, kitų valstybinių institucijų, jų pareigūnų ar savo iniciatyva, inicijuoja atvejo tyrimą pagal kompetenciją ir/ar perduoda visą medžiagą teisėsaugos institucijoms.</t>
  </si>
  <si>
    <t>Specifinių nuostatų, numatančių baudžiamąją atsakomybę dėl nesąžiningos veiklos, susijusios su nemokamų apyvartinių taršos leidimų paskirstymu, Lietuvos Respublikos baudžiamajame kodekse nėra. Tačiau įvertinus kiekvieną individualų atvejį ir nustačius, kad konkretaus pareigūno veiksmai lėmė nesąžiningą veiklą skirstant ATL, asmeniui gali būti pritaikyta baudžiamoji atsakomybė dėl piktnaudžiavimo tarnybine padėtimi ar įgaliojimų viršijimo (Lietuvos Respublikos baudžiamojo kodekso 228 str.).</t>
  </si>
  <si>
    <t>Maksimali bausmė – 7 metai laisvės atėmimo (Lietuvos Respublikos baudžiamojo kodekso 228 str. 2 d.). Laivės atėmimo bausmės vykdymo sąlygos numatytos Lietuvos Respublikos bausmių vykdymo kodekso IV dalyje.</t>
  </si>
  <si>
    <t>Fraud is punished by a penalty between 251 and 30.000 euros and/ or an imprisonment up to 5 years (article 496 Code Pénal). If the fraud takes the form of money laundering, it is punished by a fine between 1.250 and 1.250.000 euros and/ or an imprisonment up to 5 years (article 506-1 Code Pénal).</t>
  </si>
  <si>
    <t>Latvijas normatīvajos aktos (Ministru kabineta noteikumi) ir noteikts, ka operators, gaisa kuģu operators un sabiedrība var sniegt valsts administratoram informāciju / iesniegumu par aizdomīgiem darījumiem ar emisijas kvotām</t>
  </si>
  <si>
    <t>valsts administrators pēc attiecīgās informācijas saņemšanas var sazināties ar attiecīgajām tiesībaizsardzības iestādēm vai kontroles dienestiem ar iesniegumu izmeklēt iesniegumā minētās aizdomas</t>
  </si>
  <si>
    <t>Latvijas Krimināllikumā ir noteiktas procedūras, kā tiek izmeklēti noziedzīgie nodarījumi.</t>
  </si>
  <si>
    <t>Latvijas Krimināllikumā ir noteikti soda naudas un cietumsodi atkarībā no noziedzīgā nodarījuma nopietnības pakāpes.</t>
  </si>
  <si>
    <t>Arrangements and procedures are established in the Criminal Code, Chapter 9, of the Laws of Malta.</t>
  </si>
  <si>
    <t>Penalties relating to fraudulent activities are established in the Criminal Code, Chapter 9, of the Laws of Malta.</t>
  </si>
  <si>
    <t>Operators and third parties can raise concerns over potentially fraudulent activity with local law enforcement agencies, specialized enforcement (tax investigative authority FIOD) and with the CA. Secondly, the CA has in place an integrity scan in its allocation procedure. Allocation decisions are taken on the basis of the applicable EU legislation (Benchmarking Decision). Operators and third parties have the right to put forward an opinion on the draft decisions. Thirdly, the CA refers any instance of fraudulent behaviour to the investigative authorities (see below).</t>
  </si>
  <si>
    <t>For investigation into potentially fraudulent activity, general investigative powers and procedures by law enforcement and other investigative authorities apply. The responsibilities, rights and duties of law enforcement agencies are set out in the Criminal Procedure Code (Wetboek van Strafvordering). Fraudulent activity regarding allocation of allowances may include forgery, scams, embezzlement, identity fraud, bankruptcy fraud, money laundering.</t>
  </si>
  <si>
    <t>For prosecution of fraudulent activity, general powers of the Public Prosecution Office are in place. On the basis of Article 18.16d of the Environmental Management Act (Wet Milieubeheer), the CA refers the matter to the Public Prosecution Office if the activity is a criminal offense or whenever the seriousness and circumstances of an offense give rise to such referral. The CA has an arrangement with the Public Prosecution Office for co-operation in cases of possible criminal offense. In the past the CA e.g. reported possible fraudulent behaviour in a case of allocation of allowances to the Public Prosecution Office. Also, the CA exchanges information with the investigative authorities as part of prosecution proceedings. The responsibilities, rights and duties of prosecution agencies are set out in the Criminal Procedure Code (Wetboek van Strafvordering).</t>
  </si>
  <si>
    <t>Penalties, fines and imprisonment terms vary, depend on the type of fraudulent activity and are set out in the Penal Code (Wetboek van Strafrecht).</t>
  </si>
  <si>
    <t>None specific regarding the free allocation of allowances.</t>
  </si>
  <si>
    <t>No specific regarding the free allocation of allowances.</t>
  </si>
  <si>
    <t>Very difficult to answer this on a general basis. Fraud punished by a maximum of 6 years imprisonment.</t>
  </si>
  <si>
    <t>Obowiązują tutaj generalne zasady uregulowane w kpk jw.</t>
  </si>
  <si>
    <t>Nie ma regulacji o charakterze szczególnym. Obowiązują tutaj generalne zasady uregulowane w Kodeksie postępowania karnego.</t>
  </si>
  <si>
    <t>EU Regulation 1193/2011 of the Commission of 18 November, provides in Article 72 that the national administrator, directors and employees must cooperate with the FIU, including informing the FIU (Financial Information Unit from the judiciary police) when they know or suspect activities related to ML / FT.</t>
  </si>
  <si>
    <t>Law 25/2008, from the 5th June, establishes measures in the system of prevention of money laundering and adds terrorism financing, as a criminal offence in the Law 52/2003, from the 22nd August (law against terrorism actions). The art.368-A from the Penal Code says that the concept of”benefits is applied to the goods proceeding from the perpetration, by any means of co-partnership, of illicit acts that are typical of incitement to prostitution, sexual exploitation of children or minors, extortion, trafficking in narcotic drugs and psychotropic substances, arms trafficking, trafficking in human organs and tissues, trafficking in protected species, tax fraud, trafficking of influence, corruption, and any other offence referred to in article 1, paragraph 1, of Law No. 36/94, of 29 September (economic and financial crime); it also applies to typical illicit acts punishable by a minimum penalty of more than 6 months’ imprisonment or a maximum penalty of more than 5 year’s imprisonment, as well as to the goods that are obtained thereby”.</t>
  </si>
  <si>
    <t>For criminal matters are applied the provisions of the criminal procedure code.</t>
  </si>
  <si>
    <t>In the case of the commitment of ML offences the santions are between 2 and 12 years of imprisonment.</t>
  </si>
  <si>
    <t>Criminal Procedure Code</t>
  </si>
  <si>
    <t>Criminal Code</t>
  </si>
  <si>
    <t>For enter, change, or delete data, restricting access to such data or hindering in any way the operation of a computer system in order to obtain a benefit for himself or another, whether caused an injury to a person, is punishable by imprisonment for 2-7 years.</t>
  </si>
  <si>
    <t>Maximum penalty is one year imprisonment or fines corresponding to less than one year imprisonment.</t>
  </si>
  <si>
    <t>Operators, aircraft operators and third parties are welcome to report any suspicion of fraud to the competent authority.</t>
  </si>
  <si>
    <t>Verifiers control applications of new participants, they also control that changes in capacity and activity level are reported to the competent authority. The competent authority for permits for operators are regional and report all changes and closures for installtions to the national competent authority.</t>
  </si>
  <si>
    <t>An operator who provides false information can be prosecuted  and get fines or imprisonment. Beside fines and imprisonment, there are also possibilities to withdraw allowances.</t>
  </si>
  <si>
    <t>Verifiers control applications of new participants, they also control that changes in capacity and activity level are reported to the competent authority (NV). The competent authority for permits for operators (LST) are regional and report all changes and closures for installations to the national competent authorities (NV and STEM).</t>
  </si>
  <si>
    <t>None specific regarding the free allocation of allowances but operators, aircraft operators or third parties can always raise their concerns.</t>
  </si>
  <si>
    <t>This is very difficult to answer on general basis.</t>
  </si>
  <si>
    <t>All fraudulent activities are treated in accordance with valid penal code of Slovak Republic.</t>
  </si>
  <si>
    <t>Obowiązują tutaj generalne zasady kpk jw.</t>
  </si>
  <si>
    <t>Nie ma regulacji o charakterze szczególnym. Obowiązują tutaj generalne zasady uregulowane w Kodeksie postępowania karnego</t>
  </si>
  <si>
    <t>Desconhece-se a existência de qualquer disposição específica sobre este ponto. Qualquer pessoa pode comunicar as suspeitas referidas às entidades públicas competentes, designadamente nos termos do DL n.º 38/2013, de 15/03, que têm o dever de as analisar ou encaminhar para a autoridade competente respetiva.</t>
  </si>
  <si>
    <t>There is a fine of 100€ per unjustified allowance allocation. All other fraudulent activities are treated in accordance with valid penal code of Slovak Republic.</t>
  </si>
  <si>
    <t>FirstOfDetailsOfArrangementsAndProcedures</t>
  </si>
  <si>
    <t>ArrangementsCAAwareFraudCasesAtCourt</t>
  </si>
  <si>
    <t>No specific arrangements in place; procedure according _x000D_
to the code of criminal procedure. The CA will probably be informed in its role as a witness. In case the registry is involved, the registry administrator will inform the CA.</t>
  </si>
  <si>
    <t>ArrangementsCAAwareFraudCasesSettledOutOfCourt</t>
  </si>
  <si>
    <t>ArrangementsCAAwareFraudCasesVerdicts</t>
  </si>
  <si>
    <t>ArrangementsCAAwareFraudInvestigations</t>
  </si>
  <si>
    <t xml:space="preserve">No specific arrangements in place. The CA will probably be informed in its role as a witness. In case the registry has been used for the fraudulent activities, the _x000D_
registry administrator will inform the CA. _x000D_
The national administrator of the emissions </t>
  </si>
  <si>
    <t>No specific arrangements in place; procedure according to the code of criminal procedure. The CA will probably be informed in its role as a witness. In case the registry is involved, the registry administrator will inform the CA.</t>
  </si>
  <si>
    <t>No specific arrangements in place. The CA will probably be informed in its role as a witness. In case the registry has been used for the fraudulent activities, the registry administrator will inform the CA. The national administrator of the emissions trad</t>
  </si>
  <si>
    <t>No specific procedure, tailored communication if needed</t>
  </si>
  <si>
    <t>s.o.</t>
  </si>
  <si>
    <t>Nach Eröffnung der Hauptverhandlung ist eine außergerichtliche Beilegung nicht möglich.</t>
  </si>
  <si>
    <t>Keine gesonderten Regelungen. Zuständig für die Strafverfolgung sind die Bundesländer. Eine Information erfolgt zuverlässig nur, wenn die Strafermittlungsbehörden Informationen der DEHSt benötigen.</t>
  </si>
  <si>
    <t>see above</t>
  </si>
  <si>
    <t>Once the trial has commenced an out-of-court settlement is no longer possible.</t>
  </si>
  <si>
    <t>No special arrangements. The Länder are responsible for prosecution. Information is only definitely provided if the investigating prosecution authorities require information from DEHSt.</t>
  </si>
  <si>
    <t>See above</t>
  </si>
  <si>
    <t>By awareness of fraudulent activities DBA will take contact to specific persons at the Danish police (in Danish the SØIK-unit). In that case the DBA will give following information:_x000D_
1.Accountholder and all account representatives_x000D_
2.Account number on all</t>
  </si>
  <si>
    <t>No se han dado casos hasta la fecha. En el caso de que se dieran, se seguirán los cauces oficiales y existentes en el ámbito judicial.</t>
  </si>
  <si>
    <t xml:space="preserve">No existen procedimientos oficiales a este respecto. Se han establecido contactos con las unidades responsables de la lucha contra el fraude, el blanqueo de capitales y la financiación del terrorismo para el intercambio de información. Dichas autoridades </t>
  </si>
  <si>
    <t>If the authority is the plaintiff of the case, the prosecutor notifies the authority if he/she is not going to press charges. If the case is brought to court, the court notifies the plaintiff. In principal, the court proceedings are public. In order to be</t>
  </si>
  <si>
    <t>Finnish criminal system does not permit plea bargaining. However, the plaintiff has the right to settle the case concerning compensations with the defendant.</t>
  </si>
  <si>
    <t>If the authority is the plaintiff of the case, court notifies the authority of the verdict. Judgements are public and can be requested from courts.</t>
  </si>
  <si>
    <t>There are no special arrangements for competent authorities. Investigations (including all the documents) are to be kept secret (with some minor exceptions) until a decision has been made for a hearing in the case, the public prosecutor has decided to wai</t>
  </si>
  <si>
    <t>If the authority is the plaintiff of the case, the prosecutor notifies the authority if he/she is not going to press charges. Also, if the fraudulent activity is conducted in the UR or in a system that we operate, we are a party to be heard in the investi</t>
  </si>
  <si>
    <t>Finnish criminal system permits plea bargaining in cases where the maximum penalty does not exceed 6 years of prison. However, this process is done in court. In this case the system works as explained above.</t>
  </si>
  <si>
    <t>If the authority is the plaintiff of the case, court notifies the authority of the verdict. Judgements are public and can be requested from courts. On criminal system, please see the explanations above.</t>
  </si>
  <si>
    <t>See answer to first question.</t>
  </si>
  <si>
    <t>The competent authority for the EU ETS has regular contacts and exchanges with the AMLD competent authority and with the registry, which itself has regular contacts with TRACFIN.</t>
  </si>
  <si>
    <t>See answer to first questionjust above.</t>
  </si>
  <si>
    <t>See answer to the first question</t>
  </si>
  <si>
    <t>The competent authority for the EU ETS has regular contacts and exchanges with the AMLD competent authority and with the registry, which itself has regular contacts with TRACFIN (French financial intelligence unit).</t>
  </si>
  <si>
    <t>In Hungary there is no any variant regulation from the _x000D_
regular criminal rules. For example if investigation _x000D_
would be launched for the sake of fraud, fighting _x000D_
money laundering and other criminal activities or _x000D_
terrorism, the investigative process wi</t>
  </si>
  <si>
    <t>In Hungary there is no any variant regulation from the regular criminal rules. For example if investigation would be launched for the sake of fraud, fighting money laundering and other criminal activities or terrorism, the investigative process will be co</t>
  </si>
  <si>
    <t>The Registry team have made informal contacts with the Garda Bureau of Fraud Investigation (Financial Intelligence Unit) in Ireland.</t>
  </si>
  <si>
    <t>The Registry Team have an established working relationship with the Garda Bureau of Fraud Investigation (Financial Intelligence Unit) in Ireland.</t>
  </si>
  <si>
    <t>The Registry Team have an established working relatinship with the Garda Bureau of Fraud Investigation (Financial Intelligence Unit) in Ireland.</t>
  </si>
  <si>
    <t>Comunicazione via posta elettronica certificata della lettera a firma del Direttore Generale</t>
  </si>
  <si>
    <t>nein</t>
  </si>
  <si>
    <t>Gemäss Sorgfaltspflichtgesetz ist das Amt für Umwelt verpflichtet, Auffälligkeiten an die Geldwäschebehörde (FIU) zu melden.</t>
  </si>
  <si>
    <t>Kompetentinga institucija yra informuojama apie visus teisminius procesus, kuriuose ji įtraukiama kaip dalyvaujantis byloje asmuo remiantis Administracinių bylų teisenos įstatymu, Civilinio bei Baudžiamojo proceso kodeksais.</t>
  </si>
  <si>
    <t>Kompetentinga institucija yra informuojama apie visus teisminius procesus, kuriuose ji įtraukiama kaip dalyvaujantis byloje asmuo remiantis Administracinių bylų teisenos įstatymu, Civilinio bei Baudžiamojo proceso kodeksais. Kompetentinga institucija taip</t>
  </si>
  <si>
    <t>Remiantis nacionaliniais teisės aktais, teismų sprendimai yra skelbiami viešai, todėl su jais gali susipažinti ne tik kompetentingos institucijos, bet ir visi visuomenės atstovai.</t>
  </si>
  <si>
    <t>Nesąžiningos veiklos paskirstant ATL tyrimai pagal juos atliekantį subjektą gali būti skirstomi į:_x000D_
1. Tyrimas, atliekamas viešojo administravimo subjekto (to paties lygmens viršesnio);_x000D_
2. Ginčo nagrinėjimas ikiteismine tvarka administracinių ginčų komis</t>
  </si>
  <si>
    <t>If a case is the brought to court, the prosecutor will inform the competent authority in order to enable them to take stand during the proceedings.</t>
  </si>
  <si>
    <t>Criminal cases cannot be settled out of court under Luxembourgish law.</t>
  </si>
  <si>
    <t>As the competent authority will take stand, it will also be informed of the outcome of the procedure .</t>
  </si>
  <si>
    <t>The investigation stage is secret under Luxembourgish law. The prosecutor may however contact the competent authority for further information.</t>
  </si>
  <si>
    <t>Ministru kabineta noteikumi Nr.250 _x000D_
Noteikumi par darbībām emisijas reģistrā_x000D_
_x000D_
1.2. tiek uzraudzītas un kontrolētas darbības emisijas reģistrā un piekļuve emisijas reģistram, kā arī notiek sadarbība ar citām iestādēm uzraudzības un kontroles nodrošināša</t>
  </si>
  <si>
    <t>The fiscal information and investigation service (FIOD) and Public Prosecution Office may inform the CA of cases brought to court.</t>
  </si>
  <si>
    <t>Idem.</t>
  </si>
  <si>
    <t>There are a number of arrangements and co-operation agreements in place._x000D_
_x000D_
Firstly, in case of possible fraudulent activity in emissions trading, the CA is informed by the fiscal information and investigation service (FIOD). The CA and FIOD closely co-op</t>
  </si>
  <si>
    <t>There are a number of arrangements and co-operation agreements in place. Firstly, in case of possible fraudulent activity in emissions trading, the CA is informed by the fiscal information and investigation service (FIOD). The CA and FIOD closely co-opera</t>
  </si>
  <si>
    <t>None, see above.</t>
  </si>
  <si>
    <t>No specific arrangements. The competent authority witnessed in the case brought to court in 2012. The police has requested information from the competent authority during the investigation.</t>
  </si>
  <si>
    <t>Brak dostępnych informacji</t>
  </si>
  <si>
    <t>Brak gwarancji</t>
  </si>
  <si>
    <t>Law 25/2008, from June 5, establishes the main pattern for preventing money laundering and terrorism financing in Portugal._x000D_
In its art.2, nº10,  defines the Portuguese FIU as”the national central unit with competence to receive, analyse and disseminate s</t>
  </si>
  <si>
    <t>The operator informs the competent authority in such cases.</t>
  </si>
  <si>
    <t>The operator informs the competent authority in such cases</t>
  </si>
  <si>
    <t>The operator informs the competent authority in case of defrauding the National Registry of Emissions account and then request the prosecution authorities empowered to take necessary actions.</t>
  </si>
  <si>
    <t>The Swedish Energy Agency acting as the National Administrator has an ongoing communication with the Swedish Environmental Protection Agency, the Swedish Tax Authorities, the Swedish Financial Intelligence Unit and the Swedish Economic Crime Authority.</t>
  </si>
  <si>
    <t>No specific arrangements, but the competent authority will be aware of the cases on fraudulent brought to court in any case.</t>
  </si>
  <si>
    <t>No specific arrangements.</t>
  </si>
  <si>
    <t>No specific arrangements, but the competent authority will be aware of the verdict of court cases on fraudulent activities in any case.</t>
  </si>
  <si>
    <t>No specific arrangements, but the competent authority will be aware of the investigation in any case.</t>
  </si>
  <si>
    <t>None, unless the National Administrator was involved in providing evidence to assist in the investigation or prosecution.</t>
  </si>
  <si>
    <t>None. The National Administrator is potentially made aware when approached to provide evidence to assist law or tax authorities in their investigations. It is important to note that UK law and tax authorities do not as a matter of practice disclose any in</t>
  </si>
  <si>
    <t>No existen procedimientos oficiales a este respecto. Se han establecido contactos con las unidades responsables de la lucha contra el fraude, el blanqueo de capitales y la financiación del terrorismo para el intercambio de información. Dichas autoridades competentes no tienen obligación de reportar los resultados de sus investigaciones con las autoridades competentes en el ámbito del comercio de derechos de emisión si bien existe una comunicación fluida a este respecto entre ambas partes.</t>
  </si>
  <si>
    <t>There are no special arrangements for competent authorities. Investigations (including all the documents) are to be kept secret (with some minor exceptions) until a decision has been made for a hearing in the case, the public prosecutor has decided to waive prosecution, or when the case has been abandoned. However, if the fraud is directed towards a certain authority, the authority is the plaintiff and therefore entitled to demand a person’s conviction and claim damages. In those cases, according to the Criminal Investigation Act and the Criminal Procedure Act the rights are secured.</t>
  </si>
  <si>
    <t>If the authority is the plaintiff of the case, the prosecutor notifies the authority if he/she is not going to press charges. If the case is brought to court, the court notifies the plaintiff. In principal, the court proceedings are public. In order to be aware of the relevant cases the authority has to be proactive since it is not automatically made aware of cases.</t>
  </si>
  <si>
    <t>None. The National Administrator is potentially made aware when approached to provide evidence to assist law or tax authorities in their investigations. It is important to note that UK law and tax authorities do not as a matter of practice disclose any information relating to ongoing investigations.</t>
  </si>
  <si>
    <t>No specific arrangements in place. The CA will probably be informed in its role as a witness. In case the registry has been used for the fraudulent activities, the registry administrator will inform the CA. The national administrator of the emissions trading registry carries out know-your-costumer checks according to Regulation No 389/2013 in order to prevent fraudsters from entering the emissions trading registry. The Austrian Federal Ministry of Agriculture, Forestry, Environment and Water Management supports the national administrator in these checks.</t>
  </si>
  <si>
    <t>There are no special arrangements for competent authorities. Investigations (including all the documents) are to be kept secret (with some minor exceptions) until a decision has been made for a hearing in the case, the public prosecutor has decided to waive prosecution, or when the case has been abandoned. However, if the fraud is directed towards a certain authority, the authority is the plaintiff and therefore entitled to demand a person’s conviction and claim damages. In those cases, according to the Criminal Investigation Act and the Criminal Procedure Act the rights are secured. Also, if the fraudulent activity is conducted in the UR or in a system that we operate, we are a party to be heard in the investigation.</t>
  </si>
  <si>
    <t>If the authority is the plaintiff of the case, the prosecutor notifies the authority if he/she is not going to press charges. Also, if the fraudulent activity is conducted in the UR or in a system that we operate, we are a party to be heard in the investigation. If the case is brought to court, the court notifies the plaintiff. In principal, the court proceedings are public. In order to be aware of the relevant cases the authority has to be proactive since it is not automatically made aware of cases.</t>
  </si>
  <si>
    <t>In Hungary there is no any variant regulation from the regular criminal rules. For example if investigation would be launched for the sake of fraud, fighting money laundering and other criminal activities or terrorism, the investigative process will be conducted in the same way as a rule. In Hungary the procedure of the criminal action distinguishes three main stages according to Code of Criminal Procedure in force -the 1. investigation, 2. prosecution (Prosecution Section) and section 3. of the court.</t>
  </si>
  <si>
    <t>In Hungary there is no any variant regulation from the regular criminal rules. For example if investigation would be launched for the sake of fraud, fighting money laundering and other criminal activities or terrorism, the investigative process will be conducted in the same way as a rule.In Hungary the procedure of the criminal action distinguishes three main stages according to Code of Criminal Procedure in force -the 1. investigation, 2. prosecution (Prosecution Section) and section 3. of the court.</t>
  </si>
  <si>
    <t>Kompetentinga institucija yra informuojama apie visus teisminius procesus, kuriuose ji įtraukiama kaip dalyvaujantis byloje asmuo remiantis Administracinių bylų teisenos įstatymu, Civilinio bei Baudžiamojo proceso kodeksais. Kompetentinga institucija taip pat gauna visą informaciją apie ginčo nagrinėjimą neteismine tvarka, jei institucija yra viena iš ginčo šalių (Administracinių ginčų komisijų įstatymas).</t>
  </si>
  <si>
    <t>There are a number of arrangements and co-operation agreements in place. Firstly, in case of possible fraudulent activity in emissions trading, the CA is informed by the fiscal information and investigation service (FIOD). The CA and FIOD closely co-operate on fraud issues in emissions trading. Secondly, the CA has established co-operation with the Financial Intelligence Unit (FIU-NL) for the reporting by the CA of unusual transactions in the Registry, on the basis of Commission Regulation 389/2013 (Registry Regulation). The CA is informed by FIU-NL of any general signals of fraudulent behaviour in emissions trading. Thirdly, in the opening and management of Registry Accounts, the CA co-operates with the Royal Border and Military Police (KMar) to detect any identity fraud with ID’s. Fourthly, with regard to verification of emissions, the Dutch Accreditation Council (Raad voor Accreditatie, RvA) for verifiers has a policy of withdrawing an accreditation if there is any question of fraud or gross negligence of whatever kind. In such cases, notice of the withdrawal is given on the RvA website and the CA is informed. Regarding market trading behaviour, finally, the CA has established co-operation with the Netherlands authority for the financial markets (AFM) and the Netherlands authority for consumers and markets (ACM).</t>
  </si>
  <si>
    <t>InformationOnFraudActivities</t>
  </si>
  <si>
    <t>FraudCasesAtCourt</t>
  </si>
  <si>
    <t>Theft of units (2010)</t>
  </si>
  <si>
    <t>Number af cases brought to court: non know</t>
  </si>
  <si>
    <t>No se dispone de información al respecto.</t>
  </si>
  <si>
    <t>VAT fraud (case brought to court in 2012, but was appealed and investigations continued throughout 2013, not settled before 2014)</t>
  </si>
  <si>
    <t>FraudCasesConvicted</t>
  </si>
  <si>
    <t>Number of cases leading to a conviction: non know</t>
  </si>
  <si>
    <t>FraudCasesSettledOutOfCourtOrAcquittal</t>
  </si>
  <si>
    <t>Number af cases settled out of court: non know</t>
  </si>
  <si>
    <t>FraudInvestigations</t>
  </si>
  <si>
    <t>suspicion of free allocation fraud</t>
  </si>
  <si>
    <t>Number of Investigation carried out: non know</t>
  </si>
  <si>
    <t>VAT fraud</t>
  </si>
  <si>
    <t>VAT Fraud</t>
  </si>
  <si>
    <t>Carousel.</t>
  </si>
  <si>
    <t>Boiler-room scam.</t>
  </si>
  <si>
    <t>None know</t>
  </si>
  <si>
    <t>Informazione non fornita dall’Autorità Giudiziaria</t>
  </si>
  <si>
    <t>Not applicable taking in account the competencies of the Portuguese FIU.</t>
  </si>
  <si>
    <t>N\A</t>
  </si>
  <si>
    <t>merged with the DE case concerning the same fraudulent activity (handled in DE)</t>
  </si>
  <si>
    <t>Evasione fiscale (“frodi carosello”)</t>
  </si>
  <si>
    <t>The FIU in the period considered has not received any suspicious transaction report of the subject entities related to this issue.</t>
  </si>
  <si>
    <t>OtherInformationOrIssues</t>
  </si>
  <si>
    <t>Task of the Local Authorities. We are in contact with the local authorities to clarify this issue</t>
  </si>
  <si>
    <t>2013 reports due to new Regulation not yet submitted.</t>
  </si>
  <si>
    <t>None in the reporting period 2013.</t>
  </si>
  <si>
    <t>All fees entered here as 100 euros are a maximum value "According to the general administrative provisions the authority that issues the permits levies a fee (usually less than 100 â‚¬)."</t>
  </si>
  <si>
    <t>The OeBFA (Austrian Treasury) is responsible for activities related to auctioning (installations and aviation). However the OeBFA cannot be considered as CA and therefore has not been taken into account in section 2.1</t>
  </si>
  <si>
    <t>7 aircraft operators using Eurocontrol ETS SF, 100% small emitters</t>
  </si>
  <si>
    <t>No reporting of ton-km in 2014.</t>
  </si>
  <si>
    <t xml:space="preserve">as procedures are still ongoing, exact number will be available after 30.6.2015 </t>
  </si>
  <si>
    <t>No regular meetings with industry and/or verifiers, but helpdesk in case of questions</t>
  </si>
  <si>
    <t>No regular meetings with air craft operators and/or verifiers, but helpdesk in case of questions</t>
  </si>
  <si>
    <t>unknown</t>
  </si>
  <si>
    <t>Reported data only include data from the Walloon Region and the Brussels Capital Region. For the Flemish Region, this information is not yet available, but will be reported by 15 January 2016 under art. 7 (1) k of the MMR.</t>
  </si>
  <si>
    <t>The reported number of Type I default values from Annex VI used in Belgium only take into account the situation in Wallonia and Brussel Capital Region. If needed, this figure can be updated.</t>
  </si>
  <si>
    <t>FL: Regarding Emitter 127, Tier 2 was applied until 30/6. Tier 4 was achieved as of 1/7 due to corrective actions. / WA : An anonymous code has been entered to represent the identity of the individual installation involved. A matching table with REG ID is available with restricted access in document “Matching code Art 21_ID EU Register.xlsx”</t>
  </si>
  <si>
    <t>WA : An anonymous code has been entered to represent the identity of the individual installation involved. A matching table with REG ID is available with restricted access in document “Matching code Art 21_ID EU Register.xlsx”</t>
  </si>
  <si>
    <t>The energy content figure of zero rated biomass for the ceramic industries is not complete. In this case, biomass relates to biomass in clay mix.</t>
  </si>
  <si>
    <t>WA : information is only partially available./ FL : information is not available.</t>
  </si>
  <si>
    <t>The Number of outstanding non-conformities for verifiers reported in the information exchange and the number that have been resolved have not been communicated.</t>
  </si>
  <si>
    <t>The answer to the question 8.1 should have been zero last year since the first change in the registry occured in 2014. Therefore, no allocation had been adjusted in 2013. From this year onwards, we have reported changes as required by the "explanatory note for EU ETS article 21 question phase III (May 2015)". For this submission, the reported changes take into account all modifications made to allocation in the Registry during the year 2014.</t>
  </si>
  <si>
    <t>The amount related to the annual fee is indexed each year. In 2014, this amount is 542.83€.</t>
  </si>
  <si>
    <t>The contact details of the Implementation of EU Policy on Climate Change Department can be found on the following link: http://www.moew.government.bg/?show=top&amp;cid=341</t>
  </si>
  <si>
    <t>Section 5.6 : since the data in this question aligns with Member State responsibilities to report proxy inventory data by 31st July, in accordance with Article 8(1) of the Monitoring Mechanism Regulation (MMR) and if available, CYPRUS has not yet prepared these data .</t>
  </si>
  <si>
    <t>in Section 8 of the Commission AER Template there exist two (2) figures for CO2 Fossil and CO2 Bio. It is not clear which is to be included in the 3rd column of table in Section 5.17</t>
  </si>
  <si>
    <t>Data concerning aviation activities in this report are corresponding to 2014.</t>
  </si>
  <si>
    <t>The Number of inspections of installations that were carried out through site visits by the competent authority, are 4 per installation.</t>
  </si>
  <si>
    <t>No tonne-kilometre reports have submitted for 2014. Therefore, in section 6.8 a "Not Apllicable" choice should be added.</t>
  </si>
  <si>
    <t>No tonne-kilometre reports have submitted for 2014. Therefore, in section 6.9 a "Not Apllicable" choice should be added.</t>
  </si>
  <si>
    <t>The Total value of investments under Article 10c of Directive 2003/87/EC are 0 because the investments that have been carried out until 2013, have over-achieved the relevant legal requirement. i.e. The amount of investments identified in the national plan and implemented by 2013, is greater to the market value of the total free emissions allowances allocated to the electricity section for then period 2013-2020.</t>
  </si>
  <si>
    <t>MP = monitoring plan</t>
  </si>
  <si>
    <t>It is noted that the verification of emissions reports conducted in 2015 for the 2014 reporting year is not yet concluded and therefore any corrections to emissions reports that may become necessary have not yet been made. As discussed in TWG Art. 21, Germany suggests that in coming years the completed questionnaires be transmitted at a later date (30 September).</t>
  </si>
  <si>
    <t>The classification of installations in Categories A, B and C was performed on the basis of the registered verified emissions recorded in the Union registry. In individual cases this classification may deviate from the categories approved in the monitoring plans.</t>
  </si>
  <si>
    <t xml:space="preserve">In Germany, four installations in total were excluded under Article 27 of Directive 2003/87/EC. Emissions data are available for three installations. The fourth installation is no longer subject to the emissions trading system in 2014. </t>
  </si>
  <si>
    <t>(1st sub-question)All the figures stated relate to the new limits (&gt;1,000t CO2 full scope) in accordance with the amendment to the Directive (Regulation EU No. 421/2014) in 2014. All operators have submitted a monitoring plan for 2013-2020.</t>
  </si>
  <si>
    <t xml:space="preserve">Data were not recorded statistically. </t>
  </si>
  <si>
    <t>The data evaluation contains in the “Other fossil fuels” category fossil fractions in biomass. It further needs to be taken into account that the “Total fuel consumption (TJ)” column does not capture the entire energy input. In cases in which operators have reported emission factors on a t/t or t/Nm3 basis and a substance in the context of a mass balance with C-content, often no proxy value was stated for the calorific value, as this was not needed to calculate the emissions. A first estimate suggests that this concerns about 3% of the source streams utilised used as fuels.</t>
  </si>
  <si>
    <t>Deviation from the required analysis frequency pursuant to Annex VII MVO can not be evaluated systematically. The Monitoring Plan (MP) template of the Commission also does not provide the requisite information, as this is not a tier deviation.</t>
  </si>
  <si>
    <t>The evaluation is based on information provided by operators on the tiers applied; these, however, often do not match the method actually applied. Furthermore, only monitoring plans submitted by the end of 2014 are evaluated, which means that any updates to monitoring plans made in the course of 2015 are not taken into account in the evaluation.</t>
  </si>
  <si>
    <t>It needs to be taken into account that pursuant to Art. 38 para 2 MVO operators can consider substances consisting exclusively of biomass to be zero-rated. In such cases, most operators have made use of this provision. The figures in Column 3 therefore do not give a complete picture of emissions from biomass. No estimate of emissions on the basis of other emission factors was made. Furthermore, generally the operators did not state any calorific values for such source streams, as these were not required to calculate emissions. The data in Column 5 thus do not reflect the entire quantity of energy from biomass. A further point is that where continuous emissions measurements were made, similarly no calorific values are available and thus no energy content of biomass can be stated (see also optional statement of biomass energy content in AER template of the Commission, section 9).</t>
  </si>
  <si>
    <t>The figure in line 4 of the above table relates to emission reports in which data gaps actually occurred.</t>
  </si>
  <si>
    <t>As evaluation is based on the emissions reports for 2014 and the deadline for submission of an improvement report for affected operators ends on 30 June 2015, this question will only be answered in the 2016 Art. 21 report.</t>
  </si>
  <si>
    <t>The verification of emissions reports for 2014 by DEHSt is not yet concluded. The question of whether and in how many cases conservative estimations in accordance with Art. 70 (1) MRR are required can only be answered at the end of the verification procedure after hearing the operators concerned and evaluating their responses.</t>
  </si>
  <si>
    <t>The verification of emissions reports for 2013 2014 by DEHSt is not yet concluded. The question can only be answered upon conclusion of this verification.</t>
  </si>
  <si>
    <t>Percentage figures are targets; due to the ongoing verification of emissions reports for 2014, these targets have not yet been met. All other questions are reported as zero because verifications are not yet concluded, but are envisaged.</t>
  </si>
  <si>
    <t>Verification of emissions reports for 2013 and 2014 is still in progress. The question can only be answered upon conclusion of this verification and the resultant sanction procedures.</t>
  </si>
  <si>
    <t>Evaluation of emissions reports for 2013 and 2014 by DEHSt is still in progress, as the deadline for submission has shifted by a year due to the amendment to the directive. The question can only be answered upon conclusion of this evaluation.</t>
  </si>
  <si>
    <t>In Germany no Member State specific terms and conditions are required to be signed.</t>
  </si>
  <si>
    <t>In the reporting period no accounts with allowances outstanding were closed.</t>
  </si>
  <si>
    <t>The mandate as provided for in Article 17(3) of Commission Regulation (EU) No 389/2013 was not used on any occasions.</t>
  </si>
  <si>
    <t>The federal state authorities (Behörden der Bundesländer) charge fees for the granting of permits (see section 2.2). No more detailed information on this is available to DEHSt at present. DEHSt itself charges no fees for the activities within its scope of competence listed below.</t>
  </si>
  <si>
    <t>The question is not answered, since 2012 emissions are not covered by the rules on improvement reports.</t>
  </si>
  <si>
    <t>Outstanding nonconformities are defined in KGN II.10, Section 5, as nonconformities that could not be resolved. However the nonconformities identified by DANAK and reported in the Management Report by DANAK are all to be resolved by the verifier within the time limits agreed between the verifier and DANAK according to the normal procedures for accreditation. There are no nonconformities with material effect on the emission figures verified. And therefor the figures “0” has been inserted for DANAK accredited verifiers for the question "Number of outstanding non-conformities for verifiers reported in the information exchange and the number that have been resolved".</t>
  </si>
  <si>
    <t>No accounts closed due to no prospect of further surrendering.</t>
  </si>
  <si>
    <t>Data in the tables are referring to the 2012 figures (the allocation in 2013). The allocation for 2014  will be revised due to the changes in activity level in 2013 - which has been reported in the emissionsreport for 2013 (some 15% of the activity data have been reported later, June 2014).</t>
  </si>
  <si>
    <t>Operators and aircraft operators will be charged with a yearly fee (23300 kr.) for the DEA’s administration. There is no separate fee for approval monitoring plan, transfer, surrender, free allowances application etc. The exchange rate used are 4. june 2014: 1 euro = 7,46DKR</t>
  </si>
  <si>
    <t>The exchange rate used are 4. june 2014: 1 euro = 7,46DKR</t>
  </si>
  <si>
    <t>There have not been any penalties (fines) imposed during the reporting year 2013.</t>
  </si>
  <si>
    <t>.</t>
  </si>
  <si>
    <t>There seems to be an programming error in this question. There should be no requirement to answer this question. There is only one competent authority pursuant to Article 18 of Directive 2003/87/EC in Denmark.</t>
  </si>
  <si>
    <t>The fuel consumption of the fossil part of waste is calculated as 45% of the total fuel consumption. In the figures for natural gas are included fuelgas e.g. used in offshore. In the figures for fuel oil are included gasoil.</t>
  </si>
  <si>
    <t>The fuel consumption of the biomass part of waste is calculated as 55% of the total fuel consumption.</t>
  </si>
  <si>
    <t>Please note that the emissions from the operator Air Alsie (ID 3456) is calculated by using the Small Emitters Tool. Therefore, the emissions from this operator is not specified on domestic and international flights.</t>
  </si>
  <si>
    <t>During 2014 two verifiers have merged. Another verifier has ceased operations by the end of 1st Quarter in 2015. This is the reason for change in number of accredited verifiers.</t>
  </si>
  <si>
    <t>Outstanding nonconformities are defined in KGN II.10, Section 5, as nonconformities that could not be resolved. However the nonconformities identified by DANAK and reported in the Management Report by DANAK are either resolved or all to be resolved by the verifier within the time limits agreed between the verifier and DANAK according to the normal procedures for accreditation. There are no nonconformities with material effect on the emission figures verified. And therefore the figures “0” has been inserted for DANAK accredited verifiers for the question "Number of outstanding non-conformities for verifiers reported in the information exchange and the number that have been resolved".</t>
  </si>
  <si>
    <t>The figure for "The quantity of emission allowances corresponding to all changes in the reporting period" is the summation of the change to the NIM-allocation in all the years 2013-20. The figures for partial cessation were incorrect for the report scheme last year.</t>
  </si>
  <si>
    <t>There are no cases to report in the reporting year 2014</t>
  </si>
  <si>
    <t>There are no cases to report</t>
  </si>
  <si>
    <t>Income tax (companies): 2014: 24.5 per cent, 2015: 23.5 per cent, 2016 and the following years 22.0 per cent.</t>
  </si>
  <si>
    <t>In previous year (2014), data provided under the „coke oven gas” should have had to be reported under the „oil shale semi-coke gas” instead. Hence, this is the reason why 0 is reported for this reporting period.</t>
  </si>
  <si>
    <t>Emissions reported under 1A2d Energy - Chemicals and 2B1 are 0 as the installation is on stand-by.</t>
  </si>
  <si>
    <t>CA has allowed a different frequency for 1 installation (for 2 different fuel types - reason for 2 rows in the table).</t>
  </si>
  <si>
    <t>Information is provided for the previous reporting period (2013-2014).</t>
  </si>
  <si>
    <t>Information is provided for the reporting period 2013, 1 aircraft operator (AO) needed to submit an improvement report. CA has set an alternative date for submission of the report, hence the AO has not yet submitted an improvement report.</t>
  </si>
  <si>
    <t>An operator started to carry out an additional Annex I activity, but was not able to find a verifier to verify both activities. Hence 2 verified reports were submitted, one for the main acitivity and another for the new additional activity. As there can only be one verifier per operator, the verified emissions report was not verified in line with Regulation (EU) No 600/2012 but the data were accurate  and were used for the conservative estimation.</t>
  </si>
  <si>
    <t>Due to exceptional compliance cycle aircraft operators submitted their annual emissions reports regarding 2013 and 2014 in 2015.</t>
  </si>
  <si>
    <t>Comentario general: Durante el periodo de aplicación al que se hace referencia en este informe, se ha realizado un importante esfuerzo para adaptar el sistema a los nuevos requisitos del Reglamento (UE) nº 600/2012. Las cuestiones a las que ha sido necesario dedicar una mayor atención han sido la acreditación de verificadores de conformidad con el Reglamento y el intercambio de información entre el punto focal, las autoridades competentes y el organismo nacional de acreditación.</t>
  </si>
  <si>
    <t>Q7.3: Los datos sobre número de cuentas de haberes de operador aéreo incluyen las aperturas realizadas en el año 2012, dado que no fueron reportadas en el informe relativo a dicho año. Para la apertura de cualquier cuenta en el área española del Registro de la Unión, se requiere del titular la presentación de poderes notariales en favor de una persona física para actuar como representante legal del titular de cuenta. No se requiere que esta persona física tenga relación o pertenezca a la compañía titular de la cuenta por lo que no ha sido precisa la utilización del mandate.</t>
  </si>
  <si>
    <t>Datos aportados hasta la fecha del informe.</t>
  </si>
  <si>
    <t>Q.12.3: En relación con el IVA de las transacciones de derechos de emisión de gases de efecto invernadero, de acuerdo con la escueta directriz de la Comisión (Document TAXUD/1625/04 Rev.1 - Working paper n° 443 Rev.1) en la que señala que las transacciones de derechos a título oneroso están sujetas a IVA como prestaciones de servicios, no se contempla, por tanto, la exención de IVA respecto de este tipo de transacciones. El tipo impositivo aplicado es el general del 21% puesto que la ley no contempla ningún supuesto de reducción del tipo impositivo para estas transacciones.</t>
  </si>
  <si>
    <t>Comentario general a preguntas de la sección 5: Durante el periodo de aplicación al que se hace referencia en este informe, se ha experimentado un notable incremento de la carga administrativa debido a la necesidad de adaptar el sistema a los nuevos requisitos del Reglamento (UE) nº 601/2012. Algunas de las cuestiones que han supuesto un mayor esfuerzo han sido la actualización de los planes de seguimiento, familiarizar a los titulares de instalaciones con los formatos electrónicos para la presentación de los planes de seguimiento e informes de emisiones y el primer ejercicio de presentación de los informes de mejora.</t>
  </si>
  <si>
    <t>La interpretación de los datos de esta tabla ha de realizarse de forma prudente considerando que los datos que se incluyen en la misma se requieren con un nivel de desagregación no considerada en los datos que se aportan al Inventario.</t>
  </si>
  <si>
    <t>Comentario general a preguntas de sección 6: Durante el periodo de aplicación al que se hace referencia en este informe, se ha realizado un importante esfuerzo para adaptar el sistema a los nuevos requisitos del Reglamento (UE) nº 600/2012. Las cuestiones a las que ha sido necesario dedicar una mayor atención han sido la acreditación de verificadores de conformidad con el Reglamento y el intercambio de información entre el punto focal, las autoridades competentes y el organismo nacional de acreditación.</t>
  </si>
  <si>
    <t>No se han dado casos.</t>
  </si>
  <si>
    <t>Esta pregunta se responde en 5 documentos anexos (Q7.1 a-e).</t>
  </si>
  <si>
    <t>Para la apertura de las cuentas de haberes de operador aéreo  se ha requerido la presentación de poderes notariales en favor de una persona física para actuar como representante legal del titular de cuenta. Esta práctica se realiza para todos los tipos de cuenta conforme a la legislación vigente.</t>
  </si>
  <si>
    <t>Esta pregunta se responde en documento anexo (Q.10.1_Tasas) al no poderse responder en el cuestionario por no permitir la aplicación introducir un rango de valores. El cobro de tasas a titulares de instalaciones fijas está sujeto a situaciones distintas en el territorio considerando la distribución de competencias que se da en España en la aplicación de esta cuestión de la Directiva.</t>
  </si>
  <si>
    <t>Esta pregunta se contesta de acuerdo a lo dispuesto en el Capítulo VII Régimen sancionador de la Ley 1/2005, de 9 de marzo, por la que se regula el régimen del comercio de derechos de emisión de gases de efecto invernadero.</t>
  </si>
  <si>
    <t>En relación con el IVA de las transacciones de derechos de emisión de gases de efecto invernadero, de acuerdo con la escueta directriz de la Comisión (Document TAXUD/1625/04 Rev.1 - Working paper n° 443 Rev.1) en la que señala que las transacciones de derechos a título oneroso están sujetas a IVA como prestaciones de servicios, no se contempla, por tanto, la exención de IVA respecto de este tipo de transacciones. El tipo impositivo aplicado es el general del 21% puesto que la ley no contempla ningún supuesto de reducción del tipo impositivo para estas transacciones.</t>
  </si>
  <si>
    <t>Ensuring that selling of emission allowances is prohibited in the case of irregularities: Yes, in case of bankruptcies</t>
  </si>
  <si>
    <t>The fossil fractions of mixed fuels are now included in the emissions of "Other fossil fuels".</t>
  </si>
  <si>
    <t>Pulp and paper or cardboard installations are not separated in the Finnish National System.</t>
  </si>
  <si>
    <t>We are investigating the reasons for the difference in transferred and received emissions. Clarification: Installation FI-444 transfers inherent CO2 to installations FI-12 and FI-610. Total amount of transferred inherent CO2 is 151 712 t.</t>
  </si>
  <si>
    <t>Pulp and paper or cardboard installations are not separated in the Finnish National System. Update 19.10.2015: Corrected biomass emissions of combustion activities category A installations .</t>
  </si>
  <si>
    <t>One source stream may have several waste codes. In this case emissions are divided equally to every waste code.</t>
  </si>
  <si>
    <t>One small emitter used method B, rest of them used simplified calculation.</t>
  </si>
  <si>
    <t>Flights carried out 2013: 893108 tCO2, Domestic flights 2013: 135381</t>
  </si>
  <si>
    <t>Deadline for submitting an IR is 30 June, one AO has submitted a report at the time of completing this report.</t>
  </si>
  <si>
    <t>Types of issues are not specified this way in verification reports. Therefore "Non-material misstatement" is selected for all activities. This is planned to change for 2015 reporting.</t>
  </si>
  <si>
    <t>No tonne-kilometres reported by the time of report submission.</t>
  </si>
  <si>
    <t>For significant capacity reductions as referred to in Article 21 of Commission Decision 2011/278/ EU and partial cessation as referred to in Article 23 of Commission Decision 2011/278/ EU year 2014 is not yet available. There has been lot of changes in installations in year 2014. We still process these changes so we haven’t got final numbers for all questions yet.</t>
  </si>
  <si>
    <t>No infringements have incurred or penalties been imposed during the reporting period.</t>
  </si>
  <si>
    <t>One excess emissions penalty decision still under investigation by Trafi.</t>
  </si>
  <si>
    <t xml:space="preserve">1A2f-Other industries = 1795651 (Other industries) + 8507188 (Non-metallic minerals, not available in webform). Soda ash production (150038) and Petrochemical and carbon black production (698120) are not available, so are entered in 2B5-Other chemical industry (848158). Zinc production is not available in the webform so is entered in 2C5-Other metals (164811). 1A3e is not available in the webform so is not entered (487816). </t>
  </si>
  <si>
    <t>Since the Greenhouse gas permit and the IED permits are merged, we have no means to check all the updates of the permits (1125 installations). That is why we did not answer to the last question of section 4.2</t>
  </si>
  <si>
    <t>The amont of CO2 emissions in the section 5.5 in only 65,7 Mt although it was mentioned as 95,3 Mt CO2 in the 2013 report. This can be explained by two factors : 1) An error of 15 Mt CO2 in the 2013 report ; 2) the special climate conditions in the elctricity sector ( -11,4 Mt CO2 and the decrease of energy consumption  in cement, steel, reffinery;a 1,4 Mt CO2 reduction in the sector of urban heating for the same reasons as for the electricity sector.</t>
  </si>
  <si>
    <t>Some partial cessations of 2012 we taken into account in the 2014 allocation and were not taken into account in the 2013 article 21 report. That explains the figures on partial cessations ; the first in 2014 is positive due to recovery of normal activity and negative for all the period because for all the period the partial cessations are more important than the recovery .</t>
  </si>
  <si>
    <t>Ερώτηση 12.3.c δεν είμαστε σίγουροι για την έννοια του reverse - charge mechanisms</t>
  </si>
  <si>
    <t>Συνολικά το 2014 είχαμε στην αρμοδιότητα μας 147 Φορείς Εκμετάλευσης Αεροσκαφών, οι 109 δεν πραγματοποίησαν καμία πτήση το 2014, από τους 109 οι 24 δεν έχουν πτήσεις από την δεύτερη φάση εμπορίας 2008-2012 μέχρι το τέλος του 2014.</t>
  </si>
  <si>
    <t>All data related to aviation (aircraft operators) are regarding the year 2012 because the obligation for reporting in 2013 was postponed.</t>
  </si>
  <si>
    <t>NIEN attached the specific terms and conditions required to be signed by account holders, but only the hungarian version.</t>
  </si>
  <si>
    <t>Although the third trading period officially started on 1 January 2013, MND as the Competent Authority also calculated the relevant changes that had happened between 30 June 2011 and 31 December 2012 when answering the questions, because these changes have determined the 2013 allocation. Thus the numbers in column 1 and 3, and 2 and 4 are the same.The greenhouse gas emission permit was withdrawn of 3 additional installations according to point 3 of Annex I of the 2003/87/EC Directive. The amount sum of allowances not allocated to these 3 installations for the year 2013 is altogether 21950, not calculated into the number of allowances corresponding to the closures.For full cessations reasoned by point e) the amount of allowances is zero, because previously the allocation to these installations were reduced to zero by partial cessation.</t>
  </si>
  <si>
    <t>The first 2 coloumns contain data allocated for the year 2014, the third and fourth coloumn contain data regarding both 2013 and 2014 allowances. All of the allowances counted were allocated in 2014. The greenhouse gas emission permit was withdrawn of 3 additional installations according to point 3 of Annex I of the 2003/87/EC Directive. The amount sum of allowances not allocated to these 3 installations for the year 2013 is 21950, and for 2014 it is 21568 units. The amount of free allowances to be allocated needed to be adjusted in the case of 1 installation, due to the Carbon Leakage List amendment. It increased the allowances to be allocated with 1638 allowances for 2014. Regarding cessations, in the first 2 columns we counted those cessation cases which installations did not receive free allocation for the first time in 2014.</t>
  </si>
  <si>
    <t>Regarding the total value of investments: there was no payment to the investors in 2014.</t>
  </si>
  <si>
    <t>Currently checking with the relevant authorites if any developments on the legal nature of allowances since previous reports were submitted.</t>
  </si>
  <si>
    <t>Emissions are zero for the waste 02 02 03 as the fuel is 100 % biomass</t>
  </si>
  <si>
    <t>The Verifier resigned accreditation on the 26 June 2014 and from that date there were no Verifiers accredited for stationary activities  or aviation by the Irish National Accreditation Body</t>
  </si>
  <si>
    <t>Data based on the Management Reports received to-date.   Report for 1 Verifier outstanding.</t>
  </si>
  <si>
    <t>There was no conservative estimation of emissions in accordance with Article 70(1) of Regulation (EU) No 601/2012</t>
  </si>
  <si>
    <t>The second part of 6.8 (tonne-kilometre data) is not relevant as no TKM reports were received for 2014 reporting year.</t>
  </si>
  <si>
    <t>Security terms of use uploaded</t>
  </si>
  <si>
    <t>Ireland has not yet received an application requesting a letter of approval in regard to any large hydro project activity. However, we can confirm that we  have subscribed to the voluntary harmonisation guidelines on the application of Article 11(b)(6) of Directive 2003/87/EC, agreed to by Member States at the Climate Change Committee.</t>
  </si>
  <si>
    <t>In relation to the treatment of the allocation and surrender of emissions allowances under the EU Scheme, Revenue considers that these transactions, and corresponding entries in the profit and loss account or income statement, should be treated as events not subject to taxation -  the receipt of allowances from the Environmental Protection Agency  will not constitute taxable income in the hands of the ETS participant and the surrender of allowances under the Scheme will not be a deductible expense of the trade.</t>
  </si>
  <si>
    <t>Only reports for 2014 emissions were included in this report</t>
  </si>
  <si>
    <t>CO2eq from PFC is included in "other". Operators have not all calculated TJ. CA wil look into that before next year.</t>
  </si>
  <si>
    <t>Iceland does not publish country specific values. The Annex VI (Tier 2) are the same as used in the National Inventory Report. Tier 1 and 2 are therefor the same and this does not affect the emissions.</t>
  </si>
  <si>
    <t>No tonne-km reports submitted in 2014</t>
  </si>
  <si>
    <t>Questa sezione deve ritenersi non compilata poichè non vi è nessuna ulteriore autorità designata.</t>
  </si>
  <si>
    <t>A seguito dell’approvazione del Regolamento UE 421/2014, nel 2014 non sono stati ricevuti piani di miglioramento.</t>
  </si>
  <si>
    <t>E’ prevista la possibilità di riunioni periodiche con l’industria e/o i verificatori, ma non se ne sono svolte durante il periodo a cui si riferisce il presente questionario.</t>
  </si>
  <si>
    <t>In Italia non esistono disposizioni specifiche, ma si applicano le disposizioni previste dagli articoli 640 e 640-bis del codice penale.</t>
  </si>
  <si>
    <t>6.9 punkte į klausimą "Atliktų orlaivių naudotojų patikrinimų skaičius" atsakymas pateiktas 1 orlaivių naudotojas, nes 2013 m. ŠESD ir tonkilometrių duomenų apskaitos ataskaitas pateikė tik "Avian express", o kitas operatorius pasinaudojo Reglamento (ES) Nr. 421/2014 1 straipsnio c dalies išlyga.</t>
  </si>
  <si>
    <t>Regionų aplinkos apsaugos departamentų prie Aplinkos ministerijos (RAAD) Lietuvoje yra aštuoni. Centrinės būstinės jie neturi, o 2.1 punkte negalime įvesti visų jų kontaktinių duomenų, kadangi negalime jiems suteikti vienos tos pačios abreviatūros - RAAD ("Please provide a unique abbreviation"). Dėl to 2.1 punkte po trumpiniu RAAD pateikti tik Vilniaus regiono aplinkos apsaugos departamento kontaktiniai duomenys, o visų departamentų būstinių kontaktai gali būti rasti Aplinkos ministerijos internetinėje svetainėje: http://www.am.lt/VI/index.php#r/210</t>
  </si>
  <si>
    <t>Nemokamų apyvartinių taršos leidimų skyrimas pagal Direktyvos 2003/87/EB 3e ir 3f straipsnius galioja tik "Aviacijos" sektoriui. Vis tik dėl techninės šios programos kliūties negalime nuimti kompetetingų institucijų nuo "Įrenginių" sektoriaus.</t>
  </si>
  <si>
    <t>3.1. sadaļā ir atsevišķi jānorāda "iekārtas ar zemu emisiju līmeni" un A kategorijas iekārta, tomēr iekārtas ar zemu emisiju līmeni vienmēr ir arī A kategorijas iekārtas. ja norāda iekārtu ar zemu emisiju līmeni skaitu un A kategoriju iekārtu, kurās ir iekļautas iekārtas ar zemu emisiju līmeni, skaitu, tad visu iekārtu skaits neatbilst kopējam iekārtu skaitam valstī.</t>
  </si>
  <si>
    <t>MRA is following closely the work currently being undertaken by the European Commission in developing its DECLARE system for the purposes of facilitating administration of EU ETS functions, with a view to utilizing such a system in future.</t>
  </si>
  <si>
    <t>The total emissions (t CO2(e)) reported under this question is not equal to the total emissions reported under question 5.6, as emissions from use of sodium bicarbonate and urea for SO2 and NOx abatement respectively in one of the installations are not accounted for here.</t>
  </si>
  <si>
    <t>The figure for total emissions for CRF category 1(Energy) includes 7526 t CO2(e) of emissions from use of sodium bicarbonate and urea for SO2 and NOx abatement respectively associated with the combustion process in one of the installations.</t>
  </si>
  <si>
    <t>It is to note that the data included here refers to the intra-EEA scope pursuant to Regulation (EU) No 421/2014.</t>
  </si>
  <si>
    <t>It is to note that Malta has not accredited any verifiers for EU ETS purposes to-date.</t>
  </si>
  <si>
    <t>We reported the total number of installations that had a permit in May 2015. This number differs slightly from the number of installations that needed to submit an AER over 2014 (which was 448).</t>
  </si>
  <si>
    <t>Please note that in question 3.3 commercial AO below the de minimis threshold in 2014 and non-commercial AO’s below the threshold of 1000 tonnes of CO2 full scope in 2014 have not been included.</t>
  </si>
  <si>
    <t>Question 5.6: This information is not available in all emissions reports. Operators do are not required to report CRF-categories according to the EU-template. Furthermore, even when the CRF category is reported for each annex-I activity alone it would not be possible to allocate specific emissions over CRF-categories from the emission report. Emissions are monitored and reported per source stream and fuel input cannot always be linked to one specific CRF category and may serve as input for more than one CRF category.</t>
  </si>
  <si>
    <t>We included all standard values for which tier 1 was entered in the monitoringplan. This means that calculation factors for deminimis source streams, where ‘no tier approach’ was chosen in the monitoringplan were left out. Even though some of these factors actually were based on historical analyses.</t>
  </si>
  <si>
    <t>We do not have easy accessible information on the main annex-I activities for improvement reports.</t>
  </si>
  <si>
    <t>Remark: No MP’s approved yet describing the use of biofuels.</t>
  </si>
  <si>
    <t>Number of aircraft operators required to submit an improvement report: To be determined</t>
  </si>
  <si>
    <t>There is no legal minimum level of sanctions. Ministerial policy rules, however, imply a minimum;</t>
  </si>
  <si>
    <t>There is no legal minimum level of sanctions. Ministerial policy rules, however, imply a minimum</t>
  </si>
  <si>
    <t>2.3: We only got one competent authority to carry out activities in Regulation (EU) No 601/2012 and the questions are not relevant for Norway.</t>
  </si>
  <si>
    <t>5.5: We were not sure where to put the fuel consumption and emissions data for waste gas from ferro alloy producers. It is now included in the "refinery gas and other process derived gases"</t>
  </si>
  <si>
    <t xml:space="preserve">5.14: The amounts of CO2 transported to storage sites are not subtracted from the EU ETS emissions reports as it is no requirement for reporting the data in the monitoring plan. We have to change monitoring/plans and reporting template to include the data. </t>
  </si>
  <si>
    <t xml:space="preserve"> 5.18: The reported data on EAF-codes are inaccurate and therefore not included in this report. We will look into if it is possible to give the operators more information in the electronic template on EAF-codes to increase the data quality.</t>
  </si>
  <si>
    <t>6.7-6.10: Not applicable for 2013 as the reporting is postponed until March 2015</t>
  </si>
  <si>
    <t>Most of the fees are depending on the work required and there are 3-4 levels for each of these fees. Many of the values listed in section 10 is therefore the average of the fee.</t>
  </si>
  <si>
    <t>11.2/11.6: According to our national legislation Norway can give fines, but there are no given min/max limits</t>
  </si>
  <si>
    <t>11.5: No measures have been taken for the 2013-reporting as the deadline is postponed until March 2015.</t>
  </si>
  <si>
    <t>There has been added several more factors compared to last years reporting. For 2013 we had not received sufficient information from the operators to determine the factors, hence many of the factors was not determined before 2014.</t>
  </si>
  <si>
    <t>The reported data on EAF-codes are inaccurate and therefore not included in the report.</t>
  </si>
  <si>
    <t>4 operators are required to send improvement reports for 2013. As the deadline for sending the improvement reports for aircraft operators for the reporting year 2013 is 30 June 2015, we are not yet able to report on how many improvement reports are submitted.</t>
  </si>
  <si>
    <t>At the time of submitting this report, we have not received the Management Report from German Accreditation (Dakks). The results reported in point 6.2 (i.e. number of outstanding non-conformities for verifiers and the number of outstanding non-conformities that have been resolved) are therefore not complete.</t>
  </si>
  <si>
    <t>We have one more case still pending, where we probalably will make a conservative estimation for the same reason as for the two reported cases.</t>
  </si>
  <si>
    <t>We are not done accessing all the AERs from AOs and will probably make a conservative estimation for at least one operator.</t>
  </si>
  <si>
    <t>All fees listed in chapter 10 are given in EUR based on exchange rates NOK/EUR as of 28th May 2015. Many of the fees in Chapter 10  are depending on the amount of work required by the CA, for these fees we have reported the medium fee.</t>
  </si>
  <si>
    <t>Do obliczenia kwot opłat i innych należności przyjęto wartość 1 euro równą 4.17 PLN</t>
  </si>
  <si>
    <t>Zatwierdzone plany poboru próbek i częstotliwości analiz są dostępne w instalacjach oraz w lokalnych urzędach administracyjnych odpowiedzialnych za wydawanie zezwoleń na uczestnictwo w EU ETS oraz zatwierdzanie planów monitorowania. W treści zatwierdzonych planów monitorowania, które są przekazywane do KOBiZE, znajdują się jedynie skrótowe informacje na temat pobierania prób oraz częstotliwości analiz paliw i materiałów. Nie pozwala to jednak na udzielenie precyzyjnej odpowiedzi na pytanie 5.9.</t>
  </si>
  <si>
    <t>Szacowana wielkość emisji podana jest w t CO2.</t>
  </si>
  <si>
    <t>Z uwagi na przesunięcie daty składania raportów i sprawozdań z weryfikacji za 2013 rok, na dzień 31 marca 2015 roku i do momentu złożenia raportu nie były dostępne informacje na temat raportów z udoskonalenia metodyki monitorowania zgodnie z zaleceniami weryfikatora, ponieważ nie upłynął jeszcze wymagany termin do przesłania takich raportów.</t>
  </si>
  <si>
    <t>W odniesieniu do raportów za 2014 rok właściwy organ nie dokonał zachowawczego oszacowania wielkości emisji.</t>
  </si>
  <si>
    <t>Nie odrzucono żadnego raportu, w sytuacji wymagającej korekty raportu proszono o jej wykonanie.</t>
  </si>
  <si>
    <t>Nie dotyczy - organ nie dokonywał zachowawczego oszacowania wielkości emisji.</t>
  </si>
  <si>
    <t>Brak raportów dotyczących tonokilometrów w okresie sprawozdawczym.</t>
  </si>
  <si>
    <t>No âmbito das ações de inspeção ordinárias desenvolvidas pela IGAMAOT, no período em referência sempre que se justificou foi verificado o cumprimento desta legislação.</t>
  </si>
  <si>
    <t>Q2.2.- Although the regional entities from Azores and Madeira (DRA and DROTA) have the task of emitting the permits for the installations under their jurisdiction it is APA who atribute the number of the premit for each installation. The entity Inspeção-Geral da Agricultura, do Mar, do Ambiente e do Ordenamento do Território (IGAMAOT) is the entity with the task of Inspection and enforcement.</t>
  </si>
  <si>
    <t>Q4.1 and Q4.2.- The regional entities DRA and DROTA adopts the same approach on the Integration of Articles 5-7 of the EU ETS Directive into procedures provided for in the Industrial Emissions Directive (IED), or coordination between the EU ETS permit and IED permit. The total number of updated permits (176) includes 7 updated by DRA. The permits were updated in order to take into account the new Regulation n.º 601/2012.</t>
  </si>
  <si>
    <t>There is no fees for transfer, surrender and new entrant reserve. Concerning Permit issuance/monitoring plan approval: Category A (356,36 €), Category B (712,71€), Category C (1425,44€). Concerning Permit update: Category A (207,88 €), Category B (415,77€), Category C (831,51€). There are no annual subsistence fees. The regional authorities DRA and DROTA do not charge any fees regarding the issue or update of permits.</t>
  </si>
  <si>
    <t>"In this section we have considered only the Annual Emission Monitoring Plans (AEMP) that were presented to the Competent Authority during the year 2014 (3 AEMP, being one of them an AEMP from a small emitter.</t>
  </si>
  <si>
    <t>It is not possible to report this information.</t>
  </si>
  <si>
    <t>Additionally the GWP listed in Annex VI to Regulation (EU) No 601/2012 for the conversion of the N2O in tCO2(e).</t>
  </si>
  <si>
    <t>There are no such cases.</t>
  </si>
  <si>
    <t>The default values of 26,75 GJ/t (NCV), 85 tCO2/TJ (EF) and 27% (BI fraction) were agreed with the CA based on information of the Portuguese industrial association of cements as advised in the Commission FAQ regarding M&amp;R.</t>
  </si>
  <si>
    <t>In the total, we have had 10 aicraft operators (AO) that were under the scope for 2013 and/or 2014, that have submitted AEMP for the periodo 2013-2020. Some of these AOs submitted the AEMP to the CA for approval, either before or after 2014 (which are not considered in section 3.3 of this questionaire).  From the total of 10 AOs that have submitted AEMP, only 6 makes use of Methods A or B. The others AOs are small emitters and use the EU-ETS support facility tool from Eurocontrol.</t>
  </si>
  <si>
    <t>All aircraft operators (not considered small emitters) make use of EU-ETS Support Facility Tool from Eurocontrol to deal with Data Gaps situations.</t>
  </si>
  <si>
    <t>The improvement report (IR) to be submitted by aircraft operators as a result of non-conformities and/or improvement recomendations for 2013, was derogated by the Regulation 421/2014, from 16 of April, until 2015 (as a result of the derogation of all compliance obligations for aviation sector implemented by that Regulation). In Portugal, the date for the submission of IR was derogated by the Competente Authority until 30th of September of 2015.</t>
  </si>
  <si>
    <t>There weren´t any requests.</t>
  </si>
  <si>
    <t>This information is not yet available, since according to the portuguese law, the competent authority has 4 years to deal with incomplenace situations.</t>
  </si>
  <si>
    <t>Until the date of the submition of this article 21.º report,  there was no submition of tonne-kilometre reports with data from 2014.</t>
  </si>
  <si>
    <t>No such cases during 2014.</t>
  </si>
  <si>
    <t>This question demands a great ammount of time to gathered the data, which could be avoid since the Comission already has these data.</t>
  </si>
  <si>
    <t>According with Ordinance n.º 247/2014, from 26th of November, for aircraft operators (AO) there are the following fee: approval of monitoring plan for emissions: AO &lt; 25 kT: 260 €;  AO = or &gt; 25 kT: 1820 €; approval of updating annual emission monitoring plans: AO &lt; 25 kT: 130 €;  AO = or &gt; 25 kT: 1230 €; approval of monitoring plan for tonne-kilometre data: AO &lt; 25 kT: 260 €;  AO = or &gt; 25 kT: 1820 €; approval of updating of monitoring plan for tonne-kilometre data: AO &lt; 25 kT: 130 €;  AO = or &gt; 25 kT: 1230 €.</t>
  </si>
  <si>
    <t>Regarding the infringement the process is ongoing so the amount of the penaltie is not estabilished yet.</t>
  </si>
  <si>
    <t>The same answer as for Q11.2.</t>
  </si>
  <si>
    <t>There is a difference between emissions from combustion of fuels (Q 5.5) and emissions from combustion on CRF categories (Q 5.6) because in Q 5.5 have not included fugitive emissions resulted from flaring.</t>
  </si>
  <si>
    <t xml:space="preserve">Permit issuance/monitoring plan approval/permit update fee is 180 € for A category installations, 320 € for B category installations and 410 € for C category installations. </t>
  </si>
  <si>
    <t>Q 10.1: Permit issuance/monitoring plan approval/permit update fee is 180 € for A category installations, 320 € for B category installations and 410 € for C category installations.</t>
  </si>
  <si>
    <t>5.6 CRF-codes (not answered, we refrain from answering this question since we do not currently have any CRF-codes in the electronic tool).</t>
  </si>
  <si>
    <t>5.7 Calculation factors (partly answered, we refrain from answering the part of the question that concerns type 1 values referred to in article 31(1)d and e of Regulation (EU) No 601/2012. The reason for this is that we have no means of automatically extracting the necessary data from the monitoring plans and the administrative burden of manually performing this work is considered to be of unreasonable proportions. The dataset consists of 95 net calorific data values and 69 emission factor data values corresponding to fossil fuels and type 1. A total of 79 data values refer to article 31(1)c of Regulation (EU) No 601/2012 and hence are listed in Annex VI of the same regulation.)</t>
  </si>
  <si>
    <t>5.8 Sampling plan (answered "no", but i.e. not answered, we refrain from answering the question since any answer we could give would be pure speculation. We have no means of automatically extracting the necessary data from the monitoring plans. The administrative burden of manually performing this work during a short amount of time is considered to be of unreasonable proportions considering the total number of 760 installations.</t>
  </si>
  <si>
    <t>5.9 Frequency (not answered, see above)</t>
  </si>
  <si>
    <t>5.10 Highest tier (according to the verification reports there are no cases in category C displaying deviations from the principle of highest tier)</t>
  </si>
  <si>
    <t>5.13 Improvement report (not answered, not to be answered until 2015)</t>
  </si>
  <si>
    <t xml:space="preserve">5.17: We have not been able to extract the necessary data from the electronic tool E-CO2 to be able to answer this question. The errors in the dataset we did manage to extract reached an extent where we had to conclude it would serve no purpose to include it in the Article 21 questionnaire. Rather, it would only have raised further questions as it was too far from the truth. We are currently looking for a permanent solution to this problem (i.e. developing a better data extraction tool). </t>
  </si>
  <si>
    <t>5.18 Waste (partly answered, we are not able to report as requested in terms of codes because the waste is typically incinerated in the form of mixtures containing a wealth of different components that are classified as waste. Some operators have reported long sequences of codes in an aggregated manner and some have not reported any codes at all (ref operators applying CEMS). A report following the form of the questionnaire would best be described as a table of several hundred rows of waste codes, where we would not be able to quantify the emissions for each of these rows. According to our database, there are nearly 50 operators active within the fields of waste incineration and co-combustion of waste and other fuels. The incinerated waste typically contains the following main categories, or mixtures thereof; household waste, industrial waste and wooden waste. Most operators have applied the calculation factors for biomass fractions that have been published by the EPA and where relevant, weighted averages have been applied in order to account for the incineration of mixtures of waste.)</t>
  </si>
  <si>
    <t>5.22 Aviation emissions (not answered, as we will reject all emission reports that have been submitted this year)</t>
  </si>
  <si>
    <t>5.23 Aviation biofuels (we are not aware of any biofuels being used by aircraft operators which we administer)</t>
  </si>
  <si>
    <t>5.24 Aviation SET (partly answered to the best of our knowledge given the current situation)</t>
  </si>
  <si>
    <t>5.25 Aviation improvement report (not answered, not to be answered until 2015)</t>
  </si>
  <si>
    <t>There are two more installations which may be subject to an estimation by us. Both installations follow the same description as left on rows 8-12 of question 6.3 (i.e. they both emitted zero tonnes of CO2 but submitted no emission report). When this questionnaire was submitted, it was still unclear whether they were obliged to report.</t>
  </si>
  <si>
    <t>Site visits (partly answered, the answer to the actual question is no, but there are a few cases of shut down installations where a site visit has been waived.)</t>
  </si>
  <si>
    <t>Aviation conservative estimates: Not answered, as we will reject all emission reports that have been submitted this year and make conservative estimates for them. This is due to the new Aviation Regulation. We have not had time to calculate the appropriate emission figures yet and the Article 21 web-tool does not allow us to enter information without filling in all fields in each row.</t>
  </si>
  <si>
    <t>Aviation verification report (not answered, as we will reject all emission reports that have been submitted this year)</t>
  </si>
  <si>
    <t>Excess emission penalties (there are no cases to report)</t>
  </si>
  <si>
    <t>Infringements and penalties (there are no cases to report)</t>
  </si>
  <si>
    <t>Where categorization of installations into A, B and C categories is asked for, the categorization has been made based on annual emissions for 2014.</t>
  </si>
  <si>
    <t>Not answered (we refrain from answering this question as we currently do not have any CRF-codes in our e-reporting tool, E-CO2).</t>
  </si>
  <si>
    <t>We refrain from answering the part of the question relating to type 1 values listed in annex VI as referred to in Article 31(1)a of Regulation No. 601/2012. Answering this question would require going through each monitoring plan manually. The work included is considered unreasonable. The number "0" was inserted in 5.7 only because the questionnaire required a number to be entered there.</t>
  </si>
  <si>
    <t>Answered "no", but i.e. not answered. We refrain from answering seeing as we do not know. NV has no way of automatically extracting this information from the monitoring plans. The administrative burden of manually compiling the information for all 752 installations is considered unreasonable.</t>
  </si>
  <si>
    <t>Not answered for the same reason as stated for 5.7 above.</t>
  </si>
  <si>
    <t>Answering 5.10 and 5.11 would require us to go through all monitoring plans for B and C installations manually and to carefully evaluate their applied tiers. Though NV is required by law to do this every fifth year, we have not been able to do so for this questionnaire. The effort involved in performing this work every year in time for the Article 21 Questionnaire is considered unreasonable.</t>
  </si>
  <si>
    <t>Answering this question with absolute certainty would require us to go through all monitoring plans manually. The workload involved in this is considered unreasonable and therefore this has not been done. However, NV has provided guidance to many installations concerning their monitoring. Installations in need of applying fallback methodology usually find themselves in need of guidance. NV therefore has a pretty good idea of the situation concerning this. There are no installations applying Article 22 of Regulation No. 601/2012 in Sweden that we know of. There are, however, some very small installations with source streams beneath 1000 tons of CO2 which use conservative estimations in accordance with art 26 paragraph 3 of the same Regulation (two of those installations were incorrectly taken up in this section of the questionnaire last year).</t>
  </si>
  <si>
    <t>Concerning the number of installations required to submit improvement reports: As regards the Article 69(1) report; NV does not know how many installations are required to submit the report. To find out NV would have to carefully go through each monitoring plan and crosscheck the tiers used to the tier requirements. The work involved is of unreasonable proportions.  Concerning the Article 69(4) report we are better able to make this evaluation and we are planning to go forward with this. However, we had not been able to do so at the time of submission of this questionnaire, and thus could not specify the number of installations required to submit the report.</t>
  </si>
  <si>
    <t>To clarify: The emissions entered in this section include the fossil part of the emissions only, regardless of whether the original fluegas contained a biomass fraction or not.</t>
  </si>
  <si>
    <t>We know of one aircraft operator who is using a mixture of biofuel and the ordinary fuel for a few flights although the emission factor for the biofuel is not set to 0.</t>
  </si>
  <si>
    <t>The installations had all stopped their activies and had no combustion nor emissions during 2014. Their permissions had not been withdrawn by LST which is why NV made a conservative estimation of their emissions (the emissions were set to 0 tons).</t>
  </si>
  <si>
    <t>So far, the only check we have performed was to reviewed the verfication reports to see which and how many installations received non-material misstatements.</t>
  </si>
  <si>
    <t>We did not make any conservative estimations for aviation during 2014 (though we made conservative estimations for the year 2013 but the decisions were made in the beginning of 2015, thus this will be descibed in the 2016 report of article 21.</t>
  </si>
  <si>
    <t>For non-material misstatements we do not know if we will estimate the emissions according to article 70, MRR yet.</t>
  </si>
  <si>
    <t>A review of the emission reports and verification reports that contain outstanding misstatements will be made later this year.</t>
  </si>
  <si>
    <t>There are no Member State specific terms and conditions required to be signed by account holders in Sweden.</t>
  </si>
  <si>
    <t>There are no cases to report.</t>
  </si>
  <si>
    <t>In some cases there were non-material misstatements and non-conformities but they were corrected in the final version of operator`s emissions report.</t>
  </si>
  <si>
    <t>Quantity of emission allowances corresponding to all changes since the start of the third trading period is - 2302009.</t>
  </si>
  <si>
    <t>Some installations did not have to submit an improvement report, but they did anyway.</t>
  </si>
  <si>
    <t>Some installations have not indicated emissions from biomass.</t>
  </si>
  <si>
    <t>In 2 cases a source stream contains two types of waste, in this cases emissions have been assigned to 191210 waste type.</t>
  </si>
  <si>
    <t>Q2.2 has insufficient ability to list all the relevant CAs. Q2.2 installations lines 1, 7-13: CAs are EA, SEPA, NRW, NIEA, DECC-OGED; for line 15, the CAs are EA, SEPA, NRW, NIEA. Q2.2 aviation lines 3, 7-12 the CAs are EA, SEPA and NRW</t>
  </si>
  <si>
    <t>Q3.2 - Information does not include 4 annual emission reports (AER) which have not yet been submitted (1GHG and 3 Excluded Installation Emission permit)</t>
  </si>
  <si>
    <t>The sites are all regulated by DECC-OGED who are yet to use ETSWAP. ETSWAP required a response from operators using it to confirm whether changes had occurred or a null response if not.</t>
  </si>
  <si>
    <t>The fees entered represent the highest fees charged. Fees for applications for permits/monitoring plans and annual subsistence are dependent upon emissions. The fees for stationary installations vary between the different competent authorities but the values are similar to each other.</t>
  </si>
  <si>
    <t>Exchange rate used was £1 = €1.2299.</t>
  </si>
  <si>
    <t>Exchange rates. For fees and charges, we have used the exchange rate used in the 2014 Article 21 report (1£ = 1.2299 Euros), unless the charges rate changes. For penalties, we have used the first exchange rate published in the September of the C series in the Official Journal in the preceding year. http://eur-lex.europa.eu/oj/2014/direct-access.html?ojYear=2015. So we have used 1 euro = 0.79025 pounds sterling</t>
  </si>
  <si>
    <t>We have noted an increase in the emissions from ceramics, bulk organics and processing of ferrous metals activities from 2014. We have checked this and although there are no significant changes, all the sites have slightly increased their emissions. It should be noted that there is just one bulk organics site and this hasn’t changed that much. The same goes for ferrous metals; there are only two sites and the results are similar across both years.</t>
  </si>
  <si>
    <t>Our data for LPG includes two operators that use MAP gas. MAP gas is a combination of propane and butane. However, these were negligible contributions of &lt;1 tCO2</t>
  </si>
  <si>
    <t>The following installations applied a no-tier, or estimation approach: UK-E-IN-11402 and UK-E-IN-11607 for several source streams. However, there is no provision in the drop down menu to allow for this answer.</t>
  </si>
  <si>
    <t>Installation UK-S-IN-12340 also applies the fall back approach to the emission factor and NCV. The estimated emissions are for the whole of the installation.</t>
  </si>
  <si>
    <t>the first improvement reports, if required, are not expected until 30 June 2016</t>
  </si>
  <si>
    <t>There is another verifier with a limited scope within AVR activity group 6 for drying or calcination of gypsum or production of plaster boards and other gypsum products.</t>
  </si>
  <si>
    <t>we cannot provide the share (in %) of verified emissions reports that have led to conservative estimation of the emissions by the competent authority as reports are still under review. the value of zero has been entered to enable us to submit the report but does not mean 0% of the share.</t>
  </si>
  <si>
    <t>These figures are based on estimates</t>
  </si>
  <si>
    <t>To enable trend analysis in fees across Europe, we have not taken into account changes in the exchange rate (1£ = 1.2299 Euro). The fees have not changed since the last Article 21 report.</t>
  </si>
  <si>
    <t>Fees have changed and the exchange rate used is 1£ = 1.2618 Euro)</t>
  </si>
  <si>
    <t>Both penalties relate to under-surrender of allowances in phase II</t>
  </si>
  <si>
    <t>All of these penalties apply to failure to surrender allowances by 30 April 2013</t>
  </si>
  <si>
    <t>QuestionnaireFilledConfirmation</t>
  </si>
  <si>
    <t>How was the integration of the requirements specified in Articles 5, 6 and 7 of Directive 2003/87/EC carried out?</t>
  </si>
  <si>
    <t>Other integration approaches of the requirements specified in Articles 5, 6 and 7 of Directive 2003/87/EC</t>
  </si>
  <si>
    <t>Comments on the integration approaches of the requirements specified in Articles 5, 6 and 7 of Directive 2003/87/EC</t>
  </si>
  <si>
    <t>Other coordination of conditions and procedures for the issue of the ETS permit and the IED permit</t>
  </si>
  <si>
    <t>Comments on the coordination of conditions and procedures for the issue of the ETS permit and the IED permit</t>
  </si>
  <si>
    <t>Other types of permit updates in accordance with Article 6 and 7 of Directive 2003/87/EC</t>
  </si>
  <si>
    <t>Details of provisions in national law for permit updates (where description exceeds length limit)</t>
  </si>
  <si>
    <t>Number of competent authorities involved in the implementation of EU ETS for installations and aviation</t>
  </si>
  <si>
    <t>Details of the national certification authority</t>
  </si>
  <si>
    <t>Competent authority responsibilities for tasks (using their abbreviation) - installations</t>
  </si>
  <si>
    <t>Competent authority responsibilities for tasks (using their abbreviation) - aviation</t>
  </si>
  <si>
    <t>Comments on the coordination of competent authorities' activities with respect to Article 10 of Regulation (EU) No 601/2012</t>
  </si>
  <si>
    <t>Comments on other coordination of competent authorities' activities with respect to Article 10 of Regulation (EU) No 601/2012</t>
  </si>
  <si>
    <t>Comments on the coordination of activities with respect to Article 69(1) of Regulation (EU) No 600/2012</t>
  </si>
  <si>
    <t>Other coordination activities with respect to Article 69(1) of Regulation (EU) No 600/2012</t>
  </si>
  <si>
    <t>Coordination of activities with respect to Article 69(1) of Regulation (EU) No 600/2012 (where description exceeds length limit)</t>
  </si>
  <si>
    <t>Number of installations excluded under Article 27 of Directive 2003/87/EC which exceeded the threshold of 25 000 tonnes of CO2(e) and need to re-enter the emissions trading scheme</t>
  </si>
  <si>
    <t>Details of simplified monitoring, reporting and verification requirements for installations whose annual verified emissions between 2008 and 2010 are below 5 000 tonnes of CO2(e) a year</t>
  </si>
  <si>
    <t>Details of customised electronic templates or specific file formats - for installations</t>
  </si>
  <si>
    <t>What elements of the template or specific file format are Member State specific? (Installations)</t>
  </si>
  <si>
    <t>Details of customised electronic templates or specific file formats - for aircraft operators</t>
  </si>
  <si>
    <t>What elements of the template or specific file format are Member State specific? (Aircraft operators)</t>
  </si>
  <si>
    <t>Total annual fuel consumption (TJ) based on data reported in the operator's emissions reports for the reporting year</t>
  </si>
  <si>
    <t>Total annual emissions (ktonnes CO2) based on data reported in the operator's emissions reports for the reporting year</t>
  </si>
  <si>
    <t>Emissions (ktonnes CO2e) of excluded installations under Article 27 of Directive 2003/87/EC</t>
  </si>
  <si>
    <t>Emissions (tonnes CO2e) of excluded installations under Article 27 of Directive 2003/87/EC, by main Annex I activity</t>
  </si>
  <si>
    <t>Aggregate total emissions (ktonnes CO2e) for each reported IPCC Common Reporting Format (CRF) category based on the data provided in the operator’s emissions reports in accordance with Article 73 of Regulation (EU) No 601/2012</t>
  </si>
  <si>
    <t>Aggregate total combustion emissions (ktonnes CO2e) for each reported IPCC Common Reporting Format (CRF) category based on the data provided in the operator’s emissions reports in accordance with Article 73 of Regulation (EU) No 601/2012</t>
  </si>
  <si>
    <t>Aggregate total process emissions (ktonnes CO2e) for each reported IPCC Common Reporting Format (CRF) category based on the data provided in the operator’s emissions reports in accordance with Article 73 of Regulation (EU) No 601/2012</t>
  </si>
  <si>
    <t>Aggregate total process, combustion, and total emissions (ktonnes CO2e) based on the data provided in the operator’s emissions reports in accordance with Article 73 of Regulation (EU) No 601/2012</t>
  </si>
  <si>
    <t>The number of installations for which the competent authority has approved literature values referred to in Article 31(1)(c) of Regulation (EU) No 601/2012; and Type I default values, i.e. values referred to in Article 31(1)(d) and (e) of Regulation (EU) No 601/2012</t>
  </si>
  <si>
    <t>The number of different literature values referred to in Article 31(1)(c) of Regulation (EU) No 601/2012 and Type I default values, i.e. values referred to in Article 31(1)(d) and (e) of Regulation (EU) No 601/2012 approved by competent authorities</t>
  </si>
  <si>
    <t>The number of installations using literature values of Type I default values, listed by the fuel material type and the affected calculation factor</t>
  </si>
  <si>
    <t>Values of literature values and Type I default values, by fuel material type and the affected calculation factor</t>
  </si>
  <si>
    <t>The number of installations for which the competent authority has allowed a different frequency in accordance with Article 35(2)(b) of Regulation (EU) No 601/2012, by fuel type</t>
  </si>
  <si>
    <t>Installation IDs in cases where the highest tier approaches for major source streams of category C installations referred to in Article 19(2)(c) of Regulation (EU) No 601/2012 are not applied</t>
  </si>
  <si>
    <t>Number of category C installations, by monitoring parameter, in cases where the highest tier approaches for major source streams of category C installations referred to in Article 19(2)(c) of Regulation (EU) No 601/2012 are not applied</t>
  </si>
  <si>
    <t>Total number of category C installations in cases where the highest tier approaches for major source streams of category C installations referred to in Article 19(2)(c) of Regulation (EU) No 601/2012 are not applied</t>
  </si>
  <si>
    <t>The number of category B installations referred to in Article 19(2)(b) of Regulation (EU) No 601/2012 that do not apply the highest tier for all major source streams and all major emission sources (16) in accordance with Regulation (EU) No 601/2012, by main Annex I activity</t>
  </si>
  <si>
    <t>Number of installations which applied the fall-back approach in accordance with Article 22 of Regulation (EU) No 601/2012</t>
  </si>
  <si>
    <t>Emissions (ktonnes CO2e) affected by the application of the fall-back approach</t>
  </si>
  <si>
    <t>The number of category A, B and C installations that were required to submit an improvement report in accordance with Article 69 of Regulation (EU) No 601/2012 (concerning the previous reporting period)</t>
  </si>
  <si>
    <t>The number of category A, B and C installations that actually submitted an improvement report in accordance with Article 69 of Regulation (EU) No 601/2012 (concerning the previous reporting period)</t>
  </si>
  <si>
    <t>Emissions (tonnes CO2) of inherent CO2 received, transferred, and the number of installations involved</t>
  </si>
  <si>
    <t xml:space="preserve">Emissions (ktonnes CO2e) covered by continuous emission measurement </t>
  </si>
  <si>
    <t>Percentage of total annual emissions of installations which applied continuous emissions measurement covered by continuous measurement</t>
  </si>
  <si>
    <t>Total emissions (ktonnes CO2e) from biomass which are considered zero rated, i.e. where no sustainability criteria apply or where the sustainability criteria are satisfied; the total emissions from biomass which are not considered zero rated, i.e. where sustainability criteria apply but the sustainability criteria are not satisfied</t>
  </si>
  <si>
    <t>Total emissions (tonnes CO2e) from biomass which are not considered zero rated, i.e. where sustainability criteria apply but the sustainability criteria are not satisfied, by installation category</t>
  </si>
  <si>
    <t>Total emissions (tonnes CO2e) from biomass which are considered zero rated, i.e. where no sustainability criteria apply or where the sustainability criteria are complied with, by installation category</t>
  </si>
  <si>
    <t>For each main activity listed in Annex I to Directive 2003/87/EC, by installation category: the total emissions (tonnes CO2e) from biomass which are not considered zero rated, i.e. where sustainability criteria apply but the sustainability criteria are not complied with</t>
  </si>
  <si>
    <t>For each main activity listed in Annex I to Directive 2003/87/EC, by installation category: the total emissions (tonnes CO2e) from biomass which are considered zero rated, i.e. where no sustainability criteria apply or where the sustainability criteria are complied with</t>
  </si>
  <si>
    <t>The number of category A, B and C installations using biomass</t>
  </si>
  <si>
    <t>Total quantity of fossil CO2 emissions from waste (tonnes CO2) used as fuel or input material, as reported by operators in their verified emissions report</t>
  </si>
  <si>
    <t>Total quantity of fossil CO2 emissions from waste (tonnes CO2) used as fuel or input material, as reported by operators in their verified emissions report, for each waste type</t>
  </si>
  <si>
    <t xml:space="preserve">Other ways to simplify compliance for installations with low emissions </t>
  </si>
  <si>
    <t>Share (in %) of small emitters (of the total number of aircraft operators in the second column) determining fuel consumption by Method A or B</t>
  </si>
  <si>
    <t>Aggregate total emissions (ktonnes CO2) of all domestic flights carried out in the reporting period by aircraft operators for which you are the administering Member State</t>
  </si>
  <si>
    <t>Aggregate total emissions (ktonnes CO2) of all flights carried out in the reporting period by aircraft operators for which you are the administering Member State</t>
  </si>
  <si>
    <t>The number of aircraft operators using biofuels</t>
  </si>
  <si>
    <t>Total emissions (tonnes CO2) from biofuels which are considered zero rated, i.e. where the sustainability criteria are complied with; the total emissions from biofuels which are not considered zero rated, i.e. where sustainability criteria apply but the sustainability criteria are not complied with</t>
  </si>
  <si>
    <t>Type and principles of risk assessment for use of simplified monitoring plans in accordance with Article 13(2) of Regulation (EU) No 601/2012</t>
  </si>
  <si>
    <t>Details of ways to simplify compliance for small emitters as referred to in Article 54(1) of Regulation (EU) No 601/2012</t>
  </si>
  <si>
    <t>Details of other ways to simplify compliance for small emitters as referred to in Article 54(1) of Regulation (EU) No 601/2012</t>
  </si>
  <si>
    <t>The number of natural person verifiers pursuant to Article 54(2) of Regulation (EU) No 600/2012 certified for a particular scope of certification referred to in Annex I to Regulation (EU) No 600/2012</t>
  </si>
  <si>
    <t>The number of verifiers accredited for a particular scope of accreditation referred to in Annex I to Regulation (EU) No 600/2012</t>
  </si>
  <si>
    <t>Number of verifiers accredited/certified by a national accreditation body in another Member State that carried out verification in your Member State, for installations</t>
  </si>
  <si>
    <t>Total number of administrative measures imposed on verifiers accredited by your Member State, by type</t>
  </si>
  <si>
    <t>Number of verifiers accredited/certified by a national accreditation body in another Member State that carried out verification in your Member State, for aviation</t>
  </si>
  <si>
    <t>Number of complaints made about verifiers accredited/certified by your Member State, and the number of outstanding non-conformities for verifiers reported in the information exchange</t>
  </si>
  <si>
    <t>Number of complaints made about verifiers accredited/certified by your Member State that have been resolved, and the number of outstanding non-conformities for verifiers reported in the information exchange that have been resolved</t>
  </si>
  <si>
    <t>Number of times that the national accreditation body in your Member State has requested the national accreditation body in another Member State to carry out surveillance on its behalf in accordance with Article 49(5) of Regulation (EU) No 600/2012</t>
  </si>
  <si>
    <t>The number of installations for which the competent authority made a conservative estimation of emissions in accordance with Article 70(1) of Regulation (EU) No 601/2012</t>
  </si>
  <si>
    <t>Total annual emissions (ktonnes CO2e) of installations making a conservative estimation of emissions</t>
  </si>
  <si>
    <t>Number of inspections of installations that were carried out through site visits by the competent authority</t>
  </si>
  <si>
    <t>Number of verified emissions reports that were rejected because of non-compliance with Regulation (EU) No 601/2012</t>
  </si>
  <si>
    <t>Share (%) of the emissions reports checked for completeness and internal consistency, consistency with the monitoring plan, cross-checked with allocation data, cross-checked with other data, and analysed in detail.</t>
  </si>
  <si>
    <t>Further information on checks of emission reports</t>
  </si>
  <si>
    <t>Action taken as a result of rejection of verified emissions reports, and other action taken as a consequence of checks on verified emissions reports</t>
  </si>
  <si>
    <t>Comments on rejection of verified emissions reports</t>
  </si>
  <si>
    <t>The number of installations for which a site visit was waived under a particular condition, by main Annex I activity</t>
  </si>
  <si>
    <t xml:space="preserve">Were site visits waived for installations with low emissions referred to in Article 47(2) of Regulation (EU) No 601/2012? </t>
  </si>
  <si>
    <t>Number of aircraft operators for which the competent authority make a conservative estimation of emissions in accordance with Article 70(1) of Regulation (EU) No 601/2012; total annual emissions (tonnes CO2e) of these aircraft operators, and share (%) of emissions conservatively estimated</t>
  </si>
  <si>
    <t>Reasons given for making a conservative estimation of emissions in accordance with Article 70(1) of Regulation (EU) No 601/2012</t>
  </si>
  <si>
    <t>Number of aircraft operators with issues for emissions reports, by issue type</t>
  </si>
  <si>
    <t>Number of aircraft operators with issues for tonne-kilometre reports, by issue type</t>
  </si>
  <si>
    <t>Share (%) of the aircraft emissions reports checked for completeness and internal consistency, consistency with the monitoring plan, cross-checked with allocation data, cross-checked with other data, and analysed in detail.</t>
  </si>
  <si>
    <t>Further information on checks of aircraft emission reports</t>
  </si>
  <si>
    <t>Number of verified aircraft emission reports rejected, and inspections on aircraft operators</t>
  </si>
  <si>
    <t>Share (%) of the aircraft tonne-kilometre reports checked for completeness and internal consistency, consistency with the monitoring plan, cross-checked with other data, and analysed in detail.</t>
  </si>
  <si>
    <t>Number of verified aircraft tonne-kilometre reports rejected, and inspections on aircraft operators</t>
  </si>
  <si>
    <t>Comments on rejection of verified tonne-kilometre reports</t>
  </si>
  <si>
    <t>Aircraft operator ID and name for which the mandate as provided for in Article 17(3) of Commission Regulation (EU) No 389/2013 (48) was used</t>
  </si>
  <si>
    <t>The number of changes that occurred to installations during the reporting period</t>
  </si>
  <si>
    <t>The number of changes that occurred to installations since the start of the third trading period</t>
  </si>
  <si>
    <t>Quantity of emission allowances corresponding to all changes in the reporting period (thousands)</t>
  </si>
  <si>
    <t>Quantity of emission allowances corresponding to all changes since the start of the third trading period (thousands)</t>
  </si>
  <si>
    <t>Number of planned or effective changes to the capacity, activity levels or operation of an installation, as referred to in Article 24 of Decision 2011/278/EU, not notified to the competent authority</t>
  </si>
  <si>
    <t>Other measures to ensure that relevant international criteria and guidelines will be respected during the development of hydro-electric power production projects with a generating capacity exceeding 20 MW</t>
  </si>
  <si>
    <t>Comments on measures to ensure that relevant international criteria and guidelines will be respected during the development of hydro-electric power production projects with a generating capacity exceeding 20 MW</t>
  </si>
  <si>
    <t>Details regarding fees (€) charged for the issuance and update of permits and approval and update of monitoring plans</t>
  </si>
  <si>
    <t>Details regarding fees (€) charged for the approval and update of aircraft monitoring plans</t>
  </si>
  <si>
    <t>Details regarding subsistence fees (€) for aircraft operators</t>
  </si>
  <si>
    <t>Details regarding subsistence fees (€) for installation operators</t>
  </si>
  <si>
    <t>The annual fees (€, maximum and minimum) that are charged to operators and aircraft operators in relation to registry accounts</t>
  </si>
  <si>
    <t>The one-off fees (€, maximum and minimum) that are charged to operators and aircraft operators in relation to registry accounts</t>
  </si>
  <si>
    <t>Other measures taken to ensure that operators complied with the permit and Regulation (EU) No 601/2012 and with Regulation (EU) No 600/2012</t>
  </si>
  <si>
    <t>Number of fines imposed on installation operators during the reporting period pursuant to Article 16(1) of Directive 2003/87/EC</t>
  </si>
  <si>
    <t>Other measures taken to ensure that aircraft operators complied with Regulation (EU) No 601/2012 and with Regulation (EU) No 600/2012</t>
  </si>
  <si>
    <t>Maximum fines (€) for infringements of Regulation (EU) No 601/2012, Regulation (EU) No 600/2012 and national law pursuant to Article 16(1) of Directive 2003/87/EC - installation operators</t>
  </si>
  <si>
    <t>Maximum fines (€) for other infringements - installation operators</t>
  </si>
  <si>
    <t>Maximum prison sentences (months) for infringements of Regulation (EU) No 601/2012, Regulation (EU) No 600/2012 and national law pursuant to Article 16(1) of Directive 2003/87/EC - installation operators</t>
  </si>
  <si>
    <t>Maximum prison sentences (months) for other infringements - installation operators</t>
  </si>
  <si>
    <t>Minimum fines (€) for infringements of Regulation (EU) No 601/2012, Regulation (EU) No 600/2012 and national law pursuant to Article 16(1) of Directive 2003/87/EC - installation operators</t>
  </si>
  <si>
    <t>Minimum fines (€) for other infringements - installation operators</t>
  </si>
  <si>
    <t>Minimum prison sentences (months) for infringements of Regulation (EU) No 601/2012, Regulation (EU) No 600/2012 and national law pursuant to Article 16(1) of Directive 2003/87/EC - installation operators</t>
  </si>
  <si>
    <t>Minimum prison sentences (months) for other infringements - installation operators</t>
  </si>
  <si>
    <t>Total size of fines (€) imposed on installation operators during the reporting period pursuant to Article 16(1) of Directive 2003/87/EC</t>
  </si>
  <si>
    <t>Total length of prison sentences (months) imposed on installation operators during the reporting period pursuant to Article 16(1) of Directive 2003/87/EC</t>
  </si>
  <si>
    <t>Maximum fines (€) for infringements of Regulation (EU) No 601/2012, Regulation (EU) No 600/2012 and national law pursuant to Article 16(1) of Directive 2003/87/EC - aircraft operators</t>
  </si>
  <si>
    <t>Maximum fines (€) for other infringements - aircraft operators</t>
  </si>
  <si>
    <t>Maximum prison sentences (months) for infringements of Regulation (EU) No 601/2012, Regulation (EU) No 600/2012 and national law pursuant to Article 16(1) of Directive 2003/87/EC - aircraft operators</t>
  </si>
  <si>
    <t>Maximum prison sentences (months) for other infringements - aircraft operators</t>
  </si>
  <si>
    <t>Minimum fines (€) for infringements of Regulation (EU) No 601/2012, Regulation (EU) No 600/2012 and national law pursuant to Article 16(1) of Directive 2003/87/EC - aircraft operators</t>
  </si>
  <si>
    <t>Minimum fines (€) for other infringements - aircraft operators</t>
  </si>
  <si>
    <t>Minimum prison sentences (months) for infringements of Regulation (EU) No 601/2012, Regulation (EU) No 600/2012 and national law pursuant to Article 16(1) of Directive 2003/87/EC - aircraft operators</t>
  </si>
  <si>
    <t>Minimum prison sentences (months) for other infringements - aircraft operators</t>
  </si>
  <si>
    <t>Total size of fines (€) imposed on aircraft operators during the reporting period pursuant to Article 16(1) of Directive 2003/87/EC</t>
  </si>
  <si>
    <t>Total length of prison sentences (months) imposed on aircraft operators during the reporting period pursuant to Article 16(1) of Directive 2003/87/EC</t>
  </si>
  <si>
    <t>Size of fines (€) imposed on aircraft operators during the reporting period pursuant to Article 16(1) of Directive 2003/87/EC, by infringement type</t>
  </si>
  <si>
    <t>Size of fines (€) imposed on installation operators during the reporting period pursuant to Article 16(1) of Directive 2003/87/EC, by infringement type</t>
  </si>
  <si>
    <t>Details of the type of tax and tax rates that apply (%)</t>
  </si>
  <si>
    <t>Number of fraudulent activities as far as it is known to the competent authority involved in the implementation of EU ETS in your Member State</t>
  </si>
  <si>
    <t>How planned or effective changes to the capacity, activity levels or operation of an installation, as referred to in Article 24 of Decision 2011/278/EU, not notified to the competent authority, were identified</t>
  </si>
  <si>
    <t>The total number of emission allowances issued and the total value (€) of investments made under Article 10c of Directive 2003/87/EC in the reporting period</t>
  </si>
  <si>
    <t>SustainabilityComplianceDemonstrate</t>
  </si>
  <si>
    <t>Binter Canarias, S.A.</t>
  </si>
  <si>
    <t>ANISTANTE HOLDING</t>
  </si>
  <si>
    <t>MONT BLANC AVIATION</t>
  </si>
  <si>
    <t>f12986</t>
  </si>
  <si>
    <t>MB AVIATION</t>
  </si>
  <si>
    <t>M C Group</t>
  </si>
  <si>
    <t>OperatorAnnualSubsistenceFees</t>
  </si>
  <si>
    <t>AircraftOperatorSubsistenceReason</t>
  </si>
  <si>
    <t>Government decree 410/2012 is an implementing legislation to law 2012/217 which transposes the 87/2003/EC directive. 410/2012 lays down specific rules complementing 601/2012, which are: - sanctions for not meeting the obligations of the GHG permit or rele</t>
  </si>
  <si>
    <t>MK 13.12.2012. noteikumi Nr.769 „Noteikumi par stacionāro tehnoloģisko iekārtu dalību Eiropas Savienības emisijas kvotu tirdzniecības sistēmā” un MK 09.07.2013. noteikumi Nr.366 „Noteikumi par aviācijas darbību dalību Eiropas Savienības emisijas kvotu tir</t>
  </si>
  <si>
    <t>• Guidelines on the preparation of monitoring plans and emissions reports for stationary installations in the 3rd trading period (Leitfaden zur Erstellung von Überwachungsplänen und Emissionsberichten für stationäre Anlagen in der 3. Handelsperiode) (2013</t>
  </si>
  <si>
    <t>Se han desarrollado recomendaciones sobre el seguimiento y la notificación de las emisiones procedentes de la quema de Neumáticos Fuera de Uso (NFUs), la presentación de informes de mejora de conformidad con el artículo 69 del Reglamento Nº 601/2012 y las</t>
  </si>
  <si>
    <t xml:space="preserve">The CA has developed an electronic template for monitoring plan and permit application for installations. The template is an active template and is adapted to the specific installation as the relevant activities are prefilled by the CA. Further, when the </t>
  </si>
  <si>
    <t xml:space="preserve">In addition to the information reported last year: procedure for the submission to the Competent Authority of the improvement reports (IR), clarification regarding in what cases operators have to submit the IR (art. 69.º), procedure for the submission of </t>
  </si>
  <si>
    <t>The annual emissions reports are used for the greenhouse gas inventory reporting and by the statistical office for comparison of the national energy balance. Regarding other reporting requirements (EPRTR, LCP, Reporting regarding waste incineration) a sha</t>
  </si>
  <si>
    <t>Data from emission reports is provided annually to the responsible unit of Cyprus’s Greenhouse Gas Inventory (within MANRE). Data from the EU ETS emissions reports are also provided to the Authority (MLSI) responsible for compiling E-PRTR data and reporti</t>
  </si>
  <si>
    <t>Data from emission reports is provided annually to Statistics Finland, which is the responsible unit of Finland’s greenhouse gas inventory. In an application for emission permit it is asked whether EPRTR reporting is required. If it is, IPPC code and EPRT</t>
  </si>
  <si>
    <t>EU ETS izvješća o emisijama su dostupna osobama odgovornim za izradu Invenatara stekleničkih plinova sukladno  obvezama izvješćivanja prema  Tajništvu UNFCCC-a,  te sukladno Uredbi EU 525/2013 o praćenju i izvješćivanju stakleničkih plinova (MMR regulatio</t>
  </si>
  <si>
    <t xml:space="preserve">Activity data provided by operators of installations in their annual EU ETS emissions report is used as activity data for the estimation of emissions from the relevant activities in respect of the national GHG inventory.  It is to note that the competent </t>
  </si>
  <si>
    <t>The greenhouse gas emission reporting (EU ETS) and the EPRTR-reporting are two different reports in Norway. There are no links between these reports. The greenhouse gas emission report is not complementing the EPRTR-report in any specific way. Process emi</t>
  </si>
  <si>
    <t>APA is the entity in charge of the PT grenhouse gas inventories under the UNFCC and EPRTR. APA has some dificulties to clarify the operators regarding the correct codes  that they have to report in the context of the AER, specialy the CRF and EPRTR. Howev</t>
  </si>
  <si>
    <t>The staff involved in GHG inventory reporting and EPRTR reporting does not have direct access to the electronic tool E-CO2. Therefore they need to make a (informal) request to receive the data (in Excel data sheets) in April-May of each year. In short, th</t>
  </si>
  <si>
    <t>Slovenian Environment Agency is the implementation body responsible for ETS as well as other environmental legislation such as IPPC Directive, LCP Directive, E-PRTR etc. It also reports on national GHG emissions to UNFCCC and ensures that EU ETS data is u</t>
  </si>
  <si>
    <t>Data from emission reports is provided annually to the responsible unit of Cyprus’s Greenhouse Gas Inventory (within MARDE). Data from the EU ETS emissions reports are also provided to the Authority (MLSI) responsible for compiling E-PRTR data and reporti</t>
  </si>
  <si>
    <t>In Germany there is an exchange of information between the National Inventory (NIR) and the emissions trading scheme (ETS). Emissions and activity data at activity level (TEHG) under the ETS are used as supporting quantitative data for plausibility checks</t>
  </si>
  <si>
    <t xml:space="preserve">Greenhouse gas inventory reporting is done by the same department as ETS reporting, so information is shared freely. Cooperation with National Statistical office is based on an agreement, information is provided about different fuels and quantities used. </t>
  </si>
  <si>
    <t>Data sets from annual emission reports are used in the compilation of the national emission inventory reports on greenhouse gases (GHGs) to the United Nations Framework Convention on Climate Change (UNFCCC). Additionally verified EU ETS emissions are used</t>
  </si>
  <si>
    <t>Agence wallonne de l''Air et du Climat</t>
  </si>
  <si>
    <t>Damien Laurent</t>
  </si>
  <si>
    <t>Avenue du Prince de Liège, 7 (1st Floor)</t>
  </si>
  <si>
    <t>ets.awac@spw.wallonie.be</t>
  </si>
  <si>
    <t>AwAC</t>
  </si>
  <si>
    <t>Climate and Carbon Market Advisor</t>
  </si>
  <si>
    <t>Avenue du Prince de Liège, 7 (1st floor); 5100 Jambes</t>
  </si>
  <si>
    <t>+32 81335966</t>
  </si>
  <si>
    <t>Ministry of Enviroment and Water</t>
  </si>
  <si>
    <t>00359 2 940 65 49</t>
  </si>
  <si>
    <t>Pavel Pavlov</t>
  </si>
  <si>
    <t>senior expert</t>
  </si>
  <si>
    <t>22 Maria Louiza Boulevard</t>
  </si>
  <si>
    <t>+359 2 940 6188</t>
  </si>
  <si>
    <t>pmpavlov@moew.government.bg</t>
  </si>
  <si>
    <t>Climate Action and Energy Unit, Department of Environment, Ministry of Agriculture, Rural Development and Environment</t>
  </si>
  <si>
    <t>Senior Environment Officer - Head of Climate Action and Energy Unit</t>
  </si>
  <si>
    <t>Savvas Aspris</t>
  </si>
  <si>
    <t>Technical Engineer</t>
  </si>
  <si>
    <t>20-22, 28th Octovriou Ave., 2414 Engomi, Nicosia, Cyprus</t>
  </si>
  <si>
    <t>saspris@environment.moa.gov.cy</t>
  </si>
  <si>
    <t>Senior Environment Officer - Head of Climate Action Unit &amp; Environmental Engineer A''</t>
  </si>
  <si>
    <t>MInistry of the Environment, Department of Energy and Climate Protection</t>
  </si>
  <si>
    <t>Ministry of Environment of the Czech Republic, Department of Energy and Climate Protection</t>
  </si>
  <si>
    <t>Jan Tuma</t>
  </si>
  <si>
    <t>Head of Emission Trading Unit</t>
  </si>
  <si>
    <t>Vrsovicka 65, Praha 10, 100 10</t>
  </si>
  <si>
    <t>+420 267122360</t>
  </si>
  <si>
    <t>jan.tuma@mzp.cz</t>
  </si>
  <si>
    <t>Ministry of the Environment, Department of Energy and Climate Protection</t>
  </si>
  <si>
    <t>Bundesministerium für Umwelt, Naturschutz, Bau und Reaktorsicherheit, BMU (German Federal Ministry for the Environment, Nature Conservation, Building and Nuclear Safety)</t>
  </si>
  <si>
    <t>Hanna Arnold</t>
  </si>
  <si>
    <t>Referat KI I 3 “Rechtsangelegenheiten, Klimaschutz, Emissionshandel” (“Legal Issues Climate Policy; Emissions Trading” Division)</t>
  </si>
  <si>
    <t>Stresemannstrasse 128-130, D-10117 Berlin, Germany</t>
  </si>
  <si>
    <t>0049 (0)30 18 305 3664</t>
  </si>
  <si>
    <t>Hanna.Arnold@bmub.bund.de</t>
  </si>
  <si>
    <t>Leiter des Referats KI I 3 “Rechtsangelegenheiten, Klimaschutz, Emissionshandel“ (Head of “Legal Issues Climate Policy; Emissions Trading” Division)</t>
  </si>
  <si>
    <t>Angelika Smuda</t>
  </si>
  <si>
    <t>Referat KI I 3 “Rechtsangelegenheiten, Klimaschutz, Emissionshandel“</t>
  </si>
  <si>
    <t>0049 (0)30 18 305 3665</t>
  </si>
  <si>
    <t>Angelika.Smuda@bmub.bund.de</t>
  </si>
  <si>
    <t>co2@ens.dk</t>
  </si>
  <si>
    <t>Thomas Wilhelm Fonfara</t>
  </si>
  <si>
    <t>Niels Bohrs vej 8D, DK-6700 Esbjerg, Denmark</t>
  </si>
  <si>
    <t>co2-kvoteservice@ens.dk</t>
  </si>
  <si>
    <t>Piret Väinsalu</t>
  </si>
  <si>
    <t>+372 6262 851</t>
  </si>
  <si>
    <t>Valvanera Ulargui Aparicio</t>
  </si>
  <si>
    <t>Oficina Española de Cambio Climático. Ministerio de Agricultura y Pesca, Alimentación y Medio Ambiente</t>
  </si>
  <si>
    <t>(+34) 91 436 15 46</t>
  </si>
  <si>
    <t>buzon-oecc@mapama.es</t>
  </si>
  <si>
    <t>Lintulahdenkuja 4 FI-00530 Helsinki</t>
  </si>
  <si>
    <t>MEEM</t>
  </si>
  <si>
    <t>florie.ternoy@developpement-durable.gouv.fr</t>
  </si>
  <si>
    <t>policy officer</t>
  </si>
  <si>
    <t>tour SEQUOIA 92055 LA DEFENSE CEDEX</t>
  </si>
  <si>
    <t>+33 (0)1 40 81 92 80</t>
  </si>
  <si>
    <t>MTES</t>
  </si>
  <si>
    <t>Julie LANGERON</t>
  </si>
  <si>
    <t>Policy Officer</t>
  </si>
  <si>
    <t>tour Sequoia 92055 LA DEFENSE CEDEX</t>
  </si>
  <si>
    <t>+33 (0)1 40 81 99 27</t>
  </si>
  <si>
    <t>julie.langeron@developpement-durable.gouv.fr</t>
  </si>
  <si>
    <t>viša stručna savjetnica</t>
  </si>
  <si>
    <t>+385 1 3717136</t>
  </si>
  <si>
    <t>Madlena.Ozanic@mzoip.hr</t>
  </si>
  <si>
    <t>Ministarstvo zaštite okoliša i energetike</t>
  </si>
  <si>
    <t>Radnička 80, 10000 Zagreb</t>
  </si>
  <si>
    <t>Ministry for National Economy, Department of International Economic Relations, Unit of Emissions trading and Energy efficiency</t>
  </si>
  <si>
    <t>Márton Rózsahegyi</t>
  </si>
  <si>
    <t>+36 1 795 3618</t>
  </si>
  <si>
    <t>marton.rozsahegyi@ngm.gov.hu</t>
  </si>
  <si>
    <t>Ministry for National Economy, Department for Sustainable Economic Development, Unit for Emissions and Allowance Trading</t>
  </si>
  <si>
    <t>Mariann Bérci</t>
  </si>
  <si>
    <t>Head of Unit</t>
  </si>
  <si>
    <t>+36 1 795 6579</t>
  </si>
  <si>
    <t>mariann.berci@ngm.gov.hu</t>
  </si>
  <si>
    <t>McCumiskey House</t>
  </si>
  <si>
    <t>Environment Agency of Iceland, Department of Nature</t>
  </si>
  <si>
    <t>Anna Sigurveig Ragnarsdóttir</t>
  </si>
  <si>
    <t>+354 591 2000</t>
  </si>
  <si>
    <t>anna.ragnarsdottir@ust.is</t>
  </si>
  <si>
    <t>Comitato Nazionale per la gestione della Direttiva 2003/87/CE e per il supporto nella gestione delle attivita'' di progetto del Protocollo di Kyoto</t>
  </si>
  <si>
    <t>Comitato Nazionale per la gestione della Direttiva 2003/87/CE e e per il supporto nella gestione delle attivita'' di progetto del Protocollo di Kyoto</t>
  </si>
  <si>
    <t>Via Cristoforo Colombo n.44, 00147, Roma</t>
  </si>
  <si>
    <t>0039 0657228112</t>
  </si>
  <si>
    <t>Giulia Dramis</t>
  </si>
  <si>
    <t>Coordinatore della Segreteria Tecnica del Comitato ETS</t>
  </si>
  <si>
    <t>0039 0657225138</t>
  </si>
  <si>
    <t>dramis.giulia@minambiente.it</t>
  </si>
  <si>
    <t>Amt für Umwelt, Umweltschutz</t>
  </si>
  <si>
    <t>Dr. Grass-Strasse 12,9490 Vaduz</t>
  </si>
  <si>
    <t>Amt für Umwelt, Abt. Umweltschutz</t>
  </si>
  <si>
    <t>Gerberweg 5, 9494 Vaduz</t>
  </si>
  <si>
    <t>vaidotas.kisielius@am.lt</t>
  </si>
  <si>
    <t>Tomas Aukštinaitis</t>
  </si>
  <si>
    <t>tomas.aukstinaitis@am.lt</t>
  </si>
  <si>
    <t>Ministère du Développement durable et des Infrastructures - Administration de l''environnement</t>
  </si>
  <si>
    <t>1, avenue du Rock''n''Roll L-4361 Esch-sur-Alzette</t>
  </si>
  <si>
    <t>Ingénieur première classe</t>
  </si>
  <si>
    <t>1, avenue de Rock''n''Roll L-4361 Esch-sur-Alzette</t>
  </si>
  <si>
    <t>Ministère du Developpement durable et des Infrastructures - Administration de l''environnement</t>
  </si>
  <si>
    <t>chef d''unité adjointe</t>
  </si>
  <si>
    <t>Millennia Buildings, 2nd Floor, Aldo Moro Road, Marsa, MRS 9065</t>
  </si>
  <si>
    <t>+356 21220720</t>
  </si>
  <si>
    <t>Head of Unit Mtigation and Carbon Markets</t>
  </si>
  <si>
    <t>Rua da Murgueira, 9/9A - Zambujal Ap.7585 | 2610-124 Amadora | Portugal</t>
  </si>
  <si>
    <t>Portuguese Environment Agency Climate Change Department</t>
  </si>
  <si>
    <t>Rua da Murgueira, 9/9A Zambujal Ap.7585 | 2610124 Amadora | Portugal</t>
  </si>
  <si>
    <t>National Environmental Protection Agency</t>
  </si>
  <si>
    <t>Ramona Niculescu</t>
  </si>
  <si>
    <t>Director of Climate Change Directorate</t>
  </si>
  <si>
    <t>Splaiul Independentei no. 294</t>
  </si>
  <si>
    <t>ramona.niculescu@anpm.ro</t>
  </si>
  <si>
    <t>Swedish Environmental Protection Agency, Climate Department</t>
  </si>
  <si>
    <t>Amanda Hagerman</t>
  </si>
  <si>
    <t>Adminstrative Officer</t>
  </si>
  <si>
    <t>Naturvårdsverket, 106 48 Stockholm, Sweden</t>
  </si>
  <si>
    <t>+46 10 698 11 44</t>
  </si>
  <si>
    <t>amanda.hagerman@naturvardsverket.se</t>
  </si>
  <si>
    <t>Swedish Environmental Protection Agency, Policy Implementation Department, Environmental</t>
  </si>
  <si>
    <t>Legal Officer</t>
  </si>
  <si>
    <t>+4610-6981144</t>
  </si>
  <si>
    <t>Head of Climate Change Division</t>
  </si>
  <si>
    <t>Dunajska cesta 48, 1000 Ljubljana, Slovenija</t>
  </si>
  <si>
    <t>Jakub Darnady</t>
  </si>
  <si>
    <t>jakub.darnady@enviro.gov.sk</t>
  </si>
  <si>
    <t>Ministry of the Environment of the Slovak Republic, Emissions Trading Department</t>
  </si>
  <si>
    <t>Ministry of Environment of the Slovak Republic, Emission Trading Department</t>
  </si>
  <si>
    <t>Natália Broošová</t>
  </si>
  <si>
    <t>Senior State Advisor</t>
  </si>
  <si>
    <t>Námestie Ľ. Štúra 1, 812 35 Bratislava</t>
  </si>
  <si>
    <t>+421 2 5956 2651</t>
  </si>
  <si>
    <t>natalia.broosova@enviro.gov.sk</t>
  </si>
  <si>
    <t>Department for Business, Energy and Industrial Strategy</t>
  </si>
  <si>
    <t>Luke Burton</t>
  </si>
  <si>
    <t>Policy Adviser, EU ETS Team</t>
  </si>
  <si>
    <t>1 Victoria Street, SW1H 0ET UK</t>
  </si>
  <si>
    <t>+44 (0)300 068 5881</t>
  </si>
  <si>
    <t>Luke.Burton@beis.gov.uk</t>
  </si>
  <si>
    <t>Stephen Plant</t>
  </si>
  <si>
    <t>Senior Policy Advisor, Auctioning - EU ETS Industrial Energy Use</t>
  </si>
  <si>
    <t>+44 (0) 300 068 8436</t>
  </si>
  <si>
    <t>Stephen.Plant@decc.gsi.gov.uk</t>
  </si>
  <si>
    <t>ΥΠΟΥΡΓΕΙΟ ΠΕΡΙΒΑΛΛΟΝΤΟΣ ΚΑΙ ΕΝΕΡΓΕΙΑΣ / ΔΙΕΥΘΥΝΣΗ ΚΛΙΜΑΤΙΚΗΣ ΑΛΛΑΓΗΣ ΚΑΙ ΠΟΙΟΤΗΤΑΣ ΤΗΣ ΑΤΜΟΣΦΑΙΡΑΣ / ΤΜΗΜΑ ΜΗΧΑΝΙΣΜΩΝ ΑΓΟΡΑΣ ΚΑΙ ΜΗΤΡΩΟΥ ΕΚΠΟΜΠΩΝ</t>
  </si>
  <si>
    <t>ΚΩΝΣΤΑΝΤΙΝΑ ΠΛΑΚΑΚΗ</t>
  </si>
  <si>
    <t>ΠΑΤΗΣΙΩΝ 147 Τ.Κ. 112 51</t>
  </si>
  <si>
    <t>0030 210 8647008</t>
  </si>
  <si>
    <t>k.plakaki@prv.ypeka.gr</t>
  </si>
  <si>
    <t>ΥΠΟΥΡΓΕΙΟ ΠΕΡΙΒΑΛΛΟΝΤΟΣ ΚΑΙ ΕΝΕΡΓΕΙΑΣ</t>
  </si>
  <si>
    <t>ΠΑΤΗΣΙΩΝ 147 Τ.Κ. 11251</t>
  </si>
  <si>
    <t>Austrian Treasury</t>
  </si>
  <si>
    <t>FL: Flemish Competent Authority (Environment, Nature and Energy Department/Air, Nuisance, Risk Management, Environment and Health Division/Climate Unit)</t>
  </si>
  <si>
    <t>FL-CA</t>
  </si>
  <si>
    <t>+32 2 553 11 20</t>
  </si>
  <si>
    <t>lucht.hinder.gezondheid@lne.vlaanderen.be</t>
  </si>
  <si>
    <t>http://www.lne.be/themas/klimaatverandering/co2-emissiehandel</t>
  </si>
  <si>
    <t>FL: Provincial Executive(s) of the Provincial Council(s)</t>
  </si>
  <si>
    <t>FL-PE</t>
  </si>
  <si>
    <t>WA: Walloon Government</t>
  </si>
  <si>
    <t>WA-GW</t>
  </si>
  <si>
    <t>+32 81 3312 11</t>
  </si>
  <si>
    <t>http://gouvernement.wallonie.be/</t>
  </si>
  <si>
    <t>WA: Département de la Police et des Contrôles</t>
  </si>
  <si>
    <t>WA-DPC</t>
  </si>
  <si>
    <t>+32 81 33 58 95</t>
  </si>
  <si>
    <t>http://environnement.wallonie.be/administration/dpc.htm</t>
  </si>
  <si>
    <t>Council of Ministers of the Republic of Bulgaria</t>
  </si>
  <si>
    <t>CMRB</t>
  </si>
  <si>
    <t>+359 2 940 27 70</t>
  </si>
  <si>
    <t>http://www.government.bg/</t>
  </si>
  <si>
    <t>+359 2 940 61 33</t>
  </si>
  <si>
    <t>rkangelova@moew.government.bg</t>
  </si>
  <si>
    <t>Federation of Environmental and Ecological Organisations of Cyprus</t>
  </si>
  <si>
    <t>FEEO</t>
  </si>
  <si>
    <t>357 22313750</t>
  </si>
  <si>
    <t>info@oikologiafeeo.org</t>
  </si>
  <si>
    <t>http://www.oikologiafeeo.org/</t>
  </si>
  <si>
    <t>Cyprus Energy Regulatory Authority</t>
  </si>
  <si>
    <t>CERA</t>
  </si>
  <si>
    <t>csperezi@cera.org.cy</t>
  </si>
  <si>
    <t>http://www.cera.org.cy</t>
  </si>
  <si>
    <t>Czech Environmental Inspectorate</t>
  </si>
  <si>
    <t>+420 222 860 111</t>
  </si>
  <si>
    <t>public_rdt@cizp.cz</t>
  </si>
  <si>
    <t>www.cizp.cz</t>
  </si>
  <si>
    <t>podatelna@cizp.cz</t>
  </si>
  <si>
    <t xml:space="preserve">Various federal-state authorities (Behörden der Bundesländer) and in some cases municipal authorities; national law has devolved responsibility for emission permits to the authorities responsible for issuing permits under emission control and ambient air </t>
  </si>
  <si>
    <t>federal state authorities (Behörden der Bundesländer) / municipal authorities</t>
  </si>
  <si>
    <t xml:space="preserve">Various federal states (Länder) authorities and in some cases municipal authorities; national law has devolved responsibility for emission permits to the authorities responsible for issuing permits under emission control and ambient air quality law – the </t>
  </si>
  <si>
    <t>federal states (Länder) authorities/ municipal authorities</t>
  </si>
  <si>
    <t>Diverse Landes- und zum Teil Kommunalbehörden; nach nationalem Recht liegt die Zuständigkeit für die Emissionsgenehmigung bei den für die immissionsschutzrechtliche Genehmigung zuständigen Behörden, die Länder selbst haben davon teilweise abweichende Zust</t>
  </si>
  <si>
    <t>Comisión de Coordinación de Políticas de Cambio Climático (Órgano de coordinación entre autoridades competentes de la Administración General del Estado y las Comunidades Autónomas)</t>
  </si>
  <si>
    <t>CCPCC</t>
  </si>
  <si>
    <t>Consejerías de las Comunidades Autónomas</t>
  </si>
  <si>
    <t>La Autoridad Nacional Designada para los mecanismos basados en proyectos del Protocolo de Kioto</t>
  </si>
  <si>
    <t>AND</t>
  </si>
  <si>
    <t>and@magrama.es</t>
  </si>
  <si>
    <t>Ministry of the Transport and the Communications (for ETS on Aviation)</t>
  </si>
  <si>
    <t>LVM</t>
  </si>
  <si>
    <t>anna.sotaniemi@lvm.fi</t>
  </si>
  <si>
    <t>www.lvm.fi</t>
  </si>
  <si>
    <t>Åland Energy Authority (for Traditional ETS)</t>
  </si>
  <si>
    <t>AEA</t>
  </si>
  <si>
    <t>henrik.juslin@aem.ax</t>
  </si>
  <si>
    <t>Florence BERHO</t>
  </si>
  <si>
    <t>+33 (0)1 40 81 93 51</t>
  </si>
  <si>
    <t>florence.berho@developpement-durable.gouv.fr</t>
  </si>
  <si>
    <t>Julie Langeron</t>
  </si>
  <si>
    <t>MTES-DGEC</t>
  </si>
  <si>
    <t>ΧΡΗΜΑΤΙΣΤΗΡΙΟ ΑΘΗΝΩΝ Α.Ε</t>
  </si>
  <si>
    <t>+ 30 210 3366800</t>
  </si>
  <si>
    <t>a.daskalakis@helex.gr</t>
  </si>
  <si>
    <t>www.helex.gr</t>
  </si>
  <si>
    <t>Δ/ΝΣΗ Κ.Α.Π.Α.</t>
  </si>
  <si>
    <t>Fond za zaštitu okoliša</t>
  </si>
  <si>
    <t>00385 1 5391 800</t>
  </si>
  <si>
    <t>kontakt@fzoeu.hr</t>
  </si>
  <si>
    <t>http://www.fzoeu.hr</t>
  </si>
  <si>
    <t>Hrvatska agencija za okoliš i prirodu</t>
  </si>
  <si>
    <t>HAOP</t>
  </si>
  <si>
    <t>00385 1 48 86 840</t>
  </si>
  <si>
    <t>klima@azo.hr</t>
  </si>
  <si>
    <t>http://www.azo.hr</t>
  </si>
  <si>
    <t>36 (1)  224 9199</t>
  </si>
  <si>
    <t>National Climate Protection Authority</t>
  </si>
  <si>
    <t>NCPA</t>
  </si>
  <si>
    <t>+36 1 795-9423</t>
  </si>
  <si>
    <t>euetshatosag@nfm.gov.hu</t>
  </si>
  <si>
    <t>www.nkvh.kormany.hu</t>
  </si>
  <si>
    <t>Gestore dei Servizi Energetici S.p.A.</t>
  </si>
  <si>
    <t>auctioneer@gse.it</t>
  </si>
  <si>
    <t>Lietuvos Respublikos aplinkos ministerija</t>
  </si>
  <si>
    <t>info@am.lt</t>
  </si>
  <si>
    <t>http://www.am.lt</t>
  </si>
  <si>
    <t>aaa@aaa.am.lt</t>
  </si>
  <si>
    <t>http://gamta.lt</t>
  </si>
  <si>
    <t>Šiaulių regiono aplinkos apsaugos departamentas</t>
  </si>
  <si>
    <t>SRD</t>
  </si>
  <si>
    <t>srd@srd.am.lt</t>
  </si>
  <si>
    <t>http://srd.am.lt</t>
  </si>
  <si>
    <t>Trésorie de l''Etat</t>
  </si>
  <si>
    <t>Ministère du Developpement durable et des Infrastructures - Département de l''environnement</t>
  </si>
  <si>
    <t>+ 352 247-86845</t>
  </si>
  <si>
    <t>georges.gehl@mev.etat.lu</t>
  </si>
  <si>
    <t>+371 67032600</t>
  </si>
  <si>
    <t>http://www.meteo.lv</t>
  </si>
  <si>
    <t>Valsts vides dienests</t>
  </si>
  <si>
    <t>+371 67084200</t>
  </si>
  <si>
    <t>vvd@vvd.gov.lv</t>
  </si>
  <si>
    <t>http://www.vvd.gov.lv</t>
  </si>
  <si>
    <t>Civilās aviācijas aģentūra</t>
  </si>
  <si>
    <t>+371 67830936</t>
  </si>
  <si>
    <t>caa@caa.gov.lv</t>
  </si>
  <si>
    <t>http://www.caa.lv</t>
  </si>
  <si>
    <t>Treasury Department-Ministry for Finance</t>
  </si>
  <si>
    <t>+356 25967100</t>
  </si>
  <si>
    <t>treasury.malta@gov.mt</t>
  </si>
  <si>
    <t>www.finance.gov.mt</t>
  </si>
  <si>
    <t>Ministry of Climate and Environment</t>
  </si>
  <si>
    <t>+47 22 24 90 90</t>
  </si>
  <si>
    <t>postmottak@kld.dep.no</t>
  </si>
  <si>
    <t>http://www.regjeringen.no/nb/dep/kld.html</t>
  </si>
  <si>
    <t>http://www.regjeringen.no/en/dep/kld/id668/</t>
  </si>
  <si>
    <t>Organ właściwy do wydawania zezwoleń na udział w handlu (starosta – S lub Marszałek Województwa - MW). Marszałek Województwa dla zakładów, gdzie jest eksploatowana instalacja, która jest kwalifikowana jako przedsięwzięcie mogące znacząco oddziaływać na śr</t>
  </si>
  <si>
    <t>http://www.administracja.mac.gov.pl/portal/adm/form/16/Wojewodztwa.html</t>
  </si>
  <si>
    <t>Starosta Powiatu</t>
  </si>
  <si>
    <t>S</t>
  </si>
  <si>
    <t>http://www.administracja.mac.gov.pl/portal/adm/119/278/MAPA_ADMINISTRACYJNA.html</t>
  </si>
  <si>
    <t>www.kprm.gov.pl</t>
  </si>
  <si>
    <t>Inspeção-Geral da Agricultura, do Mar do Ambiente e do Ordenamento do Território</t>
  </si>
  <si>
    <t>+351 213215500</t>
  </si>
  <si>
    <t>igamaot@igamaot.gov.pt</t>
  </si>
  <si>
    <t>www.igamaot.gov.pt</t>
  </si>
  <si>
    <t>Agência de Gestão da Tesouraria e da Dívida Pública - IGCP, E.P.E.</t>
  </si>
  <si>
    <t>+351 217923300</t>
  </si>
  <si>
    <t>sao-ger@igcp.pt</t>
  </si>
  <si>
    <t>http://www.igcp.pt/</t>
  </si>
  <si>
    <t>Environment Fund Administration</t>
  </si>
  <si>
    <t>+4021 319 48 49</t>
  </si>
  <si>
    <t>secretariat@afm.ro</t>
  </si>
  <si>
    <t>www.afm.ro</t>
  </si>
  <si>
    <t>Ministry of Environment</t>
  </si>
  <si>
    <t>ME</t>
  </si>
  <si>
    <t>nicoleta.datcu@mmediu.ro</t>
  </si>
  <si>
    <t>Finansinspektionen</t>
  </si>
  <si>
    <t>+468-7878000</t>
  </si>
  <si>
    <t>finansinspektionen@fi.se</t>
  </si>
  <si>
    <t>www.fi.se</t>
  </si>
  <si>
    <t>+468-408 980 00</t>
  </si>
  <si>
    <t>Inspectorate of RS for Agriculture and the Environment</t>
  </si>
  <si>
    <t>+386 1 43 45 700</t>
  </si>
  <si>
    <t>irsko.mko@gov.si</t>
  </si>
  <si>
    <t>www.iko.gov.si</t>
  </si>
  <si>
    <t>Inspectorate for the Environment and Spatial Planning</t>
  </si>
  <si>
    <t>+386 1 42 04 488</t>
  </si>
  <si>
    <t>gp.irsop@gov.si</t>
  </si>
  <si>
    <t>www.iop.gov.si</t>
  </si>
  <si>
    <t>Exportno-importná banka Slovenskej republiky</t>
  </si>
  <si>
    <t>00421 259 398 111</t>
  </si>
  <si>
    <t>informacie@eximbanka.sk</t>
  </si>
  <si>
    <t>http://www.eximbanka.sk/</t>
  </si>
  <si>
    <t>District Offices (72)</t>
  </si>
  <si>
    <t>http://www.minv.sk/</t>
  </si>
  <si>
    <t>eu.ets@decc.gsi.gov.uk</t>
  </si>
  <si>
    <t>Scottish Environment Protection Agency</t>
  </si>
  <si>
    <t>SEPA</t>
  </si>
  <si>
    <t>+44 (0) 3000 99 66 99</t>
  </si>
  <si>
    <t>emission.trading@sepa.org.uk</t>
  </si>
  <si>
    <t>http://www.sepa.org.uk/regulations/climate-change/eu-emissions-trading-system/</t>
  </si>
  <si>
    <t>Department of Agriculture, Environment and Rural Affairs</t>
  </si>
  <si>
    <t>DAERA</t>
  </si>
  <si>
    <t>+44 (0) 28 9056 9299</t>
  </si>
  <si>
    <t>emissions.trading@daera-ni.gov.uk</t>
  </si>
  <si>
    <t>https://www.daera-ni.gov.uk/topics/pollution/emissions-trading</t>
  </si>
  <si>
    <t>https://www.bmwfw.gv.at/TechnikUndVermessung/Akkreditierung/Seiten/AkkreditierungsstellePIZ.aspx</t>
  </si>
  <si>
    <t>office@nab-bas.bg</t>
  </si>
  <si>
    <t>The Danish Accreditation Fund (Den Danske Akkrediteringsfond)</t>
  </si>
  <si>
    <t>Comité français d''accréditation</t>
  </si>
  <si>
    <t>+33  (0)1 44 68 82 20</t>
  </si>
  <si>
    <t>National Accreditation Authority</t>
  </si>
  <si>
    <t>NAA</t>
  </si>
  <si>
    <t>+36 (1) 550-1007</t>
  </si>
  <si>
    <t>titkarsag@nah.gov.hu</t>
  </si>
  <si>
    <t>www.nah.gov.hu</t>
  </si>
  <si>
    <t>Filippo Trifiletti</t>
  </si>
  <si>
    <t>Office Luxembourgesois d''Accréditation et de Surveillance</t>
  </si>
  <si>
    <t>sekretariat@pca.gov.pl</t>
  </si>
  <si>
    <t>+48 223557 000</t>
  </si>
  <si>
    <t>Slovak National Accreditation Service</t>
  </si>
  <si>
    <t>+421 902 931 603</t>
  </si>
  <si>
    <t>+44 (0) 1784 429 000</t>
  </si>
  <si>
    <t>https://www.ukas.com/sectors/environmental/greenhouse-gas-verification/</t>
  </si>
  <si>
    <t>Deutsche Emissionshandelsstelle im Umweltbundesamt(German Emissions Trading Authority)</t>
  </si>
  <si>
    <t>https://danishbusinessauthority.dk/eu-ets-registry-and-danish-kyoto-registry</t>
  </si>
  <si>
    <t>Oficina Española de Cambio Climático (Ministerio de Agricultura y Pesca, Alimentación y Medio Ambiente)</t>
  </si>
  <si>
    <t>OECC (MAPAMA)</t>
  </si>
  <si>
    <t>buzon-sgce@mapama.es</t>
  </si>
  <si>
    <t>http://www.mapama.gob.es/es/cambio-climatico/temas/comercio-de-derechos-de-emision/el-comercio-de-derechos-de-emision-en-espana/registro-nacional-de-derechos-de-emision/default.aspx</t>
  </si>
  <si>
    <t>+33 (0)1 58 50 11 87</t>
  </si>
  <si>
    <t>ΥΠΟΥΡΓΕΙΟ ΠΕΡΙΒΑΛΛΟΝΤΟΣ ΚΑΙ ΕΝΕΡΓΕΙΑΣ / ΔΙΕΘΥΝΣΗ ΚΛΙΜΑΤΙΚΗΣ ΑΛΛΑΓΗΣ ΚΑΙ ΠΟΙΟΤΗΤΑΣ ΤΗΣ ΑΤΜΟΣΦΑΙΡΑΣ / ΤΜΗΜΑ ΜΗΧΑΝΙΣΜΩΝ ΑΓΟΡΑΣ ΚΑΙ ΜΗΤΡΩΟΥ ΕΚΠΟΜΠΩΝ</t>
  </si>
  <si>
    <t>+30 2106438727</t>
  </si>
  <si>
    <t>Istituto superiore per la protezione e la ricerca ambientale</t>
  </si>
  <si>
    <t>+39 0650072544</t>
  </si>
  <si>
    <t>+48 22 83 32 484</t>
  </si>
  <si>
    <t>rejestr@kobize.pl</t>
  </si>
  <si>
    <t>National Environment Protection Agency</t>
  </si>
  <si>
    <t>NEPA</t>
  </si>
  <si>
    <t>+4021 207 11 35</t>
  </si>
  <si>
    <t>catalin.dulgheru@anpm.ro</t>
  </si>
  <si>
    <t>+421 32 6563 730</t>
  </si>
  <si>
    <t>federal / municipal authorities</t>
  </si>
  <si>
    <t>federal states (Länder) / municipal authorities</t>
  </si>
  <si>
    <t>S,W,R</t>
  </si>
  <si>
    <t>EA,SEPA,DAERA,NRW,DECC - OGED</t>
  </si>
  <si>
    <t>MATTM - MEF - MISE</t>
  </si>
  <si>
    <t>MZOIP,HAOP</t>
  </si>
  <si>
    <t>MŚ,KOBiZE,S,W,R</t>
  </si>
  <si>
    <t>TEM,EV</t>
  </si>
  <si>
    <t>EA,SEPA,DAERA,NRW</t>
  </si>
  <si>
    <t>Approval of improvement reports according to Article 69 of Regulation (EU) No 601/2012: prefet</t>
  </si>
  <si>
    <t>Issuance of permits, Free allocation to stationary installations pursuant to Article 10a of Directive 2003/87/EC, approval of the monitoring plan and significant changes to the monitorin plan, receiving and assessing verified emissions reports and verific</t>
  </si>
  <si>
    <t>Making a conservative estimation of emissions according to Article 70 of Commission Regulation (EU) No 601/2012 (OJ L 181, 12.7.2012, p. 30):  prefet</t>
  </si>
  <si>
    <t>Receiving and assessing verified emissions reports and verification reports: prefet</t>
  </si>
  <si>
    <t>Landes- / Kommunalbe-hörden</t>
  </si>
  <si>
    <t>MTES-DGEC,DREAL</t>
  </si>
  <si>
    <t>MZOE</t>
  </si>
  <si>
    <t>EA,SEPA,DAERA,NRW,BEIS - OPRED</t>
  </si>
  <si>
    <t>RM,MŚ</t>
  </si>
  <si>
    <t>BEIS</t>
  </si>
  <si>
    <t>Agence France Trésor</t>
  </si>
  <si>
    <t>DGE</t>
  </si>
  <si>
    <t>DREAL</t>
  </si>
  <si>
    <t>MZOE,HAOP</t>
  </si>
  <si>
    <t>VRD,KRD,MRD,ARD,URD,PRD,SRD,KLRD,VAAT</t>
  </si>
  <si>
    <t>CCAA,AGE,AND,CCPCC,GICC</t>
  </si>
  <si>
    <t>NCPA,MNE</t>
  </si>
  <si>
    <t>AM,AAA,VRD,KRD,MRD,ARD,URD,PRD,SRD,KLRD</t>
  </si>
  <si>
    <t>Issuance of permits, Free allocation to stationary installations pursuant to Article 10a of Directive 2003/87/EC, approval of the monitoring plan and significant changes to the monitoring plan, receiving and assessing verified emissions reports and verifi</t>
  </si>
  <si>
    <t>Υ.Π.Α./ΠΡΟ.ΠΕ/ ΓΕΔΕΑ</t>
  </si>
  <si>
    <t>MTES-DGAC</t>
  </si>
  <si>
    <t>WIOŚ,GIOŚ</t>
  </si>
  <si>
    <t>Aplinkos apsaugos agentūra prie Lietuvos Respublikos aplinkos ministerijos</t>
  </si>
  <si>
    <t>Ministry of Environment of the Slovak Republic</t>
  </si>
  <si>
    <t>Not relevant, only one competent authority</t>
  </si>
  <si>
    <t>La respuesta a esta pregunta se refiere a operadores aéreos.</t>
  </si>
  <si>
    <t>MZOIP I HAOP</t>
  </si>
  <si>
    <t>Question 2.3 focuses only on regulation 601/2012. We have only one competent authority for this regulation.</t>
  </si>
  <si>
    <t xml:space="preserve">not relevant, due to clear separation of responsibilities </t>
  </si>
  <si>
    <t>Papildomai, išmetamųjų teršalų ataskaitos privaloma tvarka talpinamos AAA interneto svetainėse</t>
  </si>
  <si>
    <t>as aboveSupplementary exchange of information (once or twice per year) between DEHSt and the Land authorities</t>
  </si>
  <si>
    <t>We do not organise training for all competent authorities but we do organise training for newcomers.</t>
  </si>
  <si>
    <t>Ir izveidots vienots serveris, informācija tiek publicēta VVD tīmekļa vietnē</t>
  </si>
  <si>
    <t>Since February 2016 APA''s developing IT systems to assist in the EU ETS implementation in PT.There is already a tool to give the main indicators that are currently needed in the assessments of this scheme.</t>
  </si>
  <si>
    <t>All UK regulators use the same internet based IT system, ETSWAP.</t>
  </si>
  <si>
    <t>ETS is implemented separetly by competent authorities with no overarching national authorities. A working group on ETS gathering experts from regional and federal authorities is established at national level to share experiences and discuss specific issue</t>
  </si>
  <si>
    <t>MZOE &amp; HAOP</t>
  </si>
  <si>
    <t>At national level, Ministry of Environment is the competent authority in charge with the development of the ETS legislation. National Environment Protection Agency is the Competent Authority in charge with the implementation process of EU-ETS, such as: as</t>
  </si>
  <si>
    <t>aufgrund klarer rechtlicher Zuständigkeitstrennung nicht relevant</t>
  </si>
  <si>
    <t>wie zuvor</t>
  </si>
  <si>
    <t>Papildomai, išmetamųjų teršalų ataskaitos privaloma tvarka talpinamos Aplinkos apsaugos agentūros interneto svetainėse</t>
  </si>
  <si>
    <t xml:space="preserve">The Ministerial Order establishing the competences and procedure for the issuance and revision of GHG permits (approved at the end of 2012) establishes that the National Environment Protection Agency is responsible for the approval of monitoring plans of </t>
  </si>
  <si>
    <t>wie zuvor,  Ergänzender Informationsaustausch (1-2 mal jährlich) zwischen DEHSt und den Bundesländern</t>
  </si>
  <si>
    <t>Oui pour la déclaration</t>
  </si>
  <si>
    <t>U tijeku je uspostava sustava.</t>
  </si>
  <si>
    <t>Since February 2016 APA is developing IT systems to assist in the EU ETS implementation in PT.There is already a tool to give the main indicators that are currently needed in the assessments of this scheme. There is also a plataform to reporting issues.</t>
  </si>
  <si>
    <t>A working group on ETS gathering experts from regional and federal authorities is established at national level to share experiences and discuss specific issues. One meeting has been organized in 2016. In the future, several meetings will be organized wit</t>
  </si>
  <si>
    <t>Regular e-mail/phone contact between EV and TEM on specific issues. In Åland there are 9 installations compared to about 570 installations in other parts of Finland. Åland is an Autonomous Region of Finland and has its own environmental legislation.</t>
  </si>
  <si>
    <t>Regular e-mail/phone contact between EV and TEM on specific issues. In Åland there are 9 installations compared to about 560 installations in other parts of Finland. Åland is an Autonomous Region of Finland and has its own environmental legislation.</t>
  </si>
  <si>
    <t>There are regular instructions given by MTES to prefets (DREAL) and meetings between DREAL and MTES</t>
  </si>
  <si>
    <t>meetings between belgian CA''s and the NAB</t>
  </si>
  <si>
    <t>Regular meetings take place directly between DAkkS and DEHSt; these are to be extended in future to include DAU. In addition to these meetings, there is an ongoing exchange of information via telephone and e-mail.</t>
  </si>
  <si>
    <t>Il Comitato Nazionale per la gestione della direttiva 2003/87/CE (Autorità Nazionale Competente ) ha in corso la predisposizione di procedure per l’applicazione dell’art.69 paragrafo 1, del regolamento (UE) n. 600/2012. Nel Comitato Settoriale Ambiente di</t>
  </si>
  <si>
    <t>DEHSt takes part in the Emissions Trading Sector Committee (Sektorkommittee Emissionshandel) of DAkkS; this committee involves all affected groups. A joint workshop with DEHSt, DAkkS, DAU and verifiers is scheduled for autumn, at which the 2013 emission r</t>
  </si>
  <si>
    <t>It''s possible on request of a CA representative in NAB Coordinating Council</t>
  </si>
  <si>
    <t>It has been agreed between DEHSt and DAkkS that DEHSt staff can act as independent assessors, within the responsibility of but not bound by instructions from DAkkS. Related training is under way</t>
  </si>
  <si>
    <t>The representative of CA is observer when accompany the NAB in accreditation activities. This year we have participated in observer quality at all visits regarding the surveillance activities at the headquarter of accredited verification bodies. There wer</t>
  </si>
  <si>
    <t>meetings between belgian CA''s and the NAB when relevant. In 2015, no meeting has been organized between the CA’s and NAB since no specific issue has been detected.</t>
  </si>
  <si>
    <t>Regular meetings were held between INAB and EPA when Verifiers were accredited by INAB. There is no certification authority in Ireland.</t>
  </si>
  <si>
    <t>There is no NAB for the EU ETS in Iceland</t>
  </si>
  <si>
    <t>It is pertinent to note that no local verifiers have been accredited by NAB-Malta in respect of EU ETS. However, regular exchange of information takes place as may be necessary between NAB-Malta and MRA.</t>
  </si>
  <si>
    <t>IPAC has established a Technical Comittee (CTaC) with regular meetings, with the presence of all accredited verifiers and the Competent Authority. Where there are relevant issues for EU ETS verifiers they are discussed in these meetings.</t>
  </si>
  <si>
    <t>CA''s representatives participate in the Technical Committee, managed by NAB</t>
  </si>
  <si>
    <t>DEHSt takes part in the Emissions Trading Sector Committee (Sektorkommittee Emissionshandel) of DAkkS; this committee involves all the groups named in this question. Furthermore, annual events are convened for the exchange of information between DEHSt, DA</t>
  </si>
  <si>
    <t>Feedback was given to the Irish accreditation body (INAB) when Verifiers were accredited by INAB. Feedback is given to verifiers on an annual basis by the Environmental Protection Agency following the review of the annual emission reports. In addition the</t>
  </si>
  <si>
    <t>NEa invites the NAB for periodic meetings with verifiers.</t>
  </si>
  <si>
    <t>It''s possible on request of a CA representative in NAB Coordinating Council. The walloon CA used this possibility during 2015 accreditation activities and attended 3 audits</t>
  </si>
  <si>
    <t>DEHSt staff have the option to take part in audits. It has been agreed between DEHSt and DAkkS that DEHSt staff can act as independent and not bounded by instructions assessors, within the DAkkS responsibility.</t>
  </si>
  <si>
    <t>Δεν έχει πραγματοποιηθεί ακόμα</t>
  </si>
  <si>
    <t>A large part of the coordination is handled via e-mail or phone calls, when the need arises.</t>
  </si>
  <si>
    <t>BMLFUW is member of the accreditation board</t>
  </si>
  <si>
    <t>meetings between belgian CA''s and the NAB when relevant. In 2016, no meeting has been organized between the CA’s and NAB since no specific issue has been detected.</t>
  </si>
  <si>
    <t>At least once a year</t>
  </si>
  <si>
    <t>Dos reuniones anuales</t>
  </si>
  <si>
    <t>Verifiers operating in Ireland are now all accredited in other MS. Regular meetings were held between INAB and EPA when verifiers were accredited by INAB. There is no certification authority in Ireland.</t>
  </si>
  <si>
    <t>Il Comitato Nazionale per la gestione della direttiva 2003/87/CE (Autorità Nazionale Competente ) ha in corso la predisposizione di procedure per l’applicazione dell’art.69 paragrafo 1, del regolamento (UE) n. 600/2012.</t>
  </si>
  <si>
    <t>At Ministry level it have established an working group and any issues is discussed at the working group meetings</t>
  </si>
  <si>
    <t>WA: meetings between AwAC and verifiers. NAB is invited to those meetings. No meetings in 2016 / FL: Working group with NAB and CA representatives. The CA also convenes an annual meeting with verifiers, to which the NAB is invited as well.</t>
  </si>
  <si>
    <t xml:space="preserve">Die DEHSt wirkt im „Sektorkomitee Emissionshandel“ der DAkkS mit, in dem alle in dieser Frage genannten Stellen vertreten sind. Zudem findet zwischen DEHSt, DAkkS und Prüfstellen jährlich eine Veranstaltung zum Informationsaustausch statt. </t>
  </si>
  <si>
    <t>Meetings with the verifiers and DANAK are held once a year and when needed</t>
  </si>
  <si>
    <t>At Ministry level it have established an working group and any issues is discussed at the working group meetings. From the working group established at institutional level make part colleagues from NAB and CA.</t>
  </si>
  <si>
    <t>It''s possible on request of a CA representative in NAB Coordinating Council. The walloon CA used this possibility during 2016 accreditation activities and attended 1 audit</t>
  </si>
  <si>
    <t xml:space="preserve">Es besteht die Möglichkeit der Hospitation von Mitarbeitern der DEHSt bei Audits. Zwischen DEHSt und DAkkS ist vereinbart, dass Mitarbeitende der DEHSt als unabhängige und weisungsfreie Begutachter unter Verantwortung der DAkkS tätig sein können. </t>
  </si>
  <si>
    <t>Θεωρείται από ΕΣΥΔ conflict of interest</t>
  </si>
  <si>
    <t>Allo stato attuale, non è previsto alcun affiancamento nelle attività di accreditamento.</t>
  </si>
  <si>
    <t>Możliwe w ramach roboczej współpracy.</t>
  </si>
  <si>
    <t>The representatives of CA acompany the NAB as observers in accreditation activities.</t>
  </si>
  <si>
    <t>SWEDAC has given NV an informal and general invitation to participate. So far NV has participated on two occations. The verifier and the operator were asked to approve of NV:s participation beforehand. There is no set procedure in Sweden for NV to regular</t>
  </si>
  <si>
    <t>Polskie Centrum Akredytacji, działające na podstawie ustawy z dnia 13 kwietnia 2016 r. o systemach oceny zgodności i nadzoru rynku (Dz. U. 2016 poz. 542 z późn. zm., dalej: PCA), przekazuje ministrowi właściwemu ds. środowiska: - do dnia 31 grudnia każdeg</t>
  </si>
  <si>
    <t>Robocza współpraca z PCA</t>
  </si>
  <si>
    <t>Zgodnie z art. 90 ustawy z dnia 12 czerwca 2015 r., która weszła w życie 9 września 2015 r., ministrowi właściwemu do spraw środowiska co roku przekazywane będą informacje, o których mowa w art. 72 rozporządzenia Komisji (UE) nr 600/2012 tj. z wyników kon</t>
  </si>
  <si>
    <t>N.A..</t>
  </si>
  <si>
    <t>DEHSt takes part in the Emissions Trading Sector Committee (Sektorkommittee Emissionshandel) of DAkkS; this committee involves all the groups named in this question. ' &amp; Chr(10) &amp; Chr(13) &amp; 'Furthermore, annual events are convened for the exchange of information between DEHSt, DAkkS and verifiers (most recently on 9 June 2016). There are plans to intensify the exchange of information on specific topics by means of webinars.' &amp; Chr(10) &amp; Chr(13) &amp; '</t>
  </si>
  <si>
    <t>Die DEHSt wirkt im „Sektorkomitee Emissionshandel“ der DAkkS mit, in dem alle in dieser Frage genannten Stellen vertreten sind. ' &amp; Chr(10) &amp; Chr(13) &amp; 'Zudem findet zwischen DEHSt, DAkkS und Prüfstellen jährlich eine Veranstaltung zum Informationsaustausch statt. ' &amp; Chr(10) &amp; Chr(13) &amp; '</t>
  </si>
  <si>
    <t>Feedback was given to the Irish accreditation body (INAB) when Verifiers were accredited by INAB.  Feedback  is given to verifiers on an annual basis by the Environmental Protection Agency following the review of the annual emission reports. In addition the Environmental Protection Agency and verifiers attend biannual working group meetings hosted by UK Environment Agency where such issues are discussed.</t>
  </si>
  <si>
    <t>Zgodnie z art. 90 ustawy z dnia 12 czerwca 2015 r., która weszła w życie 9 września 2015 r.,  ministrowi właściwemu do spraw środowiska co roku  przekazywane będą  informacje, o których mowa w art. 72 rozporządzenia Komisji (UE) nr 600/2012 tj. z wyników kontroli raportu prowadzącego instalację i operatora statku powietrznego oraz ze sprawozdań z weryfikacji, w szczególności stwierdzone przypadki nieprzestrzegania rozporządzenia przez weryfikatora;  wyniki inspekcji przeprowadzonej u prowadzącego  instalację lub operatora statku powietrznego, jeżeli takie wyniki są istotne dla krajowej jednostki akredytującej w odniesieniu do akredytacji weryfikatora i nadzoru nad nim lub jeżeli takie wyniki obejmują ewentualne stwierdzone przypadki nieprzestrzegania rozporządzenia przez weryfikatora; wyniki oceny wewnętrznej dokumentacji z weryfikacji  weryfikatora; skargi dotyczące weryfikatora  otrzymane przez właściwy organ.</t>
  </si>
  <si>
    <t>SWEDAC has given NV an informal and general invitation to participate. So far NV has participated on two occations. The verifier and the operator were asked to approve of NV:s participation beforehand. There is no set procedure in Sweden for NV to regularly particapate as an observer at accreditation activities.</t>
  </si>
  <si>
    <t>DEHSt takes part in the Emissions Trading Sector Committee (Sektorkommittee Emissionshandel) of DAkkS; this committee involves all affected groups. A joint workshop with DEHSt, DAkkS, DAU and verifiers is scheduled for autumn, at which the 2013 emission reporting year will be appraised critically.</t>
  </si>
  <si>
    <t>Die DEHSt wirkt im „Sektorkommittee Emissionshandel“ der DAkkS mit, in der sämtliche betroffene Kreisealle in der Frage genannten Stellen vertreten sind. ' &amp; Chr(10) &amp; Chr(13) &amp; 'Im Dezember 2014 fand ein eintägiger Workshop/Informationsaustausch mit DEHSt, DAkkS und Prüfstellen zur Kritik des Emissionsberichtsjahres 2013 statt. Eine entsprechendesolche Veranstaltung ist auch für den Herbst 2015 vorgesehen.' &amp; Chr(10) &amp; Chr(13) &amp; '</t>
  </si>
  <si>
    <t>Die DEHSt wirkt im „Sektorkommittee Emissionshandel“ der DAkkS mit, in dem alle in dieser Frage genannten Stellen vertreten sind. ' &amp; Chr(10) &amp; Chr(13) &amp; 'Zudem finden zwischen DEHSt, DAkkS und Prüfstellen jährlich Veranstaltungen zum Informationsaustausch (zuletzt am 09.06.2016) statt. Es ist geplant, den Informationsaustausch zu Einzelthemen über Webinare zu intensivieren.' &amp; Chr(10) &amp; Chr(13) &amp; '</t>
  </si>
  <si>
    <t>Feedback was given to the Irish accreditation body (INAB) when Verifiers were accredited by INAB.  Feedback  is given to verifiers on an annual basis by the Environmental Protection Agency following the review of the annual emission reports. In addition the Environmental Protection Agency and verifiers attend annual working group meetings hosted by UK Environment Agency where such issues are discussed.</t>
  </si>
  <si>
    <t>Polskie Centrum Akredytacji, działające na podstawie ustawy z dnia 13 kwietnia 2016 r. o systemach oceny zgodności i nadzoru rynku (Dz. U. 2016 poz. 542 z późn. zm., dalej: PCA), przekazuje ministrowi właściwemu ds. środowiska: - do dnia 31 grudnia każdego roku program ocen zaplanowanych w odniesieniu do każdego weryfikatora rocznych raportów dotyczących emisji gazów cieplarnianych, - do dnia 1 czerwca każdego roku sprawozdanie z wykonanych zadań, z uwzględnieniem formularza przygotowanego przez Komisję Europejską.  Ponadto minister właściwy ds. środowiska jest informowany o zawieszeniu, cofnięciu lub ograniczeniu akredytacji weryfikatora na warunkach wskazanych w dokumencie Opis systemu akredytacji (DA-01). PCA rozpoznaje również przekazane przez ministra właściwego ds. środowiska informacje o stwierdzeniu nieprzestrzegania rozporządzenia Komisji (UE) nr 600/2012 przez akredytowanego weryfikatora.</t>
  </si>
  <si>
    <t>These installations have to comply with regulation 601/2012. The operators have to submit simplified monitoring plans. They have to declare their annual emissions report on GEREP but they do not have to get verification report from a verifier.</t>
  </si>
  <si>
    <t>Izvješća o godišnjim emisijama se verificiraju na isti način kao i kod postrojenja koja nisu isključena iz sustava trgovanja.</t>
  </si>
  <si>
    <t>Se han ejecutado las medidas recogidas en el documento de "Recomendaciones del Grupo Técnico de la CCPCC de 25 de septiembre de 2013 sobre cuestiones relativas a la exclusión de instalaciones de conformidad con la DA 4ª de la Ley 1/2005".' &amp; Chr(10) &amp; Chr(13) &amp; 'La verificación ha sido realizada por los mismos verificadores que han verificado a las instalaciones afectadas por el Régimen de Comercio de Derechos de Emisión. Los verificadores, acreditados por ENAC para el periodo 2013-2020, en los sectores de actividad implicados, han aplicado criterios simplificados de verificación con respecto al Reglamento 600/2012, ya que los planes de seguimiento de estas instalaciones se han simplificado con respecto a los criterios del Reglamento 601/2012. En ocasiones se ha utilizado un modelo de declaración de conformidad para el verificador simplificado.' &amp; Chr(10) &amp; Chr(13) &amp; 'En general, se ha empleado el formato de informe de emisiones e informe de verificación elaborado por la Comisión para el período 2013-2020.' &amp; Chr(10) &amp; Chr(13) &amp; 'Se han revisado y validado los informes anuales de emisiones verificados por las autoridades competentes de manera similar a la revisión que se realiza para las instalaciones no excluidas. En ocasiones, se han realizado visitas puntuales a instalaciones excluidas.</t>
  </si>
  <si>
    <t>Se han ejecutado las medidas recogidas en el documento de "Recomendaciones del Grupo Técnico de la CCPCC de 25 de septiembre de 2013 sobre cuestiones relativas a la exclusión de instalaciones de conformidad con la DA 4ª de la Ley 1/2005".' &amp; Chr(10) &amp; Chr(13) &amp; 'La verificación ha sido realizada por los mismos verificadores que han verificado a las instalaciones afectadas por el Régimen de Comercio de Derechos de Emisión. Los verificadores, acreditados por ENAC para el periodo 2013-2020, en los sectores de actividad implicados, han aplicado criterios simplificados de verificación con respecto al Reglamento 600/2012, ya que los planes de seguimiento de estas instalaciones se han simplificado con respecto a los criterios del Reglamento 601/2012. En ocasiones se ha utilizado un modelo de declaración de conformidad para el verificador simplificado.' &amp; Chr(10) &amp; Chr(13) &amp; 'En general, se ha empleado el formato de informe de emisiones e informe de verificación elaborado por la Comisión para el período 2013-2020.' &amp; Chr(10) &amp; Chr(13) &amp; 'Se han revisado y validado los informes anuales de emisiones verificados por las autoridades competentes de manera similar a la revisión que se realiza para las instalaciones no excluidas. En ocasiones, se han realizado visitas puntuales a instalaciones excluidas. Se han dado casos, en que la autoridad competente ha acordado una exención temporal de las obligaciones de seguimiento y notificación al haber sido declarado el cese temporal de actividad quedando sujeta a la obligación de informar a la autoridad competente de la reanudación de su actividad.</t>
  </si>
  <si>
    <t>Se han ejecutado las medidas recogidas en el documento de "Recomendaciones del Grupo Técnico de la CCPCC de 25 de septiembre de 2013 sobre cuestiones relativas a la exclusión de instalaciones de conformidad con la DA 4ª de la Ley 1/2005".' &amp; Chr(10) &amp; Chr(13) &amp; 'La verificación ha sido realizada por los mismos verificadores que han verificado a las instalaciones afectadas por el Régimen de Comercio de Derechos de Emisión. Los verificadores, acreditados por la Entidad Nacional de Acreditación (ENAC) para el periodo 2013-2020, en los sectores de actividad implicados, han aplicado criterios simplificados de verificación con respecto al Reglamento 600/2012, ya que los planes de seguimiento de estas instalaciones se han simplificado con respecto a los criterios del Reglamento 601/2012. En ocasiones se ha utilizado un modelo de declaración de conformidad para el verificador simplificado.' &amp; Chr(10) &amp; Chr(13) &amp; 'En general, se ha empleado el formato de informe de emisiones e informe de verificación elaborado por la Comisión para el período 2013-2020.' &amp; Chr(10) &amp; Chr(13) &amp; 'Se han revisado y validado los informes anuales de emisiones verificados por las autoridades competentes de manera similar a la revisión que se realiza para las instalaciones no excluidas. ' &amp; Chr(10) &amp; Chr(13) &amp; 'En ocasiones, se han realizado visitas puntuales a instalaciones excluidas. ' &amp; Chr(10) &amp; Chr(13) &amp; 'Se han dado casos, en que la autoridad competente ha acordado una exención temporal de las obligaciones de seguimiento y notificación al haber sido declarado el cese temporal de actividad quedando sujeta a la obligación de informar a la autoridad competente de la reanudación de su actividad.</t>
  </si>
  <si>
    <t>Operators can either have their AEM report verified or can submit a self verified AEM Report.  Where they have submitted a self verified AEM Report, their emission will be verified by the Competent Authority on a risk based approach.</t>
  </si>
  <si>
    <t>General requirements on GHG reports verification, such as periodical verification by environmental inspectorate and Financial Administration of the Republic of Slovenia under Ministry of Finance will apply to all installations since these measures and procedures are already in place as enforcement procedures used under ETS Directive implementation and CO2 taxation. Based on risk assessment, required under Commission Regulation on the monitoring and reporting of greenhouse gas emissions pursuant to Directive 2003/87/EC of the European Parliament and of the Council additional periodical verification for installations with emissions above 15.000t CO2 and annual verification of emissions with emissions above 20.000t CO2 will be provided by the Competent Authority.</t>
  </si>
  <si>
    <t>General requirements on GHG reports verification, such as periodical verification by environmental inspectorate and Custom Administration of the Republic of Slovenia under Ministry of Finance will apply to all installations since these measures and procedures are already in place as enforcement procedures used under ETS Directive implementation and CO2 taxation.  ' &amp; Chr(10) &amp; Chr(13) &amp; 'Based on risk assessment, required under proposal of Commission Regulation on the monitoring and reporting of greenhouse gas emissions pursuant to Directive 2003/87/EC of the European Parliament and of the Council additional periodical verification for installations with emissions above 15.000t CO2 and annual verification of emissions with emissions above 20.000t CO2 will be provided by the Competent Authority.</t>
  </si>
  <si>
    <t>General requirements on GHG reports verification, such as periodical verification by environmental inspectorate and Custom Administration of the Republic of Slovenia under Ministry of Finance will apply to all installations since these measures and procedures are already in place as enforcement procedures used under ETS Directive implementation and CO2 taxation. Based on risk assessment, required under proposal of Commission Regulation on the monitoring and reporting of greenhouse gas emissions pursuant to Directive 2003/87/EC of the European Parliament and of the Council additional periodical verification for installations with emissions above 15.000t CO2 and annual verification of emissions with emissions above 20.000t CO2 will be provided by the Competent Authority.</t>
  </si>
  <si>
    <t>La delibera 16/2013 del Comitato nazionale per la gestione della direttiva 2003/87/CE e  per il supporto nella gestione delle attività di progetto del protocollo di Kyoto, (reperibile sul sito www.minambiente.it alla voce “emission trading”) prevede all’articolo 4 che gli impianti opted out redigano ed inviino all’Autorità competente un Piano di monitoraggio sulla base del modello allegato alla delibera medesima. Il modello di pdm per gli impianti opted out è semplificato rispetto al modello di pdm normale, ma contiene tutti gli elementi fondamentali per assicurare un corretto monitoraggio ai sensi del Regolamento 600/2012.</t>
  </si>
  <si>
    <t>La delibera 16/2013 (disponibile sul sito www.minambiente.it, voce “emissions trading”) del Comitato nazionale per la gestione della direttiva 2003/87/CE e per il supporto nella gestione delle attività di progetto del protocollo di Kyoto (di seguito “Comitato” - Autorità nazionale competente per l’attuazione in Italia della direttive Emissions Trading), fissa, inter alia, disposizioni semplificate per l’attività di verifica della comunicazione delle emissioni (art. 8) per gli impianti di cui all’art. 27 della direttiva 2003/87/CE (c.d. “Piccoli Emettitori”). La delibera distingue in particolare tra impianti con emissioni storiche sotto le 5 ktCO2 eq. ed impianti con emissioni storiche superiori alle 5kt CO2 eq.: per i primi, la verifica è effettuata direttamente dal Comitato mentre per i secondi la verifica è effettuata da un verificatore accreditato presso l’Ente nazionale di accreditamento (“Accredia”), anche in modalità “fuori sito”.' &amp; Chr(10) &amp; Chr(13) &amp; 'In entrambi i casi, la verifica è effettuata secondo gli standard minimi previsti dal Regolamento su Accreditamento e Verifica (Reg. UE 600/2012), sulla base della verifica della coerenza tra Piano di Monitoraggio, informazioni riportate nel Registro nazionale per i Piccoli Emettitori (“Renape”) e la Comunicazione delle emissioni.' &amp; Chr(10) &amp; Chr(13) &amp; 'Per gli impianti con emissioni inferiori alle 5ktCO2 eq. i tecnici del Comitato verificano oltre alla coerenza di cui sopra, la documentazione inviata in supporto (Del. 13/2014) alla comunicazione delle emissioni e procedono all’analisi tecnica della medesima (sezione attività impianto e quadro emissioni). Per gli impianti con emissioni superiori alle 5ktCO2 eq tale verifica è effettuata da verificatori certificati.' &amp; Chr(10) &amp; Chr(13) &amp; 'Il Comitato, annualmente, emana una deliberazione che contiene la verifica delle emissioni degli impianti con emissioni inferiori alle 5ktCO2 eq. e prende atto delle comunicazioni delle emissioni degli altri impianti di dimensioni ridotte. Il Comitato procede, inoltre, all’occorrenza, alla stima conservativa delle emissioni degli impianti, che infrangendo la legge, non hanno fornito la documentazione sufficiente per la verifica in tempo delle emissioni. Ciò al fine di consentire l’adempimento degli obblighi di conformità degli impianti. Il Comitato, con delibera, infine, individua annualmente un campione casuale costituito dal 5% degli impianti Piccoli Emettitori sia assoggettato a verifica di parte terza in sito.</t>
  </si>
  <si>
    <t>Keine.</t>
  </si>
  <si>
    <t>Cf. Art. 28 of the 2020 Allocation Ordinance (Zuteilungsverordnung 2020, ZuV 2020):' &amp; Chr(10) &amp; Chr(13) &amp; '•	No proof of uncertainty need be provided.' &amp; Chr(10) &amp; Chr(13) &amp; '•	Laboratories need not be accredited, and need not conduct an annual reference</t>
  </si>
  <si>
    <t xml:space="preserve">Cf. Art. 28 of the 2020 Allocation Ordinance (Zuteilungsverordnung 2020, ZuV 2020)' &amp; Chr(10) &amp; Chr(13) &amp; '• No proof of uncertainty need be provided.' &amp; Chr(10) &amp; Chr(13) &amp; '• Laboratories need not be accredited, and need not conduct an annual reference </t>
  </si>
  <si>
    <t>Pojednostavljeni Plan praćenja</t>
  </si>
  <si>
    <t>La delibera 16/2013 prevede all’articolo 7 che gli impianti opt-out inviano la comunicazione delle emissioni secondo un modello semplificato rispetto al modello normale, ma contenente tutti gli elementi di principio necessari secondo il Regolamento 601/20</t>
  </si>
  <si>
    <t>Vgl. § 28 Zuteilungsverordnung 2020 (ZuV 2020)' &amp; Chr(10) &amp; Chr(13) &amp; '• Unsicherheitsnachweis entbehrlich' &amp; Chr(10) &amp; Chr(13) &amp; '• Labore müssen nicht akkreditiert sein und sich keiner jährlichen Vergleichsuntersuchung unterziehen' &amp; Chr(10) &amp; Chr(13) &amp;</t>
  </si>
  <si>
    <t>Primjenjuje se pojednostavljeni Plan praćenja.</t>
  </si>
  <si>
    <t xml:space="preserve">La delibera 16/2013 dell’Autorità Nazionale competente per l’attuazione della direttiva ETS in Italia (di seguito “Comitato”) prevede all’articolo 4 che gli impianti di dimensioni ridotte (“Piccoli Emettitori”) redigano ed inviino al Comitato un Piano di </t>
  </si>
  <si>
    <t>Anforderungen nach Art. 47 VO (EU) Nr. 201/2012 sind für beide Anlagen erfüllt, damit ein vereinfachtes Monitoringkonzept und Berichterstattung genehmigt.</t>
  </si>
  <si>
    <t>1 small aircraft operator that has an approved monitoring plan and appears to have reportable Annex I Activity, did not report or surrender. The aircraft operator is contesting the fleet assigned to it by Eurocontrol. The Environmental Protection Agency continues to work the aircraft operator to resolve the issues.</t>
  </si>
  <si>
    <t>The 3 additional AO’s are 1 commercial AO and 2 non-commercial aircraft operators &gt; 1000 tonnes CO2 full scope.' &amp; Chr(10) &amp; Chr(13) &amp; 'Please note that in question 3.3 commercial AO below the de minimis threshold in 2013 and non-commercial AO’s below the threshold of 1000 tonnes of CO2 full scope in 2013 have not been included.</t>
  </si>
  <si>
    <t>The ETS Support facility was updated in February-march 2016 which revealed a new operator for the Netherlands. This operator puts in a lot of effort now to get in compliance as soon as possible.</t>
  </si>
  <si>
    <t>De estos 6 operadores aéreos, un operador aéreo ha enviado plan de seguimiento recientemente que ha sido aprobado en junio 2016. 4 operadores aéreos cuentan con un plan de seguimiento aprobado y han presentado informe de emisiones de 2015, pero no han abierto cuenta de haberes de operador aéreo en el área española del registro para poder realizar la entrega de derechos. 1 operador aéreo (habitualmente cumplidor) no ha presentado informe de emisiones de 2015 ni entregado derechos por haber cesado operaciones a finales de 2015.</t>
  </si>
  <si>
    <t>One aircraft operator was previously classed as small emitter and has now crossed the threshold according to EUROCONTROL for the first time. The other aircraft operator was newly entered in the administering Member State list in 2015. ' &amp; Chr(10) &amp; Chr(13) &amp; 'DEHSt has already contacted the operators in order to inform them of the obligations to which they are now subject. Neither of the operators was among those reported here in the previous year.' &amp; Chr(10) &amp; Chr(13) &amp; '</t>
  </si>
  <si>
    <t>Eurocontrol has changed regularly the emission data of aircraft operator and therefore the verification of limit values might be difficult sometimes.</t>
  </si>
  <si>
    <t>Non-participation in the EU ETS is partly politically motivated, and is partly because operators were still exempted up to 2012 and crossed the threshold according to EUROCONTROL for the first time in 2013. DEHSt contacts the latter group of operators in a timely manner in order to inform them of the obligations to which they are now subject. With regard to the former group, a political solution is sought. One operator already submitted a monitoring plan in 2014.</t>
  </si>
  <si>
    <t>The above number (5) of the additional aircraft operators, is according to the Eurocontrol data (ETS Support Facility Tool).</t>
  </si>
  <si>
    <t>4 AO hanno svolto attività di trasporto aereo elencate nell''allegato I della direttiva 2003/87 / CE nel 2015, ma sono stati identificati nel 2016 attraverso ETS SF e sono quindi "nuovi entranti".</t>
  </si>
  <si>
    <t>1 small aircraft operator that has an approved monitoring plan and appears to have reportable Annex I Activity, did not report or surrender in 2016. The aircraft operator is contesting the fleet assigned to it by Eurocontrol. The Environmental Protection Agency continues to correspond with the aircraft operator to resolve this issue.</t>
  </si>
  <si>
    <t>WA: For the aircraft operator which wasn’t compliant, a procedure of late compliance has been started (agreement between AwAC and EC)' &amp; Chr(10) &amp; Chr(13) &amp; 'FL: 1 Belgian aircraft operator (Abelag Aviation) was excluded under de minimis, but exceeded the threshold in 2013. The operator has been notified and is currently working on its MP (it is a small aircraft operator, and will probably make use of the Eurocontrol Support Facility).' &amp; Chr(10) &amp; Chr(13) &amp; '1 Chinese aircraft operator (Hainan) has not submitted its MP C02 emissions 2013. Negotiations concerning their compliance is ongoing.</t>
  </si>
  <si>
    <t>The Competent authority in Romania has the following data about the aircraft operators are:' &amp; Chr(10) &amp; Chr(13) &amp; '- In accordance with Annex I to the directive the EU ETS and the provisions of Regulation 421/2014, of the 37 aircraft operators, 10 aircraft operators fall under the de minimis exemption;' &amp; Chr(10) &amp; Chr(13) &amp; '-Many of the operators from third countries who are in administration, have not responded to requests to comply with the provisions of the EU ETS;' &amp; Chr(10) &amp; Chr(13) &amp; '- Steps taken to ensure non-implementation of Directive 2008/101/EC, were the following:' &amp; Chr(10) &amp; Chr(13) &amp; 'a) informing operators from third countries through the addresses on the obligations under the EU ETS scheme and through via the aeronautical authorities of the States that belong to aircraft operators;' &amp; Chr(10) &amp; Chr(13) &amp; '(b) request the support of the embassies, in order to facilitate communication with the operators of aircraft and the aeronautical authorities of third countries concerned, in connection with the observance of legislative requirements in the field of the EU ETS scheme.' &amp; Chr(10) &amp; Chr(13) &amp; 'c) have requested information relating to contact details of aircraft operators from third countries, the following international organizations: EUROCONTROL, ICAO, IATA.' &amp; Chr(10) &amp; Chr(13) &amp; '-Support facility provided by EUROCONTROL could select information on the activities carried out by aviation aircraft operators from third countries, with the exception of their contact data. EUROCONTROL has put at your disposal the contact details which you have in relation to non-EU aircraft operators, but were insufficient or incorrect/incomplete. From these data, shows that a large number of aircraft operators no longer carries out activities included in the EU ETS.</t>
  </si>
  <si>
    <t>The  Romanian Competent Authority (CA) has the following data about the aircraft operators in it’s  administration:' &amp; Chr(10) &amp; Chr(13) &amp; '- In accordance with Annex I of EU ETS Directive, 6 aircraft operators are exempted from the EU ETS objectives;' &amp; Chr(10) &amp; Chr(13) &amp; '- Many of the operators from third countries who are in Romanian administration, have not responded to comply requests with the EU ETS provisions;' &amp; Chr(10) &amp; Chr(13) &amp; '- The measures taken by the CA to ensure the implementation of Directive 2008/101/EC, were the following:' &amp; Chr(10) &amp; Chr(13) &amp; 'a) informing the aircraft operators from third countries through the addresses regarding the obligations under the EU ETS scheme and through via the national aeronautical authorities of the States that the aircraft operators belong to;' &amp; Chr(10) &amp; Chr(13) &amp; '(b) request the support of the embassies, in order to facilitate communication with the aircraft operators and the aeronautical authorities of third countries concerned, in connection with the observance of legislative requirements in the field of the EU ETS scheme.' &amp; Chr(10) &amp; Chr(13) &amp; 'c) have requested information relating to contact details of aircraft operators from third countries, the following international organizations: EUROCONTROL, ICAO, IATA.' &amp; Chr(10) &amp; Chr(13) &amp; '-Support facility provided by EUROCONTROL could select information on the activities carried out by aircraft operators from third countries, with the exception of their contact data. EUROCONTROL has put at our disposal the contact details which you have in relation to non-EU aircraft operators, but were insufficient or incorrect/incomplete. From these data, shows that a large number of aircraft operators no longer carry out activities included in the EU ETS.</t>
  </si>
  <si>
    <t>Nel febbraio 2017 attraverso l’ETS SF, sono stati individuati 2 nuovi operatori aerei che hanno svolto attività di trasporto aereo elencate nell''allegato I della direttiva 2003/87/CE nell’anno 2016 e sono "nuovi entranti". Tali operatori aerei non risultavano da una precedente estrazione che ha costituito la base per la definizione della lista degli operatori aerei amministrati dall''Italia per l''anno di conformità 2016.' &amp; Chr(10) &amp; Chr(13) &amp; 'Inoltre ulteriori 4 operatori aerei sono stati segnalati dalla Commissione europea ma non sono stati inseriti nella Delibera della “Lista degli operatori aerei amministrati dall’Italia”, approvata dal Comitato ETS, poiché all’epoca della definizione della lista, non erano presenti nell’ETSSF di Eurocontrol.</t>
  </si>
  <si>
    <t>Orlaivio naudotojui, pradėjusiam veiklą 2014 metais ir visiškai įvykdžiusiam ATLPS reikalavimus bei atsiskaičiusiam ATL už 2014 metus, 2015 m. rugsėjo 8 d. įsiteisėjo bankroto nutartis. (2015 m. lapkričio 24 d. Civilinės aviacijos administracijos direktoriaus įsakymas Nr. 4R-196 „Dėl vežėjo pažymėjimo Nr. LT.AOC.028, išduoto UAB „Air Lituanica“ galiojimo panaikinimo“.)' &amp; Chr(10) &amp; Chr(13) &amp; 'Aplinkos apsaugos agentūra ir Aplinkos ministerija atskirais raštais kreipėsi į šio orlaivio naudotojo bankroto administratorių, informuodamos apie ES ATLPS reikalavimus. Vis dėlto bankroto administratorius šių reikalavimų neįvykdė, kadangi bankrutavęs orlaivių naudotojas nebuvo gavęs nemokamų ATL ir savo sąskaitoje neturėjo anksčiau įsigytų ATL. Bankroto administratoriaus teigimu, likviduotas orlaivio naudotojas neturėjo ir ATL įsigijimui galimo panaudoti likvidaus turto. Bankroto administratoriui pateiktas kreditorinis reikalavimas.</t>
  </si>
  <si>
    <t>2 operadores de nacionalidad rusa atribuidos oficialmente a España en febrero de 2017 todavía no han presentado plan de seguimiento.</t>
  </si>
  <si>
    <t>The exact nature of this aircraft operator are still under investigation by the competent authority.</t>
  </si>
  <si>
    <t xml:space="preserve">Zwei Luftfahrzeugbetreiber haben weder Überwachungspläne noch Emissionsberichte für das Jahr 2016 eingereicht.  Die DEHSt hat mit den Betreibern bereits Kontakt aufgenommen, um sie auf ihre Pflichten hinzuweisen. </t>
  </si>
  <si>
    <t>Pursuant to national legislation, the issuance of GHG permits is allowed after the issuance of the IED permit, if the last one is needed. The CA compares the data included in the applications for the both permits.</t>
  </si>
  <si>
    <t>The IED regulators (MLSI_DLI) participate in the Technical Committee meetings, chaired by the MARDE_DoE responsible for the ETS EU permitting procedure and they give their advice to the CA (MARDE).</t>
  </si>
  <si>
    <t>Ai sensi dell''articolo 18 del Decreto 30/2013 Il Comitato mette in atto le azioni necessarie per assicurare lo scambio di informazioni con l''autorita'' competente per il rilascio dell''autorizzazione integrata ambientale di cui alla parte seconda del de</t>
  </si>
  <si>
    <t>Organ wydający pozwolenie zintegrowane jest tym samym organem wydającym zezwolenie na emisję gazów cieplarnianych. Organ ma obowiązek przy wydawaniu zezwolenia badać pozwolenie zintegrowane dołączone do wniosku o wydanie zezwolenia na emisję gazów cieplar</t>
  </si>
  <si>
    <t>Las situaciones varían en función de las CCAA. En ciertos casos el órgano competente de la aplicación de la DEI y del RCDE es el mismo. En otros casos, la autoridad competente de la aplicación del RCDE realiza una consulta a los reguladores de la DEI cada</t>
  </si>
  <si>
    <t>As stated in the preamble to the Directive 2010/75/EU and also stated in article 9: “In order to avoid duplication of regulation, the permit for an installation covered by Directive 2003/87/EC of the European Parliament and of the Council of 13 October 20</t>
  </si>
  <si>
    <t>Las situaciones varían en función de las Comunidades Autónomas (CCAA). En ciertos casos el órgano competente de la aplicación de la DEI y del RCDE es el mismo. En otros casos, la autoridad competente de la aplicación del RCDE realiza una consulta a los re</t>
  </si>
  <si>
    <t>BRU : The answer is Yes / FL and WA: The ETS permit is integrated in the IED permit.</t>
  </si>
  <si>
    <t xml:space="preserve">Further the Danish Energy Authority has agreed with the Environmental Protection Agency that the agency – on a regularly basis - will forward a list including the names of installations holding an IED-permit and thereby enable the Danish Energy Authority </t>
  </si>
  <si>
    <t>For ETS activities no inspections carried  out; however as the CA for IED and ETS  is the same there might be synergies from  IED inspections</t>
  </si>
  <si>
    <t>Not obligatory, but possible. In some cases, where the permitting  according to IED and ETS is in parallel the ETS  permit might be part of the IED permit or  other permits (EIA).</t>
  </si>
  <si>
    <t>The EU ETS permit is an annex of the IED permit. However, the issuing of these documents is performed by different departments within APA.</t>
  </si>
  <si>
    <t>Both procedures are integrated under the industrial permit procedure.</t>
  </si>
  <si>
    <t>The approval of monitoring plans and assessment of emissions reports are carried by the EU ETS department.</t>
  </si>
  <si>
    <t>BRU: The answer is Yes / FL: The answer is Yes/ WA: The answer is No.</t>
  </si>
  <si>
    <t>The  inspection of the EU ETS activities is carried by a different entity: Inspeção Geral do Ambiente, do Mar e do Ordenamento do Território (IGAMAOT).</t>
  </si>
  <si>
    <t>For installations approved before 1 January 2013 under the provisions of the Federal Emission Control Act (Bundes-Immissionsschutzgesetz, termed Altanlagen, ‘existing installations’, under that Act), the IED permit has the effect of an emissions permit. H</t>
  </si>
  <si>
    <t>Für Anlagen, die vor dem 1. Januar 2013 nach den Vorschriften des Bundes-Immissionsschutzgesetzes genehmigt wurden (Altanlagen) gilt die IED-Genehmigung als Emissionsgenehmigung. Betreiber von Altanlagen können allerdings eine gesonderte Emissionsgenehmig</t>
  </si>
  <si>
    <t>The legislation which transposes the IED Directive does not include emission or concentration limits for CO2</t>
  </si>
  <si>
    <t>En la contestación a las cuestiones de esta pregunta hay que tener en cuenta que existen distintas situaciones en nuestro Estado en cuanto a la distribución territorial de competencias para la aplicación de ambas Directivas. Las Autorizaciones de Gases de</t>
  </si>
  <si>
    <t>With the exception of DAERA and DECC-OGED who also regulate IED.</t>
  </si>
  <si>
    <t>According to the Ministerial Order approving the procedure and competences for the issuance and revision of the GHG permits during 2013-2020, IED regulators are obliged to inform the Competent Authority about the installations that undertake ETS activitie</t>
  </si>
  <si>
    <t>With the exception of DAERA and BEIS-OPRED who also regulate IED.</t>
  </si>
  <si>
    <t>The monitoring plan of emissions are update in case when: -errors regarding the monitoring methodology are occurring - the MECC requires, based on the information that is available at MECC level - additional emissions or emissions sources are identified a</t>
  </si>
  <si>
    <t>BRU: For all change in capacity the permit is changed. / FL: When the decrease in capacity causes the installation to fall out of the EU ETS scope, the Annex I section in the permit needs to be cancelled by the operator. / WA: A permit needs to be changed</t>
  </si>
  <si>
    <t>always, if the production capacity or the rated thermal output changes</t>
  </si>
  <si>
    <t>Ai sensi dell''art. 15, comma 1, del D.lgs. 30/2013, il gestore di un impianto autorizzato informa il Comitato, con le modalita'' e nelle forme da esso stabilite, in merito ad eventuali modifiche dell''identita'' del gestore, nonche'' di modifiche che pre</t>
  </si>
  <si>
    <t>According to section 17a of the Swedish Emissions Trading Ordinance (2004:1205), permits are required for all activities listed in annex 2 of the same ordinance. A change of permit is required if/when the capacity exceeds the threshold values given therei</t>
  </si>
  <si>
    <t>always, if a significant modification to the monitoring plan occurs</t>
  </si>
  <si>
    <t>Ai sensi dell''art. 15, comma 2, del D.lgs. 30/2013, nel caso di qualsiasi modifica del sistema di monitoraggio il gestore trasmette al Comitato la proposta di aggiornamento del Piano di monitoraggio per approvazione secondo le modalità stabilite dal mede</t>
  </si>
  <si>
    <t>Installations are required to notify changes to the mp to the CA; an application for a change to the permit is not required. In special circumstances the CA has the authority to change the permit on it’s own initiative. Because of the important changes to</t>
  </si>
  <si>
    <t>Any changes to the monitoring plans and to monitoring methodology are notified by operator well in advance to MECC. Operators are obliged to provide MECC explanations and justification of changes. A fine of 6800 – 9000 Euro is applied in case the operator</t>
  </si>
  <si>
    <t>serious breach of operator''s duties, not using the permit for more than 2 years without particular reason, operator''s own request, cessation in sense of Art. 22(1)(d, e) of Commission Decision No. 2011/278/EU</t>
  </si>
  <si>
    <t xml:space="preserve">Permits can be withdrawn only if an installation is closed. An installation is deemed closed under the following conditions: - any permit serving as a basis for the GHG permit is withdrawn (i.e. IED permit); - the activity carried out in the installation </t>
  </si>
  <si>
    <t>L''autorizzazione ad emettere gas ad effetto  serra  e''  revocata nel caso di cessazione di attivita'' di cui all''articolo 24, comma 1 del Decreto 30/2013.</t>
  </si>
  <si>
    <t>No. Ai sensi dell''art. 15, comma 1, del D.lgs. 30/2013, il Comitato riesamina, almeno ogni cinque anni, l''autorizzazione ad emettere gas a effetto serra  e apporta le modifiche opportune.</t>
  </si>
  <si>
    <t>Ai sensi dell''art. 15, comma 1, del D.lgs. 30/2013, è previsto aggiornamento dell’autorizzazione per modifiche all''identita'' del gestore</t>
  </si>
  <si>
    <t>Any changes to the monitoring plans and to monitoring methodology are notified by operator well in advance to MEWF. Operators are obliged to provide MEWF explanations and justification of changes. A fine of 6800 – 9000 Euro is applied in case the operator</t>
  </si>
  <si>
    <t>Ai sensi dell''art. 17 del D.Lgs. 30/2013 l''autorizzazione ad emettere gas ad effetto  serra  e''  revocata nel caso di cessazione di attivita'' di cui all''articolo 24, comma 1 del Decreto 30/2013.</t>
  </si>
  <si>
    <t>Na wniosek prowadzącego instalację, z którym powinien wystąpić w terminie 30 dni od dnia wystąpienia zmiany w instalacji objętej systemem: a) zgodnie z art. 44 ust. 1 pkt 3 ustawy z dnia 28 kwietnia 2011 r. gdy nastąpi zmiana nazwy, pod którą prowadzący i</t>
  </si>
  <si>
    <t>If there is any change of operator status.</t>
  </si>
  <si>
    <t>MK noteikumu Nr.769 31.punkts - iesniegumu SEG atļaujas grozījumiem, ja iekārtā ir paredzēts jaudas samazinājums, operators iesniedz kompetentajai iestādei vismaz 15 darbdienas pirms izmaiņām.</t>
  </si>
  <si>
    <t>When decreased capacity causes change in installation category or source stream category or if source streams are no longer used.</t>
  </si>
  <si>
    <t>W trybie art. 44 ust. 1 pkt 1 ustawy z dnia 28 kwietni 2011 r. oraz art. 55 ust. 1 pkt 1 ustawy z dnia 12 czerwca 2015 r., na wniosek prowadzącego instalację, z którym powinien wystąpić w terminie 30 dni od dnia wystąpienia zmiany w instalacji objętej sys</t>
  </si>
  <si>
    <t>MK noteikumu Nr.769 31.punkts - iesniegumu SEG atļaujas grozījumiem, ja iekārtā ir paredzēts jaudas pieaugums, operators iesniedz KI vismaz 15 darbdienas pirms izmaiņām.</t>
  </si>
  <si>
    <t>When increased capacity causes change in installation category or source stream category or new source streams are introduced.</t>
  </si>
  <si>
    <t>Cuando se trata de un cambio significativo de acuerdo con el artículo 15.3 del Reglamento 601/2012.</t>
  </si>
  <si>
    <t>A permit is never changed due to a change of monitoring plan</t>
  </si>
  <si>
    <t>Vadovaujantis Komisijos Reglamento (ES) Nr. 601/2012, kurio bendrieji reikalavimai perkelti į Lietuvos Respublikos aplinkos ministro 2015 m. vasario 26 d. įsakymu Nr. D1-168 „Dėl Europos Sąjungos šiltnamio efektą sukeliančių dujų apyvartinių taršos leidim</t>
  </si>
  <si>
    <t>MK noteikumu Nr.769 31.punkts un Regulas Nr. 601/2012 14.panta 2.punkts. ja izmaiņas ir būtiskas, iesniegumu atļaujas grozījumiem iesniedz KI vismaz – vismaz 45 darbdienas pirms izmaiņām.</t>
  </si>
  <si>
    <t>The monitoring plan is included in the permit. The first years we have had many updates of MPs (and consequently permits) because of incomplete MPs. When most of the MPs are complete, the changes will be related to changes in ownership/new operator and ch</t>
  </si>
  <si>
    <t>Zgodnie z art. 44 ust. 1 pkt 2 i 4 ustawy z dnia 28 kwietnia 2011 r., na wniosek prowadzącego instalację, z którym powinien wystąpić w terminie 30 dni od dnia wystąpienia zmiany w instalacji objętej systemem, która powoduje konieczność zmiany planu monito</t>
  </si>
  <si>
    <t>since the monitoring plan is the part of the permit the permit is always adjusted as a result of changes to the monitoring plan</t>
  </si>
  <si>
    <t>the monitoring plan is part of the permit, which means that the permit is always adjusted as a result of the monitoring plan update when the significant change occures</t>
  </si>
  <si>
    <t>Our IED and ETS legislation do not contain provisions for withdrawing permits but the operation of the installation may be suspended in case of infringment</t>
  </si>
  <si>
    <t>1) if the installation no longer falls within the scope of the EU-ETS 2)if the IED permit is withdrawn</t>
  </si>
  <si>
    <t>Przepisy ustawy z dnia 28 kwietnia 2011 r. o systemie handlu uprawnieniami do emisji gazów cieplarnianych (Dz. U. Nr 122, poz. 695 z późn. zm.) i ustawy z dnia 12 czerwca 2015 r. o systemie handlu uprawnieniami do emisji gazów cieplarnianych (Dz. U. z 201</t>
  </si>
  <si>
    <t>Permits can be withdrawn by competent authority if operator doesn’t fulfill obligations from monitoring plan or operator make changes to installation without notification to competent authority.</t>
  </si>
  <si>
    <t>No. However, according to the Pollution Control Act article 20, an operator who wants to restart an installation that has ceased operations for more than two years shall give notice to the CA. The CA can decide that the operator needs to apply for a new p</t>
  </si>
  <si>
    <t xml:space="preserve">Zgodnie z art. 162 § 1 pkt 1 ustawy z dnia 14 czerwca 1960 r. Kodeks Postępowania Administracyjnego (j.t. Dz. U. z 2016 r. poz. 23) zezwolenie wygasa, gdy decyzja stała się bezprzedmiotowa, a stwierdzenie wygaśnięcia takiej decyzji nakazuje przepis prawa </t>
  </si>
  <si>
    <t>When rules for monitoring and reporting change according to Art. 14 and Art.15 of Regulation EU/601/2012..</t>
  </si>
  <si>
    <t>Ai sensi dell''art. 16, comma 1, del D.lgs. 30/2013, è previsto aggiornamento dell’autorizzazione per modifiche all''identita'' del gestore</t>
  </si>
  <si>
    <t>In addition to changes in the monitoring plan (see previous question), the permit is also changed/updated when there are changes in ownership/new operator/name of installation/activity in accordance with Annex I of the directive .</t>
  </si>
  <si>
    <t>Zgodnie z art. 55 ust. 1 pkt 2, 3 i 4 ustawy z dnia 12 czerwca 2015 r. o systemie handlu uprawnieniami do emisji gazów cieplarnianych zmiana zezwolenia jest wymagana w przypadku zmiany nazwy, pod którą prowadzący instalację prowadzi działalność, zmiany pr</t>
  </si>
  <si>
    <t>Kapazitätsverringerungen hat der Anlagenbetreiber zunächst der zuständigen Anlagengenehmigungsbehörde anzuzeigen. Wesentliche Anlagenänderungen sind im Wege einer Änderungsgenehmigung zu genehmigen. Geht aus der Änderungsgenehmigung hervor, dass durch die</t>
  </si>
  <si>
    <t>Ai sensi dell''art. 16, comma 1, del D.lgs. 30/2013, il gestore di un impianto autorizzato informa il Comitato, con le modalita'' e nelle forme da esso stabilite, in merito ad eventuali modifiche dell''identita'' del gestore, nonche'' di modifiche che pre</t>
  </si>
  <si>
    <t>W trybie art. 55 ust. 1 pkt 1 ustawy z dnia 12 czerwca 2015 r. o systemie handlu uprawieniami do emisji gazów cieplarnianych, na wniosek prowadzącego instalację, z którym powinien wystąpić w terminie 30 dni od dnia wystąpienia zmiany w instalacji skutkują</t>
  </si>
  <si>
    <t>Gar nicht, die Änderung der Genehmigung kann vielmehr eine Änderung des Überwachungsplans erforderlich werden lassen (veränderte Anlagenabgrenzung, neue Quellen oder Stoffströme).</t>
  </si>
  <si>
    <t>Ai sensi dell''art. 16, comma 2, del D.lgs. 30/2013, nel caso di qualsiasi modifica del sistema di monitoraggio il gestore trasmette al Comitato la proposta di aggiornamento del Piano di monitoraggio per approvazione secondo le modalità stabilite dal mede</t>
  </si>
  <si>
    <t>In addition to changes in the monitoring plan (see previous question), the permit is also changed/updated when there are changes in ownership/new operator/name of installation/activity in accordance with Annex I of the directive</t>
  </si>
  <si>
    <t>W trybie art. 55 ust. 1 pkt 1 i 5 ustawy z dnia 12 czerwca 2015 r., na wniosek prowadzącego instalację, z którym powinien wystąpić w terminie 30 dni od dnia wystąpienia zmian lub zdarzenia, w przypadku zmiany w instalacji skutkującej zmianą charakteru lub</t>
  </si>
  <si>
    <t>The permit is updated when the changes lead to significant modifications of the monitoring plan according to the Commission Regulation (EU) Nº 601/2012.</t>
  </si>
  <si>
    <t>Any changes to the monitoring plans and to monitoring methodology are notified by operator well in advance to NEPA. Operators are obliged to provide NEPA explanations and justification of changes. A fine of 6800 – 9000 Euro is applied in case the operator</t>
  </si>
  <si>
    <t>A permit may be revoked: - When an installation no longer are covered of the annex I activities, - if the operator is guilty of gross or repeated violation of the provisions of the Danish Act of CO2 Allowances, of regulations issued pursuant to the Act of</t>
  </si>
  <si>
    <t>According the Atmospheric Air Protection Act § 151 (1), The Ministry of the Environment shall revoke the permit if: 1) the air pollution permit or integrated environmental permit of the installation is repealed; 2) the possessor of the installation has no</t>
  </si>
  <si>
    <t>Przepisy ustawy z dnia 12 czerwca 2015 r. o systemie handlu uprawnieniami do emisji gazów cieplarnianych (t. j. Dz. U. z 2017 r. poz. 568), nie przewidują możliwości cofnięcia zezwolenia. W przypadku cofnięcia pozwolenia zintegrowanego lub pozwolenia na w</t>
  </si>
  <si>
    <t>Under the national the permit withdrawn when (n.º 6 Article 8.º of Decree-Law 38/2013, 15 march): the installation ceased operation, the industrial permit was expired or when the installation went out of scope.</t>
  </si>
  <si>
    <t>Na podstawie art. 162 § 1 pkt 1 ustawy z dnia 14 czerwca 1960 r. Kodeks Postępowania Administracyjnego (t. j. Dz. U. z 2016 r. poz. 23 z późn. zm) w zw. z art. 58 ustawy z dnia 12 czerwca 2015 r. o systemie handlu uprawnieniami do emisji gazów cieplarnian</t>
  </si>
  <si>
    <t>Aggiornamento in caso di modifiche all''identita''  del  gestore</t>
  </si>
  <si>
    <t>Change of the operator or the regulatory framework</t>
  </si>
  <si>
    <t>Changes in the configuration of the installation : .i.e.boilers becoming back up units</t>
  </si>
  <si>
    <t>Modifica dell''identità del gestore</t>
  </si>
  <si>
    <t xml:space="preserve">Nur dann, falls infolge einer Kapazitätsverringerung der jeweils gültige Schwellenwert für die Emissionshandelspflicht gemäß Anhang 1 TEHG unterschritten wird. </t>
  </si>
  <si>
    <t>BRU: Yes a permit is valid for 15 years. / FL: The ETS permit has the same validity date as the IED permit. An IED permit is valid for 20 years and can be renewed. When the installation is not operated for more than two years and when the installation is destroyed by a fire or an explosion caused by the operation of the installation, the IED permit also expires. / WA: a permit is issued for a maximum of 20 years. In addition, environmental permit become invalid when the installation is not operated during two consecutive years.</t>
  </si>
  <si>
    <t>BRU: For all change in capacity the permit is changed. / FL: When the decrease in capacity causes the installation to fall out of the EU ETS scope, the Annex I section in the permit needs to be cancelled by the operator. / WA: A permit needs to be changed only when the decrease in capacity causes the installation to fall out of the EU ETS scope. WA-AwAC inform the IED regulator in that case.</t>
  </si>
  <si>
    <t>BRU: It depends on the changes./ FL: When the change to the monitoring plan is the result of a the extension of the installation above the licensed capacity. A change to the monitoring plan as such is not a reason for updating the permit. / WA: Only when there is a new Annex I activity or a change in Annex I activity.</t>
  </si>
  <si>
    <t>serious breach of operator''s duties, not using the permit for more than 2 years without particular reason, operator''s own request, cessation in sence of Art. 22(1)(d, e) of Regulation (EU) No. 278/2011</t>
  </si>
  <si>
    <t>Przepisy ustawy z dnia 28 kwietnia 2011 r. o systemie handlu uprawnieniami do emisji gazów cieplarnianych (Dz. U. Nr 122, poz. 695 z późn. zm.) i ustawy z dnia 12 czerwca 2015 r. o systemie handlu uprawnieniami do emisji gazów cieplarnianych (Dz. U. z 2015 r. poz. 1223 z późn. zm.), która weszła w życie dnia  9 września 2015 r.,  nie przewidują możliwości cofnięcia zezwolenia.</t>
  </si>
  <si>
    <t>Zgodnie z art. 162 § 1 pkt 1 ustawy z dnia 14 czerwca 1960 r. Kodeks Postępowania  Administracyjnego (j.t. Dz. U. z 2016 r. poz. 23) zezwolenie wygasa, gdy decyzja stała się bezprzedmiotowa, a stwierdzenie wygaśnięcia takiej decyzji nakazuje przepis prawa  albo gdy leży to w interesie społecznym lub w interesie strony, ponadto zezwolenie wygasa po upływie terminu na jaki zostało wydane. W okresie obowiązywania przepisów ustawy z dnia 28 kwietnia 2011 r. o systemie handlu uprawnieniami do emisji gazów cieplarnianych  zezwolenie wygasało w trybie art. 49 ust. 1, jeżeli instalacja objęta systemem przestała spełniać przesłanki objęcia systemem albo kiedy wielkość emisji określona w raporcie w poprzednim roku okresu rozliczeniowego wyniosła zero. Natomiast zgodnie z  przepisami art. 58 ust. 1 ustawy z dnia 12 czerwca 2015 r. o systemie handlu uprawnieniami do  emisji gazów cieplarnianych, zezwolenie staje się bezprzedmiotowe  w przypadku gdy instalacja przestała spełniać kryteria uczestnictwa w systemie lub w przypadku określonym w art. 2 pkt 1 i 2.</t>
  </si>
  <si>
    <t>W trybie art. 44 ust. 1 pkt 1 ustawy z dnia 28 kwietni 2011 r. oraz art. 55 ust. 1 pkt 1 ustawy z dnia 12 czerwca 2015 r., na wniosek prowadzącego instalację, z którym powinien wystąpić w terminie 30 dni od dnia wystąpienia zmiany w instalacji objętej systemem lub w przypadku wystąpienia zdarzenia powodującego konieczność zmiany.</t>
  </si>
  <si>
    <t>Zgodnie z art. 44 ust. 1 pkt  2 i 4 ustawy z dnia 28 kwietnia 2011 r., na wniosek prowadzącego instalację, z którym powinien wystąpić w terminie 30 dni od dnia wystąpienia zmiany w instalacji objętej systemem, która powoduje konieczność zmiany planu monitorowania wielkości emisji lub gdy zmieniają się przepisy określające  sposób monitorowania wielkości emisji, oraz w trybie art. 56 ust. 3. Ponadto, zgodnie z art. 14 rozporządzenia Komisji (UE) Nr 601/2012 z dnia 21 czerwca 2012 r. w sprawie monitorowania i raportowania w zakresie emisji gazów cieplarnianych zgodnie z dyrektywą 2003/87/WE Parlamentu Europejskiego i Rady (Dz. U.L 181 z 12.7.2012. s.30),   prowadzący instalację lub operator statku powietrznego zmienia plan monitorowania w przypadku: a) wystąpienia nowych emisji spowodowanych nowymi rodzajami działalności  lub użyciem nowych paliw bądź materiałów, nieuwzględnionych jeszcze w planie monitorowania; b) zmiany dostępności danych spowodowanej użyciem  nowych typów przyrządów pomiarowych, metod pobierania próbek lub metod analitycznych bądź innymi przyczynami, prowadzącej do większej dokładności w wyznaczaniu wielkości emisji; c) stwierdzenia nieprawidłowości danych uzyskanych przy zastosowaniu dotychczasowej metodyki monitorowania; d) zmiany w planie monitorowania skutkującej poprawą dokładności zgłaszanych danych, chyba że nie jest to technicznie wykonalne lub prowadzi do nieracjonalnych kosztów; e) plan monitorowania nie jest zgodny z wymogami niniejszego rozporządzenia a właściwy organ zażądał od prowadzącego instalacje lub operatora statku powietrznego wprowadzenia zmian w takim planie; f) konieczna jest odpowiedź na sugestie  dotyczące udoskonaleń planu monitorowania zawarte w sprawozdaniu z weryfikacji. W trybie art. 55 ust. 1 pkt 1i 5 ustawy z dnia 12 czerwca 2015 r., na wniosek prowadzącego instalację, z którym powinien wystąpić w terminie 30 dni od dnia wystąpienia zmian lub zdarzenia, w przypadku zmiany w instalacji skutkującej zmianą charakteru lub sposobu funkcjonowania instalacji, która ma wpływ na poziom dokładności oraz zaistnienia zdarzenia powodującego konieczność zmiany planu monitorowania wielkości emisji, jeżeli zmiana ta ma charakter zmiany istotnej w rozumieniu art. 15 ust. 3 rozporządzenia Komisji (UE)  nr 601/2012.</t>
  </si>
  <si>
    <t>Na wniosek prowadzącego instalację, z którym powinien wystąpić w terminie 30 dni od dnia wystąpienia zmiany w instalacji objętej systemem: a) zgodnie z art. 44 ust. 1 pkt 3 ustawy z dnia 28 kwietnia 2011 r. gdy nastąpi zmiana nazwy, pod którą prowadzący instalację prowadzi działalność oraz art. 55 ust. 1 pkt 2,3 i 4 ustawy z dnia 12 czerwca 2015 r., gdy nastąpi zmiana nazwy, pod którą prowadzący instalację prowadzi działalność, zmiany prowadzącego instalację i w przypadku łączenia albo podziału instalacji.</t>
  </si>
  <si>
    <t>According the Atmospheric Air Protection Act § 151 (1), The Ministry of the Environment shall revoke the permit if: 1) the air pollution permit or integrated environmental permit of the installation is repealed; 2) the possessor of the installation has not commenced the activity permitted by the emission permit within six months as of the beginning of the term of operation specified in the emission permit and has failed to submit an application for postponement of the beginning of the operation; 3) the activities of the holder of the emission permit do not comply with the requirements provided for in the emission permit; 4) compulsory dissolution has been imposed on the holder of the emission permit for any offence and a court judgment to this effect has entered into force; 5) the holder of the emission permit is bankrupt or liquidated as a legal person; 6) it becomes evident that other circumstances exist which, pursuant to this Act, constitute a basis for refusal to issue an emission permit.</t>
  </si>
  <si>
    <t>No. However, according to the Pollution Control Act article 20, an operator who wants to restart an installation that has ceased operations for more than two years shall give notice to the CA. The CA can decide that the operator needs to apply for a new permit before restarting the installation.</t>
  </si>
  <si>
    <t>The monitoring plan is included in the permit. The first years we have had many updates of MPs (and consequently permits) because of incomplete MPs. When most of the MPs are complete, the changes will be related to changes in ownership/new operator and changes in capacity.</t>
  </si>
  <si>
    <t>Vadovaujantis Komisijos Reglamento (ES) Nr. 601/2012, kurio bendrieji reikalavimai perkelti į Lietuvos Respublikos aplinkos ministro 2015 m. vasario 26 d. įsakymu Nr. D1-168 „Dėl Europos Sąjungos šiltnamio efektą sukeliančių dujų apyvartinių taršos leidimų prekybos sistemoje dalyvaujančių veiklos vykdytojų ir orlaivio naudotojų šiltnamio efektą sukeliančių dujų išmetimo stebėsenos, apskaitos ir ataskaitų teikimo tvarkos aprašo patvirtinimo“, 15 punktu.</t>
  </si>
  <si>
    <t>Gar nicht.</t>
  </si>
  <si>
    <t>Ai sensi dell''art. 15, comma 1, del D.lgs. 30/2013, il gestore di un impianto autorizzato informa il  Comitato,  con le modalita'' e nelle forme da esso stabilite, in merito ad  eventuali modifiche  dell''identita''  del  gestore,  nonche''  di  modifiche  che preveda di apportare alla natura o  al  funzionamento  dell''impianto, ovvero ad eventuali ampliamenti o riduzioni sostanziali di  capacita'' dello stesso. L''informativa e'' trasmessa almeno novanta giorni  prima della data in cui la modifica ha effetto. Il predetto  Comitato,  ove lo ritenga necessario, procede all''aggiornamento  dell''autorizzazione ad emettere gas ad effetto serra,  entro  quarantacinque  giorni  dal ricevimento dell''informativa. Il medesimo termine e'' sospeso nel caso di richiesta da parte dello stesso Comitato di ulteriori informazioni al gestore dell''impianto e fino  al  ricevimento  delle  informazioni richieste.</t>
  </si>
  <si>
    <t>Ai sensi dell''art. 15, comma 2, del D.lgs. 30/2013, nel caso di qualsiasi modifica del sistema  di  monitoraggio  il gestore trasmette al Comitato  la proposta  di  aggiornamento  del  Piano  di   monitoraggio  per  approvazione  secondo  le modalità stabilite dal medesimo. Il predetto Comitato può approvare l''aggiornamento  del  Piano  senza  modificare  l''autorizzazione   ad emettere gas ad effetto serra.</t>
  </si>
  <si>
    <t>BRU: For all change in capacity the permit is changed. / FL: When the decrease in capacity causes the installation to fall out of the EU ETS scope, the Annex I section in the permit needs to be cancelled by the operator. / WA: A permit needs to be changed only when the decrease in capacity causes the installation to fall out of the EU ETS scope.</t>
  </si>
  <si>
    <t>Ai sensi dell''art. 16, comma 1, del D.lgs. 30/2013, il gestore di un impianto autorizzato informa il  Comitato,  con le modalita'' e nelle forme da esso stabilite, in merito ad  eventuali modifiche  dell''identita''  del  gestore,  nonche''  di  modifiche  che preveda di apportare alla natura o  al  funzionamento  dell''impianto, ovvero ad eventuali ampliamenti o riduzioni sostanziali di  capacita'' dello stesso. L''informativa e'' trasmessa almeno novanta giorni  prima della data in cui la modifica ha effetto. Il predetto  Comitato,  ove lo ritenga necessario, procede all''aggiornamento  dell''autorizzazione ad emettere gas ad effetto serra,  entro  quarantacinque  giorni  dal ricevimento dell''informativa. Il medesimo termine e'' sospeso nel caso di richiesta da parte dello stesso Comitato di ulteriori informazioni al gestore dell''impianto e fino  al  ricevimento  delle  informazioni richieste.</t>
  </si>
  <si>
    <t>Ai sensi dell''art. 16, comma 2, del D.lgs. 30/2013, nel caso di qualsiasi modifica del sistema  di  monitoraggio  il gestore trasmette al Comitato  la proposta  di  aggiornamento  del  Piano  di   monitoraggio  per  approvazione  secondo  le modalità stabilite dal medesimo. Il predetto Comitato può approvare l''aggiornamento  del  Piano  senza  modificare  l''autorizzazione   ad emettere gas ad effetto serra.</t>
  </si>
  <si>
    <t>Przepisy ustawy z dnia 12 czerwca 2015 r. o systemie handlu uprawnieniami do emisji gazów cieplarnianych (t. j. Dz. U. z 2017 r. poz. 568), nie przewidują możliwości cofnięcia zezwolenia. W przypadku cofnięcia pozwolenia zintegrowanego lub pozwolenia na wprowadzanie gazów lub pyłów do powietrza, organ właściwy do wydania zezwolenia dokonuje analizy zezwolenia i jeżeli w wyniku dokonanych ustaleń stwierdzi ustanie przesłanek uczestnictwa instalacji w systemie handlu uprawnieniami do emisji gazów cieplarnianych albo potrzebę zmiany tego zezwolenia, wszczyna z urzędu postępowanie w sprawie odpowiednio wygaśnięcia albo zmiany zezwolenia</t>
  </si>
  <si>
    <t>Na podstawie art. 162 § 1 pkt 1 ustawy z dnia 14 czerwca 1960 r. Kodeks Postępowania Administracyjnego (t. j. Dz. U. z 2016 r. poz. 23 z późn. zm) w zw. z art. 58 ustawy z dnia 12 czerwca 2015 r. o systemie handlu uprawnieniami do emisji gazów cieplarnianych zezwolenie wygasa, gdy decyzja stała się bezprzedmiotowa, a stwierdzenie wygaśnięcia takiej decyzji nakazuje przepis prawa. Na gruncie przepisów ustawy z dnia 12 czerwca 2015 r. o systemie handlu uprawnieniami do emisji gazów cieplarnianych zezwolenie wygasa w trybie art. 57 tj. jeżeli na skutek zmiany, cofnięcia albo wygaśnięcia pozwolenia zintegrowanego lub pozwolenia na wprowadzanie gazów lub pyłów do powietrza, organ dokonujący analizy zezwolenia stwierdzi ustanie przesłanek uczestnictwa instalacji w systemie.</t>
  </si>
  <si>
    <t>W trybie art. 55 ust. 1 pkt 1 ustawy z dnia 12 czerwca 2015 r. o systemie handlu uprawieniami do emisji gazów cieplarnianych, na wniosek prowadzącego instalację, z którym powinien wystąpić w terminie 30 dni od dnia wystąpienia  zmiany w instalacji skutkującej zmianą charakteru lub sposobu funkcjonowania instalacji, która ma wpływ na poziom działalności.</t>
  </si>
  <si>
    <t>W trybie art. 55 ust. 1 pkt 1 i 5 ustawy z dnia 12 czerwca 2015 r., na wniosek prowadzącego instalację, z którym powinien wystąpić w terminie 30 dni od dnia wystąpienia zmian lub zdarzenia, w przypadku zmiany w instalacji skutkującej zmianą charakteru lub sposobu funkcjonowania instalacji, która ma wpływ na poziom działalności oraz zaistnienia zdarzenia powodującego konieczność zmiany planu monitorowania wielkości emisji, jeżeli zmiana ta ma charakter zmiany istotnej w rozumieniu art. 15 ust. 3 rozporządzenia Komisji (UE) nr 601/2012  Zgodnie z art. 14 rozporządzenia Komisji (UE) Nr 601/2012 z dnia 21 czerwca 2012 r. w sprawie monitorowania i raportowania w zakresie emisji gazów cieplarnianych zgodnie z dyrektywą 2003/87/WE Parlamentu Europejskiego i Rady (Dz. Urz. UE L 181 z 12.7.2012. s.30), prowadzący instalację lub operator statku powietrznego zmienia plan monitorowania w przypadku: a) wystąpienia nowych emisji spowodowanych nowymi rodzajami działalności lub użyciem nowych paliw bądź materiałów, nieuwzględnionych jeszcze w planie monitorowania; b) zmiany dostępności danych spowodowanej użyciem nowych typów przyrządów pomiarowych, metod pobierania próbek lub metod analitycznych bądź innymi przyczynami, prowadzącej do większej dokładności w wyznaczaniu wielkości emisji; c) stwierdzenia nieprawidłowości danych uzyskanych przy zastosowaniu dotychczasowej metodyki monitorowania; d) zmiany w planie monitorowania skutkującej poprawą dokładności zgłaszanych danych, chyba że nie jest to technicznie wykonalne lub prowadzi do nieracjonalnych kosztów; e) plan monitorowania nie jest zgodny z wymogami niniejszego rozporządzenia a właściwy organ zażądał od prowadzącego instalacje lub operatora statku powietrznego wprowadzenia zmian w takim planie; f) konieczna jest odpowiedź na sugestie dotyczące udoskonaleń planu monitorowania zawarte w sprawozdaniu z weryfikacji.</t>
  </si>
  <si>
    <t>Zgodnie z art. 55 ust. 1 pkt 2, 3 i 4 ustawy z dnia 12 czerwca 2015 r. o systemie handlu uprawnieniami do emisji gazów cieplarnianych zmiana zezwolenia jest wymagana w przypadku zmiany nazwy, pod którą prowadzący instalację prowadzi działalność, zmiany prowadzącego instalację i w przypadku łączenia albo podziału instalacji, na wniosek prowadzącego instalację, z którym powinien wystąpić w terminie 30 dni od dnia wystąpienia zmiany. Ponadto zmiana zezwolenia następuje w wyniku okresowej kontroli zezwoleń przez organ właściwy do wydania zezwolenia. Zgodnie z art. 56 ust. 1 organ właściwy dokonuje analizy zezwolenia przynajmniej raz na 5 lat. Jeżeli w wyniku analizy organ stwierdzi potrzebę zmiany zezwolenia, wszczyna z urzędu postępowanie w sprawie zmiany i w toku tego postępowania wydaje decyzję ws. zmiany zezwolenia.</t>
  </si>
  <si>
    <t>A permit may be revoked: - When an installation no longer are covered of the annex I activities, - if the operator is guilty of gross or repeated violation of the provisions of the Danish Act of CO2 Allowances, of regulations issued pursuant to the Act of CO2 Allowances, of any EU legislation pertaining to matters covered by the Act of CO2 Allowances, or of the terms of the permit</t>
  </si>
  <si>
    <t>According with the national law, an increase of the installation’s capacity requires the revision of existing monitoring plan of emissions and of the GHG permit, in order to include new emissions sources and source streams. In this case, the monitoring methodology should be conducted according with the EU Regulation no. 601/2012. Operators are obliged to submit papers to the CA in order to demonstrate the increase of the capacity. An operator undertaking an Annex I activity has to apply for one single GHG permit covering the entire period from the date of commissioning of installation and until 31.12.2020.  The permit is revised according with the requirements of revised ETS Directive. Each operator has the obligation to develop and to annually submit to the NEPA, the monitoring plan for the following year, developed in accordance with the requirements of EU Regulation no. 601/2012.</t>
  </si>
  <si>
    <t>Any changes to the monitoring plans and to monitoring methodology are notified by operator well in advance to NEPA. Operators are obliged to provide NEPA explanations and justification of changes.  A fine of 6800 – 9000 Euro is applied in case the operator breaches the obligation to notify well in advance these changes.</t>
  </si>
  <si>
    <t>According with the national law, if the operator is changing the name and the address has to notify the CA in 45 days from the time of modification. The monitoring plan of emissions are update in case when: -errors regarding the monitoring methodology are occurring - the NEPA requires, based on the information that is available at NEPA level - additional emissions  or emissions sources are identified after the issuance of the GHG permit and approval of the monitoring plan - the monitoring methodology needs to be changed due to changes regarding the availability of data that allow a  higher accuracy of the monitoring process.</t>
  </si>
  <si>
    <t>Kapazitätsverringerungen hat der Anlagenbetreiber zunächst der zuständigen Anlagengenehmigungsbehörde anzuzeigen. Wesentliche Anlagenänderungen sind im Wege einer Änderungsgenehmigung zu genehmigen. Geht aus der Änderungsgenehmigung hervor, dass durch die Anlagenänderung auch der nach Anhang 1 TEHG festgesetzte Schwellenwert unterschritten wird, bedarf der Anlagenbetreiber zur Freisetzung von Treibhausgasen keiner gesonderten Emissionsgenehmigung mehr.</t>
  </si>
  <si>
    <t>BRU: Code Bruxellois de l’Air, du Climat, et de la maîtrise de l’Energie, Section 4. — Surveillance, déclaration et vérification des émissions et restitution des quotas :' &amp; Chr(10) &amp; Chr(13) &amp; '« Article 3.3.14' &amp; Chr(10) &amp; Chr(13) &amp; 'Les exploitants sur</t>
  </si>
  <si>
    <t>In 2013 a new Climate Change Mitigation Act has been adopted. ' &amp; Chr(10) &amp; Chr(13) &amp;  Chr(10) &amp; Chr(13) &amp; 'Other more specific requirements are listed in:' &amp; Chr(10) &amp; Chr(13) &amp; '1) Regulation determining the order and manner for issue and revision of GH</t>
  </si>
  <si>
    <t xml:space="preserve">In 2013 a new Climate Change Mitigation Act has been adopted (amended SG, 05/06/2015)' &amp; Chr(10) &amp; Chr(13) &amp;  Chr(10) &amp; Chr(13) &amp; 'Other more specific requirements are listed in:' &amp; Chr(10) &amp; Chr(13) &amp; '1) Ordinance on the manner of issuing and reviewing </t>
  </si>
  <si>
    <t>In 2013 a new Climate Change Mitigation Act has been adopted (amended SG, 03/02/2017)' &amp; Chr(10) &amp; Chr(13) &amp; 'Other more specific requirements are listed in:' &amp; Chr(10) &amp; Chr(13) &amp; '1) Ordinance on the manner of issuing and reviewing GHGs emissions permit</t>
  </si>
  <si>
    <t>Act No. 383/2012 Coll., On Condiotions of Emission Trading,' &amp; Chr(10) &amp; Chr(13) &amp; 'Regulation of the Ministry of the Environment No. 192/2013 Coll. (new installation permit form and aviation free allocation request form)</t>
  </si>
  <si>
    <t>•	German Greenhouse Gas Emission Allowance Trading Act (Teibhausgas-Emissionshandelsgesetz – TEHG)' &amp; Chr(10) &amp; Chr(13) &amp; 'The Greenhouse Gas Emission Allowance Trading Act transposes into national law the EC Emissions Trading Directive establishing a sch</t>
  </si>
  <si>
    <t>• German Greenhouse Gas Emission Allowance Trading Act (Teibhausgas-Emissionshandelsgesetz – TEHG)' &amp; Chr(10) &amp; Chr(13) &amp; 'The Greenhouse Gas Emission Allowance Trading Act transposes into national law the EC Emissions Trading Directive establishing a sch</t>
  </si>
  <si>
    <t>• German Greenhouse Gas Emission Allowance Trading Act (Teibhausgas-Emissionshandelsgesetz – TEHG)' &amp; Chr(10) &amp; Chr(13) &amp; 'The Greenhouse Gas Emission Allowance Trading Act transposes into national law the EU Emissions Trading Directive establishing a sch</t>
  </si>
  <si>
    <t>• Gesetz über den Handel mit Berechtigungen zur Emission von Treibhausgasen (Treibhausgas-Emissionshandelsgesetz – TEHG)' &amp; Chr(10) &amp; Chr(13) &amp; 'Das TEHG setzt die EU-Richtlinie über das europäische Handelssystem mit Treibhausgas-Emissionsberechtigungen i</t>
  </si>
  <si>
    <t xml:space="preserve">Installations: Decree of the Ministry of employment and the economy (28/2013) on emission monitoring and reporting for the period 2013-2020: The assessment of non-accredited laboratories, the deadlines for submitting the improvement reports.' &amp; Chr(10) &amp; </t>
  </si>
  <si>
    <t>Reglamento (ES) Nr. 601/2012 funkcijas atliekančios kompetetingos institucijos nustatytos šiais teisės aktais:' &amp; Chr(10) &amp; Chr(13) &amp; 'Lietuvos Respublikos aplinkos ministro ir Lietuvos Respublikos ūkio ministro 2012 m. spalio 30 d. įsakymu Nr. D1-884/4-1</t>
  </si>
  <si>
    <t>Reglamento (ES) Nr. 601/2012 funkcijas atliekančios kompetentingos institucijos nustatytos Lietuvos Respublikos aplinkos ministro 2015 m. vasario 26 d. įsakymu Nr. D1-168 „Dėl Europos Sąjungos šiltnamio efektą sukeliančių dujų apyvartinių taršos leidimų p</t>
  </si>
  <si>
    <t>stacionārās iekārtas - MK 13.12.2012. noteikumi Nr.769 „Noteikumi par stacionāro tehnoloģisko iekārtu dalību Eiropas Savienības emisijas kvotu tirdzniecības sistēmā”;' &amp; Chr(10) &amp; Chr(13) &amp; 'gaisa kuģu operatori - MK 09.07.2013. noteikumi Nr.366 „Noteikum</t>
  </si>
  <si>
    <t xml:space="preserve">Stacionārās iekārtas - MK 13.12.2012. noteikumi Nr.769 „Noteikumi par stacionāro tehnoloģisko iekārtu dalību Eiropas Savienības emisijas kvotu tirdzniecības sistēmā”; gaisa kuģu operatori - MK 09.07.2013. noteikumi Nr.366 „Noteikumi par aviācijas darbību </t>
  </si>
  <si>
    <t>W ustawie z dnia 12 czerwca 2015 r. o systemie handlu uprawnieniami do emisji gazów cieplarnianych (Dz. U. z 2015 r. poz. 1223 z późn. zm.) zostały doprecyzowane zasady zatwierdzania planów monitorowania.</t>
  </si>
  <si>
    <t>W ustawie z dnia 12 czerwca 2015 r. o systemie handlu uprawnieniami do emisji gazów cieplarnianych (t.j. Dz.U. z 2017 r., poz 568) zostały doprecyzowane zasady zatwierdzania planów monitorowania, planów pobierania próbek, raportów z udoskonalania metodyki</t>
  </si>
  <si>
    <t>In addition to the information reported last year: procedure for the submission of the activity data to the Competent Authority by 31 December and notes and examples on how to complete the “template procedure for monitoring activity levels and significant</t>
  </si>
  <si>
    <t>Among other the national legislation specifies which authority that are to sanction EU ETS permissions and approve monitoring plans, but also which authority that are to receive the emission reports and the improvement reports.</t>
  </si>
  <si>
    <t>Article 12(3)(a) and (b); where MRR states ''without undue delay'' permit conditions specify a timescale; Article 15 operators are allowed to notify the regulator of all non-significant changes by 31 December of the year in which they occurred.</t>
  </si>
  <si>
    <t>Standard emission factors of the national inventory are published on the website of the BMLFUW (changes for the reporting period for the net calorific value for natural gas)</t>
  </si>
  <si>
    <t xml:space="preserve">BRU: No regional guidance. /' &amp; Chr(10) &amp; Chr(13) &amp; 'FL: Some additional guidance has been added in the templates.' &amp; Chr(10) &amp; Chr(13) &amp; 'An exemplar of a risk analysis has been provided for aircraft operators. / ' &amp; Chr(10) &amp; Chr(13) &amp; 'WA: No guidance </t>
  </si>
  <si>
    <t>BRU: No regional guidance. /' &amp; Chr(10) &amp; Chr(13) &amp; 'FL: Some additional guidance has been added in the templates. For installations, additional guidance has been developed on tier requirements, calibrations and their impact on the uncertainty, the classi</t>
  </si>
  <si>
    <t xml:space="preserve">BRU: No regional guidance. / FL: Some additional guidance has been added in the templates. For installations, additional guidance has been developed on tier requirements, calibrations and their impact on the uncertainty, the classifications of remarks in </t>
  </si>
  <si>
    <t>•	Guidelines on the preparation of monitoring plans and emissions reports for stationary installations in the 3rd trading period (Leitfaden zur Erstellung von Überwachungsplänen und Emissionsberichten für stationäre Anlagen in der 3. Handelsperiode) (2013</t>
  </si>
  <si>
    <t>• Leitfaden zur Erstellung von Überwachungsplänen und Emissionsberichten für stationäre Anlagen in der 3. Handelsperiode (2013-2020) ' &amp; Chr(10) &amp; Chr(13) &amp; 'https://www.dehst.de/SharedDocs/downloads/DE/stationaere_anlagen/Emissionsbericht_Leitfaden.pdf?_</t>
  </si>
  <si>
    <t>Guidance regarding the ETS scheme is on the DEA''s website (http://www.ens.dk/klima-co2/co2-kvoter). The guidance for stationary installations and aviation generel refers to the Commission guidance and Commission quidance are also available on the DEA hom</t>
  </si>
  <si>
    <t>Guidance regarding the ETS scheme is on the DEA''s website (http://www.ens.dk/klima-co2/co2-kvoter). The guidance for stationary installations and aviation generel refers to the Commission guidance and the Commissions quidance are also available on the DE</t>
  </si>
  <si>
    <t>Guidance regarding the ETS scheme is on the DEA''s website (https://ens.dk/ansvarsomraader/co2-kvoter). The web page holds general information and links to guidance material on the Climate Action web page. For installations supporting papers have been dev</t>
  </si>
  <si>
    <t>Se han desarrollado recomendaciones sobre el seguimiento y la notificación de las emisiones procedentes de la quema de Neumáticos Fuera de Uso (NFUs), la justificación de costes irrazonables de acuerdo con el artículo 18 del Reglamento UE 601/2012 para el</t>
  </si>
  <si>
    <t xml:space="preserve">For installations Yes: Additional national guidance has been developed regarding the counting of the emission factor, uncertainty assessment and the usage of the sustainability criteria in ETS.' &amp; Chr(10) &amp; Chr(13) &amp;  Chr(10) &amp; Chr(13) &amp; 'In addition, EV </t>
  </si>
  <si>
    <t>Our website pages dedicated to MRV mainly refer to EU guidance in the interest of harmonisation. However we also provide downloadable presentations given by EPA at webinars and workshops. Common issues such as sustainability requirements for bioliquids, e</t>
  </si>
  <si>
    <t>Sono state pubblicate periodicamente sul sito del Ministero dell''Ambiente  documenti di domande e risposte frequenti (FAQ) sul Monitoraggio CO2  (disposizioni tecniche operative) sottoposte dai gestori degli impianti e dai verificatori  nei seguenti sett</t>
  </si>
  <si>
    <t>Exemplar for installation of low complexity: MP, risk analysis' &amp; Chr(10) &amp; Chr(13) &amp; 'Guidance on uncertainty assessment' &amp; Chr(10) &amp; Chr(13) &amp; 'FAQ’s on loose ends</t>
  </si>
  <si>
    <t>Exemplar for installation of low complexity: MP, risk analysis Guidance on uncertainty assessment FAQ’s on loose ends.</t>
  </si>
  <si>
    <t>The CA has developed an electronic template for monitoring plan and permit application for installations. The template is an open template and is adapted to the specific installation as the relevant activities are prefilled by the CA. Further, when the op</t>
  </si>
  <si>
    <t>• Notes about the new requirements of MRR' &amp; Chr(10) &amp; Chr(13) &amp; '• Additional notes for fill the monitoring plan  (MP) template ' &amp; Chr(10) &amp; Chr(13) &amp; '• Procedure for submission of the request to issuance or updating of the MP' &amp; Chr(10) &amp; Chr(13) &amp; '•</t>
  </si>
  <si>
    <t>'How to comply with the EU ETS'' for installations and aviation provide concise guidance on what an operator needs to do. UK specific guidance on the Use of bioliquids; uncertainty assessments; and the use of default factors.</t>
  </si>
  <si>
    <t>BRU:EPRTR / ' &amp; Chr(10) &amp; Chr(13) &amp; 'FL: As of 2013, the verified annual emission reports will be used as the basis for the Flemish greenhouse gas inventory as well as for our Flemish energy balance. To this end, the categorization of source streams has b</t>
  </si>
  <si>
    <t>Annual Emission Reports are used as one of the data sources for creation of National GHG Inventory Report.</t>
  </si>
  <si>
    <t>Los datos de emisión contenidos en los informes anuales de emisión, una vez validados por las autoridades competentes, se tienen en cuenta para la validación de los datos de las emisiones de CO2 en el EPRTR. ' &amp; Chr(10) &amp; Chr(13) &amp; 'Además, se tiene en cu</t>
  </si>
  <si>
    <t>Detailed (but not complete) annual emission information is exchanged with organizations responsible for the GHG inverntory, E-PRTR reporting and MRR implementation. Aggregate ' &amp; Chr(10) &amp; Chr(13) &amp; 'emission data are publicly available but usage/access s</t>
  </si>
  <si>
    <t>Le comunicazioni delle emissioni dei gestori sono inviate dal Comitato ad ISPRA quale responsabile della realizzazione, della gestione e dell''archiviazione dei dati dell''Inventario nazionale dei gas serra  e del PRTR europeo.</t>
  </si>
  <si>
    <t>ESATLPS veiklos vykdytojų metinių ŠESD ataskaitų duomenys yra naudojami nacionalinio šiltnamio efektą sukeliančių dujų inventoriaus ataskaitoje (NIR). ' &amp; Chr(10) &amp; Chr(13) &amp; 'Kai kuriais atvejais veiklos duomenys ir apskaičiuotos ŠESD emisijos yra tikrin</t>
  </si>
  <si>
    <t>The Slovak Hydrometeorological Institute (the SHMU) is the body under responsibility of the Ministry of Environment responsible for the coordination of the National Inventory System of the GHGs under the UNFCCC and the MMR regulation.  The SHMU is also re</t>
  </si>
  <si>
    <t>Emisiju ziņojuma veidlapā operatoram ir jānorāda savu iekārtu un veikto darbību CRF kodi UNFCCC ikgadējās SEG inventarizācijas izmantošanai un arī iekārtas kods EPRTR.' &amp; Chr(10) &amp; Chr(13) &amp; 'Sākot ar 2014.gada atbilstības ciklu operatori arī izmanto EK i</t>
  </si>
  <si>
    <t>-	The ETS emission reports of EU-ETS installations are shared with the organisations that collects and checks the E-PRTR reports and the competent authorities for E-PRTR. The ETS reports are used for cross checking.' &amp; Chr(10) &amp; Chr(13) &amp; '-	The ETS-emiss</t>
  </si>
  <si>
    <t>– the body responsible for the compilation of greenhouse gas inventories under UNFCCC is the Slovak Hydrometeorological Institute (SHMU), the MoE provides EU ETS emissions report data to the SHMU ' &amp; Chr(10) &amp; Chr(13) &amp; '- EU ETS emissions reports are acc</t>
  </si>
  <si>
    <t>The operators are required to indicate in the annual emissions reports the CRF category (CRF 1 for energy and CRF 2 for process emissions) and EPRTR''s ID code.</t>
  </si>
  <si>
    <t>There is a regular exchange of information between the operational units responsible for the National Inventory (NIR) and the emissions trading scheme (ETS). Emissions and activity data at activity level (TEHG) are used as supporting quantitative data for</t>
  </si>
  <si>
    <t>France developed its own application (GEREP) in order to facilitate the reporting process for operators and generate the different reports for the European Commission (EPRTR, LCP, ETS...) Operators submit their air emissions on GEREP, the annual emissions</t>
  </si>
  <si>
    <t>Emisiju ziņojuma veidlapā operatoram ir jānorāda savu iekārtu un veikto darbību CRF kodi UNFCCC ikgadējās SEG inventarizācijas izmantošanai un arī iekārtas kods EPRTR. Sākot ar 2014.gada atbilstības ciklu operatori arī izmanto EK izstrādātās emisiju ziņoj</t>
  </si>
  <si>
    <t xml:space="preserve">1) The ETS emission reports of EU-ETS installations are shared with the organisations that collect and check the E-PRTR reports and the competent authorities for E-PRTR. The ETS reports are used for cross checking. 2) The ETS emission reports are used to </t>
  </si>
  <si>
    <t>W formularzach raportów rocznych na temat wielkości emisji prowadzący instalacje wpisuje informacje czy podlega sprawozdawczości w ramach EPRTR oraz wpisuje nr EPRTR jeśli takiej sprawozdawczości podlega.</t>
  </si>
  <si>
    <t>Slovenian Environment Agency (ARSO) is the implementation body responsible for ETS as well as other environmental legislation such as IED Directive, E-PRTR etc. ARSO also reports on national GHG emissions to UNFCCC and ensures that EU ETS data is used for</t>
  </si>
  <si>
    <t xml:space="preserve">Es gibt einen regelmäßigen Informationsaustausch zwischen den verantwortlichen Arbeitseinheiten des Nationalen Inventars (NIR) und des Emissionshandels (ETS). Die Emissionsdaten auf Tätigkeitsebene nach TEHG werden für die Plausibilisierung der NIR-Daten </t>
  </si>
  <si>
    <t>Los datos de emisión contenidos en los informes anuales de emisión, una vez validados por las autoridades competentes, se tienen en cuenta para la validación de los datos de las emisiones de CO2 en el EPRTR y para la elaboración de los informes de inventa</t>
  </si>
  <si>
    <t>Data sets from annual emission reports are used in the compilation of the national emission inventory reports on greenhouse gases (GHGs) for reporting to the EU Commission and to the United Nations Framework Convention on Climate Change (UNFCCC). EU ETS C</t>
  </si>
  <si>
    <t>Cooperation between regulators e.g. before site visits and review of data from operators.</t>
  </si>
  <si>
    <t>APA is the entity in charge of the PT greenhouse gas inventories under the UNFCC and EPRTR. APA has some difficulties to clarify the operators regarding the correct codes that they have to report in the context of the AER, especially the CRF and EPRTR. Ho</t>
  </si>
  <si>
    <t>There are cross checks of data reported by operators for development of NGHGI.</t>
  </si>
  <si>
    <t>ARSO is the implementation body responsible for ETS as well as other environmental legislation such as IED Directive, E-PRTR etc. ARSO also reports on national GHG emissions to UNFCCC and ensures that EU ETS data is used for that purpose. Data from EU ETS</t>
  </si>
  <si>
    <t xml:space="preserve">3a – Implementation of an installation list including ID-Code and name according to the NAT 3c – Implementation of an additional question to specify calculation factors from the national inventory 3d - Implementation of an additional optional question if </t>
  </si>
  <si>
    <t xml:space="preserve">3a – implementation of an installation list including ID-Code and name according to the NAT 3c – Implementation of an additional question to specify calculation factors from the national inventory 3d - Implementation of an additional optional question if </t>
  </si>
  <si>
    <t>2e – Implementation of address and location  of the operator   3a – Implementation of an installation list  including ID-Code and name according to the  NAT  6e – Implementation of lists for source  stream categories</t>
  </si>
  <si>
    <t>BRU: No specific template or file format. / FL: Template in Word format, based on the existing EU template. / WA: Use of ETSWAP. Same content as EC Template. A field regarding verification of activity levels has been added to the verification report templ</t>
  </si>
  <si>
    <t>BRU: No specific template or file format. / FL: MP template in Word format, based on the existing EU template / WA: Use of ETSWAP. One procedure related to article 24 of CIMS decision integrated. + activity levels for all subinstallations added to MP.</t>
  </si>
  <si>
    <t>BRU: No specific template or file format. / FL: Simplified template in Word format. / WA: Use of ETSWAP. Same content as EC Template.</t>
  </si>
  <si>
    <t>BRU: No specific template or file format. / FL: MP template in Word format, based on the existing EU template / WA: Use of ETSWAP. One procedure related to article 24 of CIMS decision integrated. + activity levels used for allocation for all subinstallati</t>
  </si>
  <si>
    <t>Da die meisten Informationen, die im Template der EU Kommission abgefragt werden, bereits mit den oben genannten Überwachungsplänen und Emissionsberichten vorliegen, wurde die mitgliedstaatenspezifische Vorlage für den Verbesserungsbericht im Vergleich zu</t>
  </si>
  <si>
    <t>Use of a specific file format (Forms Management System – FMS). No additional elements compared to the EU Commission’s template.</t>
  </si>
  <si>
    <t>As most of the information queried by the EU Commission’s template is already available via the above-mentioned monitoring plans and reports, the Member State specific template for the improvement report has been reduced compared to the Commission’s templ</t>
  </si>
  <si>
    <t>Nutzung eines spezifischen Dateiformats (Formular-Management-System (FMS)). Keine zusätzlichen Elemente im Vergleich zum Template der EU Kommission.</t>
  </si>
  <si>
    <t>A word file has been developed to simplify the operator''s reporting. Operators who do not apply the tiers required shall use the Commissions excel template.</t>
  </si>
  <si>
    <t>A word file has been developed to simplify the operator''s reporting. Operators who not apply the tiers required shall use the Commissions excel templeate.</t>
  </si>
  <si>
    <t>A word file has been developed to simplify the operator''s reporting.</t>
  </si>
  <si>
    <t>MS specific .doc template (from 2016 European Commission´s template is being used)</t>
  </si>
  <si>
    <t>the emissions report is submitted via the GEREP application.</t>
  </si>
  <si>
    <t>More specific guidelines and conditions; changes and additions to explanatory text in the template, for clarification or explanation. Functionality added to automatically enter data from monitoring plan (e.g. source streams, tiers). Hiding of specific que</t>
  </si>
  <si>
    <t>We have used the Commission''s template (i.e. not Member State specific)</t>
  </si>
  <si>
    <t>BRU: N/A / FL: Not yet developed / WA: Use of ETSWAP. Same content as EC Template (the template has not been amended following the last modification made in 2015. Nevertheless no monitoring and reporting issues have been detected).</t>
  </si>
  <si>
    <t xml:space="preserve">Nutzung eines spezifischen Dateiformats (Formular-Management-System (FMS)). Keine zusätzlichen Elemente im Vergleich zum Template der EU Kommission. </t>
  </si>
  <si>
    <t>We use the Commissions template</t>
  </si>
  <si>
    <t>No input fields from the template of the EC where deleted. The standardised electronic reporting language is German. A new AER template file for aircraft operators has been introduced in a German version and in an English version with minor changes in late December 2015 due to the reduced reporting scope.</t>
  </si>
  <si>
    <t>The operators are required to use the electronic templates, developed by the EC.</t>
  </si>
  <si>
    <t>The opеrators are required to use the electronic templates, developed by the EC.</t>
  </si>
  <si>
    <t>No customized electronic templates have been developed by CY for monitoring plans, emissions reports, verification reports and/or improvement reports regarding industry and aviation sector. ' &amp; Chr(10) &amp; Chr(13) &amp; 'The CA, in their effort to comply with the requirements of Article 74(1) and (2) has provided to the operators and aircraft operators the newest version of the Electronic templates published by the Commission, along with brief instructions in the national language of the changes incurred in the templates.</t>
  </si>
  <si>
    <t>No customized electronic templates have been developed by CY for monitoring plans, emissions reports, verification reports and/or improvement reports regarding aviation sector. ' &amp; Chr(10) &amp; Chr(13) &amp; 'The CA, in their effort to comply with the requirements of Article 74(1) and (2) has provided to the operators and aircraft operators the newest version of the Electronic templates published by the Commission, along with brief instructions in the national language of the changes incurred in the templates.</t>
  </si>
  <si>
    <t>When preparing monitoring plans and emissions reports, German operators of installations must use the electronic templates provided by DEHSt via its website (Form Management System – FMS) (as notified in the electronic federal law gazette, eBAnz of 31 May 2012 in conjunction with Art. 23 TEHG and Art. 74(1) MRR). It has been ensured when producing the forms that the XML-based FMS covers at least the items of information that are surveyed by the electronic templates and specifications published by the Commission. ' &amp; Chr(10) &amp; Chr(13) &amp; 'https://www.formulare.dehst.de/stationaer.html ' &amp; Chr(10) &amp; Chr(13) &amp; '</t>
  </si>
  <si>
    <t>By notification on 22 May 2012 in the electronic federal law gazette (eBAnz of 31 May 2012) in accordance with Art. 23 TEHG and Art. 74(1) of Regulation (EU) No 601/2012, the German Environment Agency (UBA) has made mandatory the use of the electronic templates provided by DEHSt via its website (Form Management System, FMS) when preparing monitoring plans and emissions reports.' &amp; Chr(10) &amp; Chr(13) &amp; 'It has been ensured when producing the electronic templates that the XML-based FMS covers at least the items of information that are surveyed by the electronic templates and specifications published by the EU Commission. ' &amp; Chr(10) &amp; Chr(13) &amp; 'https://www.formulare.dehst.de/stationaer.html ' &amp; Chr(10) &amp; Chr(13) &amp; '</t>
  </si>
  <si>
    <t>When preparing monitoring plans and emissions reports, German operators of installations must use the electronic templates provided by DEHSt via its website (Form Management System – FMS) (as notified in the electronic federal law gazette, eBAnz of 31 May 2012 in conjunction with Art. 23 TEHG and Art. 74(1) MVO). It has been ensured when producing the forms that the XML-based FMS covers at least the items of information that are surveyed by the electronic templates and specifications published by the Commission. ' &amp; Chr(10) &amp; Chr(13) &amp; 'https://www.formulare.dehst.de/stationaer.html</t>
  </si>
  <si>
    <t>Das Umweltbundesamt hat mit der Bekanntmachung vom 22.05.2012 im elektronischen Bundesanzeiger (eBAnz vom 31.05.2012) gemäß § 23 TEHG und Art. 74 (1) der Verordnung (EU) Nr. 601/2012 die verbindliche Nutzung der auf den Internetseiten der DEHSt veröffentlichten elektronischen Vorlagen (Formular-Management-System, FMS) für Überwachungspläne und Emissionsberichte vorgeschrieben.' &amp; Chr(10) &amp; Chr(13) &amp; 'Bei der Erstellung der elektronischen Vorlagen wurde sichergestellt, dass das auf XML basierende FMS mindestens die Informationen enthält, die in den von der EU Kommission veröffentlichten elektronischen Vorlagen und Spezifikationen erhoben werden. ' &amp; Chr(10) &amp; Chr(13) &amp; 'https://www.formulare.dehst.de/index.html' &amp; Chr(10) &amp; Chr(13) &amp; '</t>
  </si>
  <si>
    <t>Template is being provided in .doc format. Care has been taken to include all the relevant requirements for reporting.</t>
  </si>
  <si>
    <t>It is requred to use commission templates for monitoring plan, verification reports, annual emissions reports and improvement reports.</t>
  </si>
  <si>
    <t>No particular measure at this stage: GEREP was developed in order to comply with the regulation 601/2012.</t>
  </si>
  <si>
    <t>The Environmental Protection Agency uses the Emissions Trading System Workflow Automation Project (ETSWAP) on-line application as the means of collecting data from operators. It is used for the submission of monitoring plans, changes to the monitoring plan, annual emissions reports, verification reports and improvement reports. ETSWAP does not use XML, although it follows the same schema and it is capable of outputting XML formatted data. The templates follow the specifications of the Commission.</t>
  </si>
  <si>
    <t>The templates from the Commission have been updated for Iceland. The CA planes to start to use Declare for electronic reporting.</t>
  </si>
  <si>
    <t>The templates from the Commission have been updated for Iceland. The CA planes to use Declare for electronic reporting.</t>
  </si>
  <si>
    <t>L''Autorità Nazionale Competente ha adottato tutti i moduli forniti dalla Commissione.</t>
  </si>
  <si>
    <t>Patvirtintas Lietuvos Respublikos aplinkos ministro ir Lietuvos Respublikos ūkio ministro 2010 m. sausio 11 d. įsakymas Nr. D1-17/4-4 „Dėl veiklos vykdytojų, kurie valdo ir (ar) naudoja Lietuvos Respublikos teritorijoje esančius šiltnamio efektą sukeliančias dujas išmetančius įrenginius, šiltnamio efektą sukeliančių dujų išmetimo stebėsenos, apskaitos ir ataskaitų teikimo tvarkos nustatymo“. Šiuo įsakymu įgyvendinamos Komisijos reglamento (ES) Nr. 601/2012 nuostatos.' &amp; Chr(10) &amp; Chr(13) &amp; 'Reglamento 74 straipsnio 1 ir 2 dalyse nurodyti elektroniniai stebėsenos planų ir ataskaitų šablonai pateikti veiklos vykdytojams Aplinkos apsaugos agentūros tinklalapyje.</t>
  </si>
  <si>
    <t>Patvirtintas Lietuvos Respublikos aplinkos ministro 2015 m. vasario 26 d. įsakymas Nr. D1-168 „Dėl Europos Sąjungos šiltnamio efektą sukeliančių dujų apyvartinių taršos leidimų prekybos sistemoje dalyvaujančių veiklos vykdytojų ir orlaivio naudotojų šiltnamio efektą sukeliančių dujų išmetimo stebėsenos, apskaitos ir ataskaitų teikimo tvarkos aprašo patvirtinimo“. Šiuo įsakymu įgyvendinamos Komisijos reglamento (ES) Nr. 601/2012 nuostatos.' &amp; Chr(10) &amp; Chr(13) &amp; 'Reglamento 74 straipsnio 1 ir 2 dalyse nurodyti elektroniniai stebėsenos planų ir ataskaitų šablonai pateikti Aplinkos apsaugos agentūros tinklalapyje.</t>
  </si>
  <si>
    <t>Latvijas normatīvajos aktos ir noteikts, ka operators un gaisa kuģu operators izmanto Eiropas Komisijas izstrādātās veidlapas monitoringa plānam, tonnkilometru monitoringa plānam un gaisa kuģu operatora emisiju ziņojumam, sākot ar 2014.gadu operators izmanto Eiropas Komisijas izstrādāto veidlapu ikgadējam emisiju ziņojumam.' &amp; Chr(10) &amp; Chr(13) &amp; 'Operators izmanto standarta ar Latvijas tiesību aktiem apstiprinātās veidlapas iesniegumam SEG atļaujas saņemšanai un grozījumu veikšanai. Kompetentā iestāde izmanto ar Latvijas tiesību aktiem apstiprinātās SEG atļaujas veidlapas.</t>
  </si>
  <si>
    <t>Latvijas normatīvajos aktos ir noteikts, ka operators un gaisa kuģu operators izmanto Eiropas Komisijas izstrādātās veidlapas monitoringa plānam, tonnkilometru monitoringa plānam un gaisa kuģu operatora emisiju ziņojumam. Sākot ar 2014.gada atbilstības ciklu operators izmanto EK izstrādāto ikgadējā emisiju ziņojuma veidlapu.' &amp; Chr(10) &amp; Chr(13) &amp; 'Operators izmanto standarta ar Latvijas tiesību aktiem apstiprinātās veidlapas iesniegumam SEG atļaujas saņemšanai un grozījumu veikšanai. Kompetentā iestāde izmanto ar Latvijas tiesību aktiem apstiprinātās SEG atļaujas veidlapas.</t>
  </si>
  <si>
    <t>Latvijas normatīvajos aktos ir noteikts, ka operators un gaisa kuģu operators izmanto Eiropas Komisijas izstrādātās veidlapas monitoringa plānam, tonnkilometru monitoringa plānam un gaisa kuģu operatora emisiju ziņojumam. Sākot ar 2014.gada atbilstības ciklu operators izmanto EK izstrādāto ikgadējā emisiju ziņojuma veidlapu. Operators izmanto standarta ar Latvijas tiesību aktiem apstiprinātās veidlapas iesniegumam SEG atļaujas saņemšanai un grozījumu veikšanai. Kompetentā iestāde izmanto ar Latvijas tiesību aktiem apstiprinātās SEG atļaujas veidlapas.</t>
  </si>
  <si>
    <t>For installations, we have developed a web application where the operator registers and submits monitoring plans and changes to the plan, and registers and submits annual emissions reports. The verification report is uploaded by the operator. The application uses the official Norwegian system for identification, authentication and authorization (http://eid.difi.no/en/id-porten and https://www.altinn.no/en/). There is no need for any exchange format, since the operator enters the data into our database (named "Forurensning"). The web application is also used by other business sectors. For instance, the operators register and submit annual emissions reports according to E-PRTR.' &amp; Chr(10) &amp; Chr(13) &amp;  Chr(10) &amp; Chr(13) &amp; 'To avoid overwriting, the system is role/status based, i.e. available for filling in information only for one party at a time: for status 1 (prefilling of template) and 3 (processing of application/emissions report), the template is only available for the Competent Authority. For status 2(filling out application/reporting emissions), the template is only available for the operator. ' &amp; Chr(10) &amp; Chr(13) &amp;  Chr(10) &amp; Chr(13) &amp; 'The operator has to attach the verification report (i.e. a filled in version of the Commission''s template) to the emission report when submitting it for approval through the IT template.' &amp; Chr(10) &amp; Chr(13) &amp;  Chr(10) &amp; Chr(13) &amp; 'Improvement reports (i.e. a filled in version of the Commission''s template) are currently not a part of the IT template, and is therefore sent by the operator by e-mail or mail.' &amp; Chr(10) &amp; Chr(13) &amp;  Chr(10) &amp; Chr(13) &amp; 'For aircraft operators, we have not developed Member State specific templates or file formats.</t>
  </si>
  <si>
    <t>Polska stosuje formularze Komisji Europejskiej.</t>
  </si>
  <si>
    <t>Polska stosuje formularze  Komisji Europejskiej</t>
  </si>
  <si>
    <t>In adition to the information reported last year: NE&amp;C template and Procedure for monitoring activity levels and significant capacity changes (these templates have been used since the beginning of the period but by mistake they weren''t mentioned in last''s year report).</t>
  </si>
  <si>
    <t>In addition to the information reported last year: NE&amp;C template and Procedure for monitoring activity levels and significant capacity changes.</t>
  </si>
  <si>
    <t>As for the requirements of article 74(1), SE demands the use of Commision templates in all cases except for the reporting of emissions of installation (see above). For annual emission reports of installations we demand the use of E-CO2. When developing ECO2 we assessed both Annex X of Regulation No. 601/2012 and the corresponding Commission template to achieve compliance with both.' &amp; Chr(10) &amp; Chr(13) &amp; 'As for the requirements of article 74(2); measures for connection with other IT-system systems have not been implemented as of yet. As for the second sub-paragraph: The emission reports can (as of now) be downloaded in pdf-format for storage. We currently do not have a satisfactory data extraction tool which would allow us to extract data in Excel format. We are working on developing a solution to this problem.</t>
  </si>
  <si>
    <t>As for the requirements of article 74(1), SE uses Commission templates in all cases except for the reporting of emissions of installation (see above). For annual emission reports of installations we use E-CO2. When developing E-CO2 we assessed both Annex X of Regulation No. 601/2012 and the corresponding Commission template to achieve compliance with both. ' &amp; Chr(10) &amp; Chr(13) &amp;  Chr(10) &amp; Chr(13) &amp; 'As for the requirements of article 74(2), measures for connecting with other IT-systems have not been implemented as of yet. As for the second sub-paragraph: The emission reports can be downloaded in pdf-format for storage. We also have a separate IT-tool (QlikView) in use, which can extract and analyze data from E-CO2. Using QlikView we can also export data into Excel spread sheets.</t>
  </si>
  <si>
    <t>As for the requirements of article 74(1), SE uses Commission templates in all cases except for the reporting of emissions of installation (see above). For annual emission reports of installations we use E-CO2. When developing E-CO2 we assessed both Annex X of Regulation No. 601/2012 and the corresponding Commission template to achieve compliance with both. ' &amp; Chr(10) &amp; Chr(13) &amp; 'As for the requirements of article 74(2), measures for connecting with other IT-systems have not been implemented as of yet. As for the second sub-paragraph: The emission reports can be downloaded in pdf-format for storage. As of now (May 2015), we also have a separate IT-tool (QlikView) in use, which can extract and analyze data from E-CO2. Using QlikView we can also export data into Excel spread sheets. QlikView is in the last stages of completion.</t>
  </si>
  <si>
    <t>As for the requirements of article 74(1), SE uses Commission templates in all cases except for the reporting of emissions of installation (see above). For annual emission reports of installations we use E-CO2. When developing E-CO2 we assessed both Annex X of Regulation No. 601/2012 and the corresponding Commission template to achieve compliance with both. ' &amp; Chr(10) &amp; Chr(13) &amp; 'As for the requirements of article 74(2), measures for connecting with other IT-systems have not been implemented as of yet. As for the second sub-paragraph: The emission reports can be downloaded in pdf-format for storage. We also have a separate IT-tool (QlikView) in use, which can extract and analyze data from E-CO2. Using QlikView we can also export data into Excel spread sheets. QlikView is in the last stages of completion.</t>
  </si>
  <si>
    <t>An IT web based system has been set up allowing operators to apply for a permit and a monitoring plan electronically. For both the permit application and the monitoring plan electronic formats (entry fields) exist. Each operator gets a customized password and username for the IT system which also serves as a database for installation data, permit data, monitoring plan data and for keeping track of changes to these data. Whenever data is changed after the operator has inserted and submitted the data to ARSO the date of the change and the person that changed the data is logged in the IT system indicating the lastest version of the monitoring plan, permit or other data. The ETS database is separated from other environmental IT databases and the registry database.</t>
  </si>
  <si>
    <t>The web based forms in ETSWAP were designed using the latest available drafts of the Commission''s templates for monitoring plans, emission reports, tonne kilometre reports and verification report opinion statements.  Whilst the forms do contain additional elements to improve the user experience (e.g. showing/hiding individual fields or sections and performing calculations to minimise the risk of errors), we have deliberately avoided adding extra information requirements to any of the template forms. ' &amp; Chr(10) &amp; Chr(13) &amp; 'Data within the forms is stored in extensible markup language (XML) format.  Whilst the schema for this XML is currently bespoke to ETSWAP it could be modified to better align with the Commission''s Reporting Language now that this has been completed.' &amp; Chr(10) &amp; Chr(13) &amp; 'Functionality was built into ETSWAP to enable upload of XML files for Phase II aviation emission reports and monitoring plans, however, we found that very few operators were in a position to be able to use this functionality and no operators actually uploaded their emission reports via XML in practice.</t>
  </si>
  <si>
    <t>ETSWAP does not use XML, although it follows the same schema and it is capable of outputting XML formatted data. The developers of ETSWAP follow and participate in the Commission''s task force on e-reporting. In addition ETSWAP requires a username, password and PIN to ensure the confidentiality of data and the authenticity of data. Activity on the system by all users is logged to ensure non-repudiation of data. Current best practice is used to ensure the security of the data servers and the retention of data.</t>
  </si>
  <si>
    <t>An IT system providing for automatic data exchange has been developed and used since 2006. Further development of this system to become fully MRR compliant is in progress. ' &amp; Chr(10) &amp; Chr(13) &amp; 'Annual emission reports for 2013 had been completed/submitted using the template published by the Commission. The IT system is utilizing a widely used relational database engine, the communication between the users and the server is protected by SSL technology, users have to authenticate themselves by a username and a password, users are linked to different user privilage groups and access to information is controlled at installation level, each "document" can have different statuses where completed/submitted statuses have to be explicitly set by the users and as no digital signing is used each document needs to be submitted to the authority in hardcopy with proper signature. As for physical and data security, the servers are hosted in the same environment as the emission trading registry servers used to be hosted and there are regular database backups.</t>
  </si>
  <si>
    <t>An IT system providing for automatic data exchange has been developed and used since 2006. The IT system is utilizing a widely used relational database engine, the communication between the users and the server is protected by SSL technology, users have to authenticate themselves by a username and a password, users are linked to different user privilage groups and access to information is controlled at installation level, each "document" can have different statuses where completed/submitted statuses have to be explicitly set by the users and as no digital signing is used each document needs to be submitted to the authority in hardcopy with proper signature. As for physical and data security, the servers are hosted in the same environment as the emission trading registry servers used to be hosted and there are regular database backups.</t>
  </si>
  <si>
    <t>Operators iesniegumu SEG atļaujas saņemšanai var iesniegt arī elektroniski, reģistrējoties Valsts vides dienesta vienotās vides informācijas sistēmā “TULPE”.</t>
  </si>
  <si>
    <t>El desarrollo de algún tipo de sistema automatizado es de aplicación diferenciada en el territorio. Se han desarrollado aplicaciones para la ' &amp; Chr(10) &amp; Chr(13) &amp; 'la entrega telemática de los informes anuales de emisiones, de los informes de verificación y de los informes de mejora.</t>
  </si>
  <si>
    <t>El desarrollo de algún tipo de sistema automatizado es de aplicación diferenciada en el territorio sin cubrir a todas las Comunidades Autónomas. Se han desarrollado aplicaciones para la entrega telemática de los informes anuales de emisiones, de los informes de verificación y de los informes de mejora.</t>
  </si>
  <si>
    <t>We have developed a web based application (ETSWAP) for use by operators, verifiers and competent authorities, which covers all aspects of the Phase III Monitoring and Reporting Regulation.  The application is perhaps best described as "semi-automatic" in the sense that operators are required to manually complete web based forms with information required.  Workflows may be manually initiated by operators or the competent authority (e.g. variations, transfers) or may be automatically started (e.g. emission reports, improvement reports).  Many of the workflows incorporate reminder alerts/emails for time sensitive requirements, e.g. notification of partial cessations, emissions reporting, improvement reports.' &amp; Chr(10) &amp; Chr(13) &amp; 'ETSWAP does not currently permit fully automated exchange of data.  In 2014 we undertook a survey of operators and IT solution providers to determine how we should proceed with the integration of the electronic reporting language within ETSWAP. General outcome of the survey was the lack of awareness of the data format or the benefits it could provide especially with Installation operators. This was fed back to the Commission''s EU ETS Compliance Forum E-reporting task force and a benefits paper was drafted (which still needs to be updated and issued). Future integration of the electronic reporting language within ETSWAP is being considered in line with other IT developments (DECLARE) and other MS adoption. There is still an ongoing need to further promote the benefits of using IT and of the benefits the data format can bring.</t>
  </si>
  <si>
    <t>Electronic communication between operators, verifiers and DEHSt takes place via the Virtual Post Office (Virtuelle Poststelle – VPS). By means of encryption and qualified electronic signature of messages, this application allows legally valid communication: the integrity (Art. 75 (1) a) of Regulation (EU) No 601/2012 (in the following: MRR)) and authenticity (Art. 75 (1) c) MRR) of data are ensured by electronic signature; confidentiality of data (Art. 75 (1) b)) is guaranteed by content data encryption. A time stamp procedure including confirmation of receipt ensures non-deniability of dispatch or receipt (Art. 75 (1) d)).' &amp; Chr(10) &amp; Chr(13) &amp; 'The obligation to use the VPS and the electronic signature procedure follows from Art. 23 TEHG in conjunction with the notification by the German Environment Agency (Umweltbundesamt – UBA) of 22 May 2012 in the electronic federal law gazette (eBAnz of 31 May 2012).' &amp; Chr(10) &amp; Chr(13) &amp; 'The data collection system (Form Management System, FMS), the VPS, the records management (electronic file and workflow management system) (DOMEA) and the installations database (ADB) for data evaluation are all run in access-protected zones meeting high security standards (Art. 75 (2) a) (i) MRR). Use of all systems requires authentification and a corresponding allocation of accounts to roles (authorisation), cf. Art. 75 (2) a) (ii) MRR.' &amp; Chr(10) &amp; Chr(13) &amp; 'Readability of data over extended periods of time is facilitated by the use of open standards such as XML and of archive data formats such as PDF/A (Art. 75 (2) b) MRR).' &amp; Chr(10) &amp; Chr(13) &amp; 'The filing of all transaction-relevant data and their historisation in the ADB allow precise attribution – in terms of persons and dates – of all changes (Art. 75 (2) c) MRR).' &amp; Chr(10) &amp; Chr(13) &amp; '</t>
  </si>
  <si>
    <t>As mentioned under 5.3, we have developed an IT template for monitoring plans and emissions reporting for installations. Although it is not directly comparable with the EU ETS reporting language (i.e. we do not exchange data by using XML), the system complies with the requirements in Art 75; ' &amp; Chr(10) &amp; Chr(13) &amp; '1a) Since there is no exchange of data by using XML, there is no risk of modification of electronic messages during transmission' &amp; Chr(10) &amp; Chr(13) &amp; '1b-c) The operator has to go through a two-step procedure to access the IT template. First, an assigned person for the operator has to log in at Altinn (the Norwegian public reporting portal) by using his personal identification code. Second, he has to choose what organization number he has been assigned to report for, and then he can open the template and fill inn information. This to secure both confidentiality and authenticity of data.' &amp; Chr(10) &amp; Chr(13) &amp; '1d) Non-repudiation of data is secured by the status log in our database, in addition the assigned person for the operator receives a confirmation by e-mail when he has sent an application/emissions report through the IT template.' &amp; Chr(10) &amp; Chr(13) &amp; '2a) Access control is described in question 5.3. ' &amp; Chr(10) &amp; Chr(13) &amp; '2b) Availability: Data Is stored in a SQL server 2012 database, together with many other datasets. We control the database. We use a Microsoft reporting tool to retrieve data.' &amp; Chr(10) &amp; Chr(13) &amp; '2c) Audit trail: The database stores the official version of the data (monitoring plans and emissions reporting), together with a log file. Earlier monitoring plans and rejected emissions reports are stored as PDFs in our official archive system.</t>
  </si>
  <si>
    <t>Internet-based permitting and emission reporting system (FINETS) is used for Traditional EU_ETS. The administrators of the system (EV) will grant the user rights to the system. The system is logged on by using TUPAS identification (strong authentication method used by the Finnish banks). The authentication of the system has been implemented as a separate module so that new authentication methods (such as digital certificates etc.) can be easily added to the system. All submissions (emission permits, emission reports, verification reports, improvement reports) in FINETS are done by signing the application electronically. So the identity of the sender of data is known and verified.' &amp; Chr(10) &amp; Chr(13) &amp; 'The system uses SSL-encryption (Secure Sockets Layer) in storing all the information (database and attachments). Each user has an access only to information on the restricted area of the software depending on his/her organization and user account type (operator, verifier, administrator). The database layer of the software is strictly restricted from unauthorized use.' &amp; Chr(10) &amp; Chr(13) &amp; 'The attachments are stored to the database layer in a secure way that documents are not directly accessible from Internet. Therefore they can be accessed only with appropriate user rights and through the SSL-secured connection after logging in to the system.' &amp; Chr(10) &amp; Chr(13) &amp; 'The antivirus software at the server will search through all incoming files and prevent infected files from infecting the FINETS system.' &amp; Chr(10) &amp; Chr(13) &amp; 'The automated email messages do not contain confidential information but only notification that some process status has changed in the system. The messages are sent only to the contact person determined in the system by the system users.' &amp; Chr(10) &amp; Chr(13) &amp; 'Data is stored in the system database and electronic archive of the authority. Physical access to the hardware and logical access to the automated systems are restricted.</t>
  </si>
  <si>
    <t>The rules in Article 75 (1) and (2) have been integreted in delevoping the DEA''s new electronic system for the ETS scheme. For example: Secure SSL for encryption of data, login with digital signatures and digital signing, automatically generated e-mails from the system without enclosing files (the operator shall download the files directly)</t>
  </si>
  <si>
    <t>The EDM –System (Electronic data management) that is used as the system to submit the annual emissions reports by (aircraft) operators to the CA (by uploading the Excel forms ' &amp; Chr(10) &amp; Chr(13) &amp; 'for AER by operators and aircraft operators and VR by Verifiers into the system) is the official e-government platform for several environmental reporting requirements (including ETS, EPRTR, LCP, waste incineration and others).</t>
  </si>
  <si>
    <t>Electronic communication between operators, verifiers and DEHSt takes place via the Virtual Post Office (Virtuelle Poststelle – VPS). By means of encryption and qualified electronic signature of messages, this application allows legally valid communication: the integrity (Art. 75 (1) a) MVO) and authenticity (Art. 75 (1) c) MVO) of data are ensured by electronic signature; confidentiality of data (Art. 75 (1) b)) is guaranteed by content data encryption. A time stamp procedure including confirmation of receipt ensures non-deniability of dispatch or receipt (Art. 75 (1) d)).' &amp; Chr(10) &amp; Chr(13) &amp; 'The obligation to use the VPS and the electronic signature procedure follows from Art. 23 TEHG in conjunction with the notification by the Federal Environment Agency (Umweltbundesamt – UBA) of 22 May 2012 in the electronic federal law gazette (eBBAnz of 31 May 2012).' &amp; Chr(10) &amp; Chr(13) &amp; 'The data collection system (Form Management System, FMS), the VPS, the records management (electronic file and workflow management system) (DOMEA) and the installations database (ADB) for data evaluation are all run in access-protected zones meeting high security standards (Art. 75 (2) a) (i) MVO). Use of all systems requires authentification and a corresponding allocation of accounts to roles (authorisation), cf. Art. 75 (2) a) (ii) MVO.' &amp; Chr(10) &amp; Chr(13) &amp; 'Readability of data over extended periods of time is facilitated by the use of open standards such as XML and of archive data formats such as PDF/A (Art. 75 (2) b) MVO).' &amp; Chr(10) &amp; Chr(13) &amp; 'The filing of all transaction-relevant data and their historisation in the ADB allow precise attribution – in terms of persons and dates – of all changes to data (Art. 75 (2) c) MVO).</t>
  </si>
  <si>
    <t>Electronic communication between operators, verifiers and DEHSt takes place via the Virtual Post Office (Virtuelle Poststelle – VPS). By means of encryption and qualified electronic signature of messages, this application allows legally valid communication: the integrity (Art. 75 (1) a) MRR) and authenticity (Art. 75 (1) c) MRR) of data are ensured by electronic signature; confidentiality of data (Art. 75 (1) b)) is guaranteed by content data encryption. A time stamp procedure including confirmation of receipt ensures non-deniability of dispatch or receipt (Art. 75 (1) d)).' &amp; Chr(10) &amp; Chr(13) &amp; 'The obligation to use the VPS and the electronic signature procedure follows from Art. 23 TEHG in conjunction with the notification by the Federal Environment Agency (Umweltbundesamt – UBA) of 22 May 2012 in the electronic federal law gazette (eBBAnz of 31 May 2012).' &amp; Chr(10) &amp; Chr(13) &amp; 'The data collection system (Form Management System, FMS), the VPS, the records management (electronic file and workflow management system) (DOMEA) and the installations database (ADB) for data evaluation are all run in access-protected zones meeting high security standards (Art. 75 (2) a) (i) MRR). Use of all systems requires authentification and a corresponding allocation of accounts to roles (authorisation), cf. Art. 75 (2) a) (ii) MRR.' &amp; Chr(10) &amp; Chr(13) &amp; 'Readability of data over extended periods of time is facilitated by the use of open standards such as XML and of archive data formats such as PDF/A (Art. 75 (2) b) MRR).' &amp; Chr(10) &amp; Chr(13) &amp; 'The filing of all transaction-relevant data and their historisation in the ADB allow precise attribution – in terms of persons and dates – of all changes to data (Art. 75 (2) c) MRR).' &amp; Chr(10) &amp; Chr(13) &amp; '</t>
  </si>
  <si>
    <t>We have developed a web based application (ETSWAP) for use by operators, verifiers and competent authorities, which covers all aspects of the Phase III Monitoring and Reporting Regulation.  The application is perhaps best described as "semi-automatic" in the sense that operators are required to manually complete web based forms with information required.  Workflows may be manually initiated by operators or the competent authority (e.g. variations, transfers) or may be automatically started (e.g. emission reports, improvement reports).  Many of the workflows incorporate reminder alerts/emails for time sensitive requirements, e.g. notification of partial cessations, emissions reporting, improvement reports.' &amp; Chr(10) &amp; Chr(13) &amp; 'ETSWAP does not currently permit fully automated exchange of data.  We have recently undertaken a survey of operators and IT solution providers to determine how we should proceed with the integration of the electronic reporting language within ETSWAP.</t>
  </si>
  <si>
    <t>There is an IT platform to submit all the EU ETS reports.</t>
  </si>
  <si>
    <t>Desde la entrada en vigor el 2 de octubre de 2016 de la Ley 39/2015, de 1 de octubre, del Procedimiento Administrativo Común de las Administraciones Públicas, es obligatorio para los operadores u operadores de aeronaves relacionarse mediante medios electrónicos con las Administraciones Públicas (artículo 14). El desarrollo de algún tipo de sistema automatizado es de aplicación diferenciada en el territorio y en algunos casos se han desarrollado aplicaciones específicas para la entrega telemática de los informes anuales de emisiones, de los informes de verificación y de los informes de mejora.</t>
  </si>
  <si>
    <t>There has been an update of the EDM system with no substantial changes in the system but changes in the surface area. ' &amp; Chr(10) &amp; Chr(13) &amp; 'The EDM –System (Electronic data management) that is used as the system to submit the annual emissions reports by (aircraft) operators to the CA (by uploading the Excel forms for AER by operators and aircraft operators and VR by Verifiers into the system) is the official e-government platform for several environmental reporting requirements (including ETS, EPRTR, LCP, waste incineration and others).</t>
  </si>
  <si>
    <t>Die elektronische Kommunikation zwischen Anlagenbetreiber, Prüfstelle und der DEHSt erfolgt über die Virtuelle Poststelle (VPS). Diese Anwendung ermöglicht mit Hilfe von Verschlüsselung und qualifizierter elektronischer Signatur der Nachrichten eine rechtssichere Kommunikation: Integrität (Art. 75 (1) a) der Verordnung (EU) Nr. 601/2012 (im Weiteren MVO)) und Authentizität (Art. 75 (1) c) MVO) der Daten werden durch eine elektronische Signatur sichergestellt; die Vertraulichkeit der Daten (Art. 75 (1) b) MVO) wird durch eine Inhaltsdatenverschlüsselung garantiert. Ein Zeitstempelverfahren inklusive Empfangsbestätigung sorgt für eine Nicht-Abstreitbarkeit des Versands bzw. der Zustellung (Art. 75 (1) d) MVO).' &amp; Chr(10) &amp; Chr(13) &amp; 'Die Verpflichtung zur Verwendung von VPS und elektronischer Signatur folgt aus §23 TEHG i.V.m. der Bekanntmachung des Umweltbundesamtes vom 22.05.2012 im elektronischen Bundesanzeiger (eBAnz vom 31.05.2012).' &amp; Chr(10) &amp; Chr(13) &amp; 'Sowohl das Erfassungssystem (Formular Management System, FMS) als auch die VPS, das IT-Vorgangsbearbeitungssystem (DOMEA) und die Anlagendatenbank (ADB) zur Auswertung der Daten werden unter Berücksichtigung hoher Sicherheitsanforderungen in zugangsgeschützten Bereichen (Art. 75 (2) a) (i) MVO) betrieben. Die Benutzung aller Systeme erfordert eine Authentifizierung und eine entsprechende Zuordnung von Accounts zu Rollen (Autorisierung), vgl. Art. 75 (2) a) (ii) MVO.' &amp; Chr(10) &amp; Chr(13) &amp; 'Die Lesbarkeit der Daten über längere Zeiträume hinweg wird durch Verwendung offener Standards wie XML und von Archiv-Datenformaten wie PDF/A erleichtert (Art. 75 (2) b) MVO).' &amp; Chr(10) &amp; Chr(13) &amp; 'Die Veraktung sämtlicher vorgangsrelevanter Daten sowie die Historisierung in der ADB ermöglichen eine personen- und datumsscharfe Nachvollziehbarkeit aller Änderungen (Art. 75 (2) c) MVO).' &amp; Chr(10) &amp; Chr(13) &amp; '</t>
  </si>
  <si>
    <t>Lignite and sub-bituminous coal</t>
  </si>
  <si>
    <t>Other fossil fuels [*]</t>
  </si>
  <si>
    <t>Refinery gas and other process derived gases</t>
  </si>
  <si>
    <t>2B10</t>
  </si>
  <si>
    <t>2B7</t>
  </si>
  <si>
    <t>2B8</t>
  </si>
  <si>
    <t>2B9</t>
  </si>
  <si>
    <t>2C6</t>
  </si>
  <si>
    <t>2C7</t>
  </si>
  <si>
    <t>2D3</t>
  </si>
  <si>
    <t>2H</t>
  </si>
  <si>
    <t>2G</t>
  </si>
  <si>
    <t>2B6</t>
  </si>
  <si>
    <t>1A2g</t>
  </si>
  <si>
    <t>1A3e</t>
  </si>
  <si>
    <t>2F6</t>
  </si>
  <si>
    <t>2F1</t>
  </si>
  <si>
    <t>2F5</t>
  </si>
  <si>
    <t>1A3a</t>
  </si>
  <si>
    <t>1A3c</t>
  </si>
  <si>
    <t>1A5b</t>
  </si>
  <si>
    <t>Literature value agreed with the competent authority</t>
  </si>
  <si>
    <t>Type I default value</t>
  </si>
  <si>
    <t>emission factor</t>
  </si>
  <si>
    <t>net calorific value</t>
  </si>
  <si>
    <t>carbon content</t>
  </si>
  <si>
    <t>VOC''s</t>
  </si>
  <si>
    <t>FeSi  75 Dynamoband (ROH 587)</t>
  </si>
  <si>
    <t>biogas</t>
  </si>
  <si>
    <t>biomass</t>
  </si>
  <si>
    <t>lime</t>
  </si>
  <si>
    <t>fuel oil</t>
  </si>
  <si>
    <t>Arcilla</t>
  </si>
  <si>
    <t>Biogas 1</t>
  </si>
  <si>
    <t>Biogas 2</t>
  </si>
  <si>
    <t>Biomasa stała</t>
  </si>
  <si>
    <t>Braunkohlenstaub Mitteldeutschland</t>
  </si>
  <si>
    <t>Buteen</t>
  </si>
  <si>
    <t>CaMg(CO3)2     (dolomiet)</t>
  </si>
  <si>
    <t>Carbón activo</t>
  </si>
  <si>
    <t>Carburo Cálcico</t>
  </si>
  <si>
    <t>Cáscara de piña</t>
  </si>
  <si>
    <t>Cáscara de piñón</t>
  </si>
  <si>
    <t>Cáscara de semilla de palma</t>
  </si>
  <si>
    <t>Corteza de pino</t>
  </si>
  <si>
    <t>COVs</t>
  </si>
  <si>
    <t>ENB afgas</t>
  </si>
  <si>
    <t>Ethyleen</t>
  </si>
  <si>
    <t>Extractos vegetales orgánicos</t>
  </si>
  <si>
    <t>Ferromanganeso</t>
  </si>
  <si>
    <t>Ferrosilicio tierras raras</t>
  </si>
  <si>
    <t>Ferrosilicios secundarios</t>
  </si>
  <si>
    <t>Gases incondensables</t>
  </si>
  <si>
    <t>Gases incondensables de vacío</t>
  </si>
  <si>
    <t>Gasolina</t>
  </si>
  <si>
    <t>Gaz kosowniczy</t>
  </si>
  <si>
    <t>Gaz z odmetanowania kopalni</t>
  </si>
  <si>
    <t>Gazy rafineryjne</t>
  </si>
  <si>
    <t>Granilla de uva</t>
  </si>
  <si>
    <t>H2S-houdend recuperatiegas</t>
  </si>
  <si>
    <t>Harina de granilla de uva</t>
  </si>
  <si>
    <t>Hexaan</t>
  </si>
  <si>
    <t>Hexeen</t>
  </si>
  <si>
    <t>Hueso de aceituna</t>
  </si>
  <si>
    <t>Hueso de uva</t>
  </si>
  <si>
    <t>Isobutaan</t>
  </si>
  <si>
    <t>Koks</t>
  </si>
  <si>
    <t>Madera forestal</t>
  </si>
  <si>
    <t>Methane</t>
  </si>
  <si>
    <t>Mn/Fe alloy</t>
  </si>
  <si>
    <t>NFUs</t>
  </si>
  <si>
    <t>Odpady przemysłowe, Tworzywa sztuczne i guma</t>
  </si>
  <si>
    <t>Olej napędowe</t>
  </si>
  <si>
    <t>Orujillo de aceituna</t>
  </si>
  <si>
    <t>Orujo seco</t>
  </si>
  <si>
    <t>Otros residuos de base fósil</t>
  </si>
  <si>
    <t>Polvo de corcho</t>
  </si>
  <si>
    <t>Propeen</t>
  </si>
  <si>
    <t>Propyleen</t>
  </si>
  <si>
    <t>PSA-gas</t>
  </si>
  <si>
    <t>Pulpa lisa</t>
  </si>
  <si>
    <t>Recovered Initiator</t>
  </si>
  <si>
    <t>Residuos de la limpieza de linters</t>
  </si>
  <si>
    <t>Restos de poda de leña</t>
  </si>
  <si>
    <t>Saco de arpillera</t>
  </si>
  <si>
    <t>2 Abfall</t>
  </si>
  <si>
    <t>960er Elektroden</t>
  </si>
  <si>
    <t>Abgas aus der Entkokung der Pyrolyseöfen</t>
  </si>
  <si>
    <t>Abgas BC</t>
  </si>
  <si>
    <t>Abgas drucklos - Salzerhitzer</t>
  </si>
  <si>
    <t>Abgas über Notauslass Muffelofen</t>
  </si>
  <si>
    <t>Abgasverbrennung K16</t>
  </si>
  <si>
    <t>Abluft VRU TKW-Verladung</t>
  </si>
  <si>
    <t>Abluft VRU-Hafen</t>
  </si>
  <si>
    <t>ABS-oligomeren</t>
  </si>
  <si>
    <t>Additivgemisch</t>
  </si>
  <si>
    <t>Afgas (F242)</t>
  </si>
  <si>
    <t>Afgas naar boilers/fakkel</t>
  </si>
  <si>
    <t>Afgas naar fakkel</t>
  </si>
  <si>
    <t>Afgas RTO cyclohexaanoxidatie</t>
  </si>
  <si>
    <t>Afgas solvenmengsel</t>
  </si>
  <si>
    <t>Aguarras y disolvente</t>
  </si>
  <si>
    <t>Alumet</t>
  </si>
  <si>
    <t>Anliline-olie</t>
  </si>
  <si>
    <t>APS OH gas</t>
  </si>
  <si>
    <t>Arbocell</t>
  </si>
  <si>
    <t>Batterijen</t>
  </si>
  <si>
    <t>behandlungsbedürftiges Abwasser</t>
  </si>
  <si>
    <t>Biomas stała</t>
  </si>
  <si>
    <t>Biomassa</t>
  </si>
  <si>
    <t>Biomassa/houtstof</t>
  </si>
  <si>
    <t>Bitumen</t>
  </si>
  <si>
    <t>Brennspäne</t>
  </si>
  <si>
    <t>Brennstaub</t>
  </si>
  <si>
    <t>Butan</t>
  </si>
  <si>
    <t>Butylen</t>
  </si>
  <si>
    <t>C3C4 (Raff)</t>
  </si>
  <si>
    <t>carbon cast</t>
  </si>
  <si>
    <t>CaSi</t>
  </si>
  <si>
    <t>Ciężki olej opałowy</t>
  </si>
  <si>
    <t>CO2-flüssig</t>
  </si>
  <si>
    <t>Cobaltcarbonaten</t>
  </si>
  <si>
    <t>CoMn-acetaat</t>
  </si>
  <si>
    <t>Condensate (liquid virgin naphta)</t>
  </si>
  <si>
    <t>Diluent PP1</t>
  </si>
  <si>
    <t>Dolomiet</t>
  </si>
  <si>
    <t>Dolomietkalk convertor</t>
  </si>
  <si>
    <t>Dolomietsteen</t>
  </si>
  <si>
    <t>Effluent afgas</t>
  </si>
  <si>
    <t>Einsatzkohle</t>
  </si>
  <si>
    <t>Eisenstäube</t>
  </si>
  <si>
    <t>Eisenträger</t>
  </si>
  <si>
    <t>Emisiones de combustión de COV en oxidador térmico</t>
  </si>
  <si>
    <t>Erdgas</t>
  </si>
  <si>
    <t>Erdgas für Dampferzeuger GGR 6</t>
  </si>
  <si>
    <t>Erdgas für Ofen GGR 6</t>
  </si>
  <si>
    <t>Esters en alcoholen</t>
  </si>
  <si>
    <t>Ethylenoxid Produkt</t>
  </si>
  <si>
    <t>Exitgas</t>
  </si>
  <si>
    <t>Fackel 1-3</t>
  </si>
  <si>
    <t>Fackel 5/6</t>
  </si>
  <si>
    <t>Fackelgas zu Hochfackeln West und Ost</t>
  </si>
  <si>
    <t>Fakkelgas</t>
  </si>
  <si>
    <t>Fakkelgas AET</t>
  </si>
  <si>
    <t>FeMnAf</t>
  </si>
  <si>
    <t>FeMn-Formlinge</t>
  </si>
  <si>
    <t>FeMnSt</t>
  </si>
  <si>
    <t>Ferro manganese</t>
  </si>
  <si>
    <t>FGA H2rijk stookgas op CCR</t>
  </si>
  <si>
    <t>Flüssige Rückstände, HMDI</t>
  </si>
  <si>
    <t>Flüssiges CO2</t>
  </si>
  <si>
    <t>Flüssiggas</t>
  </si>
  <si>
    <t>Flüssiggas (Butan)</t>
  </si>
  <si>
    <t>Flüssiggas (Propan)</t>
  </si>
  <si>
    <t>Flüssiggas 9.1 / 9.2</t>
  </si>
  <si>
    <t>Flüssiggas Butan</t>
  </si>
  <si>
    <t>Flüssiggas Kantine</t>
  </si>
  <si>
    <t>Formaldehyd 100 % externer Kauf</t>
  </si>
  <si>
    <t>Formaldehydhaltige Abluft</t>
  </si>
  <si>
    <t>Formaldehyd-Output (100%) inkl. Restmethanol</t>
  </si>
  <si>
    <t>Formalin (32%) inkl. Restmethanol</t>
  </si>
  <si>
    <t>Fremdschrott_Kühlschrott</t>
  </si>
  <si>
    <t>Fremdschrott_Sorte 2</t>
  </si>
  <si>
    <t>Fremdschrott_Sorte 3</t>
  </si>
  <si>
    <t>Fremdschrott_Sorte 42</t>
  </si>
  <si>
    <t>Fremdschrott_Sorte 5</t>
  </si>
  <si>
    <t>Fremdschrott_Sorte 8</t>
  </si>
  <si>
    <t>Gas de vertedero</t>
  </si>
  <si>
    <t>Gas natural licuado</t>
  </si>
  <si>
    <t>Gasförmige Einsatzstoffe - Kreisgas</t>
  </si>
  <si>
    <t>Gaz pooksydacyjny</t>
  </si>
  <si>
    <t>Gaz z koksowni</t>
  </si>
  <si>
    <t>Gecalcineerde petcokes</t>
  </si>
  <si>
    <t>Gegranuleerde slakken</t>
  </si>
  <si>
    <t>gemahlene Steinkohle zur Feuerung der Drehrohrofenanlage</t>
  </si>
  <si>
    <t>Grondstof  CTR</t>
  </si>
  <si>
    <t>Gudron</t>
  </si>
  <si>
    <t>Gummischnitzel</t>
  </si>
  <si>
    <t>H2 40 bar</t>
  </si>
  <si>
    <t>HBI-briketten</t>
  </si>
  <si>
    <t>Heizöl EL</t>
  </si>
  <si>
    <t>high carbon content scrap</t>
  </si>
  <si>
    <t>Hochofenschlacke</t>
  </si>
  <si>
    <t>Houtstof</t>
  </si>
  <si>
    <t>Influent RTO</t>
  </si>
  <si>
    <t>Initiator</t>
  </si>
  <si>
    <t>Inne paliwa płynne Dimer</t>
  </si>
  <si>
    <t>Inne paliwa płynne pozstałości procesowe</t>
  </si>
  <si>
    <t>KAK</t>
  </si>
  <si>
    <t>Kalk APT en PM</t>
  </si>
  <si>
    <t>Kalk convertor</t>
  </si>
  <si>
    <t>Koepelovenstof</t>
  </si>
  <si>
    <t>Kohle zur Reduktion</t>
  </si>
  <si>
    <t>Kohlenstoffschlichte für Stahlformguss</t>
  </si>
  <si>
    <t>Koksgrus</t>
  </si>
  <si>
    <t>Kooks_afgieten</t>
  </si>
  <si>
    <t>Kooks_panmetallurgie</t>
  </si>
  <si>
    <t>Koolstof katalytische reformer</t>
  </si>
  <si>
    <t>Koolstofzand</t>
  </si>
  <si>
    <t>Koperschroot   CTM</t>
  </si>
  <si>
    <t>KP- u. OP-Schlacke</t>
  </si>
  <si>
    <t>Kreisgas (Ethylen-Recyclegas)</t>
  </si>
  <si>
    <t>LD-briketten</t>
  </si>
  <si>
    <t>LDF (Light Distillate Fuel)</t>
  </si>
  <si>
    <t>Legierungszusätze</t>
  </si>
  <si>
    <t>Lekki olej opałowy</t>
  </si>
  <si>
    <t>Lösemittel (VOC)</t>
  </si>
  <si>
    <t>low carbon content scrap</t>
  </si>
  <si>
    <t>LPG Eigenverbrauch</t>
  </si>
  <si>
    <t>MAK</t>
  </si>
  <si>
    <t>MDF-stof</t>
  </si>
  <si>
    <t>Methanol ND-Sythese(Pox)</t>
  </si>
  <si>
    <t>MID-Fettgas</t>
  </si>
  <si>
    <t>Mobile Fackel Kohlenwasserstoffemissionen</t>
  </si>
  <si>
    <t>Muffenlack hellblau</t>
  </si>
  <si>
    <t>Naverbranding solventen</t>
  </si>
  <si>
    <t>NB restgas</t>
  </si>
  <si>
    <t>Nevenstromen Propanol / methanol</t>
  </si>
  <si>
    <t>NKD</t>
  </si>
  <si>
    <t>Odgazy z procesu napełnia zbiorników</t>
  </si>
  <si>
    <t>Ofensteine</t>
  </si>
  <si>
    <t>Off-gas</t>
  </si>
  <si>
    <t>Offgas PP2</t>
  </si>
  <si>
    <t>Oligomeren PP2</t>
  </si>
  <si>
    <t>Other petroleum product</t>
  </si>
  <si>
    <t>Paper</t>
  </si>
  <si>
    <t>Pellets HOA</t>
  </si>
  <si>
    <t>Pellets HOB</t>
  </si>
  <si>
    <t>Pfannensteine</t>
  </si>
  <si>
    <t>PGPU gas boiler/fakkel</t>
  </si>
  <si>
    <t>PGPU vloeistof</t>
  </si>
  <si>
    <t>Platformergas</t>
  </si>
  <si>
    <t>Propan</t>
  </si>
  <si>
    <t>Propangas</t>
  </si>
  <si>
    <t>Propen Lieferant B</t>
  </si>
  <si>
    <t>Propenfackelung</t>
  </si>
  <si>
    <t>Propenhaltige Inertgase</t>
  </si>
  <si>
    <t>Prozessabgas zu Kraftwerken - HD</t>
  </si>
  <si>
    <t>PSA-Rückstand zu W 241</t>
  </si>
  <si>
    <t>Purge gas</t>
  </si>
  <si>
    <t>Quick lime</t>
  </si>
  <si>
    <t>Raffinaderijgas 1 (atm. Kolom)</t>
  </si>
  <si>
    <t>Raffinaderijgas 2 (vac. Kolom)</t>
  </si>
  <si>
    <t>Railway sleeper</t>
  </si>
  <si>
    <t>Recyclingöl (schwer)</t>
  </si>
  <si>
    <t>Reifendrahtbrikett</t>
  </si>
  <si>
    <t>Rohgas Olefinanlagen (Raff)</t>
  </si>
  <si>
    <t>RTO afgas (ethylacetaat)</t>
  </si>
  <si>
    <t>Rückaldehyd</t>
  </si>
  <si>
    <t>Silicon manganese</t>
  </si>
  <si>
    <t>Slakkenbrokken</t>
  </si>
  <si>
    <t>Slopolie</t>
  </si>
  <si>
    <t>Sonstiges Eisen fest</t>
  </si>
  <si>
    <t>Średni olej opałowy</t>
  </si>
  <si>
    <t>Stützfeuerung für Feldfackel PP6</t>
  </si>
  <si>
    <t>Synthesegas L (Pox)</t>
  </si>
  <si>
    <t>Tanklageratmung</t>
  </si>
  <si>
    <t>TGD-Fettgas</t>
  </si>
  <si>
    <t>Tyre fluff</t>
  </si>
  <si>
    <t>Unreiner Wasserstoff als Input SCOT-Prozeß</t>
  </si>
  <si>
    <t>Vakuumschrott</t>
  </si>
  <si>
    <t>VCU-Einsatzgas</t>
  </si>
  <si>
    <t>Waste grease</t>
  </si>
  <si>
    <t>Zechenkoks</t>
  </si>
  <si>
    <t>Zuurgas</t>
  </si>
  <si>
    <t>Zużyte opony</t>
  </si>
  <si>
    <t>agricultural crop waste</t>
  </si>
  <si>
    <t>Butylacetate</t>
  </si>
  <si>
    <t>Cáscara de almendra / piña</t>
  </si>
  <si>
    <t>Cereal starch</t>
  </si>
  <si>
    <t>DCU heating gas</t>
  </si>
  <si>
    <t>DF heating gas</t>
  </si>
  <si>
    <t>Disolventes pinturas</t>
  </si>
  <si>
    <t>Envases triturados de medicamentos caducados</t>
  </si>
  <si>
    <t>EWC 16 01 03</t>
  </si>
  <si>
    <t>Firewood</t>
  </si>
  <si>
    <t>Fuel oil TU 5/20</t>
  </si>
  <si>
    <t>GOK-3 heating gas</t>
  </si>
  <si>
    <t>Harina/Granilla/Hueso de uva</t>
  </si>
  <si>
    <t>HDS and Claus heating gas</t>
  </si>
  <si>
    <t>Hydroge-methane fraction</t>
  </si>
  <si>
    <t>Import black coal</t>
  </si>
  <si>
    <t>Lodos de depuradora seco/Lodos secos industriales</t>
  </si>
  <si>
    <t>Lodos de papel</t>
  </si>
  <si>
    <t>Madera</t>
  </si>
  <si>
    <t>Methanole</t>
  </si>
  <si>
    <t>Mixed wastes</t>
  </si>
  <si>
    <t>MSA endgas</t>
  </si>
  <si>
    <t>Odpady Komunalne</t>
  </si>
  <si>
    <t>Odpady komunalne</t>
  </si>
  <si>
    <t>Orujillo / Orujillo de aceituna</t>
  </si>
  <si>
    <t>Other biomass fuel</t>
  </si>
  <si>
    <t>Otros CSS fino</t>
  </si>
  <si>
    <t>Pasta de electrodos</t>
  </si>
  <si>
    <t>Pirolízisolaj</t>
  </si>
  <si>
    <t>Plásticos triturados</t>
  </si>
  <si>
    <t>Plásticos triturados de VFU</t>
  </si>
  <si>
    <t>Residuos pastosos</t>
  </si>
  <si>
    <t>Residuos textiles</t>
  </si>
  <si>
    <t>Rice peal</t>
  </si>
  <si>
    <t>Serrín limpio</t>
  </si>
  <si>
    <t>Sewage sludge</t>
  </si>
  <si>
    <t>straw</t>
  </si>
  <si>
    <t>Sunflower seedcoat</t>
  </si>
  <si>
    <t>Textil de neumático</t>
  </si>
  <si>
    <t>Waste tyre</t>
  </si>
  <si>
    <t>Waste wood</t>
  </si>
  <si>
    <t>Abfälle aus der Holzfraktionierung</t>
  </si>
  <si>
    <t>Abgas ALS 4 (SK-Abluft)</t>
  </si>
  <si>
    <t>Abgas Pyrolyseöllagertank FB-0107</t>
  </si>
  <si>
    <t>Abgas Sperröltank FB-0803</t>
  </si>
  <si>
    <t>Abluft Schiffsverladung</t>
  </si>
  <si>
    <t>Absaugung Abwasservorbehandlung</t>
  </si>
  <si>
    <t>Alloy</t>
  </si>
  <si>
    <t>Altholz A I und A II</t>
  </si>
  <si>
    <t>Altholz Fremdanlieferung</t>
  </si>
  <si>
    <t>Altholz, Fremdanlieferung</t>
  </si>
  <si>
    <t>Aufkohlungsmittel [AK]</t>
  </si>
  <si>
    <t>BHKW Klarenthal Biomethan</t>
  </si>
  <si>
    <t>Biogas zur Notfackel</t>
  </si>
  <si>
    <t>Biomass (process waste)</t>
  </si>
  <si>
    <t>Biomethan</t>
  </si>
  <si>
    <t>Blechpakete</t>
  </si>
  <si>
    <t>Braunkohlebrikett</t>
  </si>
  <si>
    <t>Briketts</t>
  </si>
  <si>
    <t>Briquettes</t>
  </si>
  <si>
    <t>Buchenholzmehl</t>
  </si>
  <si>
    <t>Claus-Einsatzgas (Sauergas)</t>
  </si>
  <si>
    <t>CO2 an BICAR-Produktion</t>
  </si>
  <si>
    <t>CO2 aus Sodafabrik</t>
  </si>
  <si>
    <t>CO2-flüssig Eh</t>
  </si>
  <si>
    <t>CO2-flüssig nEh</t>
  </si>
  <si>
    <t>Combustible derivado de residuo</t>
  </si>
  <si>
    <t>Deutsche Steinkohle</t>
  </si>
  <si>
    <t>diesel</t>
  </si>
  <si>
    <t>Dolomita</t>
  </si>
  <si>
    <t>Einsatz von Bioerdgas</t>
  </si>
  <si>
    <t>Einsatz von Erdgas H</t>
  </si>
  <si>
    <t>Einsatz von Erdgas H in den Motoren</t>
  </si>
  <si>
    <t>Electrode</t>
  </si>
  <si>
    <t>Erdgas H Verbund (100% Biomethan)</t>
  </si>
  <si>
    <t>Erdgas L (HKW + Produktion)</t>
  </si>
  <si>
    <t>Ethane</t>
  </si>
  <si>
    <t>Ethylacetate</t>
  </si>
  <si>
    <t>Fe/Mn alloy</t>
  </si>
  <si>
    <t>Festbrennstoffe (Holz)</t>
  </si>
  <si>
    <t>Feuerfestmaterial [FFM]</t>
  </si>
  <si>
    <t>Fichtenholzstangen</t>
  </si>
  <si>
    <t>Filter sleeves</t>
  </si>
  <si>
    <t>Formaldehyde</t>
  </si>
  <si>
    <t>Formic acid</t>
  </si>
  <si>
    <t>Gas zur Raffineriefackel</t>
  </si>
  <si>
    <t>gaz rafineryjny</t>
  </si>
  <si>
    <t>Gesamtkohlenstoff der Betriebsmasse Biber TC</t>
  </si>
  <si>
    <t>Gesamtkohlenstoff der Betriebsmasse CA TC</t>
  </si>
  <si>
    <t>Gesamtkohlenstoff der Betriebsmasse DZ TC</t>
  </si>
  <si>
    <t>Gesamtkohlenstoff der Betriebsmasse Natur  TC</t>
  </si>
  <si>
    <t>Giessereischrott  I/1(Stahlschrott)</t>
  </si>
  <si>
    <t>Granulat</t>
  </si>
  <si>
    <t>Heizöl EL nach DIN 51603</t>
  </si>
  <si>
    <t>Holz A2</t>
  </si>
  <si>
    <t>Holzhackschnitzel</t>
  </si>
  <si>
    <t>HPL-Abfälle</t>
  </si>
  <si>
    <t>Hydriergas</t>
  </si>
  <si>
    <t>Lauge</t>
  </si>
  <si>
    <t>Leg-Zusatz</t>
  </si>
  <si>
    <t>liquefied petroleum gases</t>
  </si>
  <si>
    <t>Magnesiumdraht</t>
  </si>
  <si>
    <t>Mazut</t>
  </si>
  <si>
    <t>MgCO3</t>
  </si>
  <si>
    <t>Mieszanina porafinacyjna</t>
  </si>
  <si>
    <t>Mineral manganeso Moanda 44</t>
  </si>
  <si>
    <t>Mineral manganeso Moanda 50</t>
  </si>
  <si>
    <t>Mineral manganeso nódulos</t>
  </si>
  <si>
    <t>Mineral manganeso sínter Gabón</t>
  </si>
  <si>
    <t>Mineral manganeso sínter Mamatwan</t>
  </si>
  <si>
    <t>Mineral manganeso Wessels-1</t>
  </si>
  <si>
    <t>Mineral manganeso Wessels-4</t>
  </si>
  <si>
    <t>Other liquid biofuels</t>
  </si>
  <si>
    <t>Polvo de cubilote</t>
  </si>
  <si>
    <t>Produktionsabfälle</t>
  </si>
  <si>
    <t>Produktionsreste</t>
  </si>
  <si>
    <t>Produktionsreste und Staub</t>
  </si>
  <si>
    <t>Propen in kontinuierlichem Gas zur Fackel (Stickstoff)</t>
  </si>
  <si>
    <t>Restholz</t>
  </si>
  <si>
    <t>Rinde, Holzabfälle</t>
  </si>
  <si>
    <t>Roheisenverkauf</t>
  </si>
  <si>
    <t>Rostbrennstoffe</t>
  </si>
  <si>
    <t>Rostmaterial</t>
  </si>
  <si>
    <t>Sägemehl (Lignocel CB 120)</t>
  </si>
  <si>
    <t>Sägespäne</t>
  </si>
  <si>
    <t>Schleifstaub</t>
  </si>
  <si>
    <t>Schleifstaub (eigen)</t>
  </si>
  <si>
    <t>Schleifstaub mit fossilen Anteilen</t>
  </si>
  <si>
    <t>SIC</t>
  </si>
  <si>
    <t>Späne für Einblasung behandelt</t>
  </si>
  <si>
    <t>Staub Trockenspan</t>
  </si>
  <si>
    <t>Tallow</t>
  </si>
  <si>
    <t>αλεσμένο πετ κωκ</t>
  </si>
  <si>
    <t>Απόβλητα - καλαμίνες</t>
  </si>
  <si>
    <t>Απόβλητα - σκόνη σακοφίλτρων</t>
  </si>
  <si>
    <t>Απόβλητα - σκωρία ηλεκτρικού κλιβάνου</t>
  </si>
  <si>
    <t>Απόβλητα - σκωρία κάδων</t>
  </si>
  <si>
    <t>Βιοκαύσιμα</t>
  </si>
  <si>
    <t>Βιομάζα</t>
  </si>
  <si>
    <t>ηλεκτρόδια γραφίτη</t>
  </si>
  <si>
    <t>Μαζουτ</t>
  </si>
  <si>
    <t>προπάνιο</t>
  </si>
  <si>
    <t>σιδηροκράματα-κουλούρα σύρματος CaSi</t>
  </si>
  <si>
    <t>σιδηροκράματα-πυριτομαγγάνιο</t>
  </si>
  <si>
    <t>σιδηροκράματα-σιδηροβανάδιο</t>
  </si>
  <si>
    <t>σιδηροκράματα-σιδηρομαγγάνιο</t>
  </si>
  <si>
    <t>σιδηροκράματα-σιδηρονιόβιο</t>
  </si>
  <si>
    <t>σιδηροκράματα-σιδηροπυρίτιο</t>
  </si>
  <si>
    <t>φυσικό αέριο</t>
  </si>
  <si>
    <t>0,145 t/t</t>
  </si>
  <si>
    <t>0,199 t/t</t>
  </si>
  <si>
    <t>0,953 t/t</t>
  </si>
  <si>
    <t>0,985 t/t</t>
  </si>
  <si>
    <t>3,664 t/t</t>
  </si>
  <si>
    <t>33 GJ/t</t>
  </si>
  <si>
    <t>32,5 GJ/t</t>
  </si>
  <si>
    <t>0,02568327 t/t</t>
  </si>
  <si>
    <t>0,05 t/t</t>
  </si>
  <si>
    <t>0,2811 t/t</t>
  </si>
  <si>
    <t>0,504 t/t</t>
  </si>
  <si>
    <t>2,4693 t/1000Nm3</t>
  </si>
  <si>
    <t>0,009 t/1000Nm3</t>
  </si>
  <si>
    <t>0,0217 t/1000Nm3</t>
  </si>
  <si>
    <t>0,0021 t/1000Nm3</t>
  </si>
  <si>
    <t>3,93 t/1000Nm3</t>
  </si>
  <si>
    <t>0,01549 t/GJ</t>
  </si>
  <si>
    <t>12,63 GJ/1000Nm3</t>
  </si>
  <si>
    <t>0,1624 t/1000Nm3</t>
  </si>
  <si>
    <t>0,00024563 t/1000Nm3</t>
  </si>
  <si>
    <t>0,00406659 t/1000Nm3</t>
  </si>
  <si>
    <t>0,00133733 t/1000Nm3</t>
  </si>
  <si>
    <t>0,15446 t/GJ</t>
  </si>
  <si>
    <t>0,0419 GJ/1000Nm3</t>
  </si>
  <si>
    <t>0,00878821 t/1000Nm3</t>
  </si>
  <si>
    <t>0,67 t/1000Nm3</t>
  </si>
  <si>
    <t>2,0475 t/1000Nm3</t>
  </si>
  <si>
    <t>0,12406 t/1000Nm3</t>
  </si>
  <si>
    <t>0,15 t/GJ</t>
  </si>
  <si>
    <t>2,872 GJ/t</t>
  </si>
  <si>
    <t>0,06774 t/GJ</t>
  </si>
  <si>
    <t>0,6459</t>
  </si>
  <si>
    <t>0,6459 GJ/t</t>
  </si>
  <si>
    <t>0,5453 t/t</t>
  </si>
  <si>
    <t>0.001GJ/t</t>
  </si>
  <si>
    <t>0,916077 t/t</t>
  </si>
  <si>
    <t>0,06922 t/GJ</t>
  </si>
  <si>
    <t>48,7 GJ/t</t>
  </si>
  <si>
    <t>3.38 t CO2/t</t>
  </si>
  <si>
    <t>0,453 t/t</t>
  </si>
  <si>
    <t>0,55 t/t</t>
  </si>
  <si>
    <t>0.033886 t C/t</t>
  </si>
  <si>
    <t>0,493114 t/t</t>
  </si>
  <si>
    <t>1 t/t</t>
  </si>
  <si>
    <t>0,94 t/t</t>
  </si>
  <si>
    <t>0,99 t/t</t>
  </si>
  <si>
    <t>0,0193 t/t</t>
  </si>
  <si>
    <t>0,6 t/t</t>
  </si>
  <si>
    <t>0,768 t/t</t>
  </si>
  <si>
    <t>0,66 t/t</t>
  </si>
  <si>
    <t>0.0028 ts CO2 / t scrap</t>
  </si>
  <si>
    <t>0,0393 t/t</t>
  </si>
  <si>
    <t>15,6 GJ/t</t>
  </si>
  <si>
    <t>0,088 t/GJ</t>
  </si>
  <si>
    <t>28,2 GJ/t</t>
  </si>
  <si>
    <t>0,223 t/t</t>
  </si>
  <si>
    <t>0,00219091 t/t</t>
  </si>
  <si>
    <t>76 tCO2 / TJ (in practice : emissions are 0 because of 100% biomass)</t>
  </si>
  <si>
    <t>0,843 t/t</t>
  </si>
  <si>
    <t>0,098 t/GJ</t>
  </si>
  <si>
    <t>31,5 GJ/t</t>
  </si>
  <si>
    <t>[0.005824-1]</t>
  </si>
  <si>
    <t>[0.0005867-0.4397] tCO2/t</t>
  </si>
  <si>
    <t>0,035 t/t</t>
  </si>
  <si>
    <t>0,159 t/1000Nm3</t>
  </si>
  <si>
    <t>0,99224499 t/t</t>
  </si>
  <si>
    <t>0,0230065 t/t</t>
  </si>
  <si>
    <t>0,024 t/t</t>
  </si>
  <si>
    <t>0,923 t/t</t>
  </si>
  <si>
    <t>0,9945 t/t</t>
  </si>
  <si>
    <t>0,9745 t/t</t>
  </si>
  <si>
    <t>0,69786041 t/t</t>
  </si>
  <si>
    <t>0,68999746 t/t</t>
  </si>
  <si>
    <t>0,10395 t/GJ</t>
  </si>
  <si>
    <t>27 GJ/t</t>
  </si>
  <si>
    <t>0,1119 t/GJ</t>
  </si>
  <si>
    <t>32,762 GJ/1000Nm3</t>
  </si>
  <si>
    <t>0,00052 t/t</t>
  </si>
  <si>
    <t>0,0379 t/t</t>
  </si>
  <si>
    <t>0,00545852 t/t</t>
  </si>
  <si>
    <t>1,959 t/t</t>
  </si>
  <si>
    <t>19,4 GJ/t</t>
  </si>
  <si>
    <t>0,099 t/GJ</t>
  </si>
  <si>
    <t>19,7 GJ/t</t>
  </si>
  <si>
    <t>0,888 t/t</t>
  </si>
  <si>
    <t>21,6 GJ/t</t>
  </si>
  <si>
    <t>22 GJ/t</t>
  </si>
  <si>
    <t>0,2153 GJ/t</t>
  </si>
  <si>
    <t>0,05953 t/GJ</t>
  </si>
  <si>
    <t>48,26 GJ/t</t>
  </si>
  <si>
    <t>0,0126 t/1000Nm3</t>
  </si>
  <si>
    <t>0,31 t/t</t>
  </si>
  <si>
    <t>1,0997 t/1000Nm3</t>
  </si>
  <si>
    <t>0,27354 t/t</t>
  </si>
  <si>
    <t>0,33 t/t</t>
  </si>
  <si>
    <t>0,3075 t/t</t>
  </si>
  <si>
    <t>0,0046 t/t</t>
  </si>
  <si>
    <t>0,6615 t/t</t>
  </si>
  <si>
    <t>0,6368 t/t</t>
  </si>
  <si>
    <t>96.66 tCO2/TJ</t>
  </si>
  <si>
    <t>28.2808 GJ/t</t>
  </si>
  <si>
    <t>86.55 tCO2/TJ</t>
  </si>
  <si>
    <t>19.6864 GJ/t</t>
  </si>
  <si>
    <t>3tCO2/T</t>
  </si>
  <si>
    <t>155,2</t>
  </si>
  <si>
    <t>10,1</t>
  </si>
  <si>
    <t>3.664 tCO2/t</t>
  </si>
  <si>
    <t>0.223 tCO2/t</t>
  </si>
  <si>
    <t>0,4253 tCO2/t</t>
  </si>
  <si>
    <t>0.4274 tCO2/t</t>
  </si>
  <si>
    <t>0.43572 tCO2/t</t>
  </si>
  <si>
    <t>0.44 tCO2/t</t>
  </si>
  <si>
    <t>[0.4433-0.477] tCO2/t</t>
  </si>
  <si>
    <t>0.318 tCO2/t</t>
  </si>
  <si>
    <t>0.4096 tCO2/t</t>
  </si>
  <si>
    <t>0.41149895 tCO2/t</t>
  </si>
  <si>
    <t>0.415 tCO2/t</t>
  </si>
  <si>
    <t>0,47749189 t/t</t>
  </si>
  <si>
    <t>35 GJ/t</t>
  </si>
  <si>
    <t>0.44 teCO2/teCarbonate</t>
  </si>
  <si>
    <t>0.53685 tCO2/t</t>
  </si>
  <si>
    <t>0,42019 t/t</t>
  </si>
  <si>
    <t>0,27292576 t/t</t>
  </si>
  <si>
    <t>0,0127156 t/t</t>
  </si>
  <si>
    <t>0,0011944 t/t</t>
  </si>
  <si>
    <t>0,3162 t/t</t>
  </si>
  <si>
    <t>0,273 t/t</t>
  </si>
  <si>
    <t>0,2728925 t/t</t>
  </si>
  <si>
    <t>0,27293 t/t</t>
  </si>
  <si>
    <t>0,272727 t/t</t>
  </si>
  <si>
    <t>0,272</t>
  </si>
  <si>
    <t>94,6</t>
  </si>
  <si>
    <t>77.9 tCO2/TJ</t>
  </si>
  <si>
    <t>40.91GJ/t</t>
  </si>
  <si>
    <t>75tCO2/TJ</t>
  </si>
  <si>
    <t>17.5 GJ/t</t>
  </si>
  <si>
    <t>2,28 tCO2/t</t>
  </si>
  <si>
    <t>0,17 %</t>
  </si>
  <si>
    <t>3,664 tCO2/t</t>
  </si>
  <si>
    <t>0,1977 t/1000Nm3</t>
  </si>
  <si>
    <t>0,71930525 t/t</t>
  </si>
  <si>
    <t>0,7343 t/t</t>
  </si>
  <si>
    <t>99,53</t>
  </si>
  <si>
    <t>0,01397 t/GJ</t>
  </si>
  <si>
    <t>54,801 GJ/t</t>
  </si>
  <si>
    <t>0,9985 t/t</t>
  </si>
  <si>
    <t>0,862 t/t</t>
  </si>
  <si>
    <t>0,0741 t/GJ</t>
  </si>
  <si>
    <t>42,6 GJ/t</t>
  </si>
  <si>
    <t>0,1302 t/t</t>
  </si>
  <si>
    <t>0.477 tCO2/t</t>
  </si>
  <si>
    <t>0,0173 t/t</t>
  </si>
  <si>
    <t>0,01603335 t/t</t>
  </si>
  <si>
    <t>0,89 t/t</t>
  </si>
  <si>
    <t>0,0151 t/t</t>
  </si>
  <si>
    <t>0,0125 t/t</t>
  </si>
  <si>
    <t>0,01664104 t/t</t>
  </si>
  <si>
    <t>0,0083 t/t</t>
  </si>
  <si>
    <t>0,0073 t/t</t>
  </si>
  <si>
    <t>0,000722 t/t</t>
  </si>
  <si>
    <t>0,000374 t/t</t>
  </si>
  <si>
    <t>98,24 %</t>
  </si>
  <si>
    <t>0,98 t/t</t>
  </si>
  <si>
    <t>0,0042 t/t</t>
  </si>
  <si>
    <t>0,056 t/GJ</t>
  </si>
  <si>
    <t>11,7 GJ/1000Nm3</t>
  </si>
  <si>
    <t>0,55 t/1000Nm3</t>
  </si>
  <si>
    <t>2,016 t/1000Nm3</t>
  </si>
  <si>
    <t>36 GJ/1000Nm3</t>
  </si>
  <si>
    <t>33 GJ/1000Nm3</t>
  </si>
  <si>
    <t>0,723 t/t</t>
  </si>
  <si>
    <t>0,055 t/GJ</t>
  </si>
  <si>
    <t>16,1044 GJ/1000Nm3</t>
  </si>
  <si>
    <t>20,3875 GJ/1000Nm3</t>
  </si>
  <si>
    <t>0,4007 t/t</t>
  </si>
  <si>
    <t>0,57094 t/t</t>
  </si>
  <si>
    <t>1,911 t/t</t>
  </si>
  <si>
    <t>0,06442 t/GJ</t>
  </si>
  <si>
    <t>61,4201 GJ/1000Nm3</t>
  </si>
  <si>
    <t>0,48 t/t</t>
  </si>
  <si>
    <t>0,495 t/t</t>
  </si>
  <si>
    <t>0,749 t/t</t>
  </si>
  <si>
    <t>0,6158 t/t</t>
  </si>
  <si>
    <t>Etruria Marl at 0.005 t CO2 per t green dry clay (as delivered) and Other Clay Low at 0.088 t CO2 per t green dry clay (as delivered)</t>
  </si>
  <si>
    <t>2,8582 t/t</t>
  </si>
  <si>
    <t>3,1036 t/t</t>
  </si>
  <si>
    <t>3,1365 t/t</t>
  </si>
  <si>
    <t>3,1376 t/t</t>
  </si>
  <si>
    <t>0,06019 t/GJ</t>
  </si>
  <si>
    <t>0,01519 t/t</t>
  </si>
  <si>
    <t>0,08085 t/t</t>
  </si>
  <si>
    <t>0,06978 t/t</t>
  </si>
  <si>
    <t>0,0005 t/t</t>
  </si>
  <si>
    <t>0,0004 t/t</t>
  </si>
  <si>
    <t>0,0228 t/t</t>
  </si>
  <si>
    <t>0,02 t/t</t>
  </si>
  <si>
    <t>0,08 t/t</t>
  </si>
  <si>
    <t>0,006818 t/t</t>
  </si>
  <si>
    <t>0,9 t/t</t>
  </si>
  <si>
    <t>0,0018 t/t</t>
  </si>
  <si>
    <t>0,0652 t/t</t>
  </si>
  <si>
    <t>0,015 t/t</t>
  </si>
  <si>
    <t>0,51 t/t</t>
  </si>
  <si>
    <t>0,0709 t/t</t>
  </si>
  <si>
    <t>0,008 t/t</t>
  </si>
  <si>
    <t>0,0677 t/t</t>
  </si>
  <si>
    <t>0,002 t/t</t>
  </si>
  <si>
    <t>0,0008 t/t</t>
  </si>
  <si>
    <t>0,0015 t/t</t>
  </si>
  <si>
    <t>0,0002 t/t</t>
  </si>
  <si>
    <t>0,00098829 t/t</t>
  </si>
  <si>
    <t>0,01 t/t</t>
  </si>
  <si>
    <t>0,009 t/t</t>
  </si>
  <si>
    <t>0,001 t/t</t>
  </si>
  <si>
    <t>0,11814809 t/t</t>
  </si>
  <si>
    <t>0,07956 t/t</t>
  </si>
  <si>
    <t>0,13963165 t/t</t>
  </si>
  <si>
    <t>0,1277 t/t</t>
  </si>
  <si>
    <t>0,1002 t/t</t>
  </si>
  <si>
    <t>0,024469 t/t</t>
  </si>
  <si>
    <t>0,0715 t/GJ</t>
  </si>
  <si>
    <t>44,1 GJ/t</t>
  </si>
  <si>
    <t>2,8 t/t</t>
  </si>
  <si>
    <t>0,036375 t/t</t>
  </si>
  <si>
    <t>0,0364 t/t</t>
  </si>
  <si>
    <t>0,0357 t/t</t>
  </si>
  <si>
    <t>0,0663 t/GJ</t>
  </si>
  <si>
    <t>45,7 GJ/t</t>
  </si>
  <si>
    <t>0,817 t/t</t>
  </si>
  <si>
    <t>0,0647 t/GJ</t>
  </si>
  <si>
    <t>0,08521 t/GJ</t>
  </si>
  <si>
    <t>38,7 GJ/t</t>
  </si>
  <si>
    <t>0,0423 t/t</t>
  </si>
  <si>
    <t>14,20 GJ/t</t>
  </si>
  <si>
    <t>0,20473 t/t</t>
  </si>
  <si>
    <t>0,4 t/t</t>
  </si>
  <si>
    <t>0,22 t/t</t>
  </si>
  <si>
    <t>0,128 t/t</t>
  </si>
  <si>
    <t>0,362 t/t</t>
  </si>
  <si>
    <t>0,0134 t/t</t>
  </si>
  <si>
    <t>1170 Litres per tonne</t>
  </si>
  <si>
    <t>78.66 tCO2/TJ</t>
  </si>
  <si>
    <t>0,25 t/t</t>
  </si>
  <si>
    <t>0.44 TCO2 /Tonne dry green material</t>
  </si>
  <si>
    <t>1.66 tCO2/t</t>
  </si>
  <si>
    <t>74,1</t>
  </si>
  <si>
    <t>0,0827 t/GJ</t>
  </si>
  <si>
    <t>0,0011 GJ/1000Nm3</t>
  </si>
  <si>
    <t>0,0383 t/1000Nm3</t>
  </si>
  <si>
    <t>0,06853 t/GJ</t>
  </si>
  <si>
    <t>2,952 GJ/1000Nm3</t>
  </si>
  <si>
    <t>0,771 t/1000Nm3</t>
  </si>
  <si>
    <t>0,62 t/t</t>
  </si>
  <si>
    <t>0,0095524 t/t</t>
  </si>
  <si>
    <t>0,027 t/t</t>
  </si>
  <si>
    <t>0,0275 t/t</t>
  </si>
  <si>
    <t>0,031013 t/t</t>
  </si>
  <si>
    <t>0,00169 t/t</t>
  </si>
  <si>
    <t>0,0726 t/t</t>
  </si>
  <si>
    <t>0,1655 t/t</t>
  </si>
  <si>
    <t>2,8512 t/t</t>
  </si>
  <si>
    <t>0,1117 t/GJ</t>
  </si>
  <si>
    <t>32,8 GJ/t</t>
  </si>
  <si>
    <t>0,994 t/t</t>
  </si>
  <si>
    <t>0,05522 t/GJ</t>
  </si>
  <si>
    <t>14,2053 GJ/1000Nm3</t>
  </si>
  <si>
    <t>0,0779 t/GJ</t>
  </si>
  <si>
    <t>22,94 GJ/t</t>
  </si>
  <si>
    <t>0,0371 t/t</t>
  </si>
  <si>
    <t>0,0346 t/t</t>
  </si>
  <si>
    <t>0,0331 t/t</t>
  </si>
  <si>
    <t>0,00913756 t/1000Nm3</t>
  </si>
  <si>
    <t>0,2939 t/t</t>
  </si>
  <si>
    <t>0,078 t/GJ</t>
  </si>
  <si>
    <t>3,744 GJ/t</t>
  </si>
  <si>
    <t>0,307 t/t</t>
  </si>
  <si>
    <t>0,614 t/t</t>
  </si>
  <si>
    <t>0,3337 t/1000Nm3</t>
  </si>
  <si>
    <t>5,5987 GJ/1000Nm3</t>
  </si>
  <si>
    <t>0,06066 t/GJ</t>
  </si>
  <si>
    <t>21,63 GJ/t</t>
  </si>
  <si>
    <t>3,377 t/1000Nm3</t>
  </si>
  <si>
    <t>56,097 GJ/1000Nm3</t>
  </si>
  <si>
    <t>0,0434 t/1000Nm3</t>
  </si>
  <si>
    <t>26 GJ/1000Nm3</t>
  </si>
  <si>
    <t>42 GJ/t</t>
  </si>
  <si>
    <t>0,872 t/t</t>
  </si>
  <si>
    <t>0,0809 t/GJ</t>
  </si>
  <si>
    <t>0,52 t/t</t>
  </si>
  <si>
    <t>18.84GJ/t</t>
  </si>
  <si>
    <t>0,942 t/t</t>
  </si>
  <si>
    <t>0,163 t/t</t>
  </si>
  <si>
    <t>0,0011 t/t</t>
  </si>
  <si>
    <t>0,003 t/t</t>
  </si>
  <si>
    <t>0,2407 t/t</t>
  </si>
  <si>
    <t>0,6723 t/t</t>
  </si>
  <si>
    <t>0.0018 tC/t</t>
  </si>
  <si>
    <t>0,85632 t/t</t>
  </si>
  <si>
    <t>0,00333893 t/t</t>
  </si>
  <si>
    <t>0,0946334 t/t</t>
  </si>
  <si>
    <t>0,1201 t/t</t>
  </si>
  <si>
    <t>0,31518 t/t</t>
  </si>
  <si>
    <t>0,0057 t/t</t>
  </si>
  <si>
    <t>0,0088 t/t</t>
  </si>
  <si>
    <t>0,2 t/t</t>
  </si>
  <si>
    <t>0,016 t/t</t>
  </si>
  <si>
    <t>0,18 t/t</t>
  </si>
  <si>
    <t>0,071 t/GJ</t>
  </si>
  <si>
    <t>3,15 t/t</t>
  </si>
  <si>
    <t>0,67 t/t</t>
  </si>
  <si>
    <t>0,8294 t/t</t>
  </si>
  <si>
    <t>0,950469 t/t</t>
  </si>
  <si>
    <t>0,2729 t/t</t>
  </si>
  <si>
    <t>0,511 t/t</t>
  </si>
  <si>
    <t>0,975 t/t</t>
  </si>
  <si>
    <t>0,8 t/t</t>
  </si>
  <si>
    <t>0,0014 t/t</t>
  </si>
  <si>
    <t>0,11171 t/GJ</t>
  </si>
  <si>
    <t>0,85592739 t/t</t>
  </si>
  <si>
    <t>0,353 t/t</t>
  </si>
  <si>
    <t>0,051 t/t</t>
  </si>
  <si>
    <t>0,017 t/t</t>
  </si>
  <si>
    <t>0,08686 t/GJ</t>
  </si>
  <si>
    <t>19,1647 GJ/t</t>
  </si>
  <si>
    <t>0,0006 t/t</t>
  </si>
  <si>
    <t>0,02083 t/t</t>
  </si>
  <si>
    <t>0,004 t/t</t>
  </si>
  <si>
    <t>46,4 GJ/t</t>
  </si>
  <si>
    <t>0,00742159 t/t</t>
  </si>
  <si>
    <t>0,0035 t/t</t>
  </si>
  <si>
    <t>0,05816 t/t</t>
  </si>
  <si>
    <t>0,03857 t/t</t>
  </si>
  <si>
    <t>0,189 t/t</t>
  </si>
  <si>
    <t>0,019 t/t</t>
  </si>
  <si>
    <t>2,8531 t/t</t>
  </si>
  <si>
    <t>0.44 TCO2 / Tonne dry green material</t>
  </si>
  <si>
    <t>1969 litres per tonne</t>
  </si>
  <si>
    <t>35,5 GJ/t</t>
  </si>
  <si>
    <t>1,97 t/t</t>
  </si>
  <si>
    <t>0,42110524 t/t</t>
  </si>
  <si>
    <t>0,31833322 t/t</t>
  </si>
  <si>
    <t>0,0549 t/GJ</t>
  </si>
  <si>
    <t>50,01 GJ/t</t>
  </si>
  <si>
    <t>0,57113303 t/t</t>
  </si>
  <si>
    <t>0,0029 t/t</t>
  </si>
  <si>
    <t>0,311</t>
  </si>
  <si>
    <t>2,743 t/t</t>
  </si>
  <si>
    <t>49,9113 GJ/t</t>
  </si>
  <si>
    <t>0,856 t/t</t>
  </si>
  <si>
    <t>21,17 GJ/1000Nm3</t>
  </si>
  <si>
    <t>0,3746 t/t</t>
  </si>
  <si>
    <t>1,1725 t/t</t>
  </si>
  <si>
    <t>0,083 t/t</t>
  </si>
  <si>
    <t>0,0561 t/GJ</t>
  </si>
  <si>
    <t>17,7 GJ/1000Nm3</t>
  </si>
  <si>
    <t>0,000917 t/t</t>
  </si>
  <si>
    <t>25,6535 GJ/t</t>
  </si>
  <si>
    <t>0,006 t/t</t>
  </si>
  <si>
    <t>14,252 GJ/t</t>
  </si>
  <si>
    <t>2,0885 t/t</t>
  </si>
  <si>
    <t>0,0032 t/t</t>
  </si>
  <si>
    <t>0,113 t/GJ</t>
  </si>
  <si>
    <t>0,36595 t/t</t>
  </si>
  <si>
    <t>0,64816194 t/t</t>
  </si>
  <si>
    <t>85 tCO2/t</t>
  </si>
  <si>
    <t>31.39 GJ/t</t>
  </si>
  <si>
    <t>0,58 %</t>
  </si>
  <si>
    <t>0,05488 t/GJ</t>
  </si>
  <si>
    <t>34,0472 GJ/1000Nm3</t>
  </si>
  <si>
    <t>0,028 t/t</t>
  </si>
  <si>
    <t>0,012 t/t</t>
  </si>
  <si>
    <t>3,137 t/t</t>
  </si>
  <si>
    <t>0,3285 t/t</t>
  </si>
  <si>
    <t>1 GJ/t</t>
  </si>
  <si>
    <t>0,672 t/t</t>
  </si>
  <si>
    <t>0,718 t/t</t>
  </si>
  <si>
    <t>0.995 t C/t</t>
  </si>
  <si>
    <t>80 tCO2/TJ</t>
  </si>
  <si>
    <t>0,8092 t/t</t>
  </si>
  <si>
    <t>0.04275 TJ/Tonne</t>
  </si>
  <si>
    <t>9.63 GJ/t</t>
  </si>
  <si>
    <t>0,00057491 t/t</t>
  </si>
  <si>
    <t>104 tCO2/TJ</t>
  </si>
  <si>
    <t>28.2 GJ/t</t>
  </si>
  <si>
    <t>0,9861 t/t</t>
  </si>
  <si>
    <t>0,09992 t/GJ</t>
  </si>
  <si>
    <t>0,76561836 t/t</t>
  </si>
  <si>
    <t>0,40937234 t/t</t>
  </si>
  <si>
    <t>2,8762 t/t</t>
  </si>
  <si>
    <t>2,3303 t/t</t>
  </si>
  <si>
    <t>0,545 t/t</t>
  </si>
  <si>
    <t>0,8563 t/t</t>
  </si>
  <si>
    <t>0,0686 t/GJ</t>
  </si>
  <si>
    <t>87,591 GJ/1000Nm3</t>
  </si>
  <si>
    <t>62.62 tCO2/TJ</t>
  </si>
  <si>
    <t>0.0469 TJ/tonne</t>
  </si>
  <si>
    <t>0,0174 t/1000Nm3</t>
  </si>
  <si>
    <t>0,0751 t/1000Nm3</t>
  </si>
  <si>
    <t>3,6667 t/t</t>
  </si>
  <si>
    <t>46,3</t>
  </si>
  <si>
    <t>46,3 GJ/t</t>
  </si>
  <si>
    <t>0.9405 T C/t</t>
  </si>
  <si>
    <t>1 TCO2/Tonne</t>
  </si>
  <si>
    <t>1GJ/Tonne</t>
  </si>
  <si>
    <t>0,0781 t/1000Nm3</t>
  </si>
  <si>
    <t>16.65 GJ/t</t>
  </si>
  <si>
    <t>1.8 tCO2/t</t>
  </si>
  <si>
    <t>20.6 GJ/t</t>
  </si>
  <si>
    <t>2.1 tCO2/t</t>
  </si>
  <si>
    <t>27.89 GJ/t</t>
  </si>
  <si>
    <t>0.0152 TJ/Tonne</t>
  </si>
  <si>
    <t>0,0151 t/1000Nm3</t>
  </si>
  <si>
    <t>1,5916 t/t</t>
  </si>
  <si>
    <t>93,06 GJ/1000Nm3</t>
  </si>
  <si>
    <t>2,9668 t/t</t>
  </si>
  <si>
    <t>44,6676 GJ/t</t>
  </si>
  <si>
    <t>0,06978 t/GJ</t>
  </si>
  <si>
    <t>46,5899 GJ/t</t>
  </si>
  <si>
    <t>0,015622 t/t</t>
  </si>
  <si>
    <t>18,7 GJ/t</t>
  </si>
  <si>
    <t>0,5 t/t</t>
  </si>
  <si>
    <t>0,114 t/GJ</t>
  </si>
  <si>
    <t>8,9 GJ/t</t>
  </si>
  <si>
    <t>0,13 t/t</t>
  </si>
  <si>
    <t>0,0409 t/t</t>
  </si>
  <si>
    <t>0,0409</t>
  </si>
  <si>
    <t>0,04696 t/t</t>
  </si>
  <si>
    <t>0,06748 t/GJ</t>
  </si>
  <si>
    <t>2,4901 GJ/1000Nm3</t>
  </si>
  <si>
    <t>71.20 tCO2/TJ</t>
  </si>
  <si>
    <t>42.99 GJ/t</t>
  </si>
  <si>
    <t>0,0587 t/t</t>
  </si>
  <si>
    <t>0,631 t/t</t>
  </si>
  <si>
    <t>0,067 t/t</t>
  </si>
  <si>
    <t>0,01579 t/GJ</t>
  </si>
  <si>
    <t>23,111 GJ/t</t>
  </si>
  <si>
    <t>13,236 GJ/t</t>
  </si>
  <si>
    <t>0,96 t/t</t>
  </si>
  <si>
    <t>0,025 t/t</t>
  </si>
  <si>
    <t>0,0017987 t/t</t>
  </si>
  <si>
    <t>0,005842 t/t</t>
  </si>
  <si>
    <t>0,14 t/t</t>
  </si>
  <si>
    <t>0,14</t>
  </si>
  <si>
    <t>0,076134 t/t</t>
  </si>
  <si>
    <t>0,00478</t>
  </si>
  <si>
    <t>0,003222 t/t</t>
  </si>
  <si>
    <t>0,0368 t/t</t>
  </si>
  <si>
    <t>0,0579 t/GJ</t>
  </si>
  <si>
    <t>47,86 GJ/t</t>
  </si>
  <si>
    <t>0,01915 t/t</t>
  </si>
  <si>
    <t>[0.2848-0.3018]</t>
  </si>
  <si>
    <t>0,296 t/t</t>
  </si>
  <si>
    <t>0,0205 t/t</t>
  </si>
  <si>
    <t>0,0003 t/t</t>
  </si>
  <si>
    <t>0,20242 t/t</t>
  </si>
  <si>
    <t>0,2405 t/t</t>
  </si>
  <si>
    <t>0,016289 t/t</t>
  </si>
  <si>
    <t>0,0095 t/t</t>
  </si>
  <si>
    <t>0,1133 t/t</t>
  </si>
  <si>
    <t>0.415Tonnes CO2 / Tonne</t>
  </si>
  <si>
    <t>0.000638 TCO2/m3</t>
  </si>
  <si>
    <t>0 GJ/Tonne</t>
  </si>
  <si>
    <t>0,08 t/GJ</t>
  </si>
  <si>
    <t>36 GJ/t</t>
  </si>
  <si>
    <t>0,03989165 t/t</t>
  </si>
  <si>
    <t>0,0298 t/t</t>
  </si>
  <si>
    <t>0,0332 t/t</t>
  </si>
  <si>
    <t>0,0157 t/t</t>
  </si>
  <si>
    <t>0,0402 t/t</t>
  </si>
  <si>
    <t>0,06632 t/GJ</t>
  </si>
  <si>
    <t>27,65 GJ/t</t>
  </si>
  <si>
    <t>0,06829 t/GJ</t>
  </si>
  <si>
    <t>19,33 GJ/t</t>
  </si>
  <si>
    <t>0,001271 t/t</t>
  </si>
  <si>
    <t>0,001271</t>
  </si>
  <si>
    <t>0,961 t/t</t>
  </si>
  <si>
    <t>0,07535 t/t</t>
  </si>
  <si>
    <t>0,04274 t/t</t>
  </si>
  <si>
    <t>0,000197 t/t</t>
  </si>
  <si>
    <t>0,00016 t/t</t>
  </si>
  <si>
    <t>0,204 t/t</t>
  </si>
  <si>
    <t>0,0375 t/t</t>
  </si>
  <si>
    <t>0,094 t/GJ</t>
  </si>
  <si>
    <t>27,5 GJ/t</t>
  </si>
  <si>
    <t>0,11708 t/GJ</t>
  </si>
  <si>
    <t>16,2076 GJ/t</t>
  </si>
  <si>
    <t>0,791 t/t</t>
  </si>
  <si>
    <t>0,105 t/GJ</t>
  </si>
  <si>
    <t>27,6 GJ/t</t>
  </si>
  <si>
    <t>0,9295 t/t</t>
  </si>
  <si>
    <t>0,9295</t>
  </si>
  <si>
    <t>0,305 t/t</t>
  </si>
  <si>
    <t>0,305</t>
  </si>
  <si>
    <t>0,15 t/t</t>
  </si>
  <si>
    <t>6,0044 t/1000Nm3</t>
  </si>
  <si>
    <t>87,4 GJ/1000Nm3</t>
  </si>
  <si>
    <t>0,008005 t/t</t>
  </si>
  <si>
    <t>0,008005</t>
  </si>
  <si>
    <t>0,0093 t/t</t>
  </si>
  <si>
    <t>0,0093</t>
  </si>
  <si>
    <t>2,7563 t/t</t>
  </si>
  <si>
    <t>0,016729</t>
  </si>
  <si>
    <t>0,2654 t/1000Nm3</t>
  </si>
  <si>
    <t>0,2654</t>
  </si>
  <si>
    <t>0,2445311</t>
  </si>
  <si>
    <t>0,23397607 t/t</t>
  </si>
  <si>
    <t>0,23397607</t>
  </si>
  <si>
    <t>0,45498333 t/t</t>
  </si>
  <si>
    <t>0,45498333</t>
  </si>
  <si>
    <t>0,883 t/t</t>
  </si>
  <si>
    <t>3,664 t/1000Nm3</t>
  </si>
  <si>
    <t>3,3435 t/t</t>
  </si>
  <si>
    <t>40,82 GJ/t</t>
  </si>
  <si>
    <t>0,47 t/t</t>
  </si>
  <si>
    <t>0,47</t>
  </si>
  <si>
    <t>0,223448 t/t</t>
  </si>
  <si>
    <t>0,223448</t>
  </si>
  <si>
    <t>0,95924 t/t</t>
  </si>
  <si>
    <t>0,95924</t>
  </si>
  <si>
    <t>0,27 t/t</t>
  </si>
  <si>
    <t>0,27</t>
  </si>
  <si>
    <t>0,913</t>
  </si>
  <si>
    <t>0.01 kgCO2 / kg HCl</t>
  </si>
  <si>
    <t>0,7657 t/t</t>
  </si>
  <si>
    <t>0,7657</t>
  </si>
  <si>
    <t>0,7268 t/t</t>
  </si>
  <si>
    <t>0,7268</t>
  </si>
  <si>
    <t>0,7195 t/t</t>
  </si>
  <si>
    <t>0,7195</t>
  </si>
  <si>
    <t>0,4931 t/t</t>
  </si>
  <si>
    <t>0,4931</t>
  </si>
  <si>
    <t>0,4636 t/t</t>
  </si>
  <si>
    <t>0,4636</t>
  </si>
  <si>
    <t>0,384</t>
  </si>
  <si>
    <t>0,093 t/GJ</t>
  </si>
  <si>
    <t>28,3 GJ/t</t>
  </si>
  <si>
    <t>25,2 GJ/t</t>
  </si>
  <si>
    <t>0,096 t/GJ</t>
  </si>
  <si>
    <t>0,011411 t/t</t>
  </si>
  <si>
    <t>0,011411</t>
  </si>
  <si>
    <t>0,05605 t/GJ</t>
  </si>
  <si>
    <t>0,05605</t>
  </si>
  <si>
    <t>10,782 GJ/1000Nm3</t>
  </si>
  <si>
    <t>0,1228 t/t</t>
  </si>
  <si>
    <t>0,1228</t>
  </si>
  <si>
    <t>85.1852 tCO2/TJ</t>
  </si>
  <si>
    <t>0,029 t/1000Nm3</t>
  </si>
  <si>
    <t>0,029</t>
  </si>
  <si>
    <t>0,0884 t/1000Nm3</t>
  </si>
  <si>
    <t>0,132 t/1000Nm3</t>
  </si>
  <si>
    <t>0,78047388 t/1000Nm3</t>
  </si>
  <si>
    <t>0,78047388</t>
  </si>
  <si>
    <t>73.3 TCO2/T</t>
  </si>
  <si>
    <t>40.2 GJ/T</t>
  </si>
  <si>
    <t>102 tCO2/TJ</t>
  </si>
  <si>
    <t>16.68 GJ/t</t>
  </si>
  <si>
    <t>0,00416</t>
  </si>
  <si>
    <t>0,05436 t/GJ</t>
  </si>
  <si>
    <t>0,05436</t>
  </si>
  <si>
    <t>0,01769126 t/t</t>
  </si>
  <si>
    <t>0,01769126</t>
  </si>
  <si>
    <t>0,06412312 t/t</t>
  </si>
  <si>
    <t>0,06412312</t>
  </si>
  <si>
    <t>0,375 t/t</t>
  </si>
  <si>
    <t>0,375</t>
  </si>
  <si>
    <t>0,052 t/t</t>
  </si>
  <si>
    <t>0,052</t>
  </si>
  <si>
    <t>Se han presentado 2 casos en los que no se han elaborado planes específicos de muestreo, siendo los 2 flujos fuente de minimis.</t>
  </si>
  <si>
    <t>Anlagen mit geringen Emissionen.</t>
  </si>
  <si>
    <t xml:space="preserve"> </t>
  </si>
  <si>
    <t>Please see comment for 5.8 in Section 14.</t>
  </si>
  <si>
    <t>The installation did not follow the instructions.</t>
  </si>
  <si>
    <t>•	Natural gas from the public supply grid' &amp; Chr(10) &amp; Chr(13) &amp; 'When using natural gas from the public supply grid, operators in Germany can generally dispense with drawing up a sampling plan. The parameters required for calculation of thermal energy in gas are generally determined in Germany in accordance with one of three standardised procedures utilising calibrated measuring equipment and meet the highest-tier requirements under the MVO. If operators furnish evidence that their gas supplier uses one of the three approved methods, the operator need not draw up a sampling plan in connection with the monitoring plan (see FAQ No. MVO 002: http://www.dehst.de/SharedDocs/FAQs/DE/Monitoring-Verordnung-2013-2020/MVO_002_Bestimmung-Stoffmenge-Berechnungsfaktoren-Erdgas.html, available in German). ' &amp; Chr(10) &amp; Chr(13) &amp; '•	Pure feedstock substances' &amp; Chr(10) &amp; Chr(13) &amp; 'When pure feedstocks are used, DEHSt accepts stoichiometrically determined substance values. As these are conservative values, operators need not draw up a sampling plan.' &amp; Chr(10) &amp; Chr(13) &amp; '•	Transfer' &amp; Chr(10) &amp; Chr(13) &amp; 'When waste gases are transferred, the receiving installation need not carry out its own sampling and analysis pursuant to Arts. 32 to 35 MVO if the substances in question were already sampled and analysed by the transferring installation and the installation is also subject to emissions trading.' &amp; Chr(10) &amp; Chr(13) &amp; '•	Online gas chromatographs' &amp; Chr(10) &amp; Chr(13) &amp; 'When online gas chromatographs are used, no sampling plans are required.</t>
  </si>
  <si>
    <t>No changes from the previous reporting year.' &amp; Chr(10) &amp; Chr(13) &amp; '• Natural gas from the public supply grid' &amp; Chr(10) &amp; Chr(13) &amp; 'When using natural gas from the public supply grid, operators in Germany can generally dispense with drawing up a sampling plan. The parameters required for thermal energy gas billing are generally determined in Germany in accordance with one of three standardised procedures utilising officially calibrated measuring equipment and meet the highest tier requirements under the MRR. If operators provide evidence that their gas supplier uses one of the three approved methods, the operator need not draw up a sampling plan in connection with the monitoring plan (see FAQ No. MVO 002: http://www.dehst.de/SharedDocs/FAQs/DE/Monitoring-Verordnung-2013-2020/MVO_002_Bestimmung-Stoffmenge-Berechnungsfaktoren-Erdgas.html, available in German). ' &amp; Chr(10) &amp; Chr(13) &amp; '• Pure feedstock substances' &amp; Chr(10) &amp; Chr(13) &amp; 'When pure feedstocks are used, DEHSt accepts stoichiometrically determined substance values. As these are conservative values, operators need not draw up a sampling plan.' &amp; Chr(10) &amp; Chr(13) &amp; '• Transfer' &amp; Chr(10) &amp; Chr(13) &amp; 'When waste gases are transferred, the receiving installation need not carry out its own sampling and analysis pursuant to Arts. 32 to 35 MRR if the substances in question were already sampled and analysed by the transferring installation and the installation is also subject to emissions trading.' &amp; Chr(10) &amp; Chr(13) &amp; '• Online gas chromatographs' &amp; Chr(10) &amp; Chr(13) &amp; 'When online gas chromatographs are used, no sampling plans are required.' &amp; Chr(10) &amp; Chr(13) &amp; '</t>
  </si>
  <si>
    <t>Please, se sub-section 5.8 of section 14.</t>
  </si>
  <si>
    <t>BRU: not necessary because Brussels Region has only installations with low emission and category A.' &amp; Chr(10) &amp; Chr(13) &amp; 'FL: A sampling plan is not immediately available for 3 major source streams within 3 category C-installations. The same holds for 12 major source streams within 12 category B-installations. The issue has been/will be  raised with the operators concerned, and the sampling plans are being/will be established/documented.' &amp; Chr(10) &amp; Chr(13) &amp; 'WA: When required, a sampling plan has been provided.</t>
  </si>
  <si>
    <t>None of the compressor stations in Scotland have submitted a specific sampling plan. However, the analysis is done by online chromatography, which is acceptable under Article 32(2) as long as there is an initial validation and yearly calibration. The compressor stations'' procedures state that an initial validation was done and that annual calibration will be done.</t>
  </si>
  <si>
    <t>1. Zastosowanie znormalizowanego paliwa handlowego ' &amp; Chr(10) &amp; Chr(13) &amp; '2. Powołanie się na nieracjonalność kosztową</t>
  </si>
  <si>
    <t>Se han presentado 2 casos en los que  no se han elaborado planes específicos de muestreo, siendo los 2 flujos fuente de minimis de Instalaciones de Bajas Emisiones.</t>
  </si>
  <si>
    <t>One installation using dolomite (containing CaCO3 and MgCO3) has been given the rest of 2017 to come up with a sampling plan.</t>
  </si>
  <si>
    <t>Operators could not in all cases provide proof of agreement of the sampling plan with the laboratory.' &amp; Chr(10) &amp; Chr(13) &amp; 'In case sampling was performed by accredited suppliers operators had great difficulty in providing all relevant data. The accreditation itself with an addition on the representativeness of the samples for the specific fuel or material batch would in some cases have to be sufficient proof of high quality sampling. The burden of proof seems to be too heavy in some cases.</t>
  </si>
  <si>
    <t>W nielicznych przypadkach brak zatwierdzenia planu pobierania próbek przez właściwy organ. ' &amp; Chr(10) &amp; Chr(13) &amp; 'W nielicznych przypadkach brak uzgodnienia planu pobierania próbek z akredytowanym laboratorium.' &amp; Chr(10) &amp; Chr(13) &amp; 'Stosowanie norm w planie pobierania próbek, które zostały wycofane z obrotu prawnego.' &amp; Chr(10) &amp; Chr(13) &amp; 'Używanie nieakredytowanych norm w planie pobierania próbek.' &amp; Chr(10) &amp; Chr(13) &amp; 'Instalacja nie dokonała aktualizacji zmienionych technologii w planie pobierania próbek.</t>
  </si>
  <si>
    <t>Some of the sampling plans do not fully conform to the requirements of Articles 33, 34 of the MRR, we are continuing to review these plans.</t>
  </si>
  <si>
    <t>In cases where the supplier performs the sampling and analysis, and there are several suppliers of materials to one source stream, we accept that the operator can submit an aggregated sampling plan. ' &amp; Chr(10) &amp; Chr(13) &amp; 'We do a desk-top approval of sampling plans. During our inspections and/or checking of annual emission reports, we have revealed some cases of discrepancies between approved sampling plans and sampling routines at the installation, i.e. the approved sampling plans have not been fully implemented in the operator''s internal procedures. We do also believe that the operator''s may do changes to the sampling routines (eg. change of standard used for sampling etc.) without sending us an updated sampling plan that reflects such changes for re-approval by us.</t>
  </si>
  <si>
    <t>There have been cases when NV and/or a verifier found that the sampling plan was not satisfactory, and in some cases it was missing altogether. There is no national overview of all sampling plans at present so NV cannot say to what extent this occurs. NV thinks the situation may have improved compared the last couple of years since CA:s and operators have more experience implementing Regulation No. 601/2012 now. This however has not been thoroughly evaluated.</t>
  </si>
  <si>
    <t>One main topic of this year`s assessment of the annual emission reports was the checking the frequency of analysis. The result was that the assessed sampling plans were in line with Regulation (EU) No 601/2012.</t>
  </si>
  <si>
    <t>When a supplier do the sampling and analyses and there are several suppliers of the material in one source stream, we have accepted that the operator can submit a more aggregated sampling plan in Norwegian that covers the different sampling plans from the suppliers in English. ' &amp; Chr(10) &amp; Chr(13) &amp;  Chr(10) &amp; Chr(13) &amp; 'The Norwegian sampling plan is attached to the permit as a part of the monitoring plan. The original English sampling plans from the suppliers are also to be submitted to the CA. When supplier related information is seen to be sensitive information, those sampling plans  are not available to the public and not attached to the permit.</t>
  </si>
  <si>
    <t>When the supplier does the sampling and analysis and there are several suppliers of the material to one source stream we have accepted that the operator can submit a more aggregated sampling plan.</t>
  </si>
  <si>
    <t>•	When supplier data were used, some operators failed to submit information on sampling and analysis to DEHSt, arguing that the suppliers had refused to make such information available. In such cases DEHSt requested operators to provide at least the following items of information: a) sampling location (e.g. stock pile), b) sampling frequency, c) designation of standard(s) or characterisation of alternative approach used with the meaning of Art. 32 para 1 MVO for sampling and sample processing, d) explanation of why the method chosen leads to representative findings for the quantity employed in the entire reporting year.' &amp; Chr(10) &amp; Chr(13) &amp; '•	In some cases the sampling plans were formulated in a very brief or incomplete manner. In some of the cases in which an alternative sampling procedure was used this was not characterised in a sufficiently reproducible manner. It was then difficult to evaluate the representativity of the procedure. Furthermore, some operators were not aware of the standards according to which samples must be taken, or failed to explain why the sampling method chosen by them delivers representative findings.' &amp; Chr(10) &amp; Chr(13) &amp; '•	Some operators were of the opinion that every sample taken needs to be analysed individually. These operators were not aware of the procedure for taking aggregated samples.' &amp; Chr(10) &amp; Chr(13) &amp; '•	Many operators in Germany used in principle the sampling plan template published by DEHSt. Queries by operators concerning the sampling plan were mainly about clarification of the items of information required by the template, or about how to furnish evidence of the representativity of sampling.</t>
  </si>
  <si>
    <t>No changes from the previous reporting year.' &amp; Chr(10) &amp; Chr(13) &amp; '• When supplier data were used, some operators failed to submit information on sampling and analysis to DEHSt, arguing that the suppliers had refused to make such information available. In such cases DEHSt requested operators to provide at least the following items of information: a) sampling location (e.g. stock pile), b) sampling frequency, c) designation of standard(s) or characterisation of alternative approach used with the meaning of Art. 32 para 1 MRR for sampling and sample processing, d) explanation of why the method chosen leads to representative findings for the quantity used in the entire reporting year.' &amp; Chr(10) &amp; Chr(13) &amp; '• In some cases the sampling plans were formulated in a very brief or incomplete manner. In some of the cases in which an alternative sampling procedure was used this was not characterised in a sufficiently reproducible manner. It was then difficult to evaluate the representativity of the procedure. Furthermore, some operators were not aware of the standards according to which samples must be taken, or failed to explain why the sampling method chosen by them delivers representative findings.' &amp; Chr(10) &amp; Chr(13) &amp; '• Some operators were of the opinion that every sample taken needs to be analysed individually. These operators were not aware of the procedure for taking aggregated samples.' &amp; Chr(10) &amp; Chr(13) &amp; '• Many operators in Germany used in principle the sampling plan template published by DEHSt. Queries by operators concerning the sampling plan were mainly about clarification of the items of information required by the template, or about how to furnish evidence of the representativity of sampling.' &amp; Chr(10) &amp; Chr(13) &amp; '</t>
  </si>
  <si>
    <t>There have been cases when NV and/or a verifier found that the sampling plan was not satisfactory, and in some cases it' &amp; Chr(10) &amp; Chr(13) &amp; 'was missing altogether. There is no national overview of all sampling plans at present so NV cannot say to what extent' &amp; Chr(10) &amp; Chr(13) &amp; 'this occurs. NV thinks the situation may have improved compared the last couple of years since CA:s and operators have more' &amp; Chr(10) &amp; Chr(13) &amp; 'experience implementing Regulation No. 601/2012 now. This has not been thoroughly evaluated however.</t>
  </si>
  <si>
    <t>Since last year''s report we have investigated some operators whose sampling plans were not fully compliant with the MRR (usually a lack of information that is specified in Article 33 of the Monitoring and Reporting Regulation). We have taken action by either speaking with the verifier to ensure that they raise a non-compliance in the verification opinion statement, as well as direct communication with the operator.</t>
  </si>
  <si>
    <t>Some of the sampling plans do not fully conform to the requirements of Articles 33, 34 and 35 of the MRR, we are reviewing these plans.</t>
  </si>
  <si>
    <t>1. Analizy wykonywane przez nieakredytowane laboratorium' &amp; Chr(10) &amp; Chr(13) &amp; '2. Brak zatwierdzenia planu pobierania próbek przez właściwy organ ' &amp; Chr(10) &amp; Chr(13) &amp; '3. Rozbieżność metody w planie poboru próbek i planie monitorowania' &amp; Chr(10) &amp; Chr(13) &amp; '4. Brak opisu działań w zastosowanej procedurze poboru próbek' &amp; Chr(10) &amp; Chr(13) &amp; '5. Stosowanie norm w planie pobierania próbek, które zostały wycofane z obrotu prawnego' &amp; Chr(10) &amp; Chr(13) &amp; '6. Mniejsza, niż wymagana w rozporządzeniu, liczba analiz w ciągu roku</t>
  </si>
  <si>
    <t>Se puede mencionar algunos casos en los que el verificador ha indicado que no se había especificado las fechas de las tomas de muestras a analizar o que el plan de muestreo no había sido presentado a la autoridad competente.</t>
  </si>
  <si>
    <t>Petroleum gas condensate</t>
  </si>
  <si>
    <t>cokesgas</t>
  </si>
  <si>
    <t>Elektrody</t>
  </si>
  <si>
    <t>Ferrocromo</t>
  </si>
  <si>
    <t>Fuelgas</t>
  </si>
  <si>
    <t>Gaz rafineryjny wysokociśnieniowy</t>
  </si>
  <si>
    <t>Gaz z odmetonowania</t>
  </si>
  <si>
    <t>Miał węglowy</t>
  </si>
  <si>
    <t>Mixed Xylenes</t>
  </si>
  <si>
    <t>Nawęglacz</t>
  </si>
  <si>
    <t>Offgas</t>
  </si>
  <si>
    <t>Paraxylene</t>
  </si>
  <si>
    <t>PSA-restgas</t>
  </si>
  <si>
    <t>Spieniacz</t>
  </si>
  <si>
    <t>Anolon restgas</t>
  </si>
  <si>
    <t>Chargechroom</t>
  </si>
  <si>
    <t>cokes</t>
  </si>
  <si>
    <t>COV olone</t>
  </si>
  <si>
    <t>fuel gas (high pressure)</t>
  </si>
  <si>
    <t>fuel gas (low pressure)</t>
  </si>
  <si>
    <t>gaz gardzielowy</t>
  </si>
  <si>
    <t>gaz koksowniczy</t>
  </si>
  <si>
    <t>gaz kwaśny z instalacji aminowej</t>
  </si>
  <si>
    <t>gaz opałowy wysokociśnieniowy</t>
  </si>
  <si>
    <t>gaz spalany na pochodniach</t>
  </si>
  <si>
    <t>gaz z odmetanowania</t>
  </si>
  <si>
    <t>gaz ziemny</t>
  </si>
  <si>
    <t>Grafietelectrodes</t>
  </si>
  <si>
    <t>Harina de crudo</t>
  </si>
  <si>
    <t>klinkier</t>
  </si>
  <si>
    <t>miał węgla kamiennego</t>
  </si>
  <si>
    <t>organic carbon</t>
  </si>
  <si>
    <t>Ostali materijali (Other materials)</t>
  </si>
  <si>
    <t>Prirodni plin izvan standardne kvalitete (co-produced natural gas</t>
  </si>
  <si>
    <t>Purge PE</t>
  </si>
  <si>
    <t>Rafinerijski plin (Refinery gas)</t>
  </si>
  <si>
    <t>residual gas</t>
  </si>
  <si>
    <t>residual water</t>
  </si>
  <si>
    <t>węgiel kamienny</t>
  </si>
  <si>
    <t>Biomass fraction</t>
  </si>
  <si>
    <t>Carbon content</t>
  </si>
  <si>
    <t>Conversion factor</t>
  </si>
  <si>
    <t>Emission factor</t>
  </si>
  <si>
    <t>Net calorific value</t>
  </si>
  <si>
    <t>Quantity of fuel</t>
  </si>
  <si>
    <t>CZ-45</t>
  </si>
  <si>
    <t>CZ-0151</t>
  </si>
  <si>
    <t>DK-373</t>
  </si>
  <si>
    <t>FR00000000000000258</t>
  </si>
  <si>
    <t>FR000000000000259</t>
  </si>
  <si>
    <t>FR000000000000614</t>
  </si>
  <si>
    <t>FR-new-7000683</t>
  </si>
  <si>
    <t>FR000000000000368</t>
  </si>
  <si>
    <t>FR000000000000427</t>
  </si>
  <si>
    <t>FR000000000000559</t>
  </si>
  <si>
    <t>FR000000000001133</t>
  </si>
  <si>
    <t>HU-142</t>
  </si>
  <si>
    <t>HU-52</t>
  </si>
  <si>
    <t>HU-54</t>
  </si>
  <si>
    <t>IT_A_758</t>
  </si>
  <si>
    <t>IT_A_759</t>
  </si>
  <si>
    <t>IT_A_762</t>
  </si>
  <si>
    <t>IT_A_841</t>
  </si>
  <si>
    <t>RO44</t>
  </si>
  <si>
    <t>SK150</t>
  </si>
  <si>
    <t>οχι</t>
  </si>
  <si>
    <t>Latvijā netiek paredzētas CCS (Carbon Capture and Storage) darbības.</t>
  </si>
  <si>
    <t>We consider 4-D seismic survey to be the best available techniques for monitoring offshore geological storage of CO2.  4D seismic (or time-lapse) surveys involves comparing the results of 3D seismic surveys repeated at considerable time intervals. The fre</t>
  </si>
  <si>
    <t>Romania currently do not develop other projects than those allowed under the Art. 49 of Regulation EU no. 601/2012 that could be applied for permanent storage of CO2.</t>
  </si>
  <si>
    <t>non</t>
  </si>
  <si>
    <t>np</t>
  </si>
  <si>
    <t>We consider 4-D seismic survey to be the best available techniques for monitoring offshore geological storage of CO2. 4D seismic (or time-lapse) surveys involves comparing the results of 3D seismic surveys repeated at considerable time intervals. The freq</t>
  </si>
  <si>
    <t>We do not foresee any permanent storage in PT.</t>
  </si>
  <si>
    <t>WA: N/A / FL: Voluntary schemes recognized by the Commission</t>
  </si>
  <si>
    <t>In year 2015 the compliance with sustainability criteria was demonstrated according the national system with specific form approved by the verifier.</t>
  </si>
  <si>
    <t>no sustainability criteria are applied except for bioliquids applicable as biofuels in transport secor (according to Government Regulation No. 351/2012 Coll.)</t>
  </si>
  <si>
    <t>no sustainability criteria are applied except for bioliquids applicable as biofuels in transport sector (according to Government Regulation No. 351/2012 Coll.)</t>
  </si>
  <si>
    <t>For bioliquids, from the 2014 reporting year onwards (i.e. from 1 January 2014) proof of sustainability pursuant to the Biomass Electricity Sustainability Ordinance (Biomassenstrom-Nachhaltigkeitsverordnung – BioSt-NachV) must be furnished (cf. Arts. 3 an</t>
  </si>
  <si>
    <t>For bioliquids, from the 2014 reporting year onwards (i.e. from 1 January 2014) proof of sustainability pursuant to the Biomass Electricity Sustainability Ordinance (Biomassenstrom-Nachhaltigkeitsverordnung – BioSt-NachV) must be furnished in Germany (cf.</t>
  </si>
  <si>
    <t xml:space="preserve">Für flüssige Biobrennstoffe muss in Deutschland ab dem Berichtsjahr 2014 (d.h. ab 01.01.2014) die Nachhaltigkeit gemäß Biomassenstrom-Nachhaltigkeitsverordnung (BioSt-NachV) nachgewiesen werden (vgl. §§ 3 und 13 Emissionshandelsverordnung, EHV 2020). Der </t>
  </si>
  <si>
    <t>All installations, except one, use solid biomass for which no sustainability criteria are to be applied. One installation is using biogas (not for transportation) which no sustainability criteria are to be applied.</t>
  </si>
  <si>
    <t>La mayoría de las instalaciones fijas que utilizan biomasa lo hacen en la forma de biomasa sólida que no se encuentra actualmente sujeta al cumplimiento de los criterios de sostenibilidad para poder aplicar el factor de emisión de cero. No obstante, exist</t>
  </si>
  <si>
    <t>U Republici Hrvatskoj je na snazi Pravilnik o načinu i uvjetima primjene zahtjeva održivosti u proizvodnji i korištenju biogoriva (NN 83/13)' &amp; Chr(10) &amp; Chr(13) &amp; 'Nadležna tijela su tražila dokaz da se radi o 100% biomasi.</t>
  </si>
  <si>
    <t>Ne primjenjuje se metode za dokazivanje usklađenosti s kriterijima održivosti.</t>
  </si>
  <si>
    <t>Ne primjenjuju se metode za dokazivanje usklađenosti s kriterijima održivosti.</t>
  </si>
  <si>
    <t>Tier 2.' &amp; Chr(10) &amp; Chr(13) &amp; 'Latvijā tiek izmantota šāda biomasa - koksne, malka, šķelda, koksnes putekļi, biogāze (notekūdeņu gāze) un biodīzeļdegviela. kā biodīzeļdegviela tiek ziņots tāds biomasas kurināmais, kas ir savāktie dīzeļdegvielas tvaiki na</t>
  </si>
  <si>
    <t>Tier 2.' &amp; Chr(10) &amp; Chr(13) &amp; 'Latvijā tiek izmantota šāda biomasa - koksne, malka, šķelda, koksnes putekļi, biogāze (notekūdeņu gāze) un biodīzeļdegviela. Kā biodīzeļdegviela tiek ziņots tāds biomasas kurināmais, kas ir savāktie dīzeļdegvielas tvaiki na</t>
  </si>
  <si>
    <t>Tier 2. Latvijā tiek izmantota šāda biomasa - koksne, malka, šķelda, koksnes putekļi, biogāze (notekūdeņu gāze) un biodīzeļdegviela. kā biodīzeļdegviela tiek ziņots tāds biomasas kurināmais, kas ir savāktie dīzeļdegvielas tvaiki naftas terminālī.</t>
  </si>
  <si>
    <t>We don''t have emissions data from biomass The sustainability criteria did not apply for 2013 in Norway.</t>
  </si>
  <si>
    <t>For zero-rating of liquid/gaseous biomass, the operators have to demonstrate compliance With a national regulation (Product Regulation) by specific forms (certificates) to be checked by the verifier.</t>
  </si>
  <si>
    <t>Ustawa z dnia 21 marca 2014 roku o zmianie ustawy o biokomponentach i biopaliwach ciekłych oraz innych ustaw (Dz. U. 2014 poz. 457.)' &amp; Chr(10) &amp; Chr(13) &amp; 'Zapisy rozdziału 4a ustawy określają w art. 28c. 1. rodzaje dokumentów potwierdzających spełnianie</t>
  </si>
  <si>
    <t>Zmieniona ustawa z dnia 25 sierpnia 2006 r. o biokomponentach i biopaliwach ciekłych (tj. Dz. U. 2017 poz. 285) wprowadziła przepisy rozdziału 4a określające w art. 28c ust. 1 rodzaje dokumentów potwierdzających spełnianie przez biomasę lub biokomponent k</t>
  </si>
  <si>
    <t>Sustainability criteria have not been applied.</t>
  </si>
  <si>
    <t>For comments on why the rows above have been left empty, see section 5 of sheet 14.' &amp; Chr(10) &amp; Chr(13) &amp; 'The Swedish Energy Agency is the supervising authority for the Swedish national system for ascertaining sustainability of biofuels and bioliquids i</t>
  </si>
  <si>
    <t>101304 (Waste from calcination and hydration of lime)</t>
  </si>
  <si>
    <t>160103 (waste tyres)</t>
  </si>
  <si>
    <t>01 04 09</t>
  </si>
  <si>
    <t>02 01 07; 03 01 05</t>
  </si>
  <si>
    <t>02 01 10; 10 02 99; 12 01 01; 12 01 02; 12 01 99; 15 01 04; 16 01 17; 16 02 16; 16 03 04; 17 04 05; 19 10 01; 19 12 02; 19 12 03</t>
  </si>
  <si>
    <t>02 02 03, 03 03 99, 19 08 01, 19 12 10</t>
  </si>
  <si>
    <t>02 03 01</t>
  </si>
  <si>
    <t>02 03 99</t>
  </si>
  <si>
    <t>03 01 05; 03 03 05; 03 03 10; 10 01 01; 10 01 02; 10 01 80; 10 12 99</t>
  </si>
  <si>
    <t>03 01 05; 03 03 05; 03 03 10; 10 01 17; 10 01 80</t>
  </si>
  <si>
    <t>03 01 05; 10 01 02; 10 01 80; 19 08 02</t>
  </si>
  <si>
    <t>03 01 05; 10 01 02; 10 12 99</t>
  </si>
  <si>
    <t>03 03 05</t>
  </si>
  <si>
    <t>03 03 05; 03 03 07; 03 03 10</t>
  </si>
  <si>
    <t>03 03 07; 07 02 80; 19 12 04; 19 12 08; 19 12 10</t>
  </si>
  <si>
    <t>030105 - 020103</t>
  </si>
  <si>
    <t>030310 - 030311 - 030309</t>
  </si>
  <si>
    <t>030310 - 030311 - 030309 - 020399</t>
  </si>
  <si>
    <t>04 02 14*</t>
  </si>
  <si>
    <t>05 01 05*</t>
  </si>
  <si>
    <t>06 03 16; 10 02 08; 10 02 14</t>
  </si>
  <si>
    <t>061303 - 160304</t>
  </si>
  <si>
    <t>07 01 04</t>
  </si>
  <si>
    <t>07 01 04; 13 03 01; 16 05 08</t>
  </si>
  <si>
    <t>07 02 80; 16 01 03</t>
  </si>
  <si>
    <t>07 06 12</t>
  </si>
  <si>
    <t>07 07 08</t>
  </si>
  <si>
    <t>07 07 12</t>
  </si>
  <si>
    <t>070101 - 070504 - 070701 - 140603 - 161001 - 161003 - 190204 - 190208</t>
  </si>
  <si>
    <t>070104 - 070504 - 070708 - 140603 - 190204 - 190207 - 190208</t>
  </si>
  <si>
    <t>070712 - 060503 - 190814 - 060314 - 101203 - 100121 - 070612 - 161106</t>
  </si>
  <si>
    <t>08 01 12*</t>
  </si>
  <si>
    <t>08 01 17*</t>
  </si>
  <si>
    <t>09 01 03*</t>
  </si>
  <si>
    <t>10 01 05</t>
  </si>
  <si>
    <t>10 01 15</t>
  </si>
  <si>
    <t>10 02 07; 10 02 08</t>
  </si>
  <si>
    <t>10 02 08; 10 02 14</t>
  </si>
  <si>
    <t>10 02 80; 10 02 99; 12 01 01; 12 01 02; 15 01 04; 17 04 05; 19 10 01; 19 12 02</t>
  </si>
  <si>
    <t>10 05 01; 19 10 02</t>
  </si>
  <si>
    <t>10 08 99</t>
  </si>
  <si>
    <t>10 09 08</t>
  </si>
  <si>
    <t>10 12 08</t>
  </si>
  <si>
    <t>10 13 11</t>
  </si>
  <si>
    <t>100202 - 100903</t>
  </si>
  <si>
    <t>100903 - 100202</t>
  </si>
  <si>
    <t>101201 - 101299</t>
  </si>
  <si>
    <t>11 05 02; 17 04 04</t>
  </si>
  <si>
    <t>12 01 01, 12 01 99, 16 01 17, 17 04 05, 19 10 01, 19 12 02</t>
  </si>
  <si>
    <t>12 01 01; 12 01 02; 12 01 99</t>
  </si>
  <si>
    <t>120101 - 120102 - 150104 - 160117 - 170405 - 190102 - 191001 - 191202 - 200140</t>
  </si>
  <si>
    <t>120101 - 120102 - 150104 - 170405 - 191202</t>
  </si>
  <si>
    <t>120101 - 120199 - 150104 - 170405 - 190102 - 191001 - 191212 - 200140</t>
  </si>
  <si>
    <t>120101 - 120199 - 160117 - 170405 - 191202</t>
  </si>
  <si>
    <t>120101 - 160106 - 160117 - 170405 - 191202 - 200140</t>
  </si>
  <si>
    <t>120101 - 170405 - 191001 - 191202</t>
  </si>
  <si>
    <t>120101 - 191202 - 170405 - 191001 - 120102 - 160117</t>
  </si>
  <si>
    <t>120107*,130109*,130110*,130111*,130112*,130113*,</t>
  </si>
  <si>
    <t>120202 - 120201</t>
  </si>
  <si>
    <t>13 02 05, 13 02 06, 13 02 07, 13 02 08</t>
  </si>
  <si>
    <t>13 08 02*</t>
  </si>
  <si>
    <t>13 08 99</t>
  </si>
  <si>
    <t>130110*, 130113*, 130205*, 130206*, 130208*, 130307*, 130308*, 130403*, 130701*, 130703*, 160708* i 190208*</t>
  </si>
  <si>
    <t>14 06 05*</t>
  </si>
  <si>
    <t>15 01 05</t>
  </si>
  <si>
    <t>15 02 02</t>
  </si>
  <si>
    <t>16 01 03 (waste tyres)</t>
  </si>
  <si>
    <t>16 03 06</t>
  </si>
  <si>
    <t>160103 - 070299</t>
  </si>
  <si>
    <t>160103 - 191204</t>
  </si>
  <si>
    <t>17 04 05, 19 12 02, 12 01 01</t>
  </si>
  <si>
    <t>17 04 11</t>
  </si>
  <si>
    <t>17 05 04</t>
  </si>
  <si>
    <t>170405 - 191202 - 120101 - 160117 - 120199 - 191001 - 10029</t>
  </si>
  <si>
    <t>170405 - 191202 - 120102</t>
  </si>
  <si>
    <t>19 01 12</t>
  </si>
  <si>
    <t>19 01 18</t>
  </si>
  <si>
    <t>19 02 04</t>
  </si>
  <si>
    <t>19 02 06</t>
  </si>
  <si>
    <t>19 02 08</t>
  </si>
  <si>
    <t>19 02 09</t>
  </si>
  <si>
    <t>19 02 10; 19 08 05</t>
  </si>
  <si>
    <t>19 08 10</t>
  </si>
  <si>
    <t>19 09 02</t>
  </si>
  <si>
    <t>20 01 07</t>
  </si>
  <si>
    <t>20 01 32*</t>
  </si>
  <si>
    <t>20 02 01</t>
  </si>
  <si>
    <t>200138 - 150103 - 030105</t>
  </si>
  <si>
    <t>Atsrādātās smēreļļas un kuģu tilpņu naftas produkti</t>
  </si>
  <si>
    <t>Cement Kiln Dust</t>
  </si>
  <si>
    <t>Combustible alternativo derivado de residuos Se trata de un residuo mezcla de otros de distinto origen. Con lo cual no se le puede asociar un único código LER.</t>
  </si>
  <si>
    <t>Combustible alternativo líquido Se trata de un residuo mezcla de otros de distinto origen. Con lo cual no se le puede asociar un único código LER.</t>
  </si>
  <si>
    <t>De-inking sludges from paper recycling</t>
  </si>
  <si>
    <t>EWC 06 13 03</t>
  </si>
  <si>
    <t>EWC 15 01 06</t>
  </si>
  <si>
    <t>EWC 19 12 08</t>
  </si>
  <si>
    <t>EWC 20 01 39</t>
  </si>
  <si>
    <t>Furnace Bottom Ash</t>
  </si>
  <si>
    <t>Hazardous Industrial Waste - 190205*,191103*, 190208*</t>
  </si>
  <si>
    <t>Industrial and Municipal Waste; Refuse Derived Fuel (RDF) -150203,191204,191210,191211*,191212,200101,200139,</t>
  </si>
  <si>
    <t>Industrial Waste - Tires (070299,160103,191204,191212)</t>
  </si>
  <si>
    <t>Liquid Waste - 130208,,130507, 130508, 130703</t>
  </si>
  <si>
    <t>MBM (Meat and Bone Meal)</t>
  </si>
  <si>
    <t>Mechanically separated rejects from pulping of waste paper and cardboard</t>
  </si>
  <si>
    <t>Mezcla de familias: 02 01 03 / 07 05 13* / 15 02 02* / 19 01 10* / 19 02 09* / 19 09 04 / 19 12 10 / 19 12 11* / 20 01 32</t>
  </si>
  <si>
    <t>Mezcla de familias: 03 01 04* / 19 02 09*</t>
  </si>
  <si>
    <t>Mezcla de familias: 05 01 03* / 07 01 01* / 07 01 04* / 07 01 08* / 07 03 04* / 07 05 01* / 07 06 01* / 07 06 04* / 07 06 08* / 07 07 01* / 07 07 04* / 07 07 08* / 08 01 11* / 08 03 12* / 13 01 05* / 13 03 06* / 13 05 02* / 13 05 07* / 13 07 03* / 14 06 0</t>
  </si>
  <si>
    <t>Mezcla de familias: 07 01 08 / 15 02 02* / 19 02 09* / 19 12 08</t>
  </si>
  <si>
    <t>Mezcla de familias: 07 01 08* / 13 05 07*</t>
  </si>
  <si>
    <t>Mezcla de familias: 14 06 03-19 02 08</t>
  </si>
  <si>
    <t>Mezcla de familias: 16 01 03 / 16 01 06</t>
  </si>
  <si>
    <t>Mezcla de familias: 19 12 04 / 19 12 10 / 19 12 11* / 19 12 12</t>
  </si>
  <si>
    <t>Municipal and industrial wastes (RDF)</t>
  </si>
  <si>
    <t>n.d.</t>
  </si>
  <si>
    <t>Neitralizēta piesārņotā augsne (NPS)</t>
  </si>
  <si>
    <t>Ruß</t>
  </si>
  <si>
    <t>Sadzīves un rūpniecības atkritumi; Ekokurināmais</t>
  </si>
  <si>
    <t>Sadzīves un rūpnieciskie atkritumi; Ekokurināmais</t>
  </si>
  <si>
    <t>Sludges from site effluent treatment plant</t>
  </si>
  <si>
    <t>Tyres and rubber waste (where reported separately)</t>
  </si>
  <si>
    <t>Waste - all types</t>
  </si>
  <si>
    <t>Waste Solvents (Cemfuel)</t>
  </si>
  <si>
    <t>Wood wastes (where reported separately)</t>
  </si>
  <si>
    <t>01 05 05</t>
  </si>
  <si>
    <t>02 04 99, 13 01 10*, 13 01 13*, 13 02 05*, 13 02 06*, 13 02 08*, 13 03 07*, 13 03 08*, 13 03 10*, 13 04 03* i 19 02 08*</t>
  </si>
  <si>
    <t>020103 - 030105</t>
  </si>
  <si>
    <t>03 01 05; 03 03 05; 03 03 07; 03 03 10; 10 01 01; 10 01 02; 10 01 80; 10 12 99</t>
  </si>
  <si>
    <t>03 01 05; 03 03 05; 03 03 07; 10 01 17</t>
  </si>
  <si>
    <t>03 01 05; 03 03 05; 03 03 07; 10 01 17; 10 01 80</t>
  </si>
  <si>
    <t>03 01 05; 03 03 05; 10 01 01; 10 01 02; 10 12 99</t>
  </si>
  <si>
    <t>03 01 05; 10 01 02; 10 01 17; 10 01 80; 10 12 99</t>
  </si>
  <si>
    <t>03 01 05; 10 01 02; 10 01 80</t>
  </si>
  <si>
    <t>03 03 07 / 07 02 13 / 19 12 10</t>
  </si>
  <si>
    <t>03 03 08</t>
  </si>
  <si>
    <t>03 03 10 / 03 03 11</t>
  </si>
  <si>
    <t>030104 - 030105</t>
  </si>
  <si>
    <t>030309 - 030310 - 030311</t>
  </si>
  <si>
    <t>030309 - 030310 - 030311 - 020399</t>
  </si>
  <si>
    <t>05 01 03* / 05 01 06* / 07 01 01* / 07 01 04* / 07 01 08* / 07 03 04* / 07 04 01* / 07 05 01* / 07 06 01* / 07 06 08* / 07 07 01* / 07 07 04* / 07 07 08* / 08 01 11*/ 08 01 19* / 08 03 12* / 09 01 01* / 09 01 03* / 12 01 09* / 12 01 14* / 12 03 01* / 13 0</t>
  </si>
  <si>
    <t>05 01 06* /  06 13 02* / 13 07 03* / 15 02 02* / 16 07 09 / 19 01 10* / 19 12 08 / 19 12 10 /  19 12 11*</t>
  </si>
  <si>
    <t>07 01 12</t>
  </si>
  <si>
    <t>07.01.04</t>
  </si>
  <si>
    <t>07.01.08</t>
  </si>
  <si>
    <t>070712 - 060503 - 190814 - 060314 - 101203 - 070612 - 100908 - 100208 - 070312 - 161106</t>
  </si>
  <si>
    <t>08 01 18*</t>
  </si>
  <si>
    <t>09 04 10</t>
  </si>
  <si>
    <t>10 01 01; 10 01 02</t>
  </si>
  <si>
    <t>10 01 17</t>
  </si>
  <si>
    <t>10 02 07; 10 02 08; 19 02 05; 19 08 13</t>
  </si>
  <si>
    <t>10 02 99; 15 01 04; 17 04 05</t>
  </si>
  <si>
    <t>10 09 03</t>
  </si>
  <si>
    <t>10 11 03</t>
  </si>
  <si>
    <t>10 12 11</t>
  </si>
  <si>
    <t>10; 19</t>
  </si>
  <si>
    <t>101299 - 101201</t>
  </si>
  <si>
    <t>111 : Bois et déchets assimilés (uniquement la partie non-biomasse)</t>
  </si>
  <si>
    <t>114 :Ordures ménagères (partie non biomasse)</t>
  </si>
  <si>
    <t>115 : Déchets industriels solides (partie non biomasse)</t>
  </si>
  <si>
    <t>116 :Déchets de bois (sauf déchets assimilés au bois) (partie non biomasse)</t>
  </si>
  <si>
    <t>118 :Boues d’épuration des eaux (partie non biomasse)</t>
  </si>
  <si>
    <t>119 : Combustibles dérivés de déchets (partie non biomasse)</t>
  </si>
  <si>
    <t>12 01 01; 16 01 17; 17 04 05; 19 12 02; 20 01 40</t>
  </si>
  <si>
    <t>12 01 07</t>
  </si>
  <si>
    <t>120101 - 12-0199 - 150104 - 170405 - 190102 - 191001 - 191212 - 200140</t>
  </si>
  <si>
    <t>120101 - 170405 - 191202</t>
  </si>
  <si>
    <t>120107*, 130107*, 130113*, 130205*, 130206*, 130207*, 130208*, 130310*</t>
  </si>
  <si>
    <t>121A : Autres combustibles solides / Pneumatiques (partie non biomasse)</t>
  </si>
  <si>
    <t>13 01 05*, 13 01 10*, 13 01 11*, 13 01 13*, 13 02 04*, 13 02 05*, 13 02 06*, 13 02 08*, 13 03 01*, 13 03 07*, 13 03 08*; 13 03 10*,13 04 01*, 13 04 03*, 13 05 06*, 13 07 01*, 13 07 03*, 13 08 99*, 12 01 07*, 12 01 09*, 19 08 10*</t>
  </si>
  <si>
    <t>13 04 01 / 13 04 02 / 13 04 03 / 13 05 06 / 13 05 07 / 13 07 03 / 13 08 02 / 16 07 08</t>
  </si>
  <si>
    <t>13 04 03*</t>
  </si>
  <si>
    <t>13 07 01</t>
  </si>
  <si>
    <t>13.07.03</t>
  </si>
  <si>
    <t>130113*; 130110* 130204*; 130205*; 130206*; 130208*; 130307*; 130403*; 130507*; 130703*; 160708*; 190207*</t>
  </si>
  <si>
    <t>14 06 03 /19 02 08</t>
  </si>
  <si>
    <t>15 01*</t>
  </si>
  <si>
    <t>16 01 03 / 16 01 06</t>
  </si>
  <si>
    <t>16 01 30</t>
  </si>
  <si>
    <t>16 03 04</t>
  </si>
  <si>
    <t>16 03 05*</t>
  </si>
  <si>
    <t>16 12 04</t>
  </si>
  <si>
    <t>160305 - 160306</t>
  </si>
  <si>
    <t>17 04 01</t>
  </si>
  <si>
    <t>17 04 05; 12 01 01</t>
  </si>
  <si>
    <t>17 14 05</t>
  </si>
  <si>
    <t>170405 - 191202 - 160106 - 120101 - 160117 - 120199 - 120102 - 191001 - 100299</t>
  </si>
  <si>
    <t>19 02 09* / 03 01 04*</t>
  </si>
  <si>
    <t>19 02 99</t>
  </si>
  <si>
    <t>19 05 01 / 19 05 02 / 19 12 10 / 19 12 04</t>
  </si>
  <si>
    <t>19 08 01</t>
  </si>
  <si>
    <t>19 08 05*</t>
  </si>
  <si>
    <t>19 08 15</t>
  </si>
  <si>
    <t>19 12 02</t>
  </si>
  <si>
    <t>19 12 06</t>
  </si>
  <si>
    <t>19 12 10 / 19 12 12</t>
  </si>
  <si>
    <t>19 12 10, 19 12 08, 19 12 12</t>
  </si>
  <si>
    <t>19.02.04</t>
  </si>
  <si>
    <t>19.02.08</t>
  </si>
  <si>
    <t>19.02.09</t>
  </si>
  <si>
    <t>19.02.10</t>
  </si>
  <si>
    <t>191204 - 190210</t>
  </si>
  <si>
    <t>191210 - 191212</t>
  </si>
  <si>
    <t>20 01*</t>
  </si>
  <si>
    <t>212 : Huile usée de moteur à essence</t>
  </si>
  <si>
    <t>213 : Huile usée de moteur diesel</t>
  </si>
  <si>
    <t>214 :Solvant usagés</t>
  </si>
  <si>
    <t>2140 :Solvant usagé (autres que solvant type G3000)</t>
  </si>
  <si>
    <t>214A :Solvant usagé / Solvant type G3000</t>
  </si>
  <si>
    <t>218 :Autres déchets liquides</t>
  </si>
  <si>
    <t>Andere Mineralölprodukte in [t]</t>
  </si>
  <si>
    <t>Hazardous Industrial Waste - 190205*,191103*, 190208*,191211*</t>
  </si>
  <si>
    <t>Industrial and Municipal Waste and Refuse Derived Fuel (RDF) -150106,150203,150203,191204,191210,191211*,191212,200101,200139</t>
  </si>
  <si>
    <t>Industrial Waste (070103*, 070104*, 070107*)</t>
  </si>
  <si>
    <t>Komunalinės ir pramoninės atliekos; 09.1 Gyvūninės ir mišrios maisto produktų atliekos</t>
  </si>
  <si>
    <t>Komunalinės ir pramoninės atliekos; 10.2 Mišrios ir nerūšiuotos atliekos (turinčios &lt;97 % biogeninės anglies)</t>
  </si>
  <si>
    <t>Komunalinės ir pramoninės atliekos; 10.2 Mišrios ir nerūšiuotos atliekos (turinčios 0 % biogeninės anglies)</t>
  </si>
  <si>
    <t>Komunalinės ir pramoninės atliekos; 10.3 Rūšiavimo atliekos (turinčios &lt;97 % biogeninės anglies)</t>
  </si>
  <si>
    <t>Liquid Waste - 130208,130507, 130508, 130703</t>
  </si>
  <si>
    <t>Municipal and Industrial Wastes</t>
  </si>
  <si>
    <t>Municipal sewage waste</t>
  </si>
  <si>
    <t>Oil waste</t>
  </si>
  <si>
    <t>Pramoninės atliekos; 05.2 Sveikatos priežiūros priemonių neužkrečiamosios atliekos</t>
  </si>
  <si>
    <t>Pramoninės atliekos; 07.6 Tekstilės atliekos</t>
  </si>
  <si>
    <t>Se trata de un residuo mezcla de otros de distinto origen (combustibles alternativo líquido/combustibles alternativo derivado de residuos). No se ha identificado código LER</t>
  </si>
  <si>
    <t>Simplified template for monitoring plans: BRU: No / FL: Yes, a simplified template for the monitoring plan has been established for ‘simple’ installations. The operator has to justify that a simplified monitoring plan is appropriate by performing a risk a</t>
  </si>
  <si>
    <t>Buvo leista nepildyti duomenų, susijusių su išimtimis, išvardintomis Reglamento 47 straipsnyje.</t>
  </si>
  <si>
    <t>FL : We have provided a checklist that operators have to complete to check if they are entitled to use a simplified monitoring plan. A completed check list has to be submitted together with the simplified monitoring plan.  / WA : N/A</t>
  </si>
  <si>
    <t>brak</t>
  </si>
  <si>
    <t>Simplification to reporting, by allowing Eurocontrol Support Facility data files to be uploaded on to the emissions report template.</t>
  </si>
  <si>
    <t>Remarks in VR, biomass, random samples, Fall-back approaches, CEMS, detailed analysis of source streams and their calculation factors</t>
  </si>
  <si>
    <t>FL: Comparison with previous years (per installation and per source stream), check on correctness of default values and the range of values for analyzed calculation factors / WA: Comparison with historical data (activity data, calculation factor when anal</t>
  </si>
  <si>
    <t>WA: All verified emission reports are subject to a CA detailed assessment. Particular attention is brought to big emitters especially when some analyses are carried. From 2015 onwards, we check if the verifier has done a risk analysis to assess changes th</t>
  </si>
  <si>
    <t>BRU: 100 with data from the year before / WA: Comparison with historical data (activity data, calculation factor when analysed, cross check with previous year emissions), check correctness of default values, check if tier applied match tier approved in MP</t>
  </si>
  <si>
    <t>BRU: Now it’s an verifier accredited who checks the emissions report. The verifier accredited is check by a national autorithy.Thus the competent authority IBGE ckecks less than before. / FL: Various checks were performed on all AER’s including completene</t>
  </si>
  <si>
    <t xml:space="preserve">BRU: Now it’s an verifier accredited who checks the emissions report. The verifier accredited is check by a national autorithy.Thus the competent authority IBGE ckecks less than before. / FL: In total 14 types of checks were performed on all AER’s. These </t>
  </si>
  <si>
    <t>BRU: Now it’s an verifier accredited who checks the emissions report. The verifier accredited is check by a national autorithy.Thus the competent authority IBGE ckecks less than before. / FL: In the first reporting year we faced considerable time constrai</t>
  </si>
  <si>
    <t>All reports are checked in details and analised carefully.</t>
  </si>
  <si>
    <t>All reports are checked in details and analised carefully</t>
  </si>
  <si>
    <t>Data for activity level reported to the MOEW; Information about the operation of the instalations - provided from RIEW.</t>
  </si>
  <si>
    <t>cross check with verification and improvement reports</t>
  </si>
  <si>
    <t>cross check with VR and IR</t>
  </si>
  <si>
    <t>risk based assessment - checks were performed on reports with inconsistencies found during previous checks</t>
  </si>
  <si>
    <t>on the basis of a feedback from the Czech Hydrometeorological Insitute working on National GHG Inventory report</t>
  </si>
  <si>
    <t>risk based assessment - checks were performed on reports with abnormal calculation factors found after source stream data extraction</t>
  </si>
  <si>
    <t xml:space="preserve">Zentrale elektronische Prüfung ergab ca. 15% auffällige Emissionsberichte, die vertieft geprüft werden. </t>
  </si>
  <si>
    <t>Cannot yet be stated because verification is not yet concluded. However, the following are envisaged among others: comparison with historical data, with known calculation factors from the past, with capacity and output data where known.</t>
  </si>
  <si>
    <t>Offen, da Prüfung nicht abgeschlossen, aber vorgesehen, u.a.: Abgleich mit historischen Daten, mit bekannten Berechnungsfaktoren aus der Vergangenheit, mit Leistungs- bzw. Produktionsdaten soweit bekannt</t>
  </si>
  <si>
    <t>All emission reports and verification reports are checked in a spread sheet, comparing different types of data against other data. 31 % of the installations where then examined in detail because of flags/warnings in the spread sheet.</t>
  </si>
  <si>
    <t>The DEA has cross checked the data for energy producers with another reporting system for energy producers.</t>
  </si>
  <si>
    <t>All emissions reports has been entered into our online system which use the monitoring plan to make the calculation.</t>
  </si>
  <si>
    <t>All installations that deliver energy to the grid are cross checked with other energy reporting.</t>
  </si>
  <si>
    <t>All emission reports were checked against previous emissions reported.</t>
  </si>
  <si>
    <t>All reports were analysed in detail.</t>
  </si>
  <si>
    <t>*Autorización Ambiental Integrada*Acreditación del verificador*Solicitud analiticas de carbonatos.*Años anteriores.*Datos históricos</t>
  </si>
  <si>
    <t>*Media de las emisiones notificadas en el periodo 2013-2016 de cada instalación (si variaba superando un valor de referencia en función del tipo de instalación se cotejaba con datos de actividad notificados y los factores de cálculo en base a los notifica</t>
  </si>
  <si>
    <t xml:space="preserve">*Instalaciones categoría C e instalaciones de categoría B cuyo seguimiento incluía plan de muestreo y análisis químico. *Discrepancias con planes de seguimiento, procedimientos o resoluciones de autorizaciones. *Detección de errores en la comprobación de </t>
  </si>
  <si>
    <t>*Media de las emisiones notificadas en el periodo 2013-2015 de cada instalación (si variaba superando un valor de referencia en función del tipo de instalación se cotejaba con datos de actividad notificados y los factores de cálculo en base a los notifica</t>
  </si>
  <si>
    <t xml:space="preserve">*Instalaciones categoria C e instalaciones de categoria B cuyo seguimiento incluía plan de muestreo y análisis químico. *Discrepancias con planes de seguimiento, procedimientos o resoluciones de autorizaciones. *Detección de errores en la comprobación de </t>
  </si>
  <si>
    <t>*Instalaciones categoria C*Datos del permiso de emisión de gases de efecto invernadero.*Discordancias entre el informe de verificación y la notificación anual de emisiones.*Selección aleatoria.</t>
  </si>
  <si>
    <t>*PRTR*Con la autorización (representante, coherencia con el PS) y modificaciones de la misma en su caso. *Con las notificaciones de cambios de actividad de 31 de diciembre.</t>
  </si>
  <si>
    <t>*Instalaciones categoria C e instalaciones de categoria B cuyo seguimiento incluida plan de muestreo y análisis químico * Datos del permiso de emisión de gases de efecto invernadero * Discrepancias con planes de seguimiento o resoluciones de autorizacione</t>
  </si>
  <si>
    <t>All emission reports are analysed in detail.</t>
  </si>
  <si>
    <t>compared to AER of the previous year</t>
  </si>
  <si>
    <t>when there is an important difference with the AER of the previous yearwhen the verification reports showed important non conformities</t>
  </si>
  <si>
    <t>risk analysis</t>
  </si>
  <si>
    <t>Unakrsne provjere s Izvješćima o godišnjim emisijama za 2013. i 2014. godinu, s Planovima praćenja, s NE&amp;C obrascima, s podacima o povijesnim emisijama</t>
  </si>
  <si>
    <t>Sva izvješća o emisijama su detaljno analizirana.</t>
  </si>
  <si>
    <t>Unakrsne provjere s Izvješćima o godišnjim emisijama za 2013., 2014. i 2015. godinu, s Planovima praćenja, s NE&amp;C obrascima, s podacima o povijesnim emisijama.</t>
  </si>
  <si>
    <t>Base criteria for detailed analysis was: 1. Electricity production installation because they didn’t receive free allowances 2. Small installations without environmental experts 3. pig iron or steel installations which use mass balance and omit some source</t>
  </si>
  <si>
    <t>EPA inspectors are still in the process of checking emission reports and intend to check 100% of reports.</t>
  </si>
  <si>
    <t>Batch specific fuel and material calculations where required for complex installations with process emissions.</t>
  </si>
  <si>
    <t>All seven reports were analysed in detail.</t>
  </si>
  <si>
    <t>Green accounting.</t>
  </si>
  <si>
    <t>All 6 reports were analysed in detail.</t>
  </si>
  <si>
    <t>Green accounting</t>
  </si>
  <si>
    <t>Dati di produzione</t>
  </si>
  <si>
    <t>% impianti con valore delle emissioni non coerenti ai dati di produzione</t>
  </si>
  <si>
    <t>sono stati valutati i livelli di attività riportati nella comunicazione con il valore utilizzato per l''assegnazione</t>
  </si>
  <si>
    <t>2 Anlagen inLiechtenstein, beidekontrolliert</t>
  </si>
  <si>
    <t>2 Anlagen, beide kontrolliert</t>
  </si>
  <si>
    <t>Ankstesnių metų ŠESD ataskaitos, Nacionalinė ŠESD apskaitos ataskaita.</t>
  </si>
  <si>
    <t>Visos ataskaitos patikrinamos išsamiai Aplinkos apsaugos agentūros.</t>
  </si>
  <si>
    <t>Nacionalinė ŠESD apskaitos ataskaita. Taip pat lyginta su ankstesnių metų ŠESD ataskaitomis.</t>
  </si>
  <si>
    <t>TIPK leidimasForma Nr. 2 ,,Atmosfera“</t>
  </si>
  <si>
    <t>historical emission data</t>
  </si>
  <si>
    <t>All report submitted are checked.</t>
  </si>
  <si>
    <t>historical data (trend analysis)</t>
  </si>
  <si>
    <t>Data gaps, anomalous values of  EF, NCV, OxF, inconsistency with MP and approx. 10% random sample. (checks not yet completed)</t>
  </si>
  <si>
    <t>Data gaps, anomalous values of EF, NCV, OxF,Inconsistency with MP and approx. 10% randomsample. (checks not yet completed)</t>
  </si>
  <si>
    <t>We have cross-checked with annual emission reports for all installations for 2014.</t>
  </si>
  <si>
    <t>We have conducted a check of all emission report by going through all source streams and emission sources for each installation.</t>
  </si>
  <si>
    <t>We have conducted a check of all emission reports by going through details connected to activity data and emission factors for all source streams and emission sources for each installation.</t>
  </si>
  <si>
    <t>We have cross-checked with annual emission reports for all installations for 2016.</t>
  </si>
  <si>
    <t>The emission reports were cross-checked against the 2016 activity data and emissions from the past years.</t>
  </si>
  <si>
    <t>These reports were selected taking into consideration the category of the installation, the 2015 activity data provided, the emissions from de past years, the verification reports and other comunications which were received about a certain installation du</t>
  </si>
  <si>
    <t>The emission reports were cross-checked against the 2015 activity data and emissions from the past years.</t>
  </si>
  <si>
    <t>These reports were selected taking into consideration the category of the installation, the 2016 activity data provided, the emissions from the past years, the verification reports and other comunications which were received about a certain installation d</t>
  </si>
  <si>
    <t>All monitoring reports have been analyzed in detail. Comparisons were made with other documents: analysis bulletins, invoices,  information provided by the operators during 2015.</t>
  </si>
  <si>
    <t>All monitoring reports have been analyzed in detail. Comparisons were made with other documents: analysis bulletins, invoices, information provided by the operators during 2016.</t>
  </si>
  <si>
    <t>Cross-check with the number of allowances surrendered in the Union Registry.</t>
  </si>
  <si>
    <t>Size of the emission, non-material mistatements and non-compliance with the MRR given in the verification report.</t>
  </si>
  <si>
    <t>All emission reports for which a non-material mistatement were given in the verification report (less then 1 %)</t>
  </si>
  <si>
    <t>The quantity of fuel was chross-checked with the Financial authority according to the regulation on CO2 tax.</t>
  </si>
  <si>
    <t>The emission reports were cross-checked with the data from NEIS (National Emission Information System) and Statistical Office of the Slovak Republic.</t>
  </si>
  <si>
    <t>AEM reports are cross checked with previous years AEM reports, improvement reports and the operator''s GHG permit.</t>
  </si>
  <si>
    <t>AEM reports are cross checked with previous years AEM reports, improvement reports and the operator''s GHG permit</t>
  </si>
  <si>
    <t>EA- apply a risk based approach for determining which AEM reports are to be analysed. SEPA, DAERA, NRW and DECC-OGED review most or all of their operator''s AEM reports</t>
  </si>
  <si>
    <t>EA apply a risk based approach for determining which AEM reports are to be analysed. SEPA, DAERA, NRW and BEIS-OPRED review most or all of their operator''s AEM reports.</t>
  </si>
  <si>
    <t>Εγκαταστάσεις όπου είχε προταθεί αλλαγή του σχεδίου παρακολούθησης. Εγκαταστάσεις με μηδενικές εκπομπές</t>
  </si>
  <si>
    <t>Έλεγχος αν λήφθησαν υπόψη σχόλια επαληθευτών σε εκθέσεις προηγούμενων ετών</t>
  </si>
  <si>
    <t>- Εγκαταστάσεις όπου είχε προταθεί αλλαγή του σχεδίου παρακολούθησης- Εγκαταστάσεις με μηδενικές εκπομπές</t>
  </si>
  <si>
    <t>Reasonable doubts  communicated to operators by CA /  response by operators  / if doubts cannot be  dispelled emissions  will be determined by  CA (if possible in  cooperation with operator)</t>
  </si>
  <si>
    <t>Reasonable doubts communicated to operators by CA/ response by operators / if doubts cannot be dispelled emissions will be determined by CA (if possible in cooperation with operator)</t>
  </si>
  <si>
    <t>Letters for presenting of timetable and measres for fulfillment of the verification resommendations were send.</t>
  </si>
  <si>
    <t>Letters for presenting of timetable and measures for fullfillment of the verification recommendations were send.</t>
  </si>
  <si>
    <t>The CA made a concervative estimation of emissions.</t>
  </si>
  <si>
    <t>N/a</t>
  </si>
  <si>
    <t>Offen, da Prüfung nicht abgeschlossen (das Gesetz sieht Schätzung von Emissionsdaten und Bußgelder für fehlerhafte Emissionsberichte vor).</t>
  </si>
  <si>
    <t>Cannot yet be stated because verification is not yet concluded; experience shows that verification of reports detects need to adjust monitoring plans.</t>
  </si>
  <si>
    <t>Offen, da Prüfung nicht abgeschlossen; erfahrungsgemäß wird im Rahmen der Berichtsprüfung auch Bedarf für Änderungen der Überwachungspläne festgestellt.</t>
  </si>
  <si>
    <t>Cannot yet be stated because verification is not yet concluded (the law provides for sanctions in the event of failure to comply with the obligation to submit a report, and for emissions data estimation and fine imposition in the event of errors in emissi</t>
  </si>
  <si>
    <t xml:space="preserve">Cannot yet be stated because verification is not yet concluded (the law provides for emissions data estimation and fine imposition in the event of errors in emissions reports). </t>
  </si>
  <si>
    <t>Conservative emission will be estimated.</t>
  </si>
  <si>
    <t>DEA has checked whether there is requirements to submit improvement reports. If there is issues that should be addressed in the monitoring plan, we transferred those cases to a list of tasks. Also some cases has been transferred to the information exchang</t>
  </si>
  <si>
    <t>Updating monitoring plans, reports to the relevant accreditation bodies.</t>
  </si>
  <si>
    <t>*Modificación de la autorización y/o del plan de seguimiento de la instalación. *Requerimiento de subsanaciones y aclaraciones, y propuestas de mejora a las instalaciones. *Requerimiento de subsanaciones a verificadores. *Recálculo de emisiones. *Remisión</t>
  </si>
  <si>
    <t>No se han rechazado informes de emisiones verificadas.</t>
  </si>
  <si>
    <t>emails, formal notice</t>
  </si>
  <si>
    <t>emails and visite site; modification MP asked</t>
  </si>
  <si>
    <t>Nadležnom tijelu (MZOE-u) poslani dopisi od strane HAOP-a o greškama u verificiranim godišnjim izvješćima. MZOE na temelju toga obavijestio operatere i verifikatore slanjem dopisa-obavijesti.</t>
  </si>
  <si>
    <t>Provedena konzervativna procjena emisija</t>
  </si>
  <si>
    <t>MZOIP je zaprimio dopise od strane HAOP-a o greškama u verificiranim godišnjim izvješćima. MZOIP na temelju toga obavijestio operatere i verifikatore slanjem dopisa-obavijesti.</t>
  </si>
  <si>
    <t>Where necessary clarification is sought from the Operator and/or Verifier and appropriate action taken.</t>
  </si>
  <si>
    <t>No reports rejected to date in 2017, however not all reports have been reviewed yet.</t>
  </si>
  <si>
    <t>Where necessary, clarification is sought from the Operator and or Verifier and appropriate action taken</t>
  </si>
  <si>
    <t>Nesuna</t>
  </si>
  <si>
    <t>Notifica di sanzione</t>
  </si>
  <si>
    <t>comunicazione agli operatori ed ai verificatori interessati dell''errore commesso</t>
  </si>
  <si>
    <t>Sudaryta ŠESD duomenų suvestinė, kuri patalpinta Aplinkos apsaugos agentūros oficialiame tinklapyje</t>
  </si>
  <si>
    <t>Atmestų ataskaitų nebuvo.</t>
  </si>
  <si>
    <t>Kreiptasi į veiklos vykdytojus, kad pateiktų patikslintas ataskaitas.</t>
  </si>
  <si>
    <t>Emisiju ziņojumi ir izskatīti, veicot emisijas kvotu piešķiršanas uzraudzību, kā arī veicot akreditēto verificētāju auditu</t>
  </si>
  <si>
    <t>Tika dots termiņš sagatavošanai un verificēta emisiju ziņojuma iesniegšanai VVD. Pēc atkārtotas iesniegšanas,emisiju ziņojums tika saskaņots.</t>
  </si>
  <si>
    <t>no further action was taken</t>
  </si>
  <si>
    <t>no action was taken</t>
  </si>
  <si>
    <t>The competent authority issues a formal acceptance report to the operator of the installation concerned which also includes references to any findings made by the verifier and the competent authority.</t>
  </si>
  <si>
    <t>Conservative estimation of emissions</t>
  </si>
  <si>
    <t>Dialogue/information exchange with operators and verifiers to explain confusing elements of the AERs/VRs.</t>
  </si>
  <si>
    <t>Dialogue/information exchange with operators and verifiers to explain confusing elements of the the AERs/VRs. This dilog has sometimes laid to the submission of an updated report by the operator.</t>
  </si>
  <si>
    <t>Prośba o dodatkowe wyjaśnienia.</t>
  </si>
  <si>
    <t>W sytuacji wymagającej korekty raportu proszono o jej wykonanie.</t>
  </si>
  <si>
    <t>W sytuacji wymagającej korekty raportu proszono o jej wykonanie</t>
  </si>
  <si>
    <t>We''ve been helping the operators and verifiers to correct their reports to comply with the regulations 600/2012 and 601/2012.</t>
  </si>
  <si>
    <t>The competent authority requested to some installations to proceed with the update of their monitoring plans.</t>
  </si>
  <si>
    <t>The operator has made changes in the monitoring plan. NV have made an conservative estimatation of the emissons.</t>
  </si>
  <si>
    <t>Δεν απορρίφθηκε καμία έκθεση</t>
  </si>
  <si>
    <t>Στις περιπώσεις όπου υπήρχαν ουσιώδης παρατηρήσεις από τους επαληθευτές, ενημερώθηκαν οι εγκαταστάσεις ώστε να συμμορφωθούν με αυτές. Επίσης ζητήθηκαν πιστοποιητικά που λήξει η ισχύ τους</t>
  </si>
  <si>
    <t>Έγγραφη ενημέρωση της εγκατάστασης για τη συμμόρφωση</t>
  </si>
  <si>
    <t>Verified emissions report was rejected because of non-compliance with Regulation No 600/2012</t>
  </si>
  <si>
    <t>Cannot yet be stated because verification is not yet concluded.</t>
  </si>
  <si>
    <t>One emission report was corrected, as the source stream bio natural gas not was calculated correctly. The emission was corrected by the CA.</t>
  </si>
  <si>
    <t>gas meter non available; lack of analysis of biomass source; lack of tracability for the analysis; no MP approved</t>
  </si>
  <si>
    <t>Odbačeno zbog Izvješća o verifikaciji</t>
  </si>
  <si>
    <t>Reasons for rejecting was:-	missing signature of authorized persons;-	missing stamp of verifier;-	missing catalogue number of waste-	missing data of fuel stock</t>
  </si>
  <si>
    <t>Ataskaitos buvo pateiktos ne pilnos sudėties (Pvz.: buvo atsiųstas tik titulinis lapas ir lapas „Summarry“), todėl prašėme pateikti iš naujo. Taip pat buvo ataskaitų, kuriose buvo nurodyti neteisingi apskaičiavimo faktoriai ir skirtingos pakopos, todėl pr</t>
  </si>
  <si>
    <t>Nav sagatavots ikgadējais emisiju ziņojums atbilstoši EK izstrādātai veidlapai un nav iesniegts verifikācijai. (05.04.2016. Lēmums Nr. VA16VL0037).</t>
  </si>
  <si>
    <t>The reasons for rejecting the emissions reports were: NCV, EF and OF swapped, permit, EPRTR number''s incorrect, numbering of the sources streams adultered, lack of CRF''s, errors in the units reported and missing verifiers identification. Some files were</t>
  </si>
  <si>
    <t>Condition3</t>
  </si>
  <si>
    <t>WA: Each report compared with Support facilityFL: Other :1- no use of ETS support facility for reporting2- reported emissions are lower than emissions in ETS support facility</t>
  </si>
  <si>
    <t>Use of ERE tool from the German Umweltbundesamt</t>
  </si>
  <si>
    <t>WA: All reports are checked in details. They are checked using the following information: Eurocontrol SF + ERE TOOL.FL: Other :1- no use of ETS support facility for reporting2- reported emissions are lower than emissions in ETS support facility</t>
  </si>
  <si>
    <t>Automated check of all emissions reports using own IT application.</t>
  </si>
  <si>
    <t>All reports were analysed in detail because in total two emissions reports were submitted.</t>
  </si>
  <si>
    <t>Herramienta de Eurocontrol (ETS Support Facility), bases de datos de aviación civil.</t>
  </si>
  <si>
    <t>U RH je samo jednog operatora zrakoplova</t>
  </si>
  <si>
    <t>A total of 4 emission reports. All were analyzed in detail.</t>
  </si>
  <si>
    <t>We have 13 operators</t>
  </si>
  <si>
    <t>PT has only received 9 anual emissions reports.</t>
  </si>
  <si>
    <t>Emissions reports with a total of 50 000 ton CO2 emissions or more for the reporting year. 38% of flight operators were within this range. Some emissions reports (23%) were examined closer due to emission figures differing with more than 5% and/or 1000 to</t>
  </si>
  <si>
    <t>All operator reports are reviewed.</t>
  </si>
  <si>
    <t>Eurocontrol data, random samples of techlog files</t>
  </si>
  <si>
    <t>Cross-checks with ETS Support Facility Tool.</t>
  </si>
  <si>
    <t>Check against EUROCONTROL data.</t>
  </si>
  <si>
    <t>Checked against EuroControl data</t>
  </si>
  <si>
    <t>Emissions reports were cross-checked with monitoring plans.</t>
  </si>
  <si>
    <t>with the CO2 emissinos estimated by the Eurocontrol Support Facility</t>
  </si>
  <si>
    <t>Podaci od EUROCONTROL-a, ETS Support Facility data, Izvješće o godišnjim emisijama za 2013. i 2014. godinu</t>
  </si>
  <si>
    <t>Eurocontrol Support Facility.</t>
  </si>
  <si>
    <t>Cross checked with data from Eurocontrol</t>
  </si>
  <si>
    <t>Išmetamųjų ŠESD kiekis buvo lyginamas suEUROCONTROL SUPPORT FACILITY ir Nacionalinio ŠESD registro administratoriausduomenimis.</t>
  </si>
  <si>
    <t>previous annual emission report</t>
  </si>
  <si>
    <t>The emission data were cross-checked against data generated by the Eurocontrol ETS Support Facility. This was not the case for the two helicopter operators, since their emission offshore are not registered by the Eurocontrol ETS Support Facility.</t>
  </si>
  <si>
    <t>Cross-checks were performed against Eurocontrol''s data.</t>
  </si>
  <si>
    <t>The emissions were compared to the values given in the ETS SF facility and in the verification reports.</t>
  </si>
  <si>
    <t>Cross-check with the data from ETS-SF.</t>
  </si>
  <si>
    <t>Eurocontrol Support Facility Data.</t>
  </si>
  <si>
    <t>FL: Only reports with lower verified emissions than the emissions according to the EU ETS SF are analysed in detail. / WA:  All reports are checked in details. They are checked using the following information: Eurocontrol SF</t>
  </si>
  <si>
    <t>Automatisierte Prüfung aller Emissionsberichte mit eigener IT-Anwendung.</t>
  </si>
  <si>
    <t>Report was analysed in detail because in total one emission report was submitted.</t>
  </si>
  <si>
    <t>Herramienta de Eurocontrol (ETS Support Facility), bases de datos de aviación civil para determinar rutas de servicio público excluidas del sistema.</t>
  </si>
  <si>
    <t>Imamo samo jednog operatora zrakoplova</t>
  </si>
  <si>
    <t>Nessuna</t>
  </si>
  <si>
    <t>All reports subitted are checked.</t>
  </si>
  <si>
    <t>NL has 14 AOs.</t>
  </si>
  <si>
    <t>The Competent Authority has only received 10 annual emissions reports.</t>
  </si>
  <si>
    <t>Non-material misstatements or non-compliance with the MRR stated in the verification report. Or big differences between reported emissions and data given i ETSSF.</t>
  </si>
  <si>
    <t>FL and WAL: Total emissions in EU ETS SF</t>
  </si>
  <si>
    <t>Cross checks with ETS Support Facility tool</t>
  </si>
  <si>
    <t>Prüfung gegen EUROCONTROL Daten.</t>
  </si>
  <si>
    <t>Emissions in AER checked with data in the registry.</t>
  </si>
  <si>
    <t>Emission report was cross-checked with monitoring plan.</t>
  </si>
  <si>
    <t>Podaci od EUROCONTROL-a, ETS Support Facility data, Izvješće o godišnjim emisijama za 2015</t>
  </si>
  <si>
    <t>Dati provenienti da Eurocontrol (ETSSF)</t>
  </si>
  <si>
    <t>previous annual emission report, Eurocontrol ETS-SF</t>
  </si>
  <si>
    <t>ETSSF, ERE2.0, own analyses</t>
  </si>
  <si>
    <t>The emission data were cross-checked against data generated by the Eurocontrol ETS Support Facility. This was not the case for the two helicopter operators, since their emission offshore are not registered by the Eurocontrol ETS Support Facility</t>
  </si>
  <si>
    <t>Cross-check with the number of allowances surrendered in the Union Registry and with the ETS Support Facility data.</t>
  </si>
  <si>
    <t>Eurocontrol Support Facility Data</t>
  </si>
  <si>
    <t>Some flights missing (omissions)</t>
  </si>
  <si>
    <t>Returned to the operator because the data gap section of the report was not completed.</t>
  </si>
  <si>
    <t>FL: Cross check with Eurocontrol data revised verified report was submitted by operator</t>
  </si>
  <si>
    <t>High difference of flights presented by the aircraft operator against Eurocontrol data.</t>
  </si>
  <si>
    <t>The CA reminded operator for its obligation to keep records in connection with applying of the procedures.</t>
  </si>
  <si>
    <t>Requerimientos varios para aclarar discrepancias en datos reportados. Generalmente, para aclarar discrepancias relativas al alcance relativo a los datos TKT a reportar.</t>
  </si>
  <si>
    <t>κανένα μέτρο</t>
  </si>
  <si>
    <t>Clarifications were sought to confirm why some flights were not reported (Valid training and circular flights (Diversions)).</t>
  </si>
  <si>
    <t>request more information from verifier</t>
  </si>
  <si>
    <t>Investigations on the operators are planned later this year</t>
  </si>
  <si>
    <t>The competent authority requested to some aircraft operators to proceed with the update of their monitoring plans..</t>
  </si>
  <si>
    <t>No further action taken as a consequence of cheks on verified emissions report.</t>
  </si>
  <si>
    <t>Returned to the aircraft operator for correction, reverification and resubmission. Verified emission corrected on the Union Registry when necessary.</t>
  </si>
  <si>
    <t>No further action taken as a result of rejection of verified emissions repots because any verified emissions report was not rejected.</t>
  </si>
  <si>
    <t>The CA informed the operator for necessity of the fulfillment of the verification body''s recommendation.</t>
  </si>
  <si>
    <t>Requerimientos varios para aclarar discrepancias en datos reportados.</t>
  </si>
  <si>
    <t>Κανένα μέτρο</t>
  </si>
  <si>
    <t>Clarifications have been sought to confirm why some flights were not reported (potentially these are training flights).</t>
  </si>
  <si>
    <t>Richieste di integrazione</t>
  </si>
  <si>
    <t>Peržiūrėtos nepriklausomų vertintojų pastabos.</t>
  </si>
  <si>
    <t>The competent authority issues a formal acceptance report to the aircraft operator concerned which also includes references to any findings made by the verifier and the competent authority.</t>
  </si>
  <si>
    <t>One report returned for correction and re-submission of verification report. In one case, the verifier was contacted directly from the CA for clarification.</t>
  </si>
  <si>
    <t>The competent authority requested to some aircraft operators to proceed with the update of their monitoring plans.</t>
  </si>
  <si>
    <t>FL: Request to correct the report and submit revised report + Verification opinion statement</t>
  </si>
  <si>
    <t>Growth criterion not achieved.</t>
  </si>
  <si>
    <t>We did not receive any tonne-kilometre reports in 2016</t>
  </si>
  <si>
    <t>not applicable. no tonne-kilometre reports were received in the reporting period</t>
  </si>
  <si>
    <t>No tonne kilometre reports were recieved in 2016.</t>
  </si>
  <si>
    <t>n.a</t>
  </si>
  <si>
    <t>http://cdr.eionet.europa.eu/cz/eu/emt/envv0bgbw/</t>
  </si>
  <si>
    <t xml:space="preserve">Denmark do not have terms and conditions that have to be assigned by the account holders. Instead we have incorporated the terms and conditions in the Executive order no. 1180 (see the uploaded files). The Executive order is legally binding.  ' &amp; Chr(10) </t>
  </si>
  <si>
    <t>Agreement for operators and aicraft operators:		http://www.seringas.caissedesdepots.fr/sites/www.seringas.caissedesdepots.fr/IMG/pdf/operator_agreement.pdf				' &amp; Chr(10) &amp; Chr(13) &amp; 'Agreement for non operators: 		http://www.seringas.caissedesdepots.fr/s</t>
  </si>
  <si>
    <t>http://cdr.eionet.europa.eu/nl/eu/emt/envu4m2vw/2014-05-21_User_terms_and_conditions_OHA.pdf/manage_edit_documenthttp://cdr.eionet.europa.eu/nl/eu/emt/envu4m2vw/2014-05-21_User_terms_and_conditions_PHA-TA-KA.pdf/manage_edit_document</t>
  </si>
  <si>
    <t>http://cdr.eionet.europa.eu/si/eu/emt/envu60klg/Contract_on_opening_managing_account_2014.pdf/manage_edit_documenthttp://cdr.eionet.europa.eu/si/eu/emt/envu60klg/Other_terms_and_conditions__part_of_contract.pdf/manage_edit_document</t>
  </si>
  <si>
    <t>http://emisie.icz.sk/dokumenty/vseobecne-obchodne-podmienky/</t>
  </si>
  <si>
    <t>http://cdr.eionet.europa.eu/cz/eu/emt/envv0bgia/</t>
  </si>
  <si>
    <t>http://cdr.eionet.europa.eu/nl/eu/emt/envu4m2vw/2014-05-21_User_terms_and_conditions_OHA.pdf/manage_edit_document' &amp; Chr(10) &amp; Chr(13) &amp; 'http://cdr.eionet.europa.eu/nl/eu/emt/envu4m2vw/2014-05-21_User_terms_and_conditions_PHA-TA-KA.pdf/manage_edit_docume</t>
  </si>
  <si>
    <t>http://cdr.eionet.europa.eu/si/eu/emt/envu60klg/Contract_on_opening_managing_account_2014.pdf/manage_edit_document' &amp; Chr(10) &amp; Chr(13) &amp; 'http://cdr.eionet.europa.eu/si/eu/emt/envu60klg/Other_terms_and_conditions__part_of_contract.pdf/manage_edit_documen</t>
  </si>
  <si>
    <t>See attached terms of use for the Austrian part of the Union Registry</t>
  </si>
  <si>
    <t>The Belgian Royal Decree and its accessory conditions have been attached to this submission. Any account holder must agree with these terms of use via the account application form.: http://cdr.eionet.europa.eu/be/eu/emt/envvyi4wg/20160524_BE_NatReg_Terms_</t>
  </si>
  <si>
    <t>http://cdr.eionet.europa.eu/cy/eu/emt/envvysybq/AV_E022015_registry_annex_I_II_09022015.pdf/manage_edit_document' &amp; Chr(10) &amp; Chr(13) &amp; 'http://cdr.eionet.europa.eu/cy/eu/emt/envvysybq/Annex_I_II_operator_holding_account.pdf/manage_edit_document' &amp; Chr(10</t>
  </si>
  <si>
    <t>http://cdr.eionet.europa.eu/fi/eu/emt/envvyh7xw/7.1_Registry_terms_and_conditions_-_FI.pdf/manage_edit_document</t>
  </si>
  <si>
    <t>File uploaded i.e. Union Registry "Security Terms of Use"</t>
  </si>
  <si>
    <t>http://cdr.eionet.europa.eu/nl/eu/emt/envv2pzlq/2014-05-21_Gebruiksbepalingen_registerbeheerder_ETR_EN.pdf/manage_edit_document' &amp; Chr(10) &amp; Chr(13) &amp; 'http://cdr.eionet.europa.eu/nl/eu/emt/envv2pzlq/2014-05-21_Gebruiksbepalingen_registerbeheerder_PTR_HR_</t>
  </si>
  <si>
    <t>http://cdr.eionet.europa.eu/sk/eu/emt/envvyc8ma/Vseobecne_obchodne_podmienky_od_15.02.2015.pdf/manage_edit_document</t>
  </si>
  <si>
    <t>The Belgian Royal Decree and its accessory conditions have been attached to this submission. Any account holder must agree with these terms of use via the account application form: http://cdr.eionet.europa.eu/be/eu/emt/envwsvtzq/20170606_BE_NatReg_Terms_o</t>
  </si>
  <si>
    <t>http://eea.government.bg/bg/r-r/r-te/registry/main7</t>
  </si>
  <si>
    <t>http://cdr.eionet.europa.eu/cy/eu/emt/envwtfneq/AV_E012017_registry_annex_I_II_20012017.pdf/manage_edit_document' &amp; Chr(10) &amp; Chr(13) &amp;  Chr(10) &amp; Chr(13) &amp; 'http://cdr.eionet.europa.eu/cy/eu/emt/envwtfneq/Annex_I_II_operator_holding_account.pdf/manage_ed</t>
  </si>
  <si>
    <t>https://www.povolenky.cz/otevreni-uctu/smlouva_files/Smlouva%20o%20zrizeni%20a%20vedeni%20uctu_2016_cistopis.pdf' &amp; Chr(10) &amp; Chr(13) &amp; 'https://www.povolenky.cz/otevreni-uctu/smlouva_files/OP_ISR_rijen_2016_cistopis.pdf</t>
  </si>
  <si>
    <t>The terms and conditions required to be signed by account holders are included in the statutory order “Bekendtgørelse om EU’s CO2-kvoteregister og Det Danske Kyoto-register”, which the account holders need to comply to. The statutory order can be found he</t>
  </si>
  <si>
    <t>http://cdr.eionet.europa.eu/ee/eu/emt/envwr1vpq/Registri_kasutustingimused_21042017.pdf</t>
  </si>
  <si>
    <t>File uploaded i.e. Union Registry "Security Terms of Use"  This document should be treated as a confidential document.</t>
  </si>
  <si>
    <t>http://www.llv.li/files/au/pdf-llv-au-verfahrensbeschreibung_kontoeroeffnung_2014.pdf</t>
  </si>
  <si>
    <t>http://cdr.eionet.europa.eu/lt/eu/emt/envwtjhkw/Saskaitos_tvarkymo_sutarties_pavyzdys.pdf/manage_edit_document</t>
  </si>
  <si>
    <t>http://cdr.eionet.europa.eu/nl/eu/emt/envwuvfgg/NEa-2016-10-06-Gebruiksbepalingen-registerbeheerder-PTR-HR-KR-EN-3.pdf/manage_edit_document' &amp; Chr(10) &amp; Chr(13) &amp; 'http://cdr.eionet.europa.eu/nl/eu/emt/envwuvfgg/Q7.1_User_terms_and_conditions_accounts_ETR</t>
  </si>
  <si>
    <t>http://cdr.eionet.europa.eu/pl/eu/emt/envwrrtuq/Regulamin.pdf</t>
  </si>
  <si>
    <t>http://cdr.eionet.europa.eu/gb/eu/emt/envwtacmw/UK_Registry_account_terms_and_conditions_May_2016.pdf/manage_edit_document</t>
  </si>
  <si>
    <t>Nesar</t>
  </si>
  <si>
    <t>Bankrupcy on May 2, 2012; no reasonable further prospect for surrendering.</t>
  </si>
  <si>
    <t>Blagoevgrad BT</t>
  </si>
  <si>
    <t>Combustion installation</t>
  </si>
  <si>
    <t>In respect to Art. 33 (3) of Commission Regulation (EU) № 389/2013 in instruction from our competent authority.</t>
  </si>
  <si>
    <t>FR000000000000496</t>
  </si>
  <si>
    <t>SOUCHE PARTICIPATION</t>
  </si>
  <si>
    <t>L''installation a cessé ses activités en 2012. La cessation a été communiquée tardivement. Les quotas 2013 et 2014 avaient déjà été délivrés. La société étant fermée, il n''est plus possible de récupérer les quotas</t>
  </si>
  <si>
    <t>Close Air ltd</t>
  </si>
  <si>
    <t>C&amp;S Wholesale Groces</t>
  </si>
  <si>
    <t>The AO is below the 1000 tonnes threshold</t>
  </si>
  <si>
    <t>IT Aviation LLC</t>
  </si>
  <si>
    <t>The AO is below the 1000</t>
  </si>
  <si>
    <t>LT-54</t>
  </si>
  <si>
    <t>Gargždų šilumos tinklų rajono katilinė Nr. 4</t>
  </si>
  <si>
    <t>Grąžintų leidimų skaičius lygus patvirtintoms emisijoms</t>
  </si>
  <si>
    <t>LV0000000000000100</t>
  </si>
  <si>
    <t>SIA "JELD-WEN Latvija"</t>
  </si>
  <si>
    <t>Installation 99</t>
  </si>
  <si>
    <t>nd.</t>
  </si>
  <si>
    <t>FirstOfAircraftOperatorID</t>
  </si>
  <si>
    <t>ID39219</t>
  </si>
  <si>
    <t>Proxima Ltd.</t>
  </si>
  <si>
    <t>FUNAIR CORPORATION</t>
  </si>
  <si>
    <t>Funair Corporation</t>
  </si>
  <si>
    <t>Flight Management Corporation</t>
  </si>
  <si>
    <t>Waylawn Ltd</t>
  </si>
  <si>
    <t>Hemberg Trading Limited</t>
  </si>
  <si>
    <t>FL: Investigation Pending 1) Verification report =&gt; 1 potential case identified, further assessment ongoing 2) Assessment by the CA (comparison of historical emissions with reported emissions) =&gt;8 potential cases identified, further assessment ongoing 3)</t>
  </si>
  <si>
    <t>Segnalazioni dirette del gestore;mancato invio della comunicazione delle emissioni e restituzione delle emissioniCheck sulla lista di impianti segnalati dalla Commissione</t>
  </si>
  <si>
    <t>mancata restituzione di gestori degli impianti alla data del 30 aprile, hanno permesso di rilevare la mancata comunicazione della cessazione totale delle attività, con conseguente correzione dell''assegnazione.</t>
  </si>
  <si>
    <t>FL: 2 confirmed cases of changes in 2013, which were only reported in the course of 2015. 4 confirmed cases of changes in 2014 which were only reported after April 2015. 3 confirmed cases of changes in 2015 which have not yet been (formally) notified. Fur</t>
  </si>
  <si>
    <t>Effective changes were identified in the verified emissions report 2015. Zero emissions were reported.</t>
  </si>
  <si>
    <t>informations in the emission report.</t>
  </si>
  <si>
    <t>inspection site visits and annual emissions reports checking</t>
  </si>
  <si>
    <t>ΑΠΟ ΤΗΝ ΕΠΑΛΗΘΕΥΜΕΝΗ ΕΚΘΕΣΗ (VOS) ΠΟΥ ΥΠΟΒΛΗΘΗΚΕ ΣΤΗΝ ΥΠΗΡΕΣΙΑ</t>
  </si>
  <si>
    <t>Veiktās izmaiņas (darbības daļēja un pilnīga izbeigšana)tika konstatēta, veicot ikgadējo emisijas kvotupiešķiršanas uzraudzību un kontroli</t>
  </si>
  <si>
    <t>za pomocą systemu informatycznego służącego do zbierania informacji o poziomach działalności</t>
  </si>
  <si>
    <t>A few facilities has reported closure only by withdrawal of permit, not by application form for allowences.</t>
  </si>
  <si>
    <t>Highlighted by verifier in annual emissions reports. There may be more but not all annual emissions reports have been reviewed at this time.</t>
  </si>
  <si>
    <t>FL: no changes identified by AER verifiers. The CA is currently doing a double check to investigate installations with significant decreases in emissions/energy use compared to the HAL period. This process is still ongoing. WA: No change identified during</t>
  </si>
  <si>
    <t>Effective changes were identified in the verified emissions report 2016. Zero emissions were reported.</t>
  </si>
  <si>
    <t>Information in the emission report</t>
  </si>
  <si>
    <t>Competent Authority discovered it when the comparison of emissions data was carried out and operator contacted.</t>
  </si>
  <si>
    <t>A partir de los informes verificados de emisiones y de la comunicación de las autoridades competentes regionales.</t>
  </si>
  <si>
    <t>Comparison between CO2 emissions 2015 and CO2 emissions 2016</t>
  </si>
  <si>
    <t>The operators which did not send a NEC Application are asked to send a statement by 20/01 confirming that no significant change occurred in the installations’ operation, capacity, activity level, i.e. partial cessation, recovery after partial cessation, s</t>
  </si>
  <si>
    <t>veiktās izmaiņas (darbības daļēja vai pilnīga izbeigšana) tika konstatēta, veicot ikgadējo emisijas kvotu piešķiršanas uzraudzību un kontroli</t>
  </si>
  <si>
    <t xml:space="preserve">We undertook an analysis whereby we compared the historic activity levels (HAL) of all installations with the heat-benchmark, and compared these to the total energy content of fuels detailed in the emissions reports; both of these values are in TJ. Where </t>
  </si>
  <si>
    <t>There are no changes in 2015 compared to the 2014 report.</t>
  </si>
  <si>
    <t>The prerequisite for Austrian LoA is included in the Guidelines for the  Austrian JI/CDM procurement  programme (Para 6a)</t>
  </si>
  <si>
    <t xml:space="preserve">BRU: Voir arrêté du 22 avril 2010 relatif à l''application de mécanismes de flexibilité visés aux articles 19, § 2, et 20, § 2, de l''ordonnance du 31 janvier 2008 établissant un système d''échange de quotas d''émission de gaz à effet de serre et relatif </t>
  </si>
  <si>
    <t>BRU: By IBGE (arrêté du 22 avril 2010 précité, art. 3) / FL : The Flemish environment Minister, advised by an expert committee and based on a statement by the project developers/ WA: AwAC</t>
  </si>
  <si>
    <t>BRU: No, but, in practice, the IBGE can take in consideration the harmonised guidelines in approving such hydroelectric power production projet activities / FL: Yes / WA: Yes</t>
  </si>
  <si>
    <t>BRU: no/ FL: No / WA: An accredited independent entity can carry out this validation in theory.</t>
  </si>
  <si>
    <t>BRU : yes ; 7 projects activities are concerned /FL: No such projects have been approved during the reporting period / WA: No information as no project has been introduced in Wallonia</t>
  </si>
  <si>
    <t>BRU: By IBGE (arrêté du 22 avril 2010 précité, art. 3)/ FL : Yes - The Flemish environment Minister, advised by an expert committee and based on a statement by the project developers/ WA : AwAC</t>
  </si>
  <si>
    <t>BRU: No, but, in practice, the IBGE can take in consideration the harmonised guidelines in approving such hydroelectric power production projet activities/ FL: Yes /  WA: Yes</t>
  </si>
  <si>
    <t>BRU: No, but, in practice, IBGE can require the project proponents to submit a such compliance report on basis of article 5, 3° of the arrêté of 22 april 2010/ FL: https://www.lne.be/goedkeuringsprocedure-jicdm-van-het-vlaams-gewest / WA: Yes, more inform</t>
  </si>
  <si>
    <t>BRU: no/ FL: no/ WA: An accredited independent entity can carry out this validation in theory.</t>
  </si>
  <si>
    <t>BRU:no / FL: No such projects have been approved during the reporting period/ / WA: No information as no project has been introduced in Wallonia</t>
  </si>
  <si>
    <t>FL: http://www.cnc-nkc.be/en/jicdm-projects/approved-project-activities  / WA: No information as no project has been introduced in Wallonia</t>
  </si>
  <si>
    <t>General information about the abovementioned projects is available on the official website of the Ministry of Environment and Water: http://www3.moew.government.bg/?show=top&amp;cid=357&amp;lang=en</t>
  </si>
  <si>
    <t>Deutsche Emissionshandelsstelle (DEHSt) as German DNA/DFP</t>
  </si>
  <si>
    <t>Total: 44, 2013: 4</t>
  </si>
  <si>
    <t>Total: 56 2014:5</t>
  </si>
  <si>
    <t>Pursuant to Art. 3 para 1 sentence 2, Art. 5 para 1 sentence 2, Art. 8 para 1 sentence 2 Project Mechanisms Act.</t>
  </si>
  <si>
    <t>Deutsche Emissionshandelsstelle (DEHSt) as German DNA/DFP.</t>
  </si>
  <si>
    <t>Compliance Report Assessing Application of Article 11 b (6) of Emissions Trading Directive to Hydroelectric Project Activities Exceeding 20 MW.</t>
  </si>
  <si>
    <t>Total: 59,  2015: 3</t>
  </si>
  <si>
    <t>Gemäß §§ 3 Abs. 1 S. 2, 5 Abs. 1 S. 2, 8 Abs. 1 S. 2 Projekt-Mechanismen-Gesetz.</t>
  </si>
  <si>
    <t>Deutsche Emissionshandelsstelle als German DNA/DFP.</t>
  </si>
  <si>
    <t>Insgesamt: 60,  2016: 1</t>
  </si>
  <si>
    <t>Auf der Website der DEHSt befindet sich eine öffentlich zugängliche Datenbank zu den genehmigten Projekten, die unter folgendem Link abrufbar ist:   https://www.dehst.de/EN/carrying-out-climate-projects/project-database/project-database-node.html</t>
  </si>
  <si>
    <t>Zero projects activities approved in 2015</t>
  </si>
  <si>
    <t>http://cdm.unfccc.int/Registry/index.html</t>
  </si>
  <si>
    <t>La información sobre el procedimiento del cumplimiento del artículo 11 ter, apartado 6, y las directrices armonizadas se encuentra en el siguiente enlace: http://www.magrama.gob.es/es/cambio-climatico/temas/mecanismos-de-flexibilidad-y-sumideros/autoridad</t>
  </si>
  <si>
    <t>El atículo 7. 3-f) del Real Decreto 1031/2007 de 20 de julio, que desarrolla la normativa española que regula el marco de participación en los mecanismos de flexibilidad del Protocolo de Kioto, establece que las actividades de proyectos de producción de e</t>
  </si>
  <si>
    <t xml:space="preserve">El artículo 7. 3-f) del Real Decreto 1031/2007 de 20 de julio, que desarrolla la normativa española que regula el marco de participación en los mecanismos de flexibilidad del Protocolo de Kioto, establece que las actividades de proyectos de producción de </t>
  </si>
  <si>
    <t>El Real Decreto 1031/2007, de 20 de julio establece que la acreditación de la conformidad con las directrices del Informe de la Comisión Mundial de Presas de las actividades de proyectos de producción de energía hidroeléctrica con una capacidad de producc</t>
  </si>
  <si>
    <t>La información sobre el procedimiento del cumplimiento del artículo 11 ter, apartado 6, y las directrices armonizadas se encuentra en el siguiente enlace: http://www.mapama.gob.es/es/cambio-climatico/temas/mecanismos-de-flexibilidad-y-sumideros/non_pap_fi</t>
  </si>
  <si>
    <t>http://formin.finland.fi/public/default.aspx?contentId=325947&amp;nodeId=49637&amp;contentlan=1&amp;culture=fi-FI</t>
  </si>
  <si>
    <t>Compliance_ report_for_large_hydro_project.pdf</t>
  </si>
  <si>
    <t>Δεν έχει υλοποιηθεί ακόμη κανένα τέτοιου είδους έργο.</t>
  </si>
  <si>
    <t>Υπουργείο Περιβάλλοντος και Ενέργειας / Διεύθυνση Κλιματικής Αλλαγής και Ποιότητας της Ατμόσφαιρας</t>
  </si>
  <si>
    <t>Δεν είμαστε η αρμόδια αρχή</t>
  </si>
  <si>
    <t>Δεν έχει υλοποιηθεί ακόμη κανένα τέτοιου είδους έργο</t>
  </si>
  <si>
    <t>Υπουργείο Περιβάλλοντος και Ενέργειας/Διεύθυνση Κλιματικής Αλλαγής και Ποιότητας της Ατμόσφαιρας</t>
  </si>
  <si>
    <t>Ireland has not yet received an application requesting a letter of approval in regard to any large hydro-electric project activity.</t>
  </si>
  <si>
    <t>Iceland hasn''t had any projects since the implementation of ETS</t>
  </si>
  <si>
    <t>UNFCCC website</t>
  </si>
  <si>
    <t>Paraiškų elektros gamybos naudojant hidroenergiją projektams vykdyti nebuvo gauta.</t>
  </si>
  <si>
    <t>Since 2006, NL has issued 269 letters of approval for participation in large hydro activities, 4 of which were issued in 2015</t>
  </si>
  <si>
    <t>https://www.emissionsauthority.nl/topics/consent-for-cdm-and-ji-projects/contents/cdm-and-ji-projects/major-hydropower-projects</t>
  </si>
  <si>
    <t>http://wetten.overheid.nl/BWBR0032413/2015-01-01#Bijlage2</t>
  </si>
  <si>
    <t>Since 2006, NL has issued 276 letters of approval for participation in large hydro activities, 7 of which were issued in 2016</t>
  </si>
  <si>
    <t>This requirement is not included in any legal documents, but we would not approve any LoA application for large hydro projects without documentation. It is a non-legal requirement.</t>
  </si>
  <si>
    <t>The submitted form is verified by the DNA. The results by going through the submitted template are stored in our archive.</t>
  </si>
  <si>
    <t>The general public can request access to (almost) any document in our archive in accordance with the public information act</t>
  </si>
  <si>
    <t>The submitted form is verified by the DNA. The results of the DNA''s assessment of the submitted template is stored in our archive.</t>
  </si>
  <si>
    <t>No such projects were approved in 2016.</t>
  </si>
  <si>
    <t>To be published in the Portuguese Environment Agency''s website (www.apambiente.pt)</t>
  </si>
  <si>
    <t>Sweden has implemented art. 11b(6) in Directive 2003/87/EG, that states that the WCD requirements shall be fulfilled before issuing a letter of approval through 46 § in the Swedish Emissions Trading Ordinance (2004:1205) and through 4 § p.5 and 5 § p. 6 i</t>
  </si>
  <si>
    <t>The template for the compliance report can be found on the Swedish Energy Agency’s website: http://www.energimyndigheten.se/en/cooperation/international-climate-cooperation/flexible-mechanisms---cdm-ji--et/dna-and-dfp-in-sweden/letter-of-approval-cdm/</t>
  </si>
  <si>
    <t>Sweden issued no letters of approval to hydroelectric production project activities with a generating capacity exceeding 20 MW during 2015.</t>
  </si>
  <si>
    <t>Information for each year about all approved project activities is made available to the general public on the Swedish Energy Agency’s website: http://www.energimyndigheten.se/en/cooperation/international-climate-cooperation/flexible-mechanisms---cdm-ji--</t>
  </si>
  <si>
    <t>Sweden issued one letter of approval to hydroelectric production project activities with a generating capacity exceeding 20 MW during 2016.</t>
  </si>
  <si>
    <t>In line with the procedures applied by other Member States</t>
  </si>
  <si>
    <t>No issuance of ERUs and CERs from hydro-electric power production projects with a generating capacity exceeding 20 MW is allowed in Slovakia. Therefore no measures have been taken.</t>
  </si>
  <si>
    <t>The UK Designated National Authority (DNA) is the Environment Agency on behalf of the Secretary of State for Climate Change. Applicants are requested to provide all documentation adhering to the current criteria with additional requirements to prove legal</t>
  </si>
  <si>
    <t xml:space="preserve">Before an application is assessed, the UK DNA requests that all World Commission on Dams reports are fully completed and then validated by an accredited designated operational entity (DOE). It is also requested that any answers to further questions asked </t>
  </si>
  <si>
    <t>The UK DNA adheres to the harmonised guidelines for every large hydroelectric power project.</t>
  </si>
  <si>
    <t xml:space="preserve">The UK DNA specifies its requirements on its website. https://www.gov.uk/guidance/clean-development-mechanism-cdm-and-joint-implementation-ji-projects-how-to-apply In particular, it requests additional documents as detailed under the ‘large hydroelectric </t>
  </si>
  <si>
    <t>The UK DNA only accepts reports, and responses to additional questions from the report, that have been validated by a current accredited DOE.</t>
  </si>
  <si>
    <t>0 large hydroelectric projects have been approved by the UK DNA.</t>
  </si>
  <si>
    <t>Details of how to participate in clean development mechanisms (CDM) and previous project approvals are found at https://www.gov.uk/guidance/clean-development-mechanism-cdm-and-joint-implementation-ji-projects-how-to-apply.</t>
  </si>
  <si>
    <t>1 large hydro electric project has been approved by the UK DNA.</t>
  </si>
  <si>
    <t>OtherAnnual fixed management fee operator holding account</t>
  </si>
  <si>
    <t>OtherFee for operator and aircraft operators</t>
  </si>
  <si>
    <t>OtherExternal Trading Platform(per hour)</t>
  </si>
  <si>
    <t>OtherYearly fee for holding an external trading platform account</t>
  </si>
  <si>
    <t>OtherOperator and aircraft operator account maintenance in the register</t>
  </si>
  <si>
    <t>OtherAccount maintenance of a personnel type deposit, personal PQ or trading</t>
  </si>
  <si>
    <t>OtherMaintenance verifier deposit account</t>
  </si>
  <si>
    <t>OtherConto di deposito operatore e operatore aereo</t>
  </si>
  <si>
    <t>OtherConto di Scambio</t>
  </si>
  <si>
    <t>OtherConto di deposito Persona</t>
  </si>
  <si>
    <t>OtherFee for external platforms</t>
  </si>
  <si>
    <t>OtherKYC fees per account holder (each time a KYC check is done)</t>
  </si>
  <si>
    <t>OtherKYC fees per authorised and additionnal representative (each time a KYC check is done)</t>
  </si>
  <si>
    <t>OtherKYC FEES PER ACCOUNT (each time a KYC check is done)</t>
  </si>
  <si>
    <t xml:space="preserve"> &amp; Chr(10) &amp; Chr(13) &amp; 'Other' &amp; Chr(10) &amp; Chr(13) &amp; 'Tādas darbības emisijas reģistrā, kas tiek veiktas operatora vai gaisa kuģa operatora vietā, tai skaitā verificētā emisiju apjoma ievadīšana un nodošanas pārskaitījuma veikšana, visu veidu darījumu veikšana, darījumu apstiprināšana, uzticamo kontu saraksta pievienošana' &amp; Chr(10) &amp; Chr(13) &amp; '</t>
  </si>
  <si>
    <t xml:space="preserve"> &amp; Chr(10) &amp; Chr(13) &amp; 'Other' &amp; Chr(10) &amp; Chr(13) &amp; 'Operatora vai gaisa kuģa operatora konta pilnvarotā pārstāvja apstiprināšana, ja konta turētājs nav Latvijas pilsonis, nepilsonis vai persona, kas Latvijā saņēmusi uzturēšanās atļauju, pastāvīgās uzturēšanās apliecību vai normatīvajos aktos par kārtību, kādā Savienības pilsoņi un viņu ģimenes locekļi ieceļo un uzturas Latvijas Republikā, noteikto Savienības pilsoņa reģistrācijas apliecību, un attiecīgi nav reģistrēts Iedzīvotāju reģistrā' &amp; Chr(10) &amp; Chr(13) &amp; '</t>
  </si>
  <si>
    <t>OtherFee for opening of operator and aircraft operator accounts</t>
  </si>
  <si>
    <t>OtherFee for opening of trading accounts</t>
  </si>
  <si>
    <t>OtherFee for opening of verifier accounts</t>
  </si>
  <si>
    <t>OtherVerifier change</t>
  </si>
  <si>
    <t>OtherOpening of Personal Holding Account or Trading Account</t>
  </si>
  <si>
    <t>OtherFor the administration of individual accounts or dealer accounts DEHSt charges a fee of EUR 400 per trading period to the account holder.</t>
  </si>
  <si>
    <t>OtherOpening of personal deposit account, personal PQ or trading</t>
  </si>
  <si>
    <t>OtherOpening verifier deposit account</t>
  </si>
  <si>
    <t xml:space="preserve"> &amp; Chr(10) &amp; Chr(13) &amp; 'Other' &amp; Chr(10) &amp; Chr(13) &amp; 'For the appointment of each authorized representative in addition to the 2 mandatory, for the appointment of each additional authorized representative, for each request for update of authorized representatives or additional authorized, in the personal type accounts, PQ personal, trading or verifier' &amp; Chr(10) &amp; Chr(13) &amp; '</t>
  </si>
  <si>
    <t>OtherKYC fees per authorised and additional representative  (each time a KYC check is done)</t>
  </si>
  <si>
    <t>OtherKonten von Anlagen- und Luftfahrzeugbetreibern.</t>
  </si>
  <si>
    <t>Comment: The DEA do not perform inspection on site - The DEA''s approval are based on the verifieres examiniation of the installation.</t>
  </si>
  <si>
    <t>Publishing the names of operators that are not in compliance with Commission Regulation (EU) No 601/2012</t>
  </si>
  <si>
    <t>Spot checks and inspection of implementation and compliance by installations with the monitoring plan and Commission Regulations (EU) No 601/2012 and No 600/2012</t>
  </si>
  <si>
    <t>*Existencia de una línea de atención telefónica gratuita y de una dirección de correo electrónico para la resolución de dudas tanto a los titulares como a los verificadores. *Envío de notificaciones por correo electrónico y presentación de novedades. *Rev</t>
  </si>
  <si>
    <t>Blokada rachunku posiadania operatora jeżeli w dniu 1 kwietnia  każdego roku nie zapisano w rejestrze Unii rocznych zweryfikowanych emisji dla instalacji lub operatora statku powietrznego.</t>
  </si>
  <si>
    <t>It is a mandatory requirement in the UK to only publish details of operators that have failed to surrender sufficient allowances.</t>
  </si>
  <si>
    <t>Niewydanie uprawnień przydzielonych na kolejne lata okresu rozliczeniowego w przypadku wygaśnięcia zezwolenia (art. 57 ust. 5 ustawy z 12 czerwca 2015 r.)</t>
  </si>
  <si>
    <t>In addition in Açores the operator is notified about the need to comply with the permit and Regulation (EU) No 601/2012 and with Regulation (EU) No 600/2012 by the regional industrial permiting entity.</t>
  </si>
  <si>
    <t>niewydanie uprawnień do emisji przydzielonych instalacji na ten rok okresu rozliczeniowego następujący po roku, za który nie została złożona informacja dotycząca instalacji - prowadzącemu instalację, który w ostatecznym terminie nie dopełnił obowiązku inf</t>
  </si>
  <si>
    <t>niewydanie uprawnień przydzielonych na kolejne lata okresu rozliczeniowego w przypadku wygaśnięcia zezwolenia (art. 58 ust. 5 ustawy z 12 czerwca 2015 r.)</t>
  </si>
  <si>
    <t>zawieszenie przez administratora dostępu wszystkich upoważnionych przedstawicieli lub dodatkowych upoważnionych przedstawicieli do danego rachunku w przypadku niewniesienia opłaty rocznej za prowadzenie rachunku w rejestrze Unii (art. 14 ust. 2 ustawy z 1</t>
  </si>
  <si>
    <t>zawieszenie wydania uprawnień do emisji przydzielonych na kolejny rok okresu rozliczeniowego prowadzącemu instalację, który w terminie nie dopełnił obowiązku informacyjnego, o którym mowa w art. 64 ust. 1 ustawy tj. przedłożenia w terminie do 31 grudnia k</t>
  </si>
  <si>
    <t>Several sanction types are laid down in the national legislation.</t>
  </si>
  <si>
    <t>Veiklos vykdymas neatidarius sąskaitos Sąjungos šiltnamio efektą sukeliančių dujų registre, kai pagal teisės aktus veiklos vykdytojas privalo šią sąskaitą atidaryti,</t>
  </si>
  <si>
    <t>Kara za niewprowadzenie zmian w informacji o rzeczywistych lub planowanych zmianach zdolności produkcyjnej, zmianach poziomu działalności oraz zmianach w działaniach w instalacji w danym roku w podziale na podinstalacje lub informacji o braku zmian we wsk</t>
  </si>
  <si>
    <t>Niewystąpienie z wnioskiem o zmianę zezwolenia w przypadku zaistnienia zdarzenia powodującego konieczność zmiany planu monitorowania wielkości emisji, jeżeli zmiana ta ma charakter zmiany istotnej w rozumieniu art. 15 ust. 3 Rozporządzenia Komisji 601/201</t>
  </si>
  <si>
    <t>Zgodnie z art. 104 ustawy prowadzący instalację, który nie dokonał rozliczenia wielkości emisji w terminie podlega karze pieniężnej w wysokości równej iloczynowi liczby uprawnień do emisji, która nie została umorzona, i jednostkowej stawki administracyjne</t>
  </si>
  <si>
    <t>A violação da obrigação de comunicação das alterações significativas ao TEGEE ao abrigo dos n.ºs 1, 2 e 3 do artigo 15.º do Regulamento (UE) n.º 601/2012, da Comissão, de 21 de junho de 2012</t>
  </si>
  <si>
    <t>A violação da obrigação de envio do relatório de melhoria, nos termos previstos no n.º 1 do artigo 69.º do Regulamento (UE) n.º 601/2012 da Comissão, de 21 de junho de 2012, sem prejuízo do disposto no n.º 3 do artigo 47.º do mesmo regulament</t>
  </si>
  <si>
    <t>A violação da obrigação de manter atualizada a informação relativa aos dados do operador e da instalação nos termos do Regulamento (UE) n.º 1193/2011, da Comissão, de 18 de novembro de 2011</t>
  </si>
  <si>
    <t>O incumprimento do prazo para envio do relatório contendo as informações relativas às emissões da instala- ção, de acordo com o previsto no n.º 3 do artigo 22.º;</t>
  </si>
  <si>
    <t>Mancata comunicazione della cessazione delle attività ai sensi dell''articolo 22 della decisione 2011/278/UE</t>
  </si>
  <si>
    <t>Mancata comunicazione della cessazione parziale delle attività ai sensi dell''articolo 23 della decisione 2011/278/UE</t>
  </si>
  <si>
    <t>Mancata comunicazione della riduzione sostanziale della capacità produttiva ai sensi dell''articolo 21 della decisione 2011/278/UE</t>
  </si>
  <si>
    <t>Mancata restituzione delle emissioni dell''anno precedente</t>
  </si>
  <si>
    <t>Eksploatacja instalacji bez zatwierdzonego planu monitorowania wielkości emisji</t>
  </si>
  <si>
    <t>Kara w wysokości 5000 zł wymierzana prowadzącemu instalację. na podstawie art. 105 ust. 3 ustawy z dnia 12 czerwca 2015 r.. który nie wprowadził w terminie 14 dni od dnia otrzymania wezwania zmian zawartych w informacji o stwierdzonych nieprawidłowościach</t>
  </si>
  <si>
    <t>Niezgłoszenie faktu. że instalacja przestała spełniać przesłanki objęcia systemem (zgodnie z ustawą z dnia 28 kwietnia 2011 r.)</t>
  </si>
  <si>
    <t>Zgodnie z art. 104 ustawy z dnia 12 czerwca 2015 r. prowadzący instalację albo operator statku powietrznego. który nie dokonał rozliczenia wielkości emisji w terminie podlega karze pieniężnej w wysokości równej iloczynowi liczby uprawnień do emisji. która</t>
  </si>
  <si>
    <t>See under question 14 due to length of response.</t>
  </si>
  <si>
    <t>Comment: The DEA do not perform inspection on site - The DEA''s approval are based on the verifieres examiniation of the aircraft operator</t>
  </si>
  <si>
    <t>Meetings are not carried with aircraft operators and verifiers. Nevertheless, there is a continuous communication with aircraft operators and verifiers by emails and by telephone communication.</t>
  </si>
  <si>
    <t>In order to help aircraft operators in the implementation of EU-ETS scheme in 2013 - 2020, the portuguese competent authority published several documents in its website, such as: Procedure for the submission of Annual Emissions Report (AER) from 2015 onwa</t>
  </si>
  <si>
    <t>The competent authority in Romania has the following data about the aircraft operators are in administration: a) requested contact data of AO via the aeronautical authorities of the States that belong to aircraft operators; have not received answers to re</t>
  </si>
  <si>
    <t>Set up an account management system within the Operations and Registry teams, with the emphasis on supporting all operator with the reporting and surrendering obligations. Implementation of a communication strategy to convey the changes resulting from the</t>
  </si>
  <si>
    <t>In order to help aircraft operators in the implementation of EU-ETS scheme in 2013 - 2020, the portuguese competent authority published several documents in its website, such as: Procedure for the submission of Annual Emissions Report (AER) from 2016 onwa</t>
  </si>
  <si>
    <t xml:space="preserve">Możliwość zawieszenia przez administratora dostępu wszystkich upoważnionych przedstawicieli lub dodatkowych upoważnionych przedstawicieli do danego rachunku w przypadku niewniesienia opłaty rocznej za prowadzenie rachunku w rejestrze Unii (art. 14 ust. 2 </t>
  </si>
  <si>
    <t>In National Law 110 (I) / 2011 administrative and criminal sanctions are provided i.e imprisonment or a fine or both, in case of non-compliance a notice is sent. In the event of failure to comply, a prohibition notice and operating ban of the aircraft ope</t>
  </si>
  <si>
    <t xml:space="preserve">In National Law 110 (I) / 2011 administrative and criminal sanctions are provided i.e. imprisonment or a fine or both. In summary, the procedure is the following: A first enforcement letter is sent to each aircraft operator after the 30th April deadline, </t>
  </si>
  <si>
    <t>Zgodnie z art. 104 ustawy operator statku powietrznego, który nie dokonał rozliczenia wielkości emisji w terminie podlega karze pieniężnej w wysokości równej iloczynowi liczby uprawnień do emisji, która nie została umorzona, i jednostkowej stawki administ</t>
  </si>
  <si>
    <t>A não comunicação das alterações da actividade que conduzam a uma alteração significativa da metodologia de monitorização, nos termos do n.º 6 do artigo 8.º</t>
  </si>
  <si>
    <t>Incumprimento da obrigação de celebração de um acordo para a abertura e manutenção da conta do RPLE, nos termos do n.º 4 do artigo 14.º</t>
  </si>
  <si>
    <t>Incumprimento da obrigação de monitorização das emissões, nos termos do n.º 1 do artigo 15.º</t>
  </si>
  <si>
    <t>Incumprimento da obrigação de verificação do relatório contendo as informações relativas às emissões, nos termos do n.º 1 do artigo 16.º</t>
  </si>
  <si>
    <t>O não cumprimento da metodologia constante do plano de monitorização de emissões de gases com efeito de estufa, nos termos do n.º 2 do artigo 15.º</t>
  </si>
  <si>
    <t>O não cumprimento do prazo para envio do relatório contendo as informações relativas às emissões, de acordo com o n.º 3 do artigo 15.º</t>
  </si>
  <si>
    <t>Omitir ou falsificar a informação solicitada no âmbito dos procedimentos referidos nos artigos 8.º, 9.º, 10.º e 14.º;</t>
  </si>
  <si>
    <t>Failure to provide the verifier information in accordance with Article 10 of Regulation (EU) No 600/2012</t>
  </si>
  <si>
    <t>wykonywanie operacji lotniczych bez zatwierdzenia planu monitorowania wielkości emisji</t>
  </si>
  <si>
    <t>Wykonywanie operacji lotniczych bez zatwierdzenia planu monitorowania wielkości emisji</t>
  </si>
  <si>
    <t>attiecas tikai uz gaisa kuģu operatoriem.' &amp; Chr(10) &amp; Chr(13) &amp; '- jāveic izmeklēšanas procedūras, ' &amp; Chr(10) &amp; Chr(13) &amp; '- pēc izmeklēšanas tiek prasīts skaidrojums GKO;' &amp; Chr(10) &amp; Chr(13) &amp; '- jāizstrādā un pēc 30 dienām jāpieņem lēmums par administratīvo sodu saskaņā ar Administratīvo pārkāpumu kodeksu,' &amp; Chr(10) &amp; Chr(13) &amp; '- jāizstrādā, jāpublicē un pēc 30 dienām ir jāpieņem lēmums par darbības aizlieguma lūguma iesniegšanu Eiropas Komisijā</t>
  </si>
  <si>
    <t>If a serious violation of AO''s obligations occurs, MoE has to get in touch with the AO and call for corrective measures. If there is no constructive measures taken from AO side, MoE may impose fines in accordance with Article 28 of Act No 414/2012 Coll. on emission allowance trading. If there is no meaningful action taken after imposing the fines and it''s obvious that the enforcement process has failed, MoE may request the Commission to decide on the imposition of an operating ban on the aircraft operator concerned.</t>
  </si>
  <si>
    <t>A number of formal and informal measures would have to be taken by the Environmental Protection Agency before requesting an operating ban in accordance with Article 16(10) of 2003/87/EC. These measure would include, but are not limited to; clarification and discussion with the aircraft operators on the reason for the failure, issuance of formal notifications of non-compliance (warning letters), issue of a Direction under Irish Regulation S.I. 260 of 2010 and amendments and or issuance of an excess emissions penalty in a court of competent jurisdiction. ' &amp; Chr(10) &amp; Chr(13) &amp; 'Finally, in the event that an aircraft operator fails to comply with the requirements of the regulations and where other enforcement measures have failed to ensure compliance, the Environmental Protection Agency, with the approval of the Minister of Environment, Community and Local Government, would request the Commission to decide on the imposition of an operating ban on an aircraft operator.</t>
  </si>
  <si>
    <t>A number of formal and informal measures would have to be taken by the Environmental Protection Agency before requesting an operating ban in accordance with Article 16(10) of 2003/87/EC. These measure would include, but are not limited to; clarification and discussion with the aircraft operators on the reason for the failure, issuance of formal notifications of non-compliance (warning letters), issue of a Direction under Irish Regulation S.I. 261 of 2010 and amendments and or issuance of an excess emissions penalty in a court of competent jurisdiction. ' &amp; Chr(10) &amp; Chr(13) &amp; 'Finally, in the event that an aircraft operator fails to comply with the requirements of the regulations and where other enforcement measures have failed to ensure compliance, the Environmental Protection Agency, with the approval of the relevant Minister,  would request the Commission to decide on the imposition of an operating ban on an aircraft operator.</t>
  </si>
  <si>
    <t>Step 1 : the competent authority imposes penalty decision(s) for infringement(s)' &amp; Chr(10) &amp; Chr(13) &amp; 'Step 2 : if necessary, the payment of the penalty is enforced through a writ of execution by the competent authority' &amp; Chr(10) &amp; Chr(13) &amp; 'Step 3 : in case of persisting non-compliance, the Belgian federal authorities can instruct the Belgian National Climate Commission to ask the Europese Commission to impose an operating ban.</t>
  </si>
  <si>
    <t>-Compulsory administrative measures and Administrative Penalties ' &amp; Chr(10) &amp; Chr(13) &amp; '(Art. 71-77, 82 of the Climate Change Act)' &amp; Chr(10) &amp; Chr(13) &amp; 'Depending on the violation the measures are as follows:' &amp; Chr(10) &amp; Chr(13) &amp; '1.	Mandatory written instructions to stop performing certain actions or requirement to take such action within a specified period;' &amp; Chr(10) &amp; Chr(13) &amp; '2.	Administering of appraisals, inspections, testing of installations and equipment, their parts, components or systems;' &amp; Chr(10) &amp; Chr(13) &amp; '3.	Temporarily suspend or restrict the activities of operators of installations or aircraft operators;' &amp; Chr(10) &amp; Chr(13) &amp; '4.	Access prohibition for operators of installations and aircraft operators to their emission registry accounts, pursuant to Art. 34, paragraph 3 b of Regulation (EC) № 389/2013 in case of failure to accurately report emissions under Art. 36 (1) and (2) until the relevant operator is in compliance.' &amp; Chr(10) &amp; Chr(13) &amp; '5.	BGN 5 000 to 10 000 fine for an installation operator or aviation operator who is operating without the required permit (natural person, for legal person the fine is BGN 20 000 to 100 000). For repeated violation BGN 10 000 to 20 000 for natural persons and 20 000 to 10 000 for legal persons.' &amp; Chr(10) &amp; Chr(13) &amp; '6.	For an installation operator or aircraft operator who fails to comply with the monitoring and reporting requirements in the given deadline, a fine amounting BGN 1 000 to 10 000 is provided (For repeated violation – BGN 2 000 to 20 000).' &amp; Chr(10) &amp; Chr(13) &amp; '7.	For other violations of this Act and regulations for its implementation, which do not constitute a crime, the offender shall be fined from 100 to 6,000 lev - for individuals, a pecuniary penalty of BGN 1 000 to 20 000 - for legal persons.' &amp; Chr(10) &amp; Chr(13) &amp; 'For repeated violation a fine of BGN 200 to 12 000 is imposed - for natural persons or sanction from BGN 2 000 to 40 000 - for legal persons.</t>
  </si>
  <si>
    <t>If the aircraft operator fails to perform its obligations regarding the submission of allowances or payment of service fees and has not responded to the challenge of improving the default, the Environment Agency may request the operator of an airport that operations will be suspended until the fine has been payed or satisfactory security has been put forward. An airport operator shall comply with any request by the Environment Agency to prevent movement.</t>
  </si>
  <si>
    <t>Ministarstvo može predložiti Europskoj komisiji donošenje odluke o zabrani upravljanja letovima operatoru zrakoplova koji ne ispunjava obveze:' &amp; Chr(10) &amp; Chr(13) &amp; '– dostavljanja plana praćenja u propisanom roku,' &amp; Chr(10) &amp; Chr(13) &amp; '– dostavljanja verificiranog izvješća o tonskim kilometrima i emisijama u propisanom roku,' &amp; Chr(10) &amp; Chr(13) &amp; '– plaćanja naknade za razliku emisije stakleničkih plinova u iznosu od 100 eura u kunskoj protuvrijednosti po srednjem tečaju Hrvatske narodne banke na dan donošenja rješenja po toni ekvivalenta ugljikovog dioksida koju postrojenje ili zrakoplov ispusti, a za koju nije predao emisijske jedinice.</t>
  </si>
  <si>
    <t>Attiecas tikai uz gaisa kuģu operatoriem. - jāveic izmeklēšanas procedūras, - pēc izmeklēšanas tiek prasīts skaidrojums GKO; - jāizstrādā un pēc 30 dienām jāpieņem lēmums par administratīvo sodu saskaņā ar Administratīvo pārkāpumu kodeksu, - jāizstrādā, jāpublicē un pēc 30 dienām ir jāpieņem lēmums par darbības aizlieguma lūguma iesniegšanu Eiropas Komisijā</t>
  </si>
  <si>
    <t>First there is a letter with plans of actions, where aircraft operator is notified that in 2 weeks time a administrative fine that corresponds to 100 euros in Icelandic krona for every emission that is missing will be sent out. If no response is received, another letter is sent 2 weeks later along with the fine.' &amp; Chr(10) &amp; Chr(13) &amp; 'Payment of the fine does not affect the liability of aircraft operators to surrender the missing emissions.  Since the fine can be appealed to the Ministry of Environment and Natural Resources in Iceland, the deadline is 2 months.' &amp; Chr(10) &amp; Chr(13) &amp; 'If the aircraft operator fails to perform its obligations regarding the submission of allowances or payment of service fees and has not responded to the challenge of improving the default, the Environment Agency may request the operator of an airport that operations will be suspended until the fine has been payed or satisfactory security has been put forward. An airport operator shall comply with any request by the Environment Agency to prevent movement.</t>
  </si>
  <si>
    <t>Ostateczną decyzją administracyjną musi być nałożona na operatorów statków powietrznych kara pieniężna za nieprzedłożenie raportu o wielkości emisji zweryfikowanego przez jednostkę uprawnioną lub za niedokonanie umorzenia uprawnień do emisji w liczbie odpowiadającej wielkości emisji ustalonej na podstawie raportu.' &amp; Chr(10) &amp; Chr(13) &amp; 'W terminie 30 dni od dnia, w którym decyzja o nałożeniu kary stała się ostateczna, Krajowy ośrodek przekazuje ministrowi właściwemu do spraw środowiska informację o operatorach statków powietrznych, którzy nie dopełnili obowiązku przedłożenia raportu  lub nie dokonali umorzenia. ' &amp; Chr(10) &amp; Chr(13) &amp; 'Po otrzymaniu powyższych informacji i potwierdzeniu, że ww. obowiązki nie zostały dokonane przez operatora statku powietrznego, Minister zawiadamia danego operatora statku powietrznego o wszczęciu postępowania w sprawie skierowania do Komisji Europejskiej wniosku o nałożenie zakazu prowadzenia przez tego operatora operacji lotniczych. ' &amp; Chr(10) &amp; Chr(13) &amp; 'Operator statku powietrznego może w terminie 10 dni od dnia otrzymania zawiadomienia, złożyć ministrowi  właściwemu do spraw środowiska wyjaśnienie.' &amp; Chr(10) &amp; Chr(13) &amp; 'Minister właściwy do spraw środowiska po uzyskaniu zgody Rady Ministrów przesyła do Komisji Europejskiej wniosek o nałożenie zakazu prowadzenia przez operatora statku powietrznego operacji lotniczych.</t>
  </si>
  <si>
    <t>Kara pieniężna za nieprzedłożenie raportu o wielkości emisji zweryfikowanego przez jednostkę uprawnioną lub za niedokonanie umorzenia uprawnień do emisji w liczbie odpowiadającej wielkości emisji ustalonej na podstawie raportu musi być nałożona na operatorów statków powietrznych ostateczną decyzją administracyjną.' &amp; Chr(10) &amp; Chr(13) &amp; 'W terminie 30 dni od dnia, w którym decyzja o nałożeniu kary stała się ostateczna, Krajowy ośrodek przekazuje ministrowi właściwemu do spraw środowiska informację o operatorach statków powietrznych, którzy nie dopełnili obowiązku przedłożenia raportu  lub nie dokonali umorzenia. ' &amp; Chr(10) &amp; Chr(13) &amp; 'Po otrzymaniu powyższych informacji i potwierdzeniu, że ww. obowiązki nie zostały dokonane przez operatora statku powietrznego, Minister zawiadamia danego operatora statku powietrznego o wszczęciu postępowania w sprawie skierowania do Komisji Europejskiej wniosku o nałożenie zakazu prowadzenia przez tego operatora operacji lotniczych. ' &amp; Chr(10) &amp; Chr(13) &amp; 'Operator statku powietrznego może w terminie 10 dni od dnia otrzymania zawiadomienia, złożyć ministrowi  właściwemu do spraw środowiska wyjaśnienie.' &amp; Chr(10) &amp; Chr(13) &amp; 'Minister właściwy do spraw środowiska po uzyskaniu zgody Rady Ministrów przesyła do Komisji Europejskiej wniosek o nałożenie zakazu prowadzenia przez operatora statku powietrznego operacji lotniczych.</t>
  </si>
  <si>
    <t>Ostateczną decyzją administracyjną musi być nałożona na operatorów statków powietrznych kara pieniężna za nieprzedłożenie raportu o wielkości emisji zweryfikowanego przez jednostkę uprawnioną lub za niedokonanie umorzenia uprawnień do emisji w liczbie odpowiadającej wielkości emisji ustalonej na podstawie raportu.' &amp; Chr(10) &amp; Chr(13) &amp; 'W terminie 30 dni od dnia. w którym decyzja o nałożeniu kary stała się ostateczna. Krajowy ośrodek przekazuje ministrowi właściwemu do spraw środowiska informacje o operatorach statków powietrznych. którzy nie dopełnili obowiązku przedłożenia raportu lub nie dokonali umorzenia.' &amp; Chr(10) &amp; Chr(13) &amp; 'Po otrzymaniu powyższych informacji i potwierdzeniu. że ww. obowiązki nie zostały dokonane przez operatora statku powietrznego. Minister zawiadamia danego operatora  statku powietrznego o wszczęciu postępowania w sprawie skierowania do Komisji Europejskiej wniosku o nałożenie zakazu prowadzenia przez tego operatora operacji lotniczych.' &amp; Chr(10) &amp; Chr(13) &amp; 'Operator statku powietrznego może w terminie 10 dni od dnia otrzymania  zawiadomienia. złożyć ministrowi właściwemu do spraw środowiska wyjaśnienie.' &amp; Chr(10) &amp; Chr(13) &amp; 'Minister właściwy do spraw środowiska po uzyskaniu zgody Rady Ministrów przesyła do Komisji Europejskiej.</t>
  </si>
  <si>
    <t>The UK Secretary of State (SoS) would serve a notice on the applicable regulator requesting evidence of any non-compliances with the Regulations and details of enforcement actions taken.' &amp; Chr(10) &amp; Chr(13) &amp; 'The SoS would serve a notice on the operator, including information supplied by the regulator and identifying that the SoS intends to make a request to the Commission.' &amp; Chr(10) &amp; Chr(13) &amp; 'The operator would be given the opportunity to make representation before the SoS makes the request, within a specified deadline.</t>
  </si>
  <si>
    <t>If the negotiations with operator and relevant national aviation authority do not provide a solution, Commission will be contacted.</t>
  </si>
  <si>
    <t>A request for an operating ban is the ultima ratio. I.e. all other actions to enforce obligations under emissions trading law would first have to be taken and remain unsuccessful. Depending upon the type of infringement, the following measures come into question:' &amp; Chr(10) &amp; Chr(13) &amp; '• Blocking of account' &amp; Chr(10) &amp; Chr(13) &amp; '• Estimation &amp; penalty under Art. 16 (3) ETS Directive' &amp; Chr(10) &amp; Chr(13) &amp; '• Fines' &amp; Chr(10) &amp; Chr(13) &amp; '• Substitution measure and coercive penalty payment' &amp; Chr(10) &amp; Chr(13) &amp; '</t>
  </si>
  <si>
    <t>We have not been in a situation where Norway would request an operation ban in accordance with article 16 (10). We therefore do not know what measures that would have to be taken.</t>
  </si>
  <si>
    <t>NCPA has no experience with this issue. If such an issue occured, NCPA would contact the competent Aviation authority.</t>
  </si>
  <si>
    <t>- The Finnish Transport Safety Agency may require anyone who violates this Act or any provisions based on it to rectify the negligence or to otherwise fulfil his/her duty. ' &amp; Chr(10) &amp; Chr(13) &amp; '- The Agency may impose a conditional fine or a threat of suspending the activity in whole or in part, or of having the omission corrected at the expense of the defaulting party.' &amp; Chr(10) &amp; Chr(13) &amp; '- A fine for an aviation emissions trading violation' &amp; Chr(10) &amp; Chr(13) &amp; '- Excess emissions penalty' &amp; Chr(10) &amp; Chr(13) &amp; '- Publishing the names of non-compliant aircraft operators' &amp; Chr(10) &amp; Chr(13) &amp; '-if the measures above have not been sufficient to ensure compliance, the Finnish Transport Safety Agency may request the Commission of the European Communities to decide on the imposition of an operating ban on the aircraft operator concerned</t>
  </si>
  <si>
    <t>-Compulsory administrative measures and Administrative Penalties ' &amp; Chr(10) &amp; Chr(13) &amp; '(Art. 71-77, 82 of the Climate Change Act)' &amp; Chr(10) &amp; Chr(13) &amp; 'Depending on the violation the measures are as follows:' &amp; Chr(10) &amp; Chr(13) &amp; '1.	Mandatory written instructions to stop performing certain actions or requirement to take such action within a specified period;' &amp; Chr(10) &amp; Chr(13) &amp; '2.	Administering of appraisals, inspections, testing of installations and equipment, their parts, components or systems;' &amp; Chr(10) &amp; Chr(13) &amp; '3.	Temporarily suspend or restrict the activities of operators of installations or aircraft operators;' &amp; Chr(10) &amp; Chr(13) &amp; '4.	Access prohibition for operators of installations and aircraft operators to their emission registry accounts, pursuant to Art. 34, paragraph 3, letter "b" of Regulation (EC) № 389/2013 in case of failure to accurately report emissions under Art. 36 (1) and (2) until the relevant operator is in compliance.' &amp; Chr(10) &amp; Chr(13) &amp; '5.	BGN 5 000 to 10 000 fine for an installation operator or aviation operator who is operating without the required permit (natural person, for legal person the fine is BGN 20 000 to 100 000). For repeated violation BGN 10 000 to 20 000 for natural persons and 20 000 to 10 000 for legal persons.' &amp; Chr(10) &amp; Chr(13) &amp; '6.	For an installation operator or aircraft operator who fails to comply with the monitoring and reporting requirements in the given deadline, a fine amounting BGN 1 000 to 10 000 is provided (For repeated violation – BGN 2 000 to 20 000).' &amp; Chr(10) &amp; Chr(13) &amp; '7.	For other violations of this Act and regulations for its implementation, which do not constitute a crime, the offender shall be fined from 100 to 6,000 lev - for individuals, a pecuniary penalty of BGN 1 000 to 20 000 - for legal persons.' &amp; Chr(10) &amp; Chr(13) &amp; 'For repeated violation a fine of BGN 200 to 12 000 is imposed - for natural persons or sanction from BGN 2 000 to 40 000 - for legal persons.</t>
  </si>
  <si>
    <t>Orlaivio naudotojas informuojamas raštu apie Reglamento (ES) Nr. 601/2012 nuostatų nesilaikymą. Nurodomas terminas, per kurį jis turi pateikti trūkstamus duomenis ar informaciją. Už nuostatų nesilaikymą pagal Administracinių nusižengimų kodeksą skiriamos administracinės baudos. Pagal Lietuvos Respublikos klimato kaitos finansinių instrumentų valdymo įstatymą skiriamos ekonominės sankcijos (100 eurų arba atitinkamai pagal Europos vartotojų kainų indeksą patikslinta ekonominė sankcija už kiekvieną be leidimo į atmosferą išmestą CO2 ekvivalento toną).</t>
  </si>
  <si>
    <t>A request for an operating ban is the ultima ratio. I.e. all other actions to enforce obligations under emissions trading law would first have to be taken and remain unsuccessful. Depending upon the type of infringement, the following measures come into question:' &amp; Chr(10) &amp; Chr(13) &amp; '•	Blocking of account' &amp; Chr(10) &amp; Chr(13) &amp; '•	Estimation &amp; penalty under Art. 16 (3) ETS Directive' &amp; Chr(10) &amp; Chr(13) &amp; '•	Fines' &amp; Chr(10) &amp; Chr(13) &amp; '•	Substitution measure and coercive penalty payment</t>
  </si>
  <si>
    <t>Η διαδικασία και τα μέτρα που εφαρμόζονται πριν από την εφαρμογή της απαγόρευσης λειτουργίας, μετά από αίτημά μας προς την ΕΚ, περιγράφεται και είναι σύμφωνα με το άρθρο 20 της κοινής Υπουργικής Απόφασης 54409/2632 ΦΕΚ B'' 1931 με ημερομηνία 12.27.2004, όπως τροποποιήθηκε από την κοινή Υπουργική Απόφαση 26910/852/E103 ΦΕΚ B'' 1021 με ημερομηνία 04.25.2013.</t>
  </si>
  <si>
    <t>The ΜANRE may require anyone who violates the National Law 110 (I) / 2011 or any provisions based on it to rectify the negligence. The Competent authority may impose a fine or a threat of suspending the activity. ' &amp; Chr(10) &amp; Chr(13) &amp; 'The following measures can be taken before CY request an operating ban from the Commission: (1) A fine for an aviation emissions trading violation (2) Excess emissions penalty, (3) Publishing the names of non-compliant aircraft operators.' &amp; Chr(10) &amp; Chr(13) &amp; 'If the measures above have not been sufficient to ensure compliance, the Competent Authority may request the Commission to decide on the imposition of an operating ban on the aircraft operator concerned</t>
  </si>
  <si>
    <t>The ΜARDE may require anyone who violates the National Law 110 (I) / 2011 or any provisions based on it to rectify the negligence. The Competent authority may impose a fine or a threat of suspending the activity. ' &amp; Chr(10) &amp; Chr(13) &amp; 'The following measures can be taken before CY request an operating ban from the Commission: (1) A fine for an aviation emissions trading violation (2) Excess emissions penalty, (3) Publishing the names of non-compliant aircraft operators.' &amp; Chr(10) &amp; Chr(13) &amp; 'If the measures above have not been sufficient to ensure compliance, the Competent Authority may request the Commission to decide on the imposition of an operating ban on the aircraft operator concerned</t>
  </si>
  <si>
    <t>The ΜARDE may require anyone who violates the National Law 110 (I) / 2011 or any provisions based on it to rectify the negligence. The Competent authority may impose a fine or a threat of suspending the activity. ' &amp; Chr(10) &amp; Chr(13) &amp; 'The following measures can be taken before CY request an operating ban from the Commission: (1) A fine for an aviation emissions trading violation (2) Excess emissions penalty, (3) Publishing the names of non-compliant aircraft operators.' &amp; Chr(10) &amp; Chr(13) &amp; 'If the measures above have not been sufficient to ensure compliance, the Competent Authority may request the Commission to decide on the imposition of an operating ban on the aircraft operator concerned.</t>
  </si>
  <si>
    <t>Relazione ai Ministri competenti per l’adozione delle disposizioni opportune inclusa la richiesta alla Commissione Europea al Ministro dell''Ambiente e al Ministro delle Infrastrutture e dei Trasporti per l''emissione del divieto operativo a livello comunitario per l''operatore aereo.</t>
  </si>
  <si>
    <t>Operating ban imposed by the European Commission  (article 22º of the Decree-Law number 195/2015 of the 14th of September)' &amp; Chr(10) &amp; Chr(13) &amp; '1 - In case of non-compliance with the national decree-law number 195/2015, and after dispatch of the Government members responsible for the civil aviation and the environment areas, it can be requested to the European Commission to take the decision to ban an aircraft operator to operate in the Union European.' &amp; Chr(10) &amp; Chr(13) &amp; '2 - The application referred to in the preceding paragraph shall be accompanied by the following:' &amp; Chr(10) &amp; Chr(13) &amp; 'a) Evidence that the aircraft operator has not complied with its obligations under the present law;' &amp; Chr(10) &amp; Chr(13) &amp; 'b) Detailed description of the measures already taken at national level;' &amp; Chr(10) &amp; Chr(13) &amp; 'c) Justification for a ban from the EU;' &amp; Chr(10) &amp; Chr(13) &amp; 'd) Recommendation about the scope of the prohibition and any conditions to apply.' &amp; Chr(10) &amp; Chr(13) &amp; '3 - At the request of the Portuguese Government, the Commission may adopt a decision imposing to an aircraft operator a prohibition to operate.' &amp; Chr(10) &amp; Chr(13) &amp; '4 - Prohibition decisions provided following the preceding paragraph are applied in the national territory, and the European Commission must be informed of the implementing measures for these decisions.</t>
  </si>
  <si>
    <t>The UK Secretary of State (SoS) would serve a notice on the applicable regulator requesting evidence of any non-compliances with the Regulations and details of enforcement actions taken.' &amp; Chr(10) &amp; Chr(13) &amp; 'The SoS would serve a notice on the operator, including information supplied by the regulator and identifying that the SoS intends to make a request to the Commission.' &amp; Chr(10) &amp; Chr(13) &amp; 'The operator would be given the opportunity to make representation within a specified deadline before the SoS makes the request to the Commission. Where appropriate, the SoS will seek consent from the Scottish Ministers, Welsh Ministers or the Department of the Environment in Northern Ireland, before serving a notice on the applicable regulator.</t>
  </si>
  <si>
    <t>Operating ban imposed by the European Commission (article 22º of the Decree-Law number 195/2015 of the 14th of September)' &amp; Chr(10) &amp; Chr(13) &amp; '1 - In case of non-compliance with the national decree-law number 195/2015, and after dispatch of the Government members responsible for the civil aviation and the environment areas, it can be requested to the European Commission to take the decision to ban an aircraft operator to operate in the Union European.' &amp; Chr(10) &amp; Chr(13) &amp; '2 - The application referred to in the preceding paragraph shall be accompanied by the following:' &amp; Chr(10) &amp; Chr(13) &amp; 'a) Evidence that the aircraft operator has not complied with its obligations under the present law;' &amp; Chr(10) &amp; Chr(13) &amp; 'b) Detailed description of the measures already taken at national level;' &amp; Chr(10) &amp; Chr(13) &amp; 'c) Justification for a ban from the EU;' &amp; Chr(10) &amp; Chr(13) &amp; 'd) Recommendation about the scope of the prohibition and any conditions to apply.' &amp; Chr(10) &amp; Chr(13) &amp; '3 - At the request of the Portuguese Government, the Commission may adopt a decision imposing to an aircraft operator a prohibition to operate.' &amp; Chr(10) &amp; Chr(13) &amp; '4 - Prohibition decisions provided following the preceding paragraph are applied in the national territory, and the European Commission must be informed of the implementing measures for these decisions.</t>
  </si>
  <si>
    <t>Ostateczną decyzją administracyjną musi być nałożona na operatorów statków powietrznych kara pieniężna za nieprzedłożenie raportu o wielkości emisji zweryfikowanego przez jednostkę uprawnioną lub za niedokonanie umorzenia uprawnień do emisji w liczbie odpowiadającej wielkości emisji ustalonej na podstawie raportu.' &amp; Chr(10) &amp; Chr(13) &amp; 'W terminie 30 dni od dnia, w którym decyzja o nałożeniu kary stała się ostateczna, Organ Inspekcji przekazuje ministrowi właściwemu do spraw środowiska informacje o operatorach statków powietrznych, którzy nie dopełnili obowiązku przedłożenia raportu lub nie dokonali umorzenia.' &amp; Chr(10) &amp; Chr(13) &amp; 'Po otrzymaniu powyższych informacji i potwierdzeniu, że ww. obowiązki nie zostały dokonane przez operatora statku powietrznego, Minister zawiadamia danego operatora  statku powietrznego o wszczęciu postępowania w sprawie skierowania do Komisji Europejskiej wniosku o nałożenie zakazu prowadzenia przez tego operatora operacji lotniczych.' &amp; Chr(10) &amp; Chr(13) &amp; 'Operator statku powietrznego może w terminie 14 dni od dnia otrzymania  zawiadomienia, złożyć ministrowi właściwemu do spraw środowiska wyjaśnienie.' &amp; Chr(10) &amp; Chr(13) &amp; 'Minister właściwy do spraw środowiska po powiadomieniu Rady Ministrów przesyła do Komisji Europejskiej wniosek o nałożenie zakazu prowadzenia przez tego operatora operacji lotniczych.</t>
  </si>
  <si>
    <t>Das Ersuchen um Betriebsuntersagung ist die ultima ratio. D.h. es müssten zunächst alle anderen Maßnahmen zur Durchsetzung der Pflichten nach dem Emissionshandelsrecht erfolglos geblieben sein. Je nach Art der Pflichtverletzung kommen in Betracht:' &amp; Chr(10) &amp; Chr(13) &amp; '• Kontosperrung' &amp; Chr(10) &amp; Chr(13) &amp; '• Schätzung und Sanktionierung nach Art. 16 (3) EHS-Richtlinie' &amp; Chr(10) &amp; Chr(13) &amp; '• Bußgelder' &amp; Chr(10) &amp; Chr(13) &amp; '• Ersatzvornahme und Zwangsgelder' &amp; Chr(10) &amp; Chr(13) &amp; '</t>
  </si>
  <si>
    <t>The Austrian ETS law foresees that such a request may be made if compliance with the ETS obligations could not be achieved by any other measures. The law does not contain ' &amp; Chr(10) &amp; Chr(13) &amp; 'further specifications on these measures, but in practice this provision would in any case mean, that the non-compliance of the operator concerned has been clearly established ' &amp; Chr(10) &amp; Chr(13) &amp; 'and that procedures for applying administrative fines and sanctions foreseen by ' &amp; Chr(10) &amp; Chr(13) &amp; 'paragraphs 52 and 53 under the ETS law have been exhausted without effect, i.e. ' &amp; Chr(10) &amp; Chr(13) &amp; 'execution of the fines or sanctions has not been possible. Depending on the specific case at stake an additional measure would be to try to resolve the matter through bilateral contacts with the relevant authorities in the operator’s State.</t>
  </si>
  <si>
    <t>The free allocated allowances are classified as Government grants and in this case the IAS 38 Intangible Assets is applied. ' &amp; Chr(10) &amp; Chr(13) &amp; 'For the traders of allowances the rules of IAS 2 (Inventories) have to be applied. In this case the allowances are considered as “assets classified as held for sale”</t>
  </si>
  <si>
    <t>Property right</t>
  </si>
  <si>
    <t>Allowance is defined as an "other asset value corresponding to installation operator''s or aircraft operator''s entitlement to discharge the equivalent of a tonne of CO2 into the atmosphere" (Act No. 383/2012 Coll., on Conditions for Emission Allowances Trading)</t>
  </si>
  <si>
    <t>Art. 7(5) TEHG establishes by law that allowances under EU emissions trading are not to be viewed as securities and thus also not as financial instruments within the meaning of Art. 1(11) of the German Banking Act (Kreditwesengesetz – KWG) or Art. 2(2b) of the German Securities Trading Act (Wertpapierhandelsgesetz – WpHG). Trade in allowances is thus not subject to financial market supervision by the Federal Financial Supervisory Authority (Bundesanstalt für Finanzdienstleistungsaufsicht – BaFin).' &amp; Chr(10) &amp; Chr(13) &amp; 'Under the amended Markets in Financial Instruments Directive (MiFID II) emission allowances are defined as financial instruments. The above-mentioned provisions will therefore need to be adjusted in the course of MiFID II transposition in Germany.' &amp; Chr(10) &amp; Chr(13) &amp; '</t>
  </si>
  <si>
    <t>Art. 15 sentence 1 TEHG establishes by law that allowances under EU emissions trading are not to be viewed as securities and thus also not as financial instruments within the meaning of Art. 1 (11) of the German Banking Act (Kreditwesengesetz – KWG). Trade in allowances is thus not subject to financial market supervision by the Federal Financial Supervisory Authority (Bundesanstalt für Finanzdienstleistungsaufsicht – BaFin).' &amp; Chr(10) &amp; Chr(13) &amp; 'Under the amended Markets in Financial Instruments Directive (MiFID II) emission allowances are defined as financial instruments. The above-mentioned provisions will therefore need to be adjusted in the course of implementation in Germany.</t>
  </si>
  <si>
    <t>In § 7 Abs. 5 TEHG ist gesetzlich festgelegt, dass Berechtigungen im EU-Emissionshandel keine Wertpapiere sind und somit auch nicht als Finanzinstrumente im Sinne von § 1 Abs. 11 des Kreditwesengesetzes (KWG) oder § 2 Abs. 2b des Wertpapierhandelsgesetzes (WpHG) gelten. Damit unterliegt der Handel mit Berechtigungen nicht der Finanzmarktaufsicht durch die Bundesanstalt für Finanzdienstleistungsaufsicht (BaFin).' &amp; Chr(10) &amp; Chr(13) &amp; 'Nach der überarbeiteten Finanzmarktrichtlinie (MiFID II) werden Emissionszertifikate als Finanzinstrumente definiert. Daher wurden im Rahmen der nationalen Umsetzung (Zweites Finanzmarktnovellierungsgesetz - 2. FiMaNoG) die o.g. Regelungen überarbeitet, so dass Emissionszertifikate gem. § 1 Abs. 11 Nr. 9 KWG und § 2 Abs. 4 Nr. 5 WpHG ab 3. Januar 2018 Finanzinstrumente sind und der Handel somit zukünftig der Finanzmarktaufsicht unterliegt. ' &amp; Chr(10) &amp; Chr(13) &amp; '</t>
  </si>
  <si>
    <t>Emisijska jedinica je financijski instrument sukladno Zakonu o tržištu kapitala (NN, br. 88/08, 146/08, 74/09, 54/13,159/13, 18/15, 110/15, 123/16)</t>
  </si>
  <si>
    <t>Non c''è una normativa finanziaria specifica relativa alle quote.</t>
  </si>
  <si>
    <t>Il recepimento della MIFID II e della MIFIR è ad oggi in corso. Il governo ha presentato uno schema di decreto legislativo, Atto del Governo n. 413 del 3 maggio 2017, attualmente in discussione al senato. Il decreto in oggetto definisce una nuova categoria di strumenti finanziari: le quote di emissione. Quindi, quando la procedura di recepimento della MIFID e della MIFIR sarà conclusa, le quote di emissione saranno soggette alle norme in materia di mercati degli strumenti finanziari.</t>
  </si>
  <si>
    <t>Apyvartiniai taršos leidimai apskaičiuojant pelno mokestį gali būti laikomi ilgalaikiu nematerialiuoju turtu arba trumpalaikiu turtu (atsargomis, skirtomis perparduoti).' &amp; Chr(10) &amp; Chr(13) &amp; 'Pagal Pridėtinės vertės mokesčio įstatymo 7 straipsnio nuostatas, nematerialiojo turto perdavimas yra laikomas paslaugų teikimu.</t>
  </si>
  <si>
    <t>Vadovaujantis Pelno mokesčio 13 straipsniu, apyvartiniai taršos leidimai apskaičiuojant pelno mokestį gali būti laikomi ilgalaikiu nematerialiuoju turtu arba trumpalaikiu turtu (atsargomis, skirtomis perparduoti).' &amp; Chr(10) &amp; Chr(13) &amp; 'Pagal Pridėtinės vertės mokesčio įstatymo 7 straipsnio nuostatas, nematerialiojo turto perdavimas yra laikomas paslaugų teikimu.</t>
  </si>
  <si>
    <t>The legal nature of an emission allowance is not yet determined. However, the Administrative court will probably rule on its nature in 2016.</t>
  </si>
  <si>
    <t>This is not clearly defined in national legislation. The tax authorities consider an allowance an immaterial right. In the VAT law, an emission allowance is considered as a service.  When the new MiFID (Markets in Financial Instruments Directive) is implemented in Norwegian law (entry into force January 2018), allowances will be considered as financial instruments.</t>
  </si>
  <si>
    <t>Uprawnienia do emisji mają charakter zbywalnych praw majątkowych przy zachowaniu ich administracyjnoprawnego charakteru. Mogą być przedmiotem zastawu.</t>
  </si>
  <si>
    <t>An allowance constitutes a provision of services in accordance with article 4, number 1 of the Portuguese Value Added Tax Code, commonly known as CIVA.</t>
  </si>
  <si>
    <t>Through the Notification no. 10 of 22 February 2010 issued by the Romanian National Securities Commission (RNSE), allowances have been defined in Romania as financial instruments, being subject to the capital market provisions.  According with this notification, RNSE established that the transfer of allowance are be made exclusively through authorized entities acting on the capital market. ' &amp; Chr(10) &amp; Chr(13) &amp; 'In March 2010, the above mentioned Notification was suspended through a Decision of the Bucharest Court of Appeal.' &amp; Chr(10) &amp; Chr(13) &amp; 'The provisions regarding the transfer of allowances established within Directive 2010/23/EU amending Directive 2006/112/EC on the common system of value added tax, as regards an optional and temporary application of the reverse charge mechanism in relation to supplies of certain services susceptible to fraud were transposed into the Romanian legislation through the Law no. 571/2003 on Tax Code (art.160 paragraph. (2) let. d). The reverse charge mechanism for VAT payment for the transfer of allowances according to Article 12 of Directive 2003/87/EC is applied in Romania starting with 1st January 2011.' &amp; Chr(10) &amp; Chr(13) &amp; 'In terms of VAT application, transactions are considered in Romania as a supply of services according to section 13 paragraph. (16) of Governmental Decision  no. 44/2004 approving the Implementing Rules for the application of Law on Tax Code, hence transactions are neither consider goods nor financial instruments.' &amp; Chr(10) &amp; Chr(13) &amp; 'If the place of taxation is in Romania, according to art. 133 of Law on Tax Code, operators are taxable with VAT at 24%. In the event that both supplier and recipient are registered for VAT purposes under art. 153 of the Tax Code, operations fall under the reverse charge provisions established through the Directive 2010/23/EU.</t>
  </si>
  <si>
    <t>The provisions regarding the transfer of allowances established within Directive 2010/23/EU amending Directive 2006/112/EC on the common system of value added tax, as regards an optional and temporary application of the reverse charge mechanism in relation to supplies of certain services susceptible to fraud are transposed into the Romanian legislation through the Law no. 227/2015 on Fiscal Code as amended and supplemented (art. 331 paragraph. (2) let. d)). The reverse charge mechanism for VAT payment for the transfer of allowances according to Article 12 of Directive 2003/87/EC is applied in Romania starting with 1st January 2011. In terms of VAT application, transactions are considered in Romania as a supply of services according to section 15 paragraph. (16) of Title VII of the Methodological Norms for the Application of the Fiscal Code approved by the Government Decision no. 1/2016, as amended and supplemented, hence transactions are neither consider goods nor financial instruments. If the place of taxation is in Romania, according to art. 278 of Law on Fiscal Code, operations are taxable with VAT at 19%. In the event that both supplier and recipient are registered for VAT purposes under art. 316 of the Fiscal Code, operations fall under the reverse charge provisions established through the Directive 2010/23/EU."</t>
  </si>
  <si>
    <t>An allowance  is in accordance  with Article 40 of regulation (EU) No 389/2013 a fungible, dematerialised instrument that is tradable on the market. Amendments were made in the Swedish Securities Market Act (2007:528) for the transposition of Directive 2014/65/EU of the European Parliament and of the Council of 15 May 2014 on markets in financial instruments and amending Directive 2002/92/EC and Directive 2011/61/EU. Under Chapter 1, 4 § of the Securities Market Act (2007:528), allowances are defined as financial instruments (in accordance with Article 93 and Section C.11 of Annex I of the Directive).</t>
  </si>
  <si>
    <t>An allowance  is in accordance  with Article 40 of regulation (EU) No 389/2013 a fungible, dematerialised instrument that is tradable on the market. Amendments were made in the Swedish Securities Market Act (2007:528) for the transposition of Directive 2014/65/EU of the European Parliament and of the Council of 15 May 2014 on markets in financial instruments and amending Directive 2002/92/EC and Directive 2011/61/EU. Under Chapter 13 12 § of the Securities Market Act (2007:528), allowances are defined as financial instruments (in accordance with Article 93 and Section C.11 of Annex I of the Directive).</t>
  </si>
  <si>
    <t>If the allowances are allocated for free, they are classified as non-depreciable assets for the purposes of accounting.' &amp; Chr(10) &amp; Chr(13) &amp; 'For the traders – the allowances can’t be classified pursuant to the National Accounting Standards for Small and Medium-sized Enterprises.  The rules of IAS 1 (p.3 b) and p. 25.2 b)) Presentation of Financial Statement have to be applied.</t>
  </si>
  <si>
    <t>In both trade law and fiscal law, emission allowances are assigned to current assets as intangible assets. Allowances issued for free are to be rated at EUR 0 in the tax balance sheet. In the commercial balance sheet, valuation with the pro mem figure or with the current market value is permissible, whereby the current market value must be mirrored by establishment of a reserve. Valuation in both the tax balance sheet and commercial balance sheet is thus profit-neutral. Emission allowances acquired at a charge are to be capitalised with their costs of purchase in both the tax balance sheet and commercial balance sheet.' &amp; Chr(10) &amp; Chr(13) &amp; 'For the obligation to surrender allowances a liability is to be stated, to the extent that a sufficient amount of allowances is present on the balance sheet date. Insofar the obligation to surrender allowances thus does not affect the operating result. If on the balance sheet day both allowances allocated for free and allowances acquired at a charge are available to meet the obligation to surrender allowances, the sequence of usage is to be determined. If the sequence of usage can not be determined, it is to be assumed that to meet the obligation first those allowances are employed that were allocated for free (rated at EUR 0).' &amp; Chr(10) &amp; Chr(13) &amp; 'To the amount of any still missing emission allowances, a reserve for contingencies is to be formed with the direct costs (value of allowances on the balance sheet date) and the necessary indirect costs on the balance sheet date. The obligation to surrender allowances reduces profit to this amount. The provisions under trade law and fiscal law lead to the same impacts on profit.' &amp; Chr(10) &amp; Chr(13) &amp; '</t>
  </si>
  <si>
    <t>In both trade law and fiscal law, emission allowances are assigned to current assets as intangible assets. Allowances issued for free are to be rated at EUR 0 in the tax balance sheet. In the commercial balance sheet, valuation with the pro mem figure or with the current market value is permissible, whereby the current market value must be mirrored by establishment of a reserve. Valuation in both the tax balance sheet and commercial balance sheet is thus profit-neutral. Emission allowances acquired at a charge are to be capitalised with their costs of purchase in both the tax balance sheet and commercial balance sheet.' &amp; Chr(10) &amp; Chr(13) &amp; 'For the obligation to surrender allowances a liability is to be stated, to the extent that a sufficient amount of allowances is present on the balance sheet date. Insofar the obligation to surrender allowances thus does not affect the operating result. If on the balance sheet day both allowances allocated for free and allowances acquired at a charge are available to meet the obligation to surrender allowances, the sequence of usage is to be determined. If the sequence of usage can not be determined, it is to be assumed that to meet the obligation first those allowances are employed that were allocated for free (rated at EUR 0).' &amp; Chr(10) &amp; Chr(13) &amp; 'To the amount of any still missing emission allowances, a reserve for contingencies is to be formed with the direct costs (value of allowances on the balance sheet date) and the necessary indirect costs on the balance sheet date. The obligation to surrender allowances reduces profit to this amount. The provisions under  trade law and fiscal law lead to the same impacts on profit.' &amp; Chr(10) &amp; Chr(13) &amp; '</t>
  </si>
  <si>
    <t>In both trade law and fiscal law, emission allowances are assigned to current assets as intangible assets. Allowances issued for free are to be rated at EUR 0 in the tax balance sheet. In the commercial balance sheet, valuation with the pro mem figure or with the current market value is permissible, whereby the current market value must be mirrored by establishment of a reserve. Valuation in both the tax balance sheet and commercial balance sheet is thus profit-neutral. Emission allowances acquired at a charge are to be capitalised with their costs of purchase in both the tax balance sheet and commercial balance sheet.' &amp; Chr(10) &amp; Chr(13) &amp; 'For the obligation to surrender allowances a liability is to be stated, to the extent that a sufficient amount of allowances is present on the balance sheet date. Insofar the obligation to surrender allowances thus does not affect the operating result. If on the balance sheet day both allowances allocated for free and allowances acquired at a charge are available to meet the obligation to surrender allowances, the sequence of usage is to be determined. If the sequence of usage can not be determined, it is to be assumed that to meet the obligation first those allowances are employed that were allocated for free (rated at EUR 0).' &amp; Chr(10) &amp; Chr(13) &amp; 'To the amount of any still missing emission allowances, a reserve for contingencies is to be formed with the direct costs (value of allowances on the balance sheet date) and the necessary indirect costs on the balance sheet date. The obligation to surrender allowances reduces profit to this amount. The provisions under  trade law and fiscal law lead to the same impacts on profit.</t>
  </si>
  <si>
    <t>Sowohl handels- als auch steuerrechtlich werden die Emissionsberechtigungen als immaterielle Wirtschaftsgüter dem Umlaufvermögen zugeordnet. Die unentgeltlich ausgegebenen Emissionsberechtigungen sind in der Steuerbilanz mit 0 Euro zu bewerten. In der Handelsbilanz ist ein Ansatz mit dem Erinnerungswert oder mit dem Zeitwert zulässig, wobei spiegelbildlich zum Zeitwertansatz eine Rücklage zu bilden ist. Sowohl der Ansatz in der Steuer- als auch in der Handelsbilanz erfolgt damit gewinnneutral. Entgeltlich erworbene Emissionsberechtigungen sind sowohl in der Steuer- als auch in der Handelsbilanz mit ihren Anschaffungskosten zu aktivieren.' &amp; Chr(10) &amp; Chr(13) &amp; 'Für die Abgabeverpflichtung ist eine Verbindlichkeit auszuweisen, soweit am Bilanzstichtag ausreichend Emissionsberechtigungen vorhanden sind. Insoweit bleibt die Abgabeverpflichtung erfolgsneutral. Stehen am Bilanzstichtag sowohl unentgeltlich als auch entgeltlich erworbene Emissionsberechtigungen zur Erfüllung der Abgabeverpflichtung zur Verfügung, ist die Verbrauchsfolge zu bestimmen. Ist die Verbrauchsfolge nicht feststellbar, ist davon auszugehen, dass zur Erfüllung der Abgabeverpflichtung zuerst die unentgeltlich (mit 0 Euro bewerteten) Emissionsberechtigungen eingesetzt werden.' &amp; Chr(10) &amp; Chr(13) &amp; 'In Höhe der noch fehlenden Emissionsberechtigungen ist eine Rückstellung für ungewisse Verbindlichkeiten mit den Einzelkosten (Wert von Emissionsberechtigungen am Bilanzstichtag) und den notwendigen Gemeinkosten am Bilanzstichtag anzusetzen. In dieser Höhe wirkt sich die Abgabeverpflichtung mindernd auf den Gewinn aus. Die handels- und steuerrechtlichen Regelungen führen zu den gleichen Gewinnauswirkungen.' &amp; Chr(10) &amp; Chr(13) &amp; '</t>
  </si>
  <si>
    <t>Emission allowances are considered to be chattel and are enlisted in the company account under assets in line with other assets. Emission allowances can be sold in the same way as other assets. Companies, which receive free emission allowances, are not required to add the value of the emission allowances when calculating the estimation of the taxable income. This means that there in Denmark is exemption from taxation on the value of an allocated free emission allowance. This way, free emission allowances will not result in deduction in the estimation of the taxable income. The buyer of an emission allowance can deduct its acquisition cost at the estimation of the taxable income, when the allowance is used. The deduction is given for the year of income where the allowances or part of the allowances are used in the production. ' &amp; Chr(10) &amp; Chr(13) &amp; 'In case of profit at the sale of an emission allowance, this profit is a taxable income. This is the case for emission allowances that are bought as well as for allocated free emission allowances. A deduction is given in the taxable income in case of a loss following a sale or if the emission allowance is expired. This regulation is only in effect for emission allowances that are bought. Profit or loss is calculated as the difference between the sales price and the purchase price. The purchase price is estimated as the price paid when the emission allowance was bought. The purchase price for an allocated free emission allowance is set to zero.' &amp; Chr(10) &amp; Chr(13) &amp; 'The Danish taxation on controlled foreign companies (CFC) is extended to include emission allowances with effect from 1 January 2013.</t>
  </si>
  <si>
    <t>Emission allowances are considered to be chattel and are enlisted in the company account under assets in line with other assets. Emission allowances can be sold in the same way as other assets.' &amp; Chr(10) &amp; Chr(13) &amp; 'Companies, which receive free emission allowances, are not required to add the value of the emission allowances when calculating the estimation of the taxable income. This means that there in Denmark is exemption from taxation on the value of an allocated free emission allowance. This way, free emission allowances will not result in deduction in the estimation of the taxable income. The buyer of an emission allowance can deduct its acquisition cost at the estimation of the taxable income, when the allowance is used. The deduction is given for the year of income where the allowances or part of the allowances are used in the production. ' &amp; Chr(10) &amp; Chr(13) &amp; 'In case of profit at the sale of an emission allowance, this profit is a taxable income. This is the case for emission allowances that are bought as well as for allocated free emission allowances. A deduction is given in the taxable income in case of a loss following a sale or if the emission allowance is expired. This regulation is only in effect for emission allowances that are bought. Profit or loss is calculated as the difference between the sales price and the purchase price. The purchase price is estimated as the price paid when the emission allowance was bought. The purchase price for an allocated free emission allowance is set to zero.' &amp; Chr(10) &amp; Chr(13) &amp; 'The Danish taxation on controlled foreign companies (CFC) is extended to include emission allowances with effect from 1 January 2013.</t>
  </si>
  <si>
    <t>Emission allowances are considered to be chattel and are enlisted in the company account under assets in line with other assets. Emission allowances can be sold in the same way as other assets. Companies, which receive free emission allowances, are not required to add the value of the emission allowances when calculating the estimation of the taxable income. This means that there in Denmark is exemption from taxation on the value of an allocated free emission allowance. This way, free emission allowances will not result in deduction in the estimation of the taxable income. The buyer of an emission allowance can deduct its acquisition cost at the estimation of the taxable income, when the allowance is used. The deduction is given for the year of income where the allowances or part of the allowances are used in the production. In case of profit at the sale of an emission allowance, this profit is a taxable income. This is the case for emission allowances that are bought as well as for allocated free emission allowances. A deduction is given in the taxable income in case of a loss following a sale or if the emission allowance is expired. This regulation is only in effect for emission allowances that are bought. Profit or loss is calculated as the difference between the sales price and the purchase price. The purchase price is estimated as the price paid when the emission allowance was bought. The purchase price for an allocated free emission allowance is set to zero. The Danish taxation on controlled foreign companies (CFC) is extended to include emission allowances with effect from 1 January 2013.</t>
  </si>
  <si>
    <t>Emission allowances are taxed after the rules of business assets.' &amp; Chr(10) &amp; Chr(13) &amp;  Chr(10) &amp; Chr(13) &amp; ' ' &amp; Chr(10) &amp; Chr(13) &amp;  Chr(10) &amp; Chr(13) &amp; 'Businesses, which receive free emission allowances, are exempted from taxation of the value of the emission allowance. Emission allowances can be sold in the same way as other assets and the profit is taxable. Profit is calculated as the difference between the sales price and the purchase price. The purchase price for an allocated free emission allowance is set to zero. ' &amp; Chr(10) &amp; Chr(13) &amp;  Chr(10) &amp; Chr(13) &amp; ' ' &amp; Chr(10) &amp; Chr(13) &amp;  Chr(10) &amp; Chr(13) &amp; 'Businesses, which buy emission allowances, can deduct the acquisition cost at the calculation of the taxable income, when the allowance is used. The deduction is given for the tax year where the allowance or part of the allowance is used in the production. In case of profit or loss at the sale of an emission allowance, the profit is taxable income. Profit or loss is calculated as the difference between the sales price and the purchase price. The purchase price is estimated as the price paid when the emission allowance was bought.</t>
  </si>
  <si>
    <t>A los efectos de su contabilización, los derechos de emisión se consideran inmovilizados inmateriales, y se registran, por tanto, dentro de esta masa patrimonial.' &amp; Chr(10) &amp; Chr(13) &amp; 'En la Resolución de 8 de febrero de 2006 del Instituto de Contabilidad y Auditoría de Cuentas se aprueban normas para el registro, valoración e información de los derechos de emisión de gases de efecto invernadero. Esta resolución es aplicable a las empresas que se encuentran incluidas en el ámbito de aplicación de la Ley 1/2005, de 9 de marzo, por la que se regula el régimen de comercio de derechos de emisión de gases de efecto invernadero, regulándose aspectos relativos a:' &amp; Chr(10) &amp; Chr(13) &amp; 'a) Contabilización:' &amp; Chr(10) &amp; Chr(13) &amp; '• Los derechos asignados gratuitamente se contabilizan, y se valoran por su valor venal.' &amp; Chr(10) &amp; Chr(13) &amp; '• Los derechos adquiridos en el mercado, por su precio de adquisición.' &amp; Chr(10) &amp; Chr(13) &amp; '• Los derechos adquiridos o generados a través de MDL o AC por el coste de producción.' &amp; Chr(10) &amp; Chr(13) &amp; '• Se opta claramente por su contabilización como inmovilizados inmateriales.' &amp; Chr(10) &amp; Chr(13) &amp; '• La entrega gratuita de derechos se considera una subvención.' &amp; Chr(10) &amp; Chr(13) &amp; '• Sólo se contabilizan aquellos derechos ya transferidos desde la cuenta de haberes de la AGE en el Registro de derechos de emisión a la cuenta del titular de instalación, en el año de que se trate.' &amp; Chr(10) &amp; Chr(13) &amp; 'b) Emisión de gases:' &amp; Chr(10) &amp; Chr(13) &amp; '• La emisión de gases se considera que genera un gasto, puesto que la emisión va generando una obligación de entrega de derechos equivalente a la AGE.' &amp; Chr(10) &amp; Chr(13) &amp; '• A efectos de valoración del gasto y de la provisión a efectuar, se considera que:' &amp; Chr(10) &amp; Chr(13) &amp; '-- Los primeros derechos que se entregan son los asignados gratuitamente.' &amp; Chr(10) &amp; Chr(13) &amp; '-- Los siguientes, aquellos adquiridos en el mercado pero que ya están en el balance de la empresa cuando hay que entregarlos.' &amp; Chr(10) &amp; Chr(13) &amp; '-- Los últimos, aquellos que se adquieren para cubrir el déficit de derechos en el momento de la entrega.' &amp; Chr(10) &amp; Chr(13) &amp; 'c) Sanciones: Se consideran gasto extraordinario y afectan por tanto al resultado extraordinario de la empresa.</t>
  </si>
  <si>
    <t>A los efectos de su contabilización, los derechos de emisión se consideran inmovilizados inmateriales, y se registran, por tanto, dentro de esta masa patrimonial.' &amp; Chr(10) &amp; Chr(13) &amp; 'En la Resolución de 8 de febrero de 2006 del Instituto de Contabilidad y Auditoría de Cuentas se aprueban normas para el registro, valoración e información de los derechos de emisión de gases de efecto invernadero. Esta resolución es aplicable a las empresas que se encuentran incluidas en el ámbito de aplicación de la Ley 1/2005, de 9 de marzo, por la que se regula el régimen de comercio de derechos de emisión de gases de efecto invernadero, regulándose aspectos relativos a:' &amp; Chr(10) &amp; Chr(13) &amp; 'a) Contabilización:' &amp; Chr(10) &amp; Chr(13) &amp; '• Los derechos asignados gratuitamente se contabilizan, y se valoran por su valor venal.' &amp; Chr(10) &amp; Chr(13) &amp; '• Los derechos adquiridos en el mercado, por su precio de adquisición.' &amp; Chr(10) &amp; Chr(13) &amp; '• Los derechos adquiridos o generados a través de MDL o AC por el coste de producción.' &amp; Chr(10) &amp; Chr(13) &amp; '• Se opta claramente por su contabilización como inmovilizados inmateriales.' &amp; Chr(10) &amp; Chr(13) &amp; '• La entrega gratuita de derechos se considera una subvención.' &amp; Chr(10) &amp; Chr(13) &amp; '• Sólo se contabilizan aquellos derechos ya transferidos desde la cuenta de haberes de la AGE en el RENADE a la cuenta del titular de instalación, en el año de que se trate, no todos los asignados por el PNA a ese titular.' &amp; Chr(10) &amp; Chr(13) &amp; 'b) Emisión de gases:' &amp; Chr(10) &amp; Chr(13) &amp; '• La emisión de gases se considera que genera un gasto, puesto que la emisión va generando una obligación de entrega de derechos equivalente a la AGE.' &amp; Chr(10) &amp; Chr(13) &amp; '• A efectos de valoración del gasto y de la provisión a efectuar, se considera que:' &amp; Chr(10) &amp; Chr(13) &amp; '-- Los primeros derechos que se entregan son los asignados gratuitamente.' &amp; Chr(10) &amp; Chr(13) &amp; '-- Los siguientes, aquellos adquiridos en el mercado pero que ya están en el balance de la empresa cuando hay que entregarlos.' &amp; Chr(10) &amp; Chr(13) &amp; '-- Los últimos, aquellos que se adquieren para cubrir el déficit de derechos en el momento de la entrega.' &amp; Chr(10) &amp; Chr(13) &amp; 'c) Sanciones: Se consideran gasto extraordinario y afectan por tanto al resultado extraordinario de la empresa.</t>
  </si>
  <si>
    <t>There are two different regimes depending on the model of the person in question ("production" model, or "trading" model): ' &amp; Chr(10) &amp; Chr(13) &amp;  Chr(10) &amp; Chr(13) &amp; '"Production" (installations)' &amp; Chr(10) &amp; Chr(13) &amp; '- Allowances are recorded in inventory accounts (purchase value or zero for the free allocation); ' &amp; Chr(10) &amp; Chr(13) &amp; '- They are substracted from the stocks when CO2 is emitted, in return for a production charge; ' &amp; Chr(10) &amp; Chr(13) &amp; '- In case of shortage of allowances: recognition of a liability (the subsequent purchase of allowances puts an end to the liability). ' &amp; Chr(10) &amp; Chr(13) &amp;  Chr(10) &amp; Chr(13) &amp; '"Trading" (intermediaries)' &amp; Chr(10) &amp; Chr(13) &amp; '- Allowances are recorded at their acquisition cost; ' &amp; Chr(10) &amp; Chr(13) &amp; '- If the current value is less than their carrying amount, the latter is reduced to the present value through an impairment; ' &amp; Chr(10) &amp; Chr(13) &amp; '- Gains and losses are recognized in the income statement. ' &amp; Chr(10) &amp; Chr(13) &amp;  Chr(10) &amp; Chr(13) &amp; 'More details are in the Rules of the ANC No. 2012-03 of 4 October 2012 on the accounting for emission of greenhouse gas emissions allowances and similar units.</t>
  </si>
  <si>
    <t>Greenhouse gas emission allowances are proposed to detect as a material value right in the accounting system between the intangible assets or resources, depending on the fulfillment of rendering obligation (it takes place or not within a year). Registration of allowances - if you receive no compensation from the state, such assets received free of charge - in contrast to ' &amp; Chr(10) &amp; Chr(13) &amp; 'the extraordinary income occurs. The free allocation of greenhouse gas emission allowances to operators by the State are qualified as an asset received free of charge. In rendering time, ' &amp; Chr(10) &amp; Chr(13) &amp; 'no later than April 30 of the year following the reporting year, the operator – in the knowledge of the certified CO2 emissions – must derecognize the appropriate amounts of emission units from the register as against other outgoings.</t>
  </si>
  <si>
    <t>We are not aware of any generally accepted accounting standard applying to emission allowances. Entities must therefore determine an accounting method based on general principals of International Financial Reporting Standards.' &amp; Chr(10) &amp; Chr(13) &amp; 'Irish companies follow UK accounting rules.</t>
  </si>
  <si>
    <t>We are not aware of any generally accepted accounting standard applying to emission allowances. Entities must therefore determine an accounting method based on general principals of International Financial Reporting Standards. Irish companies follow UK accounting rules.</t>
  </si>
  <si>
    <t>L’Italia non ha una normativa specifica sul trattamento contabile delle quote di emissione.</t>
  </si>
  <si>
    <t>Il trattamento contabile delle emissioni di gas ad effetto ad effetto serra non è normato tramite fonte primaria (i.e. Codice Civile e d.lgs 127/1991) nell’ordinamento nazionale. La fattispecie trova però comunque un suo trattamento per il tramite dell’ OIC 8, il principio contabile nazionale in materia emesso dall’Organismo Italiano Contabilità (OIC ). L''organismo Italiano di Contabilità, ai sensi di quanto previsto dal d.lgs 38/2005,  vede riconosciuta istituzionalmente la proprie funzioni, ed emana pertanto i principi contabili nazionali, ispirati alla migliore prassi operativa, per la redazione dei bilanci.</t>
  </si>
  <si>
    <t>Verslo apskaitos standartai nustato, kad įsigytas nematerialusis turtas pirminio pripažinimo metu finansinėje apskaitoje registruojamas įsigijimo savikaina. Todėl rinkoje įsigyti apyvartiniai taršos leidimai registruojami nematerialiojo turto sąskaitose įsigijimo savikaina, tačiau nemokamai gautų taršos leidimų įsigijimo savikaina yra 0 EUR. Informaciją apie tokį turtą kontrolės tikslais įmonė galėtų kaupti nebalansinėse sąskaitose.</t>
  </si>
  <si>
    <t>Grāmatvedības reglamentējošie normatīvie akti neietver īpašus noteikumus attiecībā uz emisijas kvotu vai ar emisijas kvotām veikto darbību uzskaiti finanšu grāmatvedībā. Līdz ar to, veicot emisijas kvotu uzskaiti, jāievēro vispārējo grāmatvedības un gada pārskatu sagatavošanas reglamentējošo normatīvo aktu prasības.' &amp; Chr(10) &amp; Chr(13) &amp; 'Ievērojot to, ka grāmatvedību reglamentējošajos normatīvajos aktos emisijas kvotu vai ar emisijas kvotām veikto darbību uzskaite nav aplūkota, uzņēmumi var izstrādāt savu grāmatvedības politiku emisijas kvotu un ar tām veikto darbību uzskaitei.' &amp; Chr(10) &amp; Chr(13) &amp; 'Izvērtējot šādu darījumu ekonomisko būtību, ja Eiropas Savienības emisijas kvotu tirdzniecības sistēmā iesaistīts uzņēmums emisijas kvotas saņem bez maksas un likumā „Par piesārņojumu” noteiktā kārtībā tās nodod VSIA „Latvijas Vides, ģeoloģijas un meteoroloģijas centrs” vai arī tās tiek anulētas tādēļ, ka šīm bez maksas saņemtajām emisijas kvotām beidzies derīguma termiņš un tās nav nodotas atbilstoši likuma „Par piesārņojumu” nosacījumiem, tad šādas kvotas uzņēmums var uzskaitīt tikai natūrā.' &amp; Chr(10) &amp; Chr(13) &amp; 'Savukārt, ja uzņēmums ar emisijas kvotām ir veicis tādas darbības, no kurām radušies aktīvi, saistības, ieņēmumi vai izdevumi, tad, pamatojoties uz attaisnojuma dokumentos norādīto konkrētā saimnieciskā darījuma novērtējumu naudā un tā ekonomisko saturu un būtību, šā uzņēmuma grāmatvedības reģistros jāizdara attiecīgus iegrāmatojumus naudas izteiksmē.</t>
  </si>
  <si>
    <t>Grāmatvedības reglamentējošie normatīvie akti neparedz īpašus noteikumus attiecībā uz emisijas kvotu vai ar emisijas kvotām veikto darbību uzskaiti finanšu grāmatvedībā. Līdz ar to, veicot emisijas kvotu uzskaiti, jāievēro vispārējo grāmatvedības un gada pārskatu sagatavošanas reglamentējošo normatīvo aktu prasības. Ievērojot to, ka grāmatvedību reglamentējošajos normatīvajos aktos emisijas kvotu vai ar emisijas kvotām veikto darbību uzskaite nav aplūkota, uzņēmumi var izstrādāt savu grāmatvedības politiku emisijas kvotu un ar tām veikto darbību uzskaitei. Izvērtējot šādu darījumu ekonomisko būtību, ja Eiropas Savienības emisijas kvotu tirdzniecības sistēmā iesaistīts uzņēmums emisijas kvotas saņem bez maksas un likumā „Par piesārņojumu” noteiktā kārtībā tās nodod VSIA „Latvijas Vides, ģeoloģijas un meteoroloģijas centrs” vai arī tās tiek anulētas tādēļ, ka šīm bez maksas saņemtajām emisijas kvotām beidzies derīguma termiņš un tās nav nodotas atbilstoši likuma „Par piesārņojumu” nosacījumiem, tad šādas kvotas uzņēmums var uzskaitīt tikai natūrā. Savukārt, ja uzņēmums ar emisijas kvotām ir veicis tādas darbības, no kurām radušies aktīvi, saistības, ieņēmumi vai izdevumi, tad, pamatojoties uz attaisnojuma dokumentos norādīto konkrētā saimnieciskā darījuma novērtējumu naudā un tā ekonomisko saturu un būtību, šā uzņēmuma grāmatvedības reģistros jāizdara attiecīgus iegrāmatojumus naudas izteiksmē.</t>
  </si>
  <si>
    <t>This depends on whether emission allowances are allocated for free, have been purchased or sold.' &amp; Chr(10) &amp; Chr(13) &amp;  Chr(10) &amp; Chr(13) &amp; 'An allowance allocated for free is considered a taxable income. The value of an emission allowance allocated for free is set as the value of the allowance at the time of allocation.' &amp; Chr(10) &amp; Chr(13) &amp;  Chr(10) &amp; Chr(13) &amp; 'When an allowance is surrendered for compliance, its outgoing value is set to zero and the value at the time of allocation can be subtracted from the company''s income.' &amp; Chr(10) &amp; Chr(13) &amp;  Chr(10) &amp; Chr(13) &amp; 'The value of an emission allowance purchased is accounted for based on the price at the time of purchasing.</t>
  </si>
  <si>
    <t>This depends on whether emission allowances are allocated for free, have been purchased or sold. An allowance allocated for free is considered a taxable income. The value of an emission allowance allocated for free is set as the value of the allowance at the time of allocation. When an allowance is surrendered for compliance, its outgoing value is set to zero and the value at the time of allocation can be subtracted from the company''s income. The value of an emission allowance purchased is accounted for based on the price at the time of purchasing.</t>
  </si>
  <si>
    <t>Podejście księgowe do uprawnień do emisji reguluje Uchwała Nr 18/11 Komitetu Standardów  Rachunkowości z dnia 21 grudnia 2011r. w sprawie przyjęcia znowelizowanego stanowiska  Komitetu w sprawie księgowego ujęcia praw (uprawnień) do emisji gazów cieplarnianych, stanowiąca załącznik do Komunikatu Nr 10 Ministra Finansów z dnia 23 grudnia 2011r. w sprawie ogłoszenia uchwały Komitetu Standardów  Rachunkowości w sprawie przyjęcia znowelizowanego stanowiska Komitetu w sprawie księgowego ujęcia praw (uprawnień) do emisji gazów cieplarnianych (Dz. Urz. MF .2011.9.53)' &amp; Chr(10) &amp; Chr(13) &amp; 'W przypadku prowadzących instalacje oraz operatorów statków powietrznych, przyznane i nabyte prawa do emisji spełniają definicję wartości niematerialnych i prawnych. Prawa do emisji ujmuje się w księgach rachunkowych  jako jednostki pod datą ich nabycia (w tym przyznania ) w cenie nabycia oraz wykazuje w sprawozdaniu finansowym (bilansie) w oddzielnej pozycji w grupie wartości niematerialnych i prawnych, bez względu na ich przeznaczenie (wykorzystanie na potrzeby własne lub sprzedaż). Dla każdej instalacji prowadzi się odrębną ewidencję ilościowo – wartościową przyznanych praw do emisji. ' &amp; Chr(10) &amp; Chr(13) &amp; 'W odniesieniu do pozostałych jednostek (pośredników), w przypadku nabycia praw do emisji w celu ich późniejszej odsprzedaży prawa te kwalifikuje się do inwestycji – odpowiednio – długoterminowych lub krótkoterminowych ' &amp; Chr(10) &amp; Chr(13) &amp; 'i wycenia zgodnie  z art. 28 ust. 1 pkt 1a lub ust. 5 i art. 35 ustawy o rachunkowości. Zaleca się ujęcie nabytych praw ' &amp; Chr(10) &amp; Chr(13) &amp; 'do emisji jako inwestycji krótkoterminowych i ich wycenę w cenie nabycia lub cenie rynkowej zależnie od tego, która ' &amp; Chr(10) &amp; Chr(13) &amp; 'z nich jest niższa.</t>
  </si>
  <si>
    <t>Podejście księgowe do uprawnień do emisji reguluje Uchwała Nr 18/11 Komitetu Standardów  Rachunkowości z dnia 21 grudnia 2011r. w sprawie przyjęcia znowelizowanego stanowiska  Komitetu w sprawie księgowego ujęcia praw (uprawnień) do emisji gazów cieplarnianych, stanowiąca załącznik do Komunikatu Nr 10 Ministra Finansów z dnia 23 grudnia 2011r. w sprawie ogłoszenia uchwały Komitetu Standardów  Rachunkowości w sprawie przyjęcia znowelizowanego stanowiska Komitetu w sprawie księgowego ujęcia praw (uprawnień) do emisji gazów cieplarnianych (Dz. Urz. MF .2011.9.53)' &amp; Chr(10) &amp; Chr(13) &amp; 'Przyznane i nabyte prawa do emisji spełniają definicję wartości niematerialnych i prawnych. Prawa do emisji ujmuje się w księgach rachunkowych  jako jednostki pod datą ich nabycia (w tym przyznania ) w cenie nabycia oraz wykazuje w sprawozdaniu finansowym (bilansie) w oddzielnej pozycji w grupie wartości niematerialnych i prawnych, bez względu na ich przeznaczenie (wykorzystanie na potrzeby własne lub sprzedaż).' &amp; Chr(10) &amp; Chr(13) &amp; 'W przypadku nabycia praw do emisji w celu ich późniejszej odsprzedaży prawa te kwalifikuje się do inwestycji – odpowiednio – długoterminowych lub krótkoterminowych i wycenia zgodnie  z art. 28 ust. 1 pkt 1a lub ust. 5 i art. 35 ustawy o rachunkowości. Zaleca się ujęcie nabytych praw do emisji jako inwestycji krótkoterminowych i ich wycenę w cenie nabycia lub cenie rynkowej zależnie od tego, która z nich jest niższa.</t>
  </si>
  <si>
    <t>Podejście księgowe do uprawnień do emisji reguluje Uchwała Nr 18/11 Komitetu Standardów  Rachunkowości z dnia 21 grudnia 2011r. w sprawie przyjęcia znowelizowanego stanowiska  Komitetu w sprawie księgowego ujęcia praw (uprawnień) do emisji gazów cieplarnianych, stanowiąca załącznik do Komunikatu Nr 10 Ministra Finansów z dnia 23 grudnia 2011r. w sprawie ogłoszenia uchwały Komitetu Standardów  Rachunkowości w sprawie przyjęcia znowelizowanego stanowiska Komitetu w sprawie księgowego ujęcia praw (uprawnień) do emisji gazów cieplarnianych (Dz. Urz. MF .2011.9.53).' &amp; Chr(10) &amp; Chr(13) &amp; 'Przyznane i nabyte prawa do emisji spełniają definicję wartości niematerialnych i prawnych. Prawa do emisji ujmuje się w księgach rachunkowych  jako jednostki pod datą ich nabycia (w tym przyznania ) w cenie nabycia oraz wykazuje w sprawozdaniu finansowym (bilansie) w oddzielnej pozycji w grupie wartości niematerialnych i prawnych, bez względu na ich przeznaczenie (wykorzystanie na potrzeby własne lub sprzedaż).' &amp; Chr(10) &amp; Chr(13) &amp; 'W przypadku nabycia praw do emisji w celu ich późniejszej odsprzedaży prawa te kwalifikuje się do inwestycji – odpowiednio – długoterminowych lub krótkoterminowych i wycenia zgodnie  z art. 28 ust. 1 pkt 1a lub ust. 5 i art. 35 ustawy o rachunkowości. Zaleca się ujęcie nabytych praw do emisji jako inwestycji krótkoterminowych i ich wycenę w cenie nabycia lub cenie rynkowej zależnie od tego, która z nich jest niższa.' &amp; Chr(10) &amp; Chr(13) &amp; 'Stanowisko Komitetu w sprawie księgowego ujęcia uprawnień do emisji gazów cieplarnianych zostało znowelizowane w związku z uchwaleniem ustawy z dnia 12 czerwca 2015 r. o systemie handlu uprawnieniami do emisji gazów cieplarnianych (Dz. U. z 2015 r. poz. 1223 z późn. zm.). Nowelizacja została zawarta w Uchwale Nr 8/2015 Komitetu  Standardów Rachunkowości z dnia 8 grudnia 2015 r. i ogłoszona w Komunikacie Nr 6 Ministra Finansów z dnia 30 grudnia 2015 r. w sprawie ogłoszenia Uchwały Komitetu  Standardów Rachunkowości w sprawie przyjęcia znowelizowanego stanowiska Komitetu w sprawie księgowego ujęcia uprawnień do emisji gazów cieplarnianych (Dz. Urz. MF z 2016 r. poz. 6).' &amp; Chr(10) &amp; Chr(13) &amp; 'Zmiany w stanowisku Komitetu polegają na doprecyzowaniu, że: dniem ujęcia przyznanych praw jest dzień ich wydania, czyli  rejestracji na rachunku prowadzącego instalację lub operatora statku powietrznego); cenę nabycia praw do emisji wylicza się zgodnie z  art. 28 ust. 2 o rachunkowości, zaś ustalenie wartości przyznanych praw następuje na podstawie ich ceny sprzedaży z dnia przyznania (art. 28 ust. 2 ustawy o rachunkowości zdanie ostatnie); wykorzystanie praw w celu rozliczenia jednostki  emisji zanieczyszczeń do powietrza stanowi podstawę do amortyzacji, zaś umorzenie praw następuje we wszystkich przypadkach rozporządzania nimi, w tym zbycia; w razie zbycia posiadanych ale niezamortyzowanych  uprawnień  ujętą ich amortyzację koryguje się; wszelkie skutki rozporządzania posiadanymi uprawnieniami (inne wykorzystanie niż w celu rozliczenia emisji zanieczyszczeń do powietrza) są ujmowane  wynikowo w pozycji pozostałych przychodów (kosztów)  operacyjnych;  w razie nie dysponowania wystarczającą liczbą uprawnień do emisji w celu rozliczenia emisji zanieczyszczeń do powietrza za dany rok obrotowy tworzy się w ciężar kosztów operacyjnych rezerwę, kwalifikowaną jako bierne rozliczenie międzyokresowe kosztów. Szacując kwotę odpisu uwzględnia się uprawnienia, które wiążą się z zawartymi przez jednostkę kontraktami terminowymi.</t>
  </si>
  <si>
    <t>Ujęcie przyznanych i nabytych praw do emisji przez prowadzących instalacje i operatorów statków powietrznych.' &amp; Chr(10) &amp; Chr(13) &amp; 'Przyznane i nabyte prawa do emisji spełniają definicję wartości niematerialnych i prawnych, w rozumieniu przepisów art. 3 ust. 1 pkt 14 ustawy o rachunkowości. Prawa do emisji ujmuje się w księgach rachunkowych jednostki pod datą ich nabycia (w tym: przyznania, tj. w dniu ich wydania - rejestracji na rachunku prowadzącego instalację lub operatora statku powietrznego) w cenie nabycia oraz wykazuje w sprawozdaniu finansowym (bilansie) w oddzielnej pozycji w grupie wartości niematerialnych i prawnych, bez względu na ich przeznaczenie (wykorzystanie na potrzeby własne lub inne rozporządzenie). Dla każdej instalacji prowadzi się odrębną ewidencję ilościowo-wartościową przyznanych i nabytych praw do emisji.' &amp; Chr(10) &amp; Chr(13) &amp; 'Cenę nabycia praw do emisji wylicza się zgodnie z przepisami art. 28 ust. 2 ustawy o rachunkowości (*1). W przypadku przyznanych praw do emisji cenę nabycia stanowi iloczyn jednostkowej ceny sprzedaży przyznanego prawa do emisji z dnia ich przyznania oraz liczby przyznanych praw (art. 28 ust. 2 ustawy o rachunkowości, zdanie ostatnie).' &amp; Chr(10) &amp; Chr(13) &amp; 'Przyznane prawa do emisji ujmuje się - zgodnie z przepisami art. 41 ust. 2 w powiązaniu z ust. 1 pkt 2 ustawy o rachunkowości - jako rozliczenia międzyokresowe przychodów, które równolegle do odpisów amortyzacyjnych dokonywanych od tych praw zwiększają stopniowo pozostałe przychody operacyjne. Rozliczenie przychodów następuje z chwilą wykorzystania, zwrotu lub innego rozporządzenia nimi. W razie ich umorzenia z powodu ich zbycia, związane z nimi rozliczenia międzyokresowe przychodów ujmuje się na zwiększenie wyniku na zbyciu. W razie umorzenia z powodu zwrotu przyznanych praw, związane z nimi rozliczenia międzyokresowe przychodów ujmuje się jako rozliczenie wartości tych praw z rozliczeniem międzyokresowych przychodów.' &amp; Chr(10) &amp; Chr(13) &amp; 'Prawa do emisji, które jednostka zamierza sprzedać, ujmuje się w księgach rachunkowych i wykazuje w sprawozdaniu finansowym (bilansie) łącznie z prawami do emisji przeznaczonymi do wykorzystania na własne potrzeby, zgodnie z ogólną zasadą wyrażoną powyżej. W informacji dodatkowej sprawozdania finansowego przedstawia się informacje o posiadanych prawach do emisji w podziale na prawa do emisji wykorzystywane na własne potrzeby oraz prawa do emisji przeznaczone do sprzedaży (z wyodrębnieniem uprawnień do emisji, jednostek poświadczonej redukcji emisji i jednostek redukcji emisji).' &amp; Chr(10) &amp; Chr(13) &amp; 'Zbycie, w tym sprzedaż praw do emisji (zarówno wcześniej przeznaczonych i zakwalifikowanych do zbycia, jak i nie zakwalifikowanych pierwotnie do zbycia) wpływa na wynik finansowy tego okresu sprawozdawczego, w którym prawa te zostały zbyte; wynik na sprzedaży wykazuje się odpowiednio jako zysk lub stratę w pozycji pozostałych przychodów/kosztów operacyjnych.' &amp; Chr(10) &amp; Chr(13) &amp; 'Jeżeli ceny nabycia posiadanych praw do emisji są różne, to do wyceny rozchodu z tytułu ich wykorzystania, zwrotu lub innego rozporządzenia, jednostka przyjmuje jedną z metod określonych w art. 34 ust. 4 pkt 1-3 ustawy o rachunkowości tj. metodę cen przeciętnych, ustalonych w wysokości średniej ważonej cen praw do emisji, metodę pierwsze przyszło - pierwsze wyszło (FIFO) lub metodę ostanie przyszło - pierwsze wyszło (LIFO).' &amp; Chr(10) &amp; Chr(13) &amp; 'Ewentualny odpis z tytułu trwałej utraty wartości praw do emisji, dokonany zgodnie z art. 28 ust. 7 ustawy o rachunkowości, odnosi się w pozostałe koszty operacyjne tego okresu, w którym wystąpiły okoliczności uzasadniające dokonanie takiego odpisu.' &amp; Chr(10) &amp; Chr(13) &amp; 'Prawa do emisji przeznaczone do zbycia (z wyodrębnieniem uprawnień do emisji, jednostek poświadczonej redukcji emisji i jednostek redukcji emisji), dla ich ujawnienia w informacji dodatkowej sprawozdania finansowego, wycenia się zgodnie z art. 28 ust. 1 pkt 5 ustawy o rachunkowości, tj. w cenie (wartości) rynkowej albo w cenie nabycia lub cenie (wartości) rynkowej, zależnie od tego, która z nich jest niższa. Zasady (politykę) rachunkowości przyjęte do pozabilansowej wyceny praw do emisji przeznaczonych do zbycia (z wyodrębnieniem uprawnień do emisji, jednostek poświadczonej redukcji emisji i jednostek redukcji emisji) przedstawia się w informacji dodatkowej sprawozdania finansowego.' &amp; Chr(10) &amp; Chr(13) &amp;  Chr(10) &amp; Chr(13) &amp; 'Ujęcie nabytych praw do emisji u innych jednostek (pośredników).' &amp; Chr(10) &amp; Chr(13) &amp; 'W razie nabycia praw do emisji w celu ich późniejszej odprzedaży prawa te kwalifikuje się do inwestycji - odpowiednio - długoterminowych lub krótkoterminowych i wycenia zgodnie z art. 28 ust. 1 pkt 1a lub pkt 5 i art. 35 ustawy o rachunkowości (*2).</t>
  </si>
  <si>
    <t>The accounting treatment of emission allowances is regulated by the National Standard  NCRF 26 – Matérias Ambientais published in national legislation Aviso n.º 8256/2015 29th july 2015, particularly in paragraphs 5-12 that are transcribed below:' &amp; Chr(10) &amp; Chr(13) &amp; ' ' &amp; Chr(10) &amp; Chr(13) &amp; '“5 - An entity shall recognize as intangible assets licenses emission of greenhouse effect whether they have been assigned free or they were acquired in the market.' &amp; Chr(10) &amp; Chr(13) &amp; '6 – In counterpart for recognition of licenses assigned free a grant will be recognized.' &amp; Chr(10) &amp; Chr(13) &amp; '7 - The emission of greenhouse effect should be recognized as an expense. ' &amp; Chr(10) &amp; Chr(13) &amp; '8 - In counterpart for recognition of emissions of greenhouse gases the respective amortization of intangible assets must be recognized.' &amp; Chr(10) &amp; Chr(13) &amp; '9 - Emissions of greenhouse gas effect above the licenses held should be recognized as a liability under NCRF 21.' &amp; Chr(10) &amp; Chr(13) &amp; '10 - On initial recognition, the gas emission allowances greenhouse or allocated free of charge or acquired for consideration must be measured at fair value, which is presumed to coincide with the acquisition cost when acquired for consideration as recommended in paragraph 42 of NCRF 6 and in paragraph 22 of NCRF 22.' &amp; Chr(10) &amp; Chr(13) &amp; '11 - The emission of greenhouse effect should be measured at cost of licenses held, according to the FIFO cost formula. If the entity issues greenhouse gas effect without holding the related licenses, the measurement should be made by the best estimate of the price for their production.' &amp; Chr(10) &amp; Chr(13) &amp; '12 - Given the particular issue of greenhouse gas effect, the disclosures to be made should be compiled in a note in the Annex.”</t>
  </si>
  <si>
    <t>HM Treasury is in the process of determining what is the accounting treatment of emission allowances in the annual financial report of the companies following the Member State’s accounting norm.</t>
  </si>
  <si>
    <t>No specific arrangements. For cases of money laundering, there is an online form for notifications to the Ministry for the Interior ' &amp; Chr(10) &amp; Chr(13) &amp; '(http://www.bmi.gv.at/cms/BK/meldestellen/geldwaesche/start.aspx).</t>
  </si>
  <si>
    <t>Where the registry could be the target of fraudulent activities, the national administrator cooperates with the Ministry of Finance. Before the introduction of the reverse charge mechanism in Austria the national administrator provided registry data on suspicious transaction to the Ministry of Finance. However, this was not necessary anymore in the reporting year 2013 because VAT fraud with emissions allowances was not possible anymore in Austria after the introduction of the reverse charge mechanism. The national administrator has also established contacts with the national police concerning fraud in the emissions trading registry including money laundering. In case the national administrator has ' &amp; Chr(10) &amp; Chr(13) &amp; 'any suspicion on fraudulent activities in the emissions trading ' &amp; Chr(10) &amp; Chr(13) &amp; 'registry the police will be contacted. Apart from this, no specific arrangements.</t>
  </si>
  <si>
    <t>Austrian criminal law foresees imprisonment up to 6 months or fines up to 360 daily fines in lieu of jail time, in cases of serious fraud ' &amp; Chr(10) &amp; Chr(13) &amp; 'imprisonment up to 3 years; if the damage is above Euro 50.000, the penalty is between 1 and 10 years.</t>
  </si>
  <si>
    <t>There is no special arrangement specifically for free allocation of allowances.' &amp; Chr(10) &amp; Chr(13) &amp; 'TRACFIN is the financial intelligence unit in France. Its mission is to fight against illegal financial channels, money laundering and the financing of terrorism. It is under the authority of the Ministry of Finance (competent authority).' &amp; Chr(10) &amp; Chr(13) &amp; 'Persons falling within the scope of TRACFIN have an obligation to report activities that they know, suspect or have reasonable grounds to suspect that they might be fraudulent.</t>
  </si>
  <si>
    <t>There is no special arrangement specifically for free allocation of allowances. ' &amp; Chr(10) &amp; Chr(13) &amp; 'If the tax administration detects fraudulent behavior, it can initiate criminal proceedings.</t>
  </si>
  <si>
    <t>In cases related to tax fraud, the author can be punishable:   € 500,000 fine and 5 years imprisonment.' &amp; Chr(10) &amp; Chr(13) &amp; 'These penalties are increased to € 2 million fine and seven years'' imprisonment where the offense was committed by an organized gang or through: opening accounts or subscription contracts with entities established abroad  the interposition of persons or foreign-based screen agencies, the use of a false identity or forged documents (or any falsification) a debit or a fictitious or artificial abroad act."</t>
  </si>
  <si>
    <t>Valsts administrators pēc attiecīgās informācijas saņemšanas var sazināties ar attiecīgajām tiesībaizsardzības iestādēm vai kontroles dienestiem ar iesniegumu izmeklēt iesniegumā minētās aizdomas</t>
  </si>
  <si>
    <t>No prosecutions to date.  Prosecutions would be taken under the relevant sections of S.I. No. 490 of 2012 and S.I. No. 261 of 2010 and amendments.</t>
  </si>
  <si>
    <t>See tables 11.2 and 11.6.</t>
  </si>
  <si>
    <t>1.) Obligation to make and hand in a monitoring plan ' &amp; Chr(10) &amp; Chr(13) &amp; 'and certified annual emission report to the competent authority in every year 2.) Obligation to report every ' &amp; Chr(10) &amp; Chr(13) &amp; 'change in function, activities, technologies, ' &amp; Chr(10) &amp; Chr(13) &amp; 'enlargement of capacity. In this way: The operator ' &amp; Chr(10) &amp; Chr(13) &amp; 'shall inform the competent authority of any planned ' &amp; Chr(10) &amp; Chr(13) &amp; 'changes to the nature or functioning of the ' &amp; Chr(10) &amp; Chr(13) &amp; 'installation, or any extension or significant reduction ' &amp; Chr(10) &amp; Chr(13) &amp; 'of its capacity, which may require updating the ' &amp; Chr(10) &amp; Chr(13) &amp; 'greenhouse gas emissions permit. Where appropriate, ' &amp; Chr(10) &amp; Chr(13) &amp; 'the competent authority shall update the permit. ' &amp; Chr(10) &amp; Chr(13) &amp; 'Where there is a change in the identity of the ' &amp; Chr(10) &amp; Chr(13) &amp; 'installation’s operator, the competent authority shall ' &amp; Chr(10) &amp; Chr(13) &amp; 'update the permit to include the name and address of ' &amp; Chr(10) &amp; Chr(13) &amp; 'the new operator. 3.) The competent authority – ex ' &amp; Chr(10) &amp; Chr(13) &amp; 'officio - reviews the greenhouse gas emissions permit ' &amp; Chr(10) &amp; Chr(13) &amp; 'at least in every 5th year. 4.) Not to fulfill the ' &amp; Chr(10) &amp; Chr(13) &amp; 'rendering obligation by the operator or not to give ' &amp; Chr(10) &amp; Chr(13) &amp; 'back enough emission units in line with the certified ' &amp; Chr(10) &amp; Chr(13) &amp; 'annual emission report, the competent authority ' &amp; Chr(10) &amp; Chr(13) &amp; 'establishes the amount of emissions for the reporting ' &amp; Chr(10) &amp; Chr(13) &amp; 'year and warning the operator for rendering. 5.) Not ' &amp; Chr(10) &amp; Chr(13) &amp; 'to fulfil the reporting obligations and record any ' &amp; Chr(10) &amp; Chr(13) &amp; 'changes – the operator will be obliged to pay fines. To ' &amp; Chr(10) &amp; Chr(13) &amp; 'violate again the obligations, the activity(ies) of the ' &amp; Chr(10) &amp; Chr(13) &amp; 'operator will be restricted or granted an automatic ' &amp; Chr(10) &amp; Chr(13) &amp; 'stay or the greenhouse gas emissions permit will be ' &amp; Chr(10) &amp; Chr(13) &amp; 'cancelled by the competent authority</t>
  </si>
  <si>
    <t>In Hungary there is no any variant regulation from the ' &amp; Chr(10) &amp; Chr(13) &amp; 'regular criminal rules. For example if investigation ' &amp; Chr(10) &amp; Chr(13) &amp; 'would be launched for the sake of fraud, fighting ' &amp; Chr(10) &amp; Chr(13) &amp; 'money laundering and other criminal activities or ' &amp; Chr(10) &amp; Chr(13) &amp; 'terrorism, the investigative process will be conducted ' &amp; Chr(10) &amp; Chr(13) &amp; 'according to the rules of the  Hungarian Crinimal Code.</t>
  </si>
  <si>
    <t>In the Hungarian criminal law, there is no independent ' &amp; Chr(10) &amp; Chr(13) &amp; 'state of affair in line with the fraudulent activity ' &amp; Chr(10) &amp; Chr(13) &amp; 'regarding the free allocation of allowances. According to the  points (1)-(7) of paragraph 373 of the Hungarian Criminal Code: who else dropping mistake for unjust enrichment, or is mistaken, and cause damage, they commit a fraud. The maximum penalties are from five years to ten years of imprisonment which cause major injury.</t>
  </si>
  <si>
    <t>In Hungary there is no any variant regulation from the ' &amp; Chr(10) &amp; Chr(13) &amp; 'regular criminal rules. For example if investigation ' &amp; Chr(10) &amp; Chr(13) &amp; 'would be launched for the sake of fraud, fighting ' &amp; Chr(10) &amp; Chr(13) &amp; 'money laundering and other criminal activities or ' &amp; Chr(10) &amp; Chr(13) &amp; 'terrorism, the investigative process will be conducted ' &amp; Chr(10) &amp; Chr(13) &amp; 'in the same way as a rule.</t>
  </si>
  <si>
    <t>In the Hungarian criminal law, there is no independent ' &amp; Chr(10) &amp; Chr(13) &amp; 'state of affair in line with the fraudulent activity ' &amp; Chr(10) &amp; Chr(13) &amp; 'regarding the free allocation of allowances.</t>
  </si>
  <si>
    <t>In Hungary there is no any variant regulation from the regular criminal rules. For example if investigation would be launched for the sake of fraud, fighting money laundering and other criminal activities or terrorism, the investigative process will be conducted according to the rules of the effective Hungarian Crinimal Code.</t>
  </si>
  <si>
    <t>In the Hungarian criminal law, there is no independent state of affair in line with the fraudulent activity regarding the free allocation of allowances. According to the points (1)-(7) of paragraph 373 of the effective Hungarian Criminal Code: who else dropping mistake for unjust enrichment, or is mistaken, and cause damage, they commit a fraud. The maximum penalties are from five years to ten years of imprisonment which cause major injury.</t>
  </si>
  <si>
    <t>Nema posebnih mehanizama.Prijevara je kažnjiva po  Zakonu o tržištu kapitala (NN 88/08, 146/08, 74/09, 54/13, 159/13, 18/15, 110/15, 123/16)</t>
  </si>
  <si>
    <t>Nema posebnih mehanizama. Prijevara je kažnjiva po  Zakonu o tržištu kapitala (NN 88/08, 146/08, 74/09, 54/13, 159/13, 18/15, 110/15, 123/16)</t>
  </si>
  <si>
    <t>Prijevara je kažnjiva po  Zakonu o tržištu kapitala (NN 88/08, 146/08, 74/09, 54/13, 159/13, 18/15, 110/15, 123/16)</t>
  </si>
  <si>
    <t>Operators and third parties can raise concerns over potentially fraudulent activity with local law enforcement agencies, specialized enforcement (tax investigative authority FIOD) and with the CA. ' &amp; Chr(10) &amp; Chr(13) &amp; 'Secondly, the CA has in place an integrity scan in its allocation procedure.  Allocation decisions are taken on the basis of the applicable EU legislation (Benchmarking Decision). Operators and third parties have the right to put forward an opinion on the draft decisions.' &amp; Chr(10) &amp; Chr(13) &amp; 'Thirdly, the CA refers any instance of fraudulent behaviour to the investigative authorities (see below).</t>
  </si>
  <si>
    <t>For prosecution of fraudulent activity, general powers of the Public Prosecution Office are in place. On the basis of Article 18.16d of the Environmental Management Act (Wet Milieubeheer), the CA refers the matter to the Public Prosecution Office if the activity is a criminal offense or whenever the seriousness and circumstances of an offense give rise to such referral. The CA has an arrangement with the Public Prosecution Office for co-operation in cases of possible criminal offense. In the past the CA e.g. reported possible fraudulent behaviour in a case of allocation of allowances to the Public Prosecution Office. Also, the CA exchanges information with the investigative authorities as part of prosecution proceedings. ' &amp; Chr(10) &amp; Chr(13) &amp; 'The responsibilities, rights and duties of prosecution agencies are set out in the Criminal Procedure Code (Wetboek van Strafvordering).</t>
  </si>
  <si>
    <t>De acuerdo con el artículo 30 de la Ley 1/2005, la infracción tipificada en su artículo 29 apdo 4 dará lugar a la imposición de todas o alguna de las siguientes sanciones para instalaciones fijas: ' &amp; Chr(10) &amp; Chr(13) &amp; '1.º Multa desde 50.001 hasta dos millones de euros.' &amp; Chr(10) &amp; Chr(13) &amp; '2.º Clausura temporal, total o parcial, de las instalaciones por un período máximo de dos años.' &amp; Chr(10) &amp; Chr(13) &amp; '3.º Extinción de la autorización o suspensión de ésta por un período mínimo de un año y máximo de dos.' &amp; Chr(10) &amp; Chr(13) &amp; 'De acuerdo con el artículo 30 de la Ley 1/2005, la infracción tipificada en su artículo 29bis apdo 4 dará lugar a la imposición de una multa desde 50.001 hasta dos millones de euros para los operadores aéreos. ' &amp; Chr(10) &amp; Chr(13) &amp; 'El artículo 31 establece asimismo que en caso de que un operador aéreo cuya gestión corresponda a España no cumpla los requisitos de la presente Ley y que otras medidas coercitivas no hayan logrado garantizar su cumplimiento, la Administración General del Estado, previa consulta de la Comisión de Coordinación de Políticas de Cambio Climático, podrá solicitar a la Comisión Europea que decida prohibir la explotación al operador aéreo afectado. A estos efectos, la Agencia Estatal de Seguridad Aérea podrá instar la adopción de esta medida. Los operadores aéreos afectados por una decisión de la Comisión europea que imponga una prohibición de explotación, no podrán operar en el territorio español.</t>
  </si>
  <si>
    <t>Nema posebnih mehanizama.Prijevara je kažnjiva po  Zakonu o tržištu kapitala (NN 88/08, 146/08, 74/09, 54/13, 159/13, 18/15, 110/15)</t>
  </si>
  <si>
    <t>Nema posebnih mehanizama. Prijevara je kažnjiva po  Zakonu o tržištu kapitala (NN 88/08, 146/08, 74/09, 54/13, 159/13, 18/15, 110/15)</t>
  </si>
  <si>
    <t>Prijevara je kažnjiva po  Zakonu o tržištu kapitala (NN 88/08, 146/08, 74/09, 54/13, 159/13, 18/15, 110/15)</t>
  </si>
  <si>
    <t>"There is no special arrangement specifically for free allocation of allowances. ' &amp; Chr(10) &amp; Chr(13) &amp; 'If the tax administration detects fraudulent behavior, it can initiate criminal proceedings"</t>
  </si>
  <si>
    <t>"In cases related to tax fraud, the author can be punishable:   € 500,000 fine and 5 years imprisonment.' &amp; Chr(10) &amp; Chr(13) &amp; 'These penalties are increased to € 2 million fine and seven years'' imprisonment where the offense was committed by an organized gang or through: opening accounts or subscription contracts with entities established abroad  the interposition of persons or foreign-based screen agencies, the use of a false identity or forged documents (or any falsification) a debit or a fictitious or artificial abroad act."</t>
  </si>
  <si>
    <t>Nie ma regulacji o charakterze szczególnym' &amp; Chr(10) &amp; Chr(13) &amp; 'Obowiązują tutaj generalne zasady kpk określone w ustawie z dnia 6 czerwca 1997r. Kodeks postępowania karnego  (Dz. U. Nr 89, poz. 555 z późn. zm.) (zawiadomienie o możliwości popełnienia przestępstwa). Zawiadomienie (art. 304 kpk) kierowane jest do prokuratury lub na policję.' &amp; Chr(10) &amp; Chr(13) &amp; 'Jeżeli zachodzi uzasadnione podejrzenie popełnienia przestępstwa, wydaje się, na skutek zawiadomienia o przestępstwie postanowienie o wszczęciu śledztwa (art. 303 kpk).</t>
  </si>
  <si>
    <t>Oszustwo jest czynem zabronionym z art. 286 Kodeksu karnego' &amp; Chr(10) &amp; Chr(13) &amp; ' (§ 1. Kto, w celu osiągnięcia korzyści majątkowej, doprowadza inną osobę do niekorzystnego rozporządzenia własnym lub cudzym mieniem za pomocą wprowadzenia jej w błąd albo wyzyskania błędu lub niezdolności do należytego pojmowania przedsiębranego działania, podlega karze pozbawienia wolności od 6 miesięcy do lat 8.).' &amp; Chr(10) &amp; Chr(13) &amp; '§ 3. W wypadku mniejszej wagi, sprawca podlega grzywnie, karze ograniczenia wolności albo pozbawienia wolności do lat 2).</t>
  </si>
  <si>
    <t>Nie ma regulacji o charakterze szczególnym' &amp; Chr(10) &amp; Chr(13) &amp; 'Obowiązują tutaj generalne zasady określone w ustawie z dnia 6 czerwca 1997 r. Kodeks postępowania karnego  (Dz. U. Nr 89, poz. 555 z późn. zm.) (zawiadomienie o możliwości popełnienia przestępstwa). Zawiadomienie (art. 304 kpk) kierowane jest do prokuratury lub na policję.' &amp; Chr(10) &amp; Chr(13) &amp; 'Jeżeli zachodzi uzasadnione podejrzenie popełnienia przestępstwa, wydaje się, na skutek zawiadomienia o przestępstwie, postanowienie o wszczęciu śledztwa (art. 303 kpk).</t>
  </si>
  <si>
    <t>Oszustwo jest czynem zabronionym z art. 286 Kodeksu karnego (§ 1. Kto, w celu osiągnięcia korzyści majątkowej, doprowadza inną osobę do niekorzystnego rozporządzenia własnym lub cudzym mieniem za pomocą wprowadzenia jej w błąd albo wyzyskania błędu lub niezdolności do należytego pojmowania przedsiębranego działania, podlega karze pozbawienia wolności od 6 miesięcy do lat 8.' &amp; Chr(10) &amp; Chr(13) &amp; '§ 3. W wypadku mniejszej wagi, sprawca podlega grzywnie, karze ograniczenia wolności albo pozbawienia wolności do lat 2).</t>
  </si>
  <si>
    <t>Nie ma regulacji o charakterze szczególnym. Obowiązują zasady określone w ustawie z dnia 6 czerwca 1997r. Kodeks postępowania karnego (Dz. U. Nr 89. poz. 555 z późn. zm.). Zgodnie z art. 304 kpk zawiadomienie o możliwości popełnienia przestępstwa kieruje się do prokuratury lub na policję. ' &amp; Chr(10) &amp; Chr(13) &amp; 'Jeżeli zachodzi uzasadnione podejrzenie popełnienia przestępstwa. zgodnie z art. 303 kpk. wydaje się. na skutek zawiadomienia o przestępstwie postanowienie o wszczęciu śledztwa</t>
  </si>
  <si>
    <t>Obowiązują zasady określone w Kodeksie postępowania karnego. podane jw.</t>
  </si>
  <si>
    <t>Nie ma regulacji o charakterze szczególnym. Obowiązują zasady uregulowane w Kodeksie postępowania karnego.</t>
  </si>
  <si>
    <t>Oszustwo jest przestępstwem z art. 286 Kodeksu karnego. Zgodnie z § 1. kto. w celu osiągnięcia korzyści majątkowej. doprowadza inną osobę do niekorzystnego rozporządzania własnym lub cudzym mieniem za pomocą wprowadzenia jej w błąd albo wyzyskania błędu lub niezdolności do należytego pojmowania przedsiębranego działania. podlega karze pozbawienia wolności od 6 miesięcy do lat 8. Zgodnie z § 3. w przypadku mniejszej wagi. sprawca podlega grzywnie. karze ograniczenia wolności albo pozbawienia wolności do lat 2.</t>
  </si>
  <si>
    <t>The penalties relating to fraud prosecutions are as follows:' &amp; Chr(10) &amp; Chr(13) &amp;  Chr(10) &amp; Chr(13) &amp; 'The maximum penalty for offences under Sections 1, 7 and 9 of The Fraud Act 2006 is 12 months'' imprisonment (6 months in Northern Ireland) and/or a fine on summary conviction and 10 years'' imprisonment and/or a fine on conviction on indictment.' &amp; Chr(10) &amp; Chr(13) &amp;  Chr(10) &amp; Chr(13) &amp; 'The maximum penalty for an offence under Sections 6 and 11 is 12 months'' imprisonment (6 months in Northern Ireland) and/or a fine on summary conviction and 5 years'' imprisonment and/or a fine on conviction on indictment.</t>
  </si>
  <si>
    <t>Very difficult to answer this on a general basis. Fraud punished by a maximum of six years imprisonment.</t>
  </si>
  <si>
    <t>Verifiers review applications from new participants prior to submission to the competent authority. They also check that changes in capacity and activity levels are reported to the competent authority (NV). The competent authority for permits for operators (LST) are regional and report all changes and closures of installations to the national competent authorities (NV and STEM). Where possible we compare annual and historic activity levels to identify installations that should''ve applied for changed allocation.</t>
  </si>
  <si>
    <t>An operator who provides false information can be prosecuted  and receive fines or imprisonment. Beside fines and imprisonment, there are also possibilities to withdraw allowances.</t>
  </si>
  <si>
    <t>Maximum penalty is one year imprisonment or fines corresponding to less than one year imprisonment. As of July 2015, operators that fail to report reduced activity/capacity are issued a fine of 50 000 SEK</t>
  </si>
  <si>
    <t>Emissions Trading Act 73 §; maximum penalty: fine; operating without a permit, infringements of monitoring and reporting obligations, omission to notify changes to the installation, excess emissions penalty etc.  ' &amp; Chr(10) &amp; Chr(13) &amp; 'Criminal code 36 chapter paragraphs 1 and 2: In case of fraud the maximum penalty is 2 years and in case of aggravated fraud the maximum penalty is 4 years.' &amp; Chr(10) &amp; Chr(13) &amp; 'Criminal code 32 chapter paragraphs 6 and 7: In case of money laundering the maximum penalty is 2 years and in case of aggravated money laundering the maximum penalty is 6 years.</t>
  </si>
  <si>
    <t>The ETS act doesn''t provide for specific procedures or arrangement. However, individuals can inform the police or the public prosecutor in case of a criminal offence (fraude) who will later decide to prosecute the offender. A complaint against an inappropriate administrative action can be submitted to the Ombudsman who will act as a mediator between the private party and the administration.</t>
  </si>
  <si>
    <t>The ETS act doesn''t provide for specific procedures or arrangement. However, individuals can inform the police or the public prosecutor in case of a criminal offense (fraud) who will later decide to prosecute the offender. A complaint against an inappropriate administrative action can be submitted to the Ombudsman who will act as a mediator between the private party and the administration.</t>
  </si>
  <si>
    <t>- The allocation of free allowances in a given year is conditional upon the operator holding a valid emissions permit and permits required under other legislation, as well as on the correctness of the information notified by the operator of significance for the allocation, cf. the Danish Act on CO2 Allowances, section 19 (3)' &amp; Chr(10) &amp; Chr(13) &amp; '- If the allocation of allowances is based on incorrect data or information, an adjustment of the allowance allocation may be carried out the following year, cf. the Danish Act on CO2 Allowances, section 19 (5)' &amp; Chr(10) &amp; Chr(13) &amp; '- The DEA may decide that an operator who has been allocated allowances on the basis of incorrect data or information or if the conditions for this have otherwise not been met, shall return allowances corresponding to those incorrectly received, cf. the Danish Act on CO2 Allowances, section 19 (6)' &amp; Chr(10) &amp; Chr(13) &amp; 'Offenders shall also be liable to a fine (unless more severe punishment fine and imprisonmment) is incurred under other legislation)  ' &amp; Chr(10) &amp; Chr(13) &amp; '- omitting to notify matters of significance for the emissions permit and for the allocation of free allowances, cf.  the Danish Act on CO2 Allowances, section 32 (1) no. 5' &amp; Chr(10) &amp; Chr(13) &amp;  Chr(10) &amp; Chr(13) &amp; '- failing to disclose information or provides incorrect or misleading information which is of significance for case processing by the authorities pursuant to the Act on CO2 Allowances or EU legislation pertaining to matters covered by the Act on CO2 Allowances, or which has an effect on the authorities'' decisions pursuant to the Act on CO2 Allowances or EU legislation pertaining to matters covered by the Act on CO2 Allowances, or which is of significance for fees management, cf.  the Danish Act on CO2 Allowances, section 32 (11) no. 5,' &amp; Chr(10) &amp; Chr(13) &amp; 'A fine will according to the Danish law on CO2-Allowances and normal legal rules and principles in the Danish legal system be settled by court decision.</t>
  </si>
  <si>
    <t>A fine and imprisonmment will according to the Danish law on CO2-Allowances and normal legal rules and principles in the Danish legal system be settled by court decision.' &amp; Chr(10) &amp; Chr(13) &amp; 'The maximum penalties is in imprisonment terms imprisonment up to 24 months, unless more severe punishment is incurred under other legislation, cf. section 32 of the Danish law on CO2-Allowances.</t>
  </si>
  <si>
    <t>- The allocation of free allowances in a given year is conditional upon the operator holding a valid emissions permit and permits required under other legislation, as well as on the correctness of the information notified by the operator of significance for the allocation, cf. the Danish Executive Order on CO2 Allowances, section 13 (1)' &amp; Chr(10) &amp; Chr(13) &amp; '- If the allocation of allowances is based on incorrect data or information, an adjustment of the allowance allocation may be carried out the following year, cf. the Danish Executive Order on CO2 Allowances, section 13 (2)' &amp; Chr(10) &amp; Chr(13) &amp; '- The DEA may decide that an operator who has been allocated allowances on the basis of incorrect data or information or if the conditions for this have otherwise not been met, shall return allowances corresponding to those incorrectly received, cf. the Danish Act on CO2 Allowances, section 19 (2)' &amp; Chr(10) &amp; Chr(13) &amp; 'Offenders shall also be liable to a fine (unless more severe punishment fine and imprisonmment) is incurred under other legislation)  ' &amp; Chr(10) &amp; Chr(13) &amp; '- omitting to notify matters of significance for the emissions permit and for the allocation of free allowances, cf.  the Danish Excutive Order on CO2 Allowances, section 20 (1) no. 4' &amp; Chr(10) &amp; Chr(13) &amp;  Chr(10) &amp; Chr(13) &amp; '- failing to disclose information or provides incorrect or misleading information which is of significance for case processing by the authorities pursuant to the Act on CO2 Allowances, regulation issued pursuant to the Act or EU legislation pertaining to matters covered by the Act on CO2 Allowances, or which has an effect on the authorities'' decisions pursuant to the Act on CO2 Allowances, regulation issued pursuant to the Act or EU legislation pertaining to matters covered by the Act on CO2 Allowances, or which is of significance for fees management, cf.  the Danish Act on CO2 Allowances, section 32 (1) no. 5,' &amp; Chr(10) &amp; Chr(13) &amp; 'A fine will according to the Danish law on CO2-Allowances, Executive Orders pursuant to the Act and normal legal rules and principles in the Danish legal system be settled by court decision.</t>
  </si>
  <si>
    <t>- The allocation of free allowances in a given year is conditional upon the operator holding a valid emissions permit and permits required under other legislation, as well as on the correctness of the information notified by the operator of significance for the allocation, cf. the Danish Executive Order on CO2 Allowances, section 13 (1)' &amp; Chr(10) &amp; Chr(13) &amp; '- If the allocation of allowances is based on incorrect data or information, an adjustment of the allowance allocation may be carried out the following year, cf. the Danish Executive Order on CO2 Allowances, section 13 (2).' &amp; Chr(10) &amp; Chr(13) &amp; '- The DEA may decide that an operator who has been allocated allowances on the basis of incorrect data or information or if the conditions for this have otherwise not been met, shall return allowances corresponding to those incorrectly received, cf. the Danish Act on CO2 Allowances, section 19 (2).' &amp; Chr(10) &amp; Chr(13) &amp; 'Offenders shall also be liable to a fine (unless more severe punishment fine and imprisonmment is incurred under other legislation)  ' &amp; Chr(10) &amp; Chr(13) &amp; '- omitting to notify matters of significance for the emissions permit and for the allocation of free allowances, cf.  the Danish Excutive Order on CO2 Allowances, section 20 (1) no. 4' &amp; Chr(10) &amp; Chr(13) &amp;  Chr(10) &amp; Chr(13) &amp; '- failing to disclose information or provides incorrect or misleading information which is of significance for case processing by the authorities pursuant to the Act on CO2 Allowances, regulation issued pursuant to the Act or EU legislation pertaining to matters covered by the Act on CO2 Allowances, or which has an effect on the authorities decisions pursuant to the Act on CO2 Allowances, regulation issued pursuant to the Act or EU legislation pertaining to matters covered by the Act on CO2 Allowances, or which is of significance for fees management, cf.  the Danish Act on CO2 Allowances, section 32 (1) no. 5,' &amp; Chr(10) &amp; Chr(13) &amp; 'A fine will according to the Danish law on CO2-Allowances, Executive Orders pursuant to the Act and normal legal rules and principles in the Danish legal system be settled by court decision.</t>
  </si>
  <si>
    <t>Where the registry could be the target of fraudulent activities, the national administrator cooperates with the Ministry of Finance. Before the introduction of the reverse charge mechanism in Austria the national administrator provided registry data on suspicious transaction to the Ministry of Finance. However, this was not necessary anymore in the reporting year 2015 because VAT fraud with emissions allowances was not possible anymore in Austria after the introduction of the reverse charge mechanism. The national administrator has also established contacts with the national police concerning fraud in the emissions trading registry including money laundering. In case the national administrator has any suspicion on fraudulent activities in the emissions trading registry the police will be contacted. Apart from this, no specific arrangements.</t>
  </si>
  <si>
    <t>No specific arrangementes made regarding the free allocation of allowances.</t>
  </si>
  <si>
    <t>No specific arrangements made regarding the free allocation of allowances.</t>
  </si>
  <si>
    <t>Subjektai, kuriems yra kilę įtarimų dėl nesąžiningos valstybės institucijų, jų pareigūnų veiklos paskirstant ATL, turi teisę:' &amp; Chr(10) &amp; Chr(13) &amp; '1. Inicijuoti administracinę procedūrą dėl institucijos, jos tarnautojų veiksmų ar neveikimo pateikiant skundą Viešojo administravimo įstatyme nustatyta tvarka;' &amp; Chr(10) &amp; Chr(13) &amp; '2. Kreiptis į administracinių ginčų komisiją ar teismą dėl pažeistų teisių gynimo.' &amp; Chr(10) &amp; Chr(13) &amp; 'Valstybės tarnautojams taip pat gali būti taikoma ir tarnybinė atsakomybė dėl pareigų nevykdymo ir/ ar netinkamo jų vykdymo.</t>
  </si>
  <si>
    <t>L’amministratore del Registro effettua segnalazione ad Unità Informazione Finanziaria (UIF) della Banca d’Italia (S.O.S. nel portale UIF/INFOSTAT) in base all’art.98 Reg. 389/2013/CE.</t>
  </si>
  <si>
    <t>Su richiesta dell’Autorirtà giudiziaria o della Guardia di Finanza, l’amministratore del Registro effettua l’estrazione e la trasmissione della lista delle transazioni effettuate dagli indagati.</t>
  </si>
  <si>
    <t>EU Regulation 1193/2011 of the Commission of 18 November, provides in Article 72 that the national administrator, directors and employees must cooperate with the FIU, including informing the FIU when they know or suspect activities related to ML / FT.</t>
  </si>
  <si>
    <t>"Law 25/2008, from the 5th June, establishes measures in the system of prevention of money laundering and adds terrorism financing, as a criminal offence in the Law 52/2003, from the 22nd August (law against terrorism actions). The art.368-A from the Penal Code says that the concept of”benefits is applied to the goods proceeding from the perpetration, by any means of co-partnership, of illicit acts that are typical of incitement to prostitution, sexual exploitation of children or minors, extortion, trafficking in narcotic drugs and psychotropic substances, arms trafficking, trafficking in human organs and tissues, trafficking in protected species, tax fraud, trafficking of influence, corruption, and any other offence referred to in article 1, paragraph 1, of Law No. 36/94, of 29 September (economic and financial crime); it also applies to typical illicit acts punishable by a minimum penalty of more than 6 months’ imprisonment or a maximum penalty of more than 5 year’s imprisonment, as well as to the goods that are obtained thereby”.</t>
  </si>
  <si>
    <t>Criminal Procedure Code' &amp; Chr(10) &amp; Chr(13) &amp; 'The National Agency for Fiscal Administration (ANAF) verifies the controls the accounting of revenues in the ETS operators accounts.</t>
  </si>
  <si>
    <t>Criminal Code' &amp; Chr(10) &amp; Chr(13) &amp; 'The National Agency for Fiscal Administration (ANAF) verifies the controls the accounting of revenues in the ETS operators accounts.</t>
  </si>
  <si>
    <t>The penalties relating to fraud prosecutions are as follows:' &amp; Chr(10) &amp; Chr(13) &amp;  Chr(10) &amp; Chr(13) &amp; 'The maximum penalty for offences under Sections 1, 7 and 9 of The Fraud Act 2006 is 12 months'' imprisonment on summary conviction and 10 years'' imprisonment on conviction on indictment.' &amp; Chr(10) &amp; Chr(13) &amp;  Chr(10) &amp; Chr(13) &amp; 'Section 10 of the Fraud Act 2006 increases the maximum penalty for offences contrary to Section 458 of the Companies Act 1985 to 10 years'' imprisonment.' &amp; Chr(10) &amp; Chr(13) &amp;  Chr(10) &amp; Chr(13) &amp; 'The maximum penalty for an offence under Sections 6 and 11 is 12 months'' imprisonment on summary conviction and 5 years'' imprisonment on conviction on indictment.</t>
  </si>
  <si>
    <t>Nie ma regulacji o charakterze szczególnym. Obowiązują zasady określone w ustawie z dnia 6 czerwca 1997 r. Kodeks postępowania karnego (Dz. U. 2016 poz. 1749 z późn. zm.). Zgodnie z art. 303 kpk w przypadku uzasadnionego podejrzenia popełnienia przestępstwa, właściwy organ ścigania wydaje z urzędu lub na skutek zawiadomienia o przestępstwie postanowienie o wszczęciu śledztwa. Z kolei zgodnie z art. 304 ust. 1 kpk każdy, dowiedziawszy się o popełnieniu przestępstwa ściganego z urzędu, ma społeczny obowiązek zawiadomić o tym prokuratora lub Policję.</t>
  </si>
  <si>
    <t>Brak odrębnych zasad w przypadku dochodzenia w sprawie podejrzenia oszustwa związanego z przydziałem bezpłatnych uprawnień. Zastosowanie znajdują właściwe przepisy Kodeksu postępowania karnego.</t>
  </si>
  <si>
    <t>Oszustwo jest występkiem stypizowanym w art. 286 Kodeksu karnego (Dz. U. 2016 poz. 1137 z późn. zm) Zgodnie z § 1 wskazanego przepisu, kto, w celu osiągnięcia korzyści majątkowej, doprowadza inną osobę do niekorzystnego rozporządzenia własnym lub cudzym mieniem za pomocą wprowadzenia jej w błąd albo wyzyskania błędu lub niezdolności do należytego pojmowania przedsiębranego działania, podlega karze pozbawienia wolności od 6 miesięcy do lat 8. Zgodnie z § 3. w wypadku mniejszej wagi sprawca podlega grzywnie, karze ograniczenia wolności albo pozbawienia wolności do lat 2.' &amp; Chr(10) &amp; Chr(13) &amp; 'W myśl art. 33 § 1 i § 3 Kodeksu karnego grzywnę wymierza się w stawkach dziennych, określając liczbę stawek oraz wysokość jednej stawki, najniższa liczba stawek wynosi 10, zaś najwyższa 540. Grzywnę można wymierzyć obok kary pozbawienia wolności, jeżeli sprawca dopuścił się czynu w celu osiągnięcia korzyści majątkowej lub gdy korzyść majątkową osiągnął.</t>
  </si>
  <si>
    <t>Atsižvelgiant į tai, kad apyvartinių taršos leidimų (toliau – ATL) skaičius, kurį ketinama skirti konkrečiam laikotarpiui ir šių ATL paskirstymo veiklos vykdytojams principai yra tvirtinami Nacionaliniu šiltnamio efektą sukeliančių dujų apyvartinių taršos leidimų paskirstymo planu (toliau – NPP), veiklos vykdytojai, orlaivių naudotojai bei trečiosios šalys savo susirūpinimą dėl nesąžiningos veiklos skirstant ATL gali reikšti:' &amp; Chr(10) &amp; Chr(13) &amp; '1. NPP rengimo metu; suinteresuota visuomenė per nustatytą laikotarpį gali teikti pastabas, susijusias su NPP;' &amp; Chr(10) &amp; Chr(13) &amp; '2. Subjektai turi galimybę skųsti NPP Viešojo administravimo įstatyme nustatyta tvarka.' &amp; Chr(10) &amp; Chr(13) &amp; 'Papildomai pažymėtina, kad subjektai, kuriems yra kilę įtarimų dėl nesąžiningos valstybės institucijų, jų pareigūnų veiklos paskirstant ATL, turi teisę:' &amp; Chr(10) &amp; Chr(13) &amp; '1. Inicijuoti administracinę procedūrą dėl institucijos, jos tarnautojų veiksmų ar neveikimo pateikiant skundą Viešojo administravimo įstatyme nustatyta tvarka;' &amp; Chr(10) &amp; Chr(13) &amp; '2. Kreiptis į administracinių ginčų komisiją ar teismą dėl pažeistų teisių gynimo.' &amp; Chr(10) &amp; Chr(13) &amp; 'Valstybės tarnautojams taip pat gali būti taikoma ir tarnybinė atsakomybė dėl pareigų nevykdymo ir/ ar netinkamo jų vykdymo.</t>
  </si>
  <si>
    <t>Where the registry could be the target of fraudulent activities, the national administrator cooperates with the Ministry of Finance. Before the introduction of the reverse charge mechanism in Austria the national administrator provided registry data on suspicious transaction to the Ministry of Finance. In 2016 VAT fraud with emissions allowances was not possible anymore in Austria after the introduction of the reverse charge mechanism. After a request of the German tax fraud investigation to provide data about transactions of a suspect company in the years 2009 and 2010 with regard to VAT fraud and money laundering a witness statement was given to the German Federal Office of Criminal Investigation regarding this company and its representatives. Afterwards other results of investigations in 2009 and 2010 with regard to VAT fraud were also reported to the Financial Intelligence Unit because of suspicions for potential money laundering as well.' &amp; Chr(10) &amp; Chr(13) &amp;  Chr(10) &amp; Chr(13) &amp; 'The national administrator has also established contacts with the national police concerning fraud in the emissions trading registry including money laundering. In case the national administrator has any suspicion on fraudulent activities in the emissions trading registry the police will be contacted.' &amp; Chr(10) &amp; Chr(13) &amp; 'Apart from this, no specific arrangements.</t>
  </si>
  <si>
    <t>Austrian criminal law foresees imprisonment up to 6 months or fines up to 360 daily fines in lieu of jail time, in cases of serious fraud imprisonment up to 3 years; if the damage is above 50.000 €, the penalty is between 1 and 10 years.</t>
  </si>
  <si>
    <t>See answer to first question just above.</t>
  </si>
  <si>
    <t>Ministru kabineta noteikumi Nr.250 ' &amp; Chr(10) &amp; Chr(13) &amp; 'Noteikumi par darbībām emisijas reģistrā' &amp; Chr(10) &amp; Chr(13) &amp;  Chr(10) &amp; Chr(13) &amp; '1.2. tiek uzraudzītas un kontrolētas darbības emisijas reģistrā un piekļuve emisijas reģistram, kā arī notiek sadarbība ar citām iestādēm uzraudzības un kontroles nodrošināšanai;' &amp; Chr(10) &amp; Chr(13) &amp; '61. Ieņēmumi no darbībām ar emisijas kvotām un Kioto protokola vienībām tiek kontrolēti, ievērojot Noziedzīgi iegūtu līdzekļu legalizācijas un terorisma finansēšanas novēršanas likumu.' &amp; Chr(10) &amp; Chr(13) &amp; '62. Valsts administrators saskaņā ar regulas Nr. 389/2013 98. pantu:' &amp; Chr(10) &amp; Chr(13) &amp; '62.1. sadarbojas ar Noziedzīgi iegūtu līdzekļu legalizācijas novēršanas dienestu Noziedzīgi iegūtu līdzekļu legalizācijas un terorisma finansēšanas novēršanas likumā noteiktajā kārtībā un sniedz Noziedzīgi iegūtu līdzekļu legalizācijas novēršanas dienesta prasīto informāciju, kā arī regulas Nr. 389/2013 98. panta 2. punktā minēto informāciju pamatojošos dokumentus;</t>
  </si>
  <si>
    <t>The Registry Team have an established working relationship with the Police (Garda) Bureau of Fraud Investigation (Financial Intelligence Unit) in Ireland.</t>
  </si>
  <si>
    <t>The Registry Team have an established working relationship with the  Police (Garda) Bureau of Fraud Investigation (Financial Intelligence Unit) in Ireland.</t>
  </si>
  <si>
    <t>In Hungary there is no any variant regulation from the regular criminal rules. For example if investigation would be launched for the sake of fraud, fighting money laundering and other criminal activities or terrorism, the investigative process will be conducted in the same way as a rule. In Hungary the procedure of the criminal action distinguishes three main stages according to the effective Code of Criminal Procedure in force -the 1. investigation, 2. prosecution (Prosecution Section) and section 3. of the court.</t>
  </si>
  <si>
    <t>In Hungary there is no any variant regulation from the regular criminal rules. For example if investigation would be launched for the sake of fraud, fighting money laundering and other criminal activities or terrorism, the investigative process will be conducted in the same way as a rule.In Hungary the procedure of the criminal action distinguishes three main stages according to the effective Code of Criminal Procedure in force -the 1. investigation, 2. prosecution (Prosecution Section) and section 3. of the court.</t>
  </si>
  <si>
    <t>Državno odvjetništvo Republike Hrvatske je zaduženo za progon.</t>
  </si>
  <si>
    <t>Nema posebnih mehanizama.</t>
  </si>
  <si>
    <t>Ministru kabineta noteikumi Nr.250 Noteikumi par darbībām emisijas reģistrā 1.2. tiek uzraudzītas un kontrolētas darbības emisijas reģistrā un piekļuve emisijas reģistram, kā arī notiek sadarbība ar citām iestādēm uzraudzības un kontroles nodrošināšanai; 61. Ieņēmumi no darbībām ar emisijas kvotām un Kioto protokola vienībām tiek kontrolēti, ievērojot Noziedzīgi iegūtu līdzekļu legalizācijas un terorisma finansēšanas novēršanas likumu. 62. Valsts administrators saskaņā ar regulas Nr. 389/2013 98. pantu: 62.1. sadarbojas ar Noziedzīgi iegūtu līdzekļu legalizācijas novēršanas dienestu Noziedzīgi iegūtu līdzekļu legalizācijas un terorisma finansēšanas novēršanas likumā noteiktajā kārtībā un sniedz Noziedzīgi iegūtu līdzekļu legalizācijas novēršanas dienesta prasīto informāciju, kā arī regulas Nr. 389/2013 98. panta 2. punktā minēto informāciju pamatojošos dokumentus;</t>
  </si>
  <si>
    <t>There are a number of arrangements and co-operation agreements in place.' &amp; Chr(10) &amp; Chr(13) &amp;  Chr(10) &amp; Chr(13) &amp; 'Firstly, in case of possible fraudulent activity in emissions trading, the CA is informed by the fiscal information and investigation service (FIOD). The CA and FIOD closely co-operate on fraud issues in emissions trading.' &amp; Chr(10) &amp; Chr(13) &amp;  Chr(10) &amp; Chr(13) &amp; 'Secondly, the CA has established co-operation with the Financial Intelligence Unit (FIU-NL) for the reporting by the CA of unusual transactions in the Registry, on the basis of  Commission Regulation 389/2013 (Registry Regulation). The CA is informed by FIU-NL of any general signals of fraudulent behaviour in emissions trading.' &amp; Chr(10) &amp; Chr(13) &amp;  Chr(10) &amp; Chr(13) &amp; 'Thirdly, in the opening and management of Registry Accounts, the CA co-operates with the Royal Border and Military Police (KMar) to detect any identity fraud with ID’s.' &amp; Chr(10) &amp; Chr(13) &amp;  Chr(10) &amp; Chr(13) &amp; 'Fourthly, with regard to verification of emissions, the Dutch Accreditation Council (Raad voor Accreditatie) for verifiers has a policy of withdrawing an accreditation if there is any question of fraud or gross negligence of whatever kind. In such cases, notice of the withdrawal is given on the RvA website and the CA is informed.' &amp; Chr(10) &amp; Chr(13) &amp; ' ' &amp; Chr(10) &amp; Chr(13) &amp; 'Regarding market trading behaviour, finally, the CA has established co-operation with the Netherlands authority for the financial markets (AFM) and the Netherlands authority for consumers and markets (ACM).</t>
  </si>
  <si>
    <t>There are a number of arrangements and co-operation agreements in place. Firstly, in' &amp; Chr(10) &amp; Chr(13) &amp; 'case of possible fraudulent activity in emissions trading, the CA is informed by the fiscal information and investigation service (FIOD). The CA and FIOD closely co-operate on' &amp; Chr(10) &amp; Chr(13) &amp; 'fraud issues in emissions trading. Secondly, the CA has established co-operation with the Financial Intelligence Unit (FIU-NL) for the reporting by the CA of unusual transactions in the Registry, on the basis of Commission Regulation 389/2013 (Registry Regulation). The' &amp; Chr(10) &amp; Chr(13) &amp; 'CA is informed by FIU-NL of any general signals of fraudulent behaviour in emissions trading. Thirdly, in the opening and management of Registry Accounts, the CA cooperates with the Royal Border and Military Police (KMar) to detect any identity fraud with ID’s. Fourthly, with regard to verification of emissions, the Dutch Accreditation Council (Raad voor Accreditatie, RvA) for verifiers has a policy of withdrawing an accreditation if there is any question of fraud or gross negligence of whatever kind. In such cases, notice of the withdrawal is given on the RvA website and the CA is informed. Regarding market' &amp; Chr(10) &amp; Chr(13) &amp; 'trading behaviour, finally, the CA has established co-operation with the Netherlands authority for the financial markets (AFM) and the Netherlands authority for consumers and' &amp; Chr(10) &amp; Chr(13) &amp; 'markets (ACM).' &amp; Chr(10) &amp; Chr(13) &amp; 'In the framework of registry administration, in particular the assessment of Registry account applications and account reviews, the CA has established co-operation with Justis, the Netherlands’ public authority responsible for, i.a., the issuance of so-called Certificates of Conduct of natural persons and company integrity investigations.</t>
  </si>
  <si>
    <t>Se han establecido procedimientos internos para la detección y análisis de los potenciales casos de actividades delictivas en el registro nacional.Se han establecido contactos con las unidades responsables de la lucha contra el fraude, el blanqueo de capitales y la financiación del terrorismo para el intercambio de información. Dichas autoridades competentes no tienen obligación de reportar los resultados de sus investigaciones con las autoridades competentes en el ámbito del comercio de derechos de emisión si bien existe una comunicación fluida a este respecto entre ambas partes.</t>
  </si>
  <si>
    <t>see above.</t>
  </si>
  <si>
    <t>In Hungary there is no any variant regulation from the regular criminal rules. For example if investigation would be launched for the sake of fraud, fighting money laundering and other criminal activities or terrorism, the investigative process will be conducted in the same way as a rule. In Hungary the procedure of the criminal action distinguishes three main stages according to the effective Code of Criminal Procedure -the 1. investigation, 2. prosecution (Prosecution Section) and section 3. of the court.</t>
  </si>
  <si>
    <t>In Hungary there is no any variant regulation from the regular criminal rules. For example if investigation would be launched for the sake of fraud, fighting money laundering and other criminal activities or terrorism, the investigative process will be conducted in the same way as a rule.In Hungary the procedure of the criminal action distinguishes three main stages according to the effective Code of Criminal Procedure -the 1. investigation, 2. prosecution (Prosecution Section) and section 3. of the court.</t>
  </si>
  <si>
    <t>There are no special arrangements for competent authorities. Investigations (including all the documents) are to be kept confidential (with some minor exceptions) until a decision has been made for a hearing in the case, the public prosecutor has decided to waive prosecution, or when the case has been abandoned. However, if the fraud is directed towards a certain authority, the authority is the plaintiff and therefore entitled to demand a person’s conviction and claim damages. In those cases, according to the Criminal Investigation Act and the Criminal Procedure Act the rights are secured. Also, if the fraudulent activity is conducted in the UR or in a system that we operate, we are a party to be heard in the investigation.</t>
  </si>
  <si>
    <t>By awareness of fraudulent activities DBA will take contact to specific persons at the Danish police (in Danish the SØIK-unit). In that case the DBA will give following information:' &amp; Chr(10) &amp; Chr(13) &amp; '1.Accountholder and all account representatives' &amp; Chr(10) &amp; Chr(13) &amp; '2.Account number on all involved accounts' &amp; Chr(10) &amp; Chr(13) &amp; '3.What kind of transaction(s) is it' &amp; Chr(10) &amp; Chr(13) &amp; '4.How many units (emissions/credits)' &amp; Chr(10) &amp; Chr(13) &amp; 'The DBA do not take any other actions in such case, unless DBA are being told so. Actions could be close or suspension of accounts or account representatives.' &amp; Chr(10) &amp; Chr(13) &amp; 'When DBA is informed about a court decision which relates to an operator holding account or an aircraft operator holding account, DBA will inform DEA. In the beginning or during an investigation DBA cannot disclose any details due to the ongoing investigation. If a police enquiry involves DEA, DBA will ask the police to contact DEA directly.</t>
  </si>
  <si>
    <t>No specific arrangements made.</t>
  </si>
  <si>
    <t>Nesąžiningos veiklos paskirstant ATL tyrimai pagal juos atliekantį subjektą gali būti skirstomi į:' &amp; Chr(10) &amp; Chr(13) &amp; '1. Tyrimas, atliekamas viešojo administravimo subjekto (to paties lygmens viršesnio);' &amp; Chr(10) &amp; Chr(13) &amp; '2. Ginčo nagrinėjimas ikiteismine tvarka administracinių ginčų komisijoje;' &amp; Chr(10) &amp; Chr(13) &amp; '3. Ginčo nagrinėjimas teisme.' &amp; Chr(10) &amp; Chr(13) &amp; 'Visais nurodytais atvejais kompetentingos institucijos gauna informaciją apie nesąžiningos veiklos tyrimus, kadangi pačios dalyvauja tyrimo procese.</t>
  </si>
  <si>
    <t>There are no special arrangements for competent authorities. Pre-trial investigations (including all the documents) are to be kept confidential (with some minor exceptions) until the case has been presented in a court hearing, the public prosecutor has decided to waive prosecution, or when the case has been abandoned. However, if the fraud is directed towards a certain authority, the authority is the plaintiff and therefore entitled to demand a person’s conviction and claim damages. In those cases, according to the Criminal Investigation Act and the Criminal Procedure Act the rights are secured. Also, if the fraudulent activity is conducted in the UR or in a system that we operate, we are a party to be heard in the investigation.</t>
  </si>
  <si>
    <t>Law 25/2008, from June 5, establishes the main pattern for preventing money laundering and terrorism financing in Portugal.' &amp; Chr(10) &amp; Chr(13) &amp; 'In its art.2, nº10,  defines the Portuguese FIU as”the national central unit with competence to receive, analyse and disseminate suspicious information of money laundering or terrorism financing, the FIU was  created by Decree-Law No. 304/2002, of 13 December”.</t>
  </si>
  <si>
    <t>"Law 25/2008, from June 5, establishes the main pattern for preventing money laundering and terrorism financing in Portugal.' &amp; Chr(10) &amp; Chr(13) &amp; 'In its art.2, nº10,  defines the Portuguese FIU as”the national central unit with competence to receive, analyse and disseminate suspicious information of money laundering or terrorism financing, the FIU was  created by Decree-Law No. 304/2002, of 13 December”."</t>
  </si>
  <si>
    <t>Non sono previste procedure specifiche, tuttavia l''autorità giudiziaria coinvolta segnala d''ufficio eventuali attività fraudolente</t>
  </si>
  <si>
    <t>Non sono previste procedure specifiche</t>
  </si>
  <si>
    <t>Se seguirán los cauces oficiales y existentes en el ámbito judicial.</t>
  </si>
  <si>
    <t xml:space="preserve">Keine gesonderten Regelungen. Zuständig für die Strafverfolgung sind die Bundesländer. Eine Information erfolgt zuverlässig nur, wenn die Strafermittlungsbehörden Informationen der DEHSt benötigen.  </t>
  </si>
  <si>
    <t xml:space="preserve">Nach Eröffnung der Hauptverhandlung ist eine außergerichtliche Beilegung nicht möglich. </t>
  </si>
  <si>
    <t>No specific arrangements in place. The CA will probably be informed in its role as a witness. In case the registry has been used for the fraudulent activities, the ' &amp; Chr(10) &amp; Chr(13) &amp; 'registry administrator will inform the CA. ' &amp; Chr(10) &amp; Chr(13) &amp; 'The national administrator of the emissions trading' &amp; Chr(10) &amp; Chr(13) &amp; 'registry carries out know-your-costumer checks ' &amp; Chr(10) &amp; Chr(13) &amp; 'according to Regulation No 389/2013 in order to ' &amp; Chr(10) &amp; Chr(13) &amp; 'prevent fraudsters from entering the emissions trading ' &amp; Chr(10) &amp; Chr(13) &amp; 'registry. The Austrian Federal Ministry of Agriculture, ' &amp; Chr(10) &amp; Chr(13) &amp; 'Forestry, Environment and Water Management supports the national administrator in these checks.</t>
  </si>
  <si>
    <t>No specific arrangements in place; procedure according ' &amp; Chr(10) &amp; Chr(13) &amp; 'to the code of criminal procedure. The CA will probably be informed in its role as a witness. In case the registry is involved, the registry administrator will inform the CA.</t>
  </si>
  <si>
    <t>We have no information about that kind of investigation activities.</t>
  </si>
  <si>
    <t>Brak informacji</t>
  </si>
  <si>
    <t>Tax fraud</t>
  </si>
  <si>
    <t>VAT fraud and money loundering</t>
  </si>
  <si>
    <t>None known</t>
  </si>
  <si>
    <t>row_other</t>
  </si>
  <si>
    <t>Expr1004</t>
  </si>
  <si>
    <t>AT answered both ''If yes'' and ''If no'' parts to 4.1, ''If yes'' is filled in for the question. Responses to ''If no'' = Yes, Yes, No, No</t>
  </si>
  <si>
    <t>5.6 AT added combustion emissions of 604,949 for category 1A3e, and where AT only put emissions in the total column, I entered 0 in the combustion and process column; commas are assumed to represent decimal places here. 5.9 ''Task of the Local Authorities. We are in contact with the local authorities to clarify this issue. 5.11 AT marked the annex 1 activity as confidential, so left blank. 5.12 AT marked the annex 1 activity as confidential, so left blank, but also put multiple parameters for a single emissions value so impossible to split out - b) AD, NCV, EF, 1000tCO2/year; b) AD, NCV, EF, 4500tCO2/year; c) AD, NCV, EF, 3000tCO2/year. 5.16 AT marked the installation id code as confidential and left the rest blank. 5.17 AT marked the annex 1 activity and installation category as confidential, so these have been left blank. 5.22 "2013 reports due to new Regulation not yet submitted".</t>
  </si>
  <si>
    <t>6.1 AT entered 3 verifiers accredited in MS for aggregated scopes of accreditation (1a, 1b, 2 - 9, 98) so without knowing if that is three for all of them, or split somehow only 1a was entered. 6.3 AT marked installation id code as confidential and the rest blank. 6.4 AT marked main annex 1 activity as confidential, and listed numbers of installations separated by commas: these have been assumed to be split out between different activities but for the same issue type and reason, so I have summed these.</t>
  </si>
  <si>
    <t>7.2 "None in the reporting period 2013."</t>
  </si>
  <si>
    <t>8.1 For partial cessation the quantity of emission allowances is a negative number.</t>
  </si>
  <si>
    <t>10.1 &amp; 10.2 All fees entered here as 100 euros are a maximum value "According to the general administrative provisions the authority that issues the permits levies a fee (usually less than 100 €)."</t>
  </si>
  <si>
    <t>13.3 Number for all options is "unknown".</t>
  </si>
  <si>
    <t>Coke oven gas and blast furnace gas are not applicable to the table as monitoring is performed by mass balance.' &amp; Chr(10) &amp; Chr(13) &amp; 'Following the explanatory note, coking coal has not been included, as this is process raw material for the production of coke used in the blast furnace. ' &amp; Chr(10) &amp; Chr(13) &amp; 'Following the explanatory note, coke used as reduction agent (process raw material) for the production of iron has not been included. ' &amp; Chr(10) &amp; Chr(13) &amp;  Chr(10) &amp; Chr(13) &amp; 'Following the explanatory note, natural gas used for the production of ammonia has not been included.</t>
  </si>
  <si>
    <t>For CRF categories 1A2a and 2C1 only the total emissions have been reported. ' &amp; Chr(10) &amp; Chr(13) &amp; 'For CRF categories 1A2c and 2B1 only the total emissions have been reported. ' &amp; Chr(10) &amp; Chr(13) &amp; 'For these CRF categories a more detailed reporting is not possible.' &amp; Chr(10) &amp; Chr(13) &amp;  Chr(10) &amp; Chr(13) &amp; 'Total combustion and total emissions of 501515 in CRF category 1A3e could not be entered.</t>
  </si>
  <si>
    <t>The individual sampling plans are approved by the local Authorities. There is no' &amp; Chr(10) &amp; Chr(13) &amp; 'complete overview for sampling plans of all installations.' &amp; Chr(10) &amp; Chr(13) &amp; 'Therefore answering the question with no/yes is not possible.</t>
  </si>
  <si>
    <t>Status of 30.6.2015. Several improvement reports have been submitted after this date due to extention of time. ' &amp; Chr(10) &amp; Chr(13) &amp;  Chr(10) &amp; Chr(13) &amp; '4 Improvement reports are required according to 69 (2), 2 of them have been submitted by 30.6.2015. Not possible to enter in webform!</t>
  </si>
  <si>
    <t>There is no inspection only with regard to ETS issues. In regular inspections e.g. according to the IED) ETS issues might also be taken into account. However, there is no' &amp; Chr(10) &amp; Chr(13) &amp; 'complete overview on this issue.</t>
  </si>
  <si>
    <t>For the significant capacity extension, number of changes since the start of the 3rd trading period: In three cases the official procedure of the significant extension was finalised in 2014 (i.e. during the reporting period). However, as the allocation also changed for the year 2013, these changes were considered for the period 2013. ' &amp; Chr(10) &amp; Chr(13) &amp;  Chr(10) &amp; Chr(13) &amp; 'Quantity of emission allowances are negative for cessation (Article 22(1)a-d) and  significant capacity reductions' &amp; Chr(10) &amp; Chr(13) &amp;  Chr(10) &amp; Chr(13) &amp; 'Partial cessations: We have interpreted the question in the way that the cumulative emissions since the beginning of 2013 have to be calculated. However, this calculation might be very complex in the coming years, in particular as regards partial cessation and recovery from partial cessation. Therefore a clarification on this question might be necessary.' &amp; Chr(10) &amp; Chr(13) &amp; 'For Art 23 (1) there are 8 cases with emissions of -45456 t CO2 during the reporting period. Since the start of the third trading period there were 24 cases with total emissions of -865211 t CO2.' &amp; Chr(10) &amp; Chr(13) &amp; 'For Art 23(3) and 23(4) there were 4 cases of recovery from partial cessations with total emissions of +111746 tons CO2 for both, the reporting period and since the start of the third trading period.</t>
  </si>
  <si>
    <t>For the opening of personal holding and trading accounts of account' &amp; Chr(10) &amp; Chr(13) &amp; 'applicants from non-EEA countries a one-off processing fee is' &amp; Chr(10) &amp; Chr(13) &amp; 'charged. The reason for this fee is the increased workload for' &amp; Chr(10) &amp; Chr(13) &amp; 'checking the account opening documents in case of non-EEA' &amp; Chr(10) &amp; Chr(13) &amp; 'applicants. The amount is 1500 EUROS.' &amp; Chr(10) &amp; Chr(13) &amp;  Chr(10) &amp; Chr(13) &amp; 'Annual account management fee:' &amp; Chr(10) &amp; Chr(13) &amp;  Chr(10) &amp; Chr(13) &amp; 'Person holding/trading account: €870' &amp; Chr(10) &amp; Chr(13) &amp; 'Operator holding account: from €250 to €11,733' &amp; Chr(10) &amp; Chr(13) &amp; 'depending on the quantity of emissions in the previous' &amp; Chr(10) &amp; Chr(13) &amp; 'years</t>
  </si>
  <si>
    <t>Coke oven gas and blast furnace gas are not applicable to the table as monitoring is performed by mass balance.' &amp; Chr(10) &amp; Chr(13) &amp; 'Following the explanatory note, coking coal has not been included, as this is process raw material for the production of coke used in the blast furnace. ' &amp; Chr(10) &amp; Chr(13) &amp; 'Following the explanatory note, coke used as reduction agent (process raw material) for the production of iron has not been included. ' &amp; Chr(10) &amp; Chr(13) &amp; 'Following the explanatory note, natural gas used for the production of ammonia has not been included.</t>
  </si>
  <si>
    <t>For CRF Categories 1A2a and 2C1 the split has been based on the inventory method 2014. ' &amp; Chr(10) &amp; Chr(13) &amp; 'For ammonia production (2B1, but also included in 1A2c) the split has been based on the inventory method 2014. ' &amp; Chr(10) &amp; Chr(13) &amp;  Chr(10) &amp; Chr(13) &amp; 'Combustion emissions and total emissions of 582,917 in CRF category 1A3e could not be entered.' &amp; Chr(10) &amp; Chr(13) &amp; 'Process emissions and total emissions of 3,558 tons in CRF category 2H1 could not be entered.</t>
  </si>
  <si>
    <t>Remark to first part of question: ' &amp; Chr(10) &amp; Chr(13) &amp; 'The individual sampling plans are approved by the local Authorities. There is no' &amp; Chr(10) &amp; Chr(13) &amp; 'complete overview for sampling plans of all installations.' &amp; Chr(10) &amp; Chr(13) &amp; 'Therefore answering the question with no/yes is not possible.</t>
  </si>
  <si>
    <t>Article 35 (2) (b) of Regulation (EU) No 601/2012 has not been used so far as justification of the frequency of analysis.</t>
  </si>
  <si>
    <t>Status 30.6.2015. Based on expierences of the past years, improvemnet reports might also arrive due to late Transmission or due to Extension of the deadline. ' &amp; Chr(10) &amp; Chr(13) &amp; '11 Improvement reports are required according to 69 (2), 0 of them have been submitted by 30.6.2015. Not possible to enter in webform!</t>
  </si>
  <si>
    <t>For missing activities please be referred to the confidential version</t>
  </si>
  <si>
    <t>4 aircraft operators using Eurocontrol ETS SF, 100% small emitters; ' &amp; Chr(10) &amp; Chr(13) &amp; '2 Aircraft operators are missing due to (possible) non compliance</t>
  </si>
  <si>
    <t>Comment to "Total emissions of flights carried out by aircraft operators for which you are the administering Member State (t CO2)": Total emissions in the reduced scope</t>
  </si>
  <si>
    <t>A second aircraft operator has not been mentioned, because it merged with another company in a different member state and has no activities in Austria anymore.</t>
  </si>
  <si>
    <t>Number of complaints solved: Still in progress</t>
  </si>
  <si>
    <t>There is another case of possible non-compliance, where hoeverer the further process still has to be evaluated.  ' &amp; Chr(10) &amp; Chr(13) &amp;  Chr(10) &amp; Chr(13) &amp; 'Comment on "Total annual emissions of the aircraft operator (t CO2(e))": According to the reduced scope</t>
  </si>
  <si>
    <t>In 2015 no closures that were not compliant</t>
  </si>
  <si>
    <t>We have interpreted the question in the way that for the category “changes in the reporting period” only cases were considered, for which the allocation change took place in the reporting period. For the category “changes since the start of the third trading period” the cumulative emissions as well as the cumulative number of cases since beginning of 2013 have been taken into account. ' &amp; Chr(10) &amp; Chr(13) &amp; 'Significant capacity extension changes in the reporting period: In all three cases the application for a significant extension were filed in 2015 (i.e. during the reporting period) and the EC decision has been approved in 2016. However, as the allocation also changed for the year 2015, these changes were considered for the reporting period. ' &amp; Chr(10) &amp; Chr(13) &amp; 'Partial cessations: With regard to Art 23 (1) there were 15 cases with emission changes of  -67,265 t CO2 during the reporting period. Since the start of the third trading period there were 39 cases with total emission changes of -1,332,371 t CO2. For Art 23(3) and 23(4) there was one case of recovery from partial cessations with total emissions of +96 tons CO2 in 2015 and 5 cases with emissions changes of +210,835 tons since the start of the third trading period. ' &amp; Chr(10) &amp; Chr(13) &amp; 'Quantity of emission allowances are negative for cessation (Article 22(1)a-d) and significant capacity reductions.</t>
  </si>
  <si>
    <t>numbers are unknown</t>
  </si>
  <si>
    <t>The OeBFA (Austrian Treasury) is responsible for activities related to auctioning (installations and aviation). However the OeBFA cannot be considered as CA and therefore has not been taken into account in section 2.1' &amp; Chr(10) &amp; Chr(13) &amp; 'Inspection and enforcement: Concerning compliance with permit: Local permitting authority' &amp; Chr(10) &amp; Chr(13) &amp; 'b) otherwise: BMLFUW</t>
  </si>
  <si>
    <t>There has been an update of the EDM system with no substantial changes in the system but changes in the surface area.</t>
  </si>
  <si>
    <t>Coke oven gas and blast furnace gas are not applicable to the table as monitoring is performed by mass balance. Following the explanatory note, coking coal has not been included, as this is process raw material for the production of coke used in the blast furnace. Following the explanatory note, coke used as reduction agent (process raw material) for the production of iron has not been included. Following the explanatory note, natural gas used for the production of ammonia has not been included.</t>
  </si>
  <si>
    <t>For CRF Categories 1A2a and 2C1 the split has been based on the inventory method. For ammonia production (2B1, but also included in 1A2c) the split has been based on the inventory method. Combustion emissions and total emissions of 409,004 in CRF category 2A7 could not be entered. Process emissions and total emissions of 1,766 tons in CRF category 2H1was entered in category 2H.</t>
  </si>
  <si>
    <t>Remark to first part of question: The individual sampling plans are approved by the local Authorities. There is no complete overview for sampling plans of all installations. Therefore answering the question with no/yes is not possible. One main topic of the last year`s examination of the annual emission reports was the checking the frequency of analysis. The result was that the assessed sampling plans were in line with Regulation (EU) No 601/2012.</t>
  </si>
  <si>
    <t>Some information is only avalable in the confidential version</t>
  </si>
  <si>
    <t>Status 30.6.2017. Based on experiences of the past years, improvement reports might also arrive due to late transmission or due to extension of the deadline.</t>
  </si>
  <si>
    <t>Energy content of zero rated biomass for category C installation for production of pig iron is not available.' &amp; Chr(10) &amp; Chr(13) &amp; 'Some information is only avalable in the confidential version</t>
  </si>
  <si>
    <t>6 aircraft operators using Eurocontrol ETS SF</t>
  </si>
  <si>
    <t>There is no inspection only with regard to ETS issues. In regular inspections e.g. according to the IED) ETS issues might also be taken into account. However, there is no complete overview on this issue.</t>
  </si>
  <si>
    <t>In 2016 no closures that were not compliant</t>
  </si>
  <si>
    <t>Whereas in previous years the quantity of emission allowances corresponding to all changes in the reporting period was only considered for the reporting year (e.g. for the reporting year 2015 only changes in 2015), changes of all years (2013-2020) were taken into account for the report 2016. Likewise for the quantity of emission allowances corresponding to all changes since the start of the third trading period in the report 2016 all changes for the years 2013-2020 were taken into account, whereas in previous reports only changes since 2013 up to the reporting period were considered.' &amp; Chr(10) &amp; Chr(13) &amp; 'Significant capacity extension changes in the reporting period: Whereas in previous years the year of allocation change has been considered for reporting, the date of notification to the EC has been taken into account for the report 2016. Please note that one case, which has been filed in late 2015, but has been notified in 2016 was taken into account in the Art. 21 report 2015 already.' &amp; Chr(10) &amp; Chr(13) &amp; 'Partial cessations: With regard to Art 23 (1) there were 4 cases during the reporting period with total emission changes of -24,770 t CO2. Since the start of the third trading period there were 39 cases with total emission changes of -3,213,387  t CO2. ' &amp; Chr(10) &amp; Chr(13) &amp; 'With regard to Art 23 (3) and 23 (4) there were 3 cases of recovery from partial cessations during the reporting period with total emission changes of  +59,685 tons CO2 and 12 cases with total emissions changes of 689,984 tons since the start of the third trading period. Please note that in the previous report 4 cases according to Art. 23(3) or 23(4) were reported in relation to Art. 23 (1). ' &amp; Chr(10) &amp; Chr(13) &amp; 'Quantity of emission allowances are negative for cessation (Article 22(1)a-d), significant capacity reductions and partial cessations according to Art. 23 (1).</t>
  </si>
  <si>
    <t>All fees entered here as 100 € are a maximum value "According to the general administrative provisions the authority that issues the permits levies a fee (usually less than 100 €)."</t>
  </si>
  <si>
    <t>For the opening of personal holding and trading accounts of account' &amp; Chr(10) &amp; Chr(13) &amp; 'applicants from non-EEA countries a one-off processing fee is' &amp; Chr(10) &amp; Chr(13) &amp; 'charged. The reason for this fee is the increased workload for' &amp; Chr(10) &amp; Chr(13) &amp; 'checking the account opening documents in case of non-EEA' &amp; Chr(10) &amp; Chr(13) &amp; 'applicants. The amount is 1500 €.' &amp; Chr(10) &amp; Chr(13) &amp;  Chr(10) &amp; Chr(13) &amp; 'Annual account management fee:' &amp; Chr(10) &amp; Chr(13) &amp;  Chr(10) &amp; Chr(13) &amp; 'Person holding/trading account: 870 €' &amp; Chr(10) &amp; Chr(13) &amp; 'Operator holding account: from 250 € to 11,733 €' &amp; Chr(10) &amp; Chr(13) &amp; 'depending on the quantity of emissions in the previous' &amp; Chr(10) &amp; Chr(13) &amp; 'years</t>
  </si>
  <si>
    <t>numbers are partly unknown</t>
  </si>
  <si>
    <t>Comments in Document "Remarks regarding Article 21 questionnaire BE_FINAL.docx"</t>
  </si>
  <si>
    <t>Reported fuel consumption data are only indicative, as it is the aggregation of the fuel consumption data of the ETS installations in the Walloon Region (data complete), the Flemish Region (for which data are not complete, see below) and the Brussels Region (data complete).' &amp; Chr(10) &amp; Chr(13) &amp;  Chr(10) &amp; Chr(13) &amp; 'In the case of the FL installations:' &amp; Chr(10) &amp; Chr(13) &amp; '•	the data were not fully complete (validating the classification of all reported source streams is not always straightforward, and not all reported source streams have reported calorific values for different reasons) and therefore not 100% of the TJ and tCO2 are included in the table below)' &amp; Chr(10) &amp; Chr(13) &amp; '•	the data were rounded before doing the aggregation (in order not to create the impression that the data are 100% complete)' &amp; Chr(10) &amp; Chr(13) &amp; '•	the data were taken from ETS reports without further validation by the responsible institution (an ‘official’ specific EU ETS energy balance for the year 2014 for the Flemish Region is under preparation by the institution which is also responsible for setting up the full energy balance for the Flemish Region, and is meant to be available in the 2nd half of 2015)' &amp; Chr(10) &amp; Chr(13) &amp; '•	pulverized coal consumption was integrated in the hard coal category' &amp; Chr(10) &amp; Chr(13) &amp; '•	natural gas category does not include natural gas that is used as a feedstock' &amp; Chr(10) &amp; Chr(13) &amp; '•	blast furnace gas consumption includes amount that is burnt for electricity production only' &amp; Chr(10) &amp; Chr(13) &amp; '•	fuel oil includes light and heavy fuel oils.</t>
  </si>
  <si>
    <t>WA: 3 improvement reports were required but not submitted for 30th June 2014.Those 3 improvement reports should are related to 2 installations. One of those installation has ceased its activities in 2014 while the other didn''t produce anything since 2014.</t>
  </si>
  <si>
    <t>FL : in case a required tier was not met, operators were recommended to make a conservative adjustment prior to the reporting of verified emissions. Every operator followed this recommendation, so no conservative estimates by the CA were required.' &amp; Chr(10) &amp; Chr(13) &amp; 'In total, with respect to 2014 ETS emissions, approximately 15 installations made conservative adjustments prior to the final verification.</t>
  </si>
  <si>
    <t>MP changes without any change to the permit: 164</t>
  </si>
  <si>
    <t>Reported data include data from the Walloon Region and the Brussels Capital Region. For the Flemish Region, this information is not yet available, but will be reported by 15 January 2017 under Article 7(1) k of the MMR.</t>
  </si>
  <si>
    <t>The reported number of Type I values listed in Annex VI of MRR is the number of times a default values listed in Annex VI has been approved in a Monitoring plan in Flander, Wallonia and Brussels Capital Region (the same value could have been reported several times).</t>
  </si>
  <si>
    <t>- Combustion activities as specified in Annex I to Directive 2003/87/EC: 1 source stream' &amp; Chr(10) &amp; Chr(13) &amp; '- Production of pig iron or steel as specified in Annex I to Directive 2003/87/EC: 4 source streams' &amp; Chr(10) &amp; Chr(13) &amp; '- Production of bulk organic chemicals as specified in Annex I to Directive 2003/87/EC: 8 source streams (3 source streams not based on unreasonable costs/tech. feasibility)' &amp; Chr(10) &amp; Chr(13) &amp; '- Production of hydrogen: 1 source Stream (No unreasonable costs/tech. feasibility applicable)</t>
  </si>
  <si>
    <t>WA: 4 improvement reports were required but not submitted for 30th June 2015. One of those installation has ceased its activities in 2014 while the others have effectively made corrections in MP without submitting their Improvement report.</t>
  </si>
  <si>
    <t>The information is only partially available in the Walloon Region since not every operator fills in this information. Flemish Region will only begin to request waste classification codes as from 2016 reporting (in 2017).</t>
  </si>
  <si>
    <t>Simplified monitoring plans are only applicable in Flanders.</t>
  </si>
  <si>
    <t>Regarding question "Number of times that the national accreditation body in your Member State has requested the national accreditation body in another Member State to carry out surveillance on its behalf in accordance with Article 49(5) of Regulation (EU) No 600/2012":  Hungary was contacted, but they couldn''t carry the surveillance out.</t>
  </si>
  <si>
    <t>FL : in case a required tier was not met, operators were recommended to make a conservative adjustment prior to the reporting of verified emissions. Every operator followed this recommendation, so no conservative estimates by the CA were required. In total, with respect to 2014 2015 ETS emissions, approximately 15 11 installations made conservative adjustments prior to the final verification.</t>
  </si>
  <si>
    <t>For this submission, the reported changes take into account all modifications made to allocation in the Registry during the year 2015.</t>
  </si>
  <si>
    <t>Annual fee for any account open (adapted every year via a consumer price index)</t>
  </si>
  <si>
    <t>368 MP update. For the Flemish region: 204 annual updates prior to the start of the reporting year (required for all installations, even if the only thing that changes is the year on the MP) and 90 significant changes in the course of the reporting year.</t>
  </si>
  <si>
    <t>The emissions and energy consumption figures are only reported for the Brussels Capital Region and the Walloon Region. The Flemish Region will provide emission and energy consumption figure in a later update.</t>
  </si>
  <si>
    <t>The categorization of emissions according to CRF categories is only reported for the Brussels Capital Region and the Walloon Region. Emissions figures from the Flemish Region will be provided in a later update.</t>
  </si>
  <si>
    <t>* The values listed are new values compared with the previous submissions. Default values not used anymore compared with the previous submissions are: Propaan (68.4 kg CO2/GJ); Afgas RTO cyclohexaanoxidatie (1.084 MJ/NM3 and 0.046 kg CO2/Nm3); ABS oligomeren (36.905 kj/jg); fakelgas (50.227 GJ/ton); Koolstofzand (3.554 t CO2/t). ' &amp; Chr(10) &amp; Chr(13) &amp; '*The reported number of Type I values listed in Annex VI of MRR is the number of times a default values listed in Annex VI has been approved in a Monitoring plan in Flanders, Wallonia and Brussels Capital Region (the same value could have been reported several times).</t>
  </si>
  <si>
    <t>Number of source streams affected :' &amp; Chr(10) &amp; Chr(13) &amp;  Chr(10) &amp; Chr(13) &amp; 'Combustion activities as specified in Annex I to Directive 2003/87/EC :6 ; Production of pig iron or steel as specified in Annex I to Directive 2003/87/EC :3 ; Production of bulk organic chemicals as specified in Annex I to Directive 2003/87/EC :6; Paper and cadboard: 1 .</t>
  </si>
  <si>
    <t>WA: 2 improvement reports were required but not submitted due to cessation ETS activities (out of the ETS scope)</t>
  </si>
  <si>
    <t>WA: The energy content figure of zero rated biomass for the ceramic industries is not complete. In this case, biomass relates to biomass in clay mix.</t>
  </si>
  <si>
    <t>WA: The information is only partially available in the Walloon Region since not every operator fills in this information. / FL: 2016 was the first reporting period for which operators in the Flemish Region were asked to include this information in their AER. Only 2 operators have done this. We expect that the list below is incomplete, but that other operators need to be reminded next year about this requirement. / BRU: N/A</t>
  </si>
  <si>
    <t>One missing improvement report due to bankruptcy</t>
  </si>
  <si>
    <t>The figure in column "Share (in %) of verified emissions reports that have led to conservative estimation of the emissions by the competent authority" is only related to the Flemish Region.</t>
  </si>
  <si>
    <t>In the Flemish region, the small emitters make use of the EU ETS support facility =&gt; no verification and no site visit required.</t>
  </si>
  <si>
    <t>For this submission, the reported changes take into account all modifications made to allocation in the Registry during the year 2016.' &amp; Chr(10) &amp; Chr(13) &amp; 'During the reporting period, there have been 6 partial cessations and 8 recoveries from partial cessation. The net quantity of emission allowances corresponding to all changes in the reporting period is +133 080 allowances.  The net quantity of emission allowances corresponding to all changes since the start of the third trading period is -20798099 allowances.</t>
  </si>
  <si>
    <t>(1) Online questionnaire could be more flexible to Member State specific situations, by having fields ''Not Applicable'' and ''Comments'' fields.' &amp; Chr(10) &amp; Chr(13) &amp; '(2)  Data concerning aviation activities in this report is incomplete, because Regulation (EU) No 421/2014 defers reporting of 2013 emissions and respective surrendering to 2015.</t>
  </si>
  <si>
    <t>We were not certain where to report the solid municpal sludge, under section 5.5 or 5.17? ' &amp; Chr(10) &amp; Chr(13) &amp; '</t>
  </si>
  <si>
    <t>An installation with low emissions was not operating during 2015, being subject to partial cessation rules. Therefore, the installation reported zero emissions for 2015 according to the verified emissions report. Moreover,  on-site visit was conducted  in which was confirmed the ability of the installation to restart - if necessary - productive activity within a reasonable time. However, this installation is included in the number of installations with low emissions as well as in Category A.</t>
  </si>
  <si>
    <t>No tonne-kilometre reports have submitted for 2015. Therefore, in section 6.9 a "Not Applicable" choice should be added.</t>
  </si>
  <si>
    <t>Regarding the partial cessation as referred to in Article 23 of Decision 2011/278/EU, one operator has already informed the Competent Authority for a partial cessation in 2015. However, the official submission to the European Commission has not been done yet by Competent Authority according to the procedures. We understand that on the submission, the amount of the allowances allocated to this operator in 2015 has to be returned according to the procedure.</t>
  </si>
  <si>
    <t>The Total value of investments under Article 10c of Directive 2003/87/EC are 0 because the investments that have been carried out until 2013, have over-achieved the relevant legal requirement. i.e. The amount of investments identified in the national plan and implemented by 2013, is greater to the market value of the total free emissions allowances allocated to the electricity section for the period 2013-2020.</t>
  </si>
  <si>
    <t>A letter (first enforcment letter) was sent to 5 non-compliant aircraft operators on 24th May 2016, informing them about the non-compliance situation for 2015. The basic elements of the letter were: a) the identification of the situation, namely non-reporting and non surrendering; and b) the basis of the estimation of the emissions and number. A similar letter, as in the case above, was also sent to non-compliant AOs during 2015 for the emissions years 2013 and 2014. No penalties were imposed for any of the years 2013-2015 yet. The issue is currently under invastigation in collaboration with the Legal Services of Cyprus.</t>
  </si>
  <si>
    <t>An installation with low emissions was not operating during 2016, being subject to partial cessation rules. Therefore, the installation reported zero emissions for 2016 according to hte verified emissions report. Moreover, on site visit was conducted in which was confirmed the ability of the installation to restart - if necessary - productive activity within a reasonable time. However, this installation is included in the number of installations with low emissions as well as in category A.</t>
  </si>
  <si>
    <t>The number of inspections of installations that were carried out through site visits by the competent authority, are 4 per installation.</t>
  </si>
  <si>
    <t>No tonne kilometre reports have been submitted for 2016. Therefore, in section 6.9 a "Not applicable" choice should be added.</t>
  </si>
  <si>
    <t>Regarding the partial cessation as referred to in Article 23 of Decision 2011/278/EU, one operator has already informed the Competent Authority for a partial cessation in 2015. However, the official submission to the European Commission has not been done yet by Competent Authority according to the procedures. We understand that on the submission, the amount of the allowances allocated to this operator in 2015 has to be rerurned according to the procedure. The National allocation table for 2015-2020 should be also updated.</t>
  </si>
  <si>
    <t>The total value of investments under Article 10c of Directive 2003/87/EC are 0 because the investments that have been carried out until 2013, have over-achieved the relevant legal requirement. i.e. The amount of investments identified in the national plan and implemented by 2013, is greater to the market value of the total free emissions allowances allocated to the electricity section for the period 2013 - 2020.</t>
  </si>
  <si>
    <t>A letter (1st enforcement letter) will be send to the non compliant AO them about the non compliance situation for 2016.' &amp; Chr(10) &amp; Chr(13) &amp;  Chr(10) &amp; Chr(13) &amp; 'The basic elements of the letter were: ' &amp; Chr(10) &amp; Chr(13) &amp; '(a) The identification of the situation, namely non-reporting and non-surrendering;' &amp; Chr(10) &amp; Chr(13) &amp; '(b) The basis of the estimation of the emissions and number.' &amp; Chr(10) &amp; Chr(13) &amp;  Chr(10) &amp; Chr(13) &amp; 'A similar letter, as in the case above, was also sent to non compliant AOs during 2016 for the emissions year 2015. ' &amp; Chr(10) &amp; Chr(13) &amp;  Chr(10) &amp; Chr(13) &amp; 'No penalties were imposed for any of the years 2013-2016 yet. The issue is currently under investigation in collaboration with the Legal Services of Cyprus.</t>
  </si>
  <si>
    <t>Fees and other monetary values in local currency (except for question 8.3) were recalculated with course of 25 CZK/EUR (2013 average according to the Czech National Bank was 25,974 CZK/EUR).</t>
  </si>
  <si>
    <t>"Financial measures with respect to indirect carbon leakage" not applicable (if state aid according to Art. 10b of ETS Directive is meant).</t>
  </si>
  <si>
    <t>Proposed options are not very relevant as the coordination of EU ETS administration is done in a limited amount of people and rather on an ad hoc basis, need for institutionalised coordination is therefore rather small.</t>
  </si>
  <si>
    <t>High number of permit updates stems from the need to implement changes of monitoring plans for each installation (there were 367 permit uprades in 2013, related to 321 installations).</t>
  </si>
  <si>
    <t>Fuels from installations with continual measurement included. Blast furnace gas includes Convereter gas. In case of Refinery gas and Other fossil fuels, “total fuel consumption (TJ)” relates to only 90 %, respectively to 93 % of stated total emissions as many emission source streams were reported on a t/t or t/Nm3 basis (t CO2 / amount of fuel) and did not state the calorific value of the fuel.</t>
  </si>
  <si>
    <t>Insufficient data for the following reasons: a) it was not obligatory for installation operators to assign a CRF category to it''s Annex I activities, therefore such information is very often missing  b) emissions (both from fuels and processes) cannot be splited between multiple activities of a single installation on a basis of the Annual Emission Report.</t>
  </si>
  <si>
    <t>Higher frequency than required by Regulation (EU) No. 601/2012 is used in many cases, but no systematical overview is available.</t>
  </si>
  <si>
    <t>There are too many cases of lower tiers, so that it is not practical to state one by one in this questionaire. According to data available do MoE, there are 81 cases of calculations factors with lower tier and 25 cases of activity data determined with lower tier. Most of the concerned source streams are de-minimis source streams. The rest of them are explained either by technical unfeasibility or by unreasonable costs. (note: this statistics comprises standard methodology only)</t>
  </si>
  <si>
    <t>16 installations of category B use lower tier when determining calculation factors and 11 of category B installations use lower tier when determining aktivity data. No information about the source stream category is available. (note: this statistics comprises standard methodology only)</t>
  </si>
  <si>
    <t>Not applicable in 2013.</t>
  </si>
  <si>
    <t>CO2 from biomass is not included (only fossil emissions stated).</t>
  </si>
  <si>
    <t>In case of missing calculation factors (NCV, EF) emissions and energy content were corrected by MoE. Emissions from installations with continuous emission measurement are included.</t>
  </si>
  <si>
    <t>Insufficient data (missing codes according to Community list of wastes disable reliable identification and classification of relevant emission source streams, except for waste tyres).</t>
  </si>
  <si>
    <t>Verified emissions reported with delay (together with 2014 verified emissions) are included, therefore complete 2013 verified emissions from aviation are reported.</t>
  </si>
  <si>
    <t>Used abbreviations: MP = Monitoring Plan, AER = Annual Emission Report, MRR = Regulation (EU) No. 601/2012.</t>
  </si>
  <si>
    <t>Performed consistency check of stated emissions in annual emission reports and in declarations of verification.</t>
  </si>
  <si>
    <t>Checked emission report was submitted by an aircraft operator, who has announced cessation of operation.</t>
  </si>
  <si>
    <t>Terms and conditions from 2012 were still applicable in 2013. Text of the contract from 2013 in English wasn''t found but it should be almost the same as in 2016 (attached).</t>
  </si>
  <si>
    <t>Not applicable: effective changes to the National Allocation Table (NAT) couldn''t occure before January 2014 when it was uploaded to the Union Registry.</t>
  </si>
  <si>
    <t>No allowances issued under Article 10c of Directice 200/87/EC in 2013 (delay until February 2014). "Total value of investments" is expressed as total value of 25 285 353 allowances for 2013 issued with delay in February 2014 (in EUR, stable exchange rate of 24,956 CZK/EUR, price: 7,47 EUR/EUA).</t>
  </si>
  <si>
    <t>Not applicable in 2013 as no projects were approved.</t>
  </si>
  <si>
    <t>Account maintanance fee is charged to operators of stationary installations and to aircraft operators on monthly basis, annual sum is reported. VAT is not inbcluded.</t>
  </si>
  <si>
    <t>Stated fines relate to breaches defined in Act No. 383/2012 Coll., On Condiotions of Emission Trading, but sanction possibilities stem also from other legislative acts.</t>
  </si>
  <si>
    <t>Information not available.</t>
  </si>
  <si>
    <t>Fees and other monetary values in local currency (except for question 8.3) were recalculated with course of 25 CZK/EUR (2014 average according to the Czech National Bank was 27,533 CZK/EUR).</t>
  </si>
  <si>
    <t>There were 158 permit updates in 2014, related to 139 installations.</t>
  </si>
  <si>
    <t>Fuels from installations with continual measurement included. Blast furnace gas includes Convereter gas. In case of Refinery gas and Other fossil fuels “total fuel consumption (TJ)” relates to only 90 %, respectively to 93 % of stated total emissions as many emission source streams were reported on a t/t or t/Nm3 basis (t CO2 / amount of fuel) and did not state the calorific value of the fuel.</t>
  </si>
  <si>
    <t>In case of missing calculation factors (NCV, EF) emissions and energy content were calculated by MoE. Emissions from installations with continuous emission measurement are included.</t>
  </si>
  <si>
    <t>Not applicable in 2014.</t>
  </si>
  <si>
    <t>Checks on the tonne-kilometre reports were irrelevant (no tonne-kilometres submitted in 2014).</t>
  </si>
  <si>
    <t>Text of the contract from 2014 in English wasn''t found but it should be almost the same as in 2016 (attached).</t>
  </si>
  <si>
    <t>National allocation table (NAT table) was uploaded to the Union Registry in January 2014. Stated quantities of allowances sum up the effect of 2014 changes to already distributed allocation only (2013 and 2014). Partial cessations include 4 recoveries in 2014 and their effect on allocations. Except for the stated changes, there were also 4 changes (+ 11 464 EUAs) due to updates of the of Regulation (EU) No. 2/2010 ("carbon leakage list").</t>
  </si>
  <si>
    <t>25 667 789 EUAs were issued from the amount of allowances for 2013 (thereof 25 285 353 issued in February 2014 as delayed allocation from 2013) and 22 000 962 EUAs from the amount for 2014. "Total value of investments" is expressed as total value of allowances issued in 2014 (except for 2013 allowances issued with delay in February 2014, in EUR, stable exchange rate of 24,956 CZK/EUR, prices: 7,47 EUR/EUA for 2013 and 4,45 EUR/EUA for 2014).</t>
  </si>
  <si>
    <t>Not applicable in 2014 as no projects were approved.</t>
  </si>
  <si>
    <t>Account maintanance fee is charged to operators of stationary installations on monthly basis, to aircraft operators annually. The annual sum is the same for both. VAT is not included.</t>
  </si>
  <si>
    <t>Sanction possibilities stem also from other legislative acts.</t>
  </si>
  <si>
    <t>Not applicable in 2014 (no infringements detected, no penalties imposed).</t>
  </si>
  <si>
    <t>Fees and other monetary values in local currency (except for question 8.3) were recalculated with course of 25 CZK/EUR (2015 average according to the Czech National Bank was 27,283 CZK/EUR). /// Resubmitted report differs from original in questions 5.5, 5.17, 6.5 and 12.4.</t>
  </si>
  <si>
    <t>There were 121 permit updates, related to 108 installations.</t>
  </si>
  <si>
    <t>Fuels from installations with continual measurement included. Blast furnace gas includes Convereter gas. In case of Refinery gas and Other fossil fuels, “total fuel consumption (TJ)” relates to only 89 %, respectively to 95 % of stated total emissions as many emission source streams were reported on a t/t or t/Nm3 basis (t CO2 / amount of fuel) and did not state the calorific value of the fuel.</t>
  </si>
  <si>
    <t>In case of missing calculation factors (NCV, EF) emissions and energy content were calculated by MoE. Emissions from installations with continuous emission measurement are included (161 996 t CO2).</t>
  </si>
  <si>
    <t>Insufficient data (missing codes according to Community list of wastes disable identification and classification of relevant emission source streams, except for waste tyres).</t>
  </si>
  <si>
    <t>Not applicable in 2015.</t>
  </si>
  <si>
    <t>Checks on the tonne-kilometre reports were irrelevant (no tonne-kilometres submitted in 2015).</t>
  </si>
  <si>
    <t>Attached contract conditions as valid in July 2016.</t>
  </si>
  <si>
    <t>Stated quantities of allowances sum up the effect on already distributed allocation (2013-2015). Partial cessations include 6 recoveries in 2015 (10 since start of the trading period) and their effect on allocations. // Except for the stated changes, there were also 13 alloaction reductions &amp; increases due to changes in carbon leakage list (+ 46 737 EUAs). Since the start of the trading period occured 17 such "carbon leagage exposure factor" changes increasing the allocation by 72 685 EUAs in 2013-2015.</t>
  </si>
  <si>
    <t>1 158 181 EUAs were issued from the amount of allowances for 2013, 992 726 EUAs from the amount for 2014 and 18 472 098 EUAs from the amount for 2015. "Total value of investments" is expressed as total value of allowances issued in 2015 (in EUR, stable exchange rate of 24,956 CZK/EUR, prices: 7,47 EUR/EUA for 2013, 4,45 EUR/EUA for 2014 and 5,90 EUR/EUA for 2015).</t>
  </si>
  <si>
    <t>Not applicable in 2015 as no projects were approved.</t>
  </si>
  <si>
    <t>689 311 EUAs were issued from the amount of allowances for 2015 and 15 142 018 EUAs from the amount for 2016. "Total value of investments" is expressed as total value of allowances issued in 2016 (in EUR, stable exchange rate of 24,956 CZK/EUR, prices: 5,90 EUR/EUA for 2015 and 7,59 EUR/EUA for 2016).</t>
  </si>
  <si>
    <t>It is noted that the verification of emissions reports conducted in 2014 for the 2013 reporting year is not yet concluded and therefore any corrections to emissions reports that may become necessary have not yet been made.' &amp; Chr(10) &amp; Chr(13) &amp; 'As discussed in TWG Art. 21, Germany suggests that in coming years the completed questionnaires be transmitted at a later date (30 September).</t>
  </si>
  <si>
    <t>Ad 3.2' &amp; Chr(10) &amp; Chr(13) &amp; 'In Germany, four installations in total were excluded under Article 27 of Directive 2003/87/EC. The emissions data for one installation are available as of 30 June 2014; the other installations presumably make use of the option under Art. 27(5) of the German Greenhouse Gas Emission Allowance Trading Act (TEHG) to only submit an emissions report every two years.' &amp; Chr(10) &amp; Chr(13) &amp; 'Ad 3.3 (1st sub-question)' &amp; Chr(10) &amp; Chr(13) &amp; 'All the figures stated relate to the new limits (&gt;1,000t CO2 full scope) in accordance with the amendment to the Directive (Regulation EU No. 421/2014) in 2014. All operators have submitted a monitoring plan for 2013-2020.</t>
  </si>
  <si>
    <t>Ad 4.2' &amp; Chr(10) &amp; Chr(13) &amp; 'Total number of permits updated in the reporting period: Data were not recorded statistically, therefore 0.</t>
  </si>
  <si>
    <t>Ad 5B' &amp; Chr(10) &amp; Chr(13) &amp; 'The data evaluations are based on the latest version of the monitoring plan in each case that had been submitted to DEHSt by the end of 2013 (reporting period) and/or on the emissions reports submitted for the 2013 reporting year. ' &amp; Chr(10) &amp; Chr(13) &amp; 'It is further noted that the verification of emissions reports conducted in 2014 for the 2013 reporting year is not yet concluded and therefore any corrections to emissions reports that may become necessary have not yet been made.' &amp; Chr(10) &amp; Chr(13) &amp; 'When continuous emissions measurements are made in an installation, the source streams serving the supporting calculation were not taken into account. ' &amp; Chr(10) &amp; Chr(13) &amp; 'Ad 5.5' &amp; Chr(10) &amp; Chr(13) &amp; 'The data evaluation contains in the “Other fossil fuels” category fossil fractions in biomass. It further needs to be taken into account that the “Total fuel consumption (TJ)” column does not capture the entire energy input. In cases in which operators have reported emission factors on a t/t or t/Nm3 basis and a substance in the context of a mass balance with C-content, often no proxy value was stated for the calorific value, as this was not needed to calculate the emissions. A first estimate suggests that this concerns about 3% of the source streams utilised as fuels.' &amp; Chr(10) &amp; Chr(13) &amp; 'The verification of emissions reports conducted in 2014 for the 2013 reporting year is not yet concluded. Any corrections to emissions reports that may become necessary have not yet been made.' &amp; Chr(10) &amp; Chr(13) &amp; 'Ad 5.6' &amp; Chr(10) &amp; Chr(13) &amp; 'Note: For the evaluation of this question we used the information provided by the operators. Operators matched CRF categories to their whole installation and not to the individual batch of fuels, raw material or product used. ' &amp; Chr(10) &amp; Chr(13) &amp; 'If in the installation both energy- and process-related emissions occurred, operators were required to indicate CRF categories for process as well as for energy emissions. However, many operators have only selected the process-related CRF category and did not distinct between energy-related and process-related emissions. Hence, process-related emissions tend to be overestimated. Moreover, some operators have indicated more than one CRF category for different energy-related CRF categories and / or more than one process-related CRF category. This cannot be displayed in EIONET, therefore each first indication of the energy-related and / or process-related categories was used for the upload. The pattern of energy- and process-related categories, such as "1A2f; 2A1" was retained and listed line by line at the bottom of the table. ' &amp; Chr(10) &amp; Chr(13) &amp; 'A special case was found in the category 2B5 in connection with 1a1b. There are negative emissions (-339kt), because here the transfer outweighs the emissions. ' &amp; Chr(10) &amp; Chr(13) &amp;  Chr(10) &amp; Chr(13) &amp; 'In the German NIR CRF categories 1A2f 2B5 are further divided into several subcategories (eg "1A2f-Zement or 2B5-Ruß). This categorization is not available in the online tool, the data was therefore combined with the upload of the main group. A more differentiated picture is presented in a separate table ("Ergebnisse_Art21_Frage_5_6") which is annexed to the upload. ' &amp; Chr(10) &amp; Chr(13) &amp;  Chr(10) &amp; Chr(13) &amp; 'A correction of the present 9,000 data sets was not possible in the short time. Corrections were limited to three cases: If emissions were not further specified by the operator, emissions were indicated in the extra table under category "1A2f-weitere" and under "1A2f" within the table to be uploaded. For installations from the cement and lime industry process-related emissions have been identified within the batches and recorded in both tables under the process-related CRF categories "2A1" and "2A2". All other emissions from cement and lime industry were indicated in the extra table under "1A2f-Zement" and "1A2f-Kalk" and in the upload table together under category "1A2f". Did the operator specify energy- and process-related CRF categories, the fuel emissions were indicated under the energy-related CRF category. In the upcoming years, this evaluation will be developed further based on DEHSt available information.' &amp; Chr(10) &amp; Chr(13) &amp; 'Ad 5.7 (1st sub-question)' &amp; Chr(10) &amp; Chr(13) &amp; 'The table lists for the evaluation of Type 1 default values a great number of cases, as each individual substantiation provided by the operator generates a separate dataset (even if the same value was approved several times for a substance). Using the Monitoring Plan template of the Commission, too (see MP template, section D_CalculationBasedApproaches, 7d)), each default factor with an individual substantiation would be listed as a separate dataset. ' &amp; Chr(10) &amp; Chr(13) &amp; 'The verification of emissions reports conducted in 2014 for the 2013 reporting year is not yet concluded. Any corrections to emissions reports that may become necessary have not yet been made.' &amp; Chr(10) &amp; Chr(13) &amp; 'Ad 5.7 (2nd sub-question)' &amp; Chr(10) &amp; Chr(13) &amp; 'Every calorific value and emission factor was counted that is listed in Annex VI MVO and was applied (i.e. not the pairs of calorific values and emission factors).' &amp; Chr(10) &amp; Chr(13) &amp; 'The verification of emissions reports conducted in 2014 for the 2013 reporting year is not yet concluded. Any corrections to emissions reports that may become necessary have not yet been made.' &amp; Chr(10) &amp; Chr(13) &amp; 'Ad 5.9' &amp; Chr(10) &amp; Chr(13) &amp; 'Deviation from the required analysis frequency pursuant to Annex VII MVO can not be evaluated systematically. The Monitoring Plan (MP) template of the Commission also does not provide the requisite information, as this is not a tier deviation.' &amp; Chr(10) &amp; Chr(13) &amp; 'Ad 5.10 und 5.11' &amp; Chr(10) &amp; Chr(13) &amp; 'The evaluation is based on information provided by operators on the tiers applied; these, however, often do not match the method actually applied. Furthermore, only monitoring plans submitted by the end of 2013 are evaluated, which means that any updates to monitoring plans made in the course of 2014 are not taken into account in the evaluation.' &amp; Chr(10) &amp; Chr(13) &amp; 'Ad 5.13 ' &amp; Chr(10) &amp; Chr(13) &amp; 'This evaluation is only due for the Art. 21 report for 2014 produced in 2015 onwards.' &amp; Chr(10) &amp; Chr(13) &amp; 'Ad 5.14' &amp; Chr(10) &amp; Chr(13) &amp; 'Column 4 lists the amount of CO2 eligible for deduction, based on the total carbon content of fuel transferred to an ETS installation pursuant to Art. 48 MVO. ' &amp; Chr(10) &amp; Chr(13) &amp; 'Column 5 lists the amount of CO2 received, based on the total carbon content of the CO2 received from one/several ETS installation(s).' &amp; Chr(10) &amp; Chr(13) &amp; 'Transfers from activities subject to exemptions under Annex IV No. 10 (lime), No. 14 (pulp and paper), No. 17 (ammonia) and No. 20 (soda and sodium bicarbonate) are not listed here.' &amp; Chr(10) &amp; Chr(13) &amp; 'It is not clear from the question, nor from the explanations in the Explanatory Note, whether Column 5 refers to the total amount of CO2 determined on the basis of the total carbon content of the source stream received, or merely refers to the inherent CO2 (i.e. the fraction of gaseous CO2 present in the source stream).' &amp; Chr(10) &amp; Chr(13) &amp; 'The verification of emissions reports conducted in 2014 for the 2013 reporting year is not yet concluded. No corrections to the emissions reports that may become necessary (e.g. concerning transferred or received amounts of CO2, errors in the identification codes of receiving installations etc.) have yet been made.' &amp; Chr(10) &amp; Chr(13) &amp; 'Ad 5.16' &amp; Chr(10) &amp; Chr(13) &amp; 'The verification of emissions reports conducted in 2014 for the 2013 reporting year is not yet concluded. Any corrections to emissions reports that may become necessary have not yet been made.' &amp; Chr(10) &amp; Chr(13) &amp; 'Ad 5.18' &amp; Chr(10) &amp; Chr(13) &amp; 'In the 3rd trading period as before, hazardous or municipal waste incineration plants are not subject to emissions trading. The wastes listed in the table are those that are co-fired in various installations.' &amp; Chr(10) &amp; Chr(13) &amp; 'Furthermore, it can not be determined definitely from the data provided by operators whether wastes are concerned. Source streams that are clearly wastes were included with their material designations (but without assigning them to specific waste code numbers).' &amp; Chr(10) &amp; Chr(13) &amp; 'The verification of emissions reports conducted in 2014 for the 2013 reporting year is not yet concluded. Any corrections to emissions reports that may become necessary have not yet been made.' &amp; Chr(10) &amp; Chr(13) &amp; 'Ad 5.22 - 5.25' &amp; Chr(10) &amp; Chr(13) &amp; 'Verification of the emissions report for 2013 by DEHSt can only be performed in 2015, as the deadline for submission has shifted by a year due to the amendment to the directive. The question can only be answered upon conclusion of this verification.</t>
  </si>
  <si>
    <t>Ad 6.3' &amp; Chr(10) &amp; Chr(13) &amp; 'The verification of emissions reports for 2013 by DEHSt is not yet concluded. The question of whether and in how many cases conservative estimations in accordance with Art. 70 (1) MRR are required can only be answered at the end of the verification procedure after hearing the operators concerned and evaluating their responses.' &amp; Chr(10) &amp; Chr(13) &amp; 'Ad 6.4' &amp; Chr(10) &amp; Chr(13) &amp; 'The verification of emissions reports for 2013 by DEHSt is not yet concluded. The question can only be answered upon conclusion of this verification.' &amp; Chr(10) &amp; Chr(13) &amp; 'Ad 6.5' &amp; Chr(10) &amp; Chr(13) &amp; 'Note: The verification of emissions reports for 2013 by DEHSt is not yet concluded. The following answers result from the internal stipulations of DEHSt.' &amp; Chr(10) &amp; Chr(13) &amp; 'Ad 6.6' &amp; Chr(10) &amp; Chr(13) &amp; 'Prior to the verification of 2013 emissions reports, verifiers in Germany were instructed that a waiver of site visits or on-site inspections pursuant to Art. 31 AVR comes into question for the first time for the 2014 emissions report. At present, in connection with the ongoing verification of emissions reports, checks are also conducted on whether site visits were waived nonetheless when verifying emissions reports for installations with low emissions.' &amp; Chr(10) &amp; Chr(13) &amp; '6.7-6.10' &amp; Chr(10) &amp; Chr(13) &amp; 'Verification of the emissions report for 2013 by DEHSt can only be performed in 2015, as the deadline for submission has shifted by a year due to the amendment to the directive. The question can only be answered upon conclusion of this verification.</t>
  </si>
  <si>
    <t>Ad 7.1' &amp; Chr(10) &amp; Chr(13) &amp; 'In Germany no Member State specific terms and conditions are required to be signed.' &amp; Chr(10) &amp; Chr(13) &amp; 'Ad 7.2' &amp; Chr(10) &amp; Chr(13) &amp; 'In the reporting period no accounts with allowances outstanding were closed.' &amp; Chr(10) &amp; Chr(13) &amp; 'Ad 7.3' &amp; Chr(10) &amp; Chr(13) &amp; 'The mandate as provided for in Article 17(3) of Commission Regulation (EU) No 389/2013 was not used on any occasions.</t>
  </si>
  <si>
    <t>Ad 8.1' &amp; Chr(10) &amp; Chr(13) &amp; 'The changes to allocations notified per reporting period or since the beginning of the 3rd trading period refer in each case to the changes to allocations for the installations concerned for all years up to 2020 (i.e. not only “annual tranches”). Example of a new installation with commencement of regular operation on 1 July 2013: All allocations from (proportionately) 2013 to 2020.' &amp; Chr(10) &amp; Chr(13) &amp; 'Sub-installations of an existing installation that receive an allocation for the first time (“sub-installations as referred to in Article 19 CIMs” in the above table) are listed here as capacity extensions, as it is not possible to distinguish them from “true” capacity extensions in which sub-installations already existed and were just enlarged.' &amp; Chr(10) &amp; Chr(13) &amp; 'On partial cessation: All entries comprise the case numbers for several years; in the present report they are for 2012 and 2013. ' &amp; Chr(10) &amp; Chr(13) &amp; '- 2012: 142 cases; net change to allocation -21,902,910 EUA (i.e. a net reduction of allocation). ' &amp; Chr(10) &amp; Chr(13) &amp; '- 2013: 108 cases; net change to allocation 3,855,546 EUA (i.e. a net increase of allocation). This is due to "recoveries" of activity levels of several installations beyond the activity thresholds under Art. 23 2011/278/EU, which in 2013 outweigh the cases with declining allocations. ' &amp; Chr(10) &amp; Chr(13) &amp; 'The sum of the two years is -18,047,370 EUA. ' &amp; Chr(10) &amp; Chr(13) &amp; 'Because the Article 21 Tool at present only allows the entry of positive numbers, the field “Quantity of emission allowances corresponding to all changes in the reporting period” in the table is left empty in order that no misunderstandings arise, and the numbers are given only here in the notes. ' &amp; Chr(10) &amp; Chr(13) &amp; 'The “Quantity of emission allowances corresponding to all changes since the start of the third trading period” is also -18,047,370 EUA. As it is not possible to enter negative numbers, this number too is stated only here in the notes.</t>
  </si>
  <si>
    <t>Ad 10.1' &amp; Chr(10) &amp; Chr(13) &amp; 'The federal authorities (Bundesland) charge fees for the granting of permits (see section 2.2). No more detailed information on this is available to DEHSt at present. DEHSt itself charges no fees for the activities within its scope of competence listed below.' &amp; Chr(10) &amp; Chr(13) &amp; 'Ad 10.3' &amp; Chr(10) &amp; Chr(13) &amp; 'No one-off or annual fees are charged to operators and aircraft operators in relation to registry accounts. For the administration of individual accounts or dealer accounts, however, DEHSt charges a fee of EUR 400 per trading period to the account holder.</t>
  </si>
  <si>
    <t>Ad 11.3 - 11.8' &amp; Chr(10) &amp; Chr(13) &amp; 'No penalty procedures were concluded with legally binding effect in the 2013 reporting year.</t>
  </si>
  <si>
    <t>Ad 12.4 ' &amp; Chr(10) &amp; Chr(13) &amp; 'The profit and loss resulting from trade in emission allowances is taxable in the context of income tax or corporate tax (depending on the legal form of a company) and trade tax.</t>
  </si>
  <si>
    <t>The data evaluations are based on the latest version of the monitoring plan in each case that had been submitted to DEHSt by the end of 2014 (reporting period) and/or on the emissions reports submitted for the 2014 reporting year. ' &amp; Chr(10) &amp; Chr(13) &amp; 'It is further noted that the evaluation of emissions reports conducted in 2015 for the 2014 reporting year is not yet concluded and therefore any corrections to emissions reports that may become necessary have not yet been made. This applies particularly to questions 5.5-5.7, 5.14, 5.16-5.18, 5.21-5.24.' &amp; Chr(10) &amp; Chr(13) &amp; 'When continuous emissions measurements are made in an installation, the data on source streams serving the corroborating calculation were taken into account when answering questions 5.5 and 5.18. For all other questions, the data derived from continuous emissions measurements were used, not the data on corroborating source streams. This has methodological reasons as it serves to avoid double counting.  ' &amp; Chr(10) &amp; Chr(13) &amp; '</t>
  </si>
  <si>
    <t>It is noted that in individual cases emissions may deviate, which is due to the different data classifications used in the inventories (use of IPCC 1996 in ETS and Art. 21 reporting, use of IPCC 2006 for inventory). Furthermore, for the evaluation of this question we used the information provided by the operators. Operators matched CRF categories to their whole installation and not to the individual source streams for fuels, materials or products. ' &amp; Chr(10) &amp; Chr(13) &amp; 'If in the installation both energy- and process-related emissions occurred, operators were required to indicate CRF categories for process as well as for energy emissions. However, many operators have only selected the process-related CRF category and did not distinguish between energy-related and process-related emissions. Hence, process-related emissions tend to be overestimated. Moreover, some operators have indicated more than one CRF category for different energy-related CRF categories and / or more than one process-related CRF category. This cannot be displayed in EIONET, therefore each first indication of the energy-related and / or process-related categories was used for the upload. The pattern of energy- and process-related categories, such as "1A2f; 2A1", was retained and listed line by line at the bottom of the table. ' &amp; Chr(10) &amp; Chr(13) &amp; 'A special case was found in the category 2B5 in connection with 1a1b. There are negative emissions (-339kt), because here the transfer outweighs the emissions. ' &amp; Chr(10) &amp; Chr(13) &amp;  Chr(10) &amp; Chr(13) &amp; 'In the German NIR CRF categories 1A2f and 2B5 are further divided into several subcategories (eg "1A2f-Zement or 2B5-Ruß). This categorisation is not available in the online tool, the data was therefore combined with the upload of the main group. A more differentiated picture is presented in a separate table ("Ergebnisse_Art21_Frage_5_6") which is annexed to the upload. ' &amp; Chr(10) &amp; Chr(13) &amp;  Chr(10) &amp; Chr(13) &amp; 'A correction of the present 9,000 data sets was not possible in the short time. Corrections were limited to three cases: If emissions were not further specified by the operator, emissions were indicated in the extra table under category "1A2f-weitere" and under "1A2f" within the table to be uploaded. For cement and lime industry installations, process-related emissions have been identified within the source streams and recorded in both tables under the process-related CRF categories "2A1" and "2A2". All other emissions from cement and lime industry were indicated in the extra table under "1A2f-Zement" and "1A2f-Kalk" and in the upload table together under category "1A2f". Where the operator specified energy- and process-related CRF categories, the fuel emissions were indicated under the energy-related CRF category.' &amp; Chr(10) &amp; Chr(13) &amp; '</t>
  </si>
  <si>
    <t>(1st sub-question)' &amp; Chr(10) &amp; Chr(13) &amp; 'The table lists for the evaluation of Type 1 default values a great number of cases, as each individual substantiation provided by the operator generates a separate dataset (even if the same value was approved several times for a substance). Using the Monitoring Plan template of the Commission, too (see MP template, section D_CalculationBasedApproaches, 7d)), each default factor with an individual substantiation would be listed as a separate dataset..' &amp; Chr(10) &amp; Chr(13) &amp; '</t>
  </si>
  <si>
    <t>The evaluation is based on information provided by operators on the tiers applied; these, however, often do not match the method actually applied. The response to question 5.13 (Improvement reports) provides further information on the cases reported in response to question 5.10 in the 2014 Article 21 report (see question 5.13).' &amp; Chr(10) &amp; Chr(13) &amp; 'Furthermore, only monitoring plans submitted by the end of 2014 are evaluated, which means that any updates to monitoring plans made in the course of 2015 are not taken into account in the evaluation.' &amp; Chr(10) &amp; Chr(13) &amp; '</t>
  </si>
  <si>
    <t>Improvement reports pursuant to Art. 69 (2) MVO: The responsible authority takes the view that in these cases no improvement report is required. The reasons for failure to submit improvement reports are as follows:' &amp; Chr(10) &amp; Chr(13) &amp; '• Purely formal tier deviations, e.g. because of the use of a conservative stoichiometric value (Tier 1) instead of analysis (Tier 3) for C content or because of the use of a conversion factor of 1 (Tier 1) instead of analysis (Tier 2).' &amp; Chr(10) &amp; Chr(13) &amp; '• Tier deviation in the quantitative measurement of waste gases, as it is a case of transfer from an installation subject to emissions trading to another installation subject to emissions trading and a transfer quantity accepted by both parties (cf. Art. 48 (3) paras 2 and 3 MVO) was determined. In such a procedure emissions that are subtracted excessively from the transferring installation are reported by the receiving installation and allowances are surrendered accordingly.' &amp; Chr(10) &amp; Chr(13) &amp; '• Tier deviation for calculation factors that are not relevant to the monitoring of the source stream (e.g. biomass fraction). This formal insufficiency has not yet been remedied by the installation operator in the monitoring plan.' &amp; Chr(10) &amp; Chr(13) &amp; '• Installation has been completely restructured, with the result that an improvement report referenced to the previous monitoring plan would not deliver any useful information. Reference to the current situation is also not possible, as the restructuring means that the future classification (Category A, B or C) is unclear.' &amp; Chr(10) &amp; Chr(13) &amp; '• A new, revised monitoring plan has been submitted in which improvements have been implemented.' &amp; Chr(10) &amp; Chr(13) &amp; '• Closure of the installation' &amp; Chr(10) &amp; Chr(13) &amp; '• Tier deviation approved up to 2016 with proof of unreasonable costs as measurement equipment can only be retrofitted in the course of a large-scale revision of the installation.' &amp; Chr(10) &amp; Chr(13) &amp; 'Improvement report pursuant to Art. 69 (3) MVO: The responsible authority takes the view that in this one case no improvement report is required.' &amp; Chr(10) &amp; Chr(13) &amp; 'Improvement report pursuant to Art. 69 (4) MVO: The possibilities for evaluation are currently limited because of insufficient responses by verifiers and because of database-related circumstances; steps are being taken to remedy the latter. The following overview can be provided:' &amp; Chr(10) &amp; Chr(13) &amp; '• In the course of emissions report verification, the verifiers answered in 700 cases ‘yes’ to the question whether improvement potential could be found. In more than 400 cases, however, no further indications were made concerning this improvement potential.' &amp; Chr(10) &amp; Chr(13) &amp; '• Numerous indications made by the verifiers show that the improvement potential identified in the course of verification has already been implemented by the installation operator in the monitoring plan.' &amp; Chr(10) &amp; Chr(13) &amp; '• Further purposeful indications made by the verifiers concern above all the documentation of in-company procedures for dataflow activities and monitoring activities.' &amp; Chr(10) &amp; Chr(13) &amp; '• In almost 150 cases, the verifiers answered ‘yes’ to the question whether non-conformities were found with the approved monitoring plan. However, these answers do concern non-substantial non-conformities or they indicate a conservative approach (e.g. use of a conversion factor of 1 (Tier 1) instead of analysis (Tier 2)) by the installation operator.' &amp; Chr(10) &amp; Chr(13) &amp; '</t>
  </si>
  <si>
    <t>Column 4 lists the amount of CO2 eligible for deduction, based on the total carbon content of fuel transferred to an ETS installation pursuant to Art. 48 MVO. ' &amp; Chr(10) &amp; Chr(13) &amp; 'Column 5 lists the amount of CO2 received, based on the total carbon content of the CO2 received from one/several ETS installation(s).' &amp; Chr(10) &amp; Chr(13) &amp; 'Transfers from activities subject to exemptions under Annex IV No. 10 (lime), No. 14 (pulp and paper), No. 17 (ammonia) and No. 20 (soda and sodium bicarbonate) are not listed here.' &amp; Chr(10) &amp; Chr(13) &amp; 'Transfers and amounts received within a chemical industry park were not included in the evaluation as such cases cannot be presented in this form on the basis of the available information on networks within chemical industry parks.' &amp; Chr(10) &amp; Chr(13) &amp; '</t>
  </si>
  <si>
    <t>In the 3rd trading period as before, hazardous and municipal waste incineration plants are not subject to emissions trading. ' &amp; Chr(10) &amp; Chr(13) &amp; 'Furthermore, it often cannot be determined definitely from the data provided by operators whether wastes are concerned. Source streams that are clearly wastes were included with their material designations (but without assigning them to specific waste code numbers). In contrast to the 2014 Art. 21 report, the classification of source streams as waste has been reviewed once again, and absent classifications have been supplemented. The following materials, among others, were not yet classified as wastes in 2014:' &amp; Chr(10) &amp; Chr(13) &amp; '• Fossil proportions in biomass-based fuels, mainly secondary fuel (approx. 242,000 t CO2)' &amp; Chr(10) &amp; Chr(13) &amp; '• Fluff wastes within plastics waste (approx. 113,000 t CO2)' &amp; Chr(10) &amp; Chr(13) &amp; '• Process exhausts and residue gases in “other gaseous substances” (“Ersatzwert für gasförmige Stoffe”) (approx. 67,000 t CO2)' &amp; Chr(10) &amp; Chr(13) &amp; '• Exhausts in “other gaseous fuels in [1000 Nm3]” (“Ersatzwert für gasförmige Brennstoffe in [1000 Nm3]“ (approx. 290,000 t CO2)' &amp; Chr(10) &amp; Chr(13) &amp; '• Further solvents (approx. 51,000 t CO2)' &amp; Chr(10) &amp; Chr(13) &amp; 'Mixed sludge within “paper wastes (wastes pursuant to AVV 030310)” (approx. 41,000 t CO2)' &amp; Chr(10) &amp; Chr(13) &amp; '</t>
  </si>
  <si>
    <t>(1st sub-question) The evaluation of verified emissions reports is not yet concluded. Preliminary assessment concerning waiver of site visits indicates that such a visit has been performed for all installations with emissions exceeding 25,000 t CO2(eq)/year. The further evaluation of emissions reports may lead to new findings in this respect.' &amp; Chr(10) &amp; Chr(13) &amp; '(4th sub-question) The figure stated here is preliminary, as the evaluation of emissions reports for 2014 is still in progress.' &amp; Chr(10) &amp; Chr(13) &amp; '</t>
  </si>
  <si>
    <t>(1st sub-question) Percentage figures are targets; due to the ongoing verification of emissions reports for 2013 and 2014, these targets have not yet been met.' &amp; Chr(10) &amp; Chr(13) &amp; '(2nd sub-question) No tonne-kilometre reports are available for 2013 and 2014. The deadline for applications pursuant to Art. 3f ETS Directive ends on 30 June 2015.' &amp; Chr(10) &amp; Chr(13) &amp; '</t>
  </si>
  <si>
    <t>The changes to allocations notified per reporting period or since the beginning of the 3rd trading period refer in each case to the changes to allocations for the installations concerned for all years up to 2020.' &amp; Chr(10) &amp; Chr(13) &amp; 'Sub-installations of an existing installation that receive an allocation for the first time (“sub-installations as referred to in Article 19 CIMs” in the above table) are listed here as capacity extensions, as a distinction  is not possible . Similarly, cessations as referred to in Article 22(1)(e) of Decision 2011/278/EU cannot be distinguished from cessations as referred to in Article 22(1) (a) — (d) and are therefore included there.' &amp; Chr(10) &amp; Chr(13) &amp; 'On partial cessation: The stated figure of -664,909 EUA (i.e. a reduction by this amount) includes both the 27 cases in 2014 agreed with the Commission (+45,292 EUA; further cases are being consulted on) and cases from the years 2012 (-333,535 EUA) and 2013 (-376,666) which were agreed upon during 2014. The figures are net amounts containing both withdrawals and increases (due to "recoveries" beyond the activity thresholds under Art. 23). (NB: The Article 21 Tool only allows the entry of positive numbers. As a result, in the case of net increases in a year this cannot be captured without misinterpretation. Germany suggests that this function to be adjusted in future.)' &amp; Chr(10) &amp; Chr(13) &amp; '</t>
  </si>
  <si>
    <t>The profit and loss resulting from trade in emission allowances is taxable in the context of income tax or corporate tax (depending on the legal form of a company) and trade tax.' &amp; Chr(10) &amp; Chr(13) &amp;  Chr(10) &amp; Chr(13) &amp; 'Corporate tax (trade tax): Average approx. 15% (depending on percentage of the basic rate (Hebesatz) applied by the municipality in which the installation is located)' &amp; Chr(10) &amp; Chr(13) &amp; 'Corporate income tax:  15% plus solidarity surcharge (Solidaritätszuschlag)' &amp; Chr(10) &amp; Chr(13) &amp; 'Other: Income tax  Individual income tax rate plus solidarity surcharge' &amp; Chr(10) &amp; Chr(13) &amp; '</t>
  </si>
  <si>
    <t>It is noted that the verification of emissions reports conducted in 2016 for the 2015 reporting year is not yet concluded and therefore any corrections to emissions reports that may become necessary have not yet been made. This applies particularly to questions 5.5-5.7, 5.14, 5.16-5.18 and 5.21-5.24.' &amp; Chr(10) &amp; Chr(13) &amp; 'By one installation, which is using continuous emissions measurements  the data on source streams serving the corroborating  calculation were taken into account by answering questions 5.5 and 5.18. For all other questions, the data derived from continuous emissions measurements and not the data on corroborating source streams were used. This has methodological reasons as it serves to avoid double counting.' &amp; Chr(10) &amp; Chr(13) &amp; '</t>
  </si>
  <si>
    <t>The classification of installations in Categories A, B and C was performed on the basis of the registered verified emissions recorded in the Union registry. In individual cases this classification may deviate from the categories approved in the monitoring plan.</t>
  </si>
  <si>
    <t>In 2015, two out of originally four installations subject to the emissions trading system were excluded under Article 27 of Directive 2003/87/EC.  Inclusion in the emissions trading system ceased for these installations in 2015. The installations used simplifications of reporting requirements pursuant to Art. 27 para 5 TEHG, i.e. their emissions reports cover a period of two years. The emissions of these installations for 2015 and 2016 will therefore be reported in 2017 for the time during which they were still covered by Directive 2003/87/EC.</t>
  </si>
  <si>
    <t>All the figures stated relate to the new limits (&gt;1,000t CO2 full scope) in accordance with the amendment to the Directive (Regulation EU No. 421/2014). All operators have submitted a monitoring plan for 2013-2020.</t>
  </si>
  <si>
    <t>Under national law, the federal states (Länder) permitting authorities allow DEHSt to submit an opinion when they issue a modification permit. However, modification permits are not always relevant to emissions trading. The following number thus only reports the number of cases in which DEHSt submitted an opinion.</t>
  </si>
  <si>
    <t>The “Other fossil fuels” category also contains fossil fractions in biomass. It further needs to be taken into account that the “Total fuel consumption (TJ)” column does not capture the entire energy input. In cases in which operators have reported emission factors on a t/t or t/Nm3 basis and a substance in the context of a mass balance with C-content, often no proxy value was stated for the calorific value, as this was not needed to calculate the emissions. A first estimate suggests that this concerns about 3% of the source streams utilised as fuels (and 3% of the emissions [t CO2] from the fuels).</t>
  </si>
  <si>
    <t>For the evaluation of this question we used the information provided by the operators. Operators match CRF categories to the activity in an installation pursuant to Annex I of Directive 2003/87/EC, and not to individual source streams. In some cases operators have assigned no CRF category to an activity. In such cases, if in the view of DEHSt the emissions were clearly identifiable as combustion emissions they were assigned to category 1A2g. The emissions that could not be clearly identified as combustion emissions amount to 553,927 tonnes CO2.' &amp; Chr(10) &amp; Chr(13) &amp; 'Some operators have stated several CRF categories for energy-related or process-related emissions. This cannot be captured in EIONET. The procedure adopted in such cases was as follows: If the emissions from the source streams were identifiable as energy-related emissions, the first stated by the operator CRF category was applied for combustion emissions. In all other cases the first stated by the operator CRF category was applied for process emissions.' &amp; Chr(10) &amp; Chr(13) &amp; 'In Germany the CRF categories 1A2f and 2B8 are further divided into several subcategories (e.g. "Zement 1A2f(b)” or “Industrieruß 2B8f”). This categorisation is not available in EIONET, hence the CRF categories 1A2f(a) to 1A2f(d) were combined under 1A2f, and those from 2B8a to 2B8g under 2B8. Furthermore, the CRF categories 2D3b and 2D3c were combined under 2D3, and categories 2H1 and 2H2 under 2H.' &amp; Chr(10) &amp; Chr(13) &amp; 'It is planned to refine this evaluation procedure in following years.' &amp; Chr(10) &amp; Chr(13) &amp; '</t>
  </si>
  <si>
    <t>The table lists for the evaluation of Type 1 default values a great number of cases, as each individual substantiation provided by an operator generates a separate dataset (even if the same value was approved several times for a substance). The Monitoring Plan template of the Commission, too (see Monitoring Plan template, section D_Calculation Based Approaches, 7d), lists each default factor with an individual substantiation as a separate dataset. ' &amp; Chr(10) &amp; Chr(13) &amp; 'In the installations subject to ETS (for their breakdown into categories see 3.1) in Germany there are approx. 7900 source streams (including output streams of the mass balances) in the 2015 reporting year. Approx. 42% of these source streams are de-minimis, 18% are minor streams and 40% are major streams. ' &amp; Chr(10) &amp; Chr(13) &amp; 'The evaluation for previous Art. 21 reports did not take account of the net calorific value for extra light heating oil and the net calorific value for heavy heating oil in the “literature value agreed with the competent authority”; this was due to prevailing errors. This is why the number of factors listed is correspondingly higher this year, although the overall situation has not changed substantially.' &amp; Chr(10) &amp; Chr(13) &amp; '</t>
  </si>
  <si>
    <t>Zu 5.8 I: ' &amp; Chr(10) &amp; Chr(13) &amp; 'In the following cases DEHSt required no monitoring plan:' &amp; Chr(10) &amp; Chr(13) &amp; '• Natural gas from the public supply grid' &amp; Chr(10) &amp; Chr(13) &amp; 'When using natural gas from the public supply grid, operators in Germany can generally dispense with drawing up a sampling plan. The parameters required for calculation of thermal energy in gas are generally determined in Germany in accordance with one of three standardised procedures utilising calibrated measuring equipment and meet the highest-tier requirements under the MRR. If operators furnish evidence that their gas supplier uses one of the three approved methods, the operator need not draw up a sampling plan in connection with the monitoring plan (see FAQ No. MRR 002: http://www.dehst.de/SharedDocs/FAQs/DE/Monitoring-Verordnung-2013-2020/MVO_002_Bestimmung-Stoffmenge-Berechnungsfaktoren-Erdgas.html, available in German). ' &amp; Chr(10) &amp; Chr(13) &amp; '• Pure feedstock substances' &amp; Chr(10) &amp; Chr(13) &amp; 'When pure feedstocks are used, DEHSt accepts stoichiometrically determined substance values. As these are conservative values, operators need not draw up a sampling plan.' &amp; Chr(10) &amp; Chr(13) &amp; '• Transfer' &amp; Chr(10) &amp; Chr(13) &amp; 'When waste gases are transferred, the receiving installation need not carry out its own sampling and analysis pursuant to Arts. 32 to 35 MRR if the substances in question were already sampled and analysed by the transferring installation and the installation is also subject to emissions trading.' &amp; Chr(10) &amp; Chr(13) &amp; '• Online gas chromatographs' &amp; Chr(10) &amp; Chr(13) &amp; 'When online gas chromatographs are used, no sampling plans are required.' &amp; Chr(10) &amp; Chr(13) &amp;  Chr(10) &amp; Chr(13) &amp;  Chr(10) &amp; Chr(13) &amp;  Chr(10) &amp; Chr(13) &amp; 'Zu 5.8 II: The problems mentioned in the previous reports have been rectified.</t>
  </si>
  <si>
    <t>Deviation from the required analysis frequency pursuant to Annex VII MRR cannot be evaluated systematically. The Monitoring Plan (MP) template of the EU Commission also does not provide the required information, as this is not a tier deviation.</t>
  </si>
  <si>
    <t>The number of major source streams in all Category C installations is around 640.</t>
  </si>
  <si>
    <t>The number of major source streams in all Category B installations is around 1050.</t>
  </si>
  <si>
    <t>Improvement reports pursuant to Art. 69 (2) MRR: DEHSt takes the view that in these cases no improvement report is required. The reasons for not  submitting improvement reports are as follows:' &amp; Chr(10) &amp; Chr(13) &amp; '• Purely formal tier deviations, e.g. because of the use of a conservative stoichiometric value (Tier 1) instead of analysis (Tier 3) for C content or because of the use of a conversion factor of 1 (Tier 1) instead of analysis (Tier 2).' &amp; Chr(10) &amp; Chr(13) &amp; '• Tier deviation in the quantitative measurement of waste gases, as it is a case of transfer from an installation subject to emissions trading to another installation subject to emissions trading and a transfer quantity accepted by both parties (cf. Art. 48 (3) paras 2 and 3 MRR) was determined. In such a procedure emissions that are subtracted excessively from the transferring installation are reported by the receiving installation and allowances are surrendered accordingly.' &amp; Chr(10) &amp; Chr(13) &amp; '• A new, revised monitoring plan has been submitted in which improvements have been implemented.' &amp; Chr(10) &amp; Chr(13) &amp; '• Closure of the installation or the installation is not in operation.' &amp; Chr(10) &amp; Chr(13) &amp; '• Tier deviation approved up to a certain point in time, with proof of unreasonable costs as measurement equipment can only be retrofitted in the course of a large-scale revision of the installation.' &amp; Chr(10) &amp; Chr(13) &amp; 'Improvement report pursuant to Art. 69 (4) MRR: The scope for evaluation is limited. The following overview can be provided:' &amp; Chr(10) &amp; Chr(13) &amp; '• In the course of emissions report verification, the verifiers answered in approx. 460 cases “yes” to the question whether improvement potential could be found. ' &amp; Chr(10) &amp; Chr(13) &amp; '• Numerous indications made by the verifiers show that the improvement potential identified in the course of verification has already been implemented by the installation operator in the monitoring plan.' &amp; Chr(10) &amp; Chr(13) &amp; '• Further purposeful indications made by the verifiers concern above all the documentation of in-company procedures for dataflow activities and monitoring activities.' &amp; Chr(10) &amp; Chr(13) &amp; '• In around 90 cases, the verifiers answered “yes” to the question whether non-conformities were found with the approved monitoring plan. However, these answers do not concern substantial non-conformities or indications of a conservative approach (e.g. use of a conversion factor of 1 (Tier 1) instead of analysis (Tier 2) by the installation operator).' &amp; Chr(10) &amp; Chr(13) &amp; '</t>
  </si>
  <si>
    <t>Column 4 lists the amount of CO2 eligible for deduction, based on the total carbon content of fuel transferred to an ETS installation pursuant to Art. 48 MRR. ' &amp; Chr(10) &amp; Chr(13) &amp; 'Column 5 lists the amount of CO2 received, based on the total carbon content of the CO2 received from one/several ETS installation(s).' &amp; Chr(10) &amp; Chr(13) &amp; 'Transfers from activities subject to exemptions under Annex IV No. 10 (lime), No. 14 (pulp and paper), No. 17 (ammonia) and No. 20 (soda and sodium bicarbonate) were not listed.' &amp; Chr(10) &amp; Chr(13) &amp; 'Transfers and amounts received within a chemical industry park were not included in the evaluation as such cases cannot currently be presented in this form on the basis of the available information on networks within chemical industry parks.' &amp; Chr(10) &amp; Chr(13) &amp; 'Furthermore, two transfers which have determined their transferred amount by means of continuous emissions measurement were supplemented compared to the previous year. These were not taken into account in the previous year due to errors. The number of listed transfers is therefore correspondingly higher although the overall situation has not changed substantially. ' &amp; Chr(10) &amp; Chr(13) &amp; '</t>
  </si>
  <si>
    <t>In the two installations in which the total annual emissions are lower than the emissions recorded by means of continuous measurement, the continuously measured CO2 quantities represent receipt of CO2 as part of a material stream (not as part of a fuel stream) within an installation subject to ETS and are thus attributable to the transferring installation pursuant to Art. 48 (2) MRR. This means that the CO2 quantities continuously measured in the two receiving installations do not enter the calculation of total emissions of the installations.</t>
  </si>
  <si>
    <t>It needs to be taken into account that pursuant to Art. 38 para 2 MRR operators can consider substances consisting exclusively of biomass to be zero-rated. In such cases, most operators have made use of this provision. The figures in Column 3 therefore do not give a complete picture of emissions from biomass. No estimate of emissions on the basis of other emission factors was made. Furthermore, generally the operators did not state any calorific values for such source streams, as these were not required to calculate emissions. The data in Column 5 thus do not reflect the entire quantity of energy from biomass. A further point is that where continuous emissions measurements were made, similarly no calorific values are available and thus no energy content of biomass can be stated (see also optional statement of biomass energy content in AER template of the Commission, section 9).</t>
  </si>
  <si>
    <t>Source streams that are clearly wastes but for which the installation operators did not provide waste code numbers were included with their material designations in the evaluation (but without assigning them to specific waste code numbers).</t>
  </si>
  <si>
    <t>The figure in line 4 of the table relates to emission reports in which data gaps actually occurred.</t>
  </si>
  <si>
    <t>In 2015 the focus was placed on evaluating the reports for 2013 and 2014. The submission of an improvement report was therefore not pursued actively.</t>
  </si>
  <si>
    <t>Note on “Simplified template for monitoring plans”: In the template for monitoring plans that is uniform for all aircraft operators, small emitters are exempted from filling out a number of fields.</t>
  </si>
  <si>
    <t>The verification of emissions reports for 2015 is not yet concluded. The question of whether and in how many cases conservative estimations in accordance with Art. 70 (1) of Regulation (EU) No 601/2012 are required can only be answered at the end of the verification procedure after official hearing the operators concerned and evaluating their responses.' &amp; Chr(10) &amp; Chr(13) &amp; 'We have made 23 corrections to the VET value for the 2014 emissions reporting year. 11 cases are still unresolved.' &amp; Chr(10) &amp; Chr(13) &amp; '</t>
  </si>
  <si>
    <t>The verification of emissions reports for 2015 by DEHSt is not yet concluded. The question of the extent to which statements in the verification report are relevant can only be answered upon conclusion of this verification.</t>
  </si>
  <si>
    <t>Percentage figures are targets; due to the ongoing verification of emissions reports for 2015, these targets have not yet been met. All other questions are reported as zero because verifications are not yet concluded, but are envisaged.' &amp; Chr(10) &amp; Chr(13) &amp;  Chr(10) &amp; Chr(13) &amp; 'There is no fundamental rejection of emissions reports. Prior to conservative estimation, every operator has the opportunity to correct the report themselves; this is then reviewed again by DEHSt. DEHSt only performs an estimation of emissions in exceptional cases.' &amp; Chr(10) &amp; Chr(13) &amp; '</t>
  </si>
  <si>
    <t>Zu 6.6I:The evaluation of verified emissions reports is not yet concluded. Preliminary assessment concerning waiver of site visits indicates that such a visit has been performed for all installations with emissions in excess of 25,000 t CO2(eq)/year. The further evaluation of emissions reports may lead to new findings in this respect.' &amp; Chr(10) &amp; Chr(13) &amp;  Chr(10) &amp; Chr(13) &amp; 'Zu 6.6 II:The figure stated here is preliminary, as the evaluation of emissions reports for 2015 is still in progress.</t>
  </si>
  <si>
    <t>Such estimations were only made in 2016 with binding legal force for the 2013 and 2014 reporting years. These estimations will be reported in the 2017 Art. 21 report.</t>
  </si>
  <si>
    <t>The terms and conditions of use are on the website which explains account opening procedures; they apply through account registration without signature (general disposition). An additional document (pdf) of the terms and conditions is attached to the upload.</t>
  </si>
  <si>
    <t>The changes to allocations notified per reporting period or since the beginning of the 3rd trading period refer in each case to the changes to allocations for the installations concerned for all years up to 2020. All changes are reported that were carried out in 2015 and had already been agreed with the EU Commission.' &amp; Chr(10) &amp; Chr(13) &amp; 'Sub-installations of an existing installation that receive an allocation for the first time (“sub-installations as referred to in Article 19 CIMs” in the above table) are listed here as capacity extensions, as it is not possible to distinguish them from “true” capacity extensions in which sub-installations already existed and were merely extended.' &amp; Chr(10) &amp; Chr(13) &amp; 'On partial cessation: The stated figure for 2015 of 5,544,289 EUA (i.e. a reduction by this amount) includes both the 13 cases in 2015 agreed to date with the European Commission (-278,483 EUA) and cases from the years 2013 (-122,042 EUA) and 2014 (-5,143,764) which were agreed upon during 2015.' &amp; Chr(10) &amp; Chr(13) &amp; 'Although in this year only returns are to be entered for partial cessations, we nonetheless suggest that the system be modified so that it becomes possible to enter both positive and negative values, because in previous years the overall outcome of partial cessations was, in some cases, a net additional allocation (due to "recoveries" beyond the activity thresholds under Art. 23) that could not be represented as such in the table.' &amp; Chr(10) &amp; Chr(13) &amp;  Chr(10) &amp; Chr(13) &amp; '</t>
  </si>
  <si>
    <t>The Land authorities charge fees for the granting of permits (see section 2.2). No more detailed information on this is available to DEHSt at present. DEHSt itself charges no fees for the activities within its scope of competence listed below.</t>
  </si>
  <si>
    <t>The evaluation of emissions reports is not yet concluded. Upon conclusion, hearing and penalty proceedings may commence as appropriate.</t>
  </si>
  <si>
    <t>In the 2015 reporting year, no penalty notices establishing a duty to pay gained legal force.</t>
  </si>
  <si>
    <t>The profit and loss resulting from trade in emission allowances is taxable in the context of income tax or corporate tax (depending on the legal form of a company) and trade tax.' &amp; Chr(10) &amp; Chr(13) &amp; 'Corporate tax (trade tax, Gewerbesteuer): Average approx. 15% (depending on percentage of basic rate (Hebesatz) applied by the municipality in which the installation is located)' &amp; Chr(10) &amp; Chr(13) &amp; 'Corporate income tax (Körperschaftsteuer): 15% plus solidarity surcharge (Solidaritätszuschlag)' &amp; Chr(10) &amp; Chr(13) &amp; 'Other income tax (Einkommensteuer): Individual income tax rate plus solidarity surcharge' &amp; Chr(10) &amp; Chr(13) &amp; '</t>
  </si>
  <si>
    <t>Es wird darauf hingewiesen, dass die Emissionsberichtsprüfung 2017 für das Berichtsjahr 2016 noch nicht abgeschlossen ist und daher etwaige notwendige Korrekturen der Emissionsberichte noch nicht vorgenommen wurden. Dies gilt insbesondere für die Fragen 5.5-5.7, 5.14, 5.16-5.18 und 5.21-5.24.' &amp; Chr(10) &amp; Chr(13) &amp; 'Zur Beantwortung der Fragen 5.5 und 5.18 wurden in Fällen von kontinuierlicher Emissionsmessung (KEMS) in Anlagen die notwendigen Angaben zu den Stoffströmen aus den Angaben für die flankierende Berechnung entnommen. Für alle anderen Fragen wurde auf die Angaben zu KEMS und nicht auf die flankierenden Stoffströme abgestellt. Dies ist methodisch begründet, um Doppelzählungen zu vermeiden.' &amp; Chr(10) &amp; Chr(13) &amp; '</t>
  </si>
  <si>
    <t>Die Einordnung der Anlagen in die Kategorien A, B und C wurde auf Basis der eingetragenen verifizierten Emissionen im Unionsregister vorgenommen. Diese Einordnung kann in Einzelfällen nicht mit den im Überwachungsplan genehmigten Kategorien übereinstimmen. ' &amp; Chr(10) &amp; Chr(13) &amp; 'Bei sechs der 1863 Anlagen wurden trotz Emissionshandelspflicht keine Eintragung der verifizierten Emissionen im Unionsregister vorgenommen. Diese Anlagen wurden anhand ihrer im Überwachungsplan genehmigten Kategorien eingeordnet.' &amp; Chr(10) &amp; Chr(13) &amp; '</t>
  </si>
  <si>
    <t xml:space="preserve">Im Jahr 2015 waren zwei von ursprünglich vier Anlagen emissionshandelspflichtig, die gemäß Artikel 27 der Richtlinie 2003/87/EG ausgeschlossen wurden. Für diese Anlagen ist die Emissionshandelspflicht im Laufe des Jahres 2015 erloschen. Die Anlagen haben gemäß §27 Abs. 5 TEHG Erleichterungen für die Berichterstattung in Anspruch genommen. Danach umfasst ein Emissionsbericht einen Zeitraum von zwei Jahren, so dass die Emissionen der Anlagen für 2015 im Jahr 2016 berichtet wurden. </t>
  </si>
  <si>
    <t>Alle genannten Zahlen beziehen sich auf die neuen Grenzen (&gt;1.000t CO2 full scope) entsprechend der Richtlinienänderung (Verordnung EU Nr. 421/2014). Alle Betreiber haben einen Überwachungsplan 2013-2020 vorgelegt.</t>
  </si>
  <si>
    <t>Nach nationalem Recht ermöglichen die Genehmigungsbehörden der Länder, dass die DEHSt bei einer Änderungsgenehmigung Stellung nimmt (siehe 4.1). Allerdings sind nicht in jedem Fall die Änderungsgenehmigungen für den Emissionshandel relevant. Die angegebene Zahl von 45 Fällen gibt daher nur wieder,  in wie vielen Fällen die DEHSt eine Stellungnahme abgegeben hat. ' &amp; Chr(10) &amp; Chr(13) &amp; 'Im Jahr 2016 wurden 568 Überwachungsplanänderungen genehmigt. Änderungen der Emissionsgenehmigungen erfolgen wie beschrieben von Landesbehörden und in unabhängigen Verfahren. Es kann deshalb nicht angegeben werden, in wie vielen Fällen eine Änderung des Überwachungsplans ohne Änderung der Emissionsgenehmigung erfolgte.' &amp; Chr(10) &amp; Chr(13) &amp; '</t>
  </si>
  <si>
    <t>Die Kategorie „Sonstige fossile Brennstoffe“ enthält auch fossile Anteile in Biomasse. Des Weiteren ist zu beachten, dass die Spalte „Gesamter Brennstoffverbrauch (TJ)“ nicht den vollständigen Energieeinsatz abbildet. Wenn Anlagenbetreiber Emissionsfaktoren auf Basis von t/t oder t/Nm3 sowie einen Stoff im Rahmen einer Massenbilanz mit C-Gehalt berichtet haben, wurde oft kein Proxywert für den Heizwert angegeben, da dieser zur Berechnung der Emissionen nicht erforderlich war. Nach einer ersten Schätzung betrifft dies etwa 3% der als Brennstoffe eingesetzten Stoffströme (und auch 3% der Emissionen [t CO2], die durch die Brennstoffe emittiert wurden).</t>
  </si>
  <si>
    <t>Für diese Auswertung wurden Angaben der Anlagenbetreiber herangezogen. Die Anlagenbetreiber ordnen die CRF-Kategorie/n der in einer Anlage durchgeführten Tätigkeit nach Anhang I der Richtlinie 2003/87/EG und nicht den einzelnen Stoffströmen zu. In einigen Fällen haben Anlagenbetreiber einer Tätigkeit keine CRF-Kategorie zugeordnet. Wenn diese Emissionen nach Bemessen der DEHSt eindeutig als Verbrennungsemissionen identifizierbar waren, wurden sie der Kategorie 1A2g zugeordnet. Die Emissionen, die nicht eindeutig als Verbrennungsemissionen identifiziert werden konnten, betragen -146 162 Tonnen CO2. ' &amp; Chr(10) &amp; Chr(13) &amp; 'Einige Betreiber haben mehrere CRF-Kategorien für energiebedingte oder prozessbedingte Emissionen angegeben. Dies kann in EIONET nicht abgebildet werden. In diesen Fällen wurde wie folgt vorgegangen: Waren die Emissionen der betroffenen Stoffströme als energiebedingte Emissionen identifizierbar, wurde die vom Anlagenbetreiber erstgenannte CRF-Kategorie für Verbrennungsemissionen verwendet. In allen anderen Fällen wurde die vom Anlagenbetreiber erstgenannte CRF-Kategorie für die Prozessemissionen verwendet.' &amp; Chr(10) &amp; Chr(13) &amp; 'In Deutschland werden die CRF-Kategorie 1A2f und 2B8 in mehrere Unterkategorien eingeteilt (z.B. Zement „1A2f(b)“, Herstellung von Industrieruß „2B8f“). Diese Kategorisierung steht in EIONET nicht zur Verfügung, daher werden die CRF-Kategorien 1A2f(a) bis 1A2f(d) unter 1A2f und 2B8a bis 2B8g unter 2B8 zusammengefasst. Des Weiteren wurden die CRF-Kategorien 2D3b und 2D3c zu 2D3 sowie die Kategorien 2H1 und 2H2 zu 2H zusammengefasst.' &amp; Chr(10) &amp; Chr(13) &amp; '</t>
  </si>
  <si>
    <t>Die Tabelle listet für die Auswertung der Standardwerte vom Typ I eine Vielzahl von Fällen auf, da jede individuelle Begründung eines Anlagenbetreibers einen eigenen Datensatz generiert (auch wenn der gleiche Wert für einen Stoff mehrere Male genehmigt wurde). Auch das Formular „Überwachungsplan“ der Kommission (siehe Monitoring Plan template, Kapitel D_Calculation Based Approaches, 7d) listet jeden Standardfaktor mit individueller Begründung als eigenen Datensatz. ' &amp; Chr(10) &amp; Chr(13) &amp; 'In den emissionshandelspflichtigen Anlagen (Aufteilung in Kategorien siehe Frage 3.1) in Deutschland gibt es ca. 7850 Stoffströme (inklusive Output-Stoffströme der Massenbilanzen, ohne flankierende Stoffströme) im Berichtsjahr 2016. Ca. 42% dieser Stoffströme sind de-minimis, 17% emissionsschwache und 41% emissionsstarke Stoffströme. ' &amp; Chr(10) &amp; Chr(13) &amp; '</t>
  </si>
  <si>
    <t>In folgenden Fällen wurde von der Erstellung eines Probenahmeplans seitens DEHSt abgesehen:' &amp; Chr(10) &amp; Chr(13) &amp;  Chr(10) &amp; Chr(13) &amp; '• Erdgas aus dem Netz der allgemeinen Gasversorgung' &amp; Chr(10) &amp; Chr(13) &amp; 'Bei der Nutzung von Erdgas aus dem Netz der allgemeinen Gasversorgung können Anlagenbetreiber in Deutschland i.d.R. von der Erstellung eines Probenahmeplans absehen. Die für die thermische Gasabrechnung notwendigen Parameter werden in Deutschland meist nach einem von drei genormten Verfahren mit Hilfe geeichter Messgeräte ermittelt und erfüllen die höchsten Ebenenanforderungen nach MVO. Weisen Betreiber nach, dass der entsprechende Gasversorger eine der drei anerkannten Methoden anwendet, kann auf die Erstellung eines Probenahmeplans im Rahmen des Überwachungsplans verzichtet werden (siehe FAQ Nr. MVO 002: http://www.dehst.de/SharedDocs/FAQs/DE/Monitoring-Verordnung-2013-2020/MVO_002_Bestimmung-Stoffmenge-Berechnungsfaktoren-Erdgas.html). ' &amp; Chr(10) &amp; Chr(13) &amp; '• Reine Inputmaterialien' &amp; Chr(10) &amp; Chr(13) &amp; 'Beim Einsatz reiner Inputmaterialien akzeptiert die Deutsche Emissionshandelsstelle stöchiometrisch ermittelte Stoffwerte. Da es sich dabei um konservative Werte handelt, können Anlagenbetreiber von der Erstellung eines Probenahmeplans absehen.' &amp; Chr(10) &amp; Chr(13) &amp; '• Weiterleitungen ' &amp; Chr(10) &amp; Chr(13) &amp; 'Bei der Weiterleitung von Kuppelgasen muss die aufnehmende Anlage keine eigene Probenahme und Analyse nach Art. 32 bis 35 MVO durchführen, wenn die entsprechenden Einsatzstoffe bereits durch die weiterleitende Anlage beprobt und analysiert wurden und die Anlage ebenfalls emissionshandelspflichtig ist. ' &amp; Chr(10) &amp; Chr(13) &amp; '• Online-Gas Chromatograph' &amp; Chr(10) &amp; Chr(13) &amp; 'Bei der Verwendung von Online-Gas Chromatographen wurden keine Probenahmepläne gefordert.' &amp; Chr(10) &amp; Chr(13) &amp; '</t>
  </si>
  <si>
    <t>Die Abweichung von der geforderten Analysehäufigkeit nach Anhang VII MVO ist nicht systematisch auswertbar. Auch das Monitoring Plan (MP) template der EU Kommission stellt die hierfür erforderliche Information nicht zur Verfügung, da es sich nicht um eine Ebenenabweichung handelt.</t>
  </si>
  <si>
    <t>Die Anzahl emissionsstarker Stoffströme in allen Anlagen der Kategorie C beträgt ca. 640.</t>
  </si>
  <si>
    <t>Die Anzahl emissionsstarker Stoffströme in allen Anlagen der Kategorie B beträgt ca. 1060.</t>
  </si>
  <si>
    <t>Verbesserungsberichte gemäß Art. 69 Abs. 2 MVO: Ein Verbesserungsbericht ist in diesen Fällen aus Sicht der DEHSt nicht erforderlich. Gründe für nicht vorgelegte Verbesserungsberichte sind folgende:' &amp; Chr(10) &amp; Chr(13) &amp; '• Rein formale Ebenenabweichungen, z.B. wegen der Verwendung eines konservativen, stöchiometrischen Werts (Ebene 1) statt Analyse (Ebene 3) für den C-Gehalt oder wegen der Verwendung eines Umsetzungsfaktors von 1 (Ebene 1) statt Analyse (Ebene 2).' &amp; Chr(10) &amp; Chr(13) &amp; '• Ebenenabweichung bei der Mengenmessung von Kuppelgasen, da es sich um eine Weiterleitung von einer emissionshandelspflichtigen Anlage an eine andere emissionshandelspflichtige Anlage handelt und eine beiderseitig akzeptierte Weiterleitungsmenge nach (vgl. Art. 48 (3) Unterabsatz 2 und 3 MVO) bestimmt wurde. Damit werden Emissionen, die bei der weiterleitenden Anlage ggf. zu viel abgezogen werden, vom Empfänger berichtet und dafür Emissionsberechtigungen abgegeben. ' &amp; Chr(10) &amp; Chr(13) &amp; '• Ein neuer, überarbeiteter Überwachungsplan wurde eingereicht, in dem die Verbesserungen umgesetzt wurden.' &amp; Chr(10) &amp; Chr(13) &amp; '• Stilllegung der Anlage bzw. die Anlage ist nicht in Betrieb.' &amp; Chr(10) &amp; Chr(13) &amp; '• Ebenenabweichung wurde mit Nachweis der Unverhältnismäßigkeit bis zu einem bestimmten Zeitpunkt genehmigt, da Messgerät nur im Rahmen einer Großrevision nachgerüstet werden kann.' &amp; Chr(10) &amp; Chr(13) &amp; 'Verbesserungsberichte gemäß Art. 69 Abs. 4 MVO: Die Auswertungsmöglichkeiten sind begrenzt. Folgender Überblick kann gegeben werden:' &amp; Chr(10) &amp; Chr(13) &amp; '• Im Rahmen der Verifizierung der Emissionsberichte wurde von den Prüfstellen in ca. 250 Fällen die Frage, ob Verbesserungspotenzial identifiziert werden konnte mit „ja“ beantwortet. ' &amp; Chr(10) &amp; Chr(13) &amp; '• Sinnvolle Hinweise der Prüfstellen betreffen v.a. die Dokumentation von betriebsinternen Verfahren für Datenflussaktivitäten und Kontrolltätigkeiten.' &amp; Chr(10) &amp; Chr(13) &amp; '• In ungefähr 90 Fällen wurde von den Prüfstellen die Frage, ob Nichtkonformitäten mit dem genehmigten Überwachungsplan festgestellt wurden, mit „ja“ beantwortet. Dabei handelt es sich jedoch um Hinweise zu nicht wesentlichen Nichtkonformitäten oder um Hinweise zu einer konservativen Vorgehensweise des Anlagenbetreibers (z.B. Verwendung eines Umsetzungsfaktors von 1 (Ebene 1) statt Analyse (Ebene 2)).' &amp; Chr(10) &amp; Chr(13) &amp; '</t>
  </si>
  <si>
    <t>In Spalte 4 wird die abzugsfähige Menge CO2, basierend auf dem Gesamtkohlenstoffgehalt des an eine ETS Anlage weitergeleiteten Brennstoffes gemäß Art. 48 MVO, ausgewiesen. ' &amp; Chr(10) &amp; Chr(13) &amp; 'Spalte 5 stellt die bezogene Menge an CO2, basierend auf dem Gesamtkohlenstoffgehalt des von einer/mehreren ETS Anlagen bezogenen CO2 dar. ' &amp; Chr(10) &amp; Chr(13) &amp; 'Die Weiterleitungen von Tätigkeiten mit Ausnahmeregelungen in Anhang IV Nr. 10 (Kalk), Nr. 14 (Zellstoff und Papier), Nr. 17 (Ammoniak) und Nr. 20 (Soda und Natriumbicarbonat) wurden nicht aufgelistet. ' &amp; Chr(10) &amp; Chr(13) &amp; 'Weiterleitungen und Bezüge innerhalb von zwei Chemieparks wurden nicht in die Auswertung aufgenommen, da diese Fälle mit den vorliegenden Informationen zum chemieparkinternen Netz in dieser Form nicht abbildbar sind. Jedoch wird sichergestellt, dass die von den emissionshandelspflichtigen Anlagen an das jeweilige Netz weitergeleiteten Mengen die von den emissionshandelspflichtigen Anlagen bezogene Menge aus dem jeweiligen Netz nicht übersteigt.' &amp; Chr(10) &amp; Chr(13) &amp; '</t>
  </si>
  <si>
    <t>Bei den beiden Anlagen, bei denen die jährlichen Gesamtemissionen geringer sind als die durch kontinuierliche Messung erfassten Emissionen, sind die kontinuierlich gemessenen CO2-Mengen ein ‚Bezug von CO2 als Teil eines Materialstroms‘ (nicht als Teil eines Brennstoffstroms) von einer emissionshandelspflichtigen Anlage und damit gemäß Art. 48 (2) MVO der weiterleitenden Anlage zuzurechnen. Das bedeutet, dass die in den beiden beziehenden Anlagen kontinuierlich gemessenen CO2-Mengen nicht in die Gesamtemissionen der Anlagen eingehen.</t>
  </si>
  <si>
    <t>Es ist zu beachten, dass Anlagenbetreiber gemäß Art. 38 Abs. 2 MVO einen Emissionsfaktor von Null für Stoffe ansetzen können, wenn diese ausschließlich aus Biomasse bestehen. Die meisten Anlagenbetreiber haben in solchen Fällen von dieser Regelung Gebrauch gemacht. Die Ergebnisse in Spalte 3 geben daher keinen vollständigen Überblick über die Emissionen aus Biomasse. Eine Schätzung der Emissionen auf Basis anderer Emissionsfaktoren wurde nicht vorgenommen. Weiterhin sind für solche Stoffströme in der Regel auch keine Heizwerte von den Anlagenbetreibern angegeben worden, da diese zur Berechnung der Emissionen nicht erforderlich waren. Somit spiegeln die Daten in Spalte 5 nicht die gesamte Energiemenge aus Biomasse wider. Hinzu kommt, dass bei kontinuierlicher Emissionsmessung (KEMS) ebenfalls keine Heizwerte vorliegen und damit auch kein Energiegehalt der Biomasse angegeben werden kann (siehe auch optionale Angabe des Energiegehalts der Biomasse im AER template der KOM, Abschnitt 9).</t>
  </si>
  <si>
    <t xml:space="preserve">Stoffströme, bei denen es sich offensichtlich um Abfälle handelt, für die jedoch vom Anlagenbetreiber keine Abfallschlüsselnummern angegeben wurden, konnten anhand ihrer Stoffbezeichnung manuell in die Auswertung aufgenommen werden (jedoch ohne Zuordnung zu konkreten Abfallschlüsselnummern). </t>
  </si>
  <si>
    <t>Die Zahl in Zeile 4 der Tabelle bezieht sich auf Emissionsberichte, bei denen tatsächlich Datenlücken aufgetreten sind.</t>
  </si>
  <si>
    <t xml:space="preserve">Für Berichtsjahr 2015 wurden seitens der Prüfstellen in 30 Fällen Verbesserungspotenziale identifiziert. Mehr als Dreiviertel wurden von einer einzigen Prüfstelle festgestellt und wenig plausibel begründet. Die DEHSt hat alle Verbesserungspotentiale geprüft und nur in den Fällen einen Verbesserungsbericht angefordert, wo er tatsächlich notwendig war. </t>
  </si>
  <si>
    <t>Hinweis zu „Vereinfachte Vorlage für Monitoringkonzepte“: In der für alle Luftfahrzeugbetreiber einheitlichen Vorlage für Überwachungspläne (FMS) müssen Kleinemittenten einige Felder nicht ausfüllen.</t>
  </si>
  <si>
    <t>Die Prüfung der Emissionsberichte für das Jahr 2016 ist noch nicht abgeschlossen. Ob und in wie vielen Fällen konservative Schätzungen gemäß Art. 70 (1) der Verordnung (EU) Nr. 601/2012 erforderlich sind, kann erst am Ende des Prüfverfahrens nach Anhörung der betroffenen Betreiber und Bewertung ihrer Reaktionen beantwortet werden.</t>
  </si>
  <si>
    <t>Die Prüfung der Emissionsberichte für das Jahr 2016 durch die DEHSt ist noch nicht abgeschlossen. Inwiefern die Angaben im Prüfbericht relevant sind, kann erst nach Abschluss dieser Prüfung beantwortet werden.</t>
  </si>
  <si>
    <t>1. Zeile: 100% der Emissionsberichte durchläuft die zentrale elektronische Prüfung. Diese geht über Vollständigkeit und Konsistenz weit hinaus. 2. Zeile: Zentrale elektronische Prüfung ergab ca. 15% auffällige Emissionsberichte, die vertieft geprüft werden. In den Vorjahren wurden 100% in der zweiten Zeile der Tabelle angegeben. Diese Prozentangabe war Zielvorgabe. Aufgrund einer Änderung des Prüfungsansatzes erfolgt seit 2016 eine vertiefte Prüfung der Emissionsberichte auf Grundlage der Ergebnisse der zentralen elektronischen Prüfung. 3. Zeile: 100% der Emissionsberichte, für die Nutzungsgrade berechnet werden können. 6. Zeile: Das ist die geplante Zahl der Anlagenkontrollen. ' &amp; Chr(10) &amp; Chr(13) &amp; 'Eine grundsätzliche Ablehnung von Emissionsberichten erfolgt nicht. Vor der konservativen Schätzung erhält jeder Betreiber die Möglichkeit der Selbstkorrektur, die dann durch die DEHSt nochmals geprüft wird. Eine Schätzung der Emissionen durch die DEHSt erfolgt nur in Ausnahmefällen.' &amp; Chr(10) &amp; Chr(13) &amp; '</t>
  </si>
  <si>
    <t>Die Prüfung der Emissionsberichte für das Jahr 2016 ist noch nicht abgeschlossen. Ob und in wie vielen Fällen konservative Schätzungen gemäß Art. 70 (1) der Verordnung (EU) Nr. 601/2012 erforderlich sind, kann erst am Ende des Prüfverfahrens nach Anhörung der betroffenen Betreiber und Bewertung ihrer Reaktionen beantwortet werden.' &amp; Chr(10) &amp; Chr(13) &amp; 'Für die Berichtsjahre 2013, 2014 und 2015 wurden entsprechende Schätzungen erst im Kalenderjahr 2016 für 7 Betreiber rechtskräftig vorgenommen, d.h. jeder Betreiber ist nur einmal in diesen drei Jahren konservativ geschätzt worden. Bei 4 Betreibern handelte es sich insgesamt um rund  308 t CO2. Darüber hinaus wurde im Berichtsjahr 2013 ein Betreiber mit 1659 t CO2 zu 100% konservativ geschätzt. Im Berichtsjahr 2014 wurde ein Betreiber mit einer Gesamtemission von 264914 t CO2 zu 0,004% und im Jahr 2015 ein Betreiber mit einer Gesamtemission von 19940 t CO2 zu 0,06% konservativ geschätzt. Dafür wurden zwei Methoden für die konservative Schätzung verwendet: Eurocontrol-Daten oder Nachlieferung durch Betreiber (Primärdaten). Es gab 2 Gründe für konservative Schätzungen: Fehlender Emissionsbericht oder Berichtsfehler.' &amp; Chr(10) &amp; Chr(13) &amp; '</t>
  </si>
  <si>
    <t>Die Nutzungsbedingungen stehen auf der Website, auf der die Kontoeröffnung erläutert ist und gelten durch Kontoanmeldung ohne Unterschrift (Allgemeinverfügung). Zusätzliches Dokument (pdf) der Nutzungsbedingungen wird dem Upload angehängt.</t>
  </si>
  <si>
    <t>Im Berichtszeitraum wurden keine Konten mit Ausständen geschlossen.</t>
  </si>
  <si>
    <t>Die gemeldeten Zuteilungsmengenänderungen pro Berichtszeitraum bzw. seit Beginn der 3. Handelsperiode beziehen sich jeweils auf die Zuteilungsänderungen der betroffenen Anlagen für alle Jahre bis 2020. Berichtet werden alle Änderungen, die im Jahr 2016 vollzogen und bereits mit der EU Kommission abgestimmt wurden.' &amp; Chr(10) &amp; Chr(13) &amp; 'Anlagenteile (sub-installations) einer bestehenden Anlage, die zum ersten Mal eine Zuteilung erhalten, („Anlagenteile nach Art. 19 CIMs“ in obiger Tabelle) werden hier als Kapazitätserweiterung aufgeführt. ' &amp; Chr(10) &amp; Chr(13) &amp; 'Auch wenn in diesem Jahr bei teilweisen Betriebseinstellungen nur Rückflüsse einzutragen sind, regen wir dennoch nach wie vor an, im System die Eingabe sowohl positiver wie negativer Werte zuzulassen, da in früheren Jahren in Summe Netto-Mehrzuteilungen aus teilweisen Betriebseinstellungen erfolgten (infolge von „recoveries“ über die Schwellenwerte des Artikel 23), die nicht als solche in der Tabelle kenntlich gemacht werden konnten.   ' &amp; Chr(10) &amp; Chr(13) &amp; '</t>
  </si>
  <si>
    <t>Die zuständigen Landesbehörden erheben für die Erteilung von Genehmigungen Gebühren (siehe Kapitel 2.2). Genauere Informationen hierzu liegen der DEHSt jedoch nicht vor. Nach der geltenden Gesetzeslage ist eine Gebührenerhebung für die Tätigkeiten der DEHSt aktuell nicht vorgesehen.</t>
  </si>
  <si>
    <t>Für die Verwaltung von Personen- bzw. Händlerkonten erhebt die DEHSt eine Gebühr von 400 Euro pro Handelsperiode vom Kontoinhaber.</t>
  </si>
  <si>
    <t xml:space="preserve">Die Emissionsberichtsprüfung ist noch nicht abgeschlossen, ggf. werden Sanktionierungsverfahren im Anschluss gestartet. Auch Verfahren aus Vorjahren sind nicht rechtskräftig abgeschlossen. </t>
  </si>
  <si>
    <t>Die Emissionsberichtsprüfung ist noch nicht abgeschlossen, ggf. werden Anhörungs- und Sanktionierungsverfahren im Anschluss gestartet.</t>
  </si>
  <si>
    <t>Der Gewinn und Verlust, der aus dem Handel mit Emissionsberechtigungen entsteht, ist im Rahmen der Einkommensteuer oder Körperschaftsteuer (je nach Rechtsform des Unternehmens) und der Gewerbesteuer steuerpflichtig.' &amp; Chr(10) &amp; Chr(13) &amp; 'Corporate tax (trade tax, Gewerbesteuer): Durchschnittlich ca. 15% (abhängig vom Hebesatz der Betriebsstättenkommune)' &amp; Chr(10) &amp; Chr(13) &amp; 'Corporate income tax (Körperschaftsteuer): 15% zuzüglich Solidaritätszuschlag' &amp; Chr(10) &amp; Chr(13) &amp; 'Other Income tax (Einkommensteuer): Individueller Einkommensteuersatz zuzüglich Solidaritätszuschlag' &amp; Chr(10) &amp; Chr(13) &amp; '</t>
  </si>
  <si>
    <t>We would like to raise attention to the operator Hunnu Air (38120) that is listed as a non-commercial operator. However, we are suspecting that they are a commercial operator in which case they are below the CO2 De-minimis therehold. If they indeed are non-commercial, then we are uncertain why we are listed as the responsible member state, as there are no flights to any Danish airports, they should not report to Denmark.' &amp; Chr(10) &amp; Chr(13) &amp;  Chr(10) &amp; Chr(13) &amp; 'It should also be noted that the Danish operator list includes a number of operators that no longer excist.</t>
  </si>
  <si>
    <t>Operators and aircraft operators are charged with a yearly fee (23300 kr.) for the DEA''s administration. There is no separate fee for approval monitoring plan, transfer, surrender, free allowances application etc.</t>
  </si>
  <si>
    <t>To complete the section, the question must be completed, but the question is not relevant for Denmark, as we only have one competent authority.</t>
  </si>
  <si>
    <t>The fossil energy content in Waste and other mixed fossil and biomass fuel are filled in with 45% of the total energy content. The energy content in fuel used in installations who measure the CO2 emission is estimated from the amount of fuel (Waste) reported to an other source and a standard calorific value</t>
  </si>
  <si>
    <t>For incineration plants the CFR-categori 1A1a is used, because the installations produce electricity and district heating.</t>
  </si>
  <si>
    <t>For the 2013 article 21 report: The number for calculation based methodology and combustion activities should be corrected to 13 installations and there should have be added 1 installation for for caculation based activities production of pulp.' &amp; Chr(10) &amp; Chr(13) &amp; 'For the 2014 article 21 report: The number for calculation based methodology and combustion activities should be corrected to 12 installations and there should have be added 1 installation for for caculation based activities production of pulp.</t>
  </si>
  <si>
    <t>The biomass energy content in Waste and other mixed fossil and biomass fuel are filled in with 55% of the total energy content. The energy content in fuel used in installations who measure the CO2 emission is estimated from the amount of fuel (Waste) reported to an other source and a standard calorific value</t>
  </si>
  <si>
    <t>The Waste consumption is not divided up in categories as it has not been possible to get the informations concerning 2015 from the Environmental Protection Agency. As it is a large administrative burden for the operators to give these informations in the classification specified in the Community list of wastes, they have not been ordered to deliver these informations.</t>
  </si>
  <si>
    <t>One verifier has requested a reduction of scope (activity group 7)' &amp; Chr(10) &amp; Chr(13) &amp;  Chr(10) &amp; Chr(13) &amp; 'Regarding the number of outstanding non-conformities for verifiers reported in the information Exchange and the number that have been resolved -  comment to the number af non-conformities: Outstanding nonconformities are defined in KGN II.10, Section 5, as nonconformities that could not be resolved. However the nonconformities identified by DANAK and reported in the Management Report by DANAK are either resolved or all to be resolved by the verifier within the time limits agreed between the verifier and DANAK according to the normal procedures for accreditation. Therefore the figures “0” has been inserted for DANAK accredited verifiers for the question "Number of outstanding non-conformities for verifiers reported in the information exchange and the number that have been resolved".</t>
  </si>
  <si>
    <t>There are no cases to report in the reporting year 2015</t>
  </si>
  <si>
    <t>There are no cases to report in the reporting year 2015,</t>
  </si>
  <si>
    <t>The fossil energy content in Waste and other mixed fossil and biomass fuel are filled in with 45% of the total energy content. The energy content in fuel used in installations who measure the CO2 emission is estimated from the amount of fuel (Waste) reported to an other source and a standard calorific value. For source streames where the NCV has not been specified, the standard NCV or a NCV from other sources has been used to calculate the energy content</t>
  </si>
  <si>
    <t>For incineration plants the CFR-category 1A1a is used, because the installations produce electricity and district heating.</t>
  </si>
  <si>
    <t>The biomass energy content in Waste and other mixed fossil and biomass fuel are filled in with 55% of the total energy content. The energy content in fuel used in installations who measure the CO2 emission is estimated from the amount of fuel (Waste) reported to an other source and a standard calorific value. For source streames where the NCV has not been specified, the standard NCV or a NCV from other sources has been used to calculate the energy content.</t>
  </si>
  <si>
    <t>The Waste consumption is not divided up in categories as it has not been possible to get the informations concerning 2016. As it is a large administrative burden for the operators to give these informations in the classification specified in the Community list of wastes, they have not been ordered to deliver these informations.</t>
  </si>
  <si>
    <t>Outstanding nonconformities are defined in KGN II.10, Section 5, as nonconformities that could not be resolved. However the nonconformities identified by DANAK and reported in the Management Report by DANAK are either resolved or all to be resolved by the verifier within the time limits agreed between the verifier and DANAK according to the normal procedures for accreditation. Therefore the figures “0” has been inserted for DANAK accredited verifiers for the question "Number of outstanding non-conformities for verifiers reported in the information exchange and the number that have been resolved".</t>
  </si>
  <si>
    <t>The quantity of allowances can be calculated in different way regarding partial cessation. ' &amp; Chr(10) &amp; Chr(13) &amp; '1:You can exclusively calculate the changes in amount of allowances  for partial cessation (and not include the amount for cases with recovery)' &amp; Chr(10) &amp; Chr(13) &amp; '2: You can calculate the changes in amount of allowances  for partial cessation and ad the the changes in amount of allowances  for recovery from partial cessation' &amp; Chr(10) &amp; Chr(13) &amp; '3: You can calculate the netto changes in amount of allowances  for both partial cessation and recovery (the changes in amount of allowances  for partial cessation - the changes in amount of allowances  for recovery from partial cessation)' &amp; Chr(10) &amp; Chr(13) &amp; 'The figures in 8.1 is calculated as described in "3".</t>
  </si>
  <si>
    <t>Annual fees are differentiated as follows: Installations in category C: 11012 €, B: 8598€, A: 6185, low emissions: 3771, installations with cessation of activities: 754 €, and 0 € if the installation is not allocated free allowances.</t>
  </si>
  <si>
    <t>3771 € for low emitters and 8598 € for others.</t>
  </si>
  <si>
    <t>Income from personal owned business are taxed after the tax rules for personal income. A personal owned business can choose to calculate the Business income after a special business scheme. In that case the surplus that is kept in the business is taxed with 22 percent as long as the surplus is kept in the business.</t>
  </si>
  <si>
    <t>One of those commercial aircraft operators went bankrupt in November 2015.</t>
  </si>
  <si>
    <t>There was also 1 revocation of emission permit and 1 suspension of validity of emission permit (installation is on stand-by).</t>
  </si>
  <si>
    <t>No conservative estimations were made.</t>
  </si>
  <si>
    <t>No accounts were closed.</t>
  </si>
  <si>
    <t>We have submitted one NAT Change in June 2016 regarding changes in one installation in 2015, as this has not been approved by the Commission yet, we have not included these numbers in this Article 21 report. We reported about two partial cessations last year, but the changes took effect in 2015 instead.</t>
  </si>
  <si>
    <t>No fees are charged.</t>
  </si>
  <si>
    <t>The Estonian Environmental Inspectorate (hereinafter EEI) is responsible for imposing sanctions whenever necessary. This includes sanctions with regards to the general violations of permit conditions and requirements as well as sanctions in case of non-compliance regarding timely surrender of allowances. ' &amp; Chr(10) &amp; Chr(13) &amp; 'Several sanction types are laid down in the national legislation. Ambient Air Protection Act article 122 (3) “The Environmental Inspectorate exercises supervision over correctness of the information submitted in annual emission reports.” The EEI has the right to issue precepts. Upon failure to comply with the precept, a penalty payment may be imposed by supervisory officials pursuant to the procedure provided by the Substitutive Enforcement and Penalty Payment Act. The upper limit for a penalty payment is 3200 euros.' &amp; Chr(10) &amp; Chr(13) &amp; 'According to the article 139 “Violation of requirements for protection of ambient air and greenhouse gas emissions trading” the violation of the requirements for greenhouse gas emissions trading is punishable by a fine of up to 300 fine units. If the act is committed by a legal person, it is punishable by a fine of up to 3200 euros.' &amp; Chr(10) &amp; Chr(13) &amp; 'Also, Atmospheric Air Protection Act (replacing Ambient Air Protection Act) has been approved by the Parliament and since the 1 January 2017 it comes into force. Therefore, above-mentioned acts will be punishable by a fine of up to 32 000 euros. ' &amp; Chr(10) &amp; Chr(13) &amp;  Chr(10) &amp; Chr(13) &amp; 'In addition, according to Penal Code article 366 „Violation of procedure for utilisation of natural resources or procedure for maintenance of records on pollution“ the violation of the procedure for maintenance of records on pollution or the requirements for environmental monitoring is punishable by a fine of up to one hundred fine units or by detention. The same act, if committed by a legal person, is punishable by a fine of up to 2000 euros.</t>
  </si>
  <si>
    <t>No penalties were exposed.</t>
  </si>
  <si>
    <t>According to the Ambient Air Protection Act article 139 “Violation of requirements for protection of ambient air and greenhouse gas emissions trading” the violation of the requirements for greenhouse gas emissions trading is punishable by a fine of up to 300 fine units. If the act is committed by a legal person, it is punishable by a fine of up to 3200 euros.' &amp; Chr(10) &amp; Chr(13) &amp;  Chr(10) &amp; Chr(13) &amp; 'Atmospheric Air Protection Act (replacing Ambient Air Protection Act) has been approved by the Parliament and since the 1 January 2017 it comes into force. Therefore, above-mentioned acts will be punishable by a fine of up to 32 000 euros.</t>
  </si>
  <si>
    <t>Operators, aircraft operators or third parties can raise concerns over potentially fraudulent activity regarding the free allocation of allowances by contacting the competent authority or registry adminsitrator.</t>
  </si>
  <si>
    <t>Competent authority or registry adminsitrator may be contacted by phone or e-mail or in person as well.</t>
  </si>
  <si>
    <t>4 permits were updated (1 permit updated twice).</t>
  </si>
  <si>
    <t>Since 2016 we only use commission templates, until 2015 we used to have our own template for annual emissions report.</t>
  </si>
  <si>
    <t>There are also some waste fuels which produce bio CO2, and which have been reported last years by Estonia. As question only asks for fossil CO2, these are not included this time. Bio CO2 is produced by wastecodes 030301 (17011.0 t CO2) and 030309 (12 975.2 t CO2)' &amp; Chr(10) &amp; Chr(13) &amp;  Chr(10) &amp; Chr(13) &amp; 'Some waste types do not have a code. Cement industry is using a method without codes, as it is not possible to implement with codes. For these, the waste type is written out.</t>
  </si>
  <si>
    <t>In activity group no 6 verifiers are not accredited for all the activities listed: one verifier is only accredited for Production of lime and the other one is only accredited for Production of cement clinker, Production of lime, Manufacture of glass including glass fibre and Manufacture of ceramic products by firing.</t>
  </si>
  <si>
    <t>No TKM reports were submitted in 2016, therefore it was marked zero in the second half of the question 6.9.</t>
  </si>
  <si>
    <t>We do not have small emitters.</t>
  </si>
  <si>
    <t>We would like to specify how the table is filled.' &amp; Chr(10) &amp; Chr(13) &amp; '"Number of changes in the reporting period" was interpreted as the changes that took effect in 2016. Although one partial cessation was submitted to us in 2015, it was included in the report now because the changes in allocation occurred since 2016, i.e. in the reporting period.' &amp; Chr(10) &amp; Chr(13) &amp; '"Quantity of emission allowances corresponding to all changes in the reporting period" - it consists the allowances that was applied for the year 2016 or that was reduced due to partial cessation in 2016.' &amp; Chr(10) &amp; Chr(13) &amp; '"Quantity of emission allowances corresponding to all changes since the start of the third trading period " consists the allowances from the beginning of the trading period until 2020.</t>
  </si>
  <si>
    <t>Annual fee is a maintainance fee for PHA or TA.</t>
  </si>
  <si>
    <t>There have been no irregularities what concerns the selling of emission allowances.' &amp; Chr(10) &amp; Chr(13) &amp;  Chr(10) &amp; Chr(13) &amp; 'Atmospheric Air Protection act § 170.  Accessibility of information states that the Ministry of the Environment shall disclose on its website the names of the operators who violate the requirement to surrender the emission allowances. However, we do not disclose the names for all non-compliancies.</t>
  </si>
  <si>
    <t>The Estonian Environmental Inspectorate (hereinafter EEI) is responsible for imposing sanctions whenever necessary. This includes sanctions with regards to the general violations of permit conditions and requirements as well as sanctions in case of non-compliance regarding timely surrender of allowances. Several sanction types are laid down in the national legislation. Atmospheric Air Protection Act article 169  states that the indemnity for emission allowances shall be collected by the EEI and shall be transferred to the state budget.' &amp; Chr(10) &amp; Chr(13) &amp;  Chr(10) &amp; Chr(13) &amp; 'The EEI has the right to issue precepts. Upon failure to comply with the precept, a penalty payment may be imposed by supervisory officials pursuant to the procedure provided by the Substitutive Enforcement and Penalty Payment Act. The upper limit for a penalty payment is 32, 000 euros. According to the Atmospheric Air Protection Act article 237. "Violation of requirements for emission allowances trading system"  the violation of the requirements for the emission allowances trading system is punishable by a fine of up to 300 fine units. The same act, if committed by a legal person, is punishable by a fine of up to 32,000 euros.' &amp; Chr(10) &amp; Chr(13) &amp;  Chr(10) &amp; Chr(13) &amp; ' In addition, according to Penal Code article 366 „Violation of procedure for utilisation of natural resources or procedure for maintenance of records on pollution“ the violation of the procedure for maintenance of records on pollution or the requirements for environmental monitoring is punishable by a fine of up to one hundred fine units or by detention. The same act, if committed by a legal person, is punishable by a fine of up to 2000 euros.</t>
  </si>
  <si>
    <t>A modo de comentario general cabe mencionar que el nuevo cuestionario para la elaboración del informe del artículo 21 aplicable al perioodo 2013-2020 ha supuesto un incremento significativo de la carga administrativa debido al volumen de información con un elevado grado de detalle que es preciso reportar especialmente en las secciones 5 y 6. Por otro lado, de cara a los próximos años, es preciso perfeccionar y mejorar la facilidad de uso de la herramienta Reportnet para notificar el informe del artículo 21.</t>
  </si>
  <si>
    <t>Comentario general: Durante el periodo de aplicación al que se hace referencia en este informe, se ha experimentado un notable incremento de la carga administrativa debido a la necesidad de adaptar el sistema a los nuevos requisitos del Reglamento (UE) nº 601/2012. Algunas de las cuestiones que han supuesto un mayor esfuerzo han sido la actualización de los planes de seguimiento, familiarizar a los titulares de instalaciones con los formatos electrónicos para la presentación de los planes de seguimiento e informes de emisiones y el primer ejercicio de presentación de los informes de mejora.                                                                                                                                                                               Q.5.6: La interpretación de los datos de esta tabla ha de realizarse de forma prudente considerando que los datos que se han de aportar se requieren con un nivel de desagregación no considerada en los datos que se aportan al Inventario. ' &amp; Chr(10) &amp; Chr(13) &amp; 'Q.5.22: Ha disminuido el total de emisiones de forma proporcional a la reducción del ambito de aplicación del EU ETS a partir de 2013.  Asimismo, hay que tener en cuenta que el plazo de presentación de los informes de emisiones de 2013 no ha finalizado (se ha ampliado hasta el 31 de marzo de 2015 conforme a lo establecido en el Reglamento 421/2014), por lo que sólo se han computado las emisiones reportadas por los operadores hasta Julio 2014.</t>
  </si>
  <si>
    <t>Q.10.1: No se ha podido responder a esta cuestión en la tabla por no permitirlo la aplicación. El cobro de tasas a los titulares está sujeto a situaciones distintas en el territorio considerando la  la distribución de competencias para la aplicación de esta cuestión de la Directiva que se da en España. Se contesta en documento adjunto "Q10_1.xls".</t>
  </si>
  <si>
    <t>Q11.2: Esta pregunta se contesta de acuerdo a lo dispuesto en el Capítulo VII Régimen sancionador de la Ley 1/2005, de 9 de marzo, por la que se regula el régimen del comercio de derechos de emisión de gases de efecto invernadero.' &amp; Chr(10) &amp; Chr(13) &amp; 'Q11.7: El ciclo de cumplimiento con respecto a las emisiones del 2013 se ha aplazado al 31 de marzo (presentación de informe) y 30 de abril de 2015 (entrega de derechos), por lo que no procede la imposición de sanciones.</t>
  </si>
  <si>
    <t>* Se ha cargado una actualización del informe del año anterior (Y2013) con nuevos datos disponibles de aviación (en documento "Addenda Aviación. Actualización Y2013 (actualización datos 2015)").' &amp; Chr(10) &amp; Chr(13) &amp; '* A modo de comentario general cabe mencionar que el nuevo cuestionario para la elaboración del informe del artículo 21 aplicable al periodo 2013-2020 ha supuesto un incremento significativo de la carga administrativa debido al volumen de información con un elevado grado de detalle que es preciso reportar especialmente en las secciones 5 y 6. ' &amp; Chr(10) &amp; Chr(13) &amp; '* Tanto la carga inicial en la carpeta con información reportada en el informe del año anterior ("pre-filled questionnaire"), como la mejora introducida en la herramienta Reportnet con la "Excel import Funcionality" han resultado de gran utilidad para agilizar la notificación del informe del artículo 21 este año.</t>
  </si>
  <si>
    <t>En los casos para cambios en la asignación del art. 19 y 20 (NNEE) "durante el periodo de referencia" se ha tenido en cuenta para anotar la cantidad de derechos de emisión la cuantía de la asignación A2013 y A2014 aprobada.' &amp; Chr(10) &amp; Chr(13) &amp; 'En los casos para cambios en la asignación del art. 21 (RC), art. 22 (CT) y art. 23 (CP): la cantidad de derechos anotada corresponde a los derechos dejados de transferir. Los derechos dejados de transferir se han calculado: nº derechos desde inicio del 3er periodo = nº derechos (asignación inicial 2013-2020 aprobada) - nº derechos (asignación ajustada anual aprobada).</t>
  </si>
  <si>
    <t>A modo de comentario general cabe mencionar que el nuevo cuestionario para la elaboración del informe del artículo 21 aplicable al periodo 2013-2020 ha supuesto un incremento significativo de la carga administrativa debido al volumen de información con un elevado grado de detalle que es preciso reportar especialmente en las secciones 5 y 6. ' &amp; Chr(10) &amp; Chr(13) &amp; 'Por otro lado, tanto el "pre-filled questionnaire" cargado automáticamente en la carpeta como la mejora introducida en la herramienta Reportnet con la "Excel import Funcionality" han resultado de gran utilidad para agilizar la notificación del informe del artículo 21 este año.' &amp; Chr(10) &amp; Chr(13) &amp; 'Sería recomendable mejorar la herramienta para generar un informe en formato  PDF que fuera legible y publicable.</t>
  </si>
  <si>
    <t>Han tenido lugar 34 actualizaciones de Planes de Seguimiento que no han supuesto la modificación de la Autorización de Gases de Efecto Invernadero (GEI).</t>
  </si>
  <si>
    <t>Hay datos adicionales de 1.346.272,82 tCO2 que no se han incluido porque no se conoce el contenido energético.</t>
  </si>
  <si>
    <t>Las unidades de "contenido en carbono" y "fracción de biomasa" se han anotado en tanto por uno.</t>
  </si>
  <si>
    <t>Se presentaron casos en que el Informe de mejora se presentó de acuerdo al artículo 69(1) y 69(4), como no ha sido posible anotarlo en el mismo registro se ha reflejado de acuerdo al artículo 69(1) y se ha anotado como una línea de registro adicional, si fuera el caso.</t>
  </si>
  <si>
    <t>Número de operadores de aeronaves que efectivamente han presentado un informe sobre las mejoras a la fecha de publicación del informe.</t>
  </si>
  <si>
    <t>Razón para realizar estimación de emisiones: Verificación no positiva según artículo 27.1.b) del Reglamento 600/2012</t>
  </si>
  <si>
    <t>Los datos aportados corresponden:' &amp; Chr(10) &amp; Chr(13) &amp; '*Los relativos al "Periodo de reporte":' &amp; Chr(10) &amp; Chr(13) &amp; '- Artículos 19 y 20 de la Decisión 2011/278: Se anotan los cambios del tercer grupo de NNEE y la asignación que corresponda de las anualidades 2013-2014-2015.' &amp; Chr(10) &amp; Chr(13) &amp; '- Artículo 22 de la Decisión 2011/278: Los CDs comunicados hasta 31/12/2015 y lo dejado de transferir que corresponda (puede ser de las anualidades A2013, A2014 y A2015).' &amp; Chr(10) &amp; Chr(13) &amp; '- Artículos 21 y 23 de la Decisión 2011/278: El nº de cambios notificados antes de 31 diciembre de 2014 y los efectos en la asignación (lo dejado de transferir de la anualidad A2015)' &amp; Chr(10) &amp; Chr(13) &amp; '*Los relativos al "Desde el principio del periodo":' &amp; Chr(10) &amp; Chr(13) &amp; '- Artículos 19 y 20 de la Decisión 2011/278: Se tienen en cuenta los tres grupos de NNEE y lo transferido correspondiente a las anualidades A2013-A2014-A2015). ' &amp; Chr(10) &amp; Chr(13) &amp; '- Artículo 22 de la Decisión 2011/278: Todos los ceses definitivos comunicados hasta el 2015 incluido, y todos los derechos dejados de transferir de las anualidades A2013-A2014-A2015.' &amp; Chr(10) &amp; Chr(13) &amp; '- Artículos 21 y 23 de la Decisión 2011/278: El nº de cambios de las notificaciones de 2012, 2013 y 2014 y los efectos en la asignación (lo dejado de transferir de las anualidades A2013, A2014 y A2015).</t>
  </si>
  <si>
    <t>No se ha podido responder a esta cuestión en la tabla por no permitirlo la aplicación. El cobro de tasas a los titulares está sujeto a situaciones distintas en el territorio considerando la  la distribución de competencias para la aplicación de esta cuestión de la Directiva que se da en España. Se contesta en documento adjunto "Q10_1_Y2015(2016).xls".</t>
  </si>
  <si>
    <t>VAT is not included in the amount in Euros.</t>
  </si>
  <si>
    <t>El caso identificado "Ausencia de un plan de seguimiento aprobado por la autoridad competente", además no presentó informe de emisiones ni realizó la entrega de derechos (año 2012).</t>
  </si>
  <si>
    <t>A modo de comentario general cabe mencionar que el cuestionario para la elaboración del informe del artículo 21 aplicable al periodo 2013-2020 supone una significativa carga administrativa debido al volumen de información con un elevado grado de detalle que es preciso reportar especialmente en las secciones 5 y 6. ' &amp; Chr(10) &amp; Chr(13) &amp; 'Por otro lado, tanto el "pre-filled questionnaire" cargado automáticamente en la carpeta como la mejora introducida en la herramienta Reportnet con la "Excel import Funcionality" resultan de gran utilidad para agilizar la notificación del informe del artículo 21. Se podría ampliar esta funcionalidad a otras preguntas como la pregunta Q5.17. Además, por ejemplo, en la pregunta Q5.7 la "Excel import Funcionality" podría permitir la carga del dato número con más decimales.' &amp; Chr(10) &amp; Chr(13) &amp; 'Sería recomendable mejorar la herramienta para generar un informe en formato  PDF que fuera legible y publicable.</t>
  </si>
  <si>
    <t>Han tenido lugar 118 actualizaciones de Planes de Seguimiento que no han supuesto la modificación de la Autorización de Gases de Efecto Invernadero (GEI).</t>
  </si>
  <si>
    <t>Informes de Mejora requeridos a OOAA relativos a los Informes de Emisiones 2015 son 19, y presentados 19. Los relativos a los Informes de Emisiones 2016 son 8, y se han presentado los 8 a 30/06/2017.</t>
  </si>
  <si>
    <t>Se ha desagregado hasta el nivel de "Principales razones de los problemas encontrados" por lo que un mismo informe de verificación o recomendaciones de mejora puede haberse contabilizado más de una vez.</t>
  </si>
  <si>
    <t>*Esta pregunta se responde en 5 documentos anexos (Q7.1. a-e).</t>
  </si>
  <si>
    <t>Los datos aportados corresponden:' &amp; Chr(10) &amp; Chr(13) &amp; '*Los relativos al "Periodo de reporte":' &amp; Chr(10) &amp; Chr(13) &amp; 'o Artículos 19 y 20 de la Decisión 2011/278: Se anotan los cambios del cuarto grupo de NNEE y la asignación que corresponda de las anualidades 2013-2014-2015-2016.' &amp; Chr(10) &amp; Chr(13) &amp; 'o Artículo 22 de la Decisión 2011/278: Los CDs comunicados hasta 31/12/2016 y lo dejado de transferir que corresponda (puede ser de las anualidades A2013, A2014, A2015 y A2016).' &amp; Chr(10) &amp; Chr(13) &amp; 'o Artículos 21 y 23 de la Decisión 2011/278: El nº de cambios notificados a 31/12/2015 y los efectos en la asignación (lo dejado de transferir de la anualidad A2016). Incluye la asignación dejada de transferir de 3 Ceses parciales de la bolsa de nuevos entrantes.' &amp; Chr(10) &amp; Chr(13) &amp; '*Los relativos al "Desde el principio del periodo":' &amp; Chr(10) &amp; Chr(13) &amp; 'o Artículos 19 y 20 de la Decisión 2011/278: Se tienen en cuenta los cuatro grupos de NNEE y lo transferido en 2013-2014-2015-2016. ' &amp; Chr(10) &amp; Chr(13) &amp; 'o Artículo 22 de la Decisión 2011/278: Todos los CDs comunicados hasta el 31/12/2015 incluido y todos los derechos dejados de transferir de las anualidades 2013-2014-2015-A2016.' &amp; Chr(10) &amp; Chr(13) &amp; 'o Artículos 21 y 23 de la Decisión 2011/278: El nº de cambios de las notificaciones de 2012, 2013, 2014 y 2015 y los efectos en la asignación (lo dejado de transferir de las anualidades A2013, A2014, A2015 y A2016 respecto a la asignación inicial).</t>
  </si>
  <si>
    <t>No se ha podido responder a esta cuestión en la tabla por no permitirlo la aplicación. El cobro de tasas a los titulares está sujeto a situaciones distintas en el territorio considerando la distribución de competencias para la aplicación de esta cuestión de la Directiva que se da en España. Se contesta en documento adjunto "Q10_1_Y2016(2017).xls".</t>
  </si>
  <si>
    <t>Data concerning aviation activities in this report is incomplete, because Regulation (EU) No 421/2014 of the European Parliament and of the Council defers reporting of 2013 emissions and respective surrendering to 2015.' &amp; Chr(10) &amp; Chr(13) &amp;  Chr(10) &amp; Chr(13) &amp; 'Online questionnaire could be more flexible to Member State specific situations (e.g. comments for questions 5.17, 6.4, 10.1 and 10.2)</t>
  </si>
  <si>
    <t>5.5: Fuel consumption and annual emissions from measurement based methodology (CEMS) are not included in the figures. ' &amp; Chr(10) &amp; Chr(13) &amp;  Chr(10) &amp; Chr(13) &amp; '5.13: This question does not apply in year 2013.' &amp; Chr(10) &amp; Chr(13) &amp;  Chr(10) &amp; Chr(13) &amp; '5.17: Pulp, paper and cardboard installations are not separated in the Finnish National System. Number of category A installations is 4 and category B installations 20.' &amp; Chr(10) &amp; Chr(13) &amp;  Chr(10) &amp; Chr(13) &amp; '5.22, 5.23, 5.24 and 5.25: Regulation (EU) No 421/2014 of the European Parliament and of the Council defers reporting of 2013 emissions to 2015.</t>
  </si>
  <si>
    <t>6.2 for Aviation: Regulation (EU) No 421/2014 of the European Parliament and of the Council defers reporting of 2013 emissions to 2015.' &amp; Chr(10) &amp; Chr(13) &amp;  Chr(10) &amp; Chr(13) &amp; '6.4: Types of issues are not specified this way in verification reports. Therefore "Non-material misstatement" is selected for all activities.' &amp; Chr(10) &amp; Chr(13) &amp;  Chr(10) &amp; Chr(13) &amp; '6.7, 6.8 and 6.9: Regulation (EU) No 421/2014 of the European Parliament and of the Council defers reporting and verification of 2013 emissions to 2015.</t>
  </si>
  <si>
    <t>10.1: Permit issuance/monitoring plan approval fee is 1500 € for A installations, 2200 € for B installations and 4700 € for C installations. Permit update fee is 1050 € for A installations, 1500 for B installations and 1900 € for C installations.' &amp; Chr(10) &amp; Chr(13) &amp;  Chr(10) &amp; Chr(13) &amp; '10.2: Annual fee for approval of monitoring plan for emissions is 1000 € for small emitters and 5000 € for large emitters. Covers both approval of emissions and tonne-kilometre monitoring plan. Approval of aviation verifier for large emitters is 2000 € and small emitters 200 €.</t>
  </si>
  <si>
    <t>11.1: Ensuring that selling of emission allowances is prohibited in the case of irregularities: Yes, in case of bankruptcies' &amp; Chr(10) &amp; Chr(13) &amp;  Chr(10) &amp; Chr(13) &amp; '11.5: Regulation (EU) No 421/2014 of the European Parliament and of the Council defers reporting of 2013 emissions to 2015.' &amp; Chr(10) &amp; Chr(13) &amp;  Chr(10) &amp; Chr(13) &amp; '11.6: Section 23 of the Act on Aviation Emissions Trading regulates the penalties in aviation ETS. No exact fine amounts has been established.</t>
  </si>
  <si>
    <t>Permit issuance/ monitoring plan approval: 1500 € (A installations), 2 200 € (B installations), 4 700 €  (C installations) ' &amp; Chr(10) &amp; Chr(13) &amp; 'Permit update: 1 050 € (A installations), 1 500 € (B installations), 1 900 € (C installations)</t>
  </si>
  <si>
    <t>Approval of monitoring plan for emissions: 550 € for small emitters, 1100 € for large emitters.' &amp; Chr(10) &amp; Chr(13) &amp; 'Approval of change to monitoring plan for emissions: €180/working hour.' &amp; Chr(10) &amp; Chr(13) &amp; 'Approval of monitoring plan for tonne-kilometre data: Included into emission MP charge.' &amp; Chr(10) &amp; Chr(13) &amp; 'Approval of change  to monitoring plan for tonne-kilometre data: €180/working hour.' &amp; Chr(10) &amp; Chr(13) &amp; 'Checking of emissions report: 1100 € for small emitters, 5500 € for large emitters.' &amp; Chr(10) &amp; Chr(13) &amp; 'Approval of aviation verifier: 220 € for verifying small emitters, 2200 € for verifying large emitters.</t>
  </si>
  <si>
    <t>For integrated pulp and paper/cardboard installations the main Annex I activity is determined by NACE-code and general description of the installation. 14 category A installations in activity “Other activity opted-in pursuant to Article 24 of Directive 2003/87/EC” are included in “Combustion activities”.</t>
  </si>
  <si>
    <t>We are investigating the reasons for the differences in transferred and received emissions.</t>
  </si>
  <si>
    <t>For integrated pulp and paper/cardboard installations the main Annex I activity is determined by NACE-code and general description of the installation.</t>
  </si>
  <si>
    <t>One source stream may have several waste codes. In these cases emissions are divided equally to each waste code.</t>
  </si>
  <si>
    <t>For integrated pulp and paper/cardboard installations the main Annex I activity is determined by NACE-code and general description of the installation.' &amp; Chr(10) &amp; Chr(13) &amp; 'Installations in activity “Other activity opted-in pursuant to Article 24 of Directive 2003/87/EC” are included in “Combustion activities”.  There were 16 opt-in installations with non-conformities and 2 with recommendations for improvement.</t>
  </si>
  <si>
    <t>There were no such cases in 2015.</t>
  </si>
  <si>
    <t>Year 2015 not available yet.</t>
  </si>
  <si>
    <t>Permit issuance/monitoring plan approval: 1900 € (installations with low emissions), 2000 € (A-installations), 2600 € (B-installations), 4700 € (C-installations) ' &amp; Chr(10) &amp; Chr(13) &amp; 'Permit update: 1500 € (installations with low emissions), 1900 € (A-installations), 2500 € (B-installations), 3500 € (C-installations)</t>
  </si>
  <si>
    <t>Approval of monitoring plan for emissions: 550 for small emitters and 1100 for large emitters.' &amp; Chr(10) &amp; Chr(13) &amp; 'Approval of change to monitoring plan for emissions: 180/working hour' &amp; Chr(10) &amp; Chr(13) &amp; 'Approval of monitoring plan for tonne-kilometre data: Included into emission MP charge' &amp; Chr(10) &amp; Chr(13) &amp; 'Checking of emissions report: 1100 for small emitters,  5500 for large emitters' &amp; Chr(10) &amp; Chr(13) &amp; 'Approval of aviation verifier: 220 for verifying small emitters, 2200 for verifying large emitter</t>
  </si>
  <si>
    <t>No infringements have been incurred or penalties imposed during the reporting period.</t>
  </si>
  <si>
    <t>For integrated pulp and paper/cardboard installations the main Annex I activity is determined by NACE-code and general description of the installation. 16 category A installations in activity “Other activity opted-in pursuant to Article 24 of Directive 2003/87/EC” are included in “Combustion activities”.</t>
  </si>
  <si>
    <t>For integrated pulp and paper/cardboard installations the main Annex I activity is determined by NACE-code and general description of the installation. 20 category A installations in activity “Other activity opted-in pursuant to Article 24 of Directive 2003/87/EC” are included in “Combustion activities”.</t>
  </si>
  <si>
    <t>For integrated pulp and paper/cardboard installations the main Annex I activity is determined by NACE-code and general description of the installation. Installations in activity “Other activity opted-in pursuant to Article 24 of Directive 2003/87/EC” are included in “Combustion activities”. There were 1 opt-in installation with non-material misstatements and 14with non-conformities.</t>
  </si>
  <si>
    <t>There were no such cases in 2016.</t>
  </si>
  <si>
    <t>Quantities of emission allowances corresponding to all changes in the reporting period in case of significant capacity reductions and partial cessation are not available at the moment.</t>
  </si>
  <si>
    <t>Permit issuance/monitoring plan approval: 1900 € (installations with low emissions), 2000 € (A-installations), 2600 € (B-installations), 4700 € (C-installations) Permit update: 1500 € (installations with low emissions), 1900 € (A-installations), 2500 € (B-installations), 3500 € (C-installations)</t>
  </si>
  <si>
    <t>Approval of monitoring plan for emissions: 550 for small emitters and 1100 for large emitters. Approval of change to monitoring plan for emissions: 180/working hour Approval of monitoring plan for tonne-kilometre data: Included into emission MP fee Checking of emissions report: 1100 for small emitters, 5500 for large emitters Approval of aviation verifier: 220</t>
  </si>
  <si>
    <t>1A3e - pipeline transportation ' &amp; Chr(10) &amp; Chr(13) &amp; 'total emissions (tCO2) = 400305' &amp; Chr(10) &amp; Chr(13) &amp; 'total combustion (tCO2) = 400305' &amp; Chr(10) &amp; Chr(13) &amp;  Chr(10) &amp; Chr(13) &amp; '2D34 - Other non energetic use of product' &amp; Chr(10) &amp; Chr(13) &amp; 'total emissions (tCO2) = 31439' &amp; Chr(10) &amp; Chr(13) &amp; 'total process emissions (tCO2) = 31439</t>
  </si>
  <si>
    <t>Le rapportage des consommations de combustibles ainsi que des émissions a été réalisé en comptabilisant pour :' &amp; Chr(10) &amp; Chr(13) &amp; '- Houille : 102 / 101' &amp; Chr(10) &amp; Chr(13) &amp; '- Lignite, charbon subbitumineux : 105 / 106' &amp; Chr(10) &amp; Chr(13) &amp; '- Tourbe	' &amp; Chr(10) &amp; Chr(13) &amp; '- Coke  : 107 / 108' &amp; Chr(10) &amp; Chr(13) &amp; '- Gaz naturel  : 301' &amp; Chr(10) &amp; Chr(13) &amp; '- Gaz de cokeries : 304' &amp; Chr(10) &amp; Chr(13) &amp; '- Gaz de haut fourneau : 305' &amp; Chr(10) &amp; Chr(13) &amp; '- Gaz de raffinerie et autres gaz de procédés : 308 / 312' &amp; Chr(10) &amp; Chr(13) &amp; '- Fioul : 203 / 204' &amp; Chr(10) &amp; Chr(13) &amp; '- Gaz de pétrole liquéfié : 303' &amp; Chr(10) &amp; Chr(13) &amp; '- Coke de pétrole : 110' &amp; Chr(10) &amp; Chr(13) &amp; '- Autres combustibles fossiles : 201 / 205 / 208 / 210 / 217 / 219 / 222 / 224 / 225 / 302 / 306 / 1210 (%hors biomasse) / 121B (%hors biomasse)</t>
  </si>
  <si>
    <t>Υ.Π.Α./ΠΡΟ.ΠΕ/ΓΕΔΕΑ εκδίδει ΕΓΚΡΙΣΗ ΣΧΕΔΙΟΥ ΠΑΡΑΚΟΛΟΥΘΗΣΗΣ Ετησίων Εκπομπών και Τοννοχιλιομετρικων Δεδομένων. ' &amp; Chr(10) &amp; Chr(13) &amp;  Chr(10) &amp; Chr(13) &amp; 'Με το Σχέδιο Παρακολούθησης ο φορέας εκμετάλλευσης αεροσκαφών θεσπίζει διαδικασίες με πιο τρόπο θα παρακολουθεί τις εκπομπές του έτους παρακολούθησης που έρχεται/ακολουθεί και κάνει μια εκτίμηση των εκπομπών που θεωρητικά ο φορέας μπορεί να κάνει.' &amp; Chr(10) &amp; Chr(13) &amp; 'Αποκλίσεις μεταξύ των πραγματικών δεδομένων σχετικά με τις ετήσιες εκπομπές και το εκτιμώμενο δεν οδηγούν σε μη-συμμόρφωση στην επαλήθευση ή την επιβολή κυρώσεων.' &amp; Chr(10) &amp; Chr(13) &amp;  Chr(10) &amp; Chr(13) &amp; 'Επίσης θεσπίζει διαδικασίες με πιο τρόπο θα παρακολουθεί τα τονοχιλιομετρικα δεδομένα ενός συγκεκριμένου έτους που ορίζεται από τις διατάξεις του Κανονισμού 2012/601/ΕΕ για το 2013-2020.</t>
  </si>
  <si>
    <t>Εκθέσεις που αφορούν τα τονοχιλιόμετρα δεν υποβλήθηκαν κατά το έτος 2015 και ως εκ τούτου δεν απαντάται η ερώτηση</t>
  </si>
  <si>
    <t>ΣΕ ΠΕΡΙΠΤΩΣΗ ΠΑΡΑΤΥΠΙΩΝ ΑΚΟΛΟΥΘΕΙΤΑΙ Η ΕΘΝΙΚΗ ΝΟΜΟΘΕΣΙΑ ΚΑΙ Ο ΚΑΝΟΝΙΣΜΟΣ 1031/2010</t>
  </si>
  <si>
    <t>Aircraft Operators according Regulation 2016/282 administrated by GR : 130' &amp; Chr(10) &amp; Chr(13) &amp; 'Aircraft Operators carrying out activities (perform flights) listed in Annex I to Directive 2003/87/EC in 2016 : 41' &amp; Chr(10) &amp; Chr(13) &amp; 'Aircraft Operators Below 1000tco2: 23' &amp; Chr(10) &amp; Chr(13) &amp; 'NON-Commercial Aircraft Operators Below 1000tco2 which according Derogation from Regulation 421/2014/EU and Art.3g which not required to submit a Monitoring Plan for Approval: 21' &amp; Chr(10) &amp; Chr(13) &amp; 'Commercial Aircraft Operators Below 1000tco2: 2 (with approved Monitoring Plan)' &amp; Chr(10) &amp; Chr(13) &amp; 'Aircraft Operators required to have Approved Monitoring Plan: 18' &amp; Chr(10) &amp; Chr(13) &amp; 'Aircraft Operators with Approved Monitoring Plan: 13' &amp; Chr(10) &amp; Chr(13) &amp; 'Aircraft Operators without Approved Monitoring Plan: 5' &amp; Chr(10) &amp; Chr(13) &amp; 'Aircraft Operators without carrying out activities (perform flights) listed in Annex I to Directive 2003/87/EC in the year 2016: 89</t>
  </si>
  <si>
    <t>All 4 unreported changes occurred during 2012, which should have affected the 2013 allocation, but were detected only during 2014. All 4 changes were partial cessations. 2 of them were found out when (the) MND and the operators were exchanging letters about their activity levels (of 2013); so the extra allowances need(ed) to be transferred back which the operator was not entitled to receive. In the other 2 cases, the operators realised their mistake and they have contacted MND after the European Commission''s decision on the allocation amounts has already been made but the allowances have not yet been allocated, and therefore the issuance was not executed for them.</t>
  </si>
  <si>
    <t>'Total value of investments under Article 10c of Directive 2003/87/EC'': the total cost of the two running projects will be 8,2 billion HUF, but during 2013 no money was paid.</t>
  </si>
  <si>
    <t>Total value of investments under Article 10c of Directive 2003/87/EC' &amp; Chr(10) &amp; Chr(13) &amp; '1187687 € EURO</t>
  </si>
  <si>
    <t>The greenhouse gas emission permit was withdrawn of 3 additional installations according to point 3 of Annex I of the 2003/87/EC Directive. The amount sum of allowances not allocated to these 3 installations for the year 2013 is 21950, for 2014 it is 21568 units, for the year 2015  it is 21183 units and for the year 2016 it is 20793 units.</t>
  </si>
  <si>
    <t>1. Emissions rounded to the nearest whole tCO2. ' &amp; Chr(10) &amp; Chr(13) &amp; '2. Energy content reported to two decimal places.' &amp; Chr(10) &amp; Chr(13) &amp; '3. Non sustainable bio-liquid was not reported in table 5.5 but reported in table 5.6. This accounts for the difference in the totals.' &amp; Chr(10) &amp; Chr(13) &amp; '4. Number of improvement reports based the reporting year 2012.' &amp; Chr(10) &amp; Chr(13) &amp; '5. Section 5.C - Aircraft Operators incomplete due to changes in the reporting period arising out of Regulation 421/2014.</t>
  </si>
  <si>
    <t>1. Section 6.C - Aircraft Operators, incomplete due to changes in the reporting period arising out of Regulation 421/2014.</t>
  </si>
  <si>
    <t>The numbers in Table 3.3 above relate to Annex I activity under Directive 2003/87/EC as amended by  Regulation (EU) No. 421/2014. ' &amp; Chr(10) &amp; Chr(13) &amp; 'According to Eurocontrol (ETS-SF) in 2014, 102 Aircraft Operators had "full scope" (i.e. prior to the amendment) Annex 1 activity, of these only 18 had reportable activity using Eurocontrol data, above the various thresholds.' &amp; Chr(10) &amp; Chr(13) &amp; '•	15 AEM Reports were received by the Environmental Protection Agency for 2014.' &amp; Chr(10) &amp; Chr(13) &amp; '•	5 further aircraft operators reported a zero in the Union Registry, as for a number of reasons their accounts were not set to ''exclude'' for 2014.' &amp; Chr(10) &amp; Chr(13) &amp; '•	3 did not submit any report. ' &amp; Chr(10) &amp; Chr(13) &amp; 'o	1 of these, a non commercial Aircraft Operator did not have an approved plan and is in dispute with the ETS-SF data. It believes it is not an Aircraft Operator.' &amp; Chr(10) &amp; Chr(13) &amp; 'o	1 was a commercial Aircraft Operator (349 tCO2) with an approved plan and did not report due to falling bankrupt late 2014.' &amp; Chr(10) &amp; Chr(13) &amp; 'o	1 Aircraft Operator, on investigation was below the threshold (ETS-SF figures were incorrect) and did not have to report bringing the total number to 17.</t>
  </si>
  <si>
    <t>EPA are still in the process of checking emission reports and intend to check 100% of reports. ' &amp; Chr(10) &amp; Chr(13) &amp; 'The second part of 6.9 (tonne-kilometre data) is not relevant as no TKM reports were received for 2014 reporting year.</t>
  </si>
  <si>
    <t>Q8.1a. 2013 and 2014 allocation to New Entrants' &amp; Chr(10) &amp; Chr(13) &amp; 'Q8.1b. 2013 and 2014 allocation to significant capacity increases' &amp; Chr(10) &amp; Chr(13) &amp; 'Q8.1c. The figure for the quantity of emission allowances is the  number of allowances that were not allocated to 3 cessations of 2013 in 2014.' &amp; Chr(10) &amp; Chr(13) &amp; 'Q8.1d. No comment' &amp; Chr(10) &amp; Chr(13) &amp; 'Q8.1e. Total quantity of allowances not allocated in 2013 and 2014 due to significant capacity reductions' &amp; Chr(10) &amp; Chr(13) &amp; 'Q8.1f. The changes in the reporting period are a partial cessation and a recovery from partial cessation.  Recovery from partial cessation counts as zero change to allocation as the company received the full original NIMS allocation  in 2014. The quantity of allowances to all changes since the start includes the allowances that were not allocated in 2013 and 2014 because of partial cessations.</t>
  </si>
  <si>
    <t>1. The Environmental Protection Agency (EPA) issues permits to organisations engaged in certain activities that give rise to the emission of Greenhouse Gases. Organisations not meeting their targets for reduction in Greenhouse Gas emissions are obliged to purchase allowances from other organisations that have met their targets. The initial issue of the permit by the EPA is regarded as being outside the scope of VAT. ' &amp; Chr(10) &amp; Chr(13) &amp; '2. Yes – VAT is due on the transactions of emission allowances on the secondary market. The standard rate of VAT applies to such transactions, currently 23%. ' &amp; Chr(10) &amp; Chr(13) &amp; '3. Additionally, the reverse charge mechanism was introduced in Finance Act 2010 to target VAT fraud. Under the reverse charge mechanism, the obligation to pay VAT is shifted from the person making the supply onto the person receiving the supply. The reverse charge mechanism already operated in relation to cross-border trade in carbon credits, however with effect from 8 April 2010, the legislation applies the reverse charge mechanism to domestic supplies of the credits.</t>
  </si>
  <si>
    <t>The number of monitoring plan changes is also 46 because  each time a monitoring plan update is approved the permit is reissued.  The monitoring plan forms part of the permit.</t>
  </si>
  <si>
    <t>The calculation factor and emission factor for acetylene relates to de minimis source streams in all cases.  There are approximately 24 fuel source streams in total and 48 calculation factors.</t>
  </si>
  <si>
    <t>Question in not applicable for Ireland</t>
  </si>
  <si>
    <t>There are 2 major source streams in total in Cat. B installations that do not achieve the highest tier.</t>
  </si>
  <si>
    <t>In Table 5.17  the emissions from (zero rated)  biomass from combustion activities were reported as zero (emission factor of 0 tonnes CO2/TJ).  The TJ of zero rated biomass is a more representative indication of the activities using biomass than the CO2 emissions reported.</t>
  </si>
  <si>
    <t>The answer to this particular question is "Not applicable" and "0" but unable to enter same</t>
  </si>
  <si>
    <t>The aircraft operator in question is contesting the number of flights assigned to them by Eurocontrol and may drop below the threshold for non-commercial airlines.</t>
  </si>
  <si>
    <t>No Tonne-kilometre reports were received for 2015 reporting year so this question is not relevant for tonne kilometre reports.  There were 2 AERS rejected in total after first submission to the CA. A conservative estimate has not been carried out on any of the AERS submitted to the CA.</t>
  </si>
  <si>
    <t>The quantity of allowances corresponding to all changes includes allowances that were not allocated because of partial cessations, cessations and significant capacity reductions.</t>
  </si>
  <si>
    <t>Ireland has not yet received an application requesting a letter of approval in regard to any large hydro project activity. However, we can confirm that we  have subscribed to the voluntary harmonisation guidelines on the application of Article 11(b) (6) of Directive 2003/87/EC, agreed to by Member States at the Climate Change Committee.</t>
  </si>
  <si>
    <t>For clarification from our legislation (Article 26 (2) of SI 490 of 2012) states that the maximum term of imprisonment on summary conviction shall not exceed 12 months or on conviction on indictment imprisonment for a term not exceeding 10 years. Therefore it is not correct to say that 12 months is a minimum possible prison sentence but rather that this is the maximum imprisonment on summary conviction.</t>
  </si>
  <si>
    <t>For clarification from our legislation (Article 23 (2) of SI 261 of 2010) states that the maximum term of imprisonment on summary conviction shall not exceed 12 months or on conviction on indictment imprisonment for a term not exceeding 10 years. Therefore it is not correct to say that 12 months is a minimum possible prison sentence but rather that this is the maximum imprisonment on summary conviction.</t>
  </si>
  <si>
    <t>The Environmental Protection Agency  (EPA) issues permits to organisations engaged in certain activities that give rise to the emission of Greenhouse Gases. Organisations not meeting their targets for reduction in Greenhouse Gas emissions are obliged to purchase allowances from other organisations that have met their targets. The initial issue of the permit by the EPA is regarded as being outside the scope of VAT.VAT is due on the transactions of emission allowances on the secondary market. The standard rate of VAT applies to such transactions, currently 23%. Additionally, the reverse charge mechanism was introduced in Finance Ac t 2010 to target VAT fraud. Under the reverse charge mechanism, the obligation to pay VAT is shifted from the person making the supply onto the person receiving the supply. The reverse charge mechanism already operated in relation to cross-border trade in carbon credits, however with effect t from 8 April 2010, the legislation applies the reverse charge mechanism to domestic supplies of the credits.</t>
  </si>
  <si>
    <t>In relation to the treatment of the allocation and surrender of emissions allowances under the EU Scheme, Revenue considers that these transactions, and corresponding entries in the profit and loss account or income statement, should be treated as events not subject to taxation -  the receipt of allowances from the Environmental Protection Agency  will not constitute taxable income in the hands of the ETS participant and the surrender of allowances under the Scheme will not be a deductible expense of the trade. However, expenditure incurred on the purchase of emissions allowances for use in a company’s trade will be a deductible expense of the trade. ' &amp; Chr(10) &amp; Chr(13) &amp; 'Where a company sells, transfers or otherwise disposes of allowances acquired free of charge from the Environmental Protection Agency under the EU Emissions Trading Scheme, or where it disposes of any interest in, or rights over, such allowances, the transaction will be treated as the disposal of an asset for capital gains tax purposes and will trigger a charge to corporation tax on the gain arising to the company on the disposal. A disposal of allowances, which were bought for the purposes of the trade and become surplus to requirements, is considered as being on trading account. Accordingly, where purchased allowances are subsequently sold, the sale proceeds are deemed to be a trading receipt of the trade.</t>
  </si>
  <si>
    <t>Operator emissions were previously listed as 1A2C  2A2 but emissions for 2016 are now  broken into 1A2C and 1A2f  2A2.' &amp; Chr(10) &amp; Chr(13) &amp; 'Cement, Lime and brick  industries previously reported under 1A2g 2A1; 1A2g 2A2 and 1A2g 2A4 now more correctly reported as 1A2f 2A1; 1A2f 2A2 and 1A2f 2A4. Plaster/Plasterboard industry reported under 1A2g previously is now reported under 1A2f.</t>
  </si>
  <si>
    <t>Question is not applicable for Ireland.</t>
  </si>
  <si>
    <t>Please note that where a verifier has raised only recommendations for improvement for an installation with low emissions, in accordance with Art 47; The operator of an installation with low emissions shall be exempt from the requirement of reporting on improvements referred to in Art 69 (4).  Therefore we have not included in 5.13 any such installations.</t>
  </si>
  <si>
    <t>In Table 5.17 the emissions from (zero rated) biomass from combustion activities were reported as zero (emission factor of 0 tonnes CO2/TJ).  The TJ of zero rated biomass is a more representative indication of the activities using biomass than the CO2 emissions reported.</t>
  </si>
  <si>
    <t>Information exchange has not been received from all accreditation bodies.  The question is answered with data on the reports received to date.  There are no Verifiers accredited or certified in Ireland, so the questions on administrative measures and complaints are not relevant.</t>
  </si>
  <si>
    <t>The answer to this question is "Not applicable" but unable to enter same.</t>
  </si>
  <si>
    <t>EPA Inspectors are still in the process of checking emission reports and intend to check 100% of reports.</t>
  </si>
  <si>
    <t>No Tonne-kilometre reports were received for 2016 reporting year so this question is not relevant for tonne kilometre reports.</t>
  </si>
  <si>
    <t>None of the small emitters used the option to submit a verified emissions report.  Therefore site visit waivers were not applicable.</t>
  </si>
  <si>
    <t>Ireland has not yet received an application requesting a letter of approval in regard to any large hydro-electric project activity.  However, we can confirm that we have subscribed to the voluntary harmonisation guidelines of the application of Article 11(b) (6) of Directive 2003/87/EC, agreed by the Member States at the Climate Change Committee.</t>
  </si>
  <si>
    <t>For clarification: Please note that our legislation (Article 26 (2) of SI 490 of 2012) states that the maximum term of imprisonment on summary conviction shall not exceed 12 months, or, on conviction on indictment imprisonment for a term not exceeding 10 years. It would not be correct to say that 12 months is a minimum possible prison sentence, but rather that this is the maximum imprisonment on summary conviction.</t>
  </si>
  <si>
    <t>For clarification: Please note that our legislation (Article 23 (2) of SI 261 of 2010) states that the maximum term of imprisonment on summary conviction shall not exceed 12 months, or, on conviction on indictment imprisonment for a term not exceeding 10 years. It would not be correct to say that 12 months is a minimum possible prison sentence, but rather that this is the maximum imprisonment on summary conviction.</t>
  </si>
  <si>
    <t>Further information may become available following the transposition of the Markets in Financial Instruments Directive (MiFID). It is understood that emission allowances and derivatives thereof fall with the definition of “financial instruments” in MiFID.</t>
  </si>
  <si>
    <t>The Environmental Protection Agency (EPA) issues allowances to organisations engaged in certain activities that give rise to the emission of Greenhouse Gases. Organisations not meeting their targets for reduction in Greenhouse Gas emissions are obliged to purchase allowances from other organisations that have met their targets. The initial issue of the allowance by the EPA is regarded as being outside the scope of VAT. VAT is due on the transactions of emission allowances on the secondary market. The standard rate of VAT applies to such transactions, currently 23%. Additionally, the reverse charge mechanism was introduced in Finance Act 2010 to target VAT fraud. Under the reverse charge mechanism, the obligation to pay VAT is shifted from the person making the supply onto the person receiving the supply. The reverse charge mechanism already operated in relation to cross-border trade in carbon credits, however with effect  from 8 April 2010, the legislation applies the reverse charge mechanism to domestic supplies of the credits.</t>
  </si>
  <si>
    <t>In relation to the treatment of the allocation and surrender of emissions allowances under the EU Scheme, the Office of the Revenue Commissioners in Ireland (Revenue) considers that these transactions, and corresponding entries in the profit and loss account or income statement, should be treated as events not subject to taxation - the receipt of allowances from the Environmental Protection Agency will not constitute taxable income in the hands of the ETS participant and the surrender of allowances under the Scheme will not be a deductible expense of the trade. However, expenditure incurred on the purchase of emissions allowances for use in a company’s trade will be a deductible expense of the trade. Where a company sells, transfers or otherwise disposes of allowances acquired free of charge from the Environmental Protection Agency under the EU Emissions Trading Scheme, or where it disposes of any interest in, or rights over, such allowances, the transaction will be treated as the disposal of an asset for capital gains tax purposes and will trigger a charge to corporation tax on the gain arising to the company on the disposal. A disposal of allowances, which were bought for the purposes of the trade and become surplus to requirements, is considered as being on trading account. Accordingly, where purchased allowances are subsequently sold, the sale proceeds are deemed to be a trading receipt of the trade.</t>
  </si>
  <si>
    <t>Q 5.5 PFC emissions were included in "Other fossil fuels"' &amp; Chr(10) &amp; Chr(13) &amp; 'Q 5.13 Two operators have not submitted the improvement report when we submitted the Art.21 report (June 27). They might do it before June 30. Q 5.17: The operator did not report the TJ and therefor is it set to "0". We do not have country specific values. Some operators have put Tier 2a in their MP, even though they are using the default value from Annex VI. These operators where listed as Type 1 in Q 5.7' &amp; Chr(10) &amp; Chr(13) &amp;  Chr(10) &amp; Chr(13) &amp; '"The sum of installations in 5.7 (22) shouldn''t be more than total number of installations in 3.1 (5)." - Some installations use more than one "type 1 default value" and more than one "fuel or material type" and therefore the sum is 22 although there are only 5 installations. The same applies for the counting of installations in 5.13.</t>
  </si>
  <si>
    <t>"The sum of installations in 6.4 (7) shouldn''t be more than total number of installations in 3.1 (5)." - Some installations had verification reports that included both non-compliance &amp; non-comfirmities and are therefore counted twice in the QA#2.</t>
  </si>
  <si>
    <t>For aircraft operators with either fewer than 243 flights per period for three consecutive four-month periods or flights with total annual emissions of carbon dioxide lower than 25,000 tonnes per year the fee for:' &amp; Chr(10) &amp; Chr(13) &amp; 'MP approval = 1800 Euros' &amp; Chr(10) &amp; Chr(13) &amp; 'MP TonnKm approval = 1800 Euros' &amp; Chr(10) &amp; Chr(13) &amp; 'Update of MP = 660 Euros' &amp; Chr(10) &amp; Chr(13) &amp; 'AER = 1400 Euros</t>
  </si>
  <si>
    <t>Only reports for 2015 emissions were included in this report</t>
  </si>
  <si>
    <t>Fuel Oil: Includes Residual fuel oil' &amp; Chr(10) &amp; Chr(13) &amp; 'Other Fossil Fuels: All other fossil fuels/materials. Diesel oil, Electrode castings, electrode paste, limestone, carbon blocks, acetylene, centre worked pre bake.</t>
  </si>
  <si>
    <t>For acetylene the emission factor for ethane in IPCC 2006 GL/Annex VI is used. Acetylene is a de-minimis source stream.</t>
  </si>
  <si>
    <t>Only one category C installation is in Iceland, the only major source stream for which is not applied the highest tier required is PFC.</t>
  </si>
  <si>
    <t>Only one category B installation that does not apply the highest tier required for a major source stream.</t>
  </si>
  <si>
    <t>Only reports for 2015 emissions were included in this report.</t>
  </si>
  <si>
    <t>Fuel Oil: Includes Residual fuel oil Other Fossil Fuels: All other fossil fuels/materials. Diesel oil, Electrode castings, electrode paste, limestone, carbon blocks, acetylene, centre worked pre bake.</t>
  </si>
  <si>
    <t>Account was set to status suspended.</t>
  </si>
  <si>
    <t>The fees have not been updated in the report since last year. Fees are set in Icelandic currency and have not changed, the currency rate has however changed since last year and fees are higher in Euros than is reflected here.</t>
  </si>
  <si>
    <t>Alla sezione relativa all''auctioneer,  si consideri questo ulteriore numero di telefono: 00390680114084 e il seguente link: http://www.gse.it/it/Gas%20e%20servizi%20energetici/Aste%20CO2/Pagine/default.aspx.' &amp; Chr(10) &amp; Chr(13) &amp; 'Per l''amministratore del registro, considerare anche la seguente e-mail: riccardo.liburdi@isprambiente.it</t>
  </si>
  <si>
    <t>I valori relativi ai gas d''altoforno riportati nella tabella 5.5 devono intendersi negativi. Questi derivano dall''utilizzo della tipologia del bilancio di massa, condivisa a livello comunitario. I valori riportati nell''ultima riga della tabella 5.6 si riferiscono agli impianti che non hanno dichiarato le categorie CRF. I valori segnalati alla sez. 5.7  sono stati adottati dagli operatori nella comunicazione periodica che è inviata al Comitato.  Il valore 542 riportato nell''ultima colonna della seconda riga della tabella 5.17 deve intendersi negativo per utilizzo del bilancio di massa. Nella tabella della sezione 5.22 per l’anno 2013 non era previsto l’obbligo di comunicare le emissioni  dei voli effettuati dagli operatori aerei (si veda anche osservazione nella Sezione 6)</t>
  </si>
  <si>
    <t>Si ricorda che gli obblighi per gli AOs per l''anno 2013 sono sospesi ai sensi del Regolamento 421/2014. . Nella tabella 3.3 è indicato esclusivamente il numero di operatori aerei che svolgono le attività elencate nell’allegato I della direttiva 2003/87/CE per i quali l’Italia è competente come Stato membro di riferimento che hanno presentato un piano di monitoraggio. Vi sono 248 operatori aerei per i quali l’Italia è competente come Stato membro di riferimento che non hanno presentato il piano di monitoraggio.' &amp; Chr(10) &amp; Chr(13) &amp; 'La parola “soprasseduto”  nella traduzione dall’inglese all’italiano è errata , va sostituita con la parola  “presieduto” di tutt’altro significato.</t>
  </si>
  <si>
    <t>Il numero di quote riportate per gli impianti interessati da un ampliamento sostanziale della capacità produttiva non riportano l''assegnazione per 5 casi per i quali la Commissione ha richiesto dei chiarimenti e sono in corso le relative istruttorie</t>
  </si>
  <si>
    <t>Nell’ordinamento italiano il Ministero dell’Ambiente è la DNA. I promotori dei progetti, al fine di ottenere la Lettera di Autorizzazione da parte della DNA italiana sono tenuti a trasmettere un WCD Compliance Template Report, validato da una  Designated Operational Entity (DOE) o da un Accredited Independent Entity (AIE) sulla base delle linee guida armonizzate a livello europeo [Guidelines on a common understanding of Article 11b (6) of Directive 2003/87/EC as amended by Directive 2004/101/EC]. ' &amp; Chr(10) &amp; Chr(13) &amp; 'http://www.minambiente.it/pagina/rilascio-della-loa-progetti-cdmji-idroelettrici-con-capacita-superiore-ai-20-mw' &amp; Chr(10) &amp; Chr(13) &amp;  Chr(10) &amp; Chr(13) &amp; 'La sezione 9 deve comunque ritenersi come "non compilata" (nessuna risposta è stata data alle domande).</t>
  </si>
  <si>
    <t>Alla data di compilazione del questionario, i gestori delle 4 installazioni senza ID del registro non hanno ancora provveduto ad aprire un conto sul registro dell''unione.' &amp; Chr(10) &amp; Chr(13) &amp; 'Con riferimento alla sez.  11.3 alcune sanzioni sono state pagate dagli operatori</t>
  </si>
  <si>
    <t>Per la casella "Misure finanziarie in relazione alla rilocalizzazione indiretta delle emissioni di carbonio", si deve intendere che queste sono decise dal Ministero dell''Economia e delle Finanze in concerto con il Ministero dell''Ambiente e della Tutela del Territorio e del Mare e con il Ministero dello Sviluppo Economico.</t>
  </si>
  <si>
    <t>E'' stato inserito il valore 0 intendendo che al momento l’autorità italiana gestisce gli operatori di cui alla lista degli operatori aerei della Commissione europea, e non operatori aerei “supplementari”.</t>
  </si>
  <si>
    <t>il valore 1.99 per il gas d''altoforno deve intendersi negativo.</t>
  </si>
  <si>
    <t>E'' stato inserito il valore 0 poiché gli operatori aerei che abbiano inviato il report con l’ETS Support Facility, non erano soggetti a verifica di parte terza.</t>
  </si>
  <si>
    <t>E'' stato inserito il valore 0 poiché questo tipo di sanzioni sono se inserite nel report dell''anno precedente.</t>
  </si>
  <si>
    <t>Tutte le sanzioni, ad eccezione di quella per l''operatore aereo Blu Panorama, sono state elevate per la mancata restituzione dell''anno 2012.</t>
  </si>
  <si>
    <t>Non è possibile riportare il numero di casi richiesto in quanto questo dato non è stato fornito dall''Autorità Giudiziaria.</t>
  </si>
  <si>
    <t>Sono riportate le cessazioni lavorate nel 2015, di cui la maggior parte riguarda installazioni che hanno cessato le loro attività nel 2014.</t>
  </si>
  <si>
    <t>Le Misure finanziarie in relazione alla rilocalizzazione indiretta delle emissioni di carbonio sono decise dal MEF in concerto con il Ministero dello Sviluppo Economico e con il Ministero dell''Ambiente e della Tutela del Territorio e del Mare</t>
  </si>
  <si>
    <t>La sola autorità nazionale per l''attuazione del Regolamento 601/2012 è il Comitato Nazionale per la gestione della Direttiva 2003/87/CE e per il supporto nella gestione delle attività di progetto del Protocollo di Kyoto</t>
  </si>
  <si>
    <t>Tra gli impianti di categoria "A", 583 hanno emissioni minori di 25.000 tonnellate.</t>
  </si>
  <si>
    <t>Due impianti opt-out hanno emesso nel 2015 più di 25.000 tonnellate di CO2; Per il primo, si tratta di un impianto termico asservito a struttura ospedaliera. Per l’impianto non è prevista alcuna procedura di rientro nel sistema comunitario di scambio di quote di emissione in forza dell’articolo 38, comma 2 del decreto legislativo 30/2013. Per il secondo impianto, appartenente al settore “Produzione di prodotti chimici organici su larga scala” di cui all’allegato I della direttiva 2003/87/CE, è in corso la procedura per il rientro nel sistema comunitario di scambio di quote di emissione, secondo le previsioni del documento della Commissione europea “Reintroduction of installations excluded pursuant to Art. 27 ("small emitters") of Directive 2003/87/EC to the EU ETS” del 12/08/2015</t>
  </si>
  <si>
    <t>Gli aggiornamenti devono intendersi come somma tra gli aggiornamenti delle autorizzazioni (98) e le autorizzazioni revocate (58)</t>
  </si>
  <si>
    <t>I valori riportati per il gas d''altoforno (riga 7) devono intendersi negativi;' &amp; Chr(10) &amp; Chr(13) &amp; 'La categoria CRF 2 della riga 9 è 2G1;' &amp; Chr(10) &amp; Chr(13) &amp; 'La categoria CRF 2 della riga 10 è 2H1;' &amp; Chr(10) &amp; Chr(13) &amp; 'La categoria CRF 2 della riga 11 è 2H3;' &amp; Chr(10) &amp; Chr(13) &amp; 'La categoria CRF 2 della riga 16 è 2G4;' &amp; Chr(10) &amp; Chr(13) &amp; 'Le emissioni di processo riportate alla riga 35 devono intendersi negative;' &amp; Chr(10) &amp; Chr(13) &amp; 'la categoria CRF 2 alla riga 35 è 2A7;' &amp; Chr(10) &amp; Chr(13) &amp; 'la categoria CRF 2 alla riga 45 è 2A7;' &amp; Chr(10) &amp; Chr(13) &amp; 'la categoria CRF 2 alla riga 53 è 2G4;' &amp; Chr(10) &amp; Chr(13) &amp; 'la categoria CRF 2 alla riga 62 è 2H3;' &amp; Chr(10) &amp; Chr(13) &amp; 'la categoria CRF 1 alla riga 72 è 1A5c;' &amp; Chr(10) &amp; Chr(13) &amp; 'la categoria CRF 2 alla riga 73 è 2H2;' &amp; Chr(10) &amp; Chr(13) &amp; 'la categoria CRF 2 alla riga 79 è 2H1;' &amp; Chr(10) &amp; Chr(13) &amp; 'la categoria CRF 2 alla riga 80 è 2H2;' &amp; Chr(10) &amp; Chr(13) &amp; 'la categoria CRF 1 alla riga 86 è 5C;' &amp; Chr(10) &amp; Chr(13) &amp; 'la categoria CRF 1 alla riga 87 è 5C;' &amp; Chr(10) &amp; Chr(13) &amp; 'la categoria CRF 2 alla riga 96 è 2H1;</t>
  </si>
  <si>
    <t>La categoria della prima colonna è la 9.5</t>
  </si>
  <si>
    <t>I valori riportati nelle righe da 39 a 48 devono intendersi negativi</t>
  </si>
  <si>
    <t>L''autorità nazionale non ha effettuato visite in loco sugli impianti o per gli operatori aerei, ne ha mai partecipato a visite effettuate da altri organismi di controllo.</t>
  </si>
  <si>
    <t>La stima prudenziale è stata fatta anche per la mancata restituzione delle quote entro 30 Aprile</t>
  </si>
  <si>
    <t>Le prime due righe riguardano gli impianti notificati alla Commissione nel 2015. Le istruttorie si sono concluse nel 2016 con aggiustamenti dell''assegnazione richiesta</t>
  </si>
  <si>
    <t>Tale sezione deve essere considerata come "NON COMPILATA".</t>
  </si>
  <si>
    <t>Sono in fase di predisposizione i verbali di sanzione per gli operatori aerei per la mancata restituzione delle emissioni. Allo stato attuale, non è quindi possibile quantificare l''importo delle sanzioni.</t>
  </si>
  <si>
    <t>Due impianti opt-out hanno emesso nel 2016 più di 25.000 tonnellate di CO2; Per il primo, si tratta di un impianto termico asservito a struttura ospedaliera, pertanto per l’impianto non è prevista alcuna procedura di rientro nel sistema comunitario di scambio di quote di emissione in forza dell’articolo 38, comma 2 del decreto legislativo 30/2013. Per il secondo impianto, appartenente al settore “Produzione di carta o cartone” di cui all’allegato I della direttiva 2003/87/CE, è in corso la procedura per il rientro nel sistema comunitario di scambio di quote di emissione, secondo le previsioni del documento della Commissione europea “Reintroduction of installations excluded pursuant to Art. 27 ("small emitters") of Directive 2003/87/EC to the EU ETS” del 12/08/2015</t>
  </si>
  <si>
    <t>Sono state adottate delle disposizioni tecniche attraverso risposta alle FAQ pervenute sul canale informativo ras.monitoraggio-et@minambiente.it e pubblicate sul sito. Tali disposizioni riguardano la metodologia di monitoraggio e la compilazione del piano di monitoraggio.</t>
  </si>
  <si>
    <t>La categoria CRF 2 della riga 8 è 2H1;  La categoria CRF 2 della riga 9 è 2H3;  La categoria CRF 2 della riga 12 è 2G4; la categoria CRF 2 della riga 20 è 2H3;  Le emissioni di processo riportate alla riga 36 devono intendersi negative;  la categoria CRF 2 alla riga 41 è 2H1; la categoria CRF 2 alla riga 44 è 2G4; la categoria CRF 2 alla riga 45 è 2H2; la categoria CRF 2 alla riga 55 è G4; la categoria CRF 2 alla riga 63 è 2H3; la categoria CRF 2 alla riga 74 è 2H3; la categoria CRF 2 alla riga 77 è 2H2; la categoria CRF 2 alla riga 81 è 2H2; la categoria CRF 2 alla riga 98 è 2H2.' &amp; Chr(10) &amp; Chr(13) &amp; 'Nella tabella non sono riportate 4112682 ton (di cui 3216735 ton di combustione totali e 895948 di processo totali) in quanto gli operatori nella comunicazione delle emissioni relative all''anno 2016 non hanno né la categoria CRF1 ne quella CRF2</t>
  </si>
  <si>
    <t>I valori riportati nelle righe da 30 a 47 devono intendersi negativi</t>
  </si>
  <si>
    <t>In Italia questi aspetti non sono di competenza del Comitato ETS</t>
  </si>
  <si>
    <t>I verbali di accertamento per mancata restituzione sono stati predisposti e sono in attesa di approvazione nel mese di luglio.</t>
  </si>
  <si>
    <t>Ši naujoji ataskaitų teikimo priemonės nesuteikia pakankamai lankstumo pateikti visos norimos informacijos. Regionų aplinkos apsaugos departamentų prie Aplinkos ministerijos (RAAD) Lietuvoje yra aštuoni. Vis dėlto negalime 2.1 punkte įvesti jų visų kontaktinių duomenų, kadangi negalime jiems suteikti vienos tos pačios abreviatūros - RAAD ("Please provide a unique abbreviation"). Šioms regioninėms institucijoms negalime parinkti unikalių abreviatūrų (V-RAAD; K-RAAD ir t.t.), kadangi daugiau nei vieno trumpinio pateikti neleidžia šio klausimyno 2.2 punktas.' &amp; Chr(10) &amp; Chr(13) &amp; 'Vis dėlto 2.1 punkte po trumpiniu RAAD pateikti tik Vilniaus regiono aplinkos apsaugos departamento kontaktiniai duomenys, o visų departamentų kontaktai gali būti rasti Aplinkos ministerijos internetinėje svetainėje: http://www.am.lt/VI/index.php#r/210' &amp; Chr(10) &amp; Chr(13) &amp;  Chr(10) &amp; Chr(13) &amp; 'Taip pat dėl fakto, kad klausimyno 2.2 punktas neleidžia pasirinkti daugiau nei vienos institucijos, susiduriame ir su papildomomis informacijos pateikimo problemomis. Nemokamų apyvartinių taršos leidimų skyrimui stacionariems įrenginiams pagal Direktyvos 2003/87/EB 10a straipsnį kompetetingos institucijos yra ir Aplinkos ir Ūkio ministerijos (leidimai skiriami dviejų ministrų įsakymu);  Nemokamų apyvartinių taršos leidimus pagal Direktyvos 2003/87/EB 3e ir 3f straipsnius skiria bendrai Aplinkos ir Susisiekimo ministerija. Finansinės priemonės atsižvelgiant į netiesioginį anglies dioksido nutekėjimą yra Aplinkos ir Ūkio ministerijų funkcija. Informacijos teikimas visuomenei yra AM, AAA ir RAAD funkcija.' &amp; Chr(10) &amp; Chr(13) &amp;  Chr(10) &amp; Chr(13) &amp; '2.2 punkte į klausimą dėl kompetetingos institucijos, atsakingos už finansines priemones atsižvelgiant į netiesioginį anglies dioksido netekėjią, prie įrenginių ir prie aviacijos įrašėme Ūkio ministeriją. Vis dėlto aviacijai specialių tokių priemonių nėra, jos yra taikomos tik įrenginiams.' &amp; Chr(10) &amp; Chr(13) &amp;  Chr(10) &amp; Chr(13) &amp; 'Papildomai informuojame, kad nuo 2014 m. liepos 1 dienos Aplinkos apsaugos agentūrai bus perduotos šios Regionų aplinkos apsaugos departamentų funkcijos:' &amp; Chr(10) &amp; Chr(13) &amp; 'Taršos integruotos prevencijos ir kontrolės leidimų bei taršos leidimų, kurių sudėtinė dalis yra leidimas išmesti šiltnamio efektą sukeliančias dujas išdavimas, pakeitimas ir galiojimo panaikinimas; šiltnamio efektą sukeliančių dujų stebėsenos planų tvirtinimas; šiltnamio efektą sukeliančių dujų išmetimo iš įrenginių apskaitos ataskaitų priėmimas.</t>
  </si>
  <si>
    <t>Europos Parlamento ir Tarybos reglamento (ES) Nr. 421/2014 1 straipsnio nuostata teigia, kad nukrypdamos nuo 12 straipsnio 2a dalies, 14 straipsnio 3 dalies ir 16 straipsnio, valstybės narės laiko, kad tose nuostatose nustatyti reikalavimai yra įvykdyti, ir nesiima prieš orlaivių naudotojus nukreiptų veiksmų dėl apyvartinių taršos leidimų atsisakymo, jei apyvartinių taršos leidimų už 2013 m. patikrintus išmetamuosius teršalus, susijusius su skrydžiais tarp aerodromų, esančių EEE valstybėse, atsisakoma ne vėliau kaip 2015 m. balandžio 30 d. vietoj 2014 m. balandžio 30 d., o patikrintas 2013 m. tų skrydžių išmetamųjų teršalų kiekis pranešamas ne vėliau kaip 2015 m. kovo 31 d. vietoj 2014 m. kovo 31 d.' &amp; Chr(10) &amp; Chr(13) &amp;  Chr(10) &amp; Chr(13) &amp; '5.22 punkte negalime pateikti orlaivių naudotojų ataskaitomis grįstų duomenų Už 2013 metus, kadangi didžioji dauguma orlaivių naudotojų pasinaudojo šia nuostata. Į klausimą "bendras skrydžių, kuriuos vykdė jūsų valstybės narės administruojami orlaivių naudotojai, išmetamųjų teršalų kiekis", atsakymas pateiktas tik remiantis Eurokontrolės "Support facility" duomenimis.' &amp; Chr(10) &amp; Chr(13) &amp;  Chr(10) &amp; Chr(13) &amp; 'Atliekant Klausimyno QA/QC (Quality Control / Quality Check routine), programa rašo, kad nesutampa 5.5 ir 5.6 atsakymuose pateiktų ŠESD suma. Tačiau 5.5 punkto matavimo vienetai yra tonos CO2, o 5.6 punkto - tonos CO2 ekvivalento. 5.6 punkte yra surašyti visi ŠESD išmetimai t.y tiek CO2 tiek N2O, o 5.5 punkte yra pateikiami tik CO2 išmetimai iš naudojamos kuro rūšies. Jeigu teisingai supratome užduotį, tai šie skaičiai niekada nesutaps, nes 5.5 lentelėje nėra įtraukti N2O išmetimai (jie tiesiogiai matuojami), o tuo pačiu, mes nepridėjome ir CO2 išmetimų iš keramikos gaminių gamybos procesų, nes juose nėra naudojamas kuras. CO2 išsiskyrimai keramikos gaminių gamyboje skaičiuojami pagal sunaudoto MgO ir CaO kiekį molyje (o molis nėra iškastinis kuras).</t>
  </si>
  <si>
    <t>8.3 punkte įrašėme, kad taikome Direktyvos 2003/87/EB 10c straipsnį, tačiau pagal šį straipsnį 2013 metais apyvartinių taršos leidimų dar negavome.' &amp; Chr(10) &amp; Chr(13) &amp; 'Aplinkos ministerija 2011 m. rugsėjo 30 d. pateikė Lietuvos Respublikos paraišką Europos Komisijai dėl nemokamų apyvartinių taršos leidimų suteikimo elektros energijos gamybos įrenginiams pereinamuoju 2013–2020 m. laikotarpiu, parengtą pagal Europos Parlamento ir Tarybos direktyvos 2003/87/EB, nustatančios šiltnamio efektą sukeliančių dujų emisijos leidimų sistemą Bendrijoje ir iš dalies keičiančios Tarybos direktyvą 96/61/EB, su paskutiniais pakeitimais, padarytais 2009 m. balandžio 23 d. Europos Parlamento ir Tarybos direktyva 2009/29/EB (OL 2009 L 140, p. 63) 10c straipsnio 1–5 dalių reikalavimų nuostatas.' &amp; Chr(10) &amp; Chr(13) &amp;  Chr(10) &amp; Chr(13) &amp; 'Europos Komisija 2012 m. gegužės 23 d. priėmė teigiamą sprendimą (C(2012)3237) dėl nemokamų apyvartinių taršos leidimų suteikimo elektros energijos gamybos įrenginiams pereinamuoju 2013–2020 m. laikotarpiu, su sąlyga, kad Europos Komisijos Konkurencijos generalinis direktoratas neprieštaraus Lietuvos ketinimams teikti valstybės pagalbos priemones į Paraišką įtrauktiems elektros energiją gaminantiems įrenginiams pagal Sutarties dėl Europos Sąjungos veikimo 107 straipsnio 1 dalies nuostatas.' &amp; Chr(10) &amp; Chr(13) &amp;  Chr(10) &amp; Chr(13) &amp; 'Lietuvoje yra 12 elektros gamybos įrenginių, kuriems pagal Direktyvos 2003/87/EB 10c straipsnio nuostatas bendrai per trečiąjį prekybos laikotarpį turi būti paskirstyti 2 853 628 apyvartiniai taršos leidimai. Lietuva vis dar laukia galutinio sprendimo iš Europos Komisijos Konkurencijos generalinis direktorato.</t>
  </si>
  <si>
    <t>Apyvartiniai taršos leidimai nėra apmokestinami nei pelno mokesčiu, nei PVM mokesčiu, kai jie yra išduodami.' &amp; Chr(10) &amp; Chr(13) &amp; 'Apyvartiniai taršos leidimai yra apmokestinami pelno mokesčiu (kuris visuomet yra lygus 15%) ir PVM mokesčiu (kuris visuomet yra lygus 21 %), kai jie yra perleidžiami antrinėje rinkoje tretiesiems asmenims.</t>
  </si>
  <si>
    <t>Regionų aplinkos apsaugos departamentų prie Aplinkos ministerijos (RAAD) Lietuvoje yra aštuoni. Centrinės būstinės jie neturi, o 2.1 punkte negalime įvesti visų jų kontaktinių duomenų, kadangi negalime jiems suteikti vienos tos pačios abreviatūros - RAAD ("Please provide a unique abbreviation"). Dėl to 2.1 punkte po trumpiniu RAAD' &amp; Chr(10) &amp; Chr(13) &amp; 'pateikti tik Vilniaus regiono aplinkos apsaugos departamento kontaktiniai duomenys, o visų departamentų būstinių kontaktai gali būti rasti Aplinkos ministerijos internetinėje svetainėje: http://www.am.lt/VI/index.php#r/210</t>
  </si>
  <si>
    <t>Atsakyme į klausimą "Kokioms I priedo veiklos rūšims jūsų valstybė narė išdavė leidimus pagal Direktyvą 2003/87/EB", pasirinkome visas veiklos rūšis, kurioms kada nors buvo išduotas leidimas ir kurios veikė 2015 metais. (Ne veiklos rūšis, kurioms leidimas išduotas 2015 m.)</t>
  </si>
  <si>
    <t>Paskutinė eilutė "Kitas iškastinis kuras" apima: Akmens anglis, Skalūnų alyva, Dyzelinas/Dyzelininis krosnių kuras, Automobilių benzinas/Benzino atliekos.</t>
  </si>
  <si>
    <t>5.6 skirsnyje programa neleidžia pasirinkti BAF1 kategorijų 1.A.2.j, 1.A.3.e ir 1.A.4.e. Dėl to šios kategorijos pasirinktos kaip 1.A.2.g (Energy - Other).' &amp; Chr(10) &amp; Chr(13) &amp; 'Atitinkamai 33655 t. yra 1.A.2.j; 68865 t. yra 1.A.3.e; 111258 t. yra 1.A.4.e.</t>
  </si>
  <si>
    <t>(Duomenys apie su įrenginiais ir jų apyvartiniais taršos leidimais susijusių pokyčių, įvykusių prasidėjus trečiajam prekybos laikotarpiui, skaičių, taip pat prieinami ir Europos Sąjungos registre European Union Transaction Log, adresu' &amp; Chr(10) &amp; Chr(13) &amp; 'http://ec.europa.eu/environment/ets/nap.do?languageCode=en&amp;nap.registryCodeA' &amp; Chr(10) &amp; Chr(13) &amp; 'rray=LT&amp;periodCode=2&amp;search=Search&amp;currentSortSettings=)</t>
  </si>
  <si>
    <t>Nuobaudos už Reglamento (ES) Nr. 601/2012, Reglamento (ES) Nr. 600/2012 ir nacionalinių teisės aktų, priimtų pagal Direktyvos 2003/87/EB 16 straipsnio 1 dalį, pažeidimus bus ženkliai didinamos nuo 2017 m. sausio 1 d.</t>
  </si>
  <si>
    <t>Nuobaudos už Reglamento (ES) Nr. 601/2012, Reglamento (ES) Nr. 600/2012 ir nacionalinių teisės aktų pažeidimus bus ženkliai didinamos nuo 2017 m. sausio 1 d.</t>
  </si>
  <si>
    <t>Apyvartiniai taršos leidimai nėra apmokestinami nei pelno mokesčiu, nei PVM mokesčiu, kai jie yra išduodami. Apyvartiniai taršos leidimai yra apmokestinami pelno mokesčiu (kuris visuomet yra lygus 15%) ir PVM mokesčiu (kuris visuomet yra lygus 21 %), kai jie yra perleidžiami antrinėje rinkoje tretiesiems asmenims.</t>
  </si>
  <si>
    <t>Teikiame papildomą informaciją, susijusę su skirsnio 5.5 ŠESD išmetimų duomenimis.</t>
  </si>
  <si>
    <t>Duomenys apie kokso sunaudojimą neapima kiekio, kuris apskaičiuojamas naudojant masės balanso metodą. Masės balanso būdu apskaičiuoto kokso ŠESD išmetimai sudaro 437350,28 t CO2.' &amp; Chr(10) &amp; Chr(13) &amp;  Chr(10) &amp; Chr(13) &amp; 'Duomenys apie naftos perdirbimo įmonių dujas ir kitas dujos, gaunamas perdirbimo metu neapima angliavandenilinių dujų, kurios apskaičiuojamos naudojant išmetamųjų teršalų faktorių, išreikštą t CO2/t (2,9496 t CO2/t). Tokiu būdu apskaičiuoti ŠESD išmetimai sudaro 247012,60 t CO2.</t>
  </si>
  <si>
    <t>Only the police can perform inspections.</t>
  </si>
  <si>
    <t>The monitoring plan can be updated without permit update.</t>
  </si>
  <si>
    <t>All remaining installations updated directly the monitoring plan without submitting an improvement report.</t>
  </si>
  <si>
    <t>2 ongoing estimations by competent authority.</t>
  </si>
  <si>
    <t>5 installations submitted directly an updated monitoring plan</t>
  </si>
  <si>
    <t>both corrections relate to 2014 emissions</t>
  </si>
  <si>
    <t>5.5.sadaļā tiek summētas CO2 emisijas no izmantotā kurināmā un šī summa tiek salīdzināta ar 5.6 tabulā ievadītajām kopējām CO2 emisijām. Tomēr ir jāņem vērā, ka 5.6. sadaļā ievadatie kopējie emisiju apjomi ietver arī emisijas no rūpnieciskajiem procesiem. 5.6. sadaļā ievadītā informācija par CO2 emisijām no sadedzināšanas procesiem ir jāsalīdzina ar 5.5.sadaļā ievadīto informāciju par CO2 emisijām no izmantotā kurināmā.</t>
  </si>
  <si>
    <t>the CRF categories for process emissions don''t match to the new IPCC categories for IPPU sector.</t>
  </si>
  <si>
    <t>6.1 tabulā, pie izvēlnes kur ir jāizvēlas "Akreditācijas vai sertifikācijas jomas, kas uzskaitītas Regulas (ES) Nr. 600/2012 I pielikumā", gandrīz visam ailēm ir pazudis 1 burts, ko nevar izlabot, jo izvēlne ir automātiska. Lūdzam to pielabot.</t>
  </si>
  <si>
    <t>Konservatīvas aplēses veikšanas iemesls (32) - Līdzšinējais iekārtas operators un jaunais iekārtas operators nav ' &amp; Chr(10) &amp; Chr(13) &amp; 'izpildījuši likuma „Par piesārņojumu” 30. panta trešās daļas nosacījumus (Iekārtas operatoru maiņas ' &amp; Chr(10) &amp; Chr(13) &amp; 'gadījumā līdzšinējais iekārtas operators sagatavo un iesniedz pārbaudei un apstiprināšanai ' &amp; Chr(10) &amp; Chr(13) &amp; 'ikgadējo pārskatu par siltumnīcefekta gāzu emisiju savas darbības periodā, kā arī nodod ' &amp; Chr(10) &amp; Chr(13) &amp; 'emisijas  kvotas  atbilstoši  apstiprinātajā  pārskatā  minētajam  apjomam)</t>
  </si>
  <si>
    <t>Sadaļa 8.1. „Par 2013., 2014.gadu ziņotie emisijas kvotu apjomi attiecās tikai uz konkrēto gadu. Par 2015.gadu ziņotie apjomi (t.sk. kopējie apjomi par ES ETS 3.periodu) ziņoti atbilstoši izmainītajam bezmaksas emisijas kvotu piešķiršanas apjomam līdz 2020.gadam. 8.1. sadaļā nav norādīta informācija par iekārtām, kurām ES ETS 3.periodā ir notikusi oglekļa pārvirzes statusa maiņa (Carbon leakage change) atbilstoši ES likumdošanas izmaiņām, jo šādas izmaiņas neatbilst nevienai no 8.1. sadaļas tabulas kategorijām.”</t>
  </si>
  <si>
    <t>Kāds ir bijis atļaujas atjauninājumu kopējais skaits pārskata periodā? Tabulā norādiet to atļaujas atjaunināšanas gadījumu skaitu, par kuriem kompetentā iestāde ir informēta.' &amp; Chr(10) &amp; Chr(13) &amp; 'Atjaunināto atļauju kopējais skaits pārskata periodā	33 (lēmumi par grozījumiem) + 1 (lēmumi par atļauju atcelšanu)</t>
  </si>
  <si>
    <t>Tabulā rindā, kur ir minēta CFR 1 kategorija “1A2f apakšsektors” ir minētas procesa emisijas no CRF 2 kategorijām 2A1, 2A3, 2A4.</t>
  </si>
  <si>
    <t>Sadaļa 8.1. „Par 2013., 2014.gadu ziņotie emisijas kvotu apjomi attiecās tikai uz konkrēto gadu. Par 2015. un 2016.gadu ziņotie apjomi (t.sk. kopējie apjomi par ES ETS 3.periodu) ziņoti atbilstoši izmainītajam bezmaksas emisijas kvotu piešķiršanas apjomam līdz 2020.gadam. 8.1. sadaļā nav norādīta informācija par iekārtām, kurām ES ETS 3.periodā ir notikusi oglekļa pārvirzes statusa maiņa (Carbon leakage change) atbilstoši ES likumdošanas izmaiņām, jo šādas izmaiņas neatbilst nevienai no 8.1. sadaļas tabulas kategorijām. 8.1. sadaļā nav iekļauta informācija par iekārtām, kurās ir notikusi darbības atjaunošana pēc darbības daļējas izbeigšanas (lēmuma Nr.2011/278/ES 23.panta 3. un 4.punkts (8.1. sadaļā iekļautais iedalījums "Iekārtas darbības daļēja izbeigšana, kā paredzēts Lēmuma 2011/278/ES 23. pantā" īsti neatbilst šai izmaiņai).</t>
  </si>
  <si>
    <t>With regards to "Financial measures with respect to indirect carbon leakage" it is pertinent to note that no installations in Malta are subject to carbon leakage considerations and therefore Malta does not provide for financial measures in such cases. To this effect, no answer can be provided to this item. With regards to "Administration of unilateral inclusion of activities and gases under Article 24" and "Administration of installations excluded under Article 27", Malta does not apply Articles 24 and 27 and therefore no answer can be provided to these items.</t>
  </si>
  <si>
    <t>MRA is following closely the work currently being undertaken by the European Commission in developing the DECLARE system for the purposes of facilitating administration of EU ETS functions, with a view to utilizing such aa system in future.</t>
  </si>
  <si>
    <t>The total emissions (t CO2 eq) reported under this question is not equal to the total emissions reported under question 5.6, as emissions from use of sodium bicarbonate and urea for SO2 and NOx abatement respectively in one of the installations are not accounted for here.</t>
  </si>
  <si>
    <t>The figure for total emissions for CRF category 1(Energy) also includes CO2 emissions from use of sodium bicarbonate and urea for SO2 and NOx abatement respectively associated with the combustion process in one of the installations.</t>
  </si>
  <si>
    <t>No installations use biomass.</t>
  </si>
  <si>
    <t>There were no instances requiring the competent authority to make a conservative estimate of emissions.</t>
  </si>
  <si>
    <t>No such instances occurred.</t>
  </si>
  <si>
    <t>No fees are charged in relation to registry accounts.</t>
  </si>
  <si>
    <t>With regards to "Financial measures with respect to indirect carbon leakage", it is pertinent to note that no installations in Malta are subject to carbon leakage considerations and therefore Malta does not provide financial measures in such cases. To this effect, no answer can be provided to this item. With regards to "Administration of installations excluded under Article 27", Malta does not apply Articles 24 and 27 and therefore no answer can be provided to these items.</t>
  </si>
  <si>
    <t>MRA continues to follow the work currently being undertaken by the European Commission in developing the DECLARE system for the purposes of facilitating administration of EU ETS functions. It remains the goal of MRA to introduce this system for EU ETS in Malta at the opportune time.</t>
  </si>
  <si>
    <t>The total emissions (tCO2 eq) reported under this question is not equal to the total emissions reported under question 5.6, as emissions from use of sodium bicarbonate and urea for SO2 and NOx abatement respectively in one of the installations are not accounted for here.</t>
  </si>
  <si>
    <t>The figure for total emissions for CRF category 1 (Energy) also includes CO2 emissions from use of sodium bicarbonate and urea for SO2 and NOx abatement respectively associated with the combustion process in one of the installations.</t>
  </si>
  <si>
    <t>Toelichting 5.3: Improvement report for installations: template under construction.' &amp; Chr(10) &amp; Chr(13) &amp; 'Toelichting 5.5: is answered with incomplete data. Actual numbers will be higher. This is because some operators did not report NCV’s, so TJ’s could not be calculated. This is for example the case for operators (such as refineries) that apply emissions factors that are expressed in tonne/tonne. The same applies for mass balances for which only the carbon content is necessary for calculation of emissions and where proxy values for NCV’s were in many cases not reported. Reporting of memo items (proxy values) for NCV’s is a general requirement for those operators, but wasn’t sufficiently clear in the Commission’s reporting template and not checked by verifiers. Next year this will be a point of attention for verifiers/CA; suggestion is to clarify this obligation in the AER-template. Especially for fuel type ‘refinery gas’ a great amount of TJ’s is not accounted for in this overview, and probably the same goes for other fuel types. ' &amp; Chr(10) &amp; Chr(13) &amp; 'Furthermore, no distinction could be made for fuel types that were part of a mass balance and those that are not, because fuel types can be reported both as ‘standard methodology’ and ‘mass balance component’. Fuel types serving as process input in a mass balance not necessarily result in emissions equaling AD*NCV, for some of the carbon may end up in outgoing mass balance components. This issue was not taken into account in the numbers reported here, for it cannot be derived from the emission reports and other available data. Furthermore, measured CO2 (CEMS) was not taken into account, although it may (partly) originate from the fuel types listed; it could however not be derived from the annual emission reports what ingoing fuel and material types the measured carbon stems from. Our suggestion is to rephrase the question in such a way that it results in data that is useful for analytical purposes and in such a way that the data can be derived from annual emission reports, for even with complete proxy values correct figures cannot be produced given the abovementioned problems.' &amp; Chr(10) &amp; Chr(13) &amp; 'Specific remarks per fuel type: ' &amp; Chr(10) &amp; Chr(13) &amp; 'Lignite, peat, natural gas: NIR default factors used where the NCV was not entered in AER’s' &amp; Chr(10) &amp; Chr(13) &amp; 'Coke: only positive source streams are taken into account, not outgoing mass balance components. This may lead to an overestimation of emissions.' &amp; Chr(10) &amp; Chr(13) &amp; 'Refinery gas and other process derived gases: not very clear what gases are to be included. NEa reports ALL INCOMING gaseous source streams other than natural gas, coke oven gas, blast furnace gas and LPG in both refinery sector and chemical sector. A more precise distinction cannot be made easily. For missing NCV’s standard values for natural gas from the NIR were taken.' &amp; Chr(10) &amp; Chr(13) &amp; 'Fuel oil: All liquid heavier fuels are included, but it’s not sure whether all aimed source streams were included.' &amp; Chr(10) &amp; Chr(13) &amp; 'Other fossil fuels: there are too many missing data and default factors are not available for the wide range of source streams included. Furthermore the mass balance issue complicates the analyses. Therefore, estimations cannot be given for this category' &amp; Chr(10) &amp; Chr(13) &amp; 'Toelichting 5.6: This information is not available. Operators do not report CRF-categories. Furthermore, even when reported it would not be possible to allocate specific emissions over CRF-categories. Emissions are monitored and reported per source stream and fuel input cannot always be linked to one specific CRF category and may serve as input for more than one CRF category.' &amp; Chr(10) &amp; Chr(13) &amp; 'Toelichting 5.7: Only minor and major source streams were included. Most standard factors are however applied for de-minimis source streams; given the fact that fixed values (based on conservative estimations such as historical analyses or supplier specs) for de-minimis source streams are most often reported as a ‘no tier approach’, these data cannot easily be taken from monitoring plans; it would demand case by case scrutiny of (probably) hundreds of de-minimis source streams. Therefore we have focused on small and major source streams where the application of tier 1 values was thoroughly checked. Suggestion to copy this approach for next year’s questionnaire.' &amp; Chr(10) &amp; Chr(13) &amp; 'Toelichting 5.7, last sub question: this question is not clear. What is meant here? How many of all applied values (emission factor, NCV, carbon content etc.) find their source in Annex VI of the MRR? Or is meant: how many of the values in Annex VI of the MRR are applied by operators? Or is meant: for how many source streams default values are applied? Please clarify this question in next year’s questionnaire in such a way that it results in information that is useful for the Commission. ' &amp; Chr(10) &amp; Chr(13) &amp; 'Toelichting 5.14: Inherent CO2 was not reported as such by installations. Inherent CO2 that is transferred between ETS-installations in the Netherlands is simply monitored as outgoing mass balance component for the producer of the gas and ingoing source stream for the consumer of the gas. During validation of monitoring plans and checks of annual emission reports NEa thoroughly checks whether there’s no double counting or loopholes in these specific cases. The data for answering this question therefore cannot be generated from the annual emission reports. It regards only a limited number of installations.' &amp; Chr(10) &amp; Chr(13) &amp; 'Toelichting 5.17: the numbers are mostly based on estimates by the CA, as suggested by the Commission in the explanatory note for article 21 reporting. Because most biomass was reported with an emission factor of 0 and proxy values for NCV’s were often missing, in most cases estimate values were applied.' &amp; Chr(10) &amp; Chr(13) &amp; 'Toelichting 5.22: Total emissions of flights and domestic flights carried out by aircraft operators for which you are the administering Member State (t CO2): 2013 data not available yet' &amp; Chr(10) &amp; Chr(13) &amp; 'Toelichting 5.23: Remark: No MP’s approved yet describing the use of biofuels.' &amp; Chr(10) &amp; Chr(13) &amp; 'Toelichting 5.25: Number of aircraft operators required to submit an improvement report: 2013 data not available yet.</t>
  </si>
  <si>
    <t>Toelichting 8.1: Notes on interpretation of the questions' &amp; Chr(10) &amp; Chr(13) &amp; '“Number of changes”: This number only includes changes that have in effect resulted in modification of the allocation. Changes that are still under scrutiny, either by the CA or the Commission, have not been included because the change to the allocation cannot yet be determined. Below we have specified the number of changes that is still in the process of being assessed:' &amp; Chr(10) &amp; Chr(13) &amp; 'Changes during the reporting period:' &amp; Chr(10) &amp; Chr(13) &amp; 'Cessation as referred to in Article 22(1) (e) of Commission Decision 2011/278/ EU: 4' &amp; Chr(10) &amp; Chr(13) &amp; 'Partial cessation as referred to in Article 23 of Commission Decision 2011/278/ EU: 20' &amp; Chr(10) &amp; Chr(13) &amp;  Chr(10) &amp; Chr(13) &amp; 'Changes before the reporting period (i.e. in 2012 or the second half of 2011):' &amp; Chr(10) &amp; Chr(13) &amp; 'Allocation to new installations or new sub-installations  as referred to in Article 19 of Commission Decision 2011/278/ EU: 1' &amp; Chr(10) &amp; Chr(13) &amp; 'Significant capacity extensions as referred to in Article 20 of Commission Decision 2011/278/ EU: 5' &amp; Chr(10) &amp; Chr(13) &amp; 'Partial cessation as referred to in Article 23 of Commission Decision 2011/278/ EU: 4' &amp; Chr(10) &amp; Chr(13) &amp;  Chr(10) &amp; Chr(13) &amp;  Chr(10) &amp; Chr(13) &amp; '“Number of changes in the reporting  period” was interpreted as meaning: changes that occurred in the year 2013. We are still in the process of assessing the data for these changes, which means that the answer to this question is for all categories “0”. ' &amp; Chr(10) &amp; Chr(13) &amp;  Chr(10) &amp; Chr(13) &amp; '“Since the start of third trading period” was interpreted as meaning: Including changes that occurred in 2012 and the second half of 2011 (i.e. prior to the start of the third trading period)  and affected the allocation for the year 2013 and onward.' &amp; Chr(10) &amp; Chr(13) &amp;  Chr(10) &amp; Chr(13) &amp; '“Partial cessation”: We have not included recoveries after a partial cessation.' &amp; Chr(10) &amp; Chr(13) &amp; '“Quantity of emission allowances”: Determined for the whole trading period, not just for the year following the change' &amp; Chr(10) &amp; Chr(13) &amp;  Chr(10) &amp; Chr(13) &amp; 'Toelichting 8.2: A further 8 partial cessations and one recovery that occurred in 2013 were notified too late to the CA, and 7 partial cessations and one full cessation that occurred in 2012 were notified too late to the CA. Four of the partial cessations that occurred in 2012 and were notified too late, were notified in 2014.</t>
  </si>
  <si>
    <t>Question 5.5 is answered based on all the fuel that was reported as combustion. Fuels as part of mass balance methods were not included, except the natural gas use of the largest Steel plant in Netherlands, which is part of the steel mass balance. Also fuels used for ammonia and hydrogen production were not included because we could not distinguish between fuels for the product and for combustion purposes. Therefore actual numbers will be higher. ' &amp; Chr(10) &amp; Chr(13) &amp; 'Furthermore we estimated some NCV’s based on historical data and the NIR values. This is for example the case for operators (such as refineries) that apply emissions factors that are expressed in tonne/tonne. Reporting of memo items (proxy values) for NCV’s is a general requirement for those operators, but wasn’t sufficiently clear in the Commission’s reporting template and not checked by verifiers.' &amp; Chr(10) &amp; Chr(13) &amp; ' ' &amp; Chr(10) &amp; Chr(13) &amp; 'Furthermore, measured CO2 (CEMS) was not taken into account, although it may (partly) originate from the fuel types listed; it could however not be derived from the annual emission reports what ingoing fuel and material types the measured carbon stems from. ' &amp; Chr(10) &amp; Chr(13) &amp;  Chr(10) &amp; Chr(13) &amp; 'Specific remarks per fuel type: ' &amp; Chr(10) &amp; Chr(13) &amp; 'Lignite, natural gas: NIR default factors used where the NCV was not entered in AER’s.' &amp; Chr(10) &amp; Chr(13) &amp;  Chr(10) &amp; Chr(13) &amp; 'Refinery gas and other process derived gases: we reported all other gasses in the refinery sector and chemical sector and some evaporated fuels in fuel storage and transport sector (terminals). ' &amp; Chr(10) &amp; Chr(13) &amp; 'Fuel oil: All liquid heavier fuels are included (gas/dieseloil, medium and heavy fuel oil) ' &amp; Chr(10) &amp; Chr(13) &amp; 'Other fossil fuels: all the fuels that were not part of another category, such as emissions from industrial waste, organic solvents, anthracite) etc. We do not have NCV’s for all the ‘other fossil fuels’. This means that actual total fuel consumption (TJ) is slightly higher than what is reported. We also excluded the mixed fuels that were partly biogenic and partly fossil, because we could not determine the NCV for the fossil part of these fuels.</t>
  </si>
  <si>
    <t>5.8.	Have sampling plans been drawn up in all cases required under Article 33 of Commission Regulation (EU) No 601/2012: Yes ' &amp; Chr(10) &amp; Chr(13) &amp; 'In exceptional cases, such as online gas chromatographs or accredited sampling done by suppliers this issue was a bit complex. In such cases not a full blown sampling plan was asked, but the most important elements of the sampling plan have to be worked out in the monitoring plan, such as applied standards, sampling methodology, proof/underpinning of representativeness, etc. A separate sampling plan file was in such cases not of additional value.</t>
  </si>
  <si>
    <t>5.14	Has inherent CO2 in accordance with Article 48 or CO2 in accordance with Article 49 of Commission Regulation (EU) No 601/2012 been transferred in your Member State:   No. ' &amp; Chr(10) &amp; Chr(13) &amp; 'However, inherent CO2 (e.g. in blast furnace gas) was not reported as such, but simply monitored as outgoing mass balance component for the producer of the gas and ingoing source stream for the consumer of the gas. Therefore the data cannot be generated from the annual emission reports. It regards only a limited number of installations.</t>
  </si>
  <si>
    <t>The numbers are mostly based on estimates by the CA, as suggested by the Commission in the explanatory note for article 21 reporting. Because most biomass was reported with an emission factor of 0 and proxy values for NCV’s were often missing, in most cases estimate values were applied.' &amp; Chr(10) &amp; Chr(13) &amp; 'Combustion category A and B installations: Mostly biogas. The EF was based on the EF of methane.' &amp; Chr(10) &amp; Chr(13) &amp; 'Combustion category C installations: preliminary emission factors were present, so the number reported is quite accurate.' &amp; Chr(10) &amp; Chr(13) &amp; 'Paper category A and B installations: Mostly wood, EF for solid biomass was based on average values of the preliminary EFs known from other installations (combustion category C). The NCV was based on the value for solid biomass from de NIR list.</t>
  </si>
  <si>
    <t>We could not enter all our remarks in the questionnaire:' &amp; Chr(10) &amp; Chr(13) &amp; 'Completeness: Administrative check for installation data and emission figure' &amp; Chr(10) &amp; Chr(13) &amp; 'Share of emissions reports checked for consistency with MP: checks not yet completed' &amp; Chr(10) &amp; Chr(13) &amp; 'Share of emissions reports that were cross checked with allocation data: E-production excluded, because there is no allocation data for these installations.</t>
  </si>
  <si>
    <t>Question 8.1: Notes on interpretation of the questions' &amp; Chr(10) &amp; Chr(13) &amp;  Chr(10) &amp; Chr(13) &amp; ' “Number of changes”: This number only includes only changes that have in effect resulted in modification of the allocation in the registry. Changes that are still under scrutiny, either by the CA or the Commission, have not been included because the change to the allocation cannot yet be determined. ' &amp; Chr(10) &amp; Chr(13) &amp;  Chr(10) &amp; Chr(13) &amp; '“Number of changes in the reporting  period” was interpreted as meaning: changes that have occurred in 2013 and 2014 in the registry due  to the reasons in the table.' &amp; Chr(10) &amp; Chr(13) &amp; ' “Quantity of emission allowances”: Interpreted as the difference in allocation before and after the change, determined for the whole trading period, not just for the year following the change</t>
  </si>
  <si>
    <t>Corporate tax:	20% for taxable amounts of € 200.000 and below ;' &amp; Chr(10) &amp; Chr(13) &amp; '25% for amounts above € 200.000.</t>
  </si>
  <si>
    <t>-	The Ministry of Infrastructure and environment is legally responsible for the decisions on allocation (CIMs). The NEa is legally responsible for applications and notifications and has the assignment to prepare the  decisions . There is coordination with the ministry on installation level almost on a daily basis.  (this is not asked for in question 2.3. which focuses only on regulation 601/2012). ' &amp; Chr(10) &amp; Chr(13) &amp; '-	Also there is an organisation (RvO) which is only responsible for financial measures related to the indirect carbon leakage. We also have meetings with this organisation and files,on allocation and ermissions are exchanged on installation level , but again this is not asked for in question 2.3.</t>
  </si>
  <si>
    <t>Question 5.5 is answered based on all the fuel that was reported as combustion. Fuels as part of mass balance methods were not included, except the natural gas use of the largest Steel plant in Netherlands, which is part of the steel mass balance. Also fuels used for ammonia and hydrogen production were not included because we could not distinguish between fuels for the product and for combustion purposes. Therefore actual numbers will be higher. ' &amp; Chr(10) &amp; Chr(13) &amp; 'Furthermore we estimated some NCV’s based on historical data and the NIR values. This is for example the case for operators (such as refineries) that apply emissions factors that are expressed in  tonne/ tonne. Reporting of memo items (proxy values) for NCV’s is a general requirement for those operators, but wasn’t sufficiently clear in the Commission’s reporting template and not checked by verifiers. As we made some improvements in our own customized emissions report template, the quality of the data in 2015 has improved.  ' &amp; Chr(10) &amp; Chr(13) &amp; 'Furthermore, measured CO2 (CEMS) was not taken into account, although it may (partly) originate from the fuel types listed; it could however not be derived from the annual emission reports what ingoing fuel and material types the measured carbon stems from. ' &amp; Chr(10) &amp; Chr(13) &amp; 'Specific remarks per fuel type: ' &amp; Chr(10) &amp; Chr(13) &amp; 'Lignite, natural gas: NIR default factors used were the NCV was not entered in AER’s' &amp; Chr(10) &amp; Chr(13) &amp; 'Refinery gas and other process derived gases: we reported all other gasses in the refinery sector and chemical sector and some evaporated fuels in fuel storage and transport sector (terminals).' &amp; Chr(10) &amp; Chr(13) &amp; 'Liquified Petroleum Gas: we reported all propane use here. ' &amp; Chr(10) &amp; Chr(13) &amp; 'Fuel oil: All liquid heavier fuels are included (gas/dieseloil, medium and heavy fuel oil) ' &amp; Chr(10) &amp; Chr(13) &amp; 'Other fossil fuels: all the fuels that were not part of another category, such as emissions from mixed fuels, industrial waste, organic solvents, anthracite) etc. We also reported here the fossil parts of mixed biofuels.</t>
  </si>
  <si>
    <t>Question 5.6: This information is not available. Operators do no report CRF-categories. Furthermore, even when reported it would not be possible to allocate specific emissions over CRF-categories. Emissions are monitored and reported per source stream and fuel input cannot always be linked to one specific CRF category and may serve as input for more than one CRF category. MMR Article 7k holds the obligation  for each MS to report the actual or estimated allocation of the verified emissions reported under EU ETS, broken down into CRF categories. However, reporting of the CRF category is not obligatory and missing in most of the  emission reports under EU ETS.. Therefore the report by The Netherlands under MMR article 7k contains the best possible estimate for the breakdown of EU ETS emissions into CRF categories.</t>
  </si>
  <si>
    <t>Question 5.7: We included all standard values for which tier 1 was entered in the monitoringplan. This means that calculation factors for deminimis source streams, where ‘no tier approach’ was chosen in the monitoringplan were left out. Even though some of these factors actually were based on historical analyses.' &amp; Chr(10) &amp; Chr(13) &amp;  Chr(10) &amp; Chr(13) &amp; 'Question 5.7: For last years questionnaire we did an estimation. This estimation was improved for this years questionnaire leading to a different, but better number</t>
  </si>
  <si>
    <t>Question 5.9: It is very difficult to find answers to this question as this question can only be answered by a manual action. The answer differs from last year, but this is not due to changes in the past year. The number of major streams and installations was not reported correctly last year. Be aware that the number of installations for which the CA has allowed a different frequency includes also installations with (only) minor source streams.</t>
  </si>
  <si>
    <t>Question 5.10: We did not report on measurement based approaches as the question mentions only major source streams which are absent for the measurement based approach.</t>
  </si>
  <si>
    <t>Question 5.13: Article 69 (1) refers to installations which do not apply the highest tiers or aply a fall back method. The number of installations under article 69 (1) includes the installations under article 69 (3). Installations which need to report under article 69 (4) may also have an obligation under 69 (1). Therefore there might be some double counting there.</t>
  </si>
  <si>
    <t>Question 5.17: The numbers are mostly based on estimates by the CA, as suggested by the Commission in the explanatory note for article 21 reporting. Because most biomass was reported with an emission factor of 0 and proxy values for NCV’s were often missing, in most cases estimate values were applied.' &amp; Chr(10) &amp; Chr(13) &amp; 'Combustion category A and B installations: Mostly biogas. The EF was based on the EF of methane.' &amp; Chr(10) &amp; Chr(13) &amp; 'Combustion category C installations: preliminary emission factors were present, so the number reported is quite accurate.' &amp; Chr(10) &amp; Chr(13) &amp; 'Paper category A and B installations: Mostly wood, EF for solid biomass was based on average values of the preliminary EFs known from other installations (combustion category C). The NCV was based on the value for solid biomass from de NIR list.' &amp; Chr(10) &amp; Chr(13) &amp; 'For annex-I activities carbon black, glass and ceramics energy from biomass could not be reported because they were either part of a mass balance or gave rise to process emissions, in which cases a NCV was not required.</t>
  </si>
  <si>
    <t>Question 6.3: All conservative estimations that were made in 2015 applied backwards. For installation code 150, 098 (2,5%) and 205142 the conservative estimation was made for reporting year 2013. For installation code 98 (0,01%) the conservative estimation was made for reporting year 2014. The questionnaire shows a validation error because we reported on installation 098 twice, but this is due to the fact that the emissionsreport for 2 separate years was changed by the CA.</t>
  </si>
  <si>
    <t>For this question the answer was based on the verification reports that were received by the CA in 2016 for the reporting year 2015.</t>
  </si>
  <si>
    <t>For this question the answer was based on the emissions reports that were received by the CA in 2016 for the reporting year 2015.</t>
  </si>
  <si>
    <t>Share of the emissions reports checked for completeness and internal consistency	100 %-We have 14 operators' &amp; Chr(10) &amp; Chr(13) &amp; 'Share of the emissions reports checked for consistency with the monitoring plan	100 % -We have 14 operators</t>
  </si>
  <si>
    <t>We only have 1 small emitter who makes use of the automatically generated emissions report from Eurocontrol. A verification is not necessary for this report.</t>
  </si>
  <si>
    <t>Question 8.1: Cessations-The number of cessation as reported for the year 2014 has turned out be incorrect. The cessations that were not reported for 2014, have been included in the numbers for the year 2015.</t>
  </si>
  <si>
    <t>Wherever the maximum fine of € 450.000 is mentioned, the maximum is 10% of net turnover, if that is higher than € 450.000</t>
  </si>
  <si>
    <t>We introduced an online portal where operators can upload their MP and notify changes. However this is not a system for electronic data exchange as is mentioned in article 75(1) and (2) of the MRR.</t>
  </si>
  <si>
    <t>This information is not available. Operators do not report CRF-categories. Furthermore, even when reported it would not be possible to allocate specific emissions over CRF-categories. Emissions are monitored and reported per source stream and fuel input cannot always be linked to one specific CRF category and may serve as input for more than one CRF category.</t>
  </si>
  <si>
    <t>It is very difficult to find answers to this question as this question can only be answered by a manual action. Be aware that the number of installations for which the CA has allowed a different frequency includes also installations with (only) minor source streams.</t>
  </si>
  <si>
    <t>We did not report on measurement based approaches as the question mentions only major source streams which are absent for the measurement based approach.</t>
  </si>
  <si>
    <t>Some improvement reports are send to the CA as a combination of the obligations in article 69-1, 69-3 and 69-4. We could not enter a combination of these obligations, so we counted the improvement report double in these cases.</t>
  </si>
  <si>
    <t>There are some installations which transfer fuels with inherent CO2 (for example blast furnace gas), and we know the carbon content of the transferred fuels. However we do not have information on the amount of inherent CO2. We can therefore not answer this question.</t>
  </si>
  <si>
    <t>Question 5.17: The numbers are mostly based on estimates by the CA, as suggested by the Commission in the explanatory note for article 21 reporting. Because most biomass was reported with an emission factor of 0 and proxy values for NCV’s were often missing, in most cases estimate values were applied. Combustion category A and B installations: Mostly biogas. The EF was based on the EF of methane. Combustion category C installations: preliminary emission factors were present, so the number reported is quite accurate. Paper category A and B installations: Mostly wood, EF for solid biomass was based on the preliminary EFs known from other installations. The NCV was based on the value for solid biomass from de NIR list. For annex-I activities carbon black, glass and ceramics energy from biomass could not be reported because they were either part of a mass balance or gave rise to process emissions, in which cases a NCV was not required.</t>
  </si>
  <si>
    <t>We are planning to develop a simplified monitoringplan for 2017-2018 onwards, based on the example made available by the commission.</t>
  </si>
  <si>
    <t>We did not inlcude the small emitters, because they based their emissions on the emissions report of the ETS-SF, so method A, nor Method B was followed by the small emitters.</t>
  </si>
  <si>
    <t>For this question we reported based on the actual information in the emission reports. Operators who did not experience datagaps in 2016 were not included.</t>
  </si>
  <si>
    <t>This question contains validation errors because for some installations the conservative estimation of emissions was done for multiple years backwards. This was done as follows:' &amp; Chr(10) &amp; Chr(13) &amp; '105: for 2013 and 2014' &amp; Chr(10) &amp; Chr(13) &amp; '205804: for 2013 and 2014' &amp; Chr(10) &amp; Chr(13) &amp; '104: for 2013' &amp; Chr(10) &amp; Chr(13) &amp; '204633: for 2013 and 2014' &amp; Chr(10) &amp; Chr(13) &amp; '99: for 2013 and 2014' &amp; Chr(10) &amp; Chr(13) &amp; '203655: 2014' &amp; Chr(10) &amp; Chr(13) &amp; '408: 2014</t>
  </si>
  <si>
    <t>Question number of verified emission reports that were rejecten because of non-compliance with regulation 601/2012: Related to emissions reports 2016. Regarding table 6.3: 5 emissions reports of 2013 and 6 emissions reports of 2014 were rejected.</t>
  </si>
  <si>
    <t>All installations that were given approval for waiving site visits were off shore platforms.</t>
  </si>
  <si>
    <t>We only have 2 small emitters who make use of the automatically generated emissions report from Eurocontrol. A verification is not necessary for this report.</t>
  </si>
  <si>
    <t>The law provides for 2 types of administrative sanctions: administrative fines (of a punitive character) and administrative orders of a non-punitive character but with possible financial consequences.' &amp; Chr(10) &amp; Chr(13) &amp; 'The financial consequences of an administrative order are not limited in general. They are to be determined in each separate order, and are governed by requirements of effectiveness and proportionality. Policy rules set by the Minister of Infrastructure and Environment indicate the financial sanction to an administrative order at € 50 up to € 4500 per day, depending upon the graveness of the infringement.' &amp; Chr(10) &amp; Chr(13) &amp; 'There is one uniform maximum to administrative fines: € 450.000 or – if that is more: - 10% of the company’s turnover. Policy rules set by the Minister of Infrastructure and Environment, which have been amended in 2016, provide for a minimum fine of € 5,000. The general formula to calculate fines is: ' &amp; Chr(10) &amp; Chr(13) &amp; 'fixed amount of € 5,000 plus variable amount x correction factors plus amount of economic advantage gained through the infringement.' &amp; Chr(10) &amp; Chr(13) &amp; 'There are 2 systems to calculate the variable amount: one for infringements with a quantifiable effect (in terms of allowances) and one for infringements with a non- quantifiable effect. In the former system, the number of allowances concerned is the main element of the calculation. In the latter system, the total amount of emissions produced by the stationary installation or by the aircraft operator is the main element. In the latter system, the graveness of the infringement also leads to different levels of fines.' &amp; Chr(10) &amp; Chr(13) &amp; 'Furthermore, criminal sanctions may be imposed if no administrative fine is imposed. The general maximum of criminal fines is € 82.000.</t>
  </si>
  <si>
    <t>The fine of 19622 was not yet executed, but will be in the near future.</t>
  </si>
  <si>
    <t>4.2: We didn''t completely understand the questions on permit changes as a result of capacity increase/decrease</t>
  </si>
  <si>
    <t xml:space="preserve"> 5.6: We don''t have the these data available</t>
  </si>
  <si>
    <t xml:space="preserve"> 5.7: We don''t have all the data asked for in the monitoring plans/emissions reports and some of the information may be inaccurate. We will look into if it possible to change our system to be able to subtract the information in the future.</t>
  </si>
  <si>
    <t xml:space="preserve">5.17: we don''t have emissions data for source streams that are 100 % biomass and were the sustainability criteria don''t apply. We will consider the possibility to include more data on these source stream in the reporting template. </t>
  </si>
  <si>
    <t>5.22: We don''t have the total emissions number for aircraft operators in 2013 as the reporting is postponed until 2015. It is entered zero to be able to send in the questionnaire.</t>
  </si>
  <si>
    <t>We don''t have these data available. The categories under IPPC are different than in EU ETS and makes it difficult to split EU ETS emissions on IPPC categories.</t>
  </si>
  <si>
    <t>We don''t have data for the energy content in all biomass source streams, hence some of the numbers for energy content are estimates.</t>
  </si>
  <si>
    <t>At "Number of verified emissions reports that were rejected because of non-compliance with Regulation (EU) No 601/2012", we have written 10.' &amp; Chr(10) &amp; Chr(13) &amp; 'None of the verified AERs have been rejected because of none compliance with the MRR, but we have returned the AERs in about 10 cases for corrections by the operator. We would like to point out that we are a bit uncertain about what article in the MRR/AVR the questions about rejecting reports are referring to and what is meant by rejection in this context.</t>
  </si>
  <si>
    <t>We have not rejected any verified emission reports, but returned 19 AERs to the operator for corrections.</t>
  </si>
  <si>
    <t>We did not receive any tonne-kilometre reports in 2015.</t>
  </si>
  <si>
    <t>All fees listed in chapter 10 are given in EUR based on exchange rates NOK/EUR as of 20 June 2016. Many of the fees in chapter 10 are depending on the amount of work required by the CA, for these fees we have reported the medium/middle fee. Please note that changes in reported numbers in this chapter compared to last year''s report is due to currency changes.</t>
  </si>
  <si>
    <t>We have no lower or upper limit for fines in euros for infringements.</t>
  </si>
  <si>
    <t>In last year''s reporting, for the reporting year 2015, we reported emissions of 586 769 tons of CO2 for installation with ID code 84. This number has been found to be incorrect. The correct number is 679 437 tons.</t>
  </si>
  <si>
    <t>We have not rejected any verified emission reports, but returned 14 AERs to the operator for corrections.</t>
  </si>
  <si>
    <t>We did not receive any tonne-kilometre reports in 2016.</t>
  </si>
  <si>
    <t>Most of the fees are depending on the work required and there are 3-4 levels for each of these fees. Many of the values listed in section 10 is therefore the average of the fee levels. Changes of the values given in the report compared to former reporting is only due to foreign exchange rates (NOK/EURO).' &amp; Chr(10) &amp; Chr(13) &amp; 'Please note that there has been a change in Norwegian law/regulations concerning fees applicable from 2017, with extended levels (1-9) of fees. In addition the rates of the different levels are annually adjusted (i.e. other rates for 2018 and 2019). As of 2017, the reporting of fees and charges will therefore constitute a breech compared to our former reporting on this subject.</t>
  </si>
  <si>
    <t>pytanie 3.3' &amp; Chr(10) &amp; Chr(13) &amp; 'W dniu 30 kwietnia 2014 r. weszło w życie Rozporządzenie Parlamentu Europejskiego i Rady (UE) Nr 421/2014. Z uwagi na zmiany w funkcjonowaniu systemu handlu uprawnieniami do emisji spowodowane tym rozporządzeniem, duża część informacji na potrzeby wypełnienia niniejszego formularza będzie dostępna dopiero w 2015 roku.' &amp; Chr(10) &amp; Chr(13) &amp; 'Wprowadzone do arkusza informacje opierają się na liście podmiotów administrowanych przez Polskę zawartej w Rozporządzeniu Komisji (UE) Nr 100/2014.' &amp; Chr(10) &amp; Chr(13) &amp; 'Wiersz 2 tabeli - różnica pomiędzy całkowitą liczbą operatorów przypisaną do Polski jako kraju administrującego a liczbą operatorów z potwierdzonym certyfikatem AOC  (komercyjni operatorzy).' &amp; Chr(10) &amp; Chr(13) &amp; 'Wiersz 4 tabeli - na podstawie zatwierdzonych planów monitorowania.</t>
  </si>
  <si>
    <t>pytanie 5.3' &amp; Chr(10) &amp; Chr(13) &amp; 'Pola dotyczące produkcji zostały zmienione na obowiązkowe.' &amp; Chr(10) &amp; Chr(13) &amp; 'pytanie 5.5' &amp; Chr(10) &amp; Chr(13) &amp; 'W przypadku gazu rafineryjnego i innych gazów powstałych w wyniku procesu informacja o całkowitym zużyciu paliwa (TJ) jest niepełna z uwagi na brak danych dotyczących wartości opałowej dla niektórych gazów.' &amp; Chr(10) &amp; Chr(13) &amp; 'pytanie 5.6' &amp; Chr(10) &amp; Chr(13) &amp; 'Z uwagi na to, że pola w formularzu raportu rocznego dotyczące kodów CRF były opcjonalne nie są dostępne pełne dane w tym zakresie.' &amp; Chr(10) &amp; Chr(13) &amp; 'pytania 5.7, 5.8, 5.9' &amp; Chr(10) &amp; Chr(13) &amp; 'W związku z późną publikacją decyzji dotyczącej kwestionariusza do składania sprawozdań ze stosowania dyrektywy 2003/87/WE Parlamentu Europejskiego i Rady nie było możliwości dostosowania istniejących baz danych zawierających  informacje potrzebne do odpowiedzi na poniższe pytanie.' &amp; Chr(10) &amp; Chr(13) &amp; 'pytanie 5.11' &amp; Chr(10) &amp; Chr(13) &amp; 'W zestawieniu uwzględniono dane dotyczące spalania paliw.' &amp; Chr(10) &amp; Chr(13) &amp; 'pytanie 5.14' &amp; Chr(10) &amp; Chr(13) &amp; 'Raportowanie przez prowadzących instalację danych dotyczących transferu CO2 związanego w paliwie i przekazywanego między instalacjami objętymi EU ETS jest utrudnione ze względu na brak dedykowanych pól w formularzu raportu rocznego w przypadku wykorzystywania metodyki standardowej opartej na obliczeniach. W związku z tym nie ma możliwości automatycznego wyeksportowania danych z formularza i dane te muszą być wyeksportowane z istniejących pól opisowych manualnie. ' &amp; Chr(10) &amp; Chr(13) &amp; 'Dodatkowym utrudnieniem jest występowanie pośredników w obrocie gazów odpadowych zawierających CO2 co powoduje, że finalny odbiorca w raporcie rocznym wskazuje na dostawcę albo pośrednika (który może być również instalacją objętą  EU ETS), albo instalację w której gaz odpadowy powstał. Powoduje to trudnosci w bilansowaniu przepływów pomiędzy producentem gazu a jego finalnym odbiorcą. ' &amp; Chr(10) &amp; Chr(13) &amp; 'Generalnie prowadzący instalacje spełniają wymagania związane z art.. 48 MRR tzn. od emisji całkowitej z instalacji odejmują wyłącznie emisje CO2 związanego w paliwie, który trafia do innej instalacji objętej EU ETS i w związku z tym ryzyko nieuwzględnienia w raporcie rocznym emisji CO2 związanych z przenoszeniem CO2 w paliwie jest znikome, ale usystematyzowania i harmonizacji wymagają kwestie związane z raportowaniem tych przesyłów.' &amp; Chr(10) &amp; Chr(13) &amp; 'pytanie 5.18' &amp; Chr(10) &amp; Chr(13) &amp; 'Z uwagi na to, że pola w formularzu raportu  rocznego dotyczące kodów odpadów były opcjonalne nie są dostępne pełne dane w tym zakresie.' &amp; Chr(10) &amp; Chr(13) &amp; 'pytanie 5.22' &amp; Chr(10) &amp; Chr(13) &amp; '1 Wartość będzie znana dopiero w 2015 roku z uwagi na Rozporządzenie Parlamentu Europejskiego i Rady (UE) Nr 421/2014 z dnia 16 kwietnia 2014 r.</t>
  </si>
  <si>
    <t>pytanie 6.8' &amp; Chr(10) &amp; Chr(13) &amp; 'Wartość będzie znana dopiero w 2015 roku z uwagi na Rozporządzenie Parlamentu Europejskiego i Rady (UE) Nr 421/2014 z dnia 16 kwietnia 2014 r.' &amp; Chr(10) &amp; Chr(13) &amp; 'pytanie 6.9' &amp; Chr(10) &amp; Chr(13) &amp; 'Nie przeprowadzono żadnych kontroli z uwagi na Rozporządzenie Parlamentu Europejskiego i Rady (UE) Nr 421/2014 z dnia 16 kwietnia 2014 r.' &amp; Chr(10) &amp; Chr(13) &amp; 'pytanie 6.10' &amp; Chr(10) &amp; Chr(13) &amp; 'Kontrole nie były wymagane z uwagi na Rozporządzenie Parlamentu Europejskiego i Rady (UE) Nr 421/2014 z dnia 16 kwietnia 2014r.</t>
  </si>
  <si>
    <t>W przypadku operatorów statków powietrznych pod uwagę wzięto wyłącznie tych operatorów z listy przygotowywanej przez Komisję Europejską, którzy:' &amp; Chr(10) &amp; Chr(13) &amp; '1.	Wykonywali w 2014 roku operacje lotnicze objęte załącznikiem I do dyrektywy' &amp; Chr(10) &amp; Chr(13) &amp; '2.	Nie zostali wykluczeniu z systemu na mocy rozporządzenia 421/2014</t>
  </si>
  <si>
    <t>Ze względu na ograniczenia formularza raportu rocznego wprowadzono następujące uproszczenia:' &amp; Chr(10) &amp; Chr(13) &amp; '- w przypadku wprowadzenia w raporcie rocznym kilku kodów CRF dla kategorii energetycznej lub emisji procesowych zastosowano wyłącznie pierwszy kod;' &amp; Chr(10) &amp; Chr(13) &amp; '- emisję obliczaną przy pomocy bilansu masowego oraz emisję gazów cieplarnianych innych niż CO2 przyporządkowano do emisji procesowych.' &amp; Chr(10) &amp; Chr(13) &amp; '- dane o emisjach prowadzących instalację, którzy nie wprowadzili w raporcie rocznym informacji o kodzie CRF zagregowano w ostatnim wierszu zestawienia.</t>
  </si>
  <si>
    <t>Dodatkowe wyjaśnienia:' &amp; Chr(10) &amp; Chr(13) &amp; 'W kolumnie dotyczącej źródła wartości i jej uzasadnienia wpis "Krajowy wykaz" oznacza możliwość stosowania współczynników standardowych przygotowanych w oparciu o dane przekazane przez Państwa Członkowskie do Sekretariatu Ramowej Konwencji Narodów Zjednoczonych w sprawie zmian klimatu, w tym dla bardziej zdezagregowanych źródeł strumieni paliw. Współczynniki te stosowane są dla poziomu dokładności 2a.' &amp; Chr(10) &amp; Chr(13) &amp; 'Współczynniki przekazane przez dostawcę paliwa/materiału zazwyczaj są współczynnikami wyznaczanymi w drodze analiz laboratoryjnych.</t>
  </si>
  <si>
    <t>Dodatkowe wyjaśnienia: ' &amp; Chr(10) &amp; Chr(13) &amp; 'W instalacji o nr NIMs 680 dla gazu gardzielowego zastosowano bilans masowy nie określając poziomu dokładności dla  ilości paliwa, wartości opałowej i wskaźnika emisji. Gaz gardzielowy dostarczany jest z instalacji o nr NIMs  203107 w której wyznaczany jest w oparciu o bilans masowy.' &amp; Chr(10) &amp; Chr(13) &amp; 'W instalacji o nr NIMs 362 dla gazu zrzutowego ilości paliwa, wartości opałowej i wskaźnika emisji zastosowano metodykę rezerwową i nie określono poziomu dokładności.' &amp; Chr(10) &amp; Chr(13) &amp; 'W instalacji o nr NIMs 888 dla pięciu gazów ziemnych wysokometanowych nie stosowano wartości opałowej ponieważ wskaźnik emisji jest w t CO2/1000Nm3. Stąd brak zastosowanych poziomów dokładności.</t>
  </si>
  <si>
    <t>Ilość instalacji, które powinny przekazać raport w zakresie udoskonalania metodyki monitorowania w 2014 została wyznaczona na podstawie następujących założeń:' &amp; Chr(10) &amp; Chr(13) &amp; ' - w 2014 roku raport w związku z stosowaniem niższych poziomów dokładności (art 69 (2) MRR) powinny złożyć wyłącznie instalację należące do kategorii C;' &amp; Chr(10) &amp; Chr(13) &amp; '- w 2014 roku raport w związku z stosowaniem metodyki rezerwowej (art 69 (3) MRR) powinny złożyć  wyłączenie instalację należące do kategorii C;' &amp; Chr(10) &amp; Chr(13) &amp; '- w 2014 roku w przypadku zidentyfikowania przez weryfikatora niezgodności (art 69 (4) MRR) w sprawozdaniu z weryfikacji (Załącznik 1AB) raport powinny złożyć instalację należące do kategorii A, B i C;' &amp; Chr(10) &amp; Chr(13) &amp; '- w 2014 roku w przypadku zidentyfikowania przez weryfikatora ewentualnych zalecanych ulepszeń (art 69 (4) MRR)  w sprawozdaniu z weryfikacji (załącznik 1AC) raport powinny złożyć instalację należące do kategorii A, B i C z wyjątkiem instalacji o "niskim poziomie emisji" zgodnie z art 47 (3) MRR;' &amp; Chr(10) &amp; Chr(13) &amp; 'W związku z ograniczonym zakresem posiadanych informacji lista instalacji, które powinny przedłożyć raport ze względu na stosowanie niższych poziomów dokładności dotyczy wyłącznie instalacji, które stosują niższe poziomy dokładności dla głównych strumieni spalanych paliw. ' &amp; Chr(10) &amp; Chr(13) &amp; 'W zestawieniu uwzględniono również sytuację, w przypadku których jedna instalacja musi złożyć raport zarówno ze względu na niezgodności lub zalecenia zidentyfikowane przez weryfikatora oraz ze względu na stosowanie niższych poziomów dokładności lub metodyki rezerwowej. ' &amp; Chr(10) &amp; Chr(13) &amp; 'W związku z tym, że raporty w zakresie udoskonalania metodyki monitorowania zatwierdzane są przez organy regionalne, zestawienie danych o instalacjach, które przedłożyły ww. raport przygotowano wyłącznie na podstawie tych raportów, których kopie zostały przekazane do KOBiZE przez organy regionalne lub prowadzących instalację. Rzeczywista liczba ww. raportów może być wyższa. Dodatkowo część instalacji przedkładając raport w zakresie udoskonaleń do organu regionalnego przedkładała również do zatwierdzenia wniosek o zmianę planu monitorowania,  przy czym do KOBiZE przekazywany był wyłącznie nowy plan monitorowania.</t>
  </si>
  <si>
    <t>Podana wartość dotyczy całkowitych kosztów kwalifikowanych realizowanych zadań inwestycyjnych w danym okresie raportowania i wyrażona jest w EUR.' &amp; Chr(10) &amp; Chr(13) &amp; 'W odniesieniu do zadania PL-$-088 są prowadzone wyjaśnienia czy zadanie to jest zgodne z Krajowym Planem Inwestycyjnym i poniesione koszty kwalifikowane w kwocie 201,28 EUR poniesione na realizację tego zadania mogą służyć do zbilansowania uprawnień przyznanych na mocy art. 10c dyrektywy 2003/87/WE. Koszty kwalifikowane wykazane w odpowiedzi na pytanie nr 8.3 uwzględniają już koszty kwalifikowane wykazane w w/w zadaniu  nr PL-$-088.</t>
  </si>
  <si>
    <t>Ze względu na ograniczenia formularza raportu rocznego wprowadzono następujące uproszczenia:' &amp; Chr(10) &amp; Chr(13) &amp; '- w przypadku wprowadzenia w raporcie rocznym kilku kodów CRF dla kategorii energetycznej lub emisji procesowych zastosowano wyłącznie pierwszy kod;' &amp; Chr(10) &amp; Chr(13) &amp; '- emisję obliczaną przy pomocy bilansu masowego oraz emisję gazów cieplarnianych innych niż CO2 przyporządkowano do emisji procesowych.' &amp; Chr(10) &amp; Chr(13) &amp; '- dane o emisjach prowadzących instalację, którzy nie wprowadzili w raporcie rocznym informacji o kodzie CRF zagregowano w ostatnim wierszu zestawienia</t>
  </si>
  <si>
    <t>W wartościach typu literaturowego uwzględnione zostały te dane, które są corocznie publikowane przez KOBIZE w krajowym wykazie. W całkowitej liczbie wartości standardowych typu I, których źródłem są dane pochodzące od dostawcy, dane historyczne, normy, podano te które pokrywają się z wartościami wymienionymi w załączniku VI rozporządzenia (UE) nr 601/2012.</t>
  </si>
  <si>
    <t>Plan Monitorowania zawiera tylko informację o stosowanej częstoliwości pobierania próbek. Szczegółowe informacje odnośnie odstępstwa od minimalnej częstotliwości analiz są w gestii urzędów zatwierdzających plan monitorowania. Przestrzeganie zatwierdzonej częstotliwości jest potwierdzane przez weryfikatora, a  w przypadku odstępstw od zatwierdzonej procedury, powinny zostać sformułowane uwagi i zalecania w tym obszarze.</t>
  </si>
  <si>
    <t>W tabeli wpisano wielkość emisji. jaką instalacja wykazała w raporcie rocznym, stosując metodykę rezerwową dla danego strumienia.</t>
  </si>
  <si>
    <t>Właściwy organ zatwierdził uproszczony plan monitorowania jednak nie przeprowadził uproszczonej oceny ryzyka, ponieważ operator składa raport przygotowany przez Eurocontrol i jest zwolniony z jego weryfikacji. Niniejsza sytuacja dotyczyła planu złożonego do zatwierdzenia w 2016 r.</t>
  </si>
  <si>
    <t>Do obliczenia opłat  i kar wyrażonych w euro przyjęto wartość 1 euro równą 4.2977 PLN. kurs średni wg notowań NBP z dnia 19 kwietnia 2016 r. Do dnia wejścia w życie ustawy z dnia 12 czerwca 2015 r. posiadacze rachunków w Rejestrze Unii wnosili opłaty za otwarcie i utrzymywanie rachunków w tym rejestrze według stawek obowiązujących na podstawie ustawy z dnia 28 kwietnia 2011 r.</t>
  </si>
  <si>
    <t>Spotkania nie są regularne</t>
  </si>
  <si>
    <t>Wysokość kar określona na podstawie przepisów ustawy z dnia 12 czerwca 2015 r.' &amp; Chr(10) &amp; Chr(13) &amp; 'W Polsce nie występuje autonomiczne naruszenie polegające na niezłożeniu dokumentacji uzupełniającej zgodnie z art. 12 ust. 1 rozporządzenia (UE) nr 601/2012 z uwagi na to, że złożenie tej dokumentacji jest wymogiem formalnym wniosku o zatwierdzenie planu monitorowania</t>
  </si>
  <si>
    <t>Kary rzeczywiste w 2015 r. zostały nałożone zgodnie ze stawkami określonymi w ustawie z dnia 28 kwietnia 2011 r. (przed wejściem w życie nowej ustawy)</t>
  </si>
  <si>
    <t>Kara pieniężna w wysokości równej iloczynowi liczby uprawnień do emisji, która nie została umorzona i jednolitej stawki  administracyjnej kary pieniężnej, przy czym jednostkowa stawka administracyjnej kary pieniężnej  stanowi równowartość 100 euro</t>
  </si>
  <si>
    <t>Wysokość kar określona na podstawie przepisów ustawy z dnia 12 czerwca 2015 r.' &amp; Chr(10) &amp; Chr(13) &amp; 'W Polscer nie występuje autonomiczne naruszenie polegające na niezłożeniu dokumentacji uzupełniającej zgodnie z art. 12 ust. 1 rozporządzenia (UE) nr 601/2012 z uwagi na to, że złożenie tej dokumentacji jest wymogiem formalnym wniosku o zatwierdzenie planu monitorowania</t>
  </si>
  <si>
    <t>Dodatkowo wydano 570 nowych zezwoleń na podstawie ustawy z dnia 12.06.2015 r. o systemie handlu uprawnieniami do emisji gazów cieplarnianych (Dz.U. 2017 poz. 568). Ustawa ta wprowadziła wymóg uzyskiwania nowego zezwolenia na emisję gazów cieplarnianych (spełniającego wymagania nowej ustawy), co prawdopodobnie wpłynęło na zmniejszoną liczbę aktualizacji zezwoleń (aktualizacje mogły być dokonane przy okazji konieczności uzyskania nowego zezwolenia).</t>
  </si>
  <si>
    <t>Ze względu na ograniczenia formularza raportu rocznego wprowadzono następujące uproszczenia:' &amp; Chr(10) &amp; Chr(13) &amp; '- w przypadku wprowadzenia w raporcie rocznym kilku kodów CRF dla kategorii energetycznej lub emisji procesowych zastosowano wyłącznie pierwszy kod, ' &amp; Chr(10) &amp; Chr(13) &amp; '- emisję obliczaną przy pomocy bilansu masowego oraz emisję gazów cieplarnianych innych niż CO2 przyporządkowano do emisji procesowych.' &amp; Chr(10) &amp; Chr(13) &amp; '- dane o emisjach prowadzących instalację, którzy nie wprowadzili w raporcie rocznym informacji o kodzie CRF zagregowano w ostatnim wierszu zestawienia.</t>
  </si>
  <si>
    <t>Liczba instalacji, które powinny złożyć raport w zakresie udoskonaleń w metodyce monitorowania do dnia 30 czerwca 2016 roku została wyznaczona na podstawie następujących założeń:                                                                                                                                                                              - w związku ze stosowaniem niższych poziomów dokładności (art 69 (2) MRR) obowiązek złożenia raportu miały instalacje kategorii C                                                   ' &amp; Chr(10) &amp; Chr(13) &amp; 'oraz  instalacje kategorii B, którym w okresie  od 01 lipca 2013 r. do 30 czerwca  2014 r. wydano  decyzję zezwalające na emisję gazów cieplarnianych zatwierdzającą stosowanie niższych poziomów dokładności,' &amp; Chr(10) &amp; Chr(13) &amp; '-  w związku ze stosowaniem metodyki rezerwowej (art 69 (3) MRR) wszystkie instalacje,' &amp; Chr(10) &amp; Chr(13) &amp; '- w przypadku zidentyfikowania przez weryfikatora w sprawozdaniu z weryfikacji (art 69 (4) MRR)  nieusuniętych nieprawidłowości (Załącznik 1AA) i  nieusuniętych niezgodności (Załącznik 1AB, Załącznik 1AC)  instalacje należące do kategorii A, B i C,' &amp; Chr(10) &amp; Chr(13) &amp; '- w przypadku zidentyfikowania przez weryfikatora w sprawozdaniu z weryfikacji (art 69 (4) MRR)  ewentualnych zalecanych ulepszeń  (załącznik 1AD) instalacje kategorii A, B i C z wyjątkiem instalacji o "niskim poziomie emisji" zgodnie z art 47 (3) MRR.' &amp; Chr(10) &amp; Chr(13) &amp;  Chr(10) &amp; Chr(13) &amp; 'Kilkanaście instalacji kategorii B złożyło raport z powodu stosowania niższych poziomów dokładności pomimo, iż nie miało takiego obowiązku. Są to instalacje, którym wydano decyzje w okresie lipiec - grudzień 2014 r. lub w okresie styczeń - czerwiec 2015 r., dla których obowiązek złożenia raportu przypada na czerwiec 2017 r. Z powodu stosowania niższych poziomów dokładności raport złożyła również jedna instalacja kategorii A, która ma obowiązek złożenia raportu do czerwca 2017 r.</t>
  </si>
  <si>
    <t>W przypadku, gdy prowadzący instalcję z uwagi na  rozliczanie emisji jako bilans masowy podał wartości ujemne, w odpowiedzi na pytanie podano to jako wartość dodatną z powodu braku mozliwosci wpisania jako wrtość ujemna.</t>
  </si>
  <si>
    <t>Właściwy organ zatwierdził uproszczony plan monitorowania jednak nie przeprowadził uproszczonej oceny ryzyka, ponieważ operator składa' &amp; Chr(10) &amp; Chr(13) &amp; 'raport przygotowany przez Eurocontrol i jest zwolniony z jego weryfikacji. Niniejsza sytuacja dotyczyła planu złożonego do zatwierdzenia w' &amp; Chr(10) &amp; Chr(13) &amp; '2016 r.</t>
  </si>
  <si>
    <t>Podana wartość dotyczy całkowitych kosztów kwalifikowanych realizowanych zadań inwestycyjnych w danym okresie raportowania i wyrażona jest w EUR.</t>
  </si>
  <si>
    <t>Do obliczenia opłat  i kar wyrażonych w euro przyjęto wartość 1 euro równą 4,2059 PLN, kurs średni wg notowań NBP z dnia 8 maja 2017 r.</t>
  </si>
  <si>
    <t>1. W PL nie występuje autonomiczne naruszenie polegające na niezłożeniu dokumentacji uzupełniającej zgodnie z art. 12 ust. 1 rozporządzenia (UE) nr 601/2012 z uwagi na to, że złożenie tej dokumentacji jest wymogiem formalnym wniosku o zatwierdzenie planu monitorowania.' &amp; Chr(10) &amp; Chr(13) &amp; '2. Wysokość stawki administracyjnej kary pieniężnej ustala się z uwzględnieniem średniego kursu euro w przeliczeniu na złote ogłaszanego przez Narodowy Bank Polski na pierwszy dzień roboczy następujący po dniu 30 kwietnia roku, w którym powstał obowiązek rozliczenia.' &amp; Chr(10) &amp; Chr(13) &amp; '3. Jednostkowa stawka administracyjnej kary pieniężnej podlega corocznej waloryzacji o prognozowany Europejski Wskaźnik Cen Konsumpcyjnych publikowany na podstawie rozporządzenia Rady (WE) nr 2494/95 z dnia 23 października 1995 r. dotyczącego zharmonizowanych wskaźników cen konsumpcyjnych (Dz. Urz. UE L 257 z 27.10.1995, str. 1, z późn. zm.; Dz. Urz. UE Polskie wydanie specjalne, rozdz. 10, t. 1, str. 39).' &amp; Chr(10) &amp; Chr(13) &amp; '4. Uiszczenie przez prowadzącego instalację administracyjnej kary pieniężnej, nie zwalnia go od rozliczenia wielkości emisji.</t>
  </si>
  <si>
    <t>1. Kara pieniężna w wysokości 10% kary za nieprzedłożenie raportu w terminie tj za przedłożenie raportu po dniu 31 marca ale do dnia 15 kwietnia roku następującego po okresie raportowania - nałożona na podstawie art. 105 ust. 1 i 2 ustawy z dnia 12 czerwca 2015r. o systemie handlu uprawnieniami do emisji gazów cieplarnianych (Dz. U. z 2015r. poz.1223 z pózn. zm.). Do obliczenia wysokości kary wyrażonej w euro przyjęto wartość 1 euro równą 4,2059 PLN, kurs średni wg notowań NBP z dnia 8 maja 2017 r.' &amp; Chr(10) &amp; Chr(13) &amp; '2. Niezależnie od wskazanych w tej sekcji naruszeń i kar, które zostały podane w odniesieniu do roku 2016, w roku 2016 trwają również postępowania administracyjne i sądowe związane z weryfikacją orzeczeń dotyczących nałożonych kar w latach poprzednich i ich egzekwowaniem.</t>
  </si>
  <si>
    <t>*1. Cena nabycia to cena zakupu składnika aktywów, obejmująca kwotę należną sprzedającemu, bez podlegających odliczeniu podatku od towarów i usług oraz podatku akcyzowego, a w przypadku importu powiększona o obciążenia o charakterze publicznoprawnym oraz powiększona o koszty bezpośrednio związane z zakupem i przystosowaniem składnika aktywów do stanu zdatnego do używania lub wprowadzenia do obrotu, łącznie z kosztami transportu, jak też załadunku, wyładunku, składowania lub wprowadzenia do obrotu, a obniżona o rabaty, opusty, inne podobne zmniejszenia i odzyski. Jeżeli nie jest możliwe ustalenie ceny nabycia składnika aktywów, a w szczególności przyjętego nieodpłatnie, w tym w drodze darowizny - jego wyceny dokonuje się według ceny sprzedaży takiego samego lub podobnego przedmiotu.' &amp; Chr(10) &amp; Chr(13) &amp; '*2. - Art. 28 ust. 1 pkt 1a) i 5) Aktywa i pasywa wycenia się nie rzadziej niż na dzień bilansowy w sposób następujący:' &amp; Chr(10) &amp; Chr(13) &amp; '(…) 1a) nieruchomości oraz wartości niematerialne i prawne zaliczane do inwestycji - według zasad, stosowanych do środków trwałych oraz wartości niematerialnych i prawnych, określonych w pkt 1 oraz w art. 31, art. 32 ust. 1-5 i art. 33 ust. 1 lub według ceny rynkowej bądź inaczej określonej wartości godziwej;' &amp; Chr(10) &amp; Chr(13) &amp; '5) inwestycje krótkoterminowe - według ceny (wartości) rynkowej albo według ceny nabycia lub ceny (wartości) rynkowej, zależnie od tego, która z nich jest niższa albo według skorygowanej ceny nabycia - jeżeli dla danego składnika aktywów został określony termin wymagalności, a krótkoterminowe inwestycje, dla których nie istnieje aktywny rynek, w inny sposób określonej wartości godziwej.' &amp; Chr(10) &amp; Chr(13) &amp; '- Art.35:' &amp; Chr(10) &amp; Chr(13) &amp; '1. Nabyte lub powstałe aktywa finansowe oraz inne inwestycje ujmuje się w księgach rachunkowych na dzień ich nabycia albo powstania, według ceny nabycia albo ceny zakupu, jeżeli koszty przeprowadzenia i rozliczenia transakcji nie są istotne.' &amp; Chr(10) &amp; Chr(13) &amp; '2. Odpisu wyrażającego trwałą utratę wartości inwestycji zaliczonych do aktywów trwałych dokonuje się nie później niż na koniec okresu sprawozdawczego.' &amp; Chr(10) &amp; Chr(13) &amp; '3. Skutki wzrostu lub obniżenia wartości inwestycji krótkoterminowych wycenionych według cen (wartości) rynkowych zalicza się odpowiednio do przychodów lub kosztów finansowych. W przypadku stosowania innych, niż określone w art. 28 ust. 1 pkt 5 zasad wyceny krótkoterminowych inwestycji, skutki obniżenia ich wartości zalicza się do kosztów finansowych w pełnej wysokości, natomiast skutki wzrostu ich wartości zalicza się do przychodów finansowych w wysokości nie wyższej niż kwota różnic uprzednio odpisanych w koszty finansowe.' &amp; Chr(10) &amp; Chr(13) &amp; '4. Skutki przeszacowania inwestycji zaliczonych do aktywów trwałych innych niż wymienione w art. 28 ust. 1 pkt 1a, powodujące wzrost ich wartości do poziomu cen rynkowych, zwiększają kapitał (fundusz) z aktualizacji wyceny. Obniżenie wartości inwestycji uprzednio przeszacowanej do wysokości kwoty, o którą podwyższono z tego tytułu kapitał (fundusz) z aktualizacji wyceny, jeżeli kwota różnicy z przeszacowania nie była do dnia wyceny rozliczona, zmniejsza ten kapitał (fundusz). W pozostałych przypadkach skutki obniżenia wartości inwestycji zalicza się do kosztów finansowych. Wzrost wartości danej inwestycji bezpośrednio wiążący się z uprzednim obniżeniem jej wartości, zaliczonym do kosztów finansowych, ujmuje się do wysokości tych kosztów jako przychody finansowe.' &amp; Chr(10) &amp; Chr(13) &amp; '5. Jeżeli wartość zbytej inwestycji zaliczonej do aktywów trwałych była uprzednio przeszacowana albo wyceniana w cenie (wartości) rynkowej, lub w cenie nabycia, w zależności od tego, która z nich była niższa, zaś skutki takiej wyceny ujęto w sposób określony w ust. 4, to nadwyżkę z tytułu przeszacowania ustala się i rozlicza z kapitałem (funduszem) z aktualizacji wyceny.' &amp; Chr(10) &amp; Chr(13) &amp; '6. Inwestycje zaliczone do aktywów trwałych na dzień ich przekwalifikowania do inwestycji krótkoterminowych wycenia się:' &amp; Chr(10) &amp; Chr(13) &amp; '1)   w wartości księgowej albo cenie nabycia, w zależności od tego, która z nich jest niższa - jeżeli inwestycje krótkoterminowe wycenia się w wartości rynkowej lub cenie nabycia, zależnie od tego, która z nich jest niższa;' &amp; Chr(10) &amp; Chr(13) &amp; '2)   według wartości księgowej - jeżeli inwestycje krótkoterminowe wycenia się w wartości rynkowej.' &amp; Chr(10) &amp; Chr(13) &amp; 'Jeżeli przekwalifikowana inwestycja długoterminowa była uprzednio przeszacowana, a skutki przeszacowania ujęte są w kapitale (funduszu) z aktualizacji wyceny, to nierozliczoną na dzień przekwalifikowania nadwyżkę z tytułu przeszacowania inwestycji długoterminowej zalicza się do kosztów lub przychodów finansowych.' &amp; Chr(10) &amp; Chr(13) &amp; '7. Inwestycje krótkoterminowe na dzień ich przekwalifikowania do inwestycji długoterminowych wycenia się według zasad określonych w ust. 6, z tym że jeżeli inwestycja krótkoterminowa była wyceniona w wartości rynkowej, to pomimo jej przekwalifikowania wycena pozostaje bez zmiany.' &amp; Chr(10) &amp; Chr(13) &amp; '8. Jeżeli ceny nabycia jednakowych albo uznanych za jednakowe, ze względu na podobieństwo rodzaju i przeznaczenie, składników inwestycji są różne, to ich rozchód wycenia się według metody wybranej przez jednostkę spośród metod, o których mowa w art. 34 ust. 4 pkt 1-3.</t>
  </si>
  <si>
    <t>Q3.1. - The total number of installations includes 10 installations under the jurisdiction of the regional entities (DRA) from which 3 are installations with low emissions, 2 are category A and 2 are category B. Q3.3. - Number of AO considering the aplication of the Comission (EU) 421/2014, of 16th April.</t>
  </si>
  <si>
    <t>Q5.6. - The required information is not available. The field in the AER is not manadatory (it is not in bright yellow) so most of the AER did not present this information. Q5.13. - According with article 69 of Regulation n.º 601/2012, Portugal postponed the submission of the IR until 30th of September so it is not possible to answer to this question. However the submission of the improvement reports (IR) will be made, for each category of installation, in accordance with n.º 1 of article 69 of the Regulation 601/2012. Regarding the obligation of submmissin of IR as result of non-conformities  identified by verifier (n.º4 of article 69), we have not yet acess this number. Q5.21 - Information not yet available. Q5.22 -  Information not yet available. Q5.23 -  Information not yet available. Q5.24 - PT did not yet received any annual emission report with the correct scope to be considerer for the period 2013 - 2016. Aircraft operatos have until 31 of March of 2015 to submit the annual emission repprt of 2013. The rest of the information requested is not yet available. Q5.25 - The required information is not yet available.</t>
  </si>
  <si>
    <t>Q6.3. - The competent authority did not make any conservative estimation of emissions, for 2013. Q6.4 - PT did not started the review of verification reports. Q6.7 - Not aplicable since aircraft operators have until 31 of March of 2015 to submit the annual emission repprt of 2013. So since the deadline for this submission is is still running, so there was no need to estimate emissions for 2013. Q6.9 - PT didn´t started the review of verification reports yet.</t>
  </si>
  <si>
    <t>Q7.2. and Q.7.3. - There are any such cases in the portuguese registry.</t>
  </si>
  <si>
    <t>Q10.1 - There is no fees for transfer, surrender and new entrant reserve. Concerning Permit issuance/monitoring plan approval: Category A (356,36 €), Category B (712,71€), Category C (1425,44€). Concerning Permit update: Category A (207,88 €), Category B (415,77€), Category C (831,51€). There are no annual subsistence fees. The regional authorities DRA and DROTA do not charge any fees regarding the issue or update of permits.</t>
  </si>
  <si>
    <t>Q11.2 - Concerning the question: "Failure to implement the procedures required by Regulation (EU) No 601/2012": O texto da presente infração não tem enquadramento legal no atual diploma que rege a matéria ora em apreciação, pelo que não havendo a possibilidade de se fazer analogia no âmbito contraordenacional não deverá ser feita uma previsão de uma norma que não tem estatuição. No que se refere às contraordenações graves e muito graves a tentativa e a negligência são puníveis. Pode ser objeto de publicidade. São sanções acessórias: a) Apreensão e perda a favor do Estado dos objectos pertencentes ao arguido, utilizados ou produzidos aquando da infracção; b) Interdição do exercício de profissões ou actividades cujo exercício dependa de título público ou de autorização ou homologação de autoridade pública; c) Privação do direito a benefícios ou subsídios outorgados por entidades ou serviços públicos nacionais ou comunitários; d) Privação do direito de participar em conferências, feiras ou mercados nacionais ou internacionais com intuito de transaccionar ou dar publicidade aos seus produtos ou às suas actividades; e) Privação do direito de participar em arrematações ou concursos públicos que tenham por objecto a empreitada ou concessão de obras públicas, a aquisição de bens e serviços, a concessão de serviços públicos e a atribuição de licenças ou alvarás; f) Encerramento de estabelecimento cujo funcionamento esteja sujeito a autorização ou licença de autoridade administrativa; g) Cessação ou suspensão de licenças, alvarás ou autorizações relacionados com o exercício da respectiva actividade; h) Perda de benefícios fiscais, de benefícios de crédito e de linhas de financiamento de crédito de que haja usufruído; i) Selagem de equipamentos destinados à laboração; j) Imposição das medidas que se mostrem adequadas à prevenção de danos ambientais, à reposição da situação anterior à infracção e à minimização dos efeitos decorrentes da mesma; l) Publicidade da condenação; m) Apreensão de animais. A apreensão cautelar consiste em: a) Equipamentos destinados à laboração; b) Licenças, certificados, autorizações, aprovações, guias de substituição e ou outros documentos equiparados; c) Animais ou plantas de espécies protegidas ilegalmente na posse de pessoas singulares ou colectivas. Q11.6- Concerning aviation it is in phase of transposition the operationalization of Regulations (EU) 601/2012 and 600/2012.</t>
  </si>
  <si>
    <t>Q13 - Relativamente às restantes questões desta secção (com exceção do Q13.1) desconhece-se a existência de qualquer disposição específica sobre este ponto.</t>
  </si>
  <si>
    <t>Concerning spot checks and inspection of implementation and compliance with the Regulation (EU) No 600/2012 IPAC performed a representative witnessing of verification activities.' &amp; Chr(10) &amp; Chr(13) &amp; 'Concerning regular meetings with industry and/or verifiers IPAC meets regularly 3-4 times / year with accredited verifiers.</t>
  </si>
  <si>
    <t>Concerning spot checks and inspection of the implementation of and compliance by aircraft operators with the monitoring plan and Regulations (EU) No 601/2012 and (EU) No 600/2012, IPAC performed witnessing of verification activities. Concerning regular meetings with industry and/or verifiers, IPAC meets regularly 3-4 times / year with accredited verifiers.' &amp; Chr(10) &amp; Chr(13) &amp; 'The CA has not yet published the names of operators from fix installations and aircraft operators that are in non-compliance with the Regulation, since we are at the moment in the earing process with the respctive operators. Only after the conclusion of this procedures, we can make public the names. We stress that according in portuguese law, we have 4 years to deal with the incompliance situations.</t>
  </si>
  <si>
    <t>Operators selected for CRF2 the code 2H1. As this code is not available on the platform, it was selected alternatively the code 2A4.</t>
  </si>
  <si>
    <t>"Other gases from pulp production" has Net Calorific Value between 0 and' &amp; Chr(10) &amp; Chr(13) &amp; '8.5 GJ/1000Nm3. "Black liquor" has Net Calorific Value between 11.5 and 12.15."Biomass" has Net Calorific Value between 14.20 and 15.6</t>
  </si>
  <si>
    <t>The installations are the same reported last year but by mistake the' &amp; Chr(10) &amp; Chr(13) &amp; 'selected sector was incorrect.</t>
  </si>
  <si>
    <t>Estimated emissions of the year 2012.</t>
  </si>
  <si>
    <t>Excess emissions refer to the year 2012</t>
  </si>
  <si>
    <t>This information concerns the 2012 emissions.</t>
  </si>
  <si>
    <t>for aviation Annual fee for approval of monitoring plan for emissions is 140 € for A category installations, 280 € for B category installations and 410 € for C category installations. ' &amp; Chr(10) &amp; Chr(13) &amp; 'for approval of monitoring plan for emissions fee is 1500  € for operators who have less than 50 kt per year and 2000 € for operators who emit more than 50 kt per year; for Approval of monitoring plan for tonne-kilometre data fee is 2000  € for operators who have less than 50 kt per year and 2500 € for operators who emit more than 50 kt per year.</t>
  </si>
  <si>
    <t>For Q 10.2 - for approval of monitoring plan for emissions fee is 1500 € for' &amp; Chr(10) &amp; Chr(13) &amp; 'operators who have less than 50 kt per year and 2000 € for operators who emit more than 50 kt per year; for Approval of monitoring plan for tonne-kilometer data fee is 2000 € for operators who have less than 50 kt per year and 2500 € for operators who emit more than 50 kt per year.</t>
  </si>
  <si>
    <t>In accordance with Annex I to the Directive the EU ETS and the provisions of Regulation 180/2015, 12 aircraft operators fall under the de minimis exemption, 19 aircraft operators register with annual emissions equal to 0, 5 aircraft operators are non - commercial operators emitting less than 1,000 tonnes of CO2.</t>
  </si>
  <si>
    <t>9 monitoring plans were updated in 2015.</t>
  </si>
  <si>
    <t>The information relates to the non-conformities / recommendations from the verified reports submitted in 2015 for the emissions of 2014, that were not remedied by the end of 2015 .</t>
  </si>
  <si>
    <t>No changes occurred compared the previous year.</t>
  </si>
  <si>
    <t>The fee paid by each operator depends on the category of the installation (&lt;50/&lt;500/&gt;500 kt)' &amp; Chr(10) &amp; Chr(13) &amp; 'Permit issuance/monitoring plan approval/permit update fee is 180 € for A category installations, 320 € for B category installations and 410 € for C category installations.</t>
  </si>
  <si>
    <t>For approval of monitoring plan for emissions fee is 1500 € for operators who have less than 50 kt per year and 2000 € for operators who emit more than 50 kt per year; for Approval of monitoring plan for tonne-kilometer data fee is 2000 € for operators who have less than 50 kt per year and 2500 € for operators who emit more than 50 kt per year.</t>
  </si>
  <si>
    <t>To ensure accuracy of the information / data from the monitoring plan, the technical documentation, was made a comparison / verification of data provided by operators in environmental authorization / integrated environmental permit - IPPC (fuel used, projected capacity of the facilities – MW,  sources of CO2 emissions from the site)</t>
  </si>
  <si>
    <t>All comments in this section has been left by NV.' &amp; Chr(10) &amp; Chr(13) &amp; 'The web tool does not allow us to report on shared responsibilities in the section dealing with competent authorities.</t>
  </si>
  <si>
    <t>5.5 Fuels (partly answered, as a consequence of the current architecture of our electronic tool, we are not able to accurately report on data in question 5.5. Natural gas and liquified petroleum gas are reported by the operators in an aggregated manner and the specific type of fuel is to be further described in a commentary field. Unfortunately, some operators have not provided an indication of the specific fuel type. We would have to extract data from the monitoring plans in order to provide accurate data in such cases. The administrative burden of manually performing this work is of unreasonable proportions. Some of the fuel consumption and emissions referring to these fuels is included in the category named "other fossil fuels".' &amp; Chr(10) &amp; Chr(13) &amp;  Chr(10) &amp; Chr(13) &amp; 'Comment rev 1: The table has been updated as regards hard coal (consumption) and refinery gas and other process derived gas (emissions and consumption). Where emissions data has been updated the reason was previous errors when extracting the data from our IT-system. Concerning consumption data we found some previously overlooked errors in the energy amounts reported by the operators and have corrected the data accordingly.</t>
  </si>
  <si>
    <t>Original comment: Natural gas and liquefied petroleum gas are reported in an aggregated manner in ECO2 and the operator is supposed to specify which fuel was used in a commentary field. Unfortunately, we were not able to extract the information in the commentary field this year due to a bug in the electronic tool QlikView which we use to extract data from ECO2. Therefore we made the rough estimation that the fuel distribution (percentagewise) was the same as last year. The total aggregated amounts were separated based on this assumption.' &amp; Chr(10) &amp; Chr(13) &amp;  Chr(10) &amp; Chr(13) &amp; 'It is important to note that, though the emission figures in this section are very accurate, the energy amounts are not. One reason for this is that Annex X of Regulation 601/2012 allows operators to report amounts of fuel in tons instead of TJ if they wish. The main effect of this is that the energy amount for “Other fossil fuels” is somewhat lower than it should be seeing as a total of 536552 tons of waste was reported separately and this amount is not included in section 5.5. Also, NV is aware that operators do not always report energy amounts correctly and verifiers usually concentrate on checking total emission figures. NV currently lacks the staff to check each emission report for such errors.' &amp; Chr(10) &amp; Chr(13) &amp;  Chr(10) &amp; Chr(13) &amp; 'Comment rev 1: The table has been updated as regards hard coal (consumption), natural gas (emissions and consumption), LPG (emissions and consumption), other fossil fuels (emissions and consumption) and refinery gas and other process derived gas (emissions and consumption).' &amp; Chr(10) &amp; Chr(13) &amp; 'Where emissions data has been updated the reason was previous errors when extracting the data from our IT-system. The same applies for some consumption data, but we also found some previously overlooked errors in the energy amounts reported by the operators and have corrected the data accordingly.</t>
  </si>
  <si>
    <t>Partly answered. We cannot answer the part of the question related to non-sustainable bio-liquids. This is due to the fact that the data quality of the operators'' reports on this is too poor. Many operators have misinterpreted the idea of a non-sustainable bio-liquid, and chose to report a non-sustainable fraction for their fossil fuels, meaning we cannot draw conclusions on non-sustainable fuels.' &amp; Chr(10) &amp; Chr(13) &amp; 'As for the biomass emissions we have reported in this section we strongly emphasize that these are based on a very rough estimation. A surprisingly large part (about 56 million tons of CO2) was actually reported by the operators. Seeing as there is no reporting obligation for biomass emissions (except for operators using mixed fuels) the quality of the reported data is largely unknown. The data has not been checked, either by the CA or by the verifiers. Where energy (TJ) from biomass was reported but no emissions, the Swedish EPA has made an estimation of the emissions, based on the energy content and preliminary emission factors collected from the Commission Guidance Document No. 3. This estimation added up to approximately 18 million tons of CO2.</t>
  </si>
  <si>
    <t>Partly answered. We are not able to report as requested in terms of codes as the waste is typically incinerated in the form of mixtures containing a wealth of different components which are classified as waste. Some operators have reported long strings of codes in an aggregated manner, while some have not reported more than a few codes. Put together, there are hundreds of codes. The nature of the waste mixtures used is such that the emissions deriving from each waste type cannot be separated from the whole, even when the operator has specified each code. The incinerated waste typically contains any of the following fractions; household waste, industrial waste and wooden waste. No waste was used as input material in a process, i.e. all waste was incinerated.' &amp; Chr(10) &amp; Chr(13) &amp; 'The emission figure reported this year is larger than last year''s figure. However, we are not aware of any large increase in the amount of waste being incinerated (though there is one new installation in this category). Rather, we have come to realise that the data set used last year (to answer this particular question) did not include emissions monitored using CEMs. Regrettably, we did not have a satisfactory data extraction tool in place last year.</t>
  </si>
  <si>
    <t>The waivers of site visits for installations with low emissions include;' &amp; Chr(10) &amp; Chr(13) &amp; '76 installations emitting 0 tons of CO2 in 2014.' &amp; Chr(10) &amp; Chr(13) &amp; '139 installations emitting less than 1000 tons of CO2.' &amp; Chr(10) &amp; Chr(13) &amp; '12 installations emitting more than 1,000 but less than 10,000.' &amp; Chr(10) &amp; Chr(13) &amp; '7 installations with emissions higher than 10,000 but lower than 25,000.</t>
  </si>
  <si>
    <t>One-off fees: Operator holding accounts and aircraft operator holding accounts are not subject to any fees. If an operator or aircraft operator chooses to open a person holding account, they are subject to the mandatory fee of SEK 1000. The fees are currently under a revision and might change in the coming years.' &amp; Chr(10) &amp; Chr(13) &amp;  Chr(10) &amp; Chr(13) &amp; 'Annual fees: There are currently no annual fees for accounts in the Swedish part of the EU ETS.</t>
  </si>
  <si>
    <t>Where categorization of installations into A, B and C categories is asked for, the categorization has been made based on annual emissions for 2015.</t>
  </si>
  <si>
    <t>From 2015 on, we have divided the fuels in a new way in our IT-system. The most important change is that gaseous fuels are now reported in a less aggregated manner. Natural gas and liquefied petroleum gas (LPG) are reported as separate fuels, meaning the figures reported in the questionnaire for these fuels are now much more accurate. If one compares the figures for 2015 with those reported for 2013/2014 one will see that they are very different. As previously mentioned in the Article 21 reports for 2013 and 2014, we cannot properly allocate the emissions and amounts of fuel for natural gas and LPG for those years, and this is the reason for the changes in amounts when comparing 2015 and 2013/2014. It is possible that the change in fuel classification has also affected “refinery gas and other process derived gas” seeing as we have also introduces a couple of new process derived gases in our fuel list. “Other fossil fuels” will also have been affected by this change, seeing as any amounts which we could not identify as either natural gas or LPG was allocated to “Other fossil fuels” for 2013 and 2014.</t>
  </si>
  <si>
    <t>We refrain from answering the part of the question relating to type 1 values listed in annex VI as referred to in' &amp; Chr(10) &amp; Chr(13) &amp; 'Article 31(1)a of Regulation No. 601/2012. Answering this question would require going through each' &amp; Chr(10) &amp; Chr(13) &amp; 'monitoring plan manually. The work included is considered unreasonable. The number "0" was inserted in 5.7' &amp; Chr(10) &amp; Chr(13) &amp; 'only because the questionnaire required a number to be entered there.</t>
  </si>
  <si>
    <t>Answering 5.10 and 5.11 would require us to go through all monitoring plans for C installations manually and to carefully evaluate their applied tiers. Though NV is required by law to do this every fifth year, we have not been able to do so for this questionnaire. The effort involved in performing this work every year in time for the Article 21 Questionnaire is considered unreasonable.</t>
  </si>
  <si>
    <t>Answering 5.10 and 5.11 would require us to go through all monitoring plans for B installations manually and to carefully evaluate their applied tiers. Though NV is required by law to do this every fifth year, we have not been able to do so for this questionnaire. The effort involved in performing this work every year in time for the Article 21 Questionnaire is considered unreasonable.</t>
  </si>
  <si>
    <t>Answering this question with absolute certainty would require us to go through all monitoring plans manually. The workload involved in this is considered unreasonable and therefore this has not been done. However, NV has provided guidance to many installations concerning their monitoring. Installations in need of applying fallback methodology usually find themselves in need of guidance. NV therefore has a pretty good idea of the situation concerning this. There are no installations applying Article 22 of Regulation No. 601/2012 in Sweden that we know of. However, there might be some installations with approved MP in which improved source streams beneath 1000 tons of CO2 which use conservative estimations in accordance with art 26 paragraph 3 of the same Regulation (two of those installations were incorrectly taken up in this section of the questionnaire last year).</t>
  </si>
  <si>
    <t>Concerning the data given for installations that submitted an improvement report an installation could be mentioned twice since both art 69(1) and 69(4) requirements might be fulfilled. Concerning the number of installations required to submit improvement reports: As regards the Article 69(1) report; NV does not know how many installations are required to submit the report. To find out NV would have to carefully go through each monitoring plan and crosscheck the tiers used to the tier requirements. The work involved is of unreasonable proportions. Concerning the Article 69(4) report we are better able to make this evaluation and we are planning to go forward with this. However, we had not been able to do so at the time of submission of this questionnaire, and thus could not specify the number of installations required to submit the report.</t>
  </si>
  <si>
    <t>Partly answered. We cannot answer the part of the question related to non-sustainable bio-liquids. This is due to the fact that the data quality of the operators'' reports on this is too poor. Many operators have misinterpreted the idea of a non-sustainable bio-liquid, and chose to report a non-sustainable fraction for their fossil fuels, meaning we cannot draw conclusions on non-sustainable fuels. As for the biomass emissions we have reported in this section we strongly emphasize that these are based on a very rough estimation. Seeing as there is no reporting obligation for biomass emissions (except for operators using mixed fuels) the quality of the reported data is largely unknown. The data has not been checked, either by the CA or by the verifiers. Where' &amp; Chr(10) &amp; Chr(13) &amp; 'energy (TJ) from biomass was reported but no emissions, the Swedish EPA has made an estimation of the emissions, based on the energy content and preliminary emission factors collected from the Commission Guidance Document No. 3.</t>
  </si>
  <si>
    <t>Waste (all types) is a mix of waste fractions which may include both rubber and wood wastes, as well as any other type of waste. The other fractions reported in this section are amounts of waste which the operators reported separately in their emission reports. Wood wastes are typically reported as pure biomass, but sometimes contain a fossil fraction.</t>
  </si>
  <si>
    <t>Through contact with the operators the Swedish EPA can confirm that three aircraft operators use biofuels for a few flights per year. One aircraft operator will use more biofuel during the coming year and would like to report this. However, all three aircraft operators have not reported their biofuel use within EU ETS so far and have shown concern as they find it too complicated to report biofuel use within EU ETS. The Swedish EPA are working to give more guidance to these aircraft operators for future reporting.</t>
  </si>
  <si>
    <t>Our answer reflects decisions made during 2015. All decisions concerned adjustments of 2013 emissions.</t>
  </si>
  <si>
    <t>We have not initiated any estimations of emissions for 2015 yet.</t>
  </si>
  <si>
    <t>The waiver of site visits for installations includes: 72 installations emitting 0 tonne CO2, 135 installations emitting between 1-1000 tonne CO2 and 4 installations emitting more than 10 000 tonne CO2.</t>
  </si>
  <si>
    <t>No site visits were waived. However, two aircraft operators labelled as small emitters used emission reports based on the SET and generated from the EU ETS support facility independently and did not have verification and therefore did not have any verifier site visits.</t>
  </si>
  <si>
    <t>No fees are charged for such activities.</t>
  </si>
  <si>
    <t>One-off fees: Operator holding accounts and aircraft operator holding accounts are not subject to any fees. If an operator or aircraft operator chooses to open a person holding account, they are subject to the mandatory fee of SEK 1000. The fees are currently under a revision and might change in the coming years. Annual fees: There are currently no annual fees for accounts in the Swedish part of the EU ETS.</t>
  </si>
  <si>
    <t>The aircraft operator received a decision of penalty from the Swedish EPA and later from the District Court. The aircraft operator appealed the decision and the case is currently at the Svea Court of Appeal where the process is ongoing.</t>
  </si>
  <si>
    <t>NV is investigating whether one aircraft operator maybe obliged to report emissions.</t>
  </si>
  <si>
    <t>The answer "No" in this section of the last years questionaire was due to a misinterpretation of the question given.</t>
  </si>
  <si>
    <t>CRF-codes are now available in our IT-system E-CO2. The operator is able to choose a CRF Energy code or a CRF Process code per activity (same as in the Commission AER template). Unfortunately this does not allow for an easy allocation of emissions per emission row. Emission rows are marked as either “combustion” or “process”. We have therefore allocated emissions based on the CRF codes of the main ETS activity. Emissions from secondary activities might therefore have been wrongly allocated to the main activity CRF code. Some activities also have more than one CRF Energy or CRF Process code, but emissions could not be allocated to these when answering this question. Due to a lack of personnel (and sometimes also lack of clarity in the MP/AER) we were not able to correct these faults.' &amp; Chr(10) &amp; Chr(13) &amp;  Chr(10) &amp; Chr(13) &amp; 'As you can see there is one CRF process code which does not actually have any process emissions. We are not sure why this is, but believe that the abovde mentioned lack of clarity is probably part of the reason. It might also be due to some mistake made by the operator. We were not able to fully determine the reason before submitting the questionnaire.</t>
  </si>
  <si>
    <t>We updated the values in Dec 2016 and we plan to assess annually whether a new update is needed. The reason was that there is now clear evidence that the fossil fraction of the mixed wastes which are combusted in SE increases over time. The values are currently based on 2015 data for ETS-installations using CEMS, since this data is the most reliable source available at present. The emissions covered by CEMS monitoring makes up about 50-60 percent of the total emissions from mixed wastes.' &amp; Chr(10) &amp; Chr(13) &amp;  Chr(10) &amp; Chr(13) &amp; 'We have also established that there is no scientific basis for separating household wastes and industry wastes. These fractions can consist of similar materials and they have the same average (prel)EF, NCV and BF. This is why we now use one fraction: mixed wastes.' &amp; Chr(10) &amp; Chr(13) &amp;  Chr(10) &amp; Chr(13) &amp; 'We refrain from answering the part of the question relating to type 1 values as reffered to in Article 31.1 a. Answering this question would require going through each monitoring plan manually. The work included is considered unreasonable. We entered "0" since the questionnarie required an answer.</t>
  </si>
  <si>
    <t>The answer "no" was given though the question could not be answered. We refrain from answering seeing as we do not know. NV has no way of automatically extracting this information from the monitoring plans. The administrative burden of manually compiling the information for all 749 installations is considered unreasonable.</t>
  </si>
  <si>
    <t>Answering this question with absolute certainty would require us to go through all monitoring plans manually. The workload involved in this is considered unreasonable and therefore this has not been done. However, NV has provided guidance to many installations concerning their monitoring. Installations in need of applying fallback methodology usually find themselves in need of guidance. NV therefore has a pretty good idea of the situation concerning this. There are no installations applying Article 22 of Regulation No. 601/2012 in Sweden that we know of. However, there might be some installations with approved MP in which improved source streams beneath 1000 tons of CO2 which use conservative estimations in accordance with art 26 paragraph 3 of the same Regulation.</t>
  </si>
  <si>
    <t>Concerning the data given for installations that submitted an improvement report an installation could be mentioned twice since both art 69(1) and 69(4) requirements might be fulfilled. Concerning the number of installations required to submit improvement reports: As regards the Article 69(1) report; NV does not know how many installations are required to submit the report. To find out NV would have to carefully go through each monitoring plan and crosscheck the tiers used to the tier requirements. The work involved is of unreasonable proportions. Concerning the Article 69(4) report we are better able to make this evaluation. though we haved not been able to do so at the time of submission of this questionnaire. ' &amp; Chr(10) &amp; Chr(13) &amp; 'However we do know 30 installations submitted an improvement report although they were not obliged to report improvements.</t>
  </si>
  <si>
    <t>The emission report of installation 310 did not pass verification this year. At the time of submitting the Article 21 report the formal decision in accordance with Article 70 MRR had not yet been made. Therefore the emissions from the emission report were used in the Article 21 report.</t>
  </si>
  <si>
    <t>Partly answered. We cannot answer the part of the question related to non-sustainable bio-liquids. This is due to the fact that the data quality of the operators'' reports on this is too poor. Many operators have misinterpreted the idea of a non-sustainable bio-liquid, and chose to report a non-sustainable fraction for their fossil fuels, meaning we cannot draw conclusions on non-sustainable fuels. As for the biomass emissions we have reported in this section we strongly emphasize that these are based on a very rough estimation. Seeing as there is no reporting obligation for biomass emissions (except for operators using mixed fuels) the quality of the reported data is largely unknown. The data has not been checked, either by the CA or by the verifiers. Where energy (TJ) from biomass was reported but no emissions, the Swedish EPA has made an estimation of the emissions, based on the energy content and preliminary emission factors collected from the Commission Guidance Document No. 3.</t>
  </si>
  <si>
    <t>One scope extension also took place.</t>
  </si>
  <si>
    <t>Our answer reflects decisions made during 2016. Some decisions concerned adjustments of 2014 emissions and some of 2015 emissions. For the operator with NAP 390 the emissions were estimated for both years.</t>
  </si>
  <si>
    <t>We have not initiated any estimations of emissions for 2016 yet.</t>
  </si>
  <si>
    <t>One-off fees: Operator holding accounts and aircraft operator holding accounts are not subjected to any fees. However, should an operator or aircraft operator choose to open a person holding account, they are subject to a one-off fee of 1000 SEK and an annual fee of 2000 SEK.</t>
  </si>
  <si>
    <t>CA did not make any conservative estimation of emissions.</t>
  </si>
  <si>
    <t>Quantity of emission allowances corresponding to all changes since the start of the third trading period is - 2982870. Two installations have changes due to change in CL status: + 75935 allowances (change is reported under Allocation to new installations or new subinstallations...)</t>
  </si>
  <si>
    <t>No excess emission penalties have been imposed during the reporting period.</t>
  </si>
  <si>
    <t>The highest tier approaches for major source streams of category C installations are applied.</t>
  </si>
  <si>
    <t>From 2015 year changed methodology was applied.</t>
  </si>
  <si>
    <t>Q5.14 The installation treats natural gas supplied from the offshore Liverpool Bay Asset oil and gas fields sub-sea production (i.e. inlet gas). The natural gas is sweetened and dried then exported by pipeline to Connah''s Quay CCGT electricity generation plant (i.e. sales gas).  The installation reports emissions from:' &amp; Chr(10) &amp; Chr(13) &amp; 'a) the combustion of fuels (largely fuel gas) to provide heat and power for the process operations at the terminal, and' &amp; Chr(10) &amp; Chr(13) &amp; 'b) ‘inherent CO2’ in the inlet gas that is partially removed via the amine unit (which is primarily used to remove the H2S from the inlet gas) and is subsequently fed to the thermal oxidiser' &amp; Chr(10) &amp; Chr(13) &amp; 'As such, there is no ‘originating installation’ in this case.' &amp; Chr(10) &amp; Chr(13) &amp; 'Q5.22 Data has not been provided for this question as the result of the insertion of Article 28a(1)(c) to Directive 2003/87/EC, which derogates from the requirement for an aviation operator to submit a 2013 emissions report by 31 March 2014 instead to 31 March 2015.</t>
  </si>
  <si>
    <t>Q6.5 ETSWAP will not allow an operator to submit an AER unless all mandatory fields are completed. The UK has not completed its review of AERs and so this data is based on an estimation of the number that will be reviewed. Q6.6 Although the UK interpreted the situation ‘ no approval will be given if significant changes to the monitoring plan laid down by Article 15 of the MRR have occurred’ as applying to the first submission of the plan for 2013 and thus site visits should occur,  waivers were issued for some Offshore Oil &amp; Gas facilities on the UKCS in accordance with AVR Key guidance note No. 11.5, Version of 17 October 2012, in respect to Criteria  IV as outlined in that Guidance note.  This was a derogation allowed in response to the fact that tragic and fatal accidents involving helicopter fights transporting offshore O &amp; G workers to offshore facilities during late 2012 and 2013 had resulted in the grounding of a significant number of the helicopter fleet while safety investigations were carried out.  This reduced the number of offshore flights and restricted flights to strategic personnel only for much of 2013.   As all installations had previously been inspected, no relevant changes had been reported and all relevant emissions data could be accessed at onshore offices it was considered that the waivers would not constitute a material effect on the AERs.  All offshore sites which received a waiver will undertake a site visit in 2014.Q6.7, Q6.8 and Q6.9 - Data has not been provided for these questions as the result of the insertion of Article 28a(1)(c) to Directive 2003/87/EC, which derogates from the requirement for an aviation operator to submit a 2013 emissions report by 31 March 2014 instead to 31 March 2015.</t>
  </si>
  <si>
    <t>Q7.3 The information has been provided on the basis of information from 2012 onwards. It is not reflective of the 2013 reporting year.</t>
  </si>
  <si>
    <t>We have not included the number of installations (229) that have ''opted-out'' in accordance with Article 27 of the Directive. This exclusion, and any surrenders of GHG permits, will account for the noticeably fewer Cat A installations reported in this report compared to last year''s report.</t>
  </si>
  <si>
    <t>There are a number of entries where a CRF cat 2 (process emissions) entry has been made, as well as an energy category but there are no emission for the process emissions. This is thought to be caused by the way in which operators have entered information into ETSWAP. We are working with verifiers to ensure that operators report this information. It is too burdensome for us this year to distinguish between those installations where there are normally process emissions but are zero for this year, or whether there are no process emissions at all. ' &amp; Chr(10) &amp; Chr(13) &amp;  Chr(10) &amp; Chr(13) &amp; 'Due to problems with the Commission''s annual emissions reporting template, which has been transferred into the UK''s reporting system (ETSWAP), there is double-counting of emissions. In terms of total emissions, the additional emissions we are reporting as a result of this are: 59824923 tonnes. This equates to 23 duplicate values.</t>
  </si>
  <si>
    <t>The installation treats natural gas received from offshore, then passes the treated gas to a power station.' &amp; Chr(10) &amp; Chr(13) &amp; 'There is ‘inherent CO2’ in the gas as received, which is released during the treatment – but there is no ‘inherent CO2’ being passed on to the power station.' &amp; Chr(10) &amp; Chr(13) &amp; 'For 2014, the installation reported emissions of 2766.2 t CO2 released as a result of ‘inherent CO2’ removed from the gas and released during processing.</t>
  </si>
  <si>
    <t>The answer to this question includes a category B ceramic installation that has no emissions or energy content. This is correct: this installation uses woodchip but they didn’t actually use any this year. We were unsure whether to include it or not but left it in.' &amp; Chr(10) &amp; Chr(13) &amp;  Chr(10) &amp; Chr(13) &amp; 'We have checked the answers to this question by calculating theoretical emission factors. However, not all fall within the range to be expected in Commission guidance document No3 on biomass. The difficulty that we face is in obtaining preliminary emission factors for 100% biomass fuels.</t>
  </si>
  <si>
    <t>Exchange rates. For fees and charges, we have used the exchange rate used in the 2014 Article 21 report (1£ = 1.2299 Euros), unless the charges rate changes. For penalties, we have used the first exchange rate published in the September of the C series in the Official Journal in the preceding year. http://eur-lex.europa.eu/oj/2014/direct-access.html?ojYear=2015.</t>
  </si>
  <si>
    <t>The data for NCV is based on the information provided by operators. In some cases, especially where a t/t emissions factor is used, the NCV value is just given for reporting purposes.' &amp; Chr(10) &amp; Chr(13) &amp; 'We have observed a decrease in some of our fuel consumption. Here are some explanations of why:' &amp; Chr(10) &amp; Chr(13) &amp;  Chr(10) &amp; Chr(13) &amp; 'The reduction in coal is due to the closure of a number of large coal fired power stations. In addition, one of our largest emitting installations has converted to biomass.' &amp; Chr(10) &amp; Chr(13) &amp; 'There is a reduction in emissions of coke oven gas (COG) from one of our steel plants.' &amp; Chr(10) &amp; Chr(13) &amp; 'Refinery gas and other process derived gases. We have re-categorised what is included here and also under ''other fossil fuels''. We understand that it will be difficult to compare data to previous years but consistency will be improved for future years.' &amp; Chr(10) &amp; Chr(13) &amp; 'Pet coke: there was an error in previous years, where we had reported this as a measurement approach. However, it is now correctly reported under the calculation approach.</t>
  </si>
  <si>
    <t>Information is based on the information entered into the AEM Reports and for sites which have multiple CRF categories we have attributed the emissions to the most sensible category.</t>
  </si>
  <si>
    <t>Acetylene and urea are deminimis fuel streams. Emission factors (stoichiometric) and NCV values have been published by the UK regulators. NCV values are obtained from http://www.engineeringtoolbox.com/gross-net-heating-values-d_420.html, and a conversion of 1 kcal/kg = 0.004168 GJ/t.' &amp; Chr(10) &amp; Chr(13) &amp;  Chr(10) &amp; Chr(13) &amp; 'BCC methodology is the methodology produced by the British Ceramic Confederation. The use of its emissions factors is permitted in accordance with Annex IV, section 12 where tier 2 is required.' &amp; Chr(10) &amp; Chr(13) &amp;  Chr(10) &amp; Chr(13) &amp; 'The UK Steel Protocol is permitted under Article 31(1)(3) for tier 1. The application of this tier is permitted on the basis of unreasonable cost (due to the number of samples that would be required to obtain a representative sample).' &amp; Chr(10) &amp; Chr(13) &amp;  Chr(10) &amp; Chr(13) &amp; 'In most other cases not mentioned above, the use of default factors is permitted in line with the tier requirements for deminimis source streams or low emitting installations.</t>
  </si>
  <si>
    <t>Although not specifically listed here, we can confirm that al all sites applying the fall back and were required to submit an improvement report in accordance with Article 69(3), have done so.</t>
  </si>
  <si>
    <t>In the report for 2014 emissions we stated that UK-E-11402 used CEMs. This was not correct and we have updated the permit to remove reference to CEMS.</t>
  </si>
  <si>
    <t>It can appear that there was one small emitter that did not use the small emitter tool (SET) to determine their fuel consumption. There were actually two small emitters that did not use SET.  It’s not a straight forward calculation to use the number of small emitters from (Q3.3) minus the number using SET to report (Q5.24)). Q3.3. is asking for the number of small emitters who have submitted a plan. One small emitter who reported had not submitted a plan but did report using the SET. This operator is not included in the 91 small emitters with a plan but is included in the 90 small emitters using SET to determine fuel consumption</t>
  </si>
  <si>
    <t>Data based on the number of improvement reports required for the 2013 and 2014 scheme year, as both reports had the same deadline of 30 June 2015.</t>
  </si>
  <si>
    <t>We held webinars for small emitters instead of workshops, which are available online for future reference.</t>
  </si>
  <si>
    <t>The one outstanding non-conformity is due for follow up during June 2016 but before the completion of this Article 21 report.</t>
  </si>
  <si>
    <t>Where there is a installation identifier with a year added after, this is to distinguish where we have determined emissions for the operator but for different compliance years. What we cannot say for sure is whether the determination of emissions for the other installations listed relate to 2015 or previous years.</t>
  </si>
  <si>
    <t>All of the site visit waivers were for offshore installations</t>
  </si>
  <si>
    <t>The table for data relating to tonne kilometre reports seems to require mandatory values. Our understanding is this shouldn''t be mandatory.</t>
  </si>
  <si>
    <t>The number relates to the those operators who submitted reports for verification, and had the site visit waived.</t>
  </si>
  <si>
    <t>For all the operators, except for Sarval Limited, the excess emissions relate to the previous Phase of EU ETS</t>
  </si>
  <si>
    <t>Moved here as causing validation error (length of response). Set up an account management system within the Operations and Registry teams, with the emphasis on supporting all operator with the reporting and surrendering obligations. Implementation of a communication strategy to convey the changes resulting from the adoption of Regulation (EU) 421/2014, including the use of webinars.</t>
  </si>
  <si>
    <t>We do not include details of any operator who has appealed the excess penalty and that appeal is yet to be decided.</t>
  </si>
  <si>
    <t>Exchange rates. For fees and charges, we have used the exchange rate used in the 2014 Article 21 report (1£ = 1.2299 Euros), unless the charges rate changes. For penalties, we have used the first exchange rate published in the September of the C series in the Official Journal in the preceding year</t>
  </si>
  <si>
    <t>Since the previous report, two Category C power stations have surrendered their permits.</t>
  </si>
  <si>
    <t>The total number of operators and the split in operator type relates to the number who have an approved monitoring plan, or have made a plan application and who performed an annex 1 activity  during 2016.</t>
  </si>
  <si>
    <t>For Natural Gas and RFG the Energy Content has been reported on the data available. Note that is impossible to give a reasonable energy figure due to the approach taken for RFG in many cases. i.e mass balance.' &amp; Chr(10) &amp; Chr(13) &amp; 'Coke oven gas: there is a significant reduction (91%) in the energy content from this fuel compared to last year. This follows a reduction in activity in the UK.</t>
  </si>
  <si>
    <t>For reporting year 2015 we reported the use of default factors on 40 occasions. we now believe that this was an error and that the figure was closer to 110. This new figure and this year''s is more in keeping with previous year''s Article 21 reports.</t>
  </si>
  <si>
    <t>It is very difficult to answer this question because the plans don’t state the reason for deviating from the required frequency.</t>
  </si>
  <si>
    <t>5.13 For sites that use a fallback approach the permits are not necessarily correct as they don’t always result in an improvement task being created. It is also impossible to split annual reports from those used for fallback.</t>
  </si>
  <si>
    <t>5.14 Removed the Welsh Site  - UK-W-IN-13016 based on the following guidance: Amount of CO2 transferred / type of receiving installation / Permit number for storage site – all are ‘N/A’</t>
  </si>
  <si>
    <t>Q5.21 and Q5.24 - The figures submitted for these questions relate to the number of aircraft operators (Annex 1) who submitted an emissions report having performed reportable flights (intra-EEA flights).  A direct comparison cannot be made with Q3.3, as some operators performed Annex 1 flights and were not required to report (no intra-EEA flights) and some operators were required to report but had not made an application for a monitoring plan.</t>
  </si>
  <si>
    <t>One verifier has reduced its scope of accreditation such that it no longer verifies aviation activities.</t>
  </si>
  <si>
    <t>UKAS requested 5 other accreditation bodies to carry out work on their behalf. However, only 2 could provide the resource so UKAS carried out the work itself in the other 3 Member States. conformities that were identified.</t>
  </si>
  <si>
    <t>We have added a year after the installation identification code to show the year to which the emissions relate to. In some cases, they are for 2013, 2014 or 2015. The task of determining emissions however, shows the administrative effort put in during 2016.</t>
  </si>
  <si>
    <t>All 60 sites refer to installations that are located offshore.</t>
  </si>
  <si>
    <t>The number relates to the those small emitters who submitted reports using 3rd party verification, and had the site visit waived.  The number does not contain small emitters who reported using simplified reporting procedures in accordance with  Article 28a(6) REGULATION (EU) No 421/2014.</t>
  </si>
  <si>
    <t>Q11.8 - Does not include any operator who has appealed the excess penalty and the appeal is yet to be decided. These penalties were imposed during 2016 but relate to Phase II.</t>
  </si>
  <si>
    <t>Content generated 2017-11-15 14:37:03 from database file Y:\Projects\259-ETCACM2014-2018\2017_projects\1096_1318_ETS reporting\2017 reporting\Data\Article21_dataanalysis_v3.accdb</t>
  </si>
  <si>
    <t>Application of the EU Emission Tradying System Directive (2003 EC)</t>
  </si>
  <si>
    <t>The data is extracted from 'EU_ETS_Article21_Database'</t>
  </si>
  <si>
    <t>The questionnaire questions are detailed in the 'Contents' sheet, and contain a hyperlink to a sheet with the data for the corresponding query. Sometimes more than one query relates to the same question, so the question is repeated. Click the 'Back to contents' button in the sheets to return to the contents page.</t>
  </si>
  <si>
    <t>The data contained in this workbook is collected from national responses under Article 21 of the EU ETS Directive, for the years 2013-2016.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</si>
</sst>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u/>
      <sz val="11"/>
      <color theme="8"/>
      <name val="Calibri"/>
      <family val="2"/>
      <scheme val="minor"/>
    </font>
    <font>
      <sz val="12"/>
      <color theme="1"/>
      <name val="Open Sans"/>
      <family val="2"/>
    </font>
    <font>
      <sz val="12"/>
      <color theme="1"/>
      <name val="Calibri"/>
      <family val="2"/>
      <scheme val="minor"/>
    </font>
    <font>
      <b/>
      <sz val="12"/>
      <color theme="1"/>
      <name val="Open Sans"/>
      <family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medium">
        <color theme="4" tint="-0.249977111117893"/>
      </bottom>
      <diagonal/>
    </border>
  </borders>
  <cellStyleXfs count="2">
    <xf numFmtId="0" fontId="0" fillId="0" borderId="0"/>
    <xf numFmtId="0" fontId="3" fillId="0" borderId="0" applyNumberFormat="0" applyFill="0" applyBorder="0" applyAlignment="0" applyProtection="0"/>
  </cellStyleXfs>
  <cellXfs count="29">
    <xf numFmtId="0" fontId="0" fillId="0" borderId="0" xfId="0"/>
    <xf numFmtId="2" fontId="0" fillId="0" borderId="0" xfId="0" applyNumberFormat="1"/>
    <xf numFmtId="0" fontId="1" fillId="0" borderId="0" xfId="0" applyFont="1"/>
    <xf numFmtId="0" fontId="0" fillId="0" borderId="0" xfId="0" applyFill="1"/>
    <xf numFmtId="0" fontId="2" fillId="0" borderId="0" xfId="0" applyFont="1" applyFill="1"/>
    <xf numFmtId="0" fontId="0" fillId="0" borderId="0" xfId="0" applyFont="1"/>
    <xf numFmtId="2" fontId="0" fillId="0" borderId="0" xfId="0" applyNumberFormat="1" applyFill="1"/>
    <xf numFmtId="0" fontId="0" fillId="2" borderId="0" xfId="0" applyFill="1"/>
    <xf numFmtId="0" fontId="0" fillId="0" borderId="0" xfId="0" applyAlignment="1">
      <alignment wrapText="1"/>
    </xf>
    <xf numFmtId="0" fontId="1" fillId="0" borderId="0" xfId="0" applyFont="1" applyAlignment="1">
      <alignment horizontal="center" vertical="top" wrapText="1"/>
    </xf>
    <xf numFmtId="0" fontId="3" fillId="0" borderId="0" xfId="1"/>
    <xf numFmtId="0" fontId="3" fillId="0" borderId="0" xfId="1" applyFill="1"/>
    <xf numFmtId="0" fontId="0" fillId="0" borderId="0" xfId="0" applyFont="1" applyAlignment="1"/>
    <xf numFmtId="0" fontId="0" fillId="0" borderId="0" xfId="0" applyFont="1" applyFill="1"/>
    <xf numFmtId="22" fontId="0" fillId="0" borderId="0" xfId="0" applyNumberFormat="1"/>
    <xf numFmtId="0" fontId="0" fillId="0" borderId="0" xfId="0" quotePrefix="1"/>
    <xf numFmtId="3" fontId="0" fillId="0" borderId="0" xfId="0" applyNumberFormat="1"/>
    <xf numFmtId="11" fontId="0" fillId="0" borderId="0" xfId="0" applyNumberFormat="1"/>
    <xf numFmtId="14" fontId="0" fillId="0" borderId="0" xfId="0" applyNumberFormat="1"/>
    <xf numFmtId="10" fontId="0" fillId="0" borderId="0" xfId="0" applyNumberFormat="1"/>
    <xf numFmtId="9" fontId="0" fillId="0" borderId="0" xfId="0" applyNumberFormat="1"/>
    <xf numFmtId="0" fontId="4" fillId="0" borderId="0" xfId="1" applyFont="1"/>
    <xf numFmtId="0" fontId="0" fillId="2" borderId="0" xfId="0" applyFill="1"/>
    <xf numFmtId="0" fontId="5" fillId="2" borderId="1" xfId="0" applyFont="1" applyFill="1" applyBorder="1"/>
    <xf numFmtId="0" fontId="6" fillId="2" borderId="1" xfId="0" applyFont="1" applyFill="1" applyBorder="1"/>
    <xf numFmtId="0" fontId="6" fillId="2" borderId="0" xfId="0" applyFont="1" applyFill="1"/>
    <xf numFmtId="0" fontId="5" fillId="2" borderId="0" xfId="0" applyFont="1" applyFill="1"/>
    <xf numFmtId="0" fontId="7" fillId="2" borderId="0" xfId="0" applyFont="1" applyFill="1"/>
    <xf numFmtId="0" fontId="5" fillId="2" borderId="0" xfId="0" applyFont="1" applyFill="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styles" Target="styles.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calcChain" Target="calcChain.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S11"/>
  <sheetViews>
    <sheetView zoomScale="90" zoomScaleNormal="90" workbookViewId="0">
      <selection activeCell="A6" sqref="A6"/>
    </sheetView>
  </sheetViews>
  <sheetFormatPr defaultRowHeight="15"/>
  <cols>
    <col min="1" max="1" width="18.85546875" style="7" customWidth="1"/>
    <col min="2" max="16384" width="9.140625" style="7"/>
  </cols>
  <sheetData>
    <row r="3" spans="1:19" ht="16.5" thickBot="1">
      <c r="A3" s="23" t="s">
        <v>8329</v>
      </c>
      <c r="B3" s="24"/>
      <c r="C3" s="24"/>
      <c r="D3" s="24"/>
      <c r="E3" s="24"/>
      <c r="F3" s="24"/>
      <c r="G3" s="24"/>
      <c r="H3" s="24"/>
      <c r="I3" s="25"/>
      <c r="J3" s="25"/>
      <c r="K3" s="25"/>
      <c r="L3" s="25"/>
      <c r="M3" s="25"/>
      <c r="N3" s="22"/>
      <c r="O3" s="22"/>
      <c r="P3" s="22"/>
      <c r="Q3" s="22"/>
      <c r="R3" s="22"/>
      <c r="S3" s="22"/>
    </row>
    <row r="4" spans="1:19" ht="15.75">
      <c r="A4" s="25"/>
      <c r="B4" s="25"/>
      <c r="C4" s="25"/>
      <c r="D4" s="25"/>
      <c r="E4" s="25"/>
      <c r="F4" s="25"/>
      <c r="G4" s="25"/>
      <c r="H4" s="25"/>
      <c r="I4" s="25"/>
      <c r="J4" s="25"/>
      <c r="K4" s="25"/>
      <c r="L4" s="25"/>
      <c r="M4" s="25"/>
      <c r="N4" s="22"/>
      <c r="O4" s="22"/>
      <c r="P4" s="22"/>
      <c r="Q4" s="22"/>
      <c r="R4" s="22"/>
      <c r="S4" s="22"/>
    </row>
    <row r="5" spans="1:19" ht="15.75">
      <c r="A5" s="26" t="s">
        <v>8332</v>
      </c>
      <c r="B5" s="26"/>
      <c r="C5" s="26"/>
      <c r="D5" s="26"/>
      <c r="E5" s="26"/>
      <c r="F5" s="26"/>
      <c r="G5" s="26"/>
      <c r="H5" s="26"/>
      <c r="I5" s="26"/>
      <c r="J5" s="26"/>
      <c r="K5" s="26"/>
      <c r="L5" s="26"/>
      <c r="M5" s="26"/>
      <c r="N5" s="22"/>
      <c r="O5" s="22"/>
      <c r="P5" s="22"/>
      <c r="Q5" s="22"/>
      <c r="R5" s="22"/>
      <c r="S5" s="22"/>
    </row>
    <row r="6" spans="1:19" ht="15.75">
      <c r="A6" s="26" t="s">
        <v>8330</v>
      </c>
      <c r="B6" s="26"/>
      <c r="C6" s="26"/>
      <c r="D6" s="26"/>
      <c r="E6" s="26"/>
      <c r="F6" s="26"/>
      <c r="G6" s="26"/>
      <c r="H6" s="26"/>
      <c r="I6" s="26"/>
      <c r="J6" s="26"/>
      <c r="K6" s="26"/>
      <c r="L6" s="26"/>
      <c r="M6" s="26"/>
      <c r="N6" s="22"/>
      <c r="O6" s="22"/>
      <c r="P6" s="22"/>
      <c r="Q6" s="22"/>
      <c r="R6" s="22"/>
      <c r="S6" s="22"/>
    </row>
    <row r="7" spans="1:19" ht="15.75">
      <c r="A7" s="27"/>
      <c r="B7" s="26"/>
      <c r="C7" s="26"/>
      <c r="D7" s="26"/>
      <c r="E7" s="26"/>
      <c r="F7" s="26"/>
      <c r="G7" s="26"/>
      <c r="H7" s="26"/>
      <c r="I7" s="26"/>
      <c r="J7" s="26"/>
      <c r="K7" s="26"/>
      <c r="L7" s="26"/>
      <c r="M7" s="26"/>
      <c r="N7" s="22"/>
      <c r="O7" s="22"/>
      <c r="P7" s="22"/>
      <c r="Q7" s="22"/>
      <c r="R7" s="22"/>
      <c r="S7" s="22"/>
    </row>
    <row r="8" spans="1:19">
      <c r="A8" s="28" t="s">
        <v>8331</v>
      </c>
      <c r="B8" s="28"/>
      <c r="C8" s="28"/>
      <c r="D8" s="28"/>
      <c r="E8" s="28"/>
      <c r="F8" s="28"/>
      <c r="G8" s="28"/>
      <c r="H8" s="28"/>
      <c r="I8" s="28"/>
      <c r="J8" s="28"/>
      <c r="K8" s="28"/>
      <c r="L8" s="28"/>
      <c r="M8" s="28"/>
      <c r="N8" s="28"/>
      <c r="O8" s="28"/>
      <c r="P8" s="28"/>
      <c r="Q8" s="22"/>
      <c r="R8" s="22"/>
      <c r="S8" s="22"/>
    </row>
    <row r="9" spans="1:19">
      <c r="A9" s="28"/>
      <c r="B9" s="28"/>
      <c r="C9" s="28"/>
      <c r="D9" s="28"/>
      <c r="E9" s="28"/>
      <c r="F9" s="28"/>
      <c r="G9" s="28"/>
      <c r="H9" s="28"/>
      <c r="I9" s="28"/>
      <c r="J9" s="28"/>
      <c r="K9" s="28"/>
      <c r="L9" s="28"/>
      <c r="M9" s="28"/>
      <c r="N9" s="28"/>
      <c r="O9" s="28"/>
      <c r="P9" s="28"/>
      <c r="Q9" s="22"/>
      <c r="R9" s="22"/>
      <c r="S9" s="22"/>
    </row>
    <row r="10" spans="1:19">
      <c r="A10" s="28"/>
      <c r="B10" s="28"/>
      <c r="C10" s="28"/>
      <c r="D10" s="28"/>
      <c r="E10" s="28"/>
      <c r="F10" s="28"/>
      <c r="G10" s="28"/>
      <c r="H10" s="28"/>
      <c r="I10" s="28"/>
      <c r="J10" s="28"/>
      <c r="K10" s="28"/>
      <c r="L10" s="28"/>
      <c r="M10" s="28"/>
      <c r="N10" s="28"/>
      <c r="O10" s="28"/>
      <c r="P10" s="28"/>
      <c r="Q10" s="22"/>
      <c r="R10" s="22"/>
      <c r="S10" s="22"/>
    </row>
    <row r="11" spans="1:19">
      <c r="A11" s="28"/>
      <c r="B11" s="28"/>
      <c r="C11" s="28"/>
      <c r="D11" s="28"/>
      <c r="E11" s="28"/>
      <c r="F11" s="28"/>
      <c r="G11" s="28"/>
      <c r="H11" s="28"/>
      <c r="I11" s="28"/>
      <c r="J11" s="28"/>
      <c r="K11" s="28"/>
      <c r="L11" s="28"/>
      <c r="M11" s="28"/>
      <c r="N11" s="28"/>
      <c r="O11" s="28"/>
      <c r="P11" s="28"/>
      <c r="Q11" s="22"/>
      <c r="R11" s="22"/>
      <c r="S11" s="22"/>
    </row>
  </sheetData>
  <mergeCells count="1">
    <mergeCell ref="A8:P1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I144"/>
  <sheetViews>
    <sheetView workbookViewId="0"/>
  </sheetViews>
  <sheetFormatPr defaultRowHeight="15"/>
  <sheetData>
    <row r="1" spans="1:35">
      <c r="A1">
        <v>2.2000000000000002</v>
      </c>
      <c r="B1" t="s">
        <v>4853</v>
      </c>
    </row>
    <row r="2" spans="1:35">
      <c r="A2" s="10" t="str">
        <f>HYPERLINK("#'Contents'!B11", "Back to Contents")</f>
        <v>Back to Contents</v>
      </c>
    </row>
    <row r="3" spans="1:35">
      <c r="A3" t="s">
        <v>108</v>
      </c>
      <c r="B3" t="s">
        <v>109</v>
      </c>
      <c r="C3" t="s">
        <v>805</v>
      </c>
      <c r="D3" t="s">
        <v>806</v>
      </c>
      <c r="E3" t="s">
        <v>117</v>
      </c>
      <c r="F3" t="s">
        <v>126</v>
      </c>
      <c r="G3" t="s">
        <v>134</v>
      </c>
      <c r="H3" t="s">
        <v>147</v>
      </c>
      <c r="I3" t="s">
        <v>155</v>
      </c>
      <c r="J3" t="s">
        <v>162</v>
      </c>
      <c r="K3" t="s">
        <v>172</v>
      </c>
      <c r="L3" t="s">
        <v>180</v>
      </c>
      <c r="M3" t="s">
        <v>192</v>
      </c>
      <c r="N3" t="s">
        <v>199</v>
      </c>
      <c r="O3" t="s">
        <v>205</v>
      </c>
      <c r="P3" t="s">
        <v>380</v>
      </c>
      <c r="Q3" t="s">
        <v>215</v>
      </c>
      <c r="R3" t="s">
        <v>223</v>
      </c>
      <c r="S3" t="s">
        <v>232</v>
      </c>
      <c r="T3" t="s">
        <v>239</v>
      </c>
      <c r="U3" t="s">
        <v>248</v>
      </c>
      <c r="V3" t="s">
        <v>254</v>
      </c>
      <c r="W3" t="s">
        <v>263</v>
      </c>
      <c r="X3" t="s">
        <v>280</v>
      </c>
      <c r="Y3" t="s">
        <v>272</v>
      </c>
      <c r="Z3" t="s">
        <v>285</v>
      </c>
      <c r="AA3" t="s">
        <v>291</v>
      </c>
      <c r="AB3" t="s">
        <v>300</v>
      </c>
      <c r="AC3" t="s">
        <v>311</v>
      </c>
      <c r="AD3" t="s">
        <v>318</v>
      </c>
      <c r="AE3" t="s">
        <v>327</v>
      </c>
      <c r="AF3" t="s">
        <v>336</v>
      </c>
      <c r="AG3" t="s">
        <v>349</v>
      </c>
      <c r="AH3" t="s">
        <v>359</v>
      </c>
      <c r="AI3" t="s">
        <v>368</v>
      </c>
    </row>
    <row r="4" spans="1:35">
      <c r="A4">
        <v>2013</v>
      </c>
      <c r="B4" s="14">
        <v>43054.605706018519</v>
      </c>
      <c r="D4">
        <v>1</v>
      </c>
    </row>
    <row r="5" spans="1:35">
      <c r="A5">
        <v>2013</v>
      </c>
      <c r="B5" s="14">
        <v>43054.605706018519</v>
      </c>
      <c r="D5">
        <v>2</v>
      </c>
    </row>
    <row r="6" spans="1:35">
      <c r="A6">
        <v>2013</v>
      </c>
      <c r="B6" s="14">
        <v>43054.605706018519</v>
      </c>
      <c r="D6">
        <v>3</v>
      </c>
      <c r="E6" t="s">
        <v>400</v>
      </c>
      <c r="G6" t="s">
        <v>807</v>
      </c>
      <c r="H6" t="s">
        <v>712</v>
      </c>
      <c r="I6" t="s">
        <v>808</v>
      </c>
      <c r="J6" t="s">
        <v>424</v>
      </c>
      <c r="K6" t="s">
        <v>430</v>
      </c>
      <c r="L6" t="s">
        <v>434</v>
      </c>
      <c r="M6" t="s">
        <v>438</v>
      </c>
      <c r="N6" t="s">
        <v>809</v>
      </c>
      <c r="P6" t="s">
        <v>450</v>
      </c>
      <c r="Q6" t="s">
        <v>461</v>
      </c>
      <c r="R6" t="s">
        <v>463</v>
      </c>
      <c r="S6" t="s">
        <v>472</v>
      </c>
      <c r="T6" t="s">
        <v>475</v>
      </c>
      <c r="U6" t="s">
        <v>478</v>
      </c>
      <c r="W6" t="s">
        <v>810</v>
      </c>
      <c r="X6" t="s">
        <v>488</v>
      </c>
      <c r="Y6" t="s">
        <v>495</v>
      </c>
      <c r="Z6" t="s">
        <v>497</v>
      </c>
      <c r="AA6" t="s">
        <v>765</v>
      </c>
      <c r="AB6" t="s">
        <v>507</v>
      </c>
      <c r="AC6" t="s">
        <v>516</v>
      </c>
      <c r="AD6" t="s">
        <v>526</v>
      </c>
      <c r="AE6" t="s">
        <v>530</v>
      </c>
      <c r="AF6" t="s">
        <v>811</v>
      </c>
      <c r="AG6" t="s">
        <v>792</v>
      </c>
      <c r="AH6" t="s">
        <v>419</v>
      </c>
      <c r="AI6" t="s">
        <v>802</v>
      </c>
    </row>
    <row r="7" spans="1:35">
      <c r="A7">
        <v>2013</v>
      </c>
      <c r="B7" s="14">
        <v>43054.605706018519</v>
      </c>
      <c r="D7">
        <v>4</v>
      </c>
      <c r="E7" t="s">
        <v>813</v>
      </c>
      <c r="G7" t="s">
        <v>807</v>
      </c>
      <c r="H7" t="s">
        <v>411</v>
      </c>
      <c r="I7" t="s">
        <v>415</v>
      </c>
      <c r="J7" t="s">
        <v>424</v>
      </c>
      <c r="K7" t="s">
        <v>430</v>
      </c>
      <c r="L7" t="s">
        <v>434</v>
      </c>
      <c r="M7" t="s">
        <v>438</v>
      </c>
      <c r="P7" t="s">
        <v>814</v>
      </c>
      <c r="Q7" t="s">
        <v>815</v>
      </c>
      <c r="R7" t="s">
        <v>463</v>
      </c>
      <c r="S7" t="s">
        <v>472</v>
      </c>
      <c r="T7" t="s">
        <v>475</v>
      </c>
      <c r="U7" t="s">
        <v>816</v>
      </c>
      <c r="W7" t="s">
        <v>817</v>
      </c>
      <c r="X7" t="s">
        <v>491</v>
      </c>
      <c r="Y7" t="s">
        <v>495</v>
      </c>
      <c r="Z7" t="s">
        <v>818</v>
      </c>
      <c r="AA7" t="s">
        <v>765</v>
      </c>
      <c r="AB7" t="s">
        <v>819</v>
      </c>
      <c r="AC7" t="s">
        <v>773</v>
      </c>
      <c r="AE7" t="s">
        <v>820</v>
      </c>
      <c r="AF7" t="s">
        <v>534</v>
      </c>
      <c r="AG7" t="s">
        <v>536</v>
      </c>
      <c r="AH7" t="s">
        <v>821</v>
      </c>
      <c r="AI7" t="s">
        <v>822</v>
      </c>
    </row>
    <row r="8" spans="1:35">
      <c r="A8">
        <v>2013</v>
      </c>
      <c r="B8" s="14">
        <v>43054.605706018519</v>
      </c>
      <c r="D8">
        <v>5</v>
      </c>
      <c r="H8" t="s">
        <v>712</v>
      </c>
      <c r="K8" t="s">
        <v>430</v>
      </c>
      <c r="L8" t="s">
        <v>434</v>
      </c>
      <c r="M8" t="s">
        <v>438</v>
      </c>
      <c r="Q8" t="s">
        <v>461</v>
      </c>
      <c r="R8" t="s">
        <v>463</v>
      </c>
      <c r="S8" t="s">
        <v>562</v>
      </c>
      <c r="T8" t="s">
        <v>475</v>
      </c>
      <c r="U8" t="s">
        <v>478</v>
      </c>
      <c r="W8" t="s">
        <v>485</v>
      </c>
      <c r="X8" t="s">
        <v>823</v>
      </c>
      <c r="Y8" t="s">
        <v>495</v>
      </c>
      <c r="AA8" t="s">
        <v>503</v>
      </c>
      <c r="AB8" t="s">
        <v>507</v>
      </c>
      <c r="AD8" t="s">
        <v>526</v>
      </c>
      <c r="AF8" t="s">
        <v>811</v>
      </c>
      <c r="AG8" t="s">
        <v>536</v>
      </c>
      <c r="AH8" t="s">
        <v>419</v>
      </c>
    </row>
    <row r="9" spans="1:35">
      <c r="A9">
        <v>2013</v>
      </c>
      <c r="B9" s="14">
        <v>43054.605706018519</v>
      </c>
      <c r="D9">
        <v>6</v>
      </c>
      <c r="E9" t="s">
        <v>400</v>
      </c>
      <c r="G9" t="s">
        <v>824</v>
      </c>
      <c r="H9" t="s">
        <v>712</v>
      </c>
      <c r="I9" t="s">
        <v>808</v>
      </c>
      <c r="J9" t="s">
        <v>424</v>
      </c>
      <c r="K9" t="s">
        <v>430</v>
      </c>
      <c r="L9" t="s">
        <v>434</v>
      </c>
      <c r="M9" t="s">
        <v>438</v>
      </c>
      <c r="P9" t="s">
        <v>450</v>
      </c>
      <c r="Q9" t="s">
        <v>825</v>
      </c>
      <c r="R9" t="s">
        <v>468</v>
      </c>
      <c r="S9" t="s">
        <v>472</v>
      </c>
      <c r="T9" t="s">
        <v>475</v>
      </c>
      <c r="U9" t="s">
        <v>478</v>
      </c>
      <c r="W9" t="s">
        <v>759</v>
      </c>
      <c r="X9" t="s">
        <v>488</v>
      </c>
      <c r="Y9" t="s">
        <v>495</v>
      </c>
      <c r="Z9" t="s">
        <v>497</v>
      </c>
      <c r="AA9" t="s">
        <v>765</v>
      </c>
      <c r="AB9" t="s">
        <v>507</v>
      </c>
      <c r="AC9" t="s">
        <v>773</v>
      </c>
      <c r="AD9" t="s">
        <v>526</v>
      </c>
      <c r="AE9" t="s">
        <v>530</v>
      </c>
      <c r="AF9" t="s">
        <v>811</v>
      </c>
      <c r="AG9" t="s">
        <v>792</v>
      </c>
      <c r="AH9" t="s">
        <v>419</v>
      </c>
      <c r="AI9" t="s">
        <v>802</v>
      </c>
    </row>
    <row r="10" spans="1:35">
      <c r="A10">
        <v>2013</v>
      </c>
      <c r="B10" s="14">
        <v>43054.605706018519</v>
      </c>
      <c r="D10">
        <v>7</v>
      </c>
      <c r="E10" t="s">
        <v>400</v>
      </c>
      <c r="G10" t="s">
        <v>407</v>
      </c>
      <c r="H10" t="s">
        <v>712</v>
      </c>
      <c r="I10" t="s">
        <v>419</v>
      </c>
      <c r="J10" t="s">
        <v>424</v>
      </c>
      <c r="K10" t="s">
        <v>430</v>
      </c>
      <c r="L10" t="s">
        <v>434</v>
      </c>
      <c r="M10" t="s">
        <v>438</v>
      </c>
      <c r="N10" t="s">
        <v>809</v>
      </c>
      <c r="P10" t="s">
        <v>826</v>
      </c>
      <c r="Q10" t="s">
        <v>461</v>
      </c>
      <c r="R10" t="s">
        <v>468</v>
      </c>
      <c r="S10" t="s">
        <v>472</v>
      </c>
      <c r="T10" t="s">
        <v>475</v>
      </c>
      <c r="U10" t="s">
        <v>478</v>
      </c>
      <c r="W10" t="s">
        <v>827</v>
      </c>
      <c r="X10" t="s">
        <v>488</v>
      </c>
      <c r="Y10" t="s">
        <v>828</v>
      </c>
      <c r="Z10" t="s">
        <v>497</v>
      </c>
      <c r="AA10" t="s">
        <v>765</v>
      </c>
      <c r="AB10" t="s">
        <v>507</v>
      </c>
      <c r="AC10" t="s">
        <v>516</v>
      </c>
      <c r="AD10" t="s">
        <v>526</v>
      </c>
      <c r="AE10" t="s">
        <v>530</v>
      </c>
      <c r="AF10" t="s">
        <v>829</v>
      </c>
      <c r="AG10" t="s">
        <v>792</v>
      </c>
      <c r="AH10" t="s">
        <v>419</v>
      </c>
      <c r="AI10" t="s">
        <v>802</v>
      </c>
    </row>
    <row r="11" spans="1:35">
      <c r="A11">
        <v>2013</v>
      </c>
      <c r="B11" s="14">
        <v>43054.605706018519</v>
      </c>
      <c r="D11">
        <v>8</v>
      </c>
      <c r="E11" t="s">
        <v>400</v>
      </c>
      <c r="G11" t="s">
        <v>407</v>
      </c>
      <c r="H11" t="s">
        <v>712</v>
      </c>
      <c r="I11" t="s">
        <v>419</v>
      </c>
      <c r="J11" t="s">
        <v>424</v>
      </c>
      <c r="K11" t="s">
        <v>430</v>
      </c>
      <c r="L11" t="s">
        <v>434</v>
      </c>
      <c r="M11" t="s">
        <v>438</v>
      </c>
      <c r="N11" t="s">
        <v>809</v>
      </c>
      <c r="P11" t="s">
        <v>450</v>
      </c>
      <c r="Q11" t="s">
        <v>746</v>
      </c>
      <c r="R11" t="s">
        <v>468</v>
      </c>
      <c r="S11" t="s">
        <v>472</v>
      </c>
      <c r="T11" t="s">
        <v>475</v>
      </c>
      <c r="U11" t="s">
        <v>478</v>
      </c>
      <c r="W11" t="s">
        <v>827</v>
      </c>
      <c r="X11" t="s">
        <v>488</v>
      </c>
      <c r="Y11" t="s">
        <v>828</v>
      </c>
      <c r="Z11" t="s">
        <v>497</v>
      </c>
      <c r="AA11" t="s">
        <v>765</v>
      </c>
      <c r="AB11" t="s">
        <v>507</v>
      </c>
      <c r="AC11" t="s">
        <v>773</v>
      </c>
      <c r="AD11" t="s">
        <v>526</v>
      </c>
      <c r="AE11" t="s">
        <v>530</v>
      </c>
      <c r="AF11" t="s">
        <v>811</v>
      </c>
      <c r="AG11" t="s">
        <v>830</v>
      </c>
      <c r="AH11" t="s">
        <v>419</v>
      </c>
      <c r="AI11" t="s">
        <v>802</v>
      </c>
    </row>
    <row r="12" spans="1:35">
      <c r="A12">
        <v>2013</v>
      </c>
      <c r="B12" s="14">
        <v>43054.605706018519</v>
      </c>
      <c r="D12">
        <v>9</v>
      </c>
      <c r="E12" t="s">
        <v>400</v>
      </c>
      <c r="G12" t="s">
        <v>407</v>
      </c>
      <c r="H12" t="s">
        <v>712</v>
      </c>
      <c r="I12" t="s">
        <v>419</v>
      </c>
      <c r="J12" t="s">
        <v>424</v>
      </c>
      <c r="K12" t="s">
        <v>430</v>
      </c>
      <c r="L12" t="s">
        <v>434</v>
      </c>
      <c r="M12" t="s">
        <v>438</v>
      </c>
      <c r="N12" t="s">
        <v>809</v>
      </c>
      <c r="P12" t="s">
        <v>450</v>
      </c>
      <c r="Q12" t="s">
        <v>461</v>
      </c>
      <c r="R12" t="s">
        <v>468</v>
      </c>
      <c r="S12" t="s">
        <v>472</v>
      </c>
      <c r="T12" t="s">
        <v>475</v>
      </c>
      <c r="U12" t="s">
        <v>478</v>
      </c>
      <c r="W12" t="s">
        <v>827</v>
      </c>
      <c r="X12" t="s">
        <v>488</v>
      </c>
      <c r="Y12" t="s">
        <v>828</v>
      </c>
      <c r="Z12" t="s">
        <v>497</v>
      </c>
      <c r="AA12" t="s">
        <v>765</v>
      </c>
      <c r="AB12" t="s">
        <v>507</v>
      </c>
      <c r="AC12" t="s">
        <v>831</v>
      </c>
      <c r="AD12" t="s">
        <v>526</v>
      </c>
      <c r="AE12" t="s">
        <v>530</v>
      </c>
      <c r="AF12" t="s">
        <v>811</v>
      </c>
      <c r="AG12" t="s">
        <v>536</v>
      </c>
      <c r="AH12" t="s">
        <v>419</v>
      </c>
      <c r="AI12" t="s">
        <v>802</v>
      </c>
    </row>
    <row r="13" spans="1:35">
      <c r="A13">
        <v>2013</v>
      </c>
      <c r="B13" s="14">
        <v>43054.605706018519</v>
      </c>
      <c r="D13">
        <v>10</v>
      </c>
      <c r="E13" t="s">
        <v>400</v>
      </c>
      <c r="G13" t="s">
        <v>407</v>
      </c>
      <c r="H13" t="s">
        <v>712</v>
      </c>
      <c r="I13" t="s">
        <v>419</v>
      </c>
      <c r="J13" t="s">
        <v>424</v>
      </c>
      <c r="K13" t="s">
        <v>430</v>
      </c>
      <c r="L13" t="s">
        <v>434</v>
      </c>
      <c r="M13" t="s">
        <v>438</v>
      </c>
      <c r="N13" t="s">
        <v>809</v>
      </c>
      <c r="P13" t="s">
        <v>450</v>
      </c>
      <c r="Q13" t="s">
        <v>461</v>
      </c>
      <c r="R13" t="s">
        <v>468</v>
      </c>
      <c r="S13" t="s">
        <v>472</v>
      </c>
      <c r="T13" t="s">
        <v>475</v>
      </c>
      <c r="U13" t="s">
        <v>478</v>
      </c>
      <c r="W13" t="s">
        <v>827</v>
      </c>
      <c r="X13" t="s">
        <v>488</v>
      </c>
      <c r="Y13" t="s">
        <v>828</v>
      </c>
      <c r="Z13" t="s">
        <v>497</v>
      </c>
      <c r="AA13" t="s">
        <v>765</v>
      </c>
      <c r="AB13" t="s">
        <v>507</v>
      </c>
      <c r="AC13" t="s">
        <v>516</v>
      </c>
      <c r="AD13" t="s">
        <v>526</v>
      </c>
      <c r="AE13" t="s">
        <v>530</v>
      </c>
      <c r="AF13" t="s">
        <v>811</v>
      </c>
      <c r="AG13" t="s">
        <v>792</v>
      </c>
      <c r="AH13" t="s">
        <v>419</v>
      </c>
      <c r="AI13" t="s">
        <v>802</v>
      </c>
    </row>
    <row r="14" spans="1:35">
      <c r="A14">
        <v>2013</v>
      </c>
      <c r="B14" s="14">
        <v>43054.605706018519</v>
      </c>
      <c r="D14">
        <v>11</v>
      </c>
      <c r="Q14" t="s">
        <v>461</v>
      </c>
    </row>
    <row r="15" spans="1:35">
      <c r="A15">
        <v>2013</v>
      </c>
      <c r="B15" s="14">
        <v>43054.605706018519</v>
      </c>
      <c r="D15">
        <v>12</v>
      </c>
      <c r="E15" t="s">
        <v>400</v>
      </c>
      <c r="G15" t="s">
        <v>407</v>
      </c>
      <c r="H15" t="s">
        <v>712</v>
      </c>
      <c r="I15" t="s">
        <v>832</v>
      </c>
      <c r="J15" t="s">
        <v>424</v>
      </c>
      <c r="K15" t="s">
        <v>430</v>
      </c>
      <c r="L15" t="s">
        <v>434</v>
      </c>
      <c r="M15" t="s">
        <v>438</v>
      </c>
      <c r="N15" t="s">
        <v>809</v>
      </c>
      <c r="P15" t="s">
        <v>833</v>
      </c>
      <c r="Q15" t="s">
        <v>461</v>
      </c>
      <c r="R15" t="s">
        <v>468</v>
      </c>
      <c r="S15" t="s">
        <v>472</v>
      </c>
      <c r="T15" t="s">
        <v>475</v>
      </c>
      <c r="U15" t="s">
        <v>478</v>
      </c>
      <c r="W15" t="s">
        <v>827</v>
      </c>
      <c r="X15" t="s">
        <v>834</v>
      </c>
      <c r="Y15" t="s">
        <v>828</v>
      </c>
      <c r="Z15" t="s">
        <v>497</v>
      </c>
      <c r="AA15" t="s">
        <v>765</v>
      </c>
      <c r="AB15" t="s">
        <v>507</v>
      </c>
      <c r="AC15" t="s">
        <v>831</v>
      </c>
      <c r="AE15" t="s">
        <v>533</v>
      </c>
      <c r="AF15" t="s">
        <v>811</v>
      </c>
      <c r="AG15" t="s">
        <v>835</v>
      </c>
      <c r="AH15" t="s">
        <v>419</v>
      </c>
      <c r="AI15" t="s">
        <v>802</v>
      </c>
    </row>
    <row r="16" spans="1:35">
      <c r="A16">
        <v>2013</v>
      </c>
      <c r="B16" s="14">
        <v>43054.605706018519</v>
      </c>
      <c r="D16">
        <v>13</v>
      </c>
      <c r="E16" t="s">
        <v>400</v>
      </c>
      <c r="G16" t="s">
        <v>824</v>
      </c>
      <c r="H16" t="s">
        <v>712</v>
      </c>
      <c r="I16" t="s">
        <v>808</v>
      </c>
      <c r="J16" t="s">
        <v>424</v>
      </c>
      <c r="K16" t="s">
        <v>430</v>
      </c>
      <c r="L16" t="s">
        <v>434</v>
      </c>
      <c r="M16" t="s">
        <v>836</v>
      </c>
      <c r="N16" t="s">
        <v>809</v>
      </c>
      <c r="P16" t="s">
        <v>833</v>
      </c>
      <c r="Q16" t="s">
        <v>825</v>
      </c>
      <c r="R16" t="s">
        <v>837</v>
      </c>
      <c r="S16" t="s">
        <v>472</v>
      </c>
      <c r="T16" t="s">
        <v>475</v>
      </c>
      <c r="U16" t="s">
        <v>478</v>
      </c>
      <c r="W16" t="s">
        <v>827</v>
      </c>
      <c r="X16" t="s">
        <v>834</v>
      </c>
      <c r="Y16" t="s">
        <v>838</v>
      </c>
      <c r="Z16" t="s">
        <v>497</v>
      </c>
      <c r="AA16" t="s">
        <v>765</v>
      </c>
      <c r="AB16" t="s">
        <v>507</v>
      </c>
      <c r="AC16" t="s">
        <v>839</v>
      </c>
      <c r="AD16" t="s">
        <v>526</v>
      </c>
      <c r="AE16" t="s">
        <v>530</v>
      </c>
      <c r="AF16" t="s">
        <v>811</v>
      </c>
      <c r="AG16" t="s">
        <v>792</v>
      </c>
      <c r="AH16" t="s">
        <v>419</v>
      </c>
      <c r="AI16" t="s">
        <v>802</v>
      </c>
    </row>
    <row r="17" spans="1:32">
      <c r="A17">
        <v>2013</v>
      </c>
      <c r="B17" s="14">
        <v>43054.605706018519</v>
      </c>
      <c r="D17">
        <v>14</v>
      </c>
    </row>
    <row r="18" spans="1:32">
      <c r="A18">
        <v>2013</v>
      </c>
      <c r="B18" s="14">
        <v>43054.605706018519</v>
      </c>
      <c r="D18">
        <v>15</v>
      </c>
    </row>
    <row r="19" spans="1:32">
      <c r="A19">
        <v>2013</v>
      </c>
      <c r="B19" s="14">
        <v>43054.605706018519</v>
      </c>
      <c r="C19" t="s">
        <v>840</v>
      </c>
      <c r="D19">
        <v>4</v>
      </c>
      <c r="F19" t="s">
        <v>401</v>
      </c>
    </row>
    <row r="20" spans="1:32">
      <c r="A20">
        <v>2013</v>
      </c>
      <c r="B20" s="14">
        <v>43054.605706018519</v>
      </c>
      <c r="C20" t="s">
        <v>841</v>
      </c>
      <c r="D20">
        <v>10</v>
      </c>
      <c r="F20" t="s">
        <v>842</v>
      </c>
    </row>
    <row r="21" spans="1:32">
      <c r="A21">
        <v>2013</v>
      </c>
      <c r="B21" s="14">
        <v>43054.605706018519</v>
      </c>
      <c r="C21" t="s">
        <v>843</v>
      </c>
      <c r="D21">
        <v>7</v>
      </c>
      <c r="F21" t="s">
        <v>842</v>
      </c>
    </row>
    <row r="22" spans="1:32">
      <c r="A22">
        <v>2013</v>
      </c>
      <c r="B22" s="14">
        <v>43054.605706018519</v>
      </c>
      <c r="C22" t="s">
        <v>844</v>
      </c>
      <c r="D22">
        <v>11</v>
      </c>
      <c r="F22" t="s">
        <v>842</v>
      </c>
    </row>
    <row r="23" spans="1:32">
      <c r="A23">
        <v>2013</v>
      </c>
      <c r="B23" s="14">
        <v>43054.605706018519</v>
      </c>
      <c r="C23" t="s">
        <v>845</v>
      </c>
      <c r="D23">
        <v>5</v>
      </c>
    </row>
    <row r="24" spans="1:32">
      <c r="A24">
        <v>2013</v>
      </c>
      <c r="B24" s="14">
        <v>43054.605706018519</v>
      </c>
      <c r="C24" t="s">
        <v>846</v>
      </c>
      <c r="D24">
        <v>3</v>
      </c>
      <c r="F24" t="s">
        <v>847</v>
      </c>
    </row>
    <row r="25" spans="1:32">
      <c r="A25">
        <v>2013</v>
      </c>
      <c r="B25" s="14">
        <v>43054.605706018519</v>
      </c>
      <c r="C25" t="s">
        <v>848</v>
      </c>
      <c r="D25">
        <v>2</v>
      </c>
    </row>
    <row r="26" spans="1:32">
      <c r="A26">
        <v>2013</v>
      </c>
      <c r="B26" s="14">
        <v>43054.605706018519</v>
      </c>
      <c r="C26" t="s">
        <v>849</v>
      </c>
      <c r="D26">
        <v>1</v>
      </c>
    </row>
    <row r="27" spans="1:32">
      <c r="A27">
        <v>2013</v>
      </c>
      <c r="B27" s="14">
        <v>43054.605706018519</v>
      </c>
      <c r="C27" t="s">
        <v>849</v>
      </c>
      <c r="D27">
        <v>13</v>
      </c>
      <c r="F27" t="s">
        <v>850</v>
      </c>
    </row>
    <row r="28" spans="1:32">
      <c r="A28">
        <v>2013</v>
      </c>
      <c r="B28" s="14">
        <v>43054.605706018519</v>
      </c>
      <c r="C28" t="s">
        <v>851</v>
      </c>
      <c r="D28">
        <v>12</v>
      </c>
      <c r="F28" t="s">
        <v>852</v>
      </c>
    </row>
    <row r="29" spans="1:32">
      <c r="A29">
        <v>2013</v>
      </c>
      <c r="B29" s="14">
        <v>43054.605706018519</v>
      </c>
      <c r="C29" t="s">
        <v>853</v>
      </c>
      <c r="D29">
        <v>1</v>
      </c>
      <c r="AF29" t="s">
        <v>199</v>
      </c>
    </row>
    <row r="30" spans="1:32">
      <c r="A30">
        <v>2013</v>
      </c>
      <c r="B30" s="14">
        <v>43054.605706018519</v>
      </c>
      <c r="C30" t="s">
        <v>854</v>
      </c>
      <c r="D30">
        <v>6</v>
      </c>
      <c r="F30" t="s">
        <v>855</v>
      </c>
    </row>
    <row r="31" spans="1:32">
      <c r="A31">
        <v>2013</v>
      </c>
      <c r="B31" s="14">
        <v>43054.605706018519</v>
      </c>
      <c r="C31" t="s">
        <v>856</v>
      </c>
      <c r="D31">
        <v>1</v>
      </c>
    </row>
    <row r="32" spans="1:32">
      <c r="A32">
        <v>2013</v>
      </c>
      <c r="B32" s="14">
        <v>43054.605706018519</v>
      </c>
      <c r="C32" t="s">
        <v>857</v>
      </c>
      <c r="D32">
        <v>2</v>
      </c>
    </row>
    <row r="33" spans="1:35">
      <c r="A33">
        <v>2013</v>
      </c>
      <c r="B33" s="14">
        <v>43054.605706018519</v>
      </c>
      <c r="C33" t="s">
        <v>858</v>
      </c>
      <c r="D33">
        <v>9</v>
      </c>
      <c r="F33" t="s">
        <v>842</v>
      </c>
    </row>
    <row r="34" spans="1:35">
      <c r="A34">
        <v>2013</v>
      </c>
      <c r="B34" s="14">
        <v>43054.605706018519</v>
      </c>
      <c r="C34" t="s">
        <v>859</v>
      </c>
      <c r="D34">
        <v>8</v>
      </c>
      <c r="F34" t="s">
        <v>842</v>
      </c>
    </row>
    <row r="35" spans="1:35">
      <c r="A35">
        <v>2014</v>
      </c>
      <c r="B35" s="14">
        <v>43054.605706018519</v>
      </c>
      <c r="D35">
        <v>1</v>
      </c>
    </row>
    <row r="36" spans="1:35">
      <c r="A36">
        <v>2014</v>
      </c>
      <c r="B36" s="14">
        <v>43054.605706018519</v>
      </c>
      <c r="D36">
        <v>2</v>
      </c>
    </row>
    <row r="37" spans="1:35">
      <c r="A37">
        <v>2014</v>
      </c>
      <c r="B37" s="14">
        <v>43054.605706018519</v>
      </c>
      <c r="D37">
        <v>3</v>
      </c>
      <c r="E37" t="s">
        <v>400</v>
      </c>
      <c r="G37" t="s">
        <v>807</v>
      </c>
      <c r="H37" t="s">
        <v>714</v>
      </c>
      <c r="I37" t="s">
        <v>808</v>
      </c>
      <c r="J37" t="s">
        <v>424</v>
      </c>
      <c r="K37" t="s">
        <v>430</v>
      </c>
      <c r="L37" t="s">
        <v>434</v>
      </c>
      <c r="M37" t="s">
        <v>438</v>
      </c>
      <c r="N37" t="s">
        <v>809</v>
      </c>
      <c r="O37" t="s">
        <v>445</v>
      </c>
      <c r="P37" t="s">
        <v>860</v>
      </c>
      <c r="Q37" t="s">
        <v>461</v>
      </c>
      <c r="R37" t="s">
        <v>861</v>
      </c>
      <c r="S37" t="s">
        <v>472</v>
      </c>
      <c r="T37" t="s">
        <v>475</v>
      </c>
      <c r="U37" t="s">
        <v>478</v>
      </c>
      <c r="W37" t="s">
        <v>862</v>
      </c>
      <c r="X37" t="s">
        <v>488</v>
      </c>
      <c r="Y37" t="s">
        <v>495</v>
      </c>
      <c r="Z37" t="s">
        <v>497</v>
      </c>
      <c r="AA37" t="s">
        <v>765</v>
      </c>
      <c r="AB37" t="s">
        <v>507</v>
      </c>
      <c r="AC37" t="s">
        <v>516</v>
      </c>
      <c r="AD37" t="s">
        <v>526</v>
      </c>
      <c r="AE37" t="s">
        <v>785</v>
      </c>
      <c r="AF37" t="s">
        <v>811</v>
      </c>
      <c r="AG37" t="s">
        <v>792</v>
      </c>
      <c r="AH37" t="s">
        <v>419</v>
      </c>
      <c r="AI37" t="s">
        <v>812</v>
      </c>
    </row>
    <row r="38" spans="1:35">
      <c r="A38">
        <v>2014</v>
      </c>
      <c r="B38" s="14">
        <v>43054.605706018519</v>
      </c>
      <c r="D38">
        <v>4</v>
      </c>
      <c r="E38" t="s">
        <v>813</v>
      </c>
      <c r="G38" t="s">
        <v>807</v>
      </c>
      <c r="H38" t="s">
        <v>411</v>
      </c>
      <c r="I38" t="s">
        <v>415</v>
      </c>
      <c r="J38" t="s">
        <v>424</v>
      </c>
      <c r="K38" t="s">
        <v>430</v>
      </c>
      <c r="L38" t="s">
        <v>434</v>
      </c>
      <c r="M38" t="s">
        <v>438</v>
      </c>
      <c r="P38" t="s">
        <v>863</v>
      </c>
      <c r="Q38" t="s">
        <v>815</v>
      </c>
      <c r="R38" t="s">
        <v>861</v>
      </c>
      <c r="S38" t="s">
        <v>472</v>
      </c>
      <c r="T38" t="s">
        <v>475</v>
      </c>
      <c r="U38" t="s">
        <v>816</v>
      </c>
      <c r="W38" t="s">
        <v>817</v>
      </c>
      <c r="X38" t="s">
        <v>491</v>
      </c>
      <c r="Y38" t="s">
        <v>495</v>
      </c>
      <c r="Z38" t="s">
        <v>818</v>
      </c>
      <c r="AA38" t="s">
        <v>765</v>
      </c>
      <c r="AB38" t="s">
        <v>819</v>
      </c>
      <c r="AC38" t="s">
        <v>777</v>
      </c>
      <c r="AD38" t="s">
        <v>864</v>
      </c>
      <c r="AE38" t="s">
        <v>820</v>
      </c>
      <c r="AF38" t="s">
        <v>534</v>
      </c>
      <c r="AG38" t="s">
        <v>538</v>
      </c>
      <c r="AH38" t="s">
        <v>821</v>
      </c>
      <c r="AI38" t="s">
        <v>822</v>
      </c>
    </row>
    <row r="39" spans="1:35">
      <c r="A39">
        <v>2014</v>
      </c>
      <c r="B39" s="14">
        <v>43054.605706018519</v>
      </c>
      <c r="D39">
        <v>5</v>
      </c>
      <c r="H39" t="s">
        <v>714</v>
      </c>
      <c r="J39" t="s">
        <v>865</v>
      </c>
      <c r="K39" t="s">
        <v>430</v>
      </c>
      <c r="L39" t="s">
        <v>434</v>
      </c>
      <c r="M39" t="s">
        <v>438</v>
      </c>
      <c r="P39" t="s">
        <v>453</v>
      </c>
      <c r="Q39" t="s">
        <v>461</v>
      </c>
      <c r="R39" t="s">
        <v>861</v>
      </c>
      <c r="S39" t="s">
        <v>562</v>
      </c>
      <c r="T39" t="s">
        <v>475</v>
      </c>
      <c r="U39" t="s">
        <v>478</v>
      </c>
      <c r="W39" t="s">
        <v>485</v>
      </c>
      <c r="X39" t="s">
        <v>823</v>
      </c>
      <c r="Y39" t="s">
        <v>495</v>
      </c>
      <c r="AA39" t="s">
        <v>503</v>
      </c>
      <c r="AB39" t="s">
        <v>507</v>
      </c>
      <c r="AD39" t="s">
        <v>526</v>
      </c>
      <c r="AF39" t="s">
        <v>811</v>
      </c>
      <c r="AG39" t="s">
        <v>538</v>
      </c>
      <c r="AH39" t="s">
        <v>419</v>
      </c>
    </row>
    <row r="40" spans="1:35">
      <c r="A40">
        <v>2014</v>
      </c>
      <c r="B40" s="14">
        <v>43054.605706018519</v>
      </c>
      <c r="D40">
        <v>6</v>
      </c>
      <c r="E40" t="s">
        <v>400</v>
      </c>
      <c r="G40" t="s">
        <v>824</v>
      </c>
      <c r="H40" t="s">
        <v>714</v>
      </c>
      <c r="I40" t="s">
        <v>808</v>
      </c>
      <c r="J40" t="s">
        <v>424</v>
      </c>
      <c r="K40" t="s">
        <v>430</v>
      </c>
      <c r="L40" t="s">
        <v>434</v>
      </c>
      <c r="M40" t="s">
        <v>438</v>
      </c>
      <c r="P40" t="s">
        <v>860</v>
      </c>
      <c r="Q40" t="s">
        <v>825</v>
      </c>
      <c r="R40" t="s">
        <v>468</v>
      </c>
      <c r="S40" t="s">
        <v>472</v>
      </c>
      <c r="T40" t="s">
        <v>475</v>
      </c>
      <c r="U40" t="s">
        <v>478</v>
      </c>
      <c r="W40" t="s">
        <v>759</v>
      </c>
      <c r="X40" t="s">
        <v>488</v>
      </c>
      <c r="Y40" t="s">
        <v>762</v>
      </c>
      <c r="Z40" t="s">
        <v>497</v>
      </c>
      <c r="AA40" t="s">
        <v>765</v>
      </c>
      <c r="AB40" t="s">
        <v>507</v>
      </c>
      <c r="AC40" t="s">
        <v>777</v>
      </c>
      <c r="AD40" t="s">
        <v>526</v>
      </c>
      <c r="AE40" t="s">
        <v>785</v>
      </c>
      <c r="AF40" t="s">
        <v>811</v>
      </c>
      <c r="AG40" t="s">
        <v>792</v>
      </c>
      <c r="AH40" t="s">
        <v>419</v>
      </c>
      <c r="AI40" t="s">
        <v>802</v>
      </c>
    </row>
    <row r="41" spans="1:35">
      <c r="A41">
        <v>2014</v>
      </c>
      <c r="B41" s="14">
        <v>43054.605706018519</v>
      </c>
      <c r="D41">
        <v>7</v>
      </c>
      <c r="E41" t="s">
        <v>400</v>
      </c>
      <c r="G41" t="s">
        <v>407</v>
      </c>
      <c r="H41" t="s">
        <v>714</v>
      </c>
      <c r="I41" t="s">
        <v>419</v>
      </c>
      <c r="J41" t="s">
        <v>424</v>
      </c>
      <c r="K41" t="s">
        <v>430</v>
      </c>
      <c r="L41" t="s">
        <v>434</v>
      </c>
      <c r="M41" t="s">
        <v>438</v>
      </c>
      <c r="N41" t="s">
        <v>809</v>
      </c>
      <c r="P41" t="s">
        <v>866</v>
      </c>
      <c r="Q41" t="s">
        <v>825</v>
      </c>
      <c r="R41" t="s">
        <v>468</v>
      </c>
      <c r="S41" t="s">
        <v>472</v>
      </c>
      <c r="T41" t="s">
        <v>475</v>
      </c>
      <c r="U41" t="s">
        <v>478</v>
      </c>
      <c r="W41" t="s">
        <v>827</v>
      </c>
      <c r="X41" t="s">
        <v>488</v>
      </c>
      <c r="Y41" t="s">
        <v>828</v>
      </c>
      <c r="Z41" t="s">
        <v>497</v>
      </c>
      <c r="AA41" t="s">
        <v>765</v>
      </c>
      <c r="AB41" t="s">
        <v>507</v>
      </c>
      <c r="AC41" t="s">
        <v>516</v>
      </c>
      <c r="AD41" t="s">
        <v>526</v>
      </c>
      <c r="AE41" t="s">
        <v>785</v>
      </c>
      <c r="AF41" t="s">
        <v>829</v>
      </c>
      <c r="AG41" t="s">
        <v>792</v>
      </c>
      <c r="AH41" t="s">
        <v>419</v>
      </c>
      <c r="AI41" t="s">
        <v>812</v>
      </c>
    </row>
    <row r="42" spans="1:35">
      <c r="A42">
        <v>2014</v>
      </c>
      <c r="B42" s="14">
        <v>43054.605706018519</v>
      </c>
      <c r="D42">
        <v>8</v>
      </c>
      <c r="E42" t="s">
        <v>400</v>
      </c>
      <c r="G42" t="s">
        <v>407</v>
      </c>
      <c r="H42" t="s">
        <v>714</v>
      </c>
      <c r="I42" t="s">
        <v>419</v>
      </c>
      <c r="J42" t="s">
        <v>424</v>
      </c>
      <c r="K42" t="s">
        <v>430</v>
      </c>
      <c r="L42" t="s">
        <v>434</v>
      </c>
      <c r="M42" t="s">
        <v>438</v>
      </c>
      <c r="N42" t="s">
        <v>809</v>
      </c>
      <c r="P42" t="s">
        <v>860</v>
      </c>
      <c r="Q42" t="s">
        <v>746</v>
      </c>
      <c r="R42" t="s">
        <v>468</v>
      </c>
      <c r="S42" t="s">
        <v>472</v>
      </c>
      <c r="T42" t="s">
        <v>475</v>
      </c>
      <c r="U42" t="s">
        <v>478</v>
      </c>
      <c r="W42" t="s">
        <v>827</v>
      </c>
      <c r="X42" t="s">
        <v>488</v>
      </c>
      <c r="Y42" t="s">
        <v>828</v>
      </c>
      <c r="Z42" t="s">
        <v>497</v>
      </c>
      <c r="AA42" t="s">
        <v>765</v>
      </c>
      <c r="AB42" t="s">
        <v>507</v>
      </c>
      <c r="AC42" t="s">
        <v>777</v>
      </c>
      <c r="AD42" t="s">
        <v>526</v>
      </c>
      <c r="AE42" t="s">
        <v>785</v>
      </c>
      <c r="AF42" t="s">
        <v>811</v>
      </c>
      <c r="AG42" t="s">
        <v>867</v>
      </c>
      <c r="AH42" t="s">
        <v>419</v>
      </c>
      <c r="AI42" t="s">
        <v>812</v>
      </c>
    </row>
    <row r="43" spans="1:35">
      <c r="A43">
        <v>2014</v>
      </c>
      <c r="B43" s="14">
        <v>43054.605706018519</v>
      </c>
      <c r="D43">
        <v>9</v>
      </c>
      <c r="E43" t="s">
        <v>400</v>
      </c>
      <c r="G43" t="s">
        <v>407</v>
      </c>
      <c r="H43" t="s">
        <v>714</v>
      </c>
      <c r="I43" t="s">
        <v>419</v>
      </c>
      <c r="J43" t="s">
        <v>424</v>
      </c>
      <c r="K43" t="s">
        <v>430</v>
      </c>
      <c r="L43" t="s">
        <v>434</v>
      </c>
      <c r="M43" t="s">
        <v>438</v>
      </c>
      <c r="N43" t="s">
        <v>809</v>
      </c>
      <c r="P43" t="s">
        <v>860</v>
      </c>
      <c r="Q43" t="s">
        <v>825</v>
      </c>
      <c r="R43" t="s">
        <v>468</v>
      </c>
      <c r="S43" t="s">
        <v>472</v>
      </c>
      <c r="T43" t="s">
        <v>475</v>
      </c>
      <c r="U43" t="s">
        <v>478</v>
      </c>
      <c r="W43" t="s">
        <v>827</v>
      </c>
      <c r="X43" t="s">
        <v>488</v>
      </c>
      <c r="Y43" t="s">
        <v>828</v>
      </c>
      <c r="Z43" t="s">
        <v>497</v>
      </c>
      <c r="AA43" t="s">
        <v>765</v>
      </c>
      <c r="AB43" t="s">
        <v>507</v>
      </c>
      <c r="AC43" t="s">
        <v>831</v>
      </c>
      <c r="AD43" t="s">
        <v>526</v>
      </c>
      <c r="AE43" t="s">
        <v>785</v>
      </c>
      <c r="AF43" t="s">
        <v>811</v>
      </c>
      <c r="AG43" t="s">
        <v>538</v>
      </c>
      <c r="AH43" t="s">
        <v>419</v>
      </c>
      <c r="AI43" t="s">
        <v>812</v>
      </c>
    </row>
    <row r="44" spans="1:35">
      <c r="A44">
        <v>2014</v>
      </c>
      <c r="B44" s="14">
        <v>43054.605706018519</v>
      </c>
      <c r="D44">
        <v>10</v>
      </c>
      <c r="E44" t="s">
        <v>400</v>
      </c>
      <c r="G44" t="s">
        <v>407</v>
      </c>
      <c r="H44" t="s">
        <v>714</v>
      </c>
      <c r="I44" t="s">
        <v>419</v>
      </c>
      <c r="J44" t="s">
        <v>424</v>
      </c>
      <c r="K44" t="s">
        <v>430</v>
      </c>
      <c r="L44" t="s">
        <v>434</v>
      </c>
      <c r="M44" t="s">
        <v>438</v>
      </c>
      <c r="N44" t="s">
        <v>809</v>
      </c>
      <c r="P44" t="s">
        <v>860</v>
      </c>
      <c r="Q44" t="s">
        <v>825</v>
      </c>
      <c r="R44" t="s">
        <v>468</v>
      </c>
      <c r="S44" t="s">
        <v>472</v>
      </c>
      <c r="T44" t="s">
        <v>475</v>
      </c>
      <c r="U44" t="s">
        <v>478</v>
      </c>
      <c r="W44" t="s">
        <v>827</v>
      </c>
      <c r="X44" t="s">
        <v>488</v>
      </c>
      <c r="Y44" t="s">
        <v>828</v>
      </c>
      <c r="Z44" t="s">
        <v>497</v>
      </c>
      <c r="AA44" t="s">
        <v>765</v>
      </c>
      <c r="AB44" t="s">
        <v>507</v>
      </c>
      <c r="AC44" t="s">
        <v>516</v>
      </c>
      <c r="AD44" t="s">
        <v>526</v>
      </c>
      <c r="AE44" t="s">
        <v>785</v>
      </c>
      <c r="AF44" t="s">
        <v>811</v>
      </c>
      <c r="AG44" t="s">
        <v>792</v>
      </c>
      <c r="AH44" t="s">
        <v>419</v>
      </c>
      <c r="AI44" t="s">
        <v>812</v>
      </c>
    </row>
    <row r="45" spans="1:35">
      <c r="A45">
        <v>2014</v>
      </c>
      <c r="B45" s="14">
        <v>43054.605706018519</v>
      </c>
      <c r="D45">
        <v>11</v>
      </c>
      <c r="Q45" t="s">
        <v>461</v>
      </c>
      <c r="AI45" t="s">
        <v>812</v>
      </c>
    </row>
    <row r="46" spans="1:35">
      <c r="A46">
        <v>2014</v>
      </c>
      <c r="B46" s="14">
        <v>43054.605706018519</v>
      </c>
      <c r="D46">
        <v>12</v>
      </c>
      <c r="E46" t="s">
        <v>400</v>
      </c>
      <c r="G46" t="s">
        <v>407</v>
      </c>
      <c r="H46" t="s">
        <v>714</v>
      </c>
      <c r="I46" t="s">
        <v>832</v>
      </c>
      <c r="J46" t="s">
        <v>424</v>
      </c>
      <c r="K46" t="s">
        <v>430</v>
      </c>
      <c r="L46" t="s">
        <v>434</v>
      </c>
      <c r="M46" t="s">
        <v>438</v>
      </c>
      <c r="N46" t="s">
        <v>809</v>
      </c>
      <c r="P46" t="s">
        <v>860</v>
      </c>
      <c r="Q46" t="s">
        <v>461</v>
      </c>
      <c r="R46" t="s">
        <v>468</v>
      </c>
      <c r="S46" t="s">
        <v>472</v>
      </c>
      <c r="T46" t="s">
        <v>475</v>
      </c>
      <c r="U46" t="s">
        <v>478</v>
      </c>
      <c r="W46" t="s">
        <v>827</v>
      </c>
      <c r="X46" t="s">
        <v>834</v>
      </c>
      <c r="Y46" t="s">
        <v>828</v>
      </c>
      <c r="Z46" t="s">
        <v>497</v>
      </c>
      <c r="AA46" t="s">
        <v>765</v>
      </c>
      <c r="AB46" t="s">
        <v>507</v>
      </c>
      <c r="AC46" t="s">
        <v>831</v>
      </c>
      <c r="AD46" t="s">
        <v>868</v>
      </c>
      <c r="AE46" t="s">
        <v>533</v>
      </c>
      <c r="AF46" t="s">
        <v>811</v>
      </c>
      <c r="AG46" t="s">
        <v>835</v>
      </c>
      <c r="AH46" t="s">
        <v>419</v>
      </c>
      <c r="AI46" t="s">
        <v>812</v>
      </c>
    </row>
    <row r="47" spans="1:35">
      <c r="A47">
        <v>2014</v>
      </c>
      <c r="B47" s="14">
        <v>43054.605706018519</v>
      </c>
      <c r="D47">
        <v>13</v>
      </c>
      <c r="E47" t="s">
        <v>400</v>
      </c>
      <c r="G47" t="s">
        <v>824</v>
      </c>
      <c r="H47" t="s">
        <v>714</v>
      </c>
      <c r="I47" t="s">
        <v>808</v>
      </c>
      <c r="J47" t="s">
        <v>424</v>
      </c>
      <c r="K47" t="s">
        <v>430</v>
      </c>
      <c r="L47" t="s">
        <v>434</v>
      </c>
      <c r="M47" t="s">
        <v>836</v>
      </c>
      <c r="N47" t="s">
        <v>809</v>
      </c>
      <c r="P47" t="s">
        <v>866</v>
      </c>
      <c r="Q47" t="s">
        <v>825</v>
      </c>
      <c r="R47" t="s">
        <v>869</v>
      </c>
      <c r="S47" t="s">
        <v>472</v>
      </c>
      <c r="T47" t="s">
        <v>475</v>
      </c>
      <c r="U47" t="s">
        <v>478</v>
      </c>
      <c r="W47" t="s">
        <v>870</v>
      </c>
      <c r="X47" t="s">
        <v>834</v>
      </c>
      <c r="Y47" t="s">
        <v>838</v>
      </c>
      <c r="Z47" t="s">
        <v>497</v>
      </c>
      <c r="AA47" t="s">
        <v>765</v>
      </c>
      <c r="AB47" t="s">
        <v>507</v>
      </c>
      <c r="AC47" t="s">
        <v>516</v>
      </c>
      <c r="AD47" t="s">
        <v>526</v>
      </c>
      <c r="AE47" t="s">
        <v>785</v>
      </c>
      <c r="AF47" t="s">
        <v>811</v>
      </c>
      <c r="AG47" t="s">
        <v>792</v>
      </c>
      <c r="AH47" t="s">
        <v>419</v>
      </c>
      <c r="AI47" t="s">
        <v>802</v>
      </c>
    </row>
    <row r="48" spans="1:35">
      <c r="A48">
        <v>2014</v>
      </c>
      <c r="B48" s="14">
        <v>43054.605706018519</v>
      </c>
      <c r="D48">
        <v>14</v>
      </c>
    </row>
    <row r="49" spans="1:31">
      <c r="A49">
        <v>2014</v>
      </c>
      <c r="B49" s="14">
        <v>43054.605706018519</v>
      </c>
      <c r="D49">
        <v>15</v>
      </c>
    </row>
    <row r="50" spans="1:31">
      <c r="A50">
        <v>2014</v>
      </c>
      <c r="B50" s="14">
        <v>43054.605706018519</v>
      </c>
      <c r="C50" t="s">
        <v>840</v>
      </c>
      <c r="D50">
        <v>4</v>
      </c>
      <c r="F50" t="s">
        <v>401</v>
      </c>
    </row>
    <row r="51" spans="1:31">
      <c r="A51">
        <v>2014</v>
      </c>
      <c r="B51" s="14">
        <v>43054.605706018519</v>
      </c>
      <c r="C51" t="s">
        <v>871</v>
      </c>
      <c r="D51">
        <v>1</v>
      </c>
    </row>
    <row r="52" spans="1:31">
      <c r="A52">
        <v>2014</v>
      </c>
      <c r="B52" s="14">
        <v>43054.605706018519</v>
      </c>
      <c r="C52" t="s">
        <v>841</v>
      </c>
      <c r="D52">
        <v>10</v>
      </c>
      <c r="F52" t="s">
        <v>842</v>
      </c>
    </row>
    <row r="53" spans="1:31">
      <c r="A53">
        <v>2014</v>
      </c>
      <c r="B53" s="14">
        <v>43054.605706018519</v>
      </c>
      <c r="C53" t="s">
        <v>872</v>
      </c>
      <c r="D53">
        <v>5</v>
      </c>
    </row>
    <row r="54" spans="1:31">
      <c r="A54">
        <v>2014</v>
      </c>
      <c r="B54" s="14">
        <v>43054.605706018519</v>
      </c>
      <c r="C54" t="s">
        <v>843</v>
      </c>
      <c r="D54">
        <v>7</v>
      </c>
      <c r="F54" t="s">
        <v>842</v>
      </c>
    </row>
    <row r="55" spans="1:31">
      <c r="A55">
        <v>2014</v>
      </c>
      <c r="B55" s="14">
        <v>43054.605706018519</v>
      </c>
      <c r="C55" t="s">
        <v>873</v>
      </c>
      <c r="D55">
        <v>2</v>
      </c>
    </row>
    <row r="56" spans="1:31">
      <c r="A56">
        <v>2014</v>
      </c>
      <c r="B56" s="14">
        <v>43054.605706018519</v>
      </c>
      <c r="C56" t="s">
        <v>844</v>
      </c>
      <c r="D56">
        <v>11</v>
      </c>
      <c r="F56" t="s">
        <v>842</v>
      </c>
    </row>
    <row r="57" spans="1:31">
      <c r="A57">
        <v>2014</v>
      </c>
      <c r="B57" s="14">
        <v>43054.605706018519</v>
      </c>
      <c r="C57" t="s">
        <v>874</v>
      </c>
      <c r="D57">
        <v>6</v>
      </c>
    </row>
    <row r="58" spans="1:31">
      <c r="A58">
        <v>2014</v>
      </c>
      <c r="B58" s="14">
        <v>43054.605706018519</v>
      </c>
      <c r="C58" t="s">
        <v>845</v>
      </c>
      <c r="D58">
        <v>5</v>
      </c>
    </row>
    <row r="59" spans="1:31">
      <c r="A59">
        <v>2014</v>
      </c>
      <c r="B59" s="14">
        <v>43054.605706018519</v>
      </c>
      <c r="C59" t="s">
        <v>846</v>
      </c>
      <c r="D59">
        <v>3</v>
      </c>
      <c r="F59" t="s">
        <v>847</v>
      </c>
    </row>
    <row r="60" spans="1:31">
      <c r="A60">
        <v>2014</v>
      </c>
      <c r="B60" s="14">
        <v>43054.605706018519</v>
      </c>
      <c r="C60" t="s">
        <v>848</v>
      </c>
      <c r="D60">
        <v>2</v>
      </c>
    </row>
    <row r="61" spans="1:31">
      <c r="A61">
        <v>2014</v>
      </c>
      <c r="B61" s="14">
        <v>43054.605706018519</v>
      </c>
      <c r="C61" t="s">
        <v>875</v>
      </c>
      <c r="D61">
        <v>1</v>
      </c>
      <c r="AE61" t="s">
        <v>876</v>
      </c>
    </row>
    <row r="62" spans="1:31">
      <c r="A62">
        <v>2014</v>
      </c>
      <c r="B62" s="14">
        <v>43054.605706018519</v>
      </c>
      <c r="C62" t="s">
        <v>849</v>
      </c>
      <c r="D62">
        <v>1</v>
      </c>
    </row>
    <row r="63" spans="1:31">
      <c r="A63">
        <v>2014</v>
      </c>
      <c r="B63" s="14">
        <v>43054.605706018519</v>
      </c>
      <c r="C63" t="s">
        <v>849</v>
      </c>
      <c r="D63">
        <v>13</v>
      </c>
      <c r="F63" t="s">
        <v>850</v>
      </c>
    </row>
    <row r="64" spans="1:31">
      <c r="A64">
        <v>2014</v>
      </c>
      <c r="B64" s="14">
        <v>43054.605706018519</v>
      </c>
      <c r="C64" t="s">
        <v>851</v>
      </c>
      <c r="D64">
        <v>12</v>
      </c>
      <c r="F64" t="s">
        <v>852</v>
      </c>
    </row>
    <row r="65" spans="1:35">
      <c r="A65">
        <v>2014</v>
      </c>
      <c r="B65" s="14">
        <v>43054.605706018519</v>
      </c>
      <c r="C65" t="s">
        <v>853</v>
      </c>
      <c r="D65">
        <v>1</v>
      </c>
      <c r="AF65" t="s">
        <v>199</v>
      </c>
    </row>
    <row r="66" spans="1:35">
      <c r="A66">
        <v>2014</v>
      </c>
      <c r="B66" s="14">
        <v>43054.605706018519</v>
      </c>
      <c r="C66" t="s">
        <v>854</v>
      </c>
      <c r="D66">
        <v>6</v>
      </c>
      <c r="F66" t="s">
        <v>855</v>
      </c>
    </row>
    <row r="67" spans="1:35">
      <c r="A67">
        <v>2014</v>
      </c>
      <c r="B67" s="14">
        <v>43054.605706018519</v>
      </c>
      <c r="C67" t="s">
        <v>877</v>
      </c>
      <c r="D67">
        <v>7</v>
      </c>
    </row>
    <row r="68" spans="1:35">
      <c r="A68">
        <v>2014</v>
      </c>
      <c r="B68" s="14">
        <v>43054.605706018519</v>
      </c>
      <c r="C68" t="s">
        <v>856</v>
      </c>
      <c r="D68">
        <v>1</v>
      </c>
    </row>
    <row r="69" spans="1:35">
      <c r="A69">
        <v>2014</v>
      </c>
      <c r="B69" s="14">
        <v>43054.605706018519</v>
      </c>
      <c r="C69" t="s">
        <v>857</v>
      </c>
      <c r="D69">
        <v>2</v>
      </c>
    </row>
    <row r="70" spans="1:35">
      <c r="A70">
        <v>2014</v>
      </c>
      <c r="B70" s="14">
        <v>43054.605706018519</v>
      </c>
      <c r="C70" t="s">
        <v>858</v>
      </c>
      <c r="D70">
        <v>9</v>
      </c>
      <c r="F70" t="s">
        <v>842</v>
      </c>
    </row>
    <row r="71" spans="1:35">
      <c r="A71">
        <v>2014</v>
      </c>
      <c r="B71" s="14">
        <v>43054.605706018519</v>
      </c>
      <c r="C71" t="s">
        <v>878</v>
      </c>
      <c r="D71">
        <v>4</v>
      </c>
    </row>
    <row r="72" spans="1:35">
      <c r="A72">
        <v>2014</v>
      </c>
      <c r="B72" s="14">
        <v>43054.605706018519</v>
      </c>
      <c r="C72" t="s">
        <v>859</v>
      </c>
      <c r="D72">
        <v>8</v>
      </c>
      <c r="F72" t="s">
        <v>842</v>
      </c>
    </row>
    <row r="73" spans="1:35">
      <c r="A73">
        <v>2014</v>
      </c>
      <c r="B73" s="14">
        <v>43054.605706018519</v>
      </c>
      <c r="C73" t="s">
        <v>879</v>
      </c>
      <c r="D73">
        <v>3</v>
      </c>
    </row>
    <row r="74" spans="1:35">
      <c r="A74">
        <v>2015</v>
      </c>
      <c r="B74" s="14">
        <v>43054.605706018519</v>
      </c>
      <c r="D74">
        <v>1</v>
      </c>
    </row>
    <row r="75" spans="1:35">
      <c r="A75">
        <v>2015</v>
      </c>
      <c r="B75" s="14">
        <v>43054.605706018519</v>
      </c>
      <c r="D75">
        <v>2</v>
      </c>
    </row>
    <row r="76" spans="1:35">
      <c r="A76">
        <v>2015</v>
      </c>
      <c r="B76" s="14">
        <v>43054.605706018519</v>
      </c>
      <c r="D76">
        <v>3</v>
      </c>
      <c r="E76" t="s">
        <v>400</v>
      </c>
      <c r="G76" t="s">
        <v>807</v>
      </c>
      <c r="H76" t="s">
        <v>714</v>
      </c>
      <c r="I76" t="s">
        <v>808</v>
      </c>
      <c r="J76" t="s">
        <v>424</v>
      </c>
      <c r="K76" t="s">
        <v>430</v>
      </c>
      <c r="L76" t="s">
        <v>434</v>
      </c>
      <c r="M76" t="s">
        <v>438</v>
      </c>
      <c r="N76" t="s">
        <v>809</v>
      </c>
      <c r="O76" t="s">
        <v>5057</v>
      </c>
      <c r="P76" t="s">
        <v>5219</v>
      </c>
      <c r="Q76" t="s">
        <v>461</v>
      </c>
      <c r="R76" t="s">
        <v>861</v>
      </c>
      <c r="S76" t="s">
        <v>472</v>
      </c>
      <c r="T76" t="s">
        <v>475</v>
      </c>
      <c r="U76" t="s">
        <v>478</v>
      </c>
      <c r="W76" t="s">
        <v>862</v>
      </c>
      <c r="X76" t="s">
        <v>488</v>
      </c>
      <c r="Y76" t="s">
        <v>495</v>
      </c>
      <c r="Z76" t="s">
        <v>497</v>
      </c>
      <c r="AA76" t="s">
        <v>765</v>
      </c>
      <c r="AB76" t="s">
        <v>507</v>
      </c>
      <c r="AC76" t="s">
        <v>516</v>
      </c>
      <c r="AD76" t="s">
        <v>526</v>
      </c>
      <c r="AE76" t="s">
        <v>785</v>
      </c>
      <c r="AF76" t="s">
        <v>811</v>
      </c>
      <c r="AG76" t="s">
        <v>792</v>
      </c>
      <c r="AH76" t="s">
        <v>419</v>
      </c>
      <c r="AI76" t="s">
        <v>812</v>
      </c>
    </row>
    <row r="77" spans="1:35">
      <c r="A77">
        <v>2015</v>
      </c>
      <c r="B77" s="14">
        <v>43054.605706018519</v>
      </c>
      <c r="D77">
        <v>4</v>
      </c>
      <c r="E77" t="s">
        <v>813</v>
      </c>
      <c r="G77" t="s">
        <v>807</v>
      </c>
      <c r="H77" t="s">
        <v>411</v>
      </c>
      <c r="I77" t="s">
        <v>415</v>
      </c>
      <c r="J77" t="s">
        <v>424</v>
      </c>
      <c r="K77" t="s">
        <v>430</v>
      </c>
      <c r="L77" t="s">
        <v>434</v>
      </c>
      <c r="M77" t="s">
        <v>438</v>
      </c>
      <c r="P77" t="s">
        <v>863</v>
      </c>
      <c r="Q77" t="s">
        <v>815</v>
      </c>
      <c r="R77" t="s">
        <v>861</v>
      </c>
      <c r="S77" t="s">
        <v>472</v>
      </c>
      <c r="T77" t="s">
        <v>475</v>
      </c>
      <c r="U77" t="s">
        <v>816</v>
      </c>
      <c r="W77" t="s">
        <v>817</v>
      </c>
      <c r="X77" t="s">
        <v>491</v>
      </c>
      <c r="Y77" t="s">
        <v>495</v>
      </c>
      <c r="Z77" t="s">
        <v>818</v>
      </c>
      <c r="AA77" t="s">
        <v>765</v>
      </c>
      <c r="AB77" t="s">
        <v>819</v>
      </c>
      <c r="AC77" t="s">
        <v>777</v>
      </c>
      <c r="AD77" t="s">
        <v>864</v>
      </c>
      <c r="AE77" t="s">
        <v>820</v>
      </c>
      <c r="AF77" t="s">
        <v>534</v>
      </c>
      <c r="AG77" t="s">
        <v>538</v>
      </c>
      <c r="AH77" t="s">
        <v>821</v>
      </c>
      <c r="AI77" t="s">
        <v>822</v>
      </c>
    </row>
    <row r="78" spans="1:35">
      <c r="A78">
        <v>2015</v>
      </c>
      <c r="B78" s="14">
        <v>43054.605706018519</v>
      </c>
      <c r="D78">
        <v>5</v>
      </c>
      <c r="H78" t="s">
        <v>714</v>
      </c>
      <c r="J78" t="s">
        <v>865</v>
      </c>
      <c r="L78" t="s">
        <v>434</v>
      </c>
      <c r="P78" t="s">
        <v>453</v>
      </c>
      <c r="Q78" t="s">
        <v>461</v>
      </c>
      <c r="R78" t="s">
        <v>861</v>
      </c>
      <c r="S78" t="s">
        <v>562</v>
      </c>
      <c r="T78" t="s">
        <v>475</v>
      </c>
      <c r="U78" t="s">
        <v>5360</v>
      </c>
      <c r="W78" t="s">
        <v>485</v>
      </c>
      <c r="X78" t="s">
        <v>823</v>
      </c>
      <c r="Y78" t="s">
        <v>495</v>
      </c>
      <c r="AA78" t="s">
        <v>503</v>
      </c>
      <c r="AB78" t="s">
        <v>507</v>
      </c>
      <c r="AD78" t="s">
        <v>526</v>
      </c>
      <c r="AF78" t="s">
        <v>811</v>
      </c>
      <c r="AG78" t="s">
        <v>538</v>
      </c>
      <c r="AH78" t="s">
        <v>419</v>
      </c>
    </row>
    <row r="79" spans="1:35">
      <c r="A79">
        <v>2015</v>
      </c>
      <c r="B79" s="14">
        <v>43054.605706018519</v>
      </c>
      <c r="D79">
        <v>6</v>
      </c>
      <c r="E79" t="s">
        <v>400</v>
      </c>
      <c r="G79" t="s">
        <v>824</v>
      </c>
      <c r="H79" t="s">
        <v>714</v>
      </c>
      <c r="I79" t="s">
        <v>808</v>
      </c>
      <c r="J79" t="s">
        <v>424</v>
      </c>
      <c r="K79" t="s">
        <v>430</v>
      </c>
      <c r="L79" t="s">
        <v>434</v>
      </c>
      <c r="M79" t="s">
        <v>438</v>
      </c>
      <c r="P79" t="s">
        <v>5219</v>
      </c>
      <c r="Q79" t="s">
        <v>461</v>
      </c>
      <c r="R79" t="s">
        <v>468</v>
      </c>
      <c r="S79" t="s">
        <v>472</v>
      </c>
      <c r="T79" t="s">
        <v>475</v>
      </c>
      <c r="U79" t="s">
        <v>478</v>
      </c>
      <c r="W79" t="s">
        <v>759</v>
      </c>
      <c r="X79" t="s">
        <v>488</v>
      </c>
      <c r="Y79" t="s">
        <v>762</v>
      </c>
      <c r="Z79" t="s">
        <v>497</v>
      </c>
      <c r="AA79" t="s">
        <v>765</v>
      </c>
      <c r="AB79" t="s">
        <v>507</v>
      </c>
      <c r="AC79" t="s">
        <v>777</v>
      </c>
      <c r="AD79" t="s">
        <v>526</v>
      </c>
      <c r="AE79" t="s">
        <v>785</v>
      </c>
      <c r="AF79" t="s">
        <v>811</v>
      </c>
      <c r="AG79" t="s">
        <v>792</v>
      </c>
      <c r="AH79" t="s">
        <v>419</v>
      </c>
      <c r="AI79" t="s">
        <v>802</v>
      </c>
    </row>
    <row r="80" spans="1:35">
      <c r="A80">
        <v>2015</v>
      </c>
      <c r="B80" s="14">
        <v>43054.605706018519</v>
      </c>
      <c r="D80">
        <v>7</v>
      </c>
      <c r="E80" t="s">
        <v>400</v>
      </c>
      <c r="G80" t="s">
        <v>407</v>
      </c>
      <c r="H80" t="s">
        <v>714</v>
      </c>
      <c r="I80" t="s">
        <v>419</v>
      </c>
      <c r="J80" t="s">
        <v>424</v>
      </c>
      <c r="K80" t="s">
        <v>430</v>
      </c>
      <c r="L80" t="s">
        <v>434</v>
      </c>
      <c r="M80" t="s">
        <v>438</v>
      </c>
      <c r="N80" t="s">
        <v>809</v>
      </c>
      <c r="P80" t="s">
        <v>5384</v>
      </c>
      <c r="Q80" t="s">
        <v>461</v>
      </c>
      <c r="R80" t="s">
        <v>468</v>
      </c>
      <c r="S80" t="s">
        <v>472</v>
      </c>
      <c r="T80" t="s">
        <v>475</v>
      </c>
      <c r="U80" t="s">
        <v>478</v>
      </c>
      <c r="W80" t="s">
        <v>827</v>
      </c>
      <c r="X80" t="s">
        <v>488</v>
      </c>
      <c r="Y80" t="s">
        <v>828</v>
      </c>
      <c r="Z80" t="s">
        <v>497</v>
      </c>
      <c r="AA80" t="s">
        <v>765</v>
      </c>
      <c r="AB80" t="s">
        <v>507</v>
      </c>
      <c r="AC80" t="s">
        <v>516</v>
      </c>
      <c r="AD80" t="s">
        <v>526</v>
      </c>
      <c r="AE80" t="s">
        <v>785</v>
      </c>
      <c r="AF80" t="s">
        <v>811</v>
      </c>
      <c r="AG80" t="s">
        <v>792</v>
      </c>
      <c r="AH80" t="s">
        <v>419</v>
      </c>
      <c r="AI80" t="s">
        <v>812</v>
      </c>
    </row>
    <row r="81" spans="1:35">
      <c r="A81">
        <v>2015</v>
      </c>
      <c r="B81" s="14">
        <v>43054.605706018519</v>
      </c>
      <c r="D81">
        <v>8</v>
      </c>
      <c r="E81" t="s">
        <v>400</v>
      </c>
      <c r="G81" t="s">
        <v>407</v>
      </c>
      <c r="H81" t="s">
        <v>714</v>
      </c>
      <c r="I81" t="s">
        <v>419</v>
      </c>
      <c r="J81" t="s">
        <v>424</v>
      </c>
      <c r="K81" t="s">
        <v>430</v>
      </c>
      <c r="L81" t="s">
        <v>434</v>
      </c>
      <c r="M81" t="s">
        <v>438</v>
      </c>
      <c r="N81" t="s">
        <v>809</v>
      </c>
      <c r="P81" t="s">
        <v>5219</v>
      </c>
      <c r="Q81" t="s">
        <v>5225</v>
      </c>
      <c r="R81" t="s">
        <v>468</v>
      </c>
      <c r="S81" t="s">
        <v>472</v>
      </c>
      <c r="T81" t="s">
        <v>475</v>
      </c>
      <c r="U81" t="s">
        <v>478</v>
      </c>
      <c r="W81" t="s">
        <v>827</v>
      </c>
      <c r="X81" t="s">
        <v>488</v>
      </c>
      <c r="Y81" t="s">
        <v>828</v>
      </c>
      <c r="Z81" t="s">
        <v>497</v>
      </c>
      <c r="AA81" t="s">
        <v>765</v>
      </c>
      <c r="AB81" t="s">
        <v>507</v>
      </c>
      <c r="AC81" t="s">
        <v>777</v>
      </c>
      <c r="AD81" t="s">
        <v>526</v>
      </c>
      <c r="AE81" t="s">
        <v>785</v>
      </c>
      <c r="AF81" t="s">
        <v>811</v>
      </c>
      <c r="AG81" t="s">
        <v>867</v>
      </c>
      <c r="AH81" t="s">
        <v>419</v>
      </c>
      <c r="AI81" t="s">
        <v>812</v>
      </c>
    </row>
    <row r="82" spans="1:35">
      <c r="A82">
        <v>2015</v>
      </c>
      <c r="B82" s="14">
        <v>43054.605706018519</v>
      </c>
      <c r="D82">
        <v>9</v>
      </c>
      <c r="E82" t="s">
        <v>400</v>
      </c>
      <c r="G82" t="s">
        <v>407</v>
      </c>
      <c r="H82" t="s">
        <v>714</v>
      </c>
      <c r="I82" t="s">
        <v>419</v>
      </c>
      <c r="J82" t="s">
        <v>424</v>
      </c>
      <c r="K82" t="s">
        <v>430</v>
      </c>
      <c r="L82" t="s">
        <v>434</v>
      </c>
      <c r="M82" t="s">
        <v>438</v>
      </c>
      <c r="N82" t="s">
        <v>809</v>
      </c>
      <c r="P82" t="s">
        <v>5219</v>
      </c>
      <c r="Q82" t="s">
        <v>5361</v>
      </c>
      <c r="R82" t="s">
        <v>468</v>
      </c>
      <c r="S82" t="s">
        <v>472</v>
      </c>
      <c r="T82" t="s">
        <v>475</v>
      </c>
      <c r="U82" t="s">
        <v>478</v>
      </c>
      <c r="W82" t="s">
        <v>827</v>
      </c>
      <c r="X82" t="s">
        <v>488</v>
      </c>
      <c r="Y82" t="s">
        <v>828</v>
      </c>
      <c r="Z82" t="s">
        <v>497</v>
      </c>
      <c r="AA82" t="s">
        <v>765</v>
      </c>
      <c r="AB82" t="s">
        <v>507</v>
      </c>
      <c r="AC82" t="s">
        <v>831</v>
      </c>
      <c r="AD82" t="s">
        <v>526</v>
      </c>
      <c r="AE82" t="s">
        <v>785</v>
      </c>
      <c r="AF82" t="s">
        <v>811</v>
      </c>
      <c r="AG82" t="s">
        <v>538</v>
      </c>
      <c r="AH82" t="s">
        <v>419</v>
      </c>
      <c r="AI82" t="s">
        <v>812</v>
      </c>
    </row>
    <row r="83" spans="1:35">
      <c r="A83">
        <v>2015</v>
      </c>
      <c r="B83" s="14">
        <v>43054.605706018519</v>
      </c>
      <c r="D83">
        <v>10</v>
      </c>
      <c r="E83" t="s">
        <v>400</v>
      </c>
      <c r="G83" t="s">
        <v>407</v>
      </c>
      <c r="H83" t="s">
        <v>714</v>
      </c>
      <c r="I83" t="s">
        <v>419</v>
      </c>
      <c r="J83" t="s">
        <v>424</v>
      </c>
      <c r="K83" t="s">
        <v>430</v>
      </c>
      <c r="L83" t="s">
        <v>434</v>
      </c>
      <c r="M83" t="s">
        <v>438</v>
      </c>
      <c r="N83" t="s">
        <v>809</v>
      </c>
      <c r="P83" t="s">
        <v>5219</v>
      </c>
      <c r="Q83" t="s">
        <v>461</v>
      </c>
      <c r="R83" t="s">
        <v>468</v>
      </c>
      <c r="S83" t="s">
        <v>472</v>
      </c>
      <c r="T83" t="s">
        <v>475</v>
      </c>
      <c r="U83" t="s">
        <v>478</v>
      </c>
      <c r="W83" t="s">
        <v>827</v>
      </c>
      <c r="X83" t="s">
        <v>488</v>
      </c>
      <c r="Y83" t="s">
        <v>828</v>
      </c>
      <c r="Z83" t="s">
        <v>497</v>
      </c>
      <c r="AA83" t="s">
        <v>765</v>
      </c>
      <c r="AB83" t="s">
        <v>507</v>
      </c>
      <c r="AC83" t="s">
        <v>516</v>
      </c>
      <c r="AD83" t="s">
        <v>526</v>
      </c>
      <c r="AE83" t="s">
        <v>785</v>
      </c>
      <c r="AF83" t="s">
        <v>811</v>
      </c>
      <c r="AG83" t="s">
        <v>792</v>
      </c>
      <c r="AH83" t="s">
        <v>419</v>
      </c>
      <c r="AI83" t="s">
        <v>812</v>
      </c>
    </row>
    <row r="84" spans="1:35">
      <c r="A84">
        <v>2015</v>
      </c>
      <c r="B84" s="14">
        <v>43054.605706018519</v>
      </c>
      <c r="D84">
        <v>11</v>
      </c>
      <c r="Q84" t="s">
        <v>461</v>
      </c>
      <c r="AI84" t="s">
        <v>812</v>
      </c>
    </row>
    <row r="85" spans="1:35">
      <c r="A85">
        <v>2015</v>
      </c>
      <c r="B85" s="14">
        <v>43054.605706018519</v>
      </c>
      <c r="D85">
        <v>12</v>
      </c>
      <c r="E85" t="s">
        <v>400</v>
      </c>
      <c r="G85" t="s">
        <v>407</v>
      </c>
      <c r="H85" t="s">
        <v>714</v>
      </c>
      <c r="I85" t="s">
        <v>832</v>
      </c>
      <c r="J85" t="s">
        <v>424</v>
      </c>
      <c r="K85" t="s">
        <v>430</v>
      </c>
      <c r="L85" t="s">
        <v>434</v>
      </c>
      <c r="M85" t="s">
        <v>438</v>
      </c>
      <c r="N85" t="s">
        <v>809</v>
      </c>
      <c r="P85" t="s">
        <v>5219</v>
      </c>
      <c r="Q85" t="s">
        <v>461</v>
      </c>
      <c r="R85" t="s">
        <v>468</v>
      </c>
      <c r="S85" t="s">
        <v>472</v>
      </c>
      <c r="T85" t="s">
        <v>475</v>
      </c>
      <c r="U85" t="s">
        <v>478</v>
      </c>
      <c r="W85" t="s">
        <v>827</v>
      </c>
      <c r="X85" t="s">
        <v>834</v>
      </c>
      <c r="Y85" t="s">
        <v>828</v>
      </c>
      <c r="Z85" t="s">
        <v>497</v>
      </c>
      <c r="AA85" t="s">
        <v>765</v>
      </c>
      <c r="AB85" t="s">
        <v>507</v>
      </c>
      <c r="AC85" t="s">
        <v>831</v>
      </c>
      <c r="AD85" t="s">
        <v>868</v>
      </c>
      <c r="AE85" t="s">
        <v>533</v>
      </c>
      <c r="AF85" t="s">
        <v>811</v>
      </c>
      <c r="AG85" t="s">
        <v>835</v>
      </c>
      <c r="AH85" t="s">
        <v>419</v>
      </c>
      <c r="AI85" t="s">
        <v>812</v>
      </c>
    </row>
    <row r="86" spans="1:35">
      <c r="A86">
        <v>2015</v>
      </c>
      <c r="B86" s="14">
        <v>43054.605706018519</v>
      </c>
      <c r="D86">
        <v>13</v>
      </c>
      <c r="E86" t="s">
        <v>400</v>
      </c>
      <c r="G86" t="s">
        <v>824</v>
      </c>
      <c r="H86" t="s">
        <v>714</v>
      </c>
      <c r="I86" t="s">
        <v>808</v>
      </c>
      <c r="J86" t="s">
        <v>424</v>
      </c>
      <c r="K86" t="s">
        <v>430</v>
      </c>
      <c r="L86" t="s">
        <v>434</v>
      </c>
      <c r="M86" t="s">
        <v>438</v>
      </c>
      <c r="N86" t="s">
        <v>809</v>
      </c>
      <c r="P86" t="s">
        <v>5384</v>
      </c>
      <c r="Q86" t="s">
        <v>461</v>
      </c>
      <c r="R86" t="s">
        <v>869</v>
      </c>
      <c r="S86" t="s">
        <v>472</v>
      </c>
      <c r="T86" t="s">
        <v>475</v>
      </c>
      <c r="U86" t="s">
        <v>478</v>
      </c>
      <c r="W86" t="s">
        <v>870</v>
      </c>
      <c r="X86" t="s">
        <v>834</v>
      </c>
      <c r="Y86" t="s">
        <v>894</v>
      </c>
      <c r="Z86" t="s">
        <v>497</v>
      </c>
      <c r="AA86" t="s">
        <v>765</v>
      </c>
      <c r="AB86" t="s">
        <v>507</v>
      </c>
      <c r="AC86" t="s">
        <v>516</v>
      </c>
      <c r="AD86" t="s">
        <v>526</v>
      </c>
      <c r="AE86" t="s">
        <v>785</v>
      </c>
      <c r="AF86" t="s">
        <v>811</v>
      </c>
      <c r="AG86" t="s">
        <v>792</v>
      </c>
      <c r="AH86" t="s">
        <v>419</v>
      </c>
      <c r="AI86" t="s">
        <v>812</v>
      </c>
    </row>
    <row r="87" spans="1:35">
      <c r="A87">
        <v>2015</v>
      </c>
      <c r="B87" s="14">
        <v>43054.605706018519</v>
      </c>
      <c r="D87">
        <v>14</v>
      </c>
    </row>
    <row r="88" spans="1:35">
      <c r="A88">
        <v>2015</v>
      </c>
      <c r="B88" s="14">
        <v>43054.605706018519</v>
      </c>
      <c r="D88">
        <v>15</v>
      </c>
    </row>
    <row r="89" spans="1:35">
      <c r="A89">
        <v>2015</v>
      </c>
      <c r="B89" s="14">
        <v>43054.605706018519</v>
      </c>
      <c r="C89" t="s">
        <v>840</v>
      </c>
      <c r="D89">
        <v>4</v>
      </c>
      <c r="F89" t="s">
        <v>401</v>
      </c>
    </row>
    <row r="90" spans="1:35">
      <c r="A90">
        <v>2015</v>
      </c>
      <c r="B90" s="14">
        <v>43054.605706018519</v>
      </c>
      <c r="C90" t="s">
        <v>871</v>
      </c>
      <c r="D90">
        <v>1</v>
      </c>
    </row>
    <row r="91" spans="1:35">
      <c r="A91">
        <v>2015</v>
      </c>
      <c r="B91" s="14">
        <v>43054.605706018519</v>
      </c>
      <c r="C91" t="s">
        <v>841</v>
      </c>
      <c r="D91">
        <v>10</v>
      </c>
      <c r="F91" t="s">
        <v>842</v>
      </c>
    </row>
    <row r="92" spans="1:35">
      <c r="A92">
        <v>2015</v>
      </c>
      <c r="B92" s="14">
        <v>43054.605706018519</v>
      </c>
      <c r="C92" t="s">
        <v>5365</v>
      </c>
      <c r="D92">
        <v>5</v>
      </c>
    </row>
    <row r="93" spans="1:35">
      <c r="A93">
        <v>2015</v>
      </c>
      <c r="B93" s="14">
        <v>43054.605706018519</v>
      </c>
      <c r="C93" t="s">
        <v>843</v>
      </c>
      <c r="D93">
        <v>7</v>
      </c>
      <c r="F93" t="s">
        <v>842</v>
      </c>
    </row>
    <row r="94" spans="1:35">
      <c r="A94">
        <v>2015</v>
      </c>
      <c r="B94" s="14">
        <v>43054.605706018519</v>
      </c>
      <c r="C94" t="s">
        <v>873</v>
      </c>
      <c r="D94">
        <v>2</v>
      </c>
    </row>
    <row r="95" spans="1:35">
      <c r="A95">
        <v>2015</v>
      </c>
      <c r="B95" s="14">
        <v>43054.605706018519</v>
      </c>
      <c r="C95" t="s">
        <v>844</v>
      </c>
      <c r="D95">
        <v>11</v>
      </c>
      <c r="F95" t="s">
        <v>842</v>
      </c>
    </row>
    <row r="96" spans="1:35">
      <c r="A96">
        <v>2015</v>
      </c>
      <c r="B96" s="14">
        <v>43054.605706018519</v>
      </c>
      <c r="C96" t="s">
        <v>874</v>
      </c>
      <c r="D96">
        <v>6</v>
      </c>
    </row>
    <row r="97" spans="1:32">
      <c r="A97">
        <v>2015</v>
      </c>
      <c r="B97" s="14">
        <v>43054.605706018519</v>
      </c>
      <c r="C97" t="s">
        <v>845</v>
      </c>
      <c r="D97">
        <v>5</v>
      </c>
    </row>
    <row r="98" spans="1:32">
      <c r="A98">
        <v>2015</v>
      </c>
      <c r="B98" s="14">
        <v>43054.605706018519</v>
      </c>
      <c r="C98" t="s">
        <v>846</v>
      </c>
      <c r="D98">
        <v>3</v>
      </c>
      <c r="F98" t="s">
        <v>847</v>
      </c>
    </row>
    <row r="99" spans="1:32">
      <c r="A99">
        <v>2015</v>
      </c>
      <c r="B99" s="14">
        <v>43054.605706018519</v>
      </c>
      <c r="C99" t="s">
        <v>848</v>
      </c>
      <c r="D99">
        <v>2</v>
      </c>
    </row>
    <row r="100" spans="1:32">
      <c r="A100">
        <v>2015</v>
      </c>
      <c r="B100" s="14">
        <v>43054.605706018519</v>
      </c>
      <c r="C100" t="s">
        <v>875</v>
      </c>
      <c r="D100">
        <v>1</v>
      </c>
      <c r="AE100" t="s">
        <v>876</v>
      </c>
    </row>
    <row r="101" spans="1:32">
      <c r="A101">
        <v>2015</v>
      </c>
      <c r="B101" s="14">
        <v>43054.605706018519</v>
      </c>
      <c r="C101" t="s">
        <v>849</v>
      </c>
      <c r="D101">
        <v>1</v>
      </c>
    </row>
    <row r="102" spans="1:32">
      <c r="A102">
        <v>2015</v>
      </c>
      <c r="B102" s="14">
        <v>43054.605706018519</v>
      </c>
      <c r="C102" t="s">
        <v>849</v>
      </c>
      <c r="D102">
        <v>13</v>
      </c>
      <c r="F102" t="s">
        <v>850</v>
      </c>
    </row>
    <row r="103" spans="1:32">
      <c r="A103">
        <v>2015</v>
      </c>
      <c r="B103" s="14">
        <v>43054.605706018519</v>
      </c>
      <c r="C103" t="s">
        <v>851</v>
      </c>
      <c r="D103">
        <v>12</v>
      </c>
      <c r="F103" t="s">
        <v>852</v>
      </c>
    </row>
    <row r="104" spans="1:32">
      <c r="A104">
        <v>2015</v>
      </c>
      <c r="B104" s="14">
        <v>43054.605706018519</v>
      </c>
      <c r="C104" t="s">
        <v>853</v>
      </c>
      <c r="D104">
        <v>1</v>
      </c>
      <c r="AF104" t="s">
        <v>199</v>
      </c>
    </row>
    <row r="105" spans="1:32">
      <c r="A105">
        <v>2015</v>
      </c>
      <c r="B105" s="14">
        <v>43054.605706018519</v>
      </c>
      <c r="C105" t="s">
        <v>854</v>
      </c>
      <c r="D105">
        <v>6</v>
      </c>
      <c r="F105" t="s">
        <v>855</v>
      </c>
    </row>
    <row r="106" spans="1:32">
      <c r="A106">
        <v>2015</v>
      </c>
      <c r="B106" s="14">
        <v>43054.605706018519</v>
      </c>
      <c r="C106" t="s">
        <v>877</v>
      </c>
      <c r="D106">
        <v>7</v>
      </c>
    </row>
    <row r="107" spans="1:32">
      <c r="A107">
        <v>2015</v>
      </c>
      <c r="B107" s="14">
        <v>43054.605706018519</v>
      </c>
      <c r="C107" t="s">
        <v>856</v>
      </c>
      <c r="D107">
        <v>1</v>
      </c>
    </row>
    <row r="108" spans="1:32">
      <c r="A108">
        <v>2015</v>
      </c>
      <c r="B108" s="14">
        <v>43054.605706018519</v>
      </c>
      <c r="C108" t="s">
        <v>5366</v>
      </c>
      <c r="D108">
        <v>2</v>
      </c>
    </row>
    <row r="109" spans="1:32">
      <c r="A109">
        <v>2015</v>
      </c>
      <c r="B109" s="14">
        <v>43054.605706018519</v>
      </c>
      <c r="C109" t="s">
        <v>858</v>
      </c>
      <c r="D109">
        <v>9</v>
      </c>
      <c r="F109" t="s">
        <v>842</v>
      </c>
    </row>
    <row r="110" spans="1:32">
      <c r="A110">
        <v>2015</v>
      </c>
      <c r="B110" s="14">
        <v>43054.605706018519</v>
      </c>
      <c r="C110" t="s">
        <v>5367</v>
      </c>
      <c r="D110">
        <v>4</v>
      </c>
    </row>
    <row r="111" spans="1:32">
      <c r="A111">
        <v>2015</v>
      </c>
      <c r="B111" s="14">
        <v>43054.605706018519</v>
      </c>
      <c r="C111" t="s">
        <v>859</v>
      </c>
      <c r="D111">
        <v>8</v>
      </c>
      <c r="F111" t="s">
        <v>842</v>
      </c>
    </row>
    <row r="112" spans="1:32">
      <c r="A112">
        <v>2015</v>
      </c>
      <c r="B112" s="14">
        <v>43054.605706018519</v>
      </c>
      <c r="C112" t="s">
        <v>5368</v>
      </c>
      <c r="D112">
        <v>3</v>
      </c>
    </row>
    <row r="113" spans="1:35">
      <c r="A113">
        <v>2016</v>
      </c>
      <c r="B113" s="14">
        <v>43054.605706018519</v>
      </c>
      <c r="D113">
        <v>1</v>
      </c>
    </row>
    <row r="114" spans="1:35">
      <c r="A114">
        <v>2016</v>
      </c>
      <c r="B114" s="14">
        <v>43054.605706018519</v>
      </c>
      <c r="D114">
        <v>2</v>
      </c>
    </row>
    <row r="115" spans="1:35">
      <c r="A115">
        <v>2016</v>
      </c>
      <c r="B115" s="14">
        <v>43054.605706018519</v>
      </c>
      <c r="D115">
        <v>3</v>
      </c>
      <c r="E115" t="s">
        <v>400</v>
      </c>
      <c r="G115" t="s">
        <v>807</v>
      </c>
      <c r="H115" t="s">
        <v>714</v>
      </c>
      <c r="I115" t="s">
        <v>808</v>
      </c>
      <c r="J115" t="s">
        <v>424</v>
      </c>
      <c r="K115" t="s">
        <v>430</v>
      </c>
      <c r="L115" t="s">
        <v>434</v>
      </c>
      <c r="M115" t="s">
        <v>438</v>
      </c>
      <c r="N115" t="s">
        <v>809</v>
      </c>
      <c r="O115" t="s">
        <v>5385</v>
      </c>
      <c r="P115" t="s">
        <v>5219</v>
      </c>
      <c r="Q115" t="s">
        <v>5371</v>
      </c>
      <c r="R115" t="s">
        <v>861</v>
      </c>
      <c r="S115" t="s">
        <v>472</v>
      </c>
      <c r="T115" t="s">
        <v>475</v>
      </c>
      <c r="U115" t="s">
        <v>478</v>
      </c>
      <c r="W115" t="s">
        <v>862</v>
      </c>
      <c r="X115" t="s">
        <v>488</v>
      </c>
      <c r="Y115" t="s">
        <v>495</v>
      </c>
      <c r="Z115" t="s">
        <v>497</v>
      </c>
      <c r="AA115" t="s">
        <v>765</v>
      </c>
      <c r="AB115" t="s">
        <v>507</v>
      </c>
      <c r="AC115" t="s">
        <v>516</v>
      </c>
      <c r="AD115" t="s">
        <v>526</v>
      </c>
      <c r="AE115" t="s">
        <v>5352</v>
      </c>
      <c r="AF115" t="s">
        <v>811</v>
      </c>
      <c r="AG115" t="s">
        <v>792</v>
      </c>
      <c r="AH115" t="s">
        <v>419</v>
      </c>
      <c r="AI115" t="s">
        <v>812</v>
      </c>
    </row>
    <row r="116" spans="1:35">
      <c r="A116">
        <v>2016</v>
      </c>
      <c r="B116" s="14">
        <v>43054.605706018519</v>
      </c>
      <c r="D116">
        <v>4</v>
      </c>
      <c r="E116" t="s">
        <v>813</v>
      </c>
      <c r="G116" t="s">
        <v>807</v>
      </c>
      <c r="H116" t="s">
        <v>411</v>
      </c>
      <c r="I116" t="s">
        <v>415</v>
      </c>
      <c r="J116" t="s">
        <v>424</v>
      </c>
      <c r="K116" t="s">
        <v>430</v>
      </c>
      <c r="L116" t="s">
        <v>434</v>
      </c>
      <c r="M116" t="s">
        <v>438</v>
      </c>
      <c r="O116" t="s">
        <v>5375</v>
      </c>
      <c r="P116" t="s">
        <v>863</v>
      </c>
      <c r="Q116" t="s">
        <v>815</v>
      </c>
      <c r="R116" t="s">
        <v>861</v>
      </c>
      <c r="S116" t="s">
        <v>472</v>
      </c>
      <c r="T116" t="s">
        <v>475</v>
      </c>
      <c r="U116" t="s">
        <v>816</v>
      </c>
      <c r="W116" t="s">
        <v>817</v>
      </c>
      <c r="X116" t="s">
        <v>491</v>
      </c>
      <c r="Y116" t="s">
        <v>495</v>
      </c>
      <c r="Z116" t="s">
        <v>818</v>
      </c>
      <c r="AA116" t="s">
        <v>765</v>
      </c>
      <c r="AB116" t="s">
        <v>819</v>
      </c>
      <c r="AC116" t="s">
        <v>777</v>
      </c>
      <c r="AD116" t="s">
        <v>864</v>
      </c>
      <c r="AE116" t="s">
        <v>820</v>
      </c>
      <c r="AF116" t="s">
        <v>534</v>
      </c>
      <c r="AG116" t="s">
        <v>538</v>
      </c>
      <c r="AH116" t="s">
        <v>821</v>
      </c>
      <c r="AI116" t="s">
        <v>5374</v>
      </c>
    </row>
    <row r="117" spans="1:35">
      <c r="A117">
        <v>2016</v>
      </c>
      <c r="B117" s="14">
        <v>43054.605706018519</v>
      </c>
      <c r="D117">
        <v>5</v>
      </c>
      <c r="H117" t="s">
        <v>714</v>
      </c>
      <c r="J117" t="s">
        <v>1498</v>
      </c>
      <c r="L117" t="s">
        <v>434</v>
      </c>
      <c r="O117" t="s">
        <v>5376</v>
      </c>
      <c r="P117" t="s">
        <v>453</v>
      </c>
      <c r="Q117" t="s">
        <v>5371</v>
      </c>
      <c r="R117" t="s">
        <v>861</v>
      </c>
      <c r="S117" t="s">
        <v>562</v>
      </c>
      <c r="T117" t="s">
        <v>475</v>
      </c>
      <c r="W117" t="s">
        <v>485</v>
      </c>
      <c r="X117" t="s">
        <v>823</v>
      </c>
      <c r="Y117" t="s">
        <v>495</v>
      </c>
      <c r="AA117" t="s">
        <v>503</v>
      </c>
      <c r="AB117" t="s">
        <v>507</v>
      </c>
      <c r="AD117" t="s">
        <v>526</v>
      </c>
      <c r="AF117" t="s">
        <v>811</v>
      </c>
      <c r="AG117" t="s">
        <v>538</v>
      </c>
      <c r="AH117" t="s">
        <v>419</v>
      </c>
      <c r="AI117" t="s">
        <v>5374</v>
      </c>
    </row>
    <row r="118" spans="1:35">
      <c r="A118">
        <v>2016</v>
      </c>
      <c r="B118" s="14">
        <v>43054.605706018519</v>
      </c>
      <c r="D118">
        <v>6</v>
      </c>
      <c r="E118" t="s">
        <v>400</v>
      </c>
      <c r="G118" t="s">
        <v>824</v>
      </c>
      <c r="H118" t="s">
        <v>714</v>
      </c>
      <c r="I118" t="s">
        <v>808</v>
      </c>
      <c r="J118" t="s">
        <v>424</v>
      </c>
      <c r="K118" t="s">
        <v>430</v>
      </c>
      <c r="L118" t="s">
        <v>434</v>
      </c>
      <c r="M118" t="s">
        <v>438</v>
      </c>
      <c r="O118" t="s">
        <v>733</v>
      </c>
      <c r="P118" t="s">
        <v>5219</v>
      </c>
      <c r="Q118" t="s">
        <v>5371</v>
      </c>
      <c r="R118" t="s">
        <v>5231</v>
      </c>
      <c r="S118" t="s">
        <v>472</v>
      </c>
      <c r="T118" t="s">
        <v>475</v>
      </c>
      <c r="U118" t="s">
        <v>478</v>
      </c>
      <c r="W118" t="s">
        <v>759</v>
      </c>
      <c r="X118" t="s">
        <v>488</v>
      </c>
      <c r="Y118" t="s">
        <v>762</v>
      </c>
      <c r="Z118" t="s">
        <v>497</v>
      </c>
      <c r="AA118" t="s">
        <v>765</v>
      </c>
      <c r="AB118" t="s">
        <v>507</v>
      </c>
      <c r="AC118" t="s">
        <v>777</v>
      </c>
      <c r="AD118" t="s">
        <v>526</v>
      </c>
      <c r="AE118" t="s">
        <v>5352</v>
      </c>
      <c r="AF118" t="s">
        <v>787</v>
      </c>
      <c r="AG118" t="s">
        <v>792</v>
      </c>
      <c r="AH118" t="s">
        <v>419</v>
      </c>
      <c r="AI118" t="s">
        <v>802</v>
      </c>
    </row>
    <row r="119" spans="1:35">
      <c r="A119">
        <v>2016</v>
      </c>
      <c r="B119" s="14">
        <v>43054.605706018519</v>
      </c>
      <c r="D119">
        <v>7</v>
      </c>
      <c r="E119" t="s">
        <v>400</v>
      </c>
      <c r="G119" t="s">
        <v>407</v>
      </c>
      <c r="H119" t="s">
        <v>714</v>
      </c>
      <c r="I119" t="s">
        <v>419</v>
      </c>
      <c r="J119" t="s">
        <v>424</v>
      </c>
      <c r="K119" t="s">
        <v>430</v>
      </c>
      <c r="L119" t="s">
        <v>434</v>
      </c>
      <c r="M119" t="s">
        <v>438</v>
      </c>
      <c r="N119" t="s">
        <v>809</v>
      </c>
      <c r="O119" t="s">
        <v>5385</v>
      </c>
      <c r="P119" t="s">
        <v>5384</v>
      </c>
      <c r="Q119" t="s">
        <v>5378</v>
      </c>
      <c r="R119" t="s">
        <v>5231</v>
      </c>
      <c r="S119" t="s">
        <v>472</v>
      </c>
      <c r="T119" t="s">
        <v>475</v>
      </c>
      <c r="U119" t="s">
        <v>478</v>
      </c>
      <c r="W119" t="s">
        <v>827</v>
      </c>
      <c r="X119" t="s">
        <v>488</v>
      </c>
      <c r="Y119" t="s">
        <v>828</v>
      </c>
      <c r="Z119" t="s">
        <v>497</v>
      </c>
      <c r="AA119" t="s">
        <v>765</v>
      </c>
      <c r="AB119" t="s">
        <v>507</v>
      </c>
      <c r="AC119" t="s">
        <v>516</v>
      </c>
      <c r="AD119" t="s">
        <v>526</v>
      </c>
      <c r="AE119" t="s">
        <v>5352</v>
      </c>
      <c r="AF119" t="s">
        <v>811</v>
      </c>
      <c r="AG119" t="s">
        <v>792</v>
      </c>
      <c r="AH119" t="s">
        <v>419</v>
      </c>
      <c r="AI119" t="s">
        <v>812</v>
      </c>
    </row>
    <row r="120" spans="1:35">
      <c r="A120">
        <v>2016</v>
      </c>
      <c r="B120" s="14">
        <v>43054.605706018519</v>
      </c>
      <c r="D120">
        <v>8</v>
      </c>
      <c r="E120" t="s">
        <v>400</v>
      </c>
      <c r="G120" t="s">
        <v>407</v>
      </c>
      <c r="H120" t="s">
        <v>714</v>
      </c>
      <c r="I120" t="s">
        <v>419</v>
      </c>
      <c r="J120" t="s">
        <v>424</v>
      </c>
      <c r="K120" t="s">
        <v>430</v>
      </c>
      <c r="L120" t="s">
        <v>434</v>
      </c>
      <c r="M120" t="s">
        <v>438</v>
      </c>
      <c r="N120" t="s">
        <v>809</v>
      </c>
      <c r="O120" t="s">
        <v>5214</v>
      </c>
      <c r="P120" t="s">
        <v>5219</v>
      </c>
      <c r="Q120" t="s">
        <v>5225</v>
      </c>
      <c r="R120" t="s">
        <v>5231</v>
      </c>
      <c r="S120" t="s">
        <v>472</v>
      </c>
      <c r="T120" t="s">
        <v>475</v>
      </c>
      <c r="U120" t="s">
        <v>478</v>
      </c>
      <c r="W120" t="s">
        <v>827</v>
      </c>
      <c r="X120" t="s">
        <v>488</v>
      </c>
      <c r="Y120" t="s">
        <v>828</v>
      </c>
      <c r="Z120" t="s">
        <v>497</v>
      </c>
      <c r="AA120" t="s">
        <v>765</v>
      </c>
      <c r="AB120" t="s">
        <v>507</v>
      </c>
      <c r="AC120" t="s">
        <v>777</v>
      </c>
      <c r="AD120" t="s">
        <v>526</v>
      </c>
      <c r="AE120" t="s">
        <v>5352</v>
      </c>
      <c r="AF120" t="s">
        <v>811</v>
      </c>
      <c r="AG120" t="s">
        <v>867</v>
      </c>
      <c r="AH120" t="s">
        <v>419</v>
      </c>
      <c r="AI120" t="s">
        <v>812</v>
      </c>
    </row>
    <row r="121" spans="1:35">
      <c r="A121">
        <v>2016</v>
      </c>
      <c r="B121" s="14">
        <v>43054.605706018519</v>
      </c>
      <c r="D121">
        <v>9</v>
      </c>
      <c r="E121" t="s">
        <v>400</v>
      </c>
      <c r="G121" t="s">
        <v>407</v>
      </c>
      <c r="H121" t="s">
        <v>714</v>
      </c>
      <c r="I121" t="s">
        <v>419</v>
      </c>
      <c r="J121" t="s">
        <v>424</v>
      </c>
      <c r="K121" t="s">
        <v>430</v>
      </c>
      <c r="L121" t="s">
        <v>434</v>
      </c>
      <c r="M121" t="s">
        <v>438</v>
      </c>
      <c r="N121" t="s">
        <v>809</v>
      </c>
      <c r="O121" t="s">
        <v>5385</v>
      </c>
      <c r="P121" t="s">
        <v>5219</v>
      </c>
      <c r="Q121" t="s">
        <v>5378</v>
      </c>
      <c r="R121" t="s">
        <v>5231</v>
      </c>
      <c r="S121" t="s">
        <v>472</v>
      </c>
      <c r="T121" t="s">
        <v>475</v>
      </c>
      <c r="U121" t="s">
        <v>478</v>
      </c>
      <c r="W121" t="s">
        <v>827</v>
      </c>
      <c r="X121" t="s">
        <v>488</v>
      </c>
      <c r="Y121" t="s">
        <v>828</v>
      </c>
      <c r="Z121" t="s">
        <v>497</v>
      </c>
      <c r="AA121" t="s">
        <v>765</v>
      </c>
      <c r="AB121" t="s">
        <v>507</v>
      </c>
      <c r="AC121" t="s">
        <v>5386</v>
      </c>
      <c r="AD121" t="s">
        <v>526</v>
      </c>
      <c r="AE121" t="s">
        <v>5352</v>
      </c>
      <c r="AF121" t="s">
        <v>811</v>
      </c>
      <c r="AG121" t="s">
        <v>538</v>
      </c>
      <c r="AH121" t="s">
        <v>419</v>
      </c>
      <c r="AI121" t="s">
        <v>812</v>
      </c>
    </row>
    <row r="122" spans="1:35">
      <c r="A122">
        <v>2016</v>
      </c>
      <c r="B122" s="14">
        <v>43054.605706018519</v>
      </c>
      <c r="D122">
        <v>10</v>
      </c>
      <c r="E122" t="s">
        <v>400</v>
      </c>
      <c r="G122" t="s">
        <v>407</v>
      </c>
      <c r="H122" t="s">
        <v>714</v>
      </c>
      <c r="I122" t="s">
        <v>419</v>
      </c>
      <c r="J122" t="s">
        <v>424</v>
      </c>
      <c r="K122" t="s">
        <v>430</v>
      </c>
      <c r="L122" t="s">
        <v>434</v>
      </c>
      <c r="M122" t="s">
        <v>438</v>
      </c>
      <c r="N122" t="s">
        <v>809</v>
      </c>
      <c r="O122" t="s">
        <v>5214</v>
      </c>
      <c r="P122" t="s">
        <v>5219</v>
      </c>
      <c r="Q122" t="s">
        <v>5378</v>
      </c>
      <c r="R122" t="s">
        <v>5231</v>
      </c>
      <c r="S122" t="s">
        <v>472</v>
      </c>
      <c r="T122" t="s">
        <v>475</v>
      </c>
      <c r="U122" t="s">
        <v>478</v>
      </c>
      <c r="W122" t="s">
        <v>827</v>
      </c>
      <c r="X122" t="s">
        <v>488</v>
      </c>
      <c r="Y122" t="s">
        <v>828</v>
      </c>
      <c r="Z122" t="s">
        <v>497</v>
      </c>
      <c r="AA122" t="s">
        <v>765</v>
      </c>
      <c r="AB122" t="s">
        <v>507</v>
      </c>
      <c r="AC122" t="s">
        <v>516</v>
      </c>
      <c r="AD122" t="s">
        <v>526</v>
      </c>
      <c r="AE122" t="s">
        <v>5352</v>
      </c>
      <c r="AF122" t="s">
        <v>811</v>
      </c>
      <c r="AG122" t="s">
        <v>792</v>
      </c>
      <c r="AH122" t="s">
        <v>419</v>
      </c>
      <c r="AI122" t="s">
        <v>812</v>
      </c>
    </row>
    <row r="123" spans="1:35">
      <c r="A123">
        <v>2016</v>
      </c>
      <c r="B123" s="14">
        <v>43054.605706018519</v>
      </c>
      <c r="D123">
        <v>11</v>
      </c>
      <c r="AI123" t="s">
        <v>812</v>
      </c>
    </row>
    <row r="124" spans="1:35">
      <c r="A124">
        <v>2016</v>
      </c>
      <c r="B124" s="14">
        <v>43054.605706018519</v>
      </c>
      <c r="D124">
        <v>12</v>
      </c>
      <c r="E124" t="s">
        <v>400</v>
      </c>
      <c r="G124" t="s">
        <v>407</v>
      </c>
      <c r="H124" t="s">
        <v>714</v>
      </c>
      <c r="I124" t="s">
        <v>832</v>
      </c>
      <c r="J124" t="s">
        <v>424</v>
      </c>
      <c r="K124" t="s">
        <v>430</v>
      </c>
      <c r="L124" t="s">
        <v>434</v>
      </c>
      <c r="M124" t="s">
        <v>438</v>
      </c>
      <c r="N124" t="s">
        <v>809</v>
      </c>
      <c r="O124" t="s">
        <v>5385</v>
      </c>
      <c r="P124" t="s">
        <v>5219</v>
      </c>
      <c r="Q124" t="s">
        <v>5371</v>
      </c>
      <c r="R124" t="s">
        <v>5231</v>
      </c>
      <c r="S124" t="s">
        <v>472</v>
      </c>
      <c r="T124" t="s">
        <v>475</v>
      </c>
      <c r="U124" t="s">
        <v>478</v>
      </c>
      <c r="W124" t="s">
        <v>827</v>
      </c>
      <c r="X124" t="s">
        <v>834</v>
      </c>
      <c r="Y124" t="s">
        <v>828</v>
      </c>
      <c r="Z124" t="s">
        <v>497</v>
      </c>
      <c r="AA124" t="s">
        <v>765</v>
      </c>
      <c r="AB124" t="s">
        <v>507</v>
      </c>
      <c r="AC124" t="s">
        <v>5386</v>
      </c>
      <c r="AD124" t="s">
        <v>868</v>
      </c>
      <c r="AE124" t="s">
        <v>533</v>
      </c>
      <c r="AF124" t="s">
        <v>811</v>
      </c>
      <c r="AG124" t="s">
        <v>835</v>
      </c>
      <c r="AH124" t="s">
        <v>419</v>
      </c>
      <c r="AI124" t="s">
        <v>812</v>
      </c>
    </row>
    <row r="125" spans="1:35">
      <c r="A125">
        <v>2016</v>
      </c>
      <c r="B125" s="14">
        <v>43054.605706018519</v>
      </c>
      <c r="D125">
        <v>13</v>
      </c>
      <c r="E125" t="s">
        <v>400</v>
      </c>
      <c r="G125" t="s">
        <v>824</v>
      </c>
      <c r="H125" t="s">
        <v>714</v>
      </c>
      <c r="I125" t="s">
        <v>808</v>
      </c>
      <c r="J125" t="s">
        <v>424</v>
      </c>
      <c r="K125" t="s">
        <v>430</v>
      </c>
      <c r="L125" t="s">
        <v>434</v>
      </c>
      <c r="M125" t="s">
        <v>438</v>
      </c>
      <c r="N125" t="s">
        <v>809</v>
      </c>
      <c r="O125" t="s">
        <v>5385</v>
      </c>
      <c r="P125" t="s">
        <v>5384</v>
      </c>
      <c r="Q125" t="s">
        <v>5378</v>
      </c>
      <c r="R125" t="s">
        <v>5381</v>
      </c>
      <c r="S125" t="s">
        <v>472</v>
      </c>
      <c r="T125" t="s">
        <v>475</v>
      </c>
      <c r="U125" t="s">
        <v>478</v>
      </c>
      <c r="W125" t="s">
        <v>870</v>
      </c>
      <c r="X125" t="s">
        <v>834</v>
      </c>
      <c r="Y125" t="s">
        <v>894</v>
      </c>
      <c r="Z125" t="s">
        <v>497</v>
      </c>
      <c r="AA125" t="s">
        <v>765</v>
      </c>
      <c r="AB125" t="s">
        <v>507</v>
      </c>
      <c r="AC125" t="s">
        <v>516</v>
      </c>
      <c r="AD125" t="s">
        <v>526</v>
      </c>
      <c r="AE125" t="s">
        <v>5352</v>
      </c>
      <c r="AF125" t="s">
        <v>811</v>
      </c>
      <c r="AG125" t="s">
        <v>792</v>
      </c>
      <c r="AH125" t="s">
        <v>419</v>
      </c>
      <c r="AI125" t="s">
        <v>812</v>
      </c>
    </row>
    <row r="126" spans="1:35">
      <c r="A126">
        <v>2016</v>
      </c>
      <c r="B126" s="14">
        <v>43054.605706018519</v>
      </c>
      <c r="D126">
        <v>14</v>
      </c>
    </row>
    <row r="127" spans="1:35">
      <c r="A127">
        <v>2016</v>
      </c>
      <c r="B127" s="14">
        <v>43054.605706018519</v>
      </c>
      <c r="D127">
        <v>15</v>
      </c>
    </row>
    <row r="128" spans="1:35">
      <c r="A128">
        <v>2016</v>
      </c>
      <c r="B128" s="14">
        <v>43054.605706018519</v>
      </c>
      <c r="C128" t="s">
        <v>840</v>
      </c>
      <c r="D128">
        <v>4</v>
      </c>
      <c r="F128" t="s">
        <v>401</v>
      </c>
    </row>
    <row r="129" spans="1:32">
      <c r="A129">
        <v>2016</v>
      </c>
      <c r="B129" s="14">
        <v>43054.605706018519</v>
      </c>
      <c r="C129" t="s">
        <v>841</v>
      </c>
      <c r="D129">
        <v>10</v>
      </c>
      <c r="F129" t="s">
        <v>842</v>
      </c>
    </row>
    <row r="130" spans="1:32">
      <c r="A130">
        <v>2016</v>
      </c>
      <c r="B130" s="14">
        <v>43054.605706018519</v>
      </c>
      <c r="C130" t="s">
        <v>843</v>
      </c>
      <c r="D130">
        <v>7</v>
      </c>
      <c r="F130" t="s">
        <v>842</v>
      </c>
    </row>
    <row r="131" spans="1:32">
      <c r="A131">
        <v>2016</v>
      </c>
      <c r="B131" s="14">
        <v>43054.605706018519</v>
      </c>
      <c r="C131" t="s">
        <v>844</v>
      </c>
      <c r="D131">
        <v>11</v>
      </c>
      <c r="F131" t="s">
        <v>842</v>
      </c>
    </row>
    <row r="132" spans="1:32">
      <c r="A132">
        <v>2016</v>
      </c>
      <c r="B132" s="14">
        <v>43054.605706018519</v>
      </c>
      <c r="C132" t="s">
        <v>845</v>
      </c>
      <c r="D132">
        <v>5</v>
      </c>
    </row>
    <row r="133" spans="1:32">
      <c r="A133">
        <v>2016</v>
      </c>
      <c r="B133" s="14">
        <v>43054.605706018519</v>
      </c>
      <c r="C133" t="s">
        <v>846</v>
      </c>
      <c r="D133">
        <v>3</v>
      </c>
      <c r="F133" t="s">
        <v>847</v>
      </c>
    </row>
    <row r="134" spans="1:32">
      <c r="A134">
        <v>2016</v>
      </c>
      <c r="B134" s="14">
        <v>43054.605706018519</v>
      </c>
      <c r="C134" t="s">
        <v>848</v>
      </c>
      <c r="D134">
        <v>2</v>
      </c>
    </row>
    <row r="135" spans="1:32">
      <c r="A135">
        <v>2016</v>
      </c>
      <c r="B135" s="14">
        <v>43054.605706018519</v>
      </c>
      <c r="C135" t="s">
        <v>875</v>
      </c>
      <c r="D135">
        <v>1</v>
      </c>
      <c r="AE135" t="s">
        <v>876</v>
      </c>
    </row>
    <row r="136" spans="1:32">
      <c r="A136">
        <v>2016</v>
      </c>
      <c r="B136" s="14">
        <v>43054.605706018519</v>
      </c>
      <c r="C136" t="s">
        <v>849</v>
      </c>
      <c r="D136">
        <v>1</v>
      </c>
    </row>
    <row r="137" spans="1:32">
      <c r="A137">
        <v>2016</v>
      </c>
      <c r="B137" s="14">
        <v>43054.605706018519</v>
      </c>
      <c r="C137" t="s">
        <v>849</v>
      </c>
      <c r="D137">
        <v>13</v>
      </c>
      <c r="F137" t="s">
        <v>850</v>
      </c>
    </row>
    <row r="138" spans="1:32">
      <c r="A138">
        <v>2016</v>
      </c>
      <c r="B138" s="14">
        <v>43054.605706018519</v>
      </c>
      <c r="C138" t="s">
        <v>851</v>
      </c>
      <c r="D138">
        <v>12</v>
      </c>
      <c r="F138" t="s">
        <v>852</v>
      </c>
    </row>
    <row r="139" spans="1:32">
      <c r="A139">
        <v>2016</v>
      </c>
      <c r="B139" s="14">
        <v>43054.605706018519</v>
      </c>
      <c r="C139" t="s">
        <v>853</v>
      </c>
      <c r="D139">
        <v>1</v>
      </c>
      <c r="AF139" t="s">
        <v>199</v>
      </c>
    </row>
    <row r="140" spans="1:32">
      <c r="A140">
        <v>2016</v>
      </c>
      <c r="B140" s="14">
        <v>43054.605706018519</v>
      </c>
      <c r="C140" t="s">
        <v>854</v>
      </c>
      <c r="D140">
        <v>6</v>
      </c>
      <c r="F140" t="s">
        <v>855</v>
      </c>
    </row>
    <row r="141" spans="1:32">
      <c r="A141">
        <v>2016</v>
      </c>
      <c r="B141" s="14">
        <v>43054.605706018519</v>
      </c>
      <c r="C141" t="s">
        <v>856</v>
      </c>
      <c r="D141">
        <v>1</v>
      </c>
    </row>
    <row r="142" spans="1:32">
      <c r="A142">
        <v>2016</v>
      </c>
      <c r="B142" s="14">
        <v>43054.605706018519</v>
      </c>
      <c r="C142" t="s">
        <v>5383</v>
      </c>
      <c r="D142">
        <v>2</v>
      </c>
    </row>
    <row r="143" spans="1:32">
      <c r="A143">
        <v>2016</v>
      </c>
      <c r="B143" s="14">
        <v>43054.605706018519</v>
      </c>
      <c r="C143" t="s">
        <v>858</v>
      </c>
      <c r="D143">
        <v>9</v>
      </c>
      <c r="F143" t="s">
        <v>842</v>
      </c>
    </row>
    <row r="144" spans="1:32">
      <c r="A144">
        <v>2016</v>
      </c>
      <c r="B144" s="14">
        <v>43054.605706018519</v>
      </c>
      <c r="C144" t="s">
        <v>859</v>
      </c>
      <c r="D144">
        <v>8</v>
      </c>
      <c r="F144" t="s">
        <v>842</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G7"/>
  <sheetViews>
    <sheetView workbookViewId="0"/>
  </sheetViews>
  <sheetFormatPr defaultRowHeight="15"/>
  <sheetData>
    <row r="1" spans="1:33">
      <c r="A1">
        <v>5.19</v>
      </c>
      <c r="B1" t="s">
        <v>65</v>
      </c>
    </row>
    <row r="2" spans="1:33">
      <c r="A2" s="10" t="str">
        <f>HYPERLINK("#'Contents'!B105",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43054.607488425929</v>
      </c>
      <c r="C4" t="s">
        <v>687</v>
      </c>
      <c r="D4" t="s">
        <v>688</v>
      </c>
      <c r="E4" t="s">
        <v>687</v>
      </c>
      <c r="F4" t="s">
        <v>687</v>
      </c>
      <c r="G4" t="s">
        <v>687</v>
      </c>
      <c r="H4" t="s">
        <v>687</v>
      </c>
      <c r="I4" t="s">
        <v>687</v>
      </c>
      <c r="J4" t="s">
        <v>687</v>
      </c>
      <c r="K4" t="s">
        <v>687</v>
      </c>
      <c r="L4" t="s">
        <v>687</v>
      </c>
      <c r="M4" t="s">
        <v>688</v>
      </c>
      <c r="N4" t="s">
        <v>687</v>
      </c>
      <c r="O4" t="s">
        <v>688</v>
      </c>
      <c r="P4" t="s">
        <v>688</v>
      </c>
      <c r="Q4" t="s">
        <v>687</v>
      </c>
      <c r="R4" t="s">
        <v>687</v>
      </c>
      <c r="S4" t="s">
        <v>687</v>
      </c>
      <c r="T4" t="s">
        <v>688</v>
      </c>
      <c r="U4" t="s">
        <v>688</v>
      </c>
      <c r="V4" t="s">
        <v>688</v>
      </c>
      <c r="W4" t="s">
        <v>687</v>
      </c>
      <c r="X4" t="s">
        <v>687</v>
      </c>
      <c r="Y4" t="s">
        <v>687</v>
      </c>
      <c r="Z4" t="s">
        <v>687</v>
      </c>
      <c r="AA4" t="s">
        <v>687</v>
      </c>
      <c r="AB4" t="s">
        <v>687</v>
      </c>
      <c r="AC4" t="s">
        <v>687</v>
      </c>
      <c r="AD4" t="s">
        <v>687</v>
      </c>
      <c r="AE4" t="s">
        <v>687</v>
      </c>
      <c r="AF4" t="s">
        <v>687</v>
      </c>
      <c r="AG4" t="s">
        <v>687</v>
      </c>
    </row>
    <row r="5" spans="1:33">
      <c r="A5">
        <v>2014</v>
      </c>
      <c r="B5" s="14">
        <v>43054.607488425929</v>
      </c>
      <c r="C5" t="s">
        <v>687</v>
      </c>
      <c r="D5" t="s">
        <v>688</v>
      </c>
      <c r="E5" t="s">
        <v>687</v>
      </c>
      <c r="F5" t="s">
        <v>687</v>
      </c>
      <c r="G5" t="s">
        <v>687</v>
      </c>
      <c r="H5" t="s">
        <v>687</v>
      </c>
      <c r="I5" t="s">
        <v>687</v>
      </c>
      <c r="J5" t="s">
        <v>687</v>
      </c>
      <c r="K5" t="s">
        <v>687</v>
      </c>
      <c r="L5" t="s">
        <v>687</v>
      </c>
      <c r="M5" t="s">
        <v>688</v>
      </c>
      <c r="N5" t="s">
        <v>687</v>
      </c>
      <c r="O5" t="s">
        <v>688</v>
      </c>
      <c r="P5" t="s">
        <v>688</v>
      </c>
      <c r="Q5" t="s">
        <v>687</v>
      </c>
      <c r="R5" t="s">
        <v>687</v>
      </c>
      <c r="S5" t="s">
        <v>687</v>
      </c>
      <c r="T5" t="s">
        <v>688</v>
      </c>
      <c r="U5" t="s">
        <v>688</v>
      </c>
      <c r="V5" t="s">
        <v>687</v>
      </c>
      <c r="W5" t="s">
        <v>687</v>
      </c>
      <c r="X5" t="s">
        <v>687</v>
      </c>
      <c r="Y5" t="s">
        <v>687</v>
      </c>
      <c r="Z5" t="s">
        <v>687</v>
      </c>
      <c r="AA5" t="s">
        <v>687</v>
      </c>
      <c r="AB5" t="s">
        <v>687</v>
      </c>
      <c r="AC5" t="s">
        <v>687</v>
      </c>
      <c r="AD5" t="s">
        <v>687</v>
      </c>
      <c r="AE5" t="s">
        <v>687</v>
      </c>
      <c r="AF5" t="s">
        <v>687</v>
      </c>
      <c r="AG5" t="s">
        <v>687</v>
      </c>
    </row>
    <row r="6" spans="1:33">
      <c r="A6">
        <v>2015</v>
      </c>
      <c r="B6" s="14">
        <v>43054.607488425929</v>
      </c>
      <c r="C6" t="s">
        <v>687</v>
      </c>
      <c r="D6" t="s">
        <v>688</v>
      </c>
      <c r="E6" t="s">
        <v>687</v>
      </c>
      <c r="F6" t="s">
        <v>687</v>
      </c>
      <c r="G6" t="s">
        <v>687</v>
      </c>
      <c r="H6" t="s">
        <v>687</v>
      </c>
      <c r="I6" t="s">
        <v>687</v>
      </c>
      <c r="J6" t="s">
        <v>687</v>
      </c>
      <c r="K6" t="s">
        <v>687</v>
      </c>
      <c r="L6" t="s">
        <v>687</v>
      </c>
      <c r="M6" t="s">
        <v>688</v>
      </c>
      <c r="N6" t="s">
        <v>687</v>
      </c>
      <c r="O6" t="s">
        <v>688</v>
      </c>
      <c r="P6" t="s">
        <v>688</v>
      </c>
      <c r="Q6" t="s">
        <v>687</v>
      </c>
      <c r="R6" t="s">
        <v>687</v>
      </c>
      <c r="S6" t="s">
        <v>687</v>
      </c>
      <c r="T6" t="s">
        <v>688</v>
      </c>
      <c r="U6" t="s">
        <v>688</v>
      </c>
      <c r="V6" t="s">
        <v>687</v>
      </c>
      <c r="W6" t="s">
        <v>687</v>
      </c>
      <c r="X6" t="s">
        <v>687</v>
      </c>
      <c r="Y6" t="s">
        <v>687</v>
      </c>
      <c r="Z6" t="s">
        <v>687</v>
      </c>
      <c r="AA6" t="s">
        <v>687</v>
      </c>
      <c r="AB6" t="s">
        <v>687</v>
      </c>
      <c r="AC6" t="s">
        <v>687</v>
      </c>
      <c r="AD6" t="s">
        <v>687</v>
      </c>
      <c r="AE6" t="s">
        <v>687</v>
      </c>
      <c r="AF6" t="s">
        <v>687</v>
      </c>
      <c r="AG6" t="s">
        <v>687</v>
      </c>
    </row>
    <row r="7" spans="1:33">
      <c r="A7">
        <v>2016</v>
      </c>
      <c r="B7" s="14">
        <v>43054.607488425929</v>
      </c>
      <c r="C7" t="s">
        <v>687</v>
      </c>
      <c r="D7" t="s">
        <v>688</v>
      </c>
      <c r="E7" t="s">
        <v>687</v>
      </c>
      <c r="F7" t="s">
        <v>687</v>
      </c>
      <c r="G7" t="s">
        <v>687</v>
      </c>
      <c r="H7" t="s">
        <v>687</v>
      </c>
      <c r="I7" t="s">
        <v>688</v>
      </c>
      <c r="J7" t="s">
        <v>687</v>
      </c>
      <c r="K7" t="s">
        <v>687</v>
      </c>
      <c r="L7" t="s">
        <v>687</v>
      </c>
      <c r="M7" t="s">
        <v>688</v>
      </c>
      <c r="N7" t="s">
        <v>687</v>
      </c>
      <c r="O7" t="s">
        <v>688</v>
      </c>
      <c r="P7" t="s">
        <v>688</v>
      </c>
      <c r="Q7" t="s">
        <v>687</v>
      </c>
      <c r="R7" t="s">
        <v>687</v>
      </c>
      <c r="S7" t="s">
        <v>687</v>
      </c>
      <c r="T7" t="s">
        <v>688</v>
      </c>
      <c r="U7" t="s">
        <v>688</v>
      </c>
      <c r="V7" t="s">
        <v>687</v>
      </c>
      <c r="W7" t="s">
        <v>687</v>
      </c>
      <c r="X7" t="s">
        <v>687</v>
      </c>
      <c r="Y7" t="s">
        <v>687</v>
      </c>
      <c r="Z7" t="s">
        <v>687</v>
      </c>
      <c r="AA7" t="s">
        <v>687</v>
      </c>
      <c r="AB7" t="s">
        <v>687</v>
      </c>
      <c r="AC7" t="s">
        <v>687</v>
      </c>
      <c r="AD7" t="s">
        <v>687</v>
      </c>
      <c r="AE7" t="s">
        <v>687</v>
      </c>
      <c r="AF7" t="s">
        <v>687</v>
      </c>
      <c r="AG7" t="s">
        <v>687</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G7"/>
  <sheetViews>
    <sheetView workbookViewId="0"/>
  </sheetViews>
  <sheetFormatPr defaultRowHeight="15"/>
  <sheetData>
    <row r="1" spans="1:33">
      <c r="A1">
        <v>5.2</v>
      </c>
      <c r="B1" t="s">
        <v>66</v>
      </c>
    </row>
    <row r="2" spans="1:33">
      <c r="A2" s="10" t="str">
        <f>HYPERLINK("#'Contents'!B106",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43054.607511574075</v>
      </c>
      <c r="C4" t="s">
        <v>687</v>
      </c>
      <c r="D4" t="s">
        <v>688</v>
      </c>
      <c r="E4" t="s">
        <v>687</v>
      </c>
      <c r="F4" t="s">
        <v>687</v>
      </c>
      <c r="G4" t="s">
        <v>687</v>
      </c>
      <c r="H4" t="s">
        <v>687</v>
      </c>
      <c r="I4" t="s">
        <v>687</v>
      </c>
      <c r="J4" t="s">
        <v>687</v>
      </c>
      <c r="K4" t="s">
        <v>688</v>
      </c>
      <c r="L4" t="s">
        <v>687</v>
      </c>
      <c r="M4" t="s">
        <v>688</v>
      </c>
      <c r="N4" t="s">
        <v>687</v>
      </c>
      <c r="O4" t="s">
        <v>688</v>
      </c>
      <c r="P4" t="s">
        <v>688</v>
      </c>
      <c r="Q4" t="s">
        <v>687</v>
      </c>
      <c r="R4" t="s">
        <v>687</v>
      </c>
      <c r="S4" t="s">
        <v>687</v>
      </c>
      <c r="T4" t="s">
        <v>687</v>
      </c>
      <c r="U4" t="s">
        <v>688</v>
      </c>
      <c r="V4" t="s">
        <v>687</v>
      </c>
      <c r="W4" t="s">
        <v>687</v>
      </c>
      <c r="X4" t="s">
        <v>687</v>
      </c>
      <c r="Y4" t="s">
        <v>688</v>
      </c>
      <c r="Z4" t="s">
        <v>687</v>
      </c>
      <c r="AA4" t="s">
        <v>687</v>
      </c>
      <c r="AB4" t="s">
        <v>687</v>
      </c>
      <c r="AC4" t="s">
        <v>687</v>
      </c>
      <c r="AD4" t="s">
        <v>687</v>
      </c>
      <c r="AE4" t="s">
        <v>687</v>
      </c>
      <c r="AF4" t="s">
        <v>687</v>
      </c>
      <c r="AG4" t="s">
        <v>688</v>
      </c>
    </row>
    <row r="5" spans="1:33">
      <c r="A5">
        <v>2014</v>
      </c>
      <c r="B5" s="14">
        <v>43054.607511574075</v>
      </c>
      <c r="C5" t="s">
        <v>687</v>
      </c>
      <c r="D5" t="s">
        <v>688</v>
      </c>
      <c r="E5" t="s">
        <v>687</v>
      </c>
      <c r="F5" t="s">
        <v>687</v>
      </c>
      <c r="G5" t="s">
        <v>687</v>
      </c>
      <c r="H5" t="s">
        <v>687</v>
      </c>
      <c r="I5" t="s">
        <v>687</v>
      </c>
      <c r="J5" t="s">
        <v>687</v>
      </c>
      <c r="K5" t="s">
        <v>688</v>
      </c>
      <c r="L5" t="s">
        <v>687</v>
      </c>
      <c r="M5" t="s">
        <v>688</v>
      </c>
      <c r="N5" t="s">
        <v>687</v>
      </c>
      <c r="O5" t="s">
        <v>688</v>
      </c>
      <c r="P5" t="s">
        <v>687</v>
      </c>
      <c r="Q5" t="s">
        <v>687</v>
      </c>
      <c r="R5" t="s">
        <v>687</v>
      </c>
      <c r="S5" t="s">
        <v>687</v>
      </c>
      <c r="T5" t="s">
        <v>687</v>
      </c>
      <c r="U5" t="s">
        <v>687</v>
      </c>
      <c r="V5" t="s">
        <v>687</v>
      </c>
      <c r="W5" t="s">
        <v>687</v>
      </c>
      <c r="X5" t="s">
        <v>687</v>
      </c>
      <c r="Y5" t="s">
        <v>688</v>
      </c>
      <c r="Z5" t="s">
        <v>687</v>
      </c>
      <c r="AA5" t="s">
        <v>687</v>
      </c>
      <c r="AB5" t="s">
        <v>687</v>
      </c>
      <c r="AC5" t="s">
        <v>687</v>
      </c>
      <c r="AD5" t="s">
        <v>687</v>
      </c>
      <c r="AE5" t="s">
        <v>687</v>
      </c>
      <c r="AF5" t="s">
        <v>687</v>
      </c>
      <c r="AG5" t="s">
        <v>688</v>
      </c>
    </row>
    <row r="6" spans="1:33">
      <c r="A6">
        <v>2015</v>
      </c>
      <c r="B6" s="14">
        <v>43054.607511574075</v>
      </c>
      <c r="C6" t="s">
        <v>687</v>
      </c>
      <c r="D6" t="s">
        <v>688</v>
      </c>
      <c r="E6" t="s">
        <v>687</v>
      </c>
      <c r="F6" t="s">
        <v>687</v>
      </c>
      <c r="G6" t="s">
        <v>687</v>
      </c>
      <c r="H6" t="s">
        <v>687</v>
      </c>
      <c r="I6" t="s">
        <v>687</v>
      </c>
      <c r="J6" t="s">
        <v>687</v>
      </c>
      <c r="K6" t="s">
        <v>688</v>
      </c>
      <c r="L6" t="s">
        <v>687</v>
      </c>
      <c r="M6" t="s">
        <v>688</v>
      </c>
      <c r="N6" t="s">
        <v>687</v>
      </c>
      <c r="O6" t="s">
        <v>688</v>
      </c>
      <c r="P6" t="s">
        <v>687</v>
      </c>
      <c r="Q6" t="s">
        <v>687</v>
      </c>
      <c r="R6" t="s">
        <v>687</v>
      </c>
      <c r="S6" t="s">
        <v>687</v>
      </c>
      <c r="T6" t="s">
        <v>687</v>
      </c>
      <c r="U6" t="s">
        <v>688</v>
      </c>
      <c r="V6" t="s">
        <v>687</v>
      </c>
      <c r="W6" t="s">
        <v>687</v>
      </c>
      <c r="X6" t="s">
        <v>687</v>
      </c>
      <c r="Y6" t="s">
        <v>688</v>
      </c>
      <c r="Z6" t="s">
        <v>687</v>
      </c>
      <c r="AA6" t="s">
        <v>687</v>
      </c>
      <c r="AB6" t="s">
        <v>687</v>
      </c>
      <c r="AC6" t="s">
        <v>687</v>
      </c>
      <c r="AD6" t="s">
        <v>687</v>
      </c>
      <c r="AE6" t="s">
        <v>687</v>
      </c>
      <c r="AF6" t="s">
        <v>687</v>
      </c>
      <c r="AG6" t="s">
        <v>688</v>
      </c>
    </row>
    <row r="7" spans="1:33">
      <c r="A7">
        <v>2016</v>
      </c>
      <c r="B7" s="14">
        <v>43054.607511574075</v>
      </c>
      <c r="C7" t="s">
        <v>687</v>
      </c>
      <c r="D7" t="s">
        <v>688</v>
      </c>
      <c r="E7" t="s">
        <v>687</v>
      </c>
      <c r="F7" t="s">
        <v>687</v>
      </c>
      <c r="G7" t="s">
        <v>687</v>
      </c>
      <c r="H7" t="s">
        <v>687</v>
      </c>
      <c r="I7" t="s">
        <v>687</v>
      </c>
      <c r="J7" t="s">
        <v>687</v>
      </c>
      <c r="K7" t="s">
        <v>688</v>
      </c>
      <c r="L7" t="s">
        <v>687</v>
      </c>
      <c r="M7" t="s">
        <v>687</v>
      </c>
      <c r="N7" t="s">
        <v>687</v>
      </c>
      <c r="O7" t="s">
        <v>688</v>
      </c>
      <c r="P7" t="s">
        <v>687</v>
      </c>
      <c r="Q7" t="s">
        <v>687</v>
      </c>
      <c r="R7" t="s">
        <v>687</v>
      </c>
      <c r="S7" t="s">
        <v>687</v>
      </c>
      <c r="T7" t="s">
        <v>687</v>
      </c>
      <c r="U7" t="s">
        <v>688</v>
      </c>
      <c r="V7" t="s">
        <v>687</v>
      </c>
      <c r="W7" t="s">
        <v>687</v>
      </c>
      <c r="X7" t="s">
        <v>687</v>
      </c>
      <c r="Y7" t="s">
        <v>688</v>
      </c>
      <c r="Z7" t="s">
        <v>687</v>
      </c>
      <c r="AA7" t="s">
        <v>687</v>
      </c>
      <c r="AB7" t="s">
        <v>687</v>
      </c>
      <c r="AC7" t="s">
        <v>687</v>
      </c>
      <c r="AD7" t="s">
        <v>687</v>
      </c>
      <c r="AE7" t="s">
        <v>687</v>
      </c>
      <c r="AF7" t="s">
        <v>687</v>
      </c>
      <c r="AG7" t="s">
        <v>688</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AH20"/>
  <sheetViews>
    <sheetView workbookViewId="0"/>
  </sheetViews>
  <sheetFormatPr defaultRowHeight="15"/>
  <sheetData>
    <row r="1" spans="1:34">
      <c r="A1">
        <v>5.2</v>
      </c>
      <c r="B1" t="s">
        <v>67</v>
      </c>
    </row>
    <row r="2" spans="1:34">
      <c r="A2" s="10" t="str">
        <f>HYPERLINK("#'Contents'!B107", "Back to Contents")</f>
        <v>Back to Contents</v>
      </c>
    </row>
    <row r="3" spans="1:34">
      <c r="A3" t="s">
        <v>108</v>
      </c>
      <c r="B3" t="s">
        <v>109</v>
      </c>
      <c r="C3" t="s">
        <v>3634</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43054.607523148145</v>
      </c>
    </row>
    <row r="5" spans="1:34">
      <c r="A5">
        <v>2013</v>
      </c>
      <c r="B5" s="14">
        <v>43054.607523148145</v>
      </c>
      <c r="C5" t="s">
        <v>3635</v>
      </c>
      <c r="E5" t="s">
        <v>688</v>
      </c>
      <c r="L5" t="s">
        <v>688</v>
      </c>
      <c r="N5" t="s">
        <v>688</v>
      </c>
      <c r="P5" t="s">
        <v>687</v>
      </c>
      <c r="Q5" t="s">
        <v>687</v>
      </c>
      <c r="V5" t="s">
        <v>687</v>
      </c>
      <c r="Z5" t="s">
        <v>688</v>
      </c>
      <c r="AH5" t="s">
        <v>688</v>
      </c>
    </row>
    <row r="6" spans="1:34">
      <c r="A6">
        <v>2013</v>
      </c>
      <c r="B6" s="14">
        <v>43054.607523148145</v>
      </c>
      <c r="C6" t="s">
        <v>3636</v>
      </c>
      <c r="E6" t="s">
        <v>688</v>
      </c>
      <c r="L6" t="s">
        <v>687</v>
      </c>
      <c r="N6" t="s">
        <v>688</v>
      </c>
      <c r="P6" t="s">
        <v>688</v>
      </c>
      <c r="Q6" t="s">
        <v>688</v>
      </c>
      <c r="V6" t="s">
        <v>688</v>
      </c>
      <c r="Z6" t="s">
        <v>687</v>
      </c>
      <c r="AH6" t="s">
        <v>688</v>
      </c>
    </row>
    <row r="7" spans="1:34">
      <c r="A7">
        <v>2013</v>
      </c>
      <c r="B7" s="14">
        <v>43054.607523148145</v>
      </c>
      <c r="C7" t="s">
        <v>3637</v>
      </c>
      <c r="E7" t="s">
        <v>687</v>
      </c>
      <c r="L7" t="s">
        <v>687</v>
      </c>
      <c r="N7" t="s">
        <v>688</v>
      </c>
      <c r="P7" t="s">
        <v>687</v>
      </c>
      <c r="Q7" t="s">
        <v>687</v>
      </c>
      <c r="V7" t="s">
        <v>687</v>
      </c>
      <c r="Z7" t="s">
        <v>687</v>
      </c>
      <c r="AH7" t="s">
        <v>688</v>
      </c>
    </row>
    <row r="8" spans="1:34">
      <c r="A8">
        <v>2014</v>
      </c>
      <c r="B8" s="14">
        <v>43054.607523148145</v>
      </c>
    </row>
    <row r="9" spans="1:34">
      <c r="A9">
        <v>2014</v>
      </c>
      <c r="B9" s="14">
        <v>43054.607523148145</v>
      </c>
      <c r="C9" t="s">
        <v>3638</v>
      </c>
      <c r="I9" t="s">
        <v>1492</v>
      </c>
    </row>
    <row r="10" spans="1:34">
      <c r="A10">
        <v>2014</v>
      </c>
      <c r="B10" s="14">
        <v>43054.607523148145</v>
      </c>
      <c r="C10" t="s">
        <v>3635</v>
      </c>
      <c r="E10" t="s">
        <v>688</v>
      </c>
      <c r="L10" t="s">
        <v>688</v>
      </c>
      <c r="P10" t="s">
        <v>687</v>
      </c>
      <c r="Z10" t="s">
        <v>688</v>
      </c>
      <c r="AH10" t="s">
        <v>688</v>
      </c>
    </row>
    <row r="11" spans="1:34">
      <c r="A11">
        <v>2014</v>
      </c>
      <c r="B11" s="14">
        <v>43054.607523148145</v>
      </c>
      <c r="C11" t="s">
        <v>3636</v>
      </c>
      <c r="E11" t="s">
        <v>688</v>
      </c>
      <c r="I11" t="s">
        <v>1492</v>
      </c>
      <c r="L11" t="s">
        <v>687</v>
      </c>
      <c r="P11" t="s">
        <v>688</v>
      </c>
      <c r="Z11" t="s">
        <v>687</v>
      </c>
      <c r="AH11" t="s">
        <v>688</v>
      </c>
    </row>
    <row r="12" spans="1:34">
      <c r="A12">
        <v>2014</v>
      </c>
      <c r="B12" s="14">
        <v>43054.607523148145</v>
      </c>
      <c r="C12" t="s">
        <v>3637</v>
      </c>
      <c r="E12" t="s">
        <v>687</v>
      </c>
      <c r="I12" t="s">
        <v>1492</v>
      </c>
      <c r="L12" t="s">
        <v>687</v>
      </c>
      <c r="N12" t="s">
        <v>688</v>
      </c>
      <c r="P12" t="s">
        <v>687</v>
      </c>
      <c r="Z12" t="s">
        <v>687</v>
      </c>
      <c r="AH12" t="s">
        <v>688</v>
      </c>
    </row>
    <row r="13" spans="1:34">
      <c r="A13">
        <v>2015</v>
      </c>
      <c r="B13" s="14">
        <v>43054.607523148145</v>
      </c>
    </row>
    <row r="14" spans="1:34">
      <c r="A14">
        <v>2015</v>
      </c>
      <c r="B14" s="14">
        <v>43054.607523148145</v>
      </c>
      <c r="C14" t="s">
        <v>3635</v>
      </c>
      <c r="E14" t="s">
        <v>688</v>
      </c>
      <c r="L14" t="s">
        <v>688</v>
      </c>
      <c r="P14" t="s">
        <v>687</v>
      </c>
      <c r="V14" t="s">
        <v>687</v>
      </c>
      <c r="Z14" t="s">
        <v>688</v>
      </c>
      <c r="AH14" t="s">
        <v>688</v>
      </c>
    </row>
    <row r="15" spans="1:34">
      <c r="A15">
        <v>2015</v>
      </c>
      <c r="B15" s="14">
        <v>43054.607523148145</v>
      </c>
      <c r="C15" t="s">
        <v>3636</v>
      </c>
      <c r="E15" t="s">
        <v>688</v>
      </c>
      <c r="L15" t="s">
        <v>687</v>
      </c>
      <c r="P15" t="s">
        <v>688</v>
      </c>
      <c r="V15" t="s">
        <v>687</v>
      </c>
      <c r="Z15" t="s">
        <v>687</v>
      </c>
      <c r="AH15" t="s">
        <v>688</v>
      </c>
    </row>
    <row r="16" spans="1:34">
      <c r="A16">
        <v>2015</v>
      </c>
      <c r="B16" s="14">
        <v>43054.607523148145</v>
      </c>
      <c r="C16" t="s">
        <v>3637</v>
      </c>
      <c r="E16" t="s">
        <v>687</v>
      </c>
      <c r="L16" t="s">
        <v>687</v>
      </c>
      <c r="N16" t="s">
        <v>688</v>
      </c>
      <c r="P16" t="s">
        <v>687</v>
      </c>
      <c r="V16" t="s">
        <v>687</v>
      </c>
      <c r="Z16" t="s">
        <v>687</v>
      </c>
      <c r="AH16" t="s">
        <v>688</v>
      </c>
    </row>
    <row r="17" spans="1:34">
      <c r="A17">
        <v>2016</v>
      </c>
      <c r="B17" s="14">
        <v>43054.607523148145</v>
      </c>
    </row>
    <row r="18" spans="1:34">
      <c r="A18">
        <v>2016</v>
      </c>
      <c r="B18" s="14">
        <v>43054.607523148145</v>
      </c>
      <c r="C18" t="s">
        <v>3635</v>
      </c>
      <c r="E18" t="s">
        <v>688</v>
      </c>
      <c r="L18" t="s">
        <v>688</v>
      </c>
      <c r="P18" t="s">
        <v>687</v>
      </c>
      <c r="V18" t="s">
        <v>687</v>
      </c>
      <c r="Z18" t="s">
        <v>688</v>
      </c>
      <c r="AH18" t="s">
        <v>688</v>
      </c>
    </row>
    <row r="19" spans="1:34">
      <c r="A19">
        <v>2016</v>
      </c>
      <c r="B19" s="14">
        <v>43054.607523148145</v>
      </c>
      <c r="C19" t="s">
        <v>3636</v>
      </c>
      <c r="E19" t="s">
        <v>688</v>
      </c>
      <c r="L19" t="s">
        <v>687</v>
      </c>
      <c r="P19" t="s">
        <v>688</v>
      </c>
      <c r="V19" t="s">
        <v>687</v>
      </c>
      <c r="Z19" t="s">
        <v>687</v>
      </c>
      <c r="AH19" t="s">
        <v>688</v>
      </c>
    </row>
    <row r="20" spans="1:34">
      <c r="A20">
        <v>2016</v>
      </c>
      <c r="B20" s="14">
        <v>43054.607523148145</v>
      </c>
      <c r="C20" t="s">
        <v>3637</v>
      </c>
      <c r="E20" t="s">
        <v>687</v>
      </c>
      <c r="L20" t="s">
        <v>687</v>
      </c>
      <c r="P20" t="s">
        <v>687</v>
      </c>
      <c r="V20" t="s">
        <v>687</v>
      </c>
      <c r="Z20" t="s">
        <v>687</v>
      </c>
      <c r="AH20" t="s">
        <v>688</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401"/>
  <sheetViews>
    <sheetView workbookViewId="0"/>
  </sheetViews>
  <sheetFormatPr defaultRowHeight="15"/>
  <sheetData>
    <row r="1" spans="1:4">
      <c r="A1">
        <v>5.2</v>
      </c>
      <c r="B1" t="s">
        <v>4897</v>
      </c>
    </row>
    <row r="2" spans="1:4">
      <c r="A2" s="10" t="str">
        <f>HYPERLINK("#'Contents'!B108", "Back to Contents")</f>
        <v>Back to Contents</v>
      </c>
    </row>
    <row r="3" spans="1:4">
      <c r="A3" t="s">
        <v>110</v>
      </c>
      <c r="B3" t="s">
        <v>108</v>
      </c>
      <c r="C3" t="s">
        <v>109</v>
      </c>
      <c r="D3" t="s">
        <v>805</v>
      </c>
    </row>
    <row r="4" spans="1:4">
      <c r="A4" t="s">
        <v>117</v>
      </c>
      <c r="B4">
        <v>2015</v>
      </c>
      <c r="C4" s="14">
        <v>43054.607534722221</v>
      </c>
    </row>
    <row r="5" spans="1:4">
      <c r="A5" t="s">
        <v>117</v>
      </c>
      <c r="B5">
        <v>2016</v>
      </c>
      <c r="C5" s="14">
        <v>43054.607534722221</v>
      </c>
    </row>
    <row r="6" spans="1:4">
      <c r="A6" t="s">
        <v>117</v>
      </c>
      <c r="B6">
        <v>2016</v>
      </c>
      <c r="C6" s="14">
        <v>43054.607534722221</v>
      </c>
    </row>
    <row r="7" spans="1:4">
      <c r="A7" t="s">
        <v>117</v>
      </c>
      <c r="B7">
        <v>2013</v>
      </c>
      <c r="C7" s="14">
        <v>43054.607534722221</v>
      </c>
    </row>
    <row r="8" spans="1:4">
      <c r="A8" t="s">
        <v>117</v>
      </c>
      <c r="B8">
        <v>2015</v>
      </c>
      <c r="C8" s="14">
        <v>43054.607534722221</v>
      </c>
    </row>
    <row r="9" spans="1:4">
      <c r="A9" t="s">
        <v>117</v>
      </c>
      <c r="B9">
        <v>2015</v>
      </c>
      <c r="C9" s="14">
        <v>43054.607534722221</v>
      </c>
    </row>
    <row r="10" spans="1:4">
      <c r="A10" t="s">
        <v>117</v>
      </c>
      <c r="B10">
        <v>2014</v>
      </c>
      <c r="C10" s="14">
        <v>43054.607534722221</v>
      </c>
    </row>
    <row r="11" spans="1:4">
      <c r="A11" t="s">
        <v>117</v>
      </c>
      <c r="B11">
        <v>2014</v>
      </c>
      <c r="C11" s="14">
        <v>43054.607534722221</v>
      </c>
    </row>
    <row r="12" spans="1:4">
      <c r="A12" t="s">
        <v>117</v>
      </c>
      <c r="B12">
        <v>2014</v>
      </c>
      <c r="C12" s="14">
        <v>43054.607534722221</v>
      </c>
    </row>
    <row r="13" spans="1:4">
      <c r="A13" t="s">
        <v>117</v>
      </c>
      <c r="B13">
        <v>2013</v>
      </c>
      <c r="C13" s="14">
        <v>43054.607534722221</v>
      </c>
    </row>
    <row r="14" spans="1:4">
      <c r="A14" t="s">
        <v>117</v>
      </c>
      <c r="B14">
        <v>2013</v>
      </c>
      <c r="C14" s="14">
        <v>43054.607534722221</v>
      </c>
    </row>
    <row r="15" spans="1:4">
      <c r="A15" t="s">
        <v>117</v>
      </c>
      <c r="B15">
        <v>2016</v>
      </c>
      <c r="C15" s="14">
        <v>43054.607534722221</v>
      </c>
    </row>
    <row r="16" spans="1:4">
      <c r="A16" t="s">
        <v>126</v>
      </c>
      <c r="B16">
        <v>2016</v>
      </c>
      <c r="C16" s="14">
        <v>43054.607534722221</v>
      </c>
      <c r="D16" t="s">
        <v>3641</v>
      </c>
    </row>
    <row r="17" spans="1:4">
      <c r="A17" t="s">
        <v>126</v>
      </c>
      <c r="B17">
        <v>2015</v>
      </c>
      <c r="C17" s="14">
        <v>43054.607534722221</v>
      </c>
      <c r="D17" t="s">
        <v>3639</v>
      </c>
    </row>
    <row r="18" spans="1:4">
      <c r="A18" t="s">
        <v>126</v>
      </c>
      <c r="B18">
        <v>2015</v>
      </c>
      <c r="C18" s="14">
        <v>43054.607534722221</v>
      </c>
      <c r="D18" t="s">
        <v>7077</v>
      </c>
    </row>
    <row r="19" spans="1:4">
      <c r="A19" t="s">
        <v>126</v>
      </c>
      <c r="B19">
        <v>2015</v>
      </c>
      <c r="C19" s="14">
        <v>43054.607534722221</v>
      </c>
    </row>
    <row r="20" spans="1:4">
      <c r="A20" t="s">
        <v>126</v>
      </c>
      <c r="B20">
        <v>2015</v>
      </c>
      <c r="C20" s="14">
        <v>43054.607534722221</v>
      </c>
    </row>
    <row r="21" spans="1:4">
      <c r="A21" t="s">
        <v>126</v>
      </c>
      <c r="B21">
        <v>2015</v>
      </c>
      <c r="C21" s="14">
        <v>43054.607534722221</v>
      </c>
    </row>
    <row r="22" spans="1:4">
      <c r="A22" t="s">
        <v>126</v>
      </c>
      <c r="B22">
        <v>2016</v>
      </c>
      <c r="C22" s="14">
        <v>43054.607534722221</v>
      </c>
      <c r="D22" t="s">
        <v>3640</v>
      </c>
    </row>
    <row r="23" spans="1:4">
      <c r="A23" t="s">
        <v>126</v>
      </c>
      <c r="B23">
        <v>2016</v>
      </c>
      <c r="C23" s="14">
        <v>43054.607534722221</v>
      </c>
      <c r="D23" t="s">
        <v>3639</v>
      </c>
    </row>
    <row r="24" spans="1:4">
      <c r="A24" t="s">
        <v>126</v>
      </c>
      <c r="B24">
        <v>2016</v>
      </c>
      <c r="C24" s="14">
        <v>43054.607534722221</v>
      </c>
      <c r="D24" t="s">
        <v>7077</v>
      </c>
    </row>
    <row r="25" spans="1:4">
      <c r="A25" t="s">
        <v>126</v>
      </c>
      <c r="B25">
        <v>2016</v>
      </c>
      <c r="C25" s="14">
        <v>43054.607534722221</v>
      </c>
    </row>
    <row r="26" spans="1:4">
      <c r="A26" t="s">
        <v>126</v>
      </c>
      <c r="B26">
        <v>2015</v>
      </c>
      <c r="C26" s="14">
        <v>43054.607534722221</v>
      </c>
      <c r="D26" t="s">
        <v>3640</v>
      </c>
    </row>
    <row r="27" spans="1:4">
      <c r="A27" t="s">
        <v>126</v>
      </c>
      <c r="B27">
        <v>2016</v>
      </c>
      <c r="C27" s="14">
        <v>43054.607534722221</v>
      </c>
    </row>
    <row r="28" spans="1:4">
      <c r="A28" t="s">
        <v>126</v>
      </c>
      <c r="B28">
        <v>2014</v>
      </c>
      <c r="C28" s="14">
        <v>43054.607534722221</v>
      </c>
      <c r="D28" t="s">
        <v>3639</v>
      </c>
    </row>
    <row r="29" spans="1:4">
      <c r="A29" t="s">
        <v>126</v>
      </c>
      <c r="B29">
        <v>2016</v>
      </c>
      <c r="C29" s="14">
        <v>43054.607534722221</v>
      </c>
    </row>
    <row r="30" spans="1:4">
      <c r="A30" t="s">
        <v>126</v>
      </c>
      <c r="B30">
        <v>2013</v>
      </c>
      <c r="C30" s="14">
        <v>43054.607534722221</v>
      </c>
    </row>
    <row r="31" spans="1:4">
      <c r="A31" t="s">
        <v>126</v>
      </c>
      <c r="B31">
        <v>2013</v>
      </c>
      <c r="C31" s="14">
        <v>43054.607534722221</v>
      </c>
      <c r="D31" t="s">
        <v>3641</v>
      </c>
    </row>
    <row r="32" spans="1:4">
      <c r="A32" t="s">
        <v>126</v>
      </c>
      <c r="B32">
        <v>2013</v>
      </c>
      <c r="C32" s="14">
        <v>43054.607534722221</v>
      </c>
      <c r="D32" t="s">
        <v>3640</v>
      </c>
    </row>
    <row r="33" spans="1:4">
      <c r="A33" t="s">
        <v>126</v>
      </c>
      <c r="B33">
        <v>2013</v>
      </c>
      <c r="C33" s="14">
        <v>43054.607534722221</v>
      </c>
      <c r="D33" t="s">
        <v>3639</v>
      </c>
    </row>
    <row r="34" spans="1:4">
      <c r="A34" t="s">
        <v>126</v>
      </c>
      <c r="B34">
        <v>2013</v>
      </c>
      <c r="C34" s="14">
        <v>43054.607534722221</v>
      </c>
      <c r="D34" t="s">
        <v>7077</v>
      </c>
    </row>
    <row r="35" spans="1:4">
      <c r="A35" t="s">
        <v>126</v>
      </c>
      <c r="B35">
        <v>2014</v>
      </c>
      <c r="C35" s="14">
        <v>43054.607534722221</v>
      </c>
    </row>
    <row r="36" spans="1:4">
      <c r="A36" t="s">
        <v>126</v>
      </c>
      <c r="B36">
        <v>2013</v>
      </c>
      <c r="C36" s="14">
        <v>43054.607534722221</v>
      </c>
    </row>
    <row r="37" spans="1:4">
      <c r="A37" t="s">
        <v>126</v>
      </c>
      <c r="B37">
        <v>2015</v>
      </c>
      <c r="C37" s="14">
        <v>43054.607534722221</v>
      </c>
      <c r="D37" t="s">
        <v>3641</v>
      </c>
    </row>
    <row r="38" spans="1:4">
      <c r="A38" t="s">
        <v>126</v>
      </c>
      <c r="B38">
        <v>2014</v>
      </c>
      <c r="C38" s="14">
        <v>43054.607534722221</v>
      </c>
      <c r="D38" t="s">
        <v>3641</v>
      </c>
    </row>
    <row r="39" spans="1:4">
      <c r="A39" t="s">
        <v>126</v>
      </c>
      <c r="B39">
        <v>2014</v>
      </c>
      <c r="C39" s="14">
        <v>43054.607534722221</v>
      </c>
      <c r="D39" t="s">
        <v>3640</v>
      </c>
    </row>
    <row r="40" spans="1:4">
      <c r="A40" t="s">
        <v>126</v>
      </c>
      <c r="B40">
        <v>2014</v>
      </c>
      <c r="C40" s="14">
        <v>43054.607534722221</v>
      </c>
      <c r="D40" t="s">
        <v>7077</v>
      </c>
    </row>
    <row r="41" spans="1:4">
      <c r="A41" t="s">
        <v>126</v>
      </c>
      <c r="B41">
        <v>2014</v>
      </c>
      <c r="C41" s="14">
        <v>43054.607534722221</v>
      </c>
    </row>
    <row r="42" spans="1:4">
      <c r="A42" t="s">
        <v>126</v>
      </c>
      <c r="B42">
        <v>2014</v>
      </c>
      <c r="C42" s="14">
        <v>43054.607534722221</v>
      </c>
    </row>
    <row r="43" spans="1:4">
      <c r="A43" t="s">
        <v>126</v>
      </c>
      <c r="B43">
        <v>2013</v>
      </c>
      <c r="C43" s="14">
        <v>43054.607534722221</v>
      </c>
    </row>
    <row r="44" spans="1:4">
      <c r="A44" t="s">
        <v>134</v>
      </c>
      <c r="B44">
        <v>2015</v>
      </c>
      <c r="C44" s="14">
        <v>43054.607534722221</v>
      </c>
    </row>
    <row r="45" spans="1:4">
      <c r="A45" t="s">
        <v>134</v>
      </c>
      <c r="B45">
        <v>2015</v>
      </c>
      <c r="C45" s="14">
        <v>43054.607534722221</v>
      </c>
    </row>
    <row r="46" spans="1:4">
      <c r="A46" t="s">
        <v>134</v>
      </c>
      <c r="B46">
        <v>2016</v>
      </c>
      <c r="C46" s="14">
        <v>43054.607534722221</v>
      </c>
    </row>
    <row r="47" spans="1:4">
      <c r="A47" t="s">
        <v>134</v>
      </c>
      <c r="B47">
        <v>2016</v>
      </c>
      <c r="C47" s="14">
        <v>43054.607534722221</v>
      </c>
    </row>
    <row r="48" spans="1:4">
      <c r="A48" t="s">
        <v>134</v>
      </c>
      <c r="B48">
        <v>2016</v>
      </c>
      <c r="C48" s="14">
        <v>43054.607534722221</v>
      </c>
    </row>
    <row r="49" spans="1:3">
      <c r="A49" t="s">
        <v>134</v>
      </c>
      <c r="B49">
        <v>2013</v>
      </c>
      <c r="C49" s="14">
        <v>43054.607534722221</v>
      </c>
    </row>
    <row r="50" spans="1:3">
      <c r="A50" t="s">
        <v>134</v>
      </c>
      <c r="B50">
        <v>2014</v>
      </c>
      <c r="C50" s="14">
        <v>43054.607534722221</v>
      </c>
    </row>
    <row r="51" spans="1:3">
      <c r="A51" t="s">
        <v>134</v>
      </c>
      <c r="B51">
        <v>2014</v>
      </c>
      <c r="C51" s="14">
        <v>43054.607534722221</v>
      </c>
    </row>
    <row r="52" spans="1:3">
      <c r="A52" t="s">
        <v>134</v>
      </c>
      <c r="B52">
        <v>2014</v>
      </c>
      <c r="C52" s="14">
        <v>43054.607534722221</v>
      </c>
    </row>
    <row r="53" spans="1:3">
      <c r="A53" t="s">
        <v>134</v>
      </c>
      <c r="B53">
        <v>2013</v>
      </c>
      <c r="C53" s="14">
        <v>43054.607534722221</v>
      </c>
    </row>
    <row r="54" spans="1:3">
      <c r="A54" t="s">
        <v>134</v>
      </c>
      <c r="B54">
        <v>2013</v>
      </c>
      <c r="C54" s="14">
        <v>43054.607534722221</v>
      </c>
    </row>
    <row r="55" spans="1:3">
      <c r="A55" t="s">
        <v>134</v>
      </c>
      <c r="B55">
        <v>2015</v>
      </c>
      <c r="C55" s="14">
        <v>43054.607534722221</v>
      </c>
    </row>
    <row r="56" spans="1:3">
      <c r="A56" t="s">
        <v>147</v>
      </c>
      <c r="B56">
        <v>2014</v>
      </c>
      <c r="C56" s="14">
        <v>43054.607534722221</v>
      </c>
    </row>
    <row r="57" spans="1:3">
      <c r="A57" t="s">
        <v>147</v>
      </c>
      <c r="B57">
        <v>2016</v>
      </c>
      <c r="C57" s="14">
        <v>43054.607534722221</v>
      </c>
    </row>
    <row r="58" spans="1:3">
      <c r="A58" t="s">
        <v>147</v>
      </c>
      <c r="B58">
        <v>2016</v>
      </c>
      <c r="C58" s="14">
        <v>43054.607534722221</v>
      </c>
    </row>
    <row r="59" spans="1:3">
      <c r="A59" t="s">
        <v>147</v>
      </c>
      <c r="B59">
        <v>2016</v>
      </c>
      <c r="C59" s="14">
        <v>43054.607534722221</v>
      </c>
    </row>
    <row r="60" spans="1:3">
      <c r="A60" t="s">
        <v>147</v>
      </c>
      <c r="B60">
        <v>2015</v>
      </c>
      <c r="C60" s="14">
        <v>43054.607534722221</v>
      </c>
    </row>
    <row r="61" spans="1:3">
      <c r="A61" t="s">
        <v>147</v>
      </c>
      <c r="B61">
        <v>2015</v>
      </c>
      <c r="C61" s="14">
        <v>43054.607534722221</v>
      </c>
    </row>
    <row r="62" spans="1:3">
      <c r="A62" t="s">
        <v>147</v>
      </c>
      <c r="B62">
        <v>2014</v>
      </c>
      <c r="C62" s="14">
        <v>43054.607534722221</v>
      </c>
    </row>
    <row r="63" spans="1:3">
      <c r="A63" t="s">
        <v>147</v>
      </c>
      <c r="B63">
        <v>2014</v>
      </c>
      <c r="C63" s="14">
        <v>43054.607534722221</v>
      </c>
    </row>
    <row r="64" spans="1:3">
      <c r="A64" t="s">
        <v>147</v>
      </c>
      <c r="B64">
        <v>2013</v>
      </c>
      <c r="C64" s="14">
        <v>43054.607534722221</v>
      </c>
    </row>
    <row r="65" spans="1:3">
      <c r="A65" t="s">
        <v>147</v>
      </c>
      <c r="B65">
        <v>2013</v>
      </c>
      <c r="C65" s="14">
        <v>43054.607534722221</v>
      </c>
    </row>
    <row r="66" spans="1:3">
      <c r="A66" t="s">
        <v>147</v>
      </c>
      <c r="B66">
        <v>2013</v>
      </c>
      <c r="C66" s="14">
        <v>43054.607534722221</v>
      </c>
    </row>
    <row r="67" spans="1:3">
      <c r="A67" t="s">
        <v>147</v>
      </c>
      <c r="B67">
        <v>2015</v>
      </c>
      <c r="C67" s="14">
        <v>43054.607534722221</v>
      </c>
    </row>
    <row r="68" spans="1:3">
      <c r="A68" t="s">
        <v>155</v>
      </c>
      <c r="B68">
        <v>2014</v>
      </c>
      <c r="C68" s="14">
        <v>43054.607534722221</v>
      </c>
    </row>
    <row r="69" spans="1:3">
      <c r="A69" t="s">
        <v>155</v>
      </c>
      <c r="B69">
        <v>2016</v>
      </c>
      <c r="C69" s="14">
        <v>43054.607534722221</v>
      </c>
    </row>
    <row r="70" spans="1:3">
      <c r="A70" t="s">
        <v>155</v>
      </c>
      <c r="B70">
        <v>2016</v>
      </c>
      <c r="C70" s="14">
        <v>43054.607534722221</v>
      </c>
    </row>
    <row r="71" spans="1:3">
      <c r="A71" t="s">
        <v>155</v>
      </c>
      <c r="B71">
        <v>2015</v>
      </c>
      <c r="C71" s="14">
        <v>43054.607534722221</v>
      </c>
    </row>
    <row r="72" spans="1:3">
      <c r="A72" t="s">
        <v>155</v>
      </c>
      <c r="B72">
        <v>2015</v>
      </c>
      <c r="C72" s="14">
        <v>43054.607534722221</v>
      </c>
    </row>
    <row r="73" spans="1:3">
      <c r="A73" t="s">
        <v>155</v>
      </c>
      <c r="B73">
        <v>2016</v>
      </c>
      <c r="C73" s="14">
        <v>43054.607534722221</v>
      </c>
    </row>
    <row r="74" spans="1:3">
      <c r="A74" t="s">
        <v>155</v>
      </c>
      <c r="B74">
        <v>2014</v>
      </c>
      <c r="C74" s="14">
        <v>43054.607534722221</v>
      </c>
    </row>
    <row r="75" spans="1:3">
      <c r="A75" t="s">
        <v>155</v>
      </c>
      <c r="B75">
        <v>2013</v>
      </c>
      <c r="C75" s="14">
        <v>43054.607534722221</v>
      </c>
    </row>
    <row r="76" spans="1:3">
      <c r="A76" t="s">
        <v>155</v>
      </c>
      <c r="B76">
        <v>2013</v>
      </c>
      <c r="C76" s="14">
        <v>43054.607534722221</v>
      </c>
    </row>
    <row r="77" spans="1:3">
      <c r="A77" t="s">
        <v>155</v>
      </c>
      <c r="B77">
        <v>2013</v>
      </c>
      <c r="C77" s="14">
        <v>43054.607534722221</v>
      </c>
    </row>
    <row r="78" spans="1:3">
      <c r="A78" t="s">
        <v>155</v>
      </c>
      <c r="B78">
        <v>2015</v>
      </c>
      <c r="C78" s="14">
        <v>43054.607534722221</v>
      </c>
    </row>
    <row r="79" spans="1:3">
      <c r="A79" t="s">
        <v>155</v>
      </c>
      <c r="B79">
        <v>2014</v>
      </c>
      <c r="C79" s="14">
        <v>43054.607534722221</v>
      </c>
    </row>
    <row r="80" spans="1:3">
      <c r="A80" t="s">
        <v>162</v>
      </c>
      <c r="B80">
        <v>2014</v>
      </c>
      <c r="C80" s="14">
        <v>43054.607534722221</v>
      </c>
    </row>
    <row r="81" spans="1:3">
      <c r="A81" t="s">
        <v>162</v>
      </c>
      <c r="B81">
        <v>2016</v>
      </c>
      <c r="C81" s="14">
        <v>43054.607534722221</v>
      </c>
    </row>
    <row r="82" spans="1:3">
      <c r="A82" t="s">
        <v>162</v>
      </c>
      <c r="B82">
        <v>2016</v>
      </c>
      <c r="C82" s="14">
        <v>43054.607534722221</v>
      </c>
    </row>
    <row r="83" spans="1:3">
      <c r="A83" t="s">
        <v>162</v>
      </c>
      <c r="B83">
        <v>2016</v>
      </c>
      <c r="C83" s="14">
        <v>43054.607534722221</v>
      </c>
    </row>
    <row r="84" spans="1:3">
      <c r="A84" t="s">
        <v>162</v>
      </c>
      <c r="B84">
        <v>2015</v>
      </c>
      <c r="C84" s="14">
        <v>43054.607534722221</v>
      </c>
    </row>
    <row r="85" spans="1:3">
      <c r="A85" t="s">
        <v>162</v>
      </c>
      <c r="B85">
        <v>2015</v>
      </c>
      <c r="C85" s="14">
        <v>43054.607534722221</v>
      </c>
    </row>
    <row r="86" spans="1:3">
      <c r="A86" t="s">
        <v>162</v>
      </c>
      <c r="B86">
        <v>2014</v>
      </c>
      <c r="C86" s="14">
        <v>43054.607534722221</v>
      </c>
    </row>
    <row r="87" spans="1:3">
      <c r="A87" t="s">
        <v>162</v>
      </c>
      <c r="B87">
        <v>2014</v>
      </c>
      <c r="C87" s="14">
        <v>43054.607534722221</v>
      </c>
    </row>
    <row r="88" spans="1:3">
      <c r="A88" t="s">
        <v>162</v>
      </c>
      <c r="B88">
        <v>2013</v>
      </c>
      <c r="C88" s="14">
        <v>43054.607534722221</v>
      </c>
    </row>
    <row r="89" spans="1:3">
      <c r="A89" t="s">
        <v>162</v>
      </c>
      <c r="B89">
        <v>2013</v>
      </c>
      <c r="C89" s="14">
        <v>43054.607534722221</v>
      </c>
    </row>
    <row r="90" spans="1:3">
      <c r="A90" t="s">
        <v>162</v>
      </c>
      <c r="B90">
        <v>2013</v>
      </c>
      <c r="C90" s="14">
        <v>43054.607534722221</v>
      </c>
    </row>
    <row r="91" spans="1:3">
      <c r="A91" t="s">
        <v>162</v>
      </c>
      <c r="B91">
        <v>2015</v>
      </c>
      <c r="C91" s="14">
        <v>43054.607534722221</v>
      </c>
    </row>
    <row r="92" spans="1:3">
      <c r="A92" t="s">
        <v>172</v>
      </c>
      <c r="B92">
        <v>2015</v>
      </c>
      <c r="C92" s="14">
        <v>43054.607534722221</v>
      </c>
    </row>
    <row r="93" spans="1:3">
      <c r="A93" t="s">
        <v>172</v>
      </c>
      <c r="B93">
        <v>2016</v>
      </c>
      <c r="C93" s="14">
        <v>43054.607534722221</v>
      </c>
    </row>
    <row r="94" spans="1:3">
      <c r="A94" t="s">
        <v>172</v>
      </c>
      <c r="B94">
        <v>2016</v>
      </c>
      <c r="C94" s="14">
        <v>43054.607534722221</v>
      </c>
    </row>
    <row r="95" spans="1:3">
      <c r="A95" t="s">
        <v>172</v>
      </c>
      <c r="B95">
        <v>2016</v>
      </c>
      <c r="C95" s="14">
        <v>43054.607534722221</v>
      </c>
    </row>
    <row r="96" spans="1:3">
      <c r="A96" t="s">
        <v>172</v>
      </c>
      <c r="B96">
        <v>2015</v>
      </c>
      <c r="C96" s="14">
        <v>43054.607534722221</v>
      </c>
    </row>
    <row r="97" spans="1:3">
      <c r="A97" t="s">
        <v>172</v>
      </c>
      <c r="B97">
        <v>2015</v>
      </c>
      <c r="C97" s="14">
        <v>43054.607534722221</v>
      </c>
    </row>
    <row r="98" spans="1:3">
      <c r="A98" t="s">
        <v>172</v>
      </c>
      <c r="B98">
        <v>2014</v>
      </c>
      <c r="C98" s="14">
        <v>43054.607534722221</v>
      </c>
    </row>
    <row r="99" spans="1:3">
      <c r="A99" t="s">
        <v>172</v>
      </c>
      <c r="B99">
        <v>2014</v>
      </c>
      <c r="C99" s="14">
        <v>43054.607534722221</v>
      </c>
    </row>
    <row r="100" spans="1:3">
      <c r="A100" t="s">
        <v>172</v>
      </c>
      <c r="B100">
        <v>2013</v>
      </c>
      <c r="C100" s="14">
        <v>43054.607534722221</v>
      </c>
    </row>
    <row r="101" spans="1:3">
      <c r="A101" t="s">
        <v>172</v>
      </c>
      <c r="B101">
        <v>2013</v>
      </c>
      <c r="C101" s="14">
        <v>43054.607534722221</v>
      </c>
    </row>
    <row r="102" spans="1:3">
      <c r="A102" t="s">
        <v>172</v>
      </c>
      <c r="B102">
        <v>2013</v>
      </c>
      <c r="C102" s="14">
        <v>43054.607534722221</v>
      </c>
    </row>
    <row r="103" spans="1:3">
      <c r="A103" t="s">
        <v>172</v>
      </c>
      <c r="B103">
        <v>2014</v>
      </c>
      <c r="C103" s="14">
        <v>43054.607534722221</v>
      </c>
    </row>
    <row r="104" spans="1:3">
      <c r="A104" t="s">
        <v>180</v>
      </c>
      <c r="B104">
        <v>2014</v>
      </c>
      <c r="C104" s="14">
        <v>43054.607534722221</v>
      </c>
    </row>
    <row r="105" spans="1:3">
      <c r="A105" t="s">
        <v>180</v>
      </c>
      <c r="B105">
        <v>2016</v>
      </c>
      <c r="C105" s="14">
        <v>43054.607534722221</v>
      </c>
    </row>
    <row r="106" spans="1:3">
      <c r="A106" t="s">
        <v>180</v>
      </c>
      <c r="B106">
        <v>2016</v>
      </c>
      <c r="C106" s="14">
        <v>43054.607534722221</v>
      </c>
    </row>
    <row r="107" spans="1:3">
      <c r="A107" t="s">
        <v>180</v>
      </c>
      <c r="B107">
        <v>2016</v>
      </c>
      <c r="C107" s="14">
        <v>43054.607534722221</v>
      </c>
    </row>
    <row r="108" spans="1:3">
      <c r="A108" t="s">
        <v>180</v>
      </c>
      <c r="B108">
        <v>2015</v>
      </c>
      <c r="C108" s="14">
        <v>43054.607534722221</v>
      </c>
    </row>
    <row r="109" spans="1:3">
      <c r="A109" t="s">
        <v>180</v>
      </c>
      <c r="B109">
        <v>2015</v>
      </c>
      <c r="C109" s="14">
        <v>43054.607534722221</v>
      </c>
    </row>
    <row r="110" spans="1:3">
      <c r="A110" t="s">
        <v>180</v>
      </c>
      <c r="B110">
        <v>2014</v>
      </c>
      <c r="C110" s="14">
        <v>43054.607534722221</v>
      </c>
    </row>
    <row r="111" spans="1:3">
      <c r="A111" t="s">
        <v>180</v>
      </c>
      <c r="B111">
        <v>2014</v>
      </c>
      <c r="C111" s="14">
        <v>43054.607534722221</v>
      </c>
    </row>
    <row r="112" spans="1:3">
      <c r="A112" t="s">
        <v>180</v>
      </c>
      <c r="B112">
        <v>2013</v>
      </c>
      <c r="C112" s="14">
        <v>43054.607534722221</v>
      </c>
    </row>
    <row r="113" spans="1:3">
      <c r="A113" t="s">
        <v>180</v>
      </c>
      <c r="B113">
        <v>2013</v>
      </c>
      <c r="C113" s="14">
        <v>43054.607534722221</v>
      </c>
    </row>
    <row r="114" spans="1:3">
      <c r="A114" t="s">
        <v>180</v>
      </c>
      <c r="B114">
        <v>2013</v>
      </c>
      <c r="C114" s="14">
        <v>43054.607534722221</v>
      </c>
    </row>
    <row r="115" spans="1:3">
      <c r="A115" t="s">
        <v>180</v>
      </c>
      <c r="B115">
        <v>2015</v>
      </c>
      <c r="C115" s="14">
        <v>43054.607534722221</v>
      </c>
    </row>
    <row r="116" spans="1:3">
      <c r="A116" t="s">
        <v>192</v>
      </c>
      <c r="B116">
        <v>2014</v>
      </c>
      <c r="C116" s="14">
        <v>43054.607534722221</v>
      </c>
    </row>
    <row r="117" spans="1:3">
      <c r="A117" t="s">
        <v>192</v>
      </c>
      <c r="B117">
        <v>2015</v>
      </c>
      <c r="C117" s="14">
        <v>43054.607534722221</v>
      </c>
    </row>
    <row r="118" spans="1:3">
      <c r="A118" t="s">
        <v>192</v>
      </c>
      <c r="B118">
        <v>2016</v>
      </c>
      <c r="C118" s="14">
        <v>43054.607534722221</v>
      </c>
    </row>
    <row r="119" spans="1:3">
      <c r="A119" t="s">
        <v>192</v>
      </c>
      <c r="B119">
        <v>2016</v>
      </c>
      <c r="C119" s="14">
        <v>43054.607534722221</v>
      </c>
    </row>
    <row r="120" spans="1:3">
      <c r="A120" t="s">
        <v>192</v>
      </c>
      <c r="B120">
        <v>2016</v>
      </c>
      <c r="C120" s="14">
        <v>43054.607534722221</v>
      </c>
    </row>
    <row r="121" spans="1:3">
      <c r="A121" t="s">
        <v>192</v>
      </c>
      <c r="B121">
        <v>2015</v>
      </c>
      <c r="C121" s="14">
        <v>43054.607534722221</v>
      </c>
    </row>
    <row r="122" spans="1:3">
      <c r="A122" t="s">
        <v>192</v>
      </c>
      <c r="B122">
        <v>2014</v>
      </c>
      <c r="C122" s="14">
        <v>43054.607534722221</v>
      </c>
    </row>
    <row r="123" spans="1:3">
      <c r="A123" t="s">
        <v>192</v>
      </c>
      <c r="B123">
        <v>2013</v>
      </c>
      <c r="C123" s="14">
        <v>43054.607534722221</v>
      </c>
    </row>
    <row r="124" spans="1:3">
      <c r="A124" t="s">
        <v>192</v>
      </c>
      <c r="B124">
        <v>2014</v>
      </c>
      <c r="C124" s="14">
        <v>43054.607534722221</v>
      </c>
    </row>
    <row r="125" spans="1:3">
      <c r="A125" t="s">
        <v>192</v>
      </c>
      <c r="B125">
        <v>2013</v>
      </c>
      <c r="C125" s="14">
        <v>43054.607534722221</v>
      </c>
    </row>
    <row r="126" spans="1:3">
      <c r="A126" t="s">
        <v>192</v>
      </c>
      <c r="B126">
        <v>2013</v>
      </c>
      <c r="C126" s="14">
        <v>43054.607534722221</v>
      </c>
    </row>
    <row r="127" spans="1:3">
      <c r="A127" t="s">
        <v>192</v>
      </c>
      <c r="B127">
        <v>2015</v>
      </c>
      <c r="C127" s="14">
        <v>43054.607534722221</v>
      </c>
    </row>
    <row r="128" spans="1:3">
      <c r="A128" t="s">
        <v>199</v>
      </c>
      <c r="B128">
        <v>2014</v>
      </c>
      <c r="C128" s="14">
        <v>43054.607534722221</v>
      </c>
    </row>
    <row r="129" spans="1:3">
      <c r="A129" t="s">
        <v>199</v>
      </c>
      <c r="B129">
        <v>2016</v>
      </c>
      <c r="C129" s="14">
        <v>43054.607534722221</v>
      </c>
    </row>
    <row r="130" spans="1:3">
      <c r="A130" t="s">
        <v>199</v>
      </c>
      <c r="B130">
        <v>2016</v>
      </c>
      <c r="C130" s="14">
        <v>43054.607534722221</v>
      </c>
    </row>
    <row r="131" spans="1:3">
      <c r="A131" t="s">
        <v>199</v>
      </c>
      <c r="B131">
        <v>2016</v>
      </c>
      <c r="C131" s="14">
        <v>43054.607534722221</v>
      </c>
    </row>
    <row r="132" spans="1:3">
      <c r="A132" t="s">
        <v>199</v>
      </c>
      <c r="B132">
        <v>2015</v>
      </c>
      <c r="C132" s="14">
        <v>43054.607534722221</v>
      </c>
    </row>
    <row r="133" spans="1:3">
      <c r="A133" t="s">
        <v>199</v>
      </c>
      <c r="B133">
        <v>2015</v>
      </c>
      <c r="C133" s="14">
        <v>43054.607534722221</v>
      </c>
    </row>
    <row r="134" spans="1:3">
      <c r="A134" t="s">
        <v>199</v>
      </c>
      <c r="B134">
        <v>2014</v>
      </c>
      <c r="C134" s="14">
        <v>43054.607534722221</v>
      </c>
    </row>
    <row r="135" spans="1:3">
      <c r="A135" t="s">
        <v>199</v>
      </c>
      <c r="B135">
        <v>2014</v>
      </c>
      <c r="C135" s="14">
        <v>43054.607534722221</v>
      </c>
    </row>
    <row r="136" spans="1:3">
      <c r="A136" t="s">
        <v>199</v>
      </c>
      <c r="B136">
        <v>2013</v>
      </c>
      <c r="C136" s="14">
        <v>43054.607534722221</v>
      </c>
    </row>
    <row r="137" spans="1:3">
      <c r="A137" t="s">
        <v>199</v>
      </c>
      <c r="B137">
        <v>2013</v>
      </c>
      <c r="C137" s="14">
        <v>43054.607534722221</v>
      </c>
    </row>
    <row r="138" spans="1:3">
      <c r="A138" t="s">
        <v>199</v>
      </c>
      <c r="B138">
        <v>2013</v>
      </c>
      <c r="C138" s="14">
        <v>43054.607534722221</v>
      </c>
    </row>
    <row r="139" spans="1:3">
      <c r="A139" t="s">
        <v>199</v>
      </c>
      <c r="B139">
        <v>2015</v>
      </c>
      <c r="C139" s="14">
        <v>43054.607534722221</v>
      </c>
    </row>
    <row r="140" spans="1:3">
      <c r="A140" t="s">
        <v>205</v>
      </c>
      <c r="B140">
        <v>2015</v>
      </c>
      <c r="C140" s="14">
        <v>43054.607534722221</v>
      </c>
    </row>
    <row r="141" spans="1:3">
      <c r="A141" t="s">
        <v>205</v>
      </c>
      <c r="B141">
        <v>2016</v>
      </c>
      <c r="C141" s="14">
        <v>43054.607534722221</v>
      </c>
    </row>
    <row r="142" spans="1:3">
      <c r="A142" t="s">
        <v>205</v>
      </c>
      <c r="B142">
        <v>2016</v>
      </c>
      <c r="C142" s="14">
        <v>43054.607534722221</v>
      </c>
    </row>
    <row r="143" spans="1:3">
      <c r="A143" t="s">
        <v>205</v>
      </c>
      <c r="B143">
        <v>2015</v>
      </c>
      <c r="C143" s="14">
        <v>43054.607534722221</v>
      </c>
    </row>
    <row r="144" spans="1:3">
      <c r="A144" t="s">
        <v>205</v>
      </c>
      <c r="B144">
        <v>2015</v>
      </c>
      <c r="C144" s="14">
        <v>43054.607534722221</v>
      </c>
    </row>
    <row r="145" spans="1:3">
      <c r="A145" t="s">
        <v>205</v>
      </c>
      <c r="B145">
        <v>2014</v>
      </c>
      <c r="C145" s="14">
        <v>43054.607534722221</v>
      </c>
    </row>
    <row r="146" spans="1:3">
      <c r="A146" t="s">
        <v>205</v>
      </c>
      <c r="B146">
        <v>2014</v>
      </c>
      <c r="C146" s="14">
        <v>43054.607534722221</v>
      </c>
    </row>
    <row r="147" spans="1:3">
      <c r="A147" t="s">
        <v>205</v>
      </c>
      <c r="B147">
        <v>2013</v>
      </c>
      <c r="C147" s="14">
        <v>43054.607534722221</v>
      </c>
    </row>
    <row r="148" spans="1:3">
      <c r="A148" t="s">
        <v>205</v>
      </c>
      <c r="B148">
        <v>2013</v>
      </c>
      <c r="C148" s="14">
        <v>43054.607534722221</v>
      </c>
    </row>
    <row r="149" spans="1:3">
      <c r="A149" t="s">
        <v>205</v>
      </c>
      <c r="B149">
        <v>2013</v>
      </c>
      <c r="C149" s="14">
        <v>43054.607534722221</v>
      </c>
    </row>
    <row r="150" spans="1:3">
      <c r="A150" t="s">
        <v>205</v>
      </c>
      <c r="B150">
        <v>2016</v>
      </c>
      <c r="C150" s="14">
        <v>43054.607534722221</v>
      </c>
    </row>
    <row r="151" spans="1:3">
      <c r="A151" t="s">
        <v>205</v>
      </c>
      <c r="B151">
        <v>2014</v>
      </c>
      <c r="C151" s="14">
        <v>43054.607534722221</v>
      </c>
    </row>
    <row r="152" spans="1:3">
      <c r="A152" t="s">
        <v>215</v>
      </c>
      <c r="B152">
        <v>2015</v>
      </c>
      <c r="C152" s="14">
        <v>43054.607534722221</v>
      </c>
    </row>
    <row r="153" spans="1:3">
      <c r="A153" t="s">
        <v>215</v>
      </c>
      <c r="B153">
        <v>2016</v>
      </c>
      <c r="C153" s="14">
        <v>43054.607534722221</v>
      </c>
    </row>
    <row r="154" spans="1:3">
      <c r="A154" t="s">
        <v>215</v>
      </c>
      <c r="B154">
        <v>2016</v>
      </c>
      <c r="C154" s="14">
        <v>43054.607534722221</v>
      </c>
    </row>
    <row r="155" spans="1:3">
      <c r="A155" t="s">
        <v>215</v>
      </c>
      <c r="B155">
        <v>2015</v>
      </c>
      <c r="C155" s="14">
        <v>43054.607534722221</v>
      </c>
    </row>
    <row r="156" spans="1:3">
      <c r="A156" t="s">
        <v>215</v>
      </c>
      <c r="B156">
        <v>2015</v>
      </c>
      <c r="C156" s="14">
        <v>43054.607534722221</v>
      </c>
    </row>
    <row r="157" spans="1:3">
      <c r="A157" t="s">
        <v>215</v>
      </c>
      <c r="B157">
        <v>2014</v>
      </c>
      <c r="C157" s="14">
        <v>43054.607534722221</v>
      </c>
    </row>
    <row r="158" spans="1:3">
      <c r="A158" t="s">
        <v>215</v>
      </c>
      <c r="B158">
        <v>2014</v>
      </c>
      <c r="C158" s="14">
        <v>43054.607534722221</v>
      </c>
    </row>
    <row r="159" spans="1:3">
      <c r="A159" t="s">
        <v>215</v>
      </c>
      <c r="B159">
        <v>2013</v>
      </c>
      <c r="C159" s="14">
        <v>43054.607534722221</v>
      </c>
    </row>
    <row r="160" spans="1:3">
      <c r="A160" t="s">
        <v>215</v>
      </c>
      <c r="B160">
        <v>2013</v>
      </c>
      <c r="C160" s="14">
        <v>43054.607534722221</v>
      </c>
    </row>
    <row r="161" spans="1:3">
      <c r="A161" t="s">
        <v>215</v>
      </c>
      <c r="B161">
        <v>2013</v>
      </c>
      <c r="C161" s="14">
        <v>43054.607534722221</v>
      </c>
    </row>
    <row r="162" spans="1:3">
      <c r="A162" t="s">
        <v>215</v>
      </c>
      <c r="B162">
        <v>2016</v>
      </c>
      <c r="C162" s="14">
        <v>43054.607534722221</v>
      </c>
    </row>
    <row r="163" spans="1:3">
      <c r="A163" t="s">
        <v>215</v>
      </c>
      <c r="B163">
        <v>2014</v>
      </c>
      <c r="C163" s="14">
        <v>43054.607534722221</v>
      </c>
    </row>
    <row r="164" spans="1:3">
      <c r="A164" t="s">
        <v>223</v>
      </c>
      <c r="B164">
        <v>2016</v>
      </c>
      <c r="C164" s="14">
        <v>43054.607534722221</v>
      </c>
    </row>
    <row r="165" spans="1:3">
      <c r="A165" t="s">
        <v>223</v>
      </c>
      <c r="B165">
        <v>2016</v>
      </c>
      <c r="C165" s="14">
        <v>43054.607534722221</v>
      </c>
    </row>
    <row r="166" spans="1:3">
      <c r="A166" t="s">
        <v>223</v>
      </c>
      <c r="B166">
        <v>2015</v>
      </c>
      <c r="C166" s="14">
        <v>43054.607534722221</v>
      </c>
    </row>
    <row r="167" spans="1:3">
      <c r="A167" t="s">
        <v>223</v>
      </c>
      <c r="B167">
        <v>2015</v>
      </c>
      <c r="C167" s="14">
        <v>43054.607534722221</v>
      </c>
    </row>
    <row r="168" spans="1:3">
      <c r="A168" t="s">
        <v>223</v>
      </c>
      <c r="B168">
        <v>2015</v>
      </c>
      <c r="C168" s="14">
        <v>43054.607534722221</v>
      </c>
    </row>
    <row r="169" spans="1:3">
      <c r="A169" t="s">
        <v>223</v>
      </c>
      <c r="B169">
        <v>2014</v>
      </c>
      <c r="C169" s="14">
        <v>43054.607534722221</v>
      </c>
    </row>
    <row r="170" spans="1:3">
      <c r="A170" t="s">
        <v>223</v>
      </c>
      <c r="B170">
        <v>2014</v>
      </c>
      <c r="C170" s="14">
        <v>43054.607534722221</v>
      </c>
    </row>
    <row r="171" spans="1:3">
      <c r="A171" t="s">
        <v>223</v>
      </c>
      <c r="B171">
        <v>2013</v>
      </c>
      <c r="C171" s="14">
        <v>43054.607534722221</v>
      </c>
    </row>
    <row r="172" spans="1:3">
      <c r="A172" t="s">
        <v>223</v>
      </c>
      <c r="B172">
        <v>2013</v>
      </c>
      <c r="C172" s="14">
        <v>43054.607534722221</v>
      </c>
    </row>
    <row r="173" spans="1:3">
      <c r="A173" t="s">
        <v>223</v>
      </c>
      <c r="B173">
        <v>2013</v>
      </c>
      <c r="C173" s="14">
        <v>43054.607534722221</v>
      </c>
    </row>
    <row r="174" spans="1:3">
      <c r="A174" t="s">
        <v>223</v>
      </c>
      <c r="B174">
        <v>2014</v>
      </c>
      <c r="C174" s="14">
        <v>43054.607534722221</v>
      </c>
    </row>
    <row r="175" spans="1:3">
      <c r="A175" t="s">
        <v>223</v>
      </c>
      <c r="B175">
        <v>2016</v>
      </c>
      <c r="C175" s="14">
        <v>43054.607534722221</v>
      </c>
    </row>
    <row r="176" spans="1:3">
      <c r="A176" t="s">
        <v>232</v>
      </c>
      <c r="B176">
        <v>2014</v>
      </c>
      <c r="C176" s="14">
        <v>43054.607534722221</v>
      </c>
    </row>
    <row r="177" spans="1:3">
      <c r="A177" t="s">
        <v>232</v>
      </c>
      <c r="B177">
        <v>2016</v>
      </c>
      <c r="C177" s="14">
        <v>43054.607534722221</v>
      </c>
    </row>
    <row r="178" spans="1:3">
      <c r="A178" t="s">
        <v>232</v>
      </c>
      <c r="B178">
        <v>2016</v>
      </c>
      <c r="C178" s="14">
        <v>43054.607534722221</v>
      </c>
    </row>
    <row r="179" spans="1:3">
      <c r="A179" t="s">
        <v>232</v>
      </c>
      <c r="B179">
        <v>2016</v>
      </c>
      <c r="C179" s="14">
        <v>43054.607534722221</v>
      </c>
    </row>
    <row r="180" spans="1:3">
      <c r="A180" t="s">
        <v>232</v>
      </c>
      <c r="B180">
        <v>2015</v>
      </c>
      <c r="C180" s="14">
        <v>43054.607534722221</v>
      </c>
    </row>
    <row r="181" spans="1:3">
      <c r="A181" t="s">
        <v>232</v>
      </c>
      <c r="B181">
        <v>2015</v>
      </c>
      <c r="C181" s="14">
        <v>43054.607534722221</v>
      </c>
    </row>
    <row r="182" spans="1:3">
      <c r="A182" t="s">
        <v>232</v>
      </c>
      <c r="B182">
        <v>2015</v>
      </c>
      <c r="C182" s="14">
        <v>43054.607534722221</v>
      </c>
    </row>
    <row r="183" spans="1:3">
      <c r="A183" t="s">
        <v>232</v>
      </c>
      <c r="B183">
        <v>2014</v>
      </c>
      <c r="C183" s="14">
        <v>43054.607534722221</v>
      </c>
    </row>
    <row r="184" spans="1:3">
      <c r="A184" t="s">
        <v>232</v>
      </c>
      <c r="B184">
        <v>2013</v>
      </c>
      <c r="C184" s="14">
        <v>43054.607534722221</v>
      </c>
    </row>
    <row r="185" spans="1:3">
      <c r="A185" t="s">
        <v>232</v>
      </c>
      <c r="B185">
        <v>2013</v>
      </c>
      <c r="C185" s="14">
        <v>43054.607534722221</v>
      </c>
    </row>
    <row r="186" spans="1:3">
      <c r="A186" t="s">
        <v>232</v>
      </c>
      <c r="B186">
        <v>2013</v>
      </c>
      <c r="C186" s="14">
        <v>43054.607534722221</v>
      </c>
    </row>
    <row r="187" spans="1:3">
      <c r="A187" t="s">
        <v>232</v>
      </c>
      <c r="B187">
        <v>2014</v>
      </c>
      <c r="C187" s="14">
        <v>43054.607534722221</v>
      </c>
    </row>
    <row r="188" spans="1:3">
      <c r="A188" t="s">
        <v>239</v>
      </c>
      <c r="B188">
        <v>2013</v>
      </c>
      <c r="C188" s="14">
        <v>43054.607534722221</v>
      </c>
    </row>
    <row r="189" spans="1:3">
      <c r="A189" t="s">
        <v>239</v>
      </c>
      <c r="B189">
        <v>2013</v>
      </c>
      <c r="C189" s="14">
        <v>43054.607534722221</v>
      </c>
    </row>
    <row r="190" spans="1:3">
      <c r="A190" t="s">
        <v>239</v>
      </c>
      <c r="B190">
        <v>2014</v>
      </c>
      <c r="C190" s="14">
        <v>43054.607534722221</v>
      </c>
    </row>
    <row r="191" spans="1:3">
      <c r="A191" t="s">
        <v>239</v>
      </c>
      <c r="B191">
        <v>2014</v>
      </c>
      <c r="C191" s="14">
        <v>43054.607534722221</v>
      </c>
    </row>
    <row r="192" spans="1:3">
      <c r="A192" t="s">
        <v>239</v>
      </c>
      <c r="B192">
        <v>2014</v>
      </c>
      <c r="C192" s="14">
        <v>43054.607534722221</v>
      </c>
    </row>
    <row r="193" spans="1:3">
      <c r="A193" t="s">
        <v>239</v>
      </c>
      <c r="B193">
        <v>2015</v>
      </c>
      <c r="C193" s="14">
        <v>43054.607534722221</v>
      </c>
    </row>
    <row r="194" spans="1:3">
      <c r="A194" t="s">
        <v>239</v>
      </c>
      <c r="B194">
        <v>2015</v>
      </c>
      <c r="C194" s="14">
        <v>43054.607534722221</v>
      </c>
    </row>
    <row r="195" spans="1:3">
      <c r="A195" t="s">
        <v>239</v>
      </c>
      <c r="B195">
        <v>2015</v>
      </c>
      <c r="C195" s="14">
        <v>43054.607534722221</v>
      </c>
    </row>
    <row r="196" spans="1:3">
      <c r="A196" t="s">
        <v>239</v>
      </c>
      <c r="B196">
        <v>2016</v>
      </c>
      <c r="C196" s="14">
        <v>43054.607534722221</v>
      </c>
    </row>
    <row r="197" spans="1:3">
      <c r="A197" t="s">
        <v>239</v>
      </c>
      <c r="B197">
        <v>2016</v>
      </c>
      <c r="C197" s="14">
        <v>43054.607534722221</v>
      </c>
    </row>
    <row r="198" spans="1:3">
      <c r="A198" t="s">
        <v>239</v>
      </c>
      <c r="B198">
        <v>2016</v>
      </c>
      <c r="C198" s="14">
        <v>43054.607534722221</v>
      </c>
    </row>
    <row r="199" spans="1:3">
      <c r="A199" t="s">
        <v>239</v>
      </c>
      <c r="B199">
        <v>2013</v>
      </c>
      <c r="C199" s="14">
        <v>43054.607534722221</v>
      </c>
    </row>
    <row r="200" spans="1:3">
      <c r="A200" t="s">
        <v>248</v>
      </c>
      <c r="B200">
        <v>2014</v>
      </c>
      <c r="C200" s="14">
        <v>43054.607534722221</v>
      </c>
    </row>
    <row r="201" spans="1:3">
      <c r="A201" t="s">
        <v>248</v>
      </c>
      <c r="B201">
        <v>2016</v>
      </c>
      <c r="C201" s="14">
        <v>43054.607534722221</v>
      </c>
    </row>
    <row r="202" spans="1:3">
      <c r="A202" t="s">
        <v>248</v>
      </c>
      <c r="B202">
        <v>2016</v>
      </c>
      <c r="C202" s="14">
        <v>43054.607534722221</v>
      </c>
    </row>
    <row r="203" spans="1:3">
      <c r="A203" t="s">
        <v>248</v>
      </c>
      <c r="B203">
        <v>2016</v>
      </c>
      <c r="C203" s="14">
        <v>43054.607534722221</v>
      </c>
    </row>
    <row r="204" spans="1:3">
      <c r="A204" t="s">
        <v>248</v>
      </c>
      <c r="B204">
        <v>2015</v>
      </c>
      <c r="C204" s="14">
        <v>43054.607534722221</v>
      </c>
    </row>
    <row r="205" spans="1:3">
      <c r="A205" t="s">
        <v>248</v>
      </c>
      <c r="B205">
        <v>2015</v>
      </c>
      <c r="C205" s="14">
        <v>43054.607534722221</v>
      </c>
    </row>
    <row r="206" spans="1:3">
      <c r="A206" t="s">
        <v>248</v>
      </c>
      <c r="B206">
        <v>2015</v>
      </c>
      <c r="C206" s="14">
        <v>43054.607534722221</v>
      </c>
    </row>
    <row r="207" spans="1:3">
      <c r="A207" t="s">
        <v>248</v>
      </c>
      <c r="B207">
        <v>2014</v>
      </c>
      <c r="C207" s="14">
        <v>43054.607534722221</v>
      </c>
    </row>
    <row r="208" spans="1:3">
      <c r="A208" t="s">
        <v>248</v>
      </c>
      <c r="B208">
        <v>2013</v>
      </c>
      <c r="C208" s="14">
        <v>43054.607534722221</v>
      </c>
    </row>
    <row r="209" spans="1:4">
      <c r="A209" t="s">
        <v>248</v>
      </c>
      <c r="B209">
        <v>2013</v>
      </c>
      <c r="C209" s="14">
        <v>43054.607534722221</v>
      </c>
    </row>
    <row r="210" spans="1:4">
      <c r="A210" t="s">
        <v>248</v>
      </c>
      <c r="B210">
        <v>2013</v>
      </c>
      <c r="C210" s="14">
        <v>43054.607534722221</v>
      </c>
    </row>
    <row r="211" spans="1:4">
      <c r="A211" t="s">
        <v>248</v>
      </c>
      <c r="B211">
        <v>2014</v>
      </c>
      <c r="C211" s="14">
        <v>43054.607534722221</v>
      </c>
    </row>
    <row r="212" spans="1:4">
      <c r="A212" t="s">
        <v>254</v>
      </c>
      <c r="B212">
        <v>2015</v>
      </c>
      <c r="C212" s="14">
        <v>43054.607534722221</v>
      </c>
    </row>
    <row r="213" spans="1:4">
      <c r="A213" t="s">
        <v>254</v>
      </c>
      <c r="B213">
        <v>2014</v>
      </c>
      <c r="C213" s="14">
        <v>43054.607534722221</v>
      </c>
    </row>
    <row r="214" spans="1:4">
      <c r="A214" t="s">
        <v>254</v>
      </c>
      <c r="B214">
        <v>2016</v>
      </c>
      <c r="C214" s="14">
        <v>43054.607534722221</v>
      </c>
    </row>
    <row r="215" spans="1:4">
      <c r="A215" t="s">
        <v>254</v>
      </c>
      <c r="B215">
        <v>2016</v>
      </c>
      <c r="C215" s="14">
        <v>43054.607534722221</v>
      </c>
    </row>
    <row r="216" spans="1:4">
      <c r="A216" t="s">
        <v>254</v>
      </c>
      <c r="B216">
        <v>2016</v>
      </c>
      <c r="C216" s="14">
        <v>43054.607534722221</v>
      </c>
    </row>
    <row r="217" spans="1:4">
      <c r="A217" t="s">
        <v>254</v>
      </c>
      <c r="B217">
        <v>2015</v>
      </c>
      <c r="C217" s="14">
        <v>43054.607534722221</v>
      </c>
    </row>
    <row r="218" spans="1:4">
      <c r="A218" t="s">
        <v>254</v>
      </c>
      <c r="B218">
        <v>2014</v>
      </c>
      <c r="C218" s="14">
        <v>43054.607534722221</v>
      </c>
    </row>
    <row r="219" spans="1:4">
      <c r="A219" t="s">
        <v>254</v>
      </c>
      <c r="B219">
        <v>2013</v>
      </c>
      <c r="C219" s="14">
        <v>43054.607534722221</v>
      </c>
    </row>
    <row r="220" spans="1:4">
      <c r="A220" t="s">
        <v>254</v>
      </c>
      <c r="B220">
        <v>2014</v>
      </c>
      <c r="C220" s="14">
        <v>43054.607534722221</v>
      </c>
    </row>
    <row r="221" spans="1:4">
      <c r="A221" t="s">
        <v>254</v>
      </c>
      <c r="B221">
        <v>2013</v>
      </c>
      <c r="C221" s="14">
        <v>43054.607534722221</v>
      </c>
    </row>
    <row r="222" spans="1:4">
      <c r="A222" t="s">
        <v>254</v>
      </c>
      <c r="B222">
        <v>2013</v>
      </c>
      <c r="C222" s="14">
        <v>43054.607534722221</v>
      </c>
    </row>
    <row r="223" spans="1:4">
      <c r="A223" t="s">
        <v>254</v>
      </c>
      <c r="B223">
        <v>2015</v>
      </c>
      <c r="C223" s="14">
        <v>43054.607534722221</v>
      </c>
    </row>
    <row r="224" spans="1:4">
      <c r="A224" t="s">
        <v>263</v>
      </c>
      <c r="B224">
        <v>2015</v>
      </c>
      <c r="C224" s="14">
        <v>43054.607534722221</v>
      </c>
      <c r="D224" t="s">
        <v>7078</v>
      </c>
    </row>
    <row r="225" spans="1:4">
      <c r="A225" t="s">
        <v>263</v>
      </c>
      <c r="B225">
        <v>2016</v>
      </c>
      <c r="C225" s="14">
        <v>43054.607534722221</v>
      </c>
    </row>
    <row r="226" spans="1:4">
      <c r="A226" t="s">
        <v>263</v>
      </c>
      <c r="B226">
        <v>2016</v>
      </c>
      <c r="C226" s="14">
        <v>43054.607534722221</v>
      </c>
    </row>
    <row r="227" spans="1:4">
      <c r="A227" t="s">
        <v>263</v>
      </c>
      <c r="B227">
        <v>2016</v>
      </c>
      <c r="C227" s="14">
        <v>43054.607534722221</v>
      </c>
    </row>
    <row r="228" spans="1:4">
      <c r="A228" t="s">
        <v>263</v>
      </c>
      <c r="B228">
        <v>2016</v>
      </c>
      <c r="C228" s="14">
        <v>43054.607534722221</v>
      </c>
      <c r="D228" t="s">
        <v>7078</v>
      </c>
    </row>
    <row r="229" spans="1:4">
      <c r="A229" t="s">
        <v>263</v>
      </c>
      <c r="B229">
        <v>2015</v>
      </c>
      <c r="C229" s="14">
        <v>43054.607534722221</v>
      </c>
    </row>
    <row r="230" spans="1:4">
      <c r="A230" t="s">
        <v>263</v>
      </c>
      <c r="B230">
        <v>2015</v>
      </c>
      <c r="C230" s="14">
        <v>43054.607534722221</v>
      </c>
    </row>
    <row r="231" spans="1:4">
      <c r="A231" t="s">
        <v>263</v>
      </c>
      <c r="B231">
        <v>2014</v>
      </c>
      <c r="C231" s="14">
        <v>43054.607534722221</v>
      </c>
    </row>
    <row r="232" spans="1:4">
      <c r="A232" t="s">
        <v>263</v>
      </c>
      <c r="B232">
        <v>2014</v>
      </c>
      <c r="C232" s="14">
        <v>43054.607534722221</v>
      </c>
    </row>
    <row r="233" spans="1:4">
      <c r="A233" t="s">
        <v>263</v>
      </c>
      <c r="B233">
        <v>2014</v>
      </c>
      <c r="C233" s="14">
        <v>43054.607534722221</v>
      </c>
    </row>
    <row r="234" spans="1:4">
      <c r="A234" t="s">
        <v>263</v>
      </c>
      <c r="B234">
        <v>2013</v>
      </c>
      <c r="C234" s="14">
        <v>43054.607534722221</v>
      </c>
    </row>
    <row r="235" spans="1:4">
      <c r="A235" t="s">
        <v>263</v>
      </c>
      <c r="B235">
        <v>2013</v>
      </c>
      <c r="C235" s="14">
        <v>43054.607534722221</v>
      </c>
    </row>
    <row r="236" spans="1:4">
      <c r="A236" t="s">
        <v>263</v>
      </c>
      <c r="B236">
        <v>2013</v>
      </c>
      <c r="C236" s="14">
        <v>43054.607534722221</v>
      </c>
    </row>
    <row r="237" spans="1:4">
      <c r="A237" t="s">
        <v>263</v>
      </c>
      <c r="B237">
        <v>2015</v>
      </c>
      <c r="C237" s="14">
        <v>43054.607534722221</v>
      </c>
    </row>
    <row r="238" spans="1:4">
      <c r="A238" t="s">
        <v>272</v>
      </c>
      <c r="B238">
        <v>2014</v>
      </c>
      <c r="C238" s="14">
        <v>43054.607534722221</v>
      </c>
    </row>
    <row r="239" spans="1:4">
      <c r="A239" t="s">
        <v>272</v>
      </c>
      <c r="B239">
        <v>2016</v>
      </c>
      <c r="C239" s="14">
        <v>43054.607534722221</v>
      </c>
    </row>
    <row r="240" spans="1:4">
      <c r="A240" t="s">
        <v>272</v>
      </c>
      <c r="B240">
        <v>2016</v>
      </c>
      <c r="C240" s="14">
        <v>43054.607534722221</v>
      </c>
    </row>
    <row r="241" spans="1:3">
      <c r="A241" t="s">
        <v>272</v>
      </c>
      <c r="B241">
        <v>2016</v>
      </c>
      <c r="C241" s="14">
        <v>43054.607534722221</v>
      </c>
    </row>
    <row r="242" spans="1:3">
      <c r="A242" t="s">
        <v>272</v>
      </c>
      <c r="B242">
        <v>2015</v>
      </c>
      <c r="C242" s="14">
        <v>43054.607534722221</v>
      </c>
    </row>
    <row r="243" spans="1:3">
      <c r="A243" t="s">
        <v>272</v>
      </c>
      <c r="B243">
        <v>2015</v>
      </c>
      <c r="C243" s="14">
        <v>43054.607534722221</v>
      </c>
    </row>
    <row r="244" spans="1:3">
      <c r="A244" t="s">
        <v>272</v>
      </c>
      <c r="B244">
        <v>2014</v>
      </c>
      <c r="C244" s="14">
        <v>43054.607534722221</v>
      </c>
    </row>
    <row r="245" spans="1:3">
      <c r="A245" t="s">
        <v>272</v>
      </c>
      <c r="B245">
        <v>2014</v>
      </c>
      <c r="C245" s="14">
        <v>43054.607534722221</v>
      </c>
    </row>
    <row r="246" spans="1:3">
      <c r="A246" t="s">
        <v>272</v>
      </c>
      <c r="B246">
        <v>2013</v>
      </c>
      <c r="C246" s="14">
        <v>43054.607534722221</v>
      </c>
    </row>
    <row r="247" spans="1:3">
      <c r="A247" t="s">
        <v>272</v>
      </c>
      <c r="B247">
        <v>2013</v>
      </c>
      <c r="C247" s="14">
        <v>43054.607534722221</v>
      </c>
    </row>
    <row r="248" spans="1:3">
      <c r="A248" t="s">
        <v>272</v>
      </c>
      <c r="B248">
        <v>2013</v>
      </c>
      <c r="C248" s="14">
        <v>43054.607534722221</v>
      </c>
    </row>
    <row r="249" spans="1:3">
      <c r="A249" t="s">
        <v>272</v>
      </c>
      <c r="B249">
        <v>2015</v>
      </c>
      <c r="C249" s="14">
        <v>43054.607534722221</v>
      </c>
    </row>
    <row r="250" spans="1:3">
      <c r="A250" t="s">
        <v>280</v>
      </c>
      <c r="B250">
        <v>2015</v>
      </c>
      <c r="C250" s="14">
        <v>43054.607534722221</v>
      </c>
    </row>
    <row r="251" spans="1:3">
      <c r="A251" t="s">
        <v>280</v>
      </c>
      <c r="B251">
        <v>2016</v>
      </c>
      <c r="C251" s="14">
        <v>43054.607534722221</v>
      </c>
    </row>
    <row r="252" spans="1:3">
      <c r="A252" t="s">
        <v>280</v>
      </c>
      <c r="B252">
        <v>2016</v>
      </c>
      <c r="C252" s="14">
        <v>43054.607534722221</v>
      </c>
    </row>
    <row r="253" spans="1:3">
      <c r="A253" t="s">
        <v>280</v>
      </c>
      <c r="B253">
        <v>2016</v>
      </c>
      <c r="C253" s="14">
        <v>43054.607534722221</v>
      </c>
    </row>
    <row r="254" spans="1:3">
      <c r="A254" t="s">
        <v>280</v>
      </c>
      <c r="B254">
        <v>2015</v>
      </c>
      <c r="C254" s="14">
        <v>43054.607534722221</v>
      </c>
    </row>
    <row r="255" spans="1:3">
      <c r="A255" t="s">
        <v>280</v>
      </c>
      <c r="B255">
        <v>2013</v>
      </c>
      <c r="C255" s="14">
        <v>43054.607534722221</v>
      </c>
    </row>
    <row r="256" spans="1:3">
      <c r="A256" t="s">
        <v>280</v>
      </c>
      <c r="B256">
        <v>2014</v>
      </c>
      <c r="C256" s="14">
        <v>43054.607534722221</v>
      </c>
    </row>
    <row r="257" spans="1:3">
      <c r="A257" t="s">
        <v>280</v>
      </c>
      <c r="B257">
        <v>2014</v>
      </c>
      <c r="C257" s="14">
        <v>43054.607534722221</v>
      </c>
    </row>
    <row r="258" spans="1:3">
      <c r="A258" t="s">
        <v>280</v>
      </c>
      <c r="B258">
        <v>2014</v>
      </c>
      <c r="C258" s="14">
        <v>43054.607534722221</v>
      </c>
    </row>
    <row r="259" spans="1:3">
      <c r="A259" t="s">
        <v>280</v>
      </c>
      <c r="B259">
        <v>2013</v>
      </c>
      <c r="C259" s="14">
        <v>43054.607534722221</v>
      </c>
    </row>
    <row r="260" spans="1:3">
      <c r="A260" t="s">
        <v>280</v>
      </c>
      <c r="B260">
        <v>2013</v>
      </c>
      <c r="C260" s="14">
        <v>43054.607534722221</v>
      </c>
    </row>
    <row r="261" spans="1:3">
      <c r="A261" t="s">
        <v>280</v>
      </c>
      <c r="B261">
        <v>2015</v>
      </c>
      <c r="C261" s="14">
        <v>43054.607534722221</v>
      </c>
    </row>
    <row r="262" spans="1:3">
      <c r="A262" t="s">
        <v>285</v>
      </c>
      <c r="B262">
        <v>2014</v>
      </c>
      <c r="C262" s="14">
        <v>43054.607534722221</v>
      </c>
    </row>
    <row r="263" spans="1:3">
      <c r="A263" t="s">
        <v>285</v>
      </c>
      <c r="B263">
        <v>2016</v>
      </c>
      <c r="C263" s="14">
        <v>43054.607534722221</v>
      </c>
    </row>
    <row r="264" spans="1:3">
      <c r="A264" t="s">
        <v>285</v>
      </c>
      <c r="B264">
        <v>2016</v>
      </c>
      <c r="C264" s="14">
        <v>43054.607534722221</v>
      </c>
    </row>
    <row r="265" spans="1:3">
      <c r="A265" t="s">
        <v>285</v>
      </c>
      <c r="B265">
        <v>2015</v>
      </c>
      <c r="C265" s="14">
        <v>43054.607534722221</v>
      </c>
    </row>
    <row r="266" spans="1:3">
      <c r="A266" t="s">
        <v>285</v>
      </c>
      <c r="B266">
        <v>2016</v>
      </c>
      <c r="C266" s="14">
        <v>43054.607534722221</v>
      </c>
    </row>
    <row r="267" spans="1:3">
      <c r="A267" t="s">
        <v>285</v>
      </c>
      <c r="B267">
        <v>2015</v>
      </c>
      <c r="C267" s="14">
        <v>43054.607534722221</v>
      </c>
    </row>
    <row r="268" spans="1:3">
      <c r="A268" t="s">
        <v>285</v>
      </c>
      <c r="B268">
        <v>2014</v>
      </c>
      <c r="C268" s="14">
        <v>43054.607534722221</v>
      </c>
    </row>
    <row r="269" spans="1:3">
      <c r="A269" t="s">
        <v>285</v>
      </c>
      <c r="B269">
        <v>2013</v>
      </c>
      <c r="C269" s="14">
        <v>43054.607534722221</v>
      </c>
    </row>
    <row r="270" spans="1:3">
      <c r="A270" t="s">
        <v>285</v>
      </c>
      <c r="B270">
        <v>2013</v>
      </c>
      <c r="C270" s="14">
        <v>43054.607534722221</v>
      </c>
    </row>
    <row r="271" spans="1:3">
      <c r="A271" t="s">
        <v>285</v>
      </c>
      <c r="B271">
        <v>2013</v>
      </c>
      <c r="C271" s="14">
        <v>43054.607534722221</v>
      </c>
    </row>
    <row r="272" spans="1:3">
      <c r="A272" t="s">
        <v>285</v>
      </c>
      <c r="B272">
        <v>2015</v>
      </c>
      <c r="C272" s="14">
        <v>43054.607534722221</v>
      </c>
    </row>
    <row r="273" spans="1:3">
      <c r="A273" t="s">
        <v>285</v>
      </c>
      <c r="B273">
        <v>2014</v>
      </c>
      <c r="C273" s="14">
        <v>43054.607534722221</v>
      </c>
    </row>
    <row r="274" spans="1:3">
      <c r="A274" t="s">
        <v>291</v>
      </c>
      <c r="B274">
        <v>2014</v>
      </c>
      <c r="C274" s="14">
        <v>43054.607534722221</v>
      </c>
    </row>
    <row r="275" spans="1:3">
      <c r="A275" t="s">
        <v>291</v>
      </c>
      <c r="B275">
        <v>2016</v>
      </c>
      <c r="C275" s="14">
        <v>43054.607534722221</v>
      </c>
    </row>
    <row r="276" spans="1:3">
      <c r="A276" t="s">
        <v>291</v>
      </c>
      <c r="B276">
        <v>2016</v>
      </c>
      <c r="C276" s="14">
        <v>43054.607534722221</v>
      </c>
    </row>
    <row r="277" spans="1:3">
      <c r="A277" t="s">
        <v>291</v>
      </c>
      <c r="B277">
        <v>2016</v>
      </c>
      <c r="C277" s="14">
        <v>43054.607534722221</v>
      </c>
    </row>
    <row r="278" spans="1:3">
      <c r="A278" t="s">
        <v>291</v>
      </c>
      <c r="B278">
        <v>2015</v>
      </c>
      <c r="C278" s="14">
        <v>43054.607534722221</v>
      </c>
    </row>
    <row r="279" spans="1:3">
      <c r="A279" t="s">
        <v>291</v>
      </c>
      <c r="B279">
        <v>2015</v>
      </c>
      <c r="C279" s="14">
        <v>43054.607534722221</v>
      </c>
    </row>
    <row r="280" spans="1:3">
      <c r="A280" t="s">
        <v>291</v>
      </c>
      <c r="B280">
        <v>2014</v>
      </c>
      <c r="C280" s="14">
        <v>43054.607534722221</v>
      </c>
    </row>
    <row r="281" spans="1:3">
      <c r="A281" t="s">
        <v>291</v>
      </c>
      <c r="B281">
        <v>2014</v>
      </c>
      <c r="C281" s="14">
        <v>43054.607534722221</v>
      </c>
    </row>
    <row r="282" spans="1:3">
      <c r="A282" t="s">
        <v>291</v>
      </c>
      <c r="B282">
        <v>2013</v>
      </c>
      <c r="C282" s="14">
        <v>43054.607534722221</v>
      </c>
    </row>
    <row r="283" spans="1:3">
      <c r="A283" t="s">
        <v>291</v>
      </c>
      <c r="B283">
        <v>2013</v>
      </c>
      <c r="C283" s="14">
        <v>43054.607534722221</v>
      </c>
    </row>
    <row r="284" spans="1:3">
      <c r="A284" t="s">
        <v>291</v>
      </c>
      <c r="B284">
        <v>2013</v>
      </c>
      <c r="C284" s="14">
        <v>43054.607534722221</v>
      </c>
    </row>
    <row r="285" spans="1:3">
      <c r="A285" t="s">
        <v>291</v>
      </c>
      <c r="B285">
        <v>2015</v>
      </c>
      <c r="C285" s="14">
        <v>43054.607534722221</v>
      </c>
    </row>
    <row r="286" spans="1:3">
      <c r="A286" t="s">
        <v>300</v>
      </c>
      <c r="B286">
        <v>2014</v>
      </c>
      <c r="C286" s="14">
        <v>43054.607534722221</v>
      </c>
    </row>
    <row r="287" spans="1:3">
      <c r="A287" t="s">
        <v>300</v>
      </c>
      <c r="B287">
        <v>2016</v>
      </c>
      <c r="C287" s="14">
        <v>43054.607534722221</v>
      </c>
    </row>
    <row r="288" spans="1:3">
      <c r="A288" t="s">
        <v>300</v>
      </c>
      <c r="B288">
        <v>2016</v>
      </c>
      <c r="C288" s="14">
        <v>43054.607534722221</v>
      </c>
    </row>
    <row r="289" spans="1:3">
      <c r="A289" t="s">
        <v>300</v>
      </c>
      <c r="B289">
        <v>2016</v>
      </c>
      <c r="C289" s="14">
        <v>43054.607534722221</v>
      </c>
    </row>
    <row r="290" spans="1:3">
      <c r="A290" t="s">
        <v>300</v>
      </c>
      <c r="B290">
        <v>2015</v>
      </c>
      <c r="C290" s="14">
        <v>43054.607534722221</v>
      </c>
    </row>
    <row r="291" spans="1:3">
      <c r="A291" t="s">
        <v>300</v>
      </c>
      <c r="B291">
        <v>2015</v>
      </c>
      <c r="C291" s="14">
        <v>43054.607534722221</v>
      </c>
    </row>
    <row r="292" spans="1:3">
      <c r="A292" t="s">
        <v>300</v>
      </c>
      <c r="B292">
        <v>2014</v>
      </c>
      <c r="C292" s="14">
        <v>43054.607534722221</v>
      </c>
    </row>
    <row r="293" spans="1:3">
      <c r="A293" t="s">
        <v>300</v>
      </c>
      <c r="B293">
        <v>2014</v>
      </c>
      <c r="C293" s="14">
        <v>43054.607534722221</v>
      </c>
    </row>
    <row r="294" spans="1:3">
      <c r="A294" t="s">
        <v>300</v>
      </c>
      <c r="B294">
        <v>2013</v>
      </c>
      <c r="C294" s="14">
        <v>43054.607534722221</v>
      </c>
    </row>
    <row r="295" spans="1:3">
      <c r="A295" t="s">
        <v>300</v>
      </c>
      <c r="B295">
        <v>2013</v>
      </c>
      <c r="C295" s="14">
        <v>43054.607534722221</v>
      </c>
    </row>
    <row r="296" spans="1:3">
      <c r="A296" t="s">
        <v>300</v>
      </c>
      <c r="B296">
        <v>2013</v>
      </c>
      <c r="C296" s="14">
        <v>43054.607534722221</v>
      </c>
    </row>
    <row r="297" spans="1:3">
      <c r="A297" t="s">
        <v>300</v>
      </c>
      <c r="B297">
        <v>2015</v>
      </c>
      <c r="C297" s="14">
        <v>43054.607534722221</v>
      </c>
    </row>
    <row r="298" spans="1:3">
      <c r="A298" t="s">
        <v>311</v>
      </c>
      <c r="B298">
        <v>2014</v>
      </c>
      <c r="C298" s="14">
        <v>43054.607534722221</v>
      </c>
    </row>
    <row r="299" spans="1:3">
      <c r="A299" t="s">
        <v>311</v>
      </c>
      <c r="B299">
        <v>2016</v>
      </c>
      <c r="C299" s="14">
        <v>43054.607534722221</v>
      </c>
    </row>
    <row r="300" spans="1:3">
      <c r="A300" t="s">
        <v>311</v>
      </c>
      <c r="B300">
        <v>2016</v>
      </c>
      <c r="C300" s="14">
        <v>43054.607534722221</v>
      </c>
    </row>
    <row r="301" spans="1:3">
      <c r="A301" t="s">
        <v>311</v>
      </c>
      <c r="B301">
        <v>2016</v>
      </c>
      <c r="C301" s="14">
        <v>43054.607534722221</v>
      </c>
    </row>
    <row r="302" spans="1:3">
      <c r="A302" t="s">
        <v>311</v>
      </c>
      <c r="B302">
        <v>2015</v>
      </c>
      <c r="C302" s="14">
        <v>43054.607534722221</v>
      </c>
    </row>
    <row r="303" spans="1:3">
      <c r="A303" t="s">
        <v>311</v>
      </c>
      <c r="B303">
        <v>2015</v>
      </c>
      <c r="C303" s="14">
        <v>43054.607534722221</v>
      </c>
    </row>
    <row r="304" spans="1:3">
      <c r="A304" t="s">
        <v>311</v>
      </c>
      <c r="B304">
        <v>2014</v>
      </c>
      <c r="C304" s="14">
        <v>43054.607534722221</v>
      </c>
    </row>
    <row r="305" spans="1:3">
      <c r="A305" t="s">
        <v>311</v>
      </c>
      <c r="B305">
        <v>2014</v>
      </c>
      <c r="C305" s="14">
        <v>43054.607534722221</v>
      </c>
    </row>
    <row r="306" spans="1:3">
      <c r="A306" t="s">
        <v>311</v>
      </c>
      <c r="B306">
        <v>2013</v>
      </c>
      <c r="C306" s="14">
        <v>43054.607534722221</v>
      </c>
    </row>
    <row r="307" spans="1:3">
      <c r="A307" t="s">
        <v>311</v>
      </c>
      <c r="B307">
        <v>2013</v>
      </c>
      <c r="C307" s="14">
        <v>43054.607534722221</v>
      </c>
    </row>
    <row r="308" spans="1:3">
      <c r="A308" t="s">
        <v>311</v>
      </c>
      <c r="B308">
        <v>2013</v>
      </c>
      <c r="C308" s="14">
        <v>43054.607534722221</v>
      </c>
    </row>
    <row r="309" spans="1:3">
      <c r="A309" t="s">
        <v>311</v>
      </c>
      <c r="B309">
        <v>2015</v>
      </c>
      <c r="C309" s="14">
        <v>43054.607534722221</v>
      </c>
    </row>
    <row r="310" spans="1:3">
      <c r="A310" t="s">
        <v>318</v>
      </c>
      <c r="B310">
        <v>2014</v>
      </c>
      <c r="C310" s="14">
        <v>43054.607534722221</v>
      </c>
    </row>
    <row r="311" spans="1:3">
      <c r="A311" t="s">
        <v>318</v>
      </c>
      <c r="B311">
        <v>2016</v>
      </c>
      <c r="C311" s="14">
        <v>43054.607534722221</v>
      </c>
    </row>
    <row r="312" spans="1:3">
      <c r="A312" t="s">
        <v>318</v>
      </c>
      <c r="B312">
        <v>2016</v>
      </c>
      <c r="C312" s="14">
        <v>43054.607534722221</v>
      </c>
    </row>
    <row r="313" spans="1:3">
      <c r="A313" t="s">
        <v>318</v>
      </c>
      <c r="B313">
        <v>2016</v>
      </c>
      <c r="C313" s="14">
        <v>43054.607534722221</v>
      </c>
    </row>
    <row r="314" spans="1:3">
      <c r="A314" t="s">
        <v>318</v>
      </c>
      <c r="B314">
        <v>2015</v>
      </c>
      <c r="C314" s="14">
        <v>43054.607534722221</v>
      </c>
    </row>
    <row r="315" spans="1:3">
      <c r="A315" t="s">
        <v>318</v>
      </c>
      <c r="B315">
        <v>2015</v>
      </c>
      <c r="C315" s="14">
        <v>43054.607534722221</v>
      </c>
    </row>
    <row r="316" spans="1:3">
      <c r="A316" t="s">
        <v>318</v>
      </c>
      <c r="B316">
        <v>2014</v>
      </c>
      <c r="C316" s="14">
        <v>43054.607534722221</v>
      </c>
    </row>
    <row r="317" spans="1:3">
      <c r="A317" t="s">
        <v>318</v>
      </c>
      <c r="B317">
        <v>2013</v>
      </c>
      <c r="C317" s="14">
        <v>43054.607534722221</v>
      </c>
    </row>
    <row r="318" spans="1:3">
      <c r="A318" t="s">
        <v>318</v>
      </c>
      <c r="B318">
        <v>2013</v>
      </c>
      <c r="C318" s="14">
        <v>43054.607534722221</v>
      </c>
    </row>
    <row r="319" spans="1:3">
      <c r="A319" t="s">
        <v>318</v>
      </c>
      <c r="B319">
        <v>2013</v>
      </c>
      <c r="C319" s="14">
        <v>43054.607534722221</v>
      </c>
    </row>
    <row r="320" spans="1:3">
      <c r="A320" t="s">
        <v>318</v>
      </c>
      <c r="B320">
        <v>2014</v>
      </c>
      <c r="C320" s="14">
        <v>43054.607534722221</v>
      </c>
    </row>
    <row r="321" spans="1:3">
      <c r="A321" t="s">
        <v>318</v>
      </c>
      <c r="B321">
        <v>2015</v>
      </c>
      <c r="C321" s="14">
        <v>43054.607534722221</v>
      </c>
    </row>
    <row r="322" spans="1:3">
      <c r="A322" t="s">
        <v>327</v>
      </c>
      <c r="B322">
        <v>2014</v>
      </c>
      <c r="C322" s="14">
        <v>43054.607534722221</v>
      </c>
    </row>
    <row r="323" spans="1:3">
      <c r="A323" t="s">
        <v>327</v>
      </c>
      <c r="B323">
        <v>2016</v>
      </c>
      <c r="C323" s="14">
        <v>43054.607534722221</v>
      </c>
    </row>
    <row r="324" spans="1:3">
      <c r="A324" t="s">
        <v>327</v>
      </c>
      <c r="B324">
        <v>2016</v>
      </c>
      <c r="C324" s="14">
        <v>43054.607534722221</v>
      </c>
    </row>
    <row r="325" spans="1:3">
      <c r="A325" t="s">
        <v>327</v>
      </c>
      <c r="B325">
        <v>2016</v>
      </c>
      <c r="C325" s="14">
        <v>43054.607534722221</v>
      </c>
    </row>
    <row r="326" spans="1:3">
      <c r="A326" t="s">
        <v>327</v>
      </c>
      <c r="B326">
        <v>2015</v>
      </c>
      <c r="C326" s="14">
        <v>43054.607534722221</v>
      </c>
    </row>
    <row r="327" spans="1:3">
      <c r="A327" t="s">
        <v>327</v>
      </c>
      <c r="B327">
        <v>2015</v>
      </c>
      <c r="C327" s="14">
        <v>43054.607534722221</v>
      </c>
    </row>
    <row r="328" spans="1:3">
      <c r="A328" t="s">
        <v>327</v>
      </c>
      <c r="B328">
        <v>2014</v>
      </c>
      <c r="C328" s="14">
        <v>43054.607534722221</v>
      </c>
    </row>
    <row r="329" spans="1:3">
      <c r="A329" t="s">
        <v>327</v>
      </c>
      <c r="B329">
        <v>2014</v>
      </c>
      <c r="C329" s="14">
        <v>43054.607534722221</v>
      </c>
    </row>
    <row r="330" spans="1:3">
      <c r="A330" t="s">
        <v>327</v>
      </c>
      <c r="B330">
        <v>2013</v>
      </c>
      <c r="C330" s="14">
        <v>43054.607534722221</v>
      </c>
    </row>
    <row r="331" spans="1:3">
      <c r="A331" t="s">
        <v>327</v>
      </c>
      <c r="B331">
        <v>2013</v>
      </c>
      <c r="C331" s="14">
        <v>43054.607534722221</v>
      </c>
    </row>
    <row r="332" spans="1:3">
      <c r="A332" t="s">
        <v>327</v>
      </c>
      <c r="B332">
        <v>2013</v>
      </c>
      <c r="C332" s="14">
        <v>43054.607534722221</v>
      </c>
    </row>
    <row r="333" spans="1:3">
      <c r="A333" t="s">
        <v>327</v>
      </c>
      <c r="B333">
        <v>2015</v>
      </c>
      <c r="C333" s="14">
        <v>43054.607534722221</v>
      </c>
    </row>
    <row r="334" spans="1:3">
      <c r="A334" t="s">
        <v>336</v>
      </c>
      <c r="B334">
        <v>2015</v>
      </c>
      <c r="C334" s="14">
        <v>43054.607534722221</v>
      </c>
    </row>
    <row r="335" spans="1:3">
      <c r="A335" t="s">
        <v>336</v>
      </c>
      <c r="B335">
        <v>2016</v>
      </c>
      <c r="C335" s="14">
        <v>43054.607534722221</v>
      </c>
    </row>
    <row r="336" spans="1:3">
      <c r="A336" t="s">
        <v>336</v>
      </c>
      <c r="B336">
        <v>2016</v>
      </c>
      <c r="C336" s="14">
        <v>43054.607534722221</v>
      </c>
    </row>
    <row r="337" spans="1:3">
      <c r="A337" t="s">
        <v>336</v>
      </c>
      <c r="B337">
        <v>2016</v>
      </c>
      <c r="C337" s="14">
        <v>43054.607534722221</v>
      </c>
    </row>
    <row r="338" spans="1:3">
      <c r="A338" t="s">
        <v>336</v>
      </c>
      <c r="B338">
        <v>2015</v>
      </c>
      <c r="C338" s="14">
        <v>43054.607534722221</v>
      </c>
    </row>
    <row r="339" spans="1:3">
      <c r="A339" t="s">
        <v>336</v>
      </c>
      <c r="B339">
        <v>2014</v>
      </c>
      <c r="C339" s="14">
        <v>43054.607534722221</v>
      </c>
    </row>
    <row r="340" spans="1:3">
      <c r="A340" t="s">
        <v>336</v>
      </c>
      <c r="B340">
        <v>2014</v>
      </c>
      <c r="C340" s="14">
        <v>43054.607534722221</v>
      </c>
    </row>
    <row r="341" spans="1:3">
      <c r="A341" t="s">
        <v>336</v>
      </c>
      <c r="B341">
        <v>2013</v>
      </c>
      <c r="C341" s="14">
        <v>43054.607534722221</v>
      </c>
    </row>
    <row r="342" spans="1:3">
      <c r="A342" t="s">
        <v>336</v>
      </c>
      <c r="B342">
        <v>2013</v>
      </c>
      <c r="C342" s="14">
        <v>43054.607534722221</v>
      </c>
    </row>
    <row r="343" spans="1:3">
      <c r="A343" t="s">
        <v>336</v>
      </c>
      <c r="B343">
        <v>2013</v>
      </c>
      <c r="C343" s="14">
        <v>43054.607534722221</v>
      </c>
    </row>
    <row r="344" spans="1:3">
      <c r="A344" t="s">
        <v>336</v>
      </c>
      <c r="B344">
        <v>2015</v>
      </c>
      <c r="C344" s="14">
        <v>43054.607534722221</v>
      </c>
    </row>
    <row r="345" spans="1:3">
      <c r="A345" t="s">
        <v>336</v>
      </c>
      <c r="B345">
        <v>2014</v>
      </c>
      <c r="C345" s="14">
        <v>43054.607534722221</v>
      </c>
    </row>
    <row r="346" spans="1:3">
      <c r="A346" t="s">
        <v>349</v>
      </c>
      <c r="B346">
        <v>2014</v>
      </c>
      <c r="C346" s="14">
        <v>43054.607534722221</v>
      </c>
    </row>
    <row r="347" spans="1:3">
      <c r="A347" t="s">
        <v>349</v>
      </c>
      <c r="B347">
        <v>2016</v>
      </c>
      <c r="C347" s="14">
        <v>43054.607534722221</v>
      </c>
    </row>
    <row r="348" spans="1:3">
      <c r="A348" t="s">
        <v>349</v>
      </c>
      <c r="B348">
        <v>2016</v>
      </c>
      <c r="C348" s="14">
        <v>43054.607534722221</v>
      </c>
    </row>
    <row r="349" spans="1:3">
      <c r="A349" t="s">
        <v>349</v>
      </c>
      <c r="B349">
        <v>2016</v>
      </c>
      <c r="C349" s="14">
        <v>43054.607534722221</v>
      </c>
    </row>
    <row r="350" spans="1:3">
      <c r="A350" t="s">
        <v>349</v>
      </c>
      <c r="B350">
        <v>2015</v>
      </c>
      <c r="C350" s="14">
        <v>43054.607534722221</v>
      </c>
    </row>
    <row r="351" spans="1:3">
      <c r="A351" t="s">
        <v>349</v>
      </c>
      <c r="B351">
        <v>2015</v>
      </c>
      <c r="C351" s="14">
        <v>43054.607534722221</v>
      </c>
    </row>
    <row r="352" spans="1:3">
      <c r="A352" t="s">
        <v>349</v>
      </c>
      <c r="B352">
        <v>2014</v>
      </c>
      <c r="C352" s="14">
        <v>43054.607534722221</v>
      </c>
    </row>
    <row r="353" spans="1:3">
      <c r="A353" t="s">
        <v>349</v>
      </c>
      <c r="B353">
        <v>2014</v>
      </c>
      <c r="C353" s="14">
        <v>43054.607534722221</v>
      </c>
    </row>
    <row r="354" spans="1:3">
      <c r="A354" t="s">
        <v>349</v>
      </c>
      <c r="B354">
        <v>2013</v>
      </c>
      <c r="C354" s="14">
        <v>43054.607534722221</v>
      </c>
    </row>
    <row r="355" spans="1:3">
      <c r="A355" t="s">
        <v>349</v>
      </c>
      <c r="B355">
        <v>2013</v>
      </c>
      <c r="C355" s="14">
        <v>43054.607534722221</v>
      </c>
    </row>
    <row r="356" spans="1:3">
      <c r="A356" t="s">
        <v>349</v>
      </c>
      <c r="B356">
        <v>2013</v>
      </c>
      <c r="C356" s="14">
        <v>43054.607534722221</v>
      </c>
    </row>
    <row r="357" spans="1:3">
      <c r="A357" t="s">
        <v>349</v>
      </c>
      <c r="B357">
        <v>2015</v>
      </c>
      <c r="C357" s="14">
        <v>43054.607534722221</v>
      </c>
    </row>
    <row r="358" spans="1:3">
      <c r="A358" t="s">
        <v>359</v>
      </c>
      <c r="B358">
        <v>2014</v>
      </c>
      <c r="C358" s="14">
        <v>43054.607534722221</v>
      </c>
    </row>
    <row r="359" spans="1:3">
      <c r="A359" t="s">
        <v>359</v>
      </c>
      <c r="B359">
        <v>2016</v>
      </c>
      <c r="C359" s="14">
        <v>43054.607534722221</v>
      </c>
    </row>
    <row r="360" spans="1:3">
      <c r="A360" t="s">
        <v>359</v>
      </c>
      <c r="B360">
        <v>2016</v>
      </c>
      <c r="C360" s="14">
        <v>43054.607534722221</v>
      </c>
    </row>
    <row r="361" spans="1:3">
      <c r="A361" t="s">
        <v>359</v>
      </c>
      <c r="B361">
        <v>2015</v>
      </c>
      <c r="C361" s="14">
        <v>43054.607534722221</v>
      </c>
    </row>
    <row r="362" spans="1:3">
      <c r="A362" t="s">
        <v>359</v>
      </c>
      <c r="B362">
        <v>2016</v>
      </c>
      <c r="C362" s="14">
        <v>43054.607534722221</v>
      </c>
    </row>
    <row r="363" spans="1:3">
      <c r="A363" t="s">
        <v>359</v>
      </c>
      <c r="B363">
        <v>2015</v>
      </c>
      <c r="C363" s="14">
        <v>43054.607534722221</v>
      </c>
    </row>
    <row r="364" spans="1:3">
      <c r="A364" t="s">
        <v>359</v>
      </c>
      <c r="B364">
        <v>2014</v>
      </c>
      <c r="C364" s="14">
        <v>43054.607534722221</v>
      </c>
    </row>
    <row r="365" spans="1:3">
      <c r="A365" t="s">
        <v>359</v>
      </c>
      <c r="B365">
        <v>2013</v>
      </c>
      <c r="C365" s="14">
        <v>43054.607534722221</v>
      </c>
    </row>
    <row r="366" spans="1:3">
      <c r="A366" t="s">
        <v>359</v>
      </c>
      <c r="B366">
        <v>2013</v>
      </c>
      <c r="C366" s="14">
        <v>43054.607534722221</v>
      </c>
    </row>
    <row r="367" spans="1:3">
      <c r="A367" t="s">
        <v>359</v>
      </c>
      <c r="B367">
        <v>2013</v>
      </c>
      <c r="C367" s="14">
        <v>43054.607534722221</v>
      </c>
    </row>
    <row r="368" spans="1:3">
      <c r="A368" t="s">
        <v>359</v>
      </c>
      <c r="B368">
        <v>2015</v>
      </c>
      <c r="C368" s="14">
        <v>43054.607534722221</v>
      </c>
    </row>
    <row r="369" spans="1:4">
      <c r="A369" t="s">
        <v>359</v>
      </c>
      <c r="B369">
        <v>2014</v>
      </c>
      <c r="C369" s="14">
        <v>43054.607534722221</v>
      </c>
    </row>
    <row r="370" spans="1:4">
      <c r="A370" t="s">
        <v>368</v>
      </c>
      <c r="B370">
        <v>2016</v>
      </c>
      <c r="C370" s="14">
        <v>43054.607534722221</v>
      </c>
      <c r="D370" t="s">
        <v>3643</v>
      </c>
    </row>
    <row r="371" spans="1:4">
      <c r="A371" t="s">
        <v>368</v>
      </c>
      <c r="B371">
        <v>2015</v>
      </c>
      <c r="C371" s="14">
        <v>43054.607534722221</v>
      </c>
      <c r="D371" t="s">
        <v>3643</v>
      </c>
    </row>
    <row r="372" spans="1:4">
      <c r="A372" t="s">
        <v>368</v>
      </c>
      <c r="B372">
        <v>2015</v>
      </c>
      <c r="C372" s="14">
        <v>43054.607534722221</v>
      </c>
    </row>
    <row r="373" spans="1:4">
      <c r="A373" t="s">
        <v>368</v>
      </c>
      <c r="B373">
        <v>2015</v>
      </c>
      <c r="C373" s="14">
        <v>43054.607534722221</v>
      </c>
    </row>
    <row r="374" spans="1:4">
      <c r="A374" t="s">
        <v>368</v>
      </c>
      <c r="B374">
        <v>2015</v>
      </c>
      <c r="C374" s="14">
        <v>43054.607534722221</v>
      </c>
      <c r="D374" t="s">
        <v>3644</v>
      </c>
    </row>
    <row r="375" spans="1:4">
      <c r="A375" t="s">
        <v>368</v>
      </c>
      <c r="B375">
        <v>2016</v>
      </c>
      <c r="C375" s="14">
        <v>43054.607534722221</v>
      </c>
      <c r="D375" t="s">
        <v>3644</v>
      </c>
    </row>
    <row r="376" spans="1:4">
      <c r="A376" t="s">
        <v>368</v>
      </c>
      <c r="B376">
        <v>2014</v>
      </c>
      <c r="C376" s="14">
        <v>43054.607534722221</v>
      </c>
      <c r="D376" t="s">
        <v>3643</v>
      </c>
    </row>
    <row r="377" spans="1:4">
      <c r="A377" t="s">
        <v>368</v>
      </c>
      <c r="B377">
        <v>2016</v>
      </c>
      <c r="C377" s="14">
        <v>43054.607534722221</v>
      </c>
    </row>
    <row r="378" spans="1:4">
      <c r="A378" t="s">
        <v>368</v>
      </c>
      <c r="B378">
        <v>2016</v>
      </c>
      <c r="C378" s="14">
        <v>43054.607534722221</v>
      </c>
    </row>
    <row r="379" spans="1:4">
      <c r="A379" t="s">
        <v>368</v>
      </c>
      <c r="B379">
        <v>2015</v>
      </c>
      <c r="C379" s="14">
        <v>43054.607534722221</v>
      </c>
    </row>
    <row r="380" spans="1:4">
      <c r="A380" t="s">
        <v>368</v>
      </c>
      <c r="B380">
        <v>2014</v>
      </c>
      <c r="C380" s="14">
        <v>43054.607534722221</v>
      </c>
    </row>
    <row r="381" spans="1:4">
      <c r="A381" t="s">
        <v>368</v>
      </c>
      <c r="B381">
        <v>2014</v>
      </c>
      <c r="C381" s="14">
        <v>43054.607534722221</v>
      </c>
    </row>
    <row r="382" spans="1:4">
      <c r="A382" t="s">
        <v>368</v>
      </c>
      <c r="B382">
        <v>2014</v>
      </c>
      <c r="C382" s="14">
        <v>43054.607534722221</v>
      </c>
      <c r="D382" t="s">
        <v>3644</v>
      </c>
    </row>
    <row r="383" spans="1:4">
      <c r="A383" t="s">
        <v>368</v>
      </c>
      <c r="B383">
        <v>2013</v>
      </c>
      <c r="C383" s="14">
        <v>43054.607534722221</v>
      </c>
    </row>
    <row r="384" spans="1:4">
      <c r="A384" t="s">
        <v>368</v>
      </c>
      <c r="B384">
        <v>2013</v>
      </c>
      <c r="C384" s="14">
        <v>43054.607534722221</v>
      </c>
    </row>
    <row r="385" spans="1:4">
      <c r="A385" t="s">
        <v>368</v>
      </c>
      <c r="B385">
        <v>2013</v>
      </c>
      <c r="C385" s="14">
        <v>43054.607534722221</v>
      </c>
    </row>
    <row r="386" spans="1:4">
      <c r="A386" t="s">
        <v>368</v>
      </c>
      <c r="B386">
        <v>2013</v>
      </c>
      <c r="C386" s="14">
        <v>43054.607534722221</v>
      </c>
      <c r="D386" t="s">
        <v>3643</v>
      </c>
    </row>
    <row r="387" spans="1:4">
      <c r="A387" t="s">
        <v>368</v>
      </c>
      <c r="B387">
        <v>2013</v>
      </c>
      <c r="C387" s="14">
        <v>43054.607534722221</v>
      </c>
      <c r="D387" t="s">
        <v>3642</v>
      </c>
    </row>
    <row r="388" spans="1:4">
      <c r="A388" t="s">
        <v>368</v>
      </c>
      <c r="B388">
        <v>2016</v>
      </c>
      <c r="C388" s="14">
        <v>43054.607534722221</v>
      </c>
    </row>
    <row r="389" spans="1:4">
      <c r="A389" t="s">
        <v>368</v>
      </c>
      <c r="B389">
        <v>2014</v>
      </c>
      <c r="C389" s="14">
        <v>43054.607534722221</v>
      </c>
    </row>
    <row r="390" spans="1:4">
      <c r="A390" t="s">
        <v>380</v>
      </c>
      <c r="B390">
        <v>2014</v>
      </c>
      <c r="C390" s="14">
        <v>43054.607534722221</v>
      </c>
    </row>
    <row r="391" spans="1:4">
      <c r="A391" t="s">
        <v>380</v>
      </c>
      <c r="B391">
        <v>2016</v>
      </c>
      <c r="C391" s="14">
        <v>43054.607534722221</v>
      </c>
    </row>
    <row r="392" spans="1:4">
      <c r="A392" t="s">
        <v>380</v>
      </c>
      <c r="B392">
        <v>2016</v>
      </c>
      <c r="C392" s="14">
        <v>43054.607534722221</v>
      </c>
    </row>
    <row r="393" spans="1:4">
      <c r="A393" t="s">
        <v>380</v>
      </c>
      <c r="B393">
        <v>2016</v>
      </c>
      <c r="C393" s="14">
        <v>43054.607534722221</v>
      </c>
    </row>
    <row r="394" spans="1:4">
      <c r="A394" t="s">
        <v>380</v>
      </c>
      <c r="B394">
        <v>2015</v>
      </c>
      <c r="C394" s="14">
        <v>43054.607534722221</v>
      </c>
    </row>
    <row r="395" spans="1:4">
      <c r="A395" t="s">
        <v>380</v>
      </c>
      <c r="B395">
        <v>2015</v>
      </c>
      <c r="C395" s="14">
        <v>43054.607534722221</v>
      </c>
    </row>
    <row r="396" spans="1:4">
      <c r="A396" t="s">
        <v>380</v>
      </c>
      <c r="B396">
        <v>2014</v>
      </c>
      <c r="C396" s="14">
        <v>43054.607534722221</v>
      </c>
    </row>
    <row r="397" spans="1:4">
      <c r="A397" t="s">
        <v>380</v>
      </c>
      <c r="B397">
        <v>2014</v>
      </c>
      <c r="C397" s="14">
        <v>43054.607534722221</v>
      </c>
    </row>
    <row r="398" spans="1:4">
      <c r="A398" t="s">
        <v>380</v>
      </c>
      <c r="B398">
        <v>2013</v>
      </c>
      <c r="C398" s="14">
        <v>43054.607534722221</v>
      </c>
    </row>
    <row r="399" spans="1:4">
      <c r="A399" t="s">
        <v>380</v>
      </c>
      <c r="B399">
        <v>2013</v>
      </c>
      <c r="C399" s="14">
        <v>43054.607534722221</v>
      </c>
    </row>
    <row r="400" spans="1:4">
      <c r="A400" t="s">
        <v>380</v>
      </c>
      <c r="B400">
        <v>2013</v>
      </c>
      <c r="C400" s="14">
        <v>43054.607534722221</v>
      </c>
    </row>
    <row r="401" spans="1:3">
      <c r="A401" t="s">
        <v>380</v>
      </c>
      <c r="B401">
        <v>2015</v>
      </c>
      <c r="C401" s="14">
        <v>43054.607534722221</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AH15"/>
  <sheetViews>
    <sheetView workbookViewId="0"/>
  </sheetViews>
  <sheetFormatPr defaultRowHeight="15"/>
  <sheetData>
    <row r="1" spans="1:34">
      <c r="A1">
        <v>5.21</v>
      </c>
      <c r="B1" t="s">
        <v>68</v>
      </c>
    </row>
    <row r="2" spans="1:34">
      <c r="A2" s="10" t="str">
        <f>HYPERLINK("#'Contents'!B110", "Back to Contents")</f>
        <v>Back to Contents</v>
      </c>
    </row>
    <row r="3" spans="1:34">
      <c r="A3" t="s">
        <v>108</v>
      </c>
      <c r="B3" t="s">
        <v>109</v>
      </c>
      <c r="C3" t="s">
        <v>3646</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43054.607546296298</v>
      </c>
      <c r="C4" t="s">
        <v>3647</v>
      </c>
      <c r="D4">
        <v>4</v>
      </c>
      <c r="E4">
        <v>2</v>
      </c>
      <c r="F4">
        <v>0</v>
      </c>
      <c r="G4">
        <v>0</v>
      </c>
      <c r="H4">
        <v>0</v>
      </c>
      <c r="I4">
        <v>4</v>
      </c>
      <c r="J4">
        <v>0</v>
      </c>
      <c r="K4">
        <v>0</v>
      </c>
      <c r="L4">
        <v>6</v>
      </c>
      <c r="M4">
        <v>4</v>
      </c>
      <c r="N4">
        <v>5</v>
      </c>
      <c r="O4">
        <v>1</v>
      </c>
      <c r="P4">
        <v>1</v>
      </c>
      <c r="Q4">
        <v>1</v>
      </c>
      <c r="R4">
        <v>0</v>
      </c>
      <c r="S4">
        <v>43</v>
      </c>
      <c r="T4">
        <v>3</v>
      </c>
      <c r="U4">
        <v>0</v>
      </c>
      <c r="V4">
        <v>0</v>
      </c>
      <c r="W4">
        <v>1</v>
      </c>
      <c r="X4">
        <v>1</v>
      </c>
      <c r="Y4">
        <v>1</v>
      </c>
      <c r="Z4">
        <v>2</v>
      </c>
      <c r="AA4">
        <v>1</v>
      </c>
      <c r="AB4">
        <v>1</v>
      </c>
      <c r="AD4">
        <v>0</v>
      </c>
      <c r="AE4">
        <v>3</v>
      </c>
      <c r="AF4">
        <v>1</v>
      </c>
      <c r="AG4">
        <v>0</v>
      </c>
      <c r="AH4">
        <v>13</v>
      </c>
    </row>
    <row r="5" spans="1:34">
      <c r="A5">
        <v>2013</v>
      </c>
      <c r="B5" s="14">
        <v>43054.607546296298</v>
      </c>
      <c r="C5" t="s">
        <v>3648</v>
      </c>
      <c r="D5">
        <v>0</v>
      </c>
      <c r="E5">
        <v>0</v>
      </c>
      <c r="F5">
        <v>0</v>
      </c>
      <c r="G5">
        <v>0</v>
      </c>
      <c r="H5">
        <v>0</v>
      </c>
      <c r="I5">
        <v>0</v>
      </c>
      <c r="J5">
        <v>0</v>
      </c>
      <c r="K5">
        <v>0</v>
      </c>
      <c r="L5">
        <v>0</v>
      </c>
      <c r="M5">
        <v>0</v>
      </c>
      <c r="N5">
        <v>0</v>
      </c>
      <c r="O5">
        <v>0</v>
      </c>
      <c r="P5">
        <v>0</v>
      </c>
      <c r="Q5">
        <v>2</v>
      </c>
      <c r="R5">
        <v>0</v>
      </c>
      <c r="S5">
        <v>0</v>
      </c>
      <c r="T5">
        <v>0</v>
      </c>
      <c r="U5">
        <v>0</v>
      </c>
      <c r="V5">
        <v>0</v>
      </c>
      <c r="W5">
        <v>0</v>
      </c>
      <c r="X5">
        <v>0</v>
      </c>
      <c r="Y5">
        <v>0</v>
      </c>
      <c r="Z5">
        <v>0</v>
      </c>
      <c r="AA5">
        <v>0</v>
      </c>
      <c r="AB5">
        <v>0</v>
      </c>
      <c r="AD5">
        <v>0</v>
      </c>
      <c r="AE5">
        <v>1</v>
      </c>
      <c r="AF5">
        <v>0</v>
      </c>
      <c r="AG5">
        <v>0</v>
      </c>
      <c r="AH5">
        <v>0</v>
      </c>
    </row>
    <row r="6" spans="1:34">
      <c r="A6">
        <v>2013</v>
      </c>
      <c r="B6" s="14">
        <v>43054.607546296298</v>
      </c>
      <c r="C6" t="s">
        <v>3649</v>
      </c>
      <c r="D6">
        <v>2</v>
      </c>
      <c r="E6">
        <v>12</v>
      </c>
      <c r="F6">
        <v>4</v>
      </c>
      <c r="G6">
        <v>1</v>
      </c>
      <c r="H6">
        <v>2</v>
      </c>
      <c r="I6">
        <v>43</v>
      </c>
      <c r="J6">
        <v>11</v>
      </c>
      <c r="K6">
        <v>0</v>
      </c>
      <c r="L6">
        <v>19</v>
      </c>
      <c r="M6">
        <v>0</v>
      </c>
      <c r="N6">
        <v>95</v>
      </c>
      <c r="O6">
        <v>16</v>
      </c>
      <c r="P6">
        <v>0</v>
      </c>
      <c r="Q6">
        <v>1</v>
      </c>
      <c r="R6">
        <v>6</v>
      </c>
      <c r="S6">
        <v>0</v>
      </c>
      <c r="T6">
        <v>12</v>
      </c>
      <c r="U6">
        <v>0</v>
      </c>
      <c r="V6">
        <v>2</v>
      </c>
      <c r="W6">
        <v>3</v>
      </c>
      <c r="X6">
        <v>1</v>
      </c>
      <c r="Y6">
        <v>0</v>
      </c>
      <c r="Z6">
        <v>8</v>
      </c>
      <c r="AA6">
        <v>3</v>
      </c>
      <c r="AB6">
        <v>5</v>
      </c>
      <c r="AD6">
        <v>7</v>
      </c>
      <c r="AE6">
        <v>5</v>
      </c>
      <c r="AF6">
        <v>0</v>
      </c>
      <c r="AG6">
        <v>1</v>
      </c>
      <c r="AH6">
        <v>52</v>
      </c>
    </row>
    <row r="7" spans="1:34">
      <c r="A7">
        <v>2014</v>
      </c>
      <c r="B7" s="14">
        <v>43054.607546296298</v>
      </c>
      <c r="C7" t="s">
        <v>3647</v>
      </c>
      <c r="D7">
        <v>4</v>
      </c>
      <c r="E7">
        <v>2</v>
      </c>
      <c r="F7">
        <v>0</v>
      </c>
      <c r="G7">
        <v>0</v>
      </c>
      <c r="H7">
        <v>0</v>
      </c>
      <c r="I7">
        <v>2</v>
      </c>
      <c r="J7">
        <v>0</v>
      </c>
      <c r="K7">
        <v>1</v>
      </c>
      <c r="L7">
        <v>6</v>
      </c>
      <c r="M7">
        <v>3</v>
      </c>
      <c r="N7">
        <v>0</v>
      </c>
      <c r="O7">
        <v>2</v>
      </c>
      <c r="P7">
        <v>1</v>
      </c>
      <c r="Q7">
        <v>0</v>
      </c>
      <c r="R7">
        <v>0</v>
      </c>
      <c r="S7">
        <v>4</v>
      </c>
      <c r="T7">
        <v>3</v>
      </c>
      <c r="U7">
        <v>0</v>
      </c>
      <c r="V7">
        <v>0</v>
      </c>
      <c r="W7">
        <v>1</v>
      </c>
      <c r="X7">
        <v>1</v>
      </c>
      <c r="Y7">
        <v>2</v>
      </c>
      <c r="Z7">
        <v>2</v>
      </c>
      <c r="AA7">
        <v>1</v>
      </c>
      <c r="AB7">
        <v>2</v>
      </c>
      <c r="AC7">
        <v>1</v>
      </c>
      <c r="AD7">
        <v>0</v>
      </c>
      <c r="AE7">
        <v>3</v>
      </c>
      <c r="AF7">
        <v>1</v>
      </c>
      <c r="AG7">
        <v>0</v>
      </c>
      <c r="AH7">
        <v>11</v>
      </c>
    </row>
    <row r="8" spans="1:34">
      <c r="A8">
        <v>2014</v>
      </c>
      <c r="B8" s="14">
        <v>43054.607546296298</v>
      </c>
      <c r="C8" t="s">
        <v>3648</v>
      </c>
      <c r="D8">
        <v>0</v>
      </c>
      <c r="E8">
        <v>0</v>
      </c>
      <c r="F8">
        <v>0</v>
      </c>
      <c r="G8">
        <v>0</v>
      </c>
      <c r="H8">
        <v>0</v>
      </c>
      <c r="I8">
        <v>0</v>
      </c>
      <c r="J8">
        <v>0</v>
      </c>
      <c r="K8">
        <v>0</v>
      </c>
      <c r="L8">
        <v>18</v>
      </c>
      <c r="M8">
        <v>0</v>
      </c>
      <c r="N8">
        <v>0</v>
      </c>
      <c r="O8">
        <v>0</v>
      </c>
      <c r="P8">
        <v>0</v>
      </c>
      <c r="Q8">
        <v>0</v>
      </c>
      <c r="R8">
        <v>0</v>
      </c>
      <c r="S8">
        <v>0</v>
      </c>
      <c r="T8">
        <v>0</v>
      </c>
      <c r="U8">
        <v>0</v>
      </c>
      <c r="V8">
        <v>2</v>
      </c>
      <c r="W8">
        <v>0</v>
      </c>
      <c r="X8">
        <v>0</v>
      </c>
      <c r="Y8">
        <v>0</v>
      </c>
      <c r="Z8">
        <v>0</v>
      </c>
      <c r="AA8">
        <v>0</v>
      </c>
      <c r="AB8">
        <v>0</v>
      </c>
      <c r="AC8">
        <v>0</v>
      </c>
      <c r="AD8">
        <v>0</v>
      </c>
      <c r="AE8">
        <v>1</v>
      </c>
      <c r="AF8">
        <v>0</v>
      </c>
      <c r="AG8">
        <v>0</v>
      </c>
      <c r="AH8">
        <v>0</v>
      </c>
    </row>
    <row r="9" spans="1:34">
      <c r="A9">
        <v>2014</v>
      </c>
      <c r="B9" s="14">
        <v>43054.607546296298</v>
      </c>
      <c r="C9" t="s">
        <v>3649</v>
      </c>
      <c r="D9">
        <v>5</v>
      </c>
      <c r="E9">
        <v>11</v>
      </c>
      <c r="F9">
        <v>4</v>
      </c>
      <c r="G9">
        <v>1</v>
      </c>
      <c r="H9">
        <v>2</v>
      </c>
      <c r="I9">
        <v>44</v>
      </c>
      <c r="J9">
        <v>10</v>
      </c>
      <c r="K9">
        <v>2</v>
      </c>
      <c r="L9">
        <v>8</v>
      </c>
      <c r="M9">
        <v>1</v>
      </c>
      <c r="N9">
        <v>45</v>
      </c>
      <c r="O9">
        <v>6</v>
      </c>
      <c r="P9">
        <v>0</v>
      </c>
      <c r="Q9">
        <v>1</v>
      </c>
      <c r="R9">
        <v>5</v>
      </c>
      <c r="S9">
        <v>0</v>
      </c>
      <c r="T9">
        <v>11</v>
      </c>
      <c r="U9">
        <v>0</v>
      </c>
      <c r="V9">
        <v>2</v>
      </c>
      <c r="W9">
        <v>2</v>
      </c>
      <c r="X9">
        <v>1</v>
      </c>
      <c r="Y9">
        <v>0</v>
      </c>
      <c r="Z9">
        <v>9</v>
      </c>
      <c r="AA9">
        <v>3</v>
      </c>
      <c r="AB9">
        <v>4</v>
      </c>
      <c r="AC9">
        <v>5</v>
      </c>
      <c r="AD9">
        <v>7</v>
      </c>
      <c r="AE9">
        <v>5</v>
      </c>
      <c r="AF9">
        <v>0</v>
      </c>
      <c r="AG9">
        <v>1</v>
      </c>
      <c r="AH9">
        <v>42</v>
      </c>
    </row>
    <row r="10" spans="1:34">
      <c r="A10">
        <v>2015</v>
      </c>
      <c r="B10" s="14">
        <v>43054.607546296298</v>
      </c>
      <c r="C10" t="s">
        <v>3647</v>
      </c>
      <c r="D10">
        <v>3</v>
      </c>
      <c r="E10">
        <v>2</v>
      </c>
      <c r="F10">
        <v>0</v>
      </c>
      <c r="G10">
        <v>0</v>
      </c>
      <c r="H10">
        <v>0</v>
      </c>
      <c r="I10">
        <v>3</v>
      </c>
      <c r="J10">
        <v>0</v>
      </c>
      <c r="K10">
        <v>1</v>
      </c>
      <c r="L10">
        <v>6</v>
      </c>
      <c r="M10">
        <v>1</v>
      </c>
      <c r="N10">
        <v>2</v>
      </c>
      <c r="O10">
        <v>1</v>
      </c>
      <c r="P10">
        <v>1</v>
      </c>
      <c r="Q10">
        <v>0</v>
      </c>
      <c r="R10">
        <v>0</v>
      </c>
      <c r="S10">
        <v>4</v>
      </c>
      <c r="T10">
        <v>3</v>
      </c>
      <c r="U10">
        <v>0</v>
      </c>
      <c r="V10">
        <v>0</v>
      </c>
      <c r="W10">
        <v>1</v>
      </c>
      <c r="X10">
        <v>1</v>
      </c>
      <c r="Y10">
        <v>2</v>
      </c>
      <c r="Z10">
        <v>1</v>
      </c>
      <c r="AA10">
        <v>1</v>
      </c>
      <c r="AB10">
        <v>1</v>
      </c>
      <c r="AC10">
        <v>1</v>
      </c>
      <c r="AD10">
        <v>0</v>
      </c>
      <c r="AE10">
        <v>2</v>
      </c>
      <c r="AF10">
        <v>1</v>
      </c>
      <c r="AG10">
        <v>0</v>
      </c>
      <c r="AH10">
        <v>11</v>
      </c>
    </row>
    <row r="11" spans="1:34">
      <c r="A11">
        <v>2015</v>
      </c>
      <c r="B11" s="14">
        <v>43054.607546296298</v>
      </c>
      <c r="C11" t="s">
        <v>3648</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1</v>
      </c>
      <c r="AF11">
        <v>0</v>
      </c>
      <c r="AG11">
        <v>0</v>
      </c>
      <c r="AH11">
        <v>0</v>
      </c>
    </row>
    <row r="12" spans="1:34">
      <c r="A12">
        <v>2015</v>
      </c>
      <c r="B12" s="14">
        <v>43054.607546296298</v>
      </c>
      <c r="C12" t="s">
        <v>3649</v>
      </c>
      <c r="D12">
        <v>2</v>
      </c>
      <c r="E12">
        <v>10</v>
      </c>
      <c r="F12">
        <v>4</v>
      </c>
      <c r="G12">
        <v>0</v>
      </c>
      <c r="H12">
        <v>2</v>
      </c>
      <c r="I12">
        <v>47</v>
      </c>
      <c r="J12">
        <v>10</v>
      </c>
      <c r="K12">
        <v>1</v>
      </c>
      <c r="L12">
        <v>17</v>
      </c>
      <c r="M12">
        <v>1</v>
      </c>
      <c r="N12">
        <v>33</v>
      </c>
      <c r="O12">
        <v>6</v>
      </c>
      <c r="P12">
        <v>0</v>
      </c>
      <c r="Q12">
        <v>1</v>
      </c>
      <c r="R12">
        <v>7</v>
      </c>
      <c r="S12">
        <v>0</v>
      </c>
      <c r="T12">
        <v>9</v>
      </c>
      <c r="U12">
        <v>0</v>
      </c>
      <c r="V12">
        <v>1</v>
      </c>
      <c r="W12">
        <v>3</v>
      </c>
      <c r="X12">
        <v>2</v>
      </c>
      <c r="Y12">
        <v>0</v>
      </c>
      <c r="Z12">
        <v>11</v>
      </c>
      <c r="AA12">
        <v>3</v>
      </c>
      <c r="AB12">
        <v>3</v>
      </c>
      <c r="AC12">
        <v>5</v>
      </c>
      <c r="AD12">
        <v>6</v>
      </c>
      <c r="AE12">
        <v>6</v>
      </c>
      <c r="AF12">
        <v>0</v>
      </c>
      <c r="AG12">
        <v>1</v>
      </c>
      <c r="AH12">
        <v>39</v>
      </c>
    </row>
    <row r="13" spans="1:34">
      <c r="A13">
        <v>2016</v>
      </c>
      <c r="B13" s="14">
        <v>43054.607546296298</v>
      </c>
      <c r="C13" t="s">
        <v>3647</v>
      </c>
      <c r="D13">
        <v>3</v>
      </c>
      <c r="E13">
        <v>2</v>
      </c>
      <c r="F13">
        <v>0</v>
      </c>
      <c r="G13">
        <v>0</v>
      </c>
      <c r="H13">
        <v>0</v>
      </c>
      <c r="I13">
        <v>3</v>
      </c>
      <c r="J13">
        <v>0</v>
      </c>
      <c r="K13">
        <v>1</v>
      </c>
      <c r="L13">
        <v>6</v>
      </c>
      <c r="M13">
        <v>1</v>
      </c>
      <c r="N13">
        <v>2</v>
      </c>
      <c r="O13">
        <v>2</v>
      </c>
      <c r="P13">
        <v>1</v>
      </c>
      <c r="Q13">
        <v>0</v>
      </c>
      <c r="R13">
        <v>0</v>
      </c>
      <c r="S13">
        <v>6</v>
      </c>
      <c r="T13">
        <v>2</v>
      </c>
      <c r="U13">
        <v>0</v>
      </c>
      <c r="V13">
        <v>0</v>
      </c>
      <c r="W13">
        <v>1</v>
      </c>
      <c r="X13">
        <v>1</v>
      </c>
      <c r="Y13">
        <v>2</v>
      </c>
      <c r="Z13">
        <v>1</v>
      </c>
      <c r="AA13">
        <v>1</v>
      </c>
      <c r="AB13">
        <v>1</v>
      </c>
      <c r="AC13">
        <v>1</v>
      </c>
      <c r="AD13">
        <v>0</v>
      </c>
      <c r="AE13">
        <v>3</v>
      </c>
      <c r="AF13">
        <v>1</v>
      </c>
      <c r="AG13">
        <v>0</v>
      </c>
      <c r="AH13">
        <v>10</v>
      </c>
    </row>
    <row r="14" spans="1:34">
      <c r="A14">
        <v>2016</v>
      </c>
      <c r="B14" s="14">
        <v>43054.607546296298</v>
      </c>
      <c r="C14" t="s">
        <v>3648</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1</v>
      </c>
      <c r="AF14">
        <v>0</v>
      </c>
      <c r="AG14">
        <v>0</v>
      </c>
      <c r="AH14">
        <v>0</v>
      </c>
    </row>
    <row r="15" spans="1:34">
      <c r="A15">
        <v>2016</v>
      </c>
      <c r="B15" s="14">
        <v>43054.607546296298</v>
      </c>
      <c r="C15" t="s">
        <v>3649</v>
      </c>
      <c r="D15">
        <v>2</v>
      </c>
      <c r="E15">
        <v>13</v>
      </c>
      <c r="F15">
        <v>4</v>
      </c>
      <c r="G15">
        <v>1</v>
      </c>
      <c r="H15">
        <v>2</v>
      </c>
      <c r="I15">
        <v>44</v>
      </c>
      <c r="J15">
        <v>11</v>
      </c>
      <c r="K15">
        <v>0</v>
      </c>
      <c r="L15">
        <v>14</v>
      </c>
      <c r="M15">
        <v>0</v>
      </c>
      <c r="N15">
        <v>31</v>
      </c>
      <c r="O15">
        <v>5</v>
      </c>
      <c r="P15">
        <v>0</v>
      </c>
      <c r="Q15">
        <v>3</v>
      </c>
      <c r="R15">
        <v>6</v>
      </c>
      <c r="S15">
        <v>0</v>
      </c>
      <c r="T15">
        <v>9</v>
      </c>
      <c r="U15">
        <v>0</v>
      </c>
      <c r="V15">
        <v>1</v>
      </c>
      <c r="W15">
        <v>3</v>
      </c>
      <c r="X15">
        <v>2</v>
      </c>
      <c r="Y15">
        <v>0</v>
      </c>
      <c r="Z15">
        <v>11</v>
      </c>
      <c r="AA15">
        <v>3</v>
      </c>
      <c r="AB15">
        <v>3</v>
      </c>
      <c r="AC15">
        <v>5</v>
      </c>
      <c r="AD15">
        <v>4</v>
      </c>
      <c r="AE15">
        <v>6</v>
      </c>
      <c r="AF15">
        <v>0</v>
      </c>
      <c r="AG15">
        <v>1</v>
      </c>
      <c r="AH15">
        <v>46</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H15"/>
  <sheetViews>
    <sheetView workbookViewId="0"/>
  </sheetViews>
  <sheetFormatPr defaultRowHeight="15"/>
  <sheetData>
    <row r="1" spans="1:34">
      <c r="A1">
        <v>5.21</v>
      </c>
      <c r="B1" t="s">
        <v>4898</v>
      </c>
    </row>
    <row r="2" spans="1:34">
      <c r="A2" s="10" t="str">
        <f>HYPERLINK("#'Contents'!B111", "Back to Contents")</f>
        <v>Back to Contents</v>
      </c>
    </row>
    <row r="3" spans="1:34">
      <c r="A3" t="s">
        <v>108</v>
      </c>
      <c r="B3" t="s">
        <v>109</v>
      </c>
      <c r="C3" t="s">
        <v>3646</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43054.607557870368</v>
      </c>
      <c r="C4" t="s">
        <v>3647</v>
      </c>
      <c r="D4">
        <v>0</v>
      </c>
      <c r="E4">
        <v>0</v>
      </c>
      <c r="F4">
        <v>0</v>
      </c>
      <c r="G4">
        <v>0</v>
      </c>
      <c r="H4">
        <v>0</v>
      </c>
      <c r="I4">
        <v>25</v>
      </c>
      <c r="J4">
        <v>0</v>
      </c>
      <c r="K4">
        <v>0</v>
      </c>
      <c r="L4">
        <v>0</v>
      </c>
      <c r="M4">
        <v>0</v>
      </c>
      <c r="N4">
        <v>0</v>
      </c>
      <c r="O4">
        <v>0</v>
      </c>
      <c r="P4">
        <v>0</v>
      </c>
      <c r="Q4">
        <v>50</v>
      </c>
      <c r="R4">
        <v>0</v>
      </c>
      <c r="S4">
        <v>91</v>
      </c>
      <c r="T4">
        <v>0</v>
      </c>
      <c r="U4">
        <v>0</v>
      </c>
      <c r="V4">
        <v>0</v>
      </c>
      <c r="W4">
        <v>0</v>
      </c>
      <c r="X4">
        <v>100</v>
      </c>
      <c r="Y4">
        <v>0</v>
      </c>
      <c r="Z4">
        <v>0</v>
      </c>
      <c r="AA4">
        <v>0</v>
      </c>
      <c r="AB4">
        <v>0</v>
      </c>
      <c r="AD4">
        <v>0</v>
      </c>
      <c r="AE4">
        <v>0</v>
      </c>
      <c r="AF4">
        <v>0</v>
      </c>
      <c r="AG4">
        <v>0</v>
      </c>
      <c r="AH4">
        <v>0.08</v>
      </c>
    </row>
    <row r="5" spans="1:34">
      <c r="A5">
        <v>2013</v>
      </c>
      <c r="B5" s="14">
        <v>43054.607557870368</v>
      </c>
      <c r="C5" t="s">
        <v>3648</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D5">
        <v>0</v>
      </c>
      <c r="AE5">
        <v>0</v>
      </c>
      <c r="AF5">
        <v>0</v>
      </c>
      <c r="AG5">
        <v>0</v>
      </c>
      <c r="AH5">
        <v>0</v>
      </c>
    </row>
    <row r="6" spans="1:34">
      <c r="A6">
        <v>2013</v>
      </c>
      <c r="B6" s="14">
        <v>43054.607557870368</v>
      </c>
      <c r="C6" t="s">
        <v>3649</v>
      </c>
      <c r="D6">
        <v>50</v>
      </c>
      <c r="E6">
        <v>25</v>
      </c>
      <c r="F6">
        <v>0</v>
      </c>
      <c r="G6">
        <v>0</v>
      </c>
      <c r="H6">
        <v>0</v>
      </c>
      <c r="I6">
        <v>9</v>
      </c>
      <c r="J6">
        <v>27</v>
      </c>
      <c r="K6">
        <v>0</v>
      </c>
      <c r="L6">
        <v>27</v>
      </c>
      <c r="M6">
        <v>0</v>
      </c>
      <c r="N6">
        <v>0</v>
      </c>
      <c r="O6">
        <v>0</v>
      </c>
      <c r="P6">
        <v>0</v>
      </c>
      <c r="Q6">
        <v>0</v>
      </c>
      <c r="R6">
        <v>0</v>
      </c>
      <c r="S6">
        <v>0</v>
      </c>
      <c r="T6">
        <v>8.33</v>
      </c>
      <c r="U6">
        <v>0</v>
      </c>
      <c r="V6">
        <v>100</v>
      </c>
      <c r="W6">
        <v>0</v>
      </c>
      <c r="X6">
        <v>0</v>
      </c>
      <c r="Y6">
        <v>0</v>
      </c>
      <c r="Z6">
        <v>0</v>
      </c>
      <c r="AA6">
        <v>0</v>
      </c>
      <c r="AB6">
        <v>20</v>
      </c>
      <c r="AD6">
        <v>57</v>
      </c>
      <c r="AE6">
        <v>0</v>
      </c>
      <c r="AF6">
        <v>0</v>
      </c>
      <c r="AG6">
        <v>0</v>
      </c>
      <c r="AH6">
        <v>0</v>
      </c>
    </row>
    <row r="7" spans="1:34">
      <c r="A7">
        <v>2014</v>
      </c>
      <c r="B7" s="14">
        <v>43054.607557870368</v>
      </c>
      <c r="C7" t="s">
        <v>3647</v>
      </c>
      <c r="D7">
        <v>75</v>
      </c>
      <c r="E7">
        <v>0</v>
      </c>
      <c r="F7">
        <v>0</v>
      </c>
      <c r="G7">
        <v>0</v>
      </c>
      <c r="H7">
        <v>0</v>
      </c>
      <c r="I7">
        <v>0</v>
      </c>
      <c r="J7">
        <v>0</v>
      </c>
      <c r="K7">
        <v>0</v>
      </c>
      <c r="L7">
        <v>0</v>
      </c>
      <c r="M7">
        <v>0</v>
      </c>
      <c r="N7">
        <v>0</v>
      </c>
      <c r="O7">
        <v>100</v>
      </c>
      <c r="P7">
        <v>0</v>
      </c>
      <c r="Q7">
        <v>0</v>
      </c>
      <c r="R7">
        <v>0</v>
      </c>
      <c r="S7">
        <v>50</v>
      </c>
      <c r="T7">
        <v>0</v>
      </c>
      <c r="U7">
        <v>0</v>
      </c>
      <c r="V7">
        <v>0</v>
      </c>
      <c r="W7">
        <v>0</v>
      </c>
      <c r="X7">
        <v>0</v>
      </c>
      <c r="Y7">
        <v>50</v>
      </c>
      <c r="Z7">
        <v>0</v>
      </c>
      <c r="AA7">
        <v>0</v>
      </c>
      <c r="AB7">
        <v>0</v>
      </c>
      <c r="AC7">
        <v>0</v>
      </c>
      <c r="AD7">
        <v>0</v>
      </c>
      <c r="AE7">
        <v>0</v>
      </c>
      <c r="AF7">
        <v>0</v>
      </c>
      <c r="AG7">
        <v>0</v>
      </c>
      <c r="AH7">
        <v>0</v>
      </c>
    </row>
    <row r="8" spans="1:34">
      <c r="A8">
        <v>2014</v>
      </c>
      <c r="B8" s="14">
        <v>43054.607557870368</v>
      </c>
      <c r="C8" t="s">
        <v>3648</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row>
    <row r="9" spans="1:34">
      <c r="A9">
        <v>2014</v>
      </c>
      <c r="B9" s="14">
        <v>43054.607557870368</v>
      </c>
      <c r="C9" t="s">
        <v>3649</v>
      </c>
      <c r="D9">
        <v>25</v>
      </c>
      <c r="E9">
        <v>18</v>
      </c>
      <c r="F9">
        <v>0</v>
      </c>
      <c r="G9">
        <v>0</v>
      </c>
      <c r="H9">
        <v>0</v>
      </c>
      <c r="I9">
        <v>2.2999999999999998</v>
      </c>
      <c r="J9">
        <v>20</v>
      </c>
      <c r="K9">
        <v>0</v>
      </c>
      <c r="L9">
        <v>23</v>
      </c>
      <c r="M9">
        <v>100</v>
      </c>
      <c r="N9">
        <v>100</v>
      </c>
      <c r="O9">
        <v>17</v>
      </c>
      <c r="P9">
        <v>0</v>
      </c>
      <c r="Q9">
        <v>0</v>
      </c>
      <c r="R9">
        <v>0</v>
      </c>
      <c r="S9">
        <v>0</v>
      </c>
      <c r="T9">
        <v>7.6</v>
      </c>
      <c r="U9">
        <v>0</v>
      </c>
      <c r="V9">
        <v>0</v>
      </c>
      <c r="W9">
        <v>0</v>
      </c>
      <c r="X9">
        <v>0</v>
      </c>
      <c r="Y9">
        <v>0</v>
      </c>
      <c r="Z9">
        <v>0</v>
      </c>
      <c r="AA9">
        <v>0</v>
      </c>
      <c r="AB9">
        <v>25</v>
      </c>
      <c r="AC9">
        <v>0</v>
      </c>
      <c r="AD9">
        <v>71</v>
      </c>
      <c r="AE9">
        <v>0</v>
      </c>
      <c r="AF9">
        <v>0</v>
      </c>
      <c r="AG9">
        <v>0</v>
      </c>
      <c r="AH9">
        <v>2.4</v>
      </c>
    </row>
    <row r="10" spans="1:34">
      <c r="A10">
        <v>2015</v>
      </c>
      <c r="B10" s="14">
        <v>43054.607557870368</v>
      </c>
      <c r="C10" t="s">
        <v>3647</v>
      </c>
      <c r="D10">
        <v>66</v>
      </c>
      <c r="E10">
        <v>0</v>
      </c>
      <c r="F10">
        <v>0</v>
      </c>
      <c r="G10">
        <v>0</v>
      </c>
      <c r="H10">
        <v>0</v>
      </c>
      <c r="I10">
        <v>0</v>
      </c>
      <c r="J10">
        <v>0</v>
      </c>
      <c r="K10">
        <v>0</v>
      </c>
      <c r="L10">
        <v>0</v>
      </c>
      <c r="M10">
        <v>0</v>
      </c>
      <c r="N10">
        <v>0</v>
      </c>
      <c r="O10">
        <v>0</v>
      </c>
      <c r="P10">
        <v>0</v>
      </c>
      <c r="Q10">
        <v>0</v>
      </c>
      <c r="R10">
        <v>0</v>
      </c>
      <c r="S10">
        <v>50</v>
      </c>
      <c r="T10">
        <v>33</v>
      </c>
      <c r="U10">
        <v>0</v>
      </c>
      <c r="V10">
        <v>0</v>
      </c>
      <c r="W10">
        <v>0</v>
      </c>
      <c r="X10">
        <v>100</v>
      </c>
      <c r="Y10">
        <v>0</v>
      </c>
      <c r="Z10">
        <v>0</v>
      </c>
      <c r="AA10">
        <v>0</v>
      </c>
      <c r="AB10">
        <v>25</v>
      </c>
      <c r="AC10">
        <v>0</v>
      </c>
      <c r="AD10">
        <v>0</v>
      </c>
      <c r="AE10">
        <v>0</v>
      </c>
      <c r="AF10">
        <v>0</v>
      </c>
      <c r="AG10">
        <v>0</v>
      </c>
      <c r="AH10">
        <v>9.1</v>
      </c>
    </row>
    <row r="11" spans="1:34">
      <c r="A11">
        <v>2015</v>
      </c>
      <c r="B11" s="14">
        <v>43054.607557870368</v>
      </c>
      <c r="C11" t="s">
        <v>3648</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row>
    <row r="12" spans="1:34">
      <c r="A12">
        <v>2015</v>
      </c>
      <c r="B12" s="14">
        <v>43054.607557870368</v>
      </c>
      <c r="C12" t="s">
        <v>3649</v>
      </c>
      <c r="D12">
        <v>0</v>
      </c>
      <c r="E12">
        <v>10</v>
      </c>
      <c r="F12">
        <v>0</v>
      </c>
      <c r="G12">
        <v>0</v>
      </c>
      <c r="H12">
        <v>0</v>
      </c>
      <c r="I12">
        <v>4.3</v>
      </c>
      <c r="J12">
        <v>20</v>
      </c>
      <c r="K12">
        <v>0</v>
      </c>
      <c r="L12">
        <v>27</v>
      </c>
      <c r="M12">
        <v>100</v>
      </c>
      <c r="N12">
        <v>6</v>
      </c>
      <c r="O12">
        <v>0</v>
      </c>
      <c r="P12">
        <v>0</v>
      </c>
      <c r="Q12">
        <v>0</v>
      </c>
      <c r="R12">
        <v>14</v>
      </c>
      <c r="S12">
        <v>0</v>
      </c>
      <c r="T12">
        <v>11</v>
      </c>
      <c r="U12">
        <v>0</v>
      </c>
      <c r="V12">
        <v>0</v>
      </c>
      <c r="W12">
        <v>0</v>
      </c>
      <c r="X12">
        <v>0</v>
      </c>
      <c r="Y12">
        <v>0</v>
      </c>
      <c r="Z12">
        <v>0</v>
      </c>
      <c r="AA12">
        <v>0</v>
      </c>
      <c r="AB12">
        <v>75</v>
      </c>
      <c r="AC12">
        <v>0</v>
      </c>
      <c r="AD12">
        <v>14</v>
      </c>
      <c r="AE12">
        <v>33</v>
      </c>
      <c r="AF12">
        <v>0</v>
      </c>
      <c r="AG12">
        <v>0</v>
      </c>
      <c r="AH12">
        <v>2.6</v>
      </c>
    </row>
    <row r="13" spans="1:34">
      <c r="A13">
        <v>2016</v>
      </c>
      <c r="B13" s="14">
        <v>43054.607557870368</v>
      </c>
      <c r="C13" t="s">
        <v>3647</v>
      </c>
      <c r="D13">
        <v>30</v>
      </c>
      <c r="E13">
        <v>0</v>
      </c>
      <c r="F13">
        <v>0</v>
      </c>
      <c r="G13">
        <v>0</v>
      </c>
      <c r="H13">
        <v>0</v>
      </c>
      <c r="I13">
        <v>0</v>
      </c>
      <c r="J13">
        <v>0</v>
      </c>
      <c r="K13">
        <v>0</v>
      </c>
      <c r="L13">
        <v>0</v>
      </c>
      <c r="M13">
        <v>0</v>
      </c>
      <c r="N13">
        <v>0</v>
      </c>
      <c r="O13">
        <v>50</v>
      </c>
      <c r="P13">
        <v>0</v>
      </c>
      <c r="Q13">
        <v>0</v>
      </c>
      <c r="R13">
        <v>0</v>
      </c>
      <c r="S13">
        <v>50</v>
      </c>
      <c r="T13">
        <v>5</v>
      </c>
      <c r="U13">
        <v>0</v>
      </c>
      <c r="V13">
        <v>0</v>
      </c>
      <c r="W13">
        <v>0</v>
      </c>
      <c r="X13">
        <v>100</v>
      </c>
      <c r="Y13">
        <v>0</v>
      </c>
      <c r="Z13">
        <v>0</v>
      </c>
      <c r="AA13">
        <v>0</v>
      </c>
      <c r="AB13">
        <v>0</v>
      </c>
      <c r="AC13">
        <v>0</v>
      </c>
      <c r="AD13">
        <v>0</v>
      </c>
      <c r="AE13">
        <v>0</v>
      </c>
      <c r="AF13">
        <v>0</v>
      </c>
      <c r="AG13">
        <v>0</v>
      </c>
      <c r="AH13">
        <v>10</v>
      </c>
    </row>
    <row r="14" spans="1:34">
      <c r="A14">
        <v>2016</v>
      </c>
      <c r="B14" s="14">
        <v>43054.607557870368</v>
      </c>
      <c r="C14" t="s">
        <v>3648</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row>
    <row r="15" spans="1:34">
      <c r="A15">
        <v>2016</v>
      </c>
      <c r="B15" s="14">
        <v>43054.607557870368</v>
      </c>
      <c r="C15" t="s">
        <v>3649</v>
      </c>
      <c r="D15">
        <v>0</v>
      </c>
      <c r="E15">
        <v>0</v>
      </c>
      <c r="F15">
        <v>0</v>
      </c>
      <c r="G15">
        <v>0</v>
      </c>
      <c r="H15">
        <v>0</v>
      </c>
      <c r="I15">
        <v>4.5</v>
      </c>
      <c r="J15">
        <v>27</v>
      </c>
      <c r="K15">
        <v>0</v>
      </c>
      <c r="L15">
        <v>21</v>
      </c>
      <c r="M15">
        <v>0</v>
      </c>
      <c r="N15">
        <v>7</v>
      </c>
      <c r="O15">
        <v>0</v>
      </c>
      <c r="P15">
        <v>0</v>
      </c>
      <c r="Q15">
        <v>33</v>
      </c>
      <c r="R15">
        <v>0</v>
      </c>
      <c r="S15">
        <v>0</v>
      </c>
      <c r="T15">
        <v>0</v>
      </c>
      <c r="U15">
        <v>0</v>
      </c>
      <c r="V15">
        <v>0</v>
      </c>
      <c r="W15">
        <v>0</v>
      </c>
      <c r="X15">
        <v>0</v>
      </c>
      <c r="Y15">
        <v>0</v>
      </c>
      <c r="Z15">
        <v>0</v>
      </c>
      <c r="AA15">
        <v>0</v>
      </c>
      <c r="AB15">
        <v>0</v>
      </c>
      <c r="AC15">
        <v>0</v>
      </c>
      <c r="AD15">
        <v>25</v>
      </c>
      <c r="AE15">
        <v>30</v>
      </c>
      <c r="AF15">
        <v>0</v>
      </c>
      <c r="AG15">
        <v>0</v>
      </c>
      <c r="AH15">
        <v>4.3</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AG7"/>
  <sheetViews>
    <sheetView workbookViewId="0"/>
  </sheetViews>
  <sheetFormatPr defaultRowHeight="15"/>
  <sheetData>
    <row r="1" spans="1:33">
      <c r="A1">
        <v>5.22</v>
      </c>
      <c r="B1" t="s">
        <v>4899</v>
      </c>
    </row>
    <row r="2" spans="1:33">
      <c r="A2" s="10" t="str">
        <f>HYPERLINK("#'Contents'!B113",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43054.607592592591</v>
      </c>
      <c r="D4">
        <v>39.807000000000002</v>
      </c>
      <c r="F4">
        <v>0</v>
      </c>
      <c r="G4">
        <v>8.6460000000000008</v>
      </c>
      <c r="H4">
        <v>0</v>
      </c>
      <c r="I4">
        <v>82.905000000000001</v>
      </c>
      <c r="J4">
        <v>0</v>
      </c>
      <c r="K4">
        <v>806.35</v>
      </c>
      <c r="L4">
        <v>0</v>
      </c>
      <c r="N4">
        <v>0</v>
      </c>
      <c r="O4">
        <v>0.17399999999999999</v>
      </c>
      <c r="P4">
        <v>0.13</v>
      </c>
      <c r="Q4">
        <v>0</v>
      </c>
      <c r="R4">
        <v>0</v>
      </c>
      <c r="S4">
        <v>0</v>
      </c>
      <c r="T4">
        <v>0</v>
      </c>
      <c r="U4">
        <v>0</v>
      </c>
      <c r="W4">
        <v>0</v>
      </c>
      <c r="X4">
        <v>0</v>
      </c>
      <c r="Y4">
        <v>0</v>
      </c>
      <c r="Z4">
        <v>0</v>
      </c>
      <c r="AC4">
        <v>42.590600000000002</v>
      </c>
      <c r="AD4">
        <v>0</v>
      </c>
      <c r="AE4">
        <v>101.25</v>
      </c>
      <c r="AF4">
        <v>0</v>
      </c>
      <c r="AG4">
        <v>0</v>
      </c>
    </row>
    <row r="5" spans="1:33">
      <c r="A5">
        <v>2014</v>
      </c>
      <c r="B5" s="14">
        <v>43054.607592592591</v>
      </c>
      <c r="C5">
        <v>56.863999999999997</v>
      </c>
      <c r="D5">
        <v>48.695</v>
      </c>
      <c r="E5">
        <v>13.858000000000001</v>
      </c>
      <c r="F5">
        <v>0.69899999999999995</v>
      </c>
      <c r="G5">
        <v>9.5670000000000002</v>
      </c>
      <c r="H5">
        <v>1721.1279999999999</v>
      </c>
      <c r="I5">
        <v>77.055000000000007</v>
      </c>
      <c r="J5">
        <v>0.61799999999999999</v>
      </c>
      <c r="K5">
        <v>1273.885</v>
      </c>
      <c r="L5">
        <v>139.34800000000001</v>
      </c>
      <c r="M5">
        <v>1601.3119999999999</v>
      </c>
      <c r="N5">
        <v>245.126</v>
      </c>
      <c r="O5">
        <v>27.366</v>
      </c>
      <c r="P5">
        <v>0</v>
      </c>
      <c r="Q5">
        <v>843.27499999999998</v>
      </c>
      <c r="R5">
        <v>14.369</v>
      </c>
      <c r="S5">
        <v>1243.3430000000001</v>
      </c>
      <c r="T5">
        <v>0</v>
      </c>
      <c r="U5">
        <v>1.329</v>
      </c>
      <c r="V5">
        <v>10.853</v>
      </c>
      <c r="W5">
        <v>0.251</v>
      </c>
      <c r="X5">
        <v>1.327</v>
      </c>
      <c r="Y5">
        <v>12.834</v>
      </c>
      <c r="Z5">
        <v>717.72</v>
      </c>
      <c r="AA5">
        <v>79.501000000000005</v>
      </c>
      <c r="AB5">
        <v>56.817</v>
      </c>
      <c r="AC5">
        <v>39.835000000000001</v>
      </c>
      <c r="AD5">
        <v>955.096</v>
      </c>
      <c r="AE5">
        <v>0.60599999999999998</v>
      </c>
      <c r="AF5">
        <v>0.54200000000000004</v>
      </c>
      <c r="AG5">
        <v>1898.3340000000001</v>
      </c>
    </row>
    <row r="6" spans="1:33">
      <c r="A6">
        <v>2015</v>
      </c>
      <c r="B6" s="14">
        <v>43054.607592592591</v>
      </c>
      <c r="C6">
        <v>40.86</v>
      </c>
      <c r="D6">
        <v>46.142000000000003</v>
      </c>
      <c r="E6">
        <v>13.02</v>
      </c>
      <c r="F6">
        <v>0.21199999999999999</v>
      </c>
      <c r="G6">
        <v>12.489000000000001</v>
      </c>
      <c r="H6">
        <v>1721.896</v>
      </c>
      <c r="I6">
        <v>82.608999999999995</v>
      </c>
      <c r="J6">
        <v>0.09</v>
      </c>
      <c r="K6">
        <v>1279.098</v>
      </c>
      <c r="L6">
        <v>138.94499999999999</v>
      </c>
      <c r="M6">
        <v>1575.2729999999999</v>
      </c>
      <c r="N6">
        <v>262.56900000000002</v>
      </c>
      <c r="O6">
        <v>27.780999999999999</v>
      </c>
      <c r="P6">
        <v>0.87</v>
      </c>
      <c r="Q6">
        <v>970.31899999999996</v>
      </c>
      <c r="R6">
        <v>14.122</v>
      </c>
      <c r="S6">
        <v>1076.4369999999999</v>
      </c>
      <c r="T6">
        <v>0</v>
      </c>
      <c r="U6">
        <v>1.4570000000000001</v>
      </c>
      <c r="V6">
        <v>9.9380000000000006</v>
      </c>
      <c r="W6">
        <v>4.7279999999999998</v>
      </c>
      <c r="X6">
        <v>3.0590000000000002</v>
      </c>
      <c r="Y6">
        <v>12.451000000000001</v>
      </c>
      <c r="Z6">
        <v>664.97</v>
      </c>
      <c r="AA6">
        <v>66.718999999999994</v>
      </c>
      <c r="AB6">
        <v>60.204000000000001</v>
      </c>
      <c r="AC6">
        <v>53.652999999999999</v>
      </c>
      <c r="AD6">
        <v>955.27200000000005</v>
      </c>
      <c r="AE6">
        <v>0.71</v>
      </c>
      <c r="AF6">
        <v>0.42899999999999999</v>
      </c>
      <c r="AG6">
        <v>1786.7470000000001</v>
      </c>
    </row>
    <row r="7" spans="1:33">
      <c r="A7">
        <v>2016</v>
      </c>
      <c r="B7" s="14">
        <v>43054.607592592591</v>
      </c>
      <c r="C7">
        <v>40.256999999999998</v>
      </c>
      <c r="D7">
        <v>49.927</v>
      </c>
      <c r="E7">
        <v>12.965999999999999</v>
      </c>
      <c r="F7">
        <v>0.374</v>
      </c>
      <c r="G7">
        <v>13.760999999999999</v>
      </c>
      <c r="H7">
        <v>1709.828</v>
      </c>
      <c r="I7">
        <v>81.887</v>
      </c>
      <c r="J7">
        <v>0.23599999999999999</v>
      </c>
      <c r="K7">
        <v>1484.33</v>
      </c>
      <c r="L7">
        <v>140.553</v>
      </c>
      <c r="M7">
        <v>1573.9090000000001</v>
      </c>
      <c r="N7">
        <v>271.37900000000002</v>
      </c>
      <c r="O7">
        <v>28.792999999999999</v>
      </c>
      <c r="P7">
        <v>6.085</v>
      </c>
      <c r="Q7">
        <v>1096.029</v>
      </c>
      <c r="R7">
        <v>16.143000000000001</v>
      </c>
      <c r="S7">
        <v>1076.4369999999999</v>
      </c>
      <c r="T7">
        <v>0</v>
      </c>
      <c r="U7">
        <v>1.3779999999999999</v>
      </c>
      <c r="V7">
        <v>8.11</v>
      </c>
      <c r="W7">
        <v>3.9940000000000002</v>
      </c>
      <c r="X7">
        <v>5.1369999999999996</v>
      </c>
      <c r="Y7">
        <v>16.844000000000001</v>
      </c>
      <c r="Z7">
        <v>620.05200000000002</v>
      </c>
      <c r="AA7">
        <v>77.262</v>
      </c>
      <c r="AB7">
        <v>62.94</v>
      </c>
      <c r="AC7">
        <v>100.453</v>
      </c>
      <c r="AD7">
        <v>1941.624</v>
      </c>
      <c r="AE7">
        <v>0.64400000000000002</v>
      </c>
      <c r="AF7">
        <v>0.28000000000000003</v>
      </c>
      <c r="AG7">
        <v>1746.289</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AG7"/>
  <sheetViews>
    <sheetView workbookViewId="0"/>
  </sheetViews>
  <sheetFormatPr defaultRowHeight="15"/>
  <sheetData>
    <row r="1" spans="1:33">
      <c r="A1">
        <v>5.22</v>
      </c>
      <c r="B1" t="s">
        <v>4900</v>
      </c>
    </row>
    <row r="2" spans="1:33">
      <c r="A2" s="10" t="str">
        <f>HYPERLINK("#'Contents'!B112",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43054.607569444444</v>
      </c>
      <c r="D4">
        <v>796.95399999999995</v>
      </c>
      <c r="F4">
        <v>0</v>
      </c>
      <c r="G4">
        <v>414.08600000000001</v>
      </c>
      <c r="H4">
        <v>0</v>
      </c>
      <c r="I4">
        <v>1126.4469999999999</v>
      </c>
      <c r="J4">
        <v>0</v>
      </c>
      <c r="K4">
        <v>2249.94</v>
      </c>
      <c r="L4">
        <v>0</v>
      </c>
      <c r="N4">
        <v>0</v>
      </c>
      <c r="O4">
        <v>124.782</v>
      </c>
      <c r="P4">
        <v>1125.0940000000001</v>
      </c>
      <c r="Q4">
        <v>0</v>
      </c>
      <c r="R4">
        <v>0</v>
      </c>
      <c r="S4">
        <v>0</v>
      </c>
      <c r="T4">
        <v>0</v>
      </c>
      <c r="U4">
        <v>141.31800000000001</v>
      </c>
      <c r="W4">
        <v>0</v>
      </c>
      <c r="X4">
        <v>0</v>
      </c>
      <c r="Y4">
        <v>0</v>
      </c>
      <c r="Z4">
        <v>0</v>
      </c>
      <c r="AC4">
        <v>540.03670999999997</v>
      </c>
      <c r="AD4">
        <v>0</v>
      </c>
      <c r="AE4">
        <v>137.04900000000001</v>
      </c>
      <c r="AF4">
        <v>0</v>
      </c>
      <c r="AG4">
        <v>0</v>
      </c>
    </row>
    <row r="5" spans="1:33">
      <c r="A5">
        <v>2014</v>
      </c>
      <c r="B5" s="14">
        <v>43054.607569444444</v>
      </c>
      <c r="C5">
        <v>1024.6569999999999</v>
      </c>
      <c r="D5">
        <v>1201.0039999999999</v>
      </c>
      <c r="E5">
        <v>266.92599999999999</v>
      </c>
      <c r="F5">
        <v>107.288</v>
      </c>
      <c r="G5">
        <v>393.31799999999998</v>
      </c>
      <c r="H5">
        <v>8838.5820000000003</v>
      </c>
      <c r="I5">
        <v>572.17700000000002</v>
      </c>
      <c r="J5">
        <v>76.097999999999999</v>
      </c>
      <c r="K5">
        <v>3586.538</v>
      </c>
      <c r="L5">
        <v>914.30600000000004</v>
      </c>
      <c r="M5">
        <v>3874.616</v>
      </c>
      <c r="N5">
        <v>823.93899999999996</v>
      </c>
      <c r="O5">
        <v>150.608</v>
      </c>
      <c r="P5">
        <v>1255.4359999999999</v>
      </c>
      <c r="Q5">
        <v>7671.3339999999998</v>
      </c>
      <c r="R5">
        <v>492.56</v>
      </c>
      <c r="S5">
        <v>2169.0770000000002</v>
      </c>
      <c r="T5">
        <v>0</v>
      </c>
      <c r="U5">
        <v>50.613</v>
      </c>
      <c r="V5">
        <v>217.172</v>
      </c>
      <c r="W5">
        <v>276.37900000000002</v>
      </c>
      <c r="X5">
        <v>223.893</v>
      </c>
      <c r="Y5">
        <v>2301.1779999999999</v>
      </c>
      <c r="Z5">
        <v>2319.4319999999998</v>
      </c>
      <c r="AA5">
        <v>629.899</v>
      </c>
      <c r="AB5">
        <v>1230.373</v>
      </c>
      <c r="AC5">
        <v>491.21800000000002</v>
      </c>
      <c r="AD5">
        <v>2799.5349999999999</v>
      </c>
      <c r="AE5">
        <v>66.206000000000003</v>
      </c>
      <c r="AF5">
        <v>24.652000000000001</v>
      </c>
      <c r="AG5">
        <v>10851.725</v>
      </c>
    </row>
    <row r="6" spans="1:33">
      <c r="A6">
        <v>2015</v>
      </c>
      <c r="B6" s="14">
        <v>43054.607569444444</v>
      </c>
      <c r="C6">
        <v>1004.509</v>
      </c>
      <c r="D6">
        <v>1272.069</v>
      </c>
      <c r="E6">
        <v>261.53100000000001</v>
      </c>
      <c r="F6">
        <v>2.8260000000000001</v>
      </c>
      <c r="G6">
        <v>430.42899999999997</v>
      </c>
      <c r="H6">
        <v>8936.9979999999996</v>
      </c>
      <c r="I6">
        <v>531.697</v>
      </c>
      <c r="J6">
        <v>72.986000000000004</v>
      </c>
      <c r="K6">
        <v>4097.9269999999997</v>
      </c>
      <c r="L6">
        <v>952.46100000000001</v>
      </c>
      <c r="M6">
        <v>3913.174</v>
      </c>
      <c r="N6">
        <v>953.07500000000005</v>
      </c>
      <c r="O6">
        <v>154.27600000000001</v>
      </c>
      <c r="P6">
        <v>1548.22</v>
      </c>
      <c r="Q6">
        <v>8524.8580000000002</v>
      </c>
      <c r="R6">
        <v>547.68899999999996</v>
      </c>
      <c r="S6">
        <v>1987.546</v>
      </c>
      <c r="T6">
        <v>0</v>
      </c>
      <c r="U6">
        <v>54.036000000000001</v>
      </c>
      <c r="V6">
        <v>246.59899999999999</v>
      </c>
      <c r="W6">
        <v>345.27100000000002</v>
      </c>
      <c r="X6">
        <v>245.357</v>
      </c>
      <c r="Y6">
        <v>2342.261</v>
      </c>
      <c r="Z6">
        <v>2246.6460000000002</v>
      </c>
      <c r="AA6">
        <v>591.02</v>
      </c>
      <c r="AB6">
        <v>1280.71</v>
      </c>
      <c r="AC6">
        <v>571.36400000000003</v>
      </c>
      <c r="AD6">
        <v>2785.8249999999998</v>
      </c>
      <c r="AE6">
        <v>88.387</v>
      </c>
      <c r="AF6">
        <v>21.425000000000001</v>
      </c>
      <c r="AG6">
        <v>10991.257</v>
      </c>
    </row>
    <row r="7" spans="1:33">
      <c r="A7">
        <v>2016</v>
      </c>
      <c r="B7" s="14">
        <v>43054.607569444444</v>
      </c>
      <c r="C7">
        <v>1045.2909999999999</v>
      </c>
      <c r="D7">
        <v>1372.146</v>
      </c>
      <c r="E7">
        <v>288.88600000000002</v>
      </c>
      <c r="F7">
        <v>36.633000000000003</v>
      </c>
      <c r="G7">
        <v>478.404</v>
      </c>
      <c r="H7">
        <v>9273.8909999999996</v>
      </c>
      <c r="I7">
        <v>558.12199999999996</v>
      </c>
      <c r="J7">
        <v>15.148999999999999</v>
      </c>
      <c r="K7">
        <v>4523.8720000000003</v>
      </c>
      <c r="L7">
        <v>988.67499999999995</v>
      </c>
      <c r="M7">
        <v>3978.2370000000001</v>
      </c>
      <c r="N7">
        <v>1052.7239999999999</v>
      </c>
      <c r="O7">
        <v>162.45400000000001</v>
      </c>
      <c r="P7">
        <v>1855.2470000000001</v>
      </c>
      <c r="Q7">
        <v>10459.255999999999</v>
      </c>
      <c r="R7">
        <v>718.62400000000002</v>
      </c>
      <c r="S7">
        <v>1987.546</v>
      </c>
      <c r="T7">
        <v>0</v>
      </c>
      <c r="U7">
        <v>71.316999999999993</v>
      </c>
      <c r="V7">
        <v>249.179</v>
      </c>
      <c r="W7">
        <v>348.73700000000002</v>
      </c>
      <c r="X7">
        <v>235.399</v>
      </c>
      <c r="Y7">
        <v>2598.02</v>
      </c>
      <c r="Z7">
        <v>1592.192</v>
      </c>
      <c r="AA7">
        <v>749.94600000000003</v>
      </c>
      <c r="AB7">
        <v>1241.5920000000001</v>
      </c>
      <c r="AC7">
        <v>753.13599999999997</v>
      </c>
      <c r="AD7">
        <v>2876.404</v>
      </c>
      <c r="AE7">
        <v>135.81399999999999</v>
      </c>
      <c r="AF7">
        <v>14.523999999999999</v>
      </c>
      <c r="AG7">
        <v>11777.572</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E127"/>
  <sheetViews>
    <sheetView workbookViewId="0"/>
  </sheetViews>
  <sheetFormatPr defaultRowHeight="15"/>
  <sheetData>
    <row r="1" spans="1:5">
      <c r="A1">
        <v>5.23</v>
      </c>
      <c r="B1" t="s">
        <v>4902</v>
      </c>
    </row>
    <row r="2" spans="1:5">
      <c r="A2" s="10" t="str">
        <f>HYPERLINK("#'Contents'!B115", "Back to Contents")</f>
        <v>Back to Contents</v>
      </c>
    </row>
    <row r="3" spans="1:5">
      <c r="A3" t="s">
        <v>110</v>
      </c>
      <c r="B3" t="s">
        <v>108</v>
      </c>
      <c r="C3" t="s">
        <v>109</v>
      </c>
      <c r="D3" t="s">
        <v>3650</v>
      </c>
      <c r="E3" t="s">
        <v>3651</v>
      </c>
    </row>
    <row r="4" spans="1:5">
      <c r="A4" t="s">
        <v>117</v>
      </c>
      <c r="B4">
        <v>2013</v>
      </c>
      <c r="C4" s="14">
        <v>43054.607627314814</v>
      </c>
      <c r="D4">
        <v>0</v>
      </c>
      <c r="E4">
        <v>0</v>
      </c>
    </row>
    <row r="5" spans="1:5">
      <c r="A5" t="s">
        <v>117</v>
      </c>
      <c r="B5">
        <v>2014</v>
      </c>
      <c r="C5" s="14">
        <v>43054.607627314814</v>
      </c>
      <c r="D5">
        <v>0</v>
      </c>
      <c r="E5">
        <v>0</v>
      </c>
    </row>
    <row r="6" spans="1:5">
      <c r="A6" t="s">
        <v>117</v>
      </c>
      <c r="B6">
        <v>2015</v>
      </c>
      <c r="C6" s="14">
        <v>43054.607627314814</v>
      </c>
      <c r="D6">
        <v>0</v>
      </c>
      <c r="E6">
        <v>0</v>
      </c>
    </row>
    <row r="7" spans="1:5">
      <c r="A7" t="s">
        <v>117</v>
      </c>
      <c r="B7">
        <v>2016</v>
      </c>
      <c r="C7" s="14">
        <v>43054.607627314814</v>
      </c>
      <c r="D7">
        <v>0</v>
      </c>
      <c r="E7">
        <v>0</v>
      </c>
    </row>
    <row r="8" spans="1:5">
      <c r="A8" t="s">
        <v>126</v>
      </c>
      <c r="B8">
        <v>2013</v>
      </c>
      <c r="C8" s="14">
        <v>43054.607627314814</v>
      </c>
      <c r="D8">
        <v>0</v>
      </c>
      <c r="E8">
        <v>0</v>
      </c>
    </row>
    <row r="9" spans="1:5">
      <c r="A9" t="s">
        <v>126</v>
      </c>
      <c r="B9">
        <v>2014</v>
      </c>
      <c r="C9" s="14">
        <v>43054.607627314814</v>
      </c>
    </row>
    <row r="10" spans="1:5">
      <c r="A10" t="s">
        <v>126</v>
      </c>
      <c r="B10">
        <v>2015</v>
      </c>
      <c r="C10" s="14">
        <v>43054.607627314814</v>
      </c>
      <c r="D10">
        <v>0</v>
      </c>
      <c r="E10">
        <v>0</v>
      </c>
    </row>
    <row r="11" spans="1:5">
      <c r="A11" t="s">
        <v>126</v>
      </c>
      <c r="B11">
        <v>2016</v>
      </c>
      <c r="C11" s="14">
        <v>43054.607627314814</v>
      </c>
      <c r="D11">
        <v>0</v>
      </c>
      <c r="E11">
        <v>0</v>
      </c>
    </row>
    <row r="12" spans="1:5">
      <c r="A12" t="s">
        <v>134</v>
      </c>
      <c r="B12">
        <v>2013</v>
      </c>
      <c r="C12" s="14">
        <v>43054.607627314814</v>
      </c>
      <c r="D12">
        <v>0</v>
      </c>
      <c r="E12">
        <v>0</v>
      </c>
    </row>
    <row r="13" spans="1:5">
      <c r="A13" t="s">
        <v>134</v>
      </c>
      <c r="B13">
        <v>2014</v>
      </c>
      <c r="C13" s="14">
        <v>43054.607627314814</v>
      </c>
      <c r="D13">
        <v>0</v>
      </c>
      <c r="E13">
        <v>0</v>
      </c>
    </row>
    <row r="14" spans="1:5">
      <c r="A14" t="s">
        <v>134</v>
      </c>
      <c r="B14">
        <v>2015</v>
      </c>
      <c r="C14" s="14">
        <v>43054.607627314814</v>
      </c>
      <c r="D14">
        <v>0</v>
      </c>
      <c r="E14">
        <v>0</v>
      </c>
    </row>
    <row r="15" spans="1:5">
      <c r="A15" t="s">
        <v>134</v>
      </c>
      <c r="B15">
        <v>2016</v>
      </c>
      <c r="C15" s="14">
        <v>43054.607627314814</v>
      </c>
      <c r="D15">
        <v>0</v>
      </c>
      <c r="E15">
        <v>0</v>
      </c>
    </row>
    <row r="16" spans="1:5">
      <c r="A16" t="s">
        <v>147</v>
      </c>
      <c r="B16">
        <v>2013</v>
      </c>
      <c r="C16" s="14">
        <v>43054.607627314814</v>
      </c>
      <c r="D16">
        <v>0</v>
      </c>
      <c r="E16">
        <v>0</v>
      </c>
    </row>
    <row r="17" spans="1:5">
      <c r="A17" t="s">
        <v>147</v>
      </c>
      <c r="B17">
        <v>2014</v>
      </c>
      <c r="C17" s="14">
        <v>43054.607627314814</v>
      </c>
      <c r="D17">
        <v>0</v>
      </c>
      <c r="E17">
        <v>0</v>
      </c>
    </row>
    <row r="18" spans="1:5">
      <c r="A18" t="s">
        <v>147</v>
      </c>
      <c r="B18">
        <v>2015</v>
      </c>
      <c r="C18" s="14">
        <v>43054.607627314814</v>
      </c>
      <c r="D18">
        <v>0</v>
      </c>
      <c r="E18">
        <v>0</v>
      </c>
    </row>
    <row r="19" spans="1:5">
      <c r="A19" t="s">
        <v>147</v>
      </c>
      <c r="B19">
        <v>2016</v>
      </c>
      <c r="C19" s="14">
        <v>43054.607627314814</v>
      </c>
      <c r="D19">
        <v>0</v>
      </c>
      <c r="E19">
        <v>0</v>
      </c>
    </row>
    <row r="20" spans="1:5">
      <c r="A20" t="s">
        <v>155</v>
      </c>
      <c r="B20">
        <v>2013</v>
      </c>
      <c r="C20" s="14">
        <v>43054.607627314814</v>
      </c>
      <c r="D20">
        <v>0</v>
      </c>
      <c r="E20">
        <v>0</v>
      </c>
    </row>
    <row r="21" spans="1:5">
      <c r="A21" t="s">
        <v>155</v>
      </c>
      <c r="B21">
        <v>2014</v>
      </c>
      <c r="C21" s="14">
        <v>43054.607627314814</v>
      </c>
      <c r="D21">
        <v>0</v>
      </c>
      <c r="E21">
        <v>0</v>
      </c>
    </row>
    <row r="22" spans="1:5">
      <c r="A22" t="s">
        <v>155</v>
      </c>
      <c r="B22">
        <v>2015</v>
      </c>
      <c r="C22" s="14">
        <v>43054.607627314814</v>
      </c>
      <c r="D22">
        <v>0</v>
      </c>
      <c r="E22">
        <v>0</v>
      </c>
    </row>
    <row r="23" spans="1:5">
      <c r="A23" t="s">
        <v>155</v>
      </c>
      <c r="B23">
        <v>2016</v>
      </c>
      <c r="C23" s="14">
        <v>43054.607627314814</v>
      </c>
      <c r="D23">
        <v>0</v>
      </c>
      <c r="E23">
        <v>0</v>
      </c>
    </row>
    <row r="24" spans="1:5">
      <c r="A24" t="s">
        <v>162</v>
      </c>
      <c r="B24">
        <v>2013</v>
      </c>
      <c r="C24" s="14">
        <v>43054.607627314814</v>
      </c>
    </row>
    <row r="25" spans="1:5">
      <c r="A25" t="s">
        <v>162</v>
      </c>
      <c r="B25">
        <v>2014</v>
      </c>
      <c r="C25" s="14">
        <v>43054.607627314814</v>
      </c>
      <c r="D25">
        <v>0</v>
      </c>
      <c r="E25">
        <v>0</v>
      </c>
    </row>
    <row r="26" spans="1:5">
      <c r="A26" t="s">
        <v>162</v>
      </c>
      <c r="B26">
        <v>2015</v>
      </c>
      <c r="C26" s="14">
        <v>43054.607627314814</v>
      </c>
      <c r="D26">
        <v>38</v>
      </c>
      <c r="E26">
        <v>0</v>
      </c>
    </row>
    <row r="27" spans="1:5">
      <c r="A27" t="s">
        <v>162</v>
      </c>
      <c r="B27">
        <v>2016</v>
      </c>
      <c r="C27" s="14">
        <v>43054.607627314814</v>
      </c>
      <c r="D27">
        <v>1441</v>
      </c>
      <c r="E27">
        <v>0</v>
      </c>
    </row>
    <row r="28" spans="1:5">
      <c r="A28" t="s">
        <v>172</v>
      </c>
      <c r="B28">
        <v>2013</v>
      </c>
      <c r="C28" s="14">
        <v>43054.607627314814</v>
      </c>
      <c r="D28">
        <v>0</v>
      </c>
      <c r="E28">
        <v>0</v>
      </c>
    </row>
    <row r="29" spans="1:5">
      <c r="A29" t="s">
        <v>172</v>
      </c>
      <c r="B29">
        <v>2014</v>
      </c>
      <c r="C29" s="14">
        <v>43054.607627314814</v>
      </c>
      <c r="D29">
        <v>0</v>
      </c>
      <c r="E29">
        <v>0</v>
      </c>
    </row>
    <row r="30" spans="1:5">
      <c r="A30" t="s">
        <v>172</v>
      </c>
      <c r="B30">
        <v>2015</v>
      </c>
      <c r="C30" s="14">
        <v>43054.607627314814</v>
      </c>
      <c r="D30">
        <v>0</v>
      </c>
      <c r="E30">
        <v>0</v>
      </c>
    </row>
    <row r="31" spans="1:5">
      <c r="A31" t="s">
        <v>172</v>
      </c>
      <c r="B31">
        <v>2016</v>
      </c>
      <c r="C31" s="14">
        <v>43054.607627314814</v>
      </c>
      <c r="D31">
        <v>0</v>
      </c>
      <c r="E31">
        <v>0</v>
      </c>
    </row>
    <row r="32" spans="1:5">
      <c r="A32" t="s">
        <v>180</v>
      </c>
      <c r="B32">
        <v>2013</v>
      </c>
      <c r="C32" s="14">
        <v>43054.607627314814</v>
      </c>
    </row>
    <row r="33" spans="1:5">
      <c r="A33" t="s">
        <v>180</v>
      </c>
      <c r="B33">
        <v>2014</v>
      </c>
      <c r="C33" s="14">
        <v>43054.607627314814</v>
      </c>
    </row>
    <row r="34" spans="1:5">
      <c r="A34" t="s">
        <v>180</v>
      </c>
      <c r="B34">
        <v>2015</v>
      </c>
      <c r="C34" s="14">
        <v>43054.607627314814</v>
      </c>
    </row>
    <row r="35" spans="1:5">
      <c r="A35" t="s">
        <v>180</v>
      </c>
      <c r="B35">
        <v>2016</v>
      </c>
      <c r="C35" s="14">
        <v>43054.607627314814</v>
      </c>
      <c r="D35">
        <v>0</v>
      </c>
      <c r="E35">
        <v>0</v>
      </c>
    </row>
    <row r="36" spans="1:5">
      <c r="A36" t="s">
        <v>192</v>
      </c>
      <c r="B36">
        <v>2013</v>
      </c>
      <c r="C36" s="14">
        <v>43054.607627314814</v>
      </c>
      <c r="D36">
        <v>0</v>
      </c>
      <c r="E36">
        <v>0</v>
      </c>
    </row>
    <row r="37" spans="1:5">
      <c r="A37" t="s">
        <v>192</v>
      </c>
      <c r="B37">
        <v>2014</v>
      </c>
      <c r="C37" s="14">
        <v>43054.607627314814</v>
      </c>
      <c r="D37">
        <v>0</v>
      </c>
      <c r="E37">
        <v>0</v>
      </c>
    </row>
    <row r="38" spans="1:5">
      <c r="A38" t="s">
        <v>192</v>
      </c>
      <c r="B38">
        <v>2015</v>
      </c>
      <c r="C38" s="14">
        <v>43054.607627314814</v>
      </c>
      <c r="D38">
        <v>0</v>
      </c>
      <c r="E38">
        <v>0</v>
      </c>
    </row>
    <row r="39" spans="1:5">
      <c r="A39" t="s">
        <v>192</v>
      </c>
      <c r="B39">
        <v>2016</v>
      </c>
      <c r="C39" s="14">
        <v>43054.607627314814</v>
      </c>
      <c r="D39">
        <v>0</v>
      </c>
      <c r="E39">
        <v>0</v>
      </c>
    </row>
    <row r="40" spans="1:5">
      <c r="A40" t="s">
        <v>199</v>
      </c>
      <c r="B40">
        <v>2013</v>
      </c>
      <c r="C40" s="14">
        <v>43054.607627314814</v>
      </c>
      <c r="D40">
        <v>0</v>
      </c>
      <c r="E40">
        <v>0</v>
      </c>
    </row>
    <row r="41" spans="1:5">
      <c r="A41" t="s">
        <v>199</v>
      </c>
      <c r="B41">
        <v>2014</v>
      </c>
      <c r="C41" s="14">
        <v>43054.607627314814</v>
      </c>
      <c r="D41">
        <v>0</v>
      </c>
      <c r="E41">
        <v>0</v>
      </c>
    </row>
    <row r="42" spans="1:5">
      <c r="A42" t="s">
        <v>199</v>
      </c>
      <c r="B42">
        <v>2015</v>
      </c>
      <c r="C42" s="14">
        <v>43054.607627314814</v>
      </c>
      <c r="D42">
        <v>0</v>
      </c>
      <c r="E42">
        <v>0</v>
      </c>
    </row>
    <row r="43" spans="1:5">
      <c r="A43" t="s">
        <v>199</v>
      </c>
      <c r="B43">
        <v>2016</v>
      </c>
      <c r="C43" s="14">
        <v>43054.607627314814</v>
      </c>
      <c r="D43">
        <v>0</v>
      </c>
      <c r="E43">
        <v>0</v>
      </c>
    </row>
    <row r="44" spans="1:5">
      <c r="A44" t="s">
        <v>205</v>
      </c>
      <c r="B44">
        <v>2013</v>
      </c>
      <c r="C44" s="14">
        <v>43054.607627314814</v>
      </c>
      <c r="D44">
        <v>0</v>
      </c>
      <c r="E44">
        <v>0</v>
      </c>
    </row>
    <row r="45" spans="1:5">
      <c r="A45" t="s">
        <v>205</v>
      </c>
      <c r="B45">
        <v>2014</v>
      </c>
      <c r="C45" s="14">
        <v>43054.607627314814</v>
      </c>
      <c r="D45">
        <v>0</v>
      </c>
      <c r="E45">
        <v>0</v>
      </c>
    </row>
    <row r="46" spans="1:5">
      <c r="A46" t="s">
        <v>205</v>
      </c>
      <c r="B46">
        <v>2015</v>
      </c>
      <c r="C46" s="14">
        <v>43054.607627314814</v>
      </c>
      <c r="D46">
        <v>0</v>
      </c>
      <c r="E46">
        <v>0</v>
      </c>
    </row>
    <row r="47" spans="1:5">
      <c r="A47" t="s">
        <v>205</v>
      </c>
      <c r="B47">
        <v>2016</v>
      </c>
      <c r="C47" s="14">
        <v>43054.607627314814</v>
      </c>
      <c r="D47">
        <v>0</v>
      </c>
      <c r="E47">
        <v>0</v>
      </c>
    </row>
    <row r="48" spans="1:5">
      <c r="A48" t="s">
        <v>380</v>
      </c>
      <c r="B48">
        <v>2013</v>
      </c>
      <c r="C48" s="14">
        <v>43054.607627314814</v>
      </c>
    </row>
    <row r="49" spans="1:5">
      <c r="A49" t="s">
        <v>380</v>
      </c>
      <c r="B49">
        <v>2014</v>
      </c>
      <c r="C49" s="14">
        <v>43054.607627314814</v>
      </c>
    </row>
    <row r="50" spans="1:5">
      <c r="A50" t="s">
        <v>380</v>
      </c>
      <c r="B50">
        <v>2015</v>
      </c>
      <c r="C50" s="14">
        <v>43054.607627314814</v>
      </c>
      <c r="D50">
        <v>0</v>
      </c>
      <c r="E50">
        <v>0</v>
      </c>
    </row>
    <row r="51" spans="1:5">
      <c r="A51" t="s">
        <v>380</v>
      </c>
      <c r="B51">
        <v>2016</v>
      </c>
      <c r="C51" s="14">
        <v>43054.607627314814</v>
      </c>
      <c r="D51">
        <v>0</v>
      </c>
      <c r="E51">
        <v>0</v>
      </c>
    </row>
    <row r="52" spans="1:5">
      <c r="A52" t="s">
        <v>215</v>
      </c>
      <c r="B52">
        <v>2013</v>
      </c>
      <c r="C52" s="14">
        <v>43054.607627314814</v>
      </c>
      <c r="D52">
        <v>0</v>
      </c>
      <c r="E52">
        <v>0</v>
      </c>
    </row>
    <row r="53" spans="1:5">
      <c r="A53" t="s">
        <v>215</v>
      </c>
      <c r="B53">
        <v>2014</v>
      </c>
      <c r="C53" s="14">
        <v>43054.607627314814</v>
      </c>
      <c r="D53">
        <v>0</v>
      </c>
      <c r="E53">
        <v>0</v>
      </c>
    </row>
    <row r="54" spans="1:5">
      <c r="A54" t="s">
        <v>215</v>
      </c>
      <c r="B54">
        <v>2015</v>
      </c>
      <c r="C54" s="14">
        <v>43054.607627314814</v>
      </c>
      <c r="D54">
        <v>0</v>
      </c>
      <c r="E54">
        <v>0</v>
      </c>
    </row>
    <row r="55" spans="1:5">
      <c r="A55" t="s">
        <v>215</v>
      </c>
      <c r="B55">
        <v>2016</v>
      </c>
      <c r="C55" s="14">
        <v>43054.607627314814</v>
      </c>
      <c r="D55">
        <v>0</v>
      </c>
      <c r="E55">
        <v>0</v>
      </c>
    </row>
    <row r="56" spans="1:5">
      <c r="A56" t="s">
        <v>223</v>
      </c>
      <c r="B56">
        <v>2013</v>
      </c>
      <c r="C56" s="14">
        <v>43054.607627314814</v>
      </c>
      <c r="D56">
        <v>0</v>
      </c>
      <c r="E56">
        <v>0</v>
      </c>
    </row>
    <row r="57" spans="1:5">
      <c r="A57" t="s">
        <v>223</v>
      </c>
      <c r="B57">
        <v>2014</v>
      </c>
      <c r="C57" s="14">
        <v>43054.607627314814</v>
      </c>
      <c r="D57">
        <v>0</v>
      </c>
      <c r="E57">
        <v>0</v>
      </c>
    </row>
    <row r="58" spans="1:5">
      <c r="A58" t="s">
        <v>223</v>
      </c>
      <c r="B58">
        <v>2015</v>
      </c>
      <c r="C58" s="14">
        <v>43054.607627314814</v>
      </c>
      <c r="D58">
        <v>0</v>
      </c>
      <c r="E58">
        <v>0</v>
      </c>
    </row>
    <row r="59" spans="1:5">
      <c r="A59" t="s">
        <v>223</v>
      </c>
      <c r="B59">
        <v>2016</v>
      </c>
      <c r="C59" s="14">
        <v>43054.607627314814</v>
      </c>
      <c r="D59">
        <v>0</v>
      </c>
      <c r="E59">
        <v>0</v>
      </c>
    </row>
    <row r="60" spans="1:5">
      <c r="A60" t="s">
        <v>232</v>
      </c>
      <c r="B60">
        <v>2013</v>
      </c>
      <c r="C60" s="14">
        <v>43054.607627314814</v>
      </c>
      <c r="D60">
        <v>0</v>
      </c>
      <c r="E60">
        <v>0</v>
      </c>
    </row>
    <row r="61" spans="1:5">
      <c r="A61" t="s">
        <v>232</v>
      </c>
      <c r="B61">
        <v>2014</v>
      </c>
      <c r="C61" s="14">
        <v>43054.607627314814</v>
      </c>
      <c r="D61">
        <v>0</v>
      </c>
      <c r="E61">
        <v>0</v>
      </c>
    </row>
    <row r="62" spans="1:5">
      <c r="A62" t="s">
        <v>232</v>
      </c>
      <c r="B62">
        <v>2015</v>
      </c>
      <c r="C62" s="14">
        <v>43054.607627314814</v>
      </c>
    </row>
    <row r="63" spans="1:5">
      <c r="A63" t="s">
        <v>232</v>
      </c>
      <c r="B63">
        <v>2016</v>
      </c>
      <c r="C63" s="14">
        <v>43054.607627314814</v>
      </c>
    </row>
    <row r="64" spans="1:5">
      <c r="A64" t="s">
        <v>239</v>
      </c>
      <c r="B64">
        <v>2013</v>
      </c>
      <c r="C64" s="14">
        <v>43054.607627314814</v>
      </c>
    </row>
    <row r="65" spans="1:5">
      <c r="A65" t="s">
        <v>239</v>
      </c>
      <c r="B65">
        <v>2014</v>
      </c>
      <c r="C65" s="14">
        <v>43054.607627314814</v>
      </c>
    </row>
    <row r="66" spans="1:5">
      <c r="A66" t="s">
        <v>239</v>
      </c>
      <c r="B66">
        <v>2015</v>
      </c>
      <c r="C66" s="14">
        <v>43054.607627314814</v>
      </c>
    </row>
    <row r="67" spans="1:5">
      <c r="A67" t="s">
        <v>239</v>
      </c>
      <c r="B67">
        <v>2016</v>
      </c>
      <c r="C67" s="14">
        <v>43054.607627314814</v>
      </c>
    </row>
    <row r="68" spans="1:5">
      <c r="A68" t="s">
        <v>248</v>
      </c>
      <c r="B68">
        <v>2013</v>
      </c>
      <c r="C68" s="14">
        <v>43054.607627314814</v>
      </c>
      <c r="D68">
        <v>0</v>
      </c>
      <c r="E68">
        <v>0</v>
      </c>
    </row>
    <row r="69" spans="1:5">
      <c r="A69" t="s">
        <v>248</v>
      </c>
      <c r="B69">
        <v>2014</v>
      </c>
      <c r="C69" s="14">
        <v>43054.607627314814</v>
      </c>
    </row>
    <row r="70" spans="1:5">
      <c r="A70" t="s">
        <v>248</v>
      </c>
      <c r="B70">
        <v>2015</v>
      </c>
      <c r="C70" s="14">
        <v>43054.607627314814</v>
      </c>
      <c r="D70">
        <v>0</v>
      </c>
      <c r="E70">
        <v>0</v>
      </c>
    </row>
    <row r="71" spans="1:5">
      <c r="A71" t="s">
        <v>248</v>
      </c>
      <c r="B71">
        <v>2016</v>
      </c>
      <c r="C71" s="14">
        <v>43054.607627314814</v>
      </c>
      <c r="D71">
        <v>0</v>
      </c>
      <c r="E71">
        <v>0</v>
      </c>
    </row>
    <row r="72" spans="1:5">
      <c r="A72" t="s">
        <v>254</v>
      </c>
      <c r="B72">
        <v>2013</v>
      </c>
      <c r="C72" s="14">
        <v>43054.607627314814</v>
      </c>
    </row>
    <row r="73" spans="1:5">
      <c r="A73" t="s">
        <v>254</v>
      </c>
      <c r="B73">
        <v>2014</v>
      </c>
      <c r="C73" s="14">
        <v>43054.607627314814</v>
      </c>
    </row>
    <row r="74" spans="1:5">
      <c r="A74" t="s">
        <v>254</v>
      </c>
      <c r="B74">
        <v>2015</v>
      </c>
      <c r="C74" s="14">
        <v>43054.607627314814</v>
      </c>
    </row>
    <row r="75" spans="1:5">
      <c r="A75" t="s">
        <v>254</v>
      </c>
      <c r="B75">
        <v>2016</v>
      </c>
      <c r="C75" s="14">
        <v>43054.607627314814</v>
      </c>
    </row>
    <row r="76" spans="1:5">
      <c r="A76" t="s">
        <v>263</v>
      </c>
      <c r="B76">
        <v>2013</v>
      </c>
      <c r="C76" s="14">
        <v>43054.607627314814</v>
      </c>
      <c r="D76">
        <v>0</v>
      </c>
      <c r="E76">
        <v>0</v>
      </c>
    </row>
    <row r="77" spans="1:5">
      <c r="A77" t="s">
        <v>263</v>
      </c>
      <c r="B77">
        <v>2014</v>
      </c>
      <c r="C77" s="14">
        <v>43054.607627314814</v>
      </c>
      <c r="D77">
        <v>0</v>
      </c>
      <c r="E77">
        <v>0</v>
      </c>
    </row>
    <row r="78" spans="1:5">
      <c r="A78" t="s">
        <v>263</v>
      </c>
      <c r="B78">
        <v>2015</v>
      </c>
      <c r="C78" s="14">
        <v>43054.607627314814</v>
      </c>
      <c r="D78">
        <v>0</v>
      </c>
      <c r="E78">
        <v>0</v>
      </c>
    </row>
    <row r="79" spans="1:5">
      <c r="A79" t="s">
        <v>263</v>
      </c>
      <c r="B79">
        <v>2016</v>
      </c>
      <c r="C79" s="14">
        <v>43054.607627314814</v>
      </c>
      <c r="D79">
        <v>0</v>
      </c>
      <c r="E79">
        <v>0</v>
      </c>
    </row>
    <row r="80" spans="1:5">
      <c r="A80" t="s">
        <v>280</v>
      </c>
      <c r="B80">
        <v>2013</v>
      </c>
      <c r="C80" s="14">
        <v>43054.607627314814</v>
      </c>
    </row>
    <row r="81" spans="1:5">
      <c r="A81" t="s">
        <v>280</v>
      </c>
      <c r="B81">
        <v>2014</v>
      </c>
      <c r="C81" s="14">
        <v>43054.607627314814</v>
      </c>
    </row>
    <row r="82" spans="1:5">
      <c r="A82" t="s">
        <v>280</v>
      </c>
      <c r="B82">
        <v>2015</v>
      </c>
      <c r="C82" s="14">
        <v>43054.607627314814</v>
      </c>
    </row>
    <row r="83" spans="1:5">
      <c r="A83" t="s">
        <v>280</v>
      </c>
      <c r="B83">
        <v>2016</v>
      </c>
      <c r="C83" s="14">
        <v>43054.607627314814</v>
      </c>
    </row>
    <row r="84" spans="1:5">
      <c r="A84" t="s">
        <v>272</v>
      </c>
      <c r="B84">
        <v>2013</v>
      </c>
      <c r="C84" s="14">
        <v>43054.607627314814</v>
      </c>
      <c r="D84">
        <v>0</v>
      </c>
      <c r="E84">
        <v>0</v>
      </c>
    </row>
    <row r="85" spans="1:5">
      <c r="A85" t="s">
        <v>272</v>
      </c>
      <c r="B85">
        <v>2014</v>
      </c>
      <c r="C85" s="14">
        <v>43054.607627314814</v>
      </c>
      <c r="D85">
        <v>0</v>
      </c>
      <c r="E85">
        <v>0</v>
      </c>
    </row>
    <row r="86" spans="1:5">
      <c r="A86" t="s">
        <v>272</v>
      </c>
      <c r="B86">
        <v>2015</v>
      </c>
      <c r="C86" s="14">
        <v>43054.607627314814</v>
      </c>
      <c r="D86">
        <v>0</v>
      </c>
      <c r="E86">
        <v>0</v>
      </c>
    </row>
    <row r="87" spans="1:5">
      <c r="A87" t="s">
        <v>272</v>
      </c>
      <c r="B87">
        <v>2016</v>
      </c>
      <c r="C87" s="14">
        <v>43054.607627314814</v>
      </c>
      <c r="D87">
        <v>0</v>
      </c>
      <c r="E87">
        <v>0</v>
      </c>
    </row>
    <row r="88" spans="1:5">
      <c r="A88" t="s">
        <v>285</v>
      </c>
      <c r="B88">
        <v>2013</v>
      </c>
      <c r="C88" s="14">
        <v>43054.607627314814</v>
      </c>
      <c r="D88">
        <v>0</v>
      </c>
      <c r="E88">
        <v>0</v>
      </c>
    </row>
    <row r="89" spans="1:5">
      <c r="A89" t="s">
        <v>285</v>
      </c>
      <c r="B89">
        <v>2014</v>
      </c>
      <c r="C89" s="14">
        <v>43054.607627314814</v>
      </c>
      <c r="D89">
        <v>0</v>
      </c>
      <c r="E89">
        <v>0</v>
      </c>
    </row>
    <row r="90" spans="1:5">
      <c r="A90" t="s">
        <v>285</v>
      </c>
      <c r="B90">
        <v>2015</v>
      </c>
      <c r="C90" s="14">
        <v>43054.607627314814</v>
      </c>
      <c r="D90">
        <v>0</v>
      </c>
      <c r="E90">
        <v>0</v>
      </c>
    </row>
    <row r="91" spans="1:5">
      <c r="A91" t="s">
        <v>285</v>
      </c>
      <c r="B91">
        <v>2016</v>
      </c>
      <c r="C91" s="14">
        <v>43054.607627314814</v>
      </c>
      <c r="D91">
        <v>0</v>
      </c>
      <c r="E91">
        <v>0</v>
      </c>
    </row>
    <row r="92" spans="1:5">
      <c r="A92" t="s">
        <v>291</v>
      </c>
      <c r="B92">
        <v>2013</v>
      </c>
      <c r="C92" s="14">
        <v>43054.607627314814</v>
      </c>
      <c r="D92">
        <v>0</v>
      </c>
      <c r="E92">
        <v>0</v>
      </c>
    </row>
    <row r="93" spans="1:5">
      <c r="A93" t="s">
        <v>291</v>
      </c>
      <c r="B93">
        <v>2014</v>
      </c>
      <c r="C93" s="14">
        <v>43054.607627314814</v>
      </c>
    </row>
    <row r="94" spans="1:5">
      <c r="A94" t="s">
        <v>291</v>
      </c>
      <c r="B94">
        <v>2015</v>
      </c>
      <c r="C94" s="14">
        <v>43054.607627314814</v>
      </c>
      <c r="D94">
        <v>0</v>
      </c>
      <c r="E94">
        <v>0</v>
      </c>
    </row>
    <row r="95" spans="1:5">
      <c r="A95" t="s">
        <v>291</v>
      </c>
      <c r="B95">
        <v>2016</v>
      </c>
      <c r="C95" s="14">
        <v>43054.607627314814</v>
      </c>
      <c r="D95">
        <v>0</v>
      </c>
      <c r="E95">
        <v>0</v>
      </c>
    </row>
    <row r="96" spans="1:5">
      <c r="A96" t="s">
        <v>300</v>
      </c>
      <c r="B96">
        <v>2013</v>
      </c>
      <c r="C96" s="14">
        <v>43054.607627314814</v>
      </c>
    </row>
    <row r="97" spans="1:5">
      <c r="A97" t="s">
        <v>300</v>
      </c>
      <c r="B97">
        <v>2014</v>
      </c>
      <c r="C97" s="14">
        <v>43054.607627314814</v>
      </c>
      <c r="D97">
        <v>0</v>
      </c>
      <c r="E97">
        <v>0</v>
      </c>
    </row>
    <row r="98" spans="1:5">
      <c r="A98" t="s">
        <v>300</v>
      </c>
      <c r="B98">
        <v>2015</v>
      </c>
      <c r="C98" s="14">
        <v>43054.607627314814</v>
      </c>
    </row>
    <row r="99" spans="1:5">
      <c r="A99" t="s">
        <v>300</v>
      </c>
      <c r="B99">
        <v>2016</v>
      </c>
      <c r="C99" s="14">
        <v>43054.607627314814</v>
      </c>
      <c r="D99">
        <v>0</v>
      </c>
      <c r="E99">
        <v>0</v>
      </c>
    </row>
    <row r="100" spans="1:5">
      <c r="A100" t="s">
        <v>311</v>
      </c>
      <c r="B100">
        <v>2013</v>
      </c>
      <c r="C100" s="14">
        <v>43054.607627314814</v>
      </c>
    </row>
    <row r="101" spans="1:5">
      <c r="A101" t="s">
        <v>311</v>
      </c>
      <c r="B101">
        <v>2014</v>
      </c>
      <c r="C101" s="14">
        <v>43054.607627314814</v>
      </c>
      <c r="D101">
        <v>0</v>
      </c>
      <c r="E101">
        <v>0</v>
      </c>
    </row>
    <row r="102" spans="1:5">
      <c r="A102" t="s">
        <v>311</v>
      </c>
      <c r="B102">
        <v>2015</v>
      </c>
      <c r="C102" s="14">
        <v>43054.607627314814</v>
      </c>
    </row>
    <row r="103" spans="1:5">
      <c r="A103" t="s">
        <v>311</v>
      </c>
      <c r="B103">
        <v>2016</v>
      </c>
      <c r="C103" s="14">
        <v>43054.607627314814</v>
      </c>
      <c r="D103">
        <v>0</v>
      </c>
      <c r="E103">
        <v>0</v>
      </c>
    </row>
    <row r="104" spans="1:5">
      <c r="A104" t="s">
        <v>318</v>
      </c>
      <c r="B104">
        <v>2013</v>
      </c>
      <c r="C104" s="14">
        <v>43054.607627314814</v>
      </c>
    </row>
    <row r="105" spans="1:5">
      <c r="A105" t="s">
        <v>318</v>
      </c>
      <c r="B105">
        <v>2014</v>
      </c>
      <c r="C105" s="14">
        <v>43054.607627314814</v>
      </c>
      <c r="D105">
        <v>0</v>
      </c>
      <c r="E105">
        <v>0</v>
      </c>
    </row>
    <row r="106" spans="1:5">
      <c r="A106" t="s">
        <v>318</v>
      </c>
      <c r="B106">
        <v>2015</v>
      </c>
      <c r="C106" s="14">
        <v>43054.607627314814</v>
      </c>
      <c r="D106">
        <v>0</v>
      </c>
      <c r="E106">
        <v>0</v>
      </c>
    </row>
    <row r="107" spans="1:5">
      <c r="A107" t="s">
        <v>318</v>
      </c>
      <c r="B107">
        <v>2016</v>
      </c>
      <c r="C107" s="14">
        <v>43054.607627314814</v>
      </c>
      <c r="D107">
        <v>0</v>
      </c>
      <c r="E107">
        <v>0</v>
      </c>
    </row>
    <row r="108" spans="1:5">
      <c r="A108" t="s">
        <v>327</v>
      </c>
      <c r="B108">
        <v>2013</v>
      </c>
      <c r="C108" s="14">
        <v>43054.607627314814</v>
      </c>
      <c r="D108">
        <v>0</v>
      </c>
      <c r="E108">
        <v>0</v>
      </c>
    </row>
    <row r="109" spans="1:5">
      <c r="A109" t="s">
        <v>327</v>
      </c>
      <c r="B109">
        <v>2014</v>
      </c>
      <c r="C109" s="14">
        <v>43054.607627314814</v>
      </c>
      <c r="D109">
        <v>0</v>
      </c>
      <c r="E109">
        <v>0</v>
      </c>
    </row>
    <row r="110" spans="1:5">
      <c r="A110" t="s">
        <v>327</v>
      </c>
      <c r="B110">
        <v>2015</v>
      </c>
      <c r="C110" s="14">
        <v>43054.607627314814</v>
      </c>
      <c r="D110">
        <v>0</v>
      </c>
      <c r="E110">
        <v>0</v>
      </c>
    </row>
    <row r="111" spans="1:5">
      <c r="A111" t="s">
        <v>327</v>
      </c>
      <c r="B111">
        <v>2016</v>
      </c>
      <c r="C111" s="14">
        <v>43054.607627314814</v>
      </c>
      <c r="D111">
        <v>0</v>
      </c>
      <c r="E111">
        <v>0</v>
      </c>
    </row>
    <row r="112" spans="1:5">
      <c r="A112" t="s">
        <v>336</v>
      </c>
      <c r="B112">
        <v>2013</v>
      </c>
      <c r="C112" s="14">
        <v>43054.607627314814</v>
      </c>
      <c r="D112">
        <v>0</v>
      </c>
      <c r="E112">
        <v>0</v>
      </c>
    </row>
    <row r="113" spans="1:5">
      <c r="A113" t="s">
        <v>336</v>
      </c>
      <c r="B113">
        <v>2014</v>
      </c>
      <c r="C113" s="14">
        <v>43054.607627314814</v>
      </c>
      <c r="D113">
        <v>0</v>
      </c>
      <c r="E113">
        <v>0</v>
      </c>
    </row>
    <row r="114" spans="1:5">
      <c r="A114" t="s">
        <v>336</v>
      </c>
      <c r="B114">
        <v>2015</v>
      </c>
      <c r="C114" s="14">
        <v>43054.607627314814</v>
      </c>
      <c r="D114">
        <v>0</v>
      </c>
      <c r="E114">
        <v>0</v>
      </c>
    </row>
    <row r="115" spans="1:5">
      <c r="A115" t="s">
        <v>336</v>
      </c>
      <c r="B115">
        <v>2016</v>
      </c>
      <c r="C115" s="14">
        <v>43054.607627314814</v>
      </c>
      <c r="D115">
        <v>0</v>
      </c>
      <c r="E115">
        <v>0</v>
      </c>
    </row>
    <row r="116" spans="1:5">
      <c r="A116" t="s">
        <v>349</v>
      </c>
      <c r="B116">
        <v>2013</v>
      </c>
      <c r="C116" s="14">
        <v>43054.607627314814</v>
      </c>
    </row>
    <row r="117" spans="1:5">
      <c r="A117" t="s">
        <v>349</v>
      </c>
      <c r="B117">
        <v>2014</v>
      </c>
      <c r="C117" s="14">
        <v>43054.607627314814</v>
      </c>
    </row>
    <row r="118" spans="1:5">
      <c r="A118" t="s">
        <v>349</v>
      </c>
      <c r="B118">
        <v>2015</v>
      </c>
      <c r="C118" s="14">
        <v>43054.607627314814</v>
      </c>
    </row>
    <row r="119" spans="1:5">
      <c r="A119" t="s">
        <v>349</v>
      </c>
      <c r="B119">
        <v>2016</v>
      </c>
      <c r="C119" s="14">
        <v>43054.607627314814</v>
      </c>
      <c r="D119">
        <v>0</v>
      </c>
      <c r="E119">
        <v>0</v>
      </c>
    </row>
    <row r="120" spans="1:5">
      <c r="A120" t="s">
        <v>359</v>
      </c>
      <c r="B120">
        <v>2013</v>
      </c>
      <c r="C120" s="14">
        <v>43054.607627314814</v>
      </c>
      <c r="D120">
        <v>0</v>
      </c>
      <c r="E120">
        <v>0</v>
      </c>
    </row>
    <row r="121" spans="1:5">
      <c r="A121" t="s">
        <v>359</v>
      </c>
      <c r="B121">
        <v>2014</v>
      </c>
      <c r="C121" s="14">
        <v>43054.607627314814</v>
      </c>
      <c r="D121">
        <v>0</v>
      </c>
      <c r="E121">
        <v>0</v>
      </c>
    </row>
    <row r="122" spans="1:5">
      <c r="A122" t="s">
        <v>359</v>
      </c>
      <c r="B122">
        <v>2015</v>
      </c>
      <c r="C122" s="14">
        <v>43054.607627314814</v>
      </c>
      <c r="D122">
        <v>0</v>
      </c>
      <c r="E122">
        <v>0</v>
      </c>
    </row>
    <row r="123" spans="1:5">
      <c r="A123" t="s">
        <v>359</v>
      </c>
      <c r="B123">
        <v>2016</v>
      </c>
      <c r="C123" s="14">
        <v>43054.607627314814</v>
      </c>
      <c r="D123">
        <v>0</v>
      </c>
      <c r="E123">
        <v>0</v>
      </c>
    </row>
    <row r="124" spans="1:5">
      <c r="A124" t="s">
        <v>368</v>
      </c>
      <c r="B124">
        <v>2013</v>
      </c>
      <c r="C124" s="14">
        <v>43054.607627314814</v>
      </c>
    </row>
    <row r="125" spans="1:5">
      <c r="A125" t="s">
        <v>368</v>
      </c>
      <c r="B125">
        <v>2014</v>
      </c>
      <c r="C125" s="14">
        <v>43054.607627314814</v>
      </c>
      <c r="D125">
        <v>0</v>
      </c>
      <c r="E125">
        <v>0</v>
      </c>
    </row>
    <row r="126" spans="1:5">
      <c r="A126" t="s">
        <v>368</v>
      </c>
      <c r="B126">
        <v>2015</v>
      </c>
      <c r="C126" s="14">
        <v>43054.607627314814</v>
      </c>
    </row>
    <row r="127" spans="1:5">
      <c r="A127" t="s">
        <v>368</v>
      </c>
      <c r="B127">
        <v>2016</v>
      </c>
      <c r="C127" s="14">
        <v>43054.607627314814</v>
      </c>
      <c r="D127">
        <v>0</v>
      </c>
      <c r="E127">
        <v>0</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AG7"/>
  <sheetViews>
    <sheetView workbookViewId="0"/>
  </sheetViews>
  <sheetFormatPr defaultRowHeight="15"/>
  <sheetData>
    <row r="1" spans="1:33">
      <c r="A1">
        <v>5.23</v>
      </c>
      <c r="B1" t="s">
        <v>4901</v>
      </c>
    </row>
    <row r="2" spans="1:33">
      <c r="A2" s="10" t="str">
        <f>HYPERLINK("#'Contents'!B114",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43054.607615740744</v>
      </c>
      <c r="C4">
        <v>0</v>
      </c>
      <c r="D4">
        <v>0</v>
      </c>
      <c r="E4">
        <v>0</v>
      </c>
      <c r="F4">
        <v>0</v>
      </c>
      <c r="G4">
        <v>0</v>
      </c>
      <c r="I4">
        <v>0</v>
      </c>
      <c r="K4">
        <v>0</v>
      </c>
      <c r="L4">
        <v>0</v>
      </c>
      <c r="M4">
        <v>0</v>
      </c>
      <c r="O4">
        <v>0</v>
      </c>
      <c r="P4">
        <v>0</v>
      </c>
      <c r="Q4">
        <v>0</v>
      </c>
      <c r="S4">
        <v>0</v>
      </c>
      <c r="U4">
        <v>0</v>
      </c>
      <c r="W4">
        <v>0</v>
      </c>
      <c r="X4">
        <v>0</v>
      </c>
      <c r="Y4">
        <v>0</v>
      </c>
      <c r="Z4">
        <v>0</v>
      </c>
      <c r="AC4">
        <v>0</v>
      </c>
      <c r="AD4">
        <v>0</v>
      </c>
      <c r="AE4">
        <v>0</v>
      </c>
      <c r="AF4">
        <v>0</v>
      </c>
    </row>
    <row r="5" spans="1:33">
      <c r="A5">
        <v>2014</v>
      </c>
      <c r="B5" s="14">
        <v>43054.607615740744</v>
      </c>
      <c r="C5">
        <v>0</v>
      </c>
      <c r="E5">
        <v>0</v>
      </c>
      <c r="F5">
        <v>0</v>
      </c>
      <c r="G5">
        <v>0</v>
      </c>
      <c r="H5">
        <v>0</v>
      </c>
      <c r="I5">
        <v>0</v>
      </c>
      <c r="J5">
        <v>0</v>
      </c>
      <c r="K5">
        <v>0</v>
      </c>
      <c r="L5">
        <v>0</v>
      </c>
      <c r="O5">
        <v>0</v>
      </c>
      <c r="P5">
        <v>0</v>
      </c>
      <c r="Q5">
        <v>0</v>
      </c>
      <c r="R5">
        <v>0</v>
      </c>
      <c r="T5">
        <v>0</v>
      </c>
      <c r="U5">
        <v>0</v>
      </c>
      <c r="W5">
        <v>0</v>
      </c>
      <c r="X5">
        <v>0</v>
      </c>
      <c r="Y5">
        <v>0</v>
      </c>
      <c r="Z5">
        <v>0</v>
      </c>
      <c r="AA5">
        <v>0</v>
      </c>
      <c r="AB5">
        <v>0</v>
      </c>
      <c r="AC5">
        <v>0</v>
      </c>
      <c r="AD5">
        <v>1</v>
      </c>
      <c r="AE5">
        <v>0</v>
      </c>
      <c r="AF5">
        <v>0</v>
      </c>
      <c r="AG5">
        <v>0</v>
      </c>
    </row>
    <row r="6" spans="1:33">
      <c r="A6">
        <v>2015</v>
      </c>
      <c r="B6" s="14">
        <v>43054.607615740744</v>
      </c>
      <c r="C6">
        <v>0</v>
      </c>
      <c r="D6">
        <v>0</v>
      </c>
      <c r="E6">
        <v>0</v>
      </c>
      <c r="F6">
        <v>0</v>
      </c>
      <c r="G6">
        <v>0</v>
      </c>
      <c r="H6">
        <v>1</v>
      </c>
      <c r="I6">
        <v>0</v>
      </c>
      <c r="J6">
        <v>0</v>
      </c>
      <c r="K6">
        <v>0</v>
      </c>
      <c r="L6">
        <v>0</v>
      </c>
      <c r="M6">
        <v>0</v>
      </c>
      <c r="N6">
        <v>0</v>
      </c>
      <c r="O6">
        <v>0</v>
      </c>
      <c r="P6">
        <v>0</v>
      </c>
      <c r="Q6">
        <v>0</v>
      </c>
      <c r="S6">
        <v>0</v>
      </c>
      <c r="U6">
        <v>0</v>
      </c>
      <c r="W6">
        <v>0</v>
      </c>
      <c r="X6">
        <v>0</v>
      </c>
      <c r="Y6">
        <v>0</v>
      </c>
      <c r="AB6">
        <v>0</v>
      </c>
      <c r="AC6">
        <v>0</v>
      </c>
      <c r="AD6">
        <v>3</v>
      </c>
      <c r="AE6">
        <v>0</v>
      </c>
      <c r="AF6">
        <v>0</v>
      </c>
      <c r="AG6">
        <v>0</v>
      </c>
    </row>
    <row r="7" spans="1:33">
      <c r="A7">
        <v>2016</v>
      </c>
      <c r="B7" s="14">
        <v>43054.607615740744</v>
      </c>
      <c r="C7">
        <v>0</v>
      </c>
      <c r="D7">
        <v>0</v>
      </c>
      <c r="E7">
        <v>0</v>
      </c>
      <c r="F7">
        <v>0</v>
      </c>
      <c r="G7">
        <v>0</v>
      </c>
      <c r="H7">
        <v>1</v>
      </c>
      <c r="I7">
        <v>0</v>
      </c>
      <c r="J7">
        <v>0</v>
      </c>
      <c r="K7">
        <v>0</v>
      </c>
      <c r="L7">
        <v>0</v>
      </c>
      <c r="M7">
        <v>0</v>
      </c>
      <c r="N7">
        <v>0</v>
      </c>
      <c r="O7">
        <v>0</v>
      </c>
      <c r="P7">
        <v>0</v>
      </c>
      <c r="Q7">
        <v>0</v>
      </c>
      <c r="S7">
        <v>0</v>
      </c>
      <c r="T7">
        <v>0</v>
      </c>
      <c r="U7">
        <v>0</v>
      </c>
      <c r="W7">
        <v>0</v>
      </c>
      <c r="X7">
        <v>0</v>
      </c>
      <c r="Y7">
        <v>0</v>
      </c>
      <c r="Z7">
        <v>0</v>
      </c>
      <c r="AA7">
        <v>0</v>
      </c>
      <c r="AB7">
        <v>0</v>
      </c>
      <c r="AC7">
        <v>0</v>
      </c>
      <c r="AD7">
        <v>2</v>
      </c>
      <c r="AE7">
        <v>0</v>
      </c>
      <c r="AF7">
        <v>0</v>
      </c>
      <c r="AG7">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I144"/>
  <sheetViews>
    <sheetView workbookViewId="0"/>
  </sheetViews>
  <sheetFormatPr defaultRowHeight="15"/>
  <sheetData>
    <row r="1" spans="1:35">
      <c r="A1">
        <v>2.2000000000000002</v>
      </c>
      <c r="B1" t="s">
        <v>4852</v>
      </c>
    </row>
    <row r="2" spans="1:35">
      <c r="A2" s="10" t="str">
        <f>HYPERLINK("#'Contents'!B10", "Back to Contents")</f>
        <v>Back to Contents</v>
      </c>
    </row>
    <row r="3" spans="1:35">
      <c r="A3" t="s">
        <v>108</v>
      </c>
      <c r="B3" t="s">
        <v>109</v>
      </c>
      <c r="C3" t="s">
        <v>805</v>
      </c>
      <c r="D3" t="s">
        <v>806</v>
      </c>
      <c r="E3" t="s">
        <v>117</v>
      </c>
      <c r="F3" t="s">
        <v>126</v>
      </c>
      <c r="G3" t="s">
        <v>134</v>
      </c>
      <c r="H3" t="s">
        <v>147</v>
      </c>
      <c r="I3" t="s">
        <v>155</v>
      </c>
      <c r="J3" t="s">
        <v>162</v>
      </c>
      <c r="K3" t="s">
        <v>172</v>
      </c>
      <c r="L3" t="s">
        <v>180</v>
      </c>
      <c r="M3" t="s">
        <v>192</v>
      </c>
      <c r="N3" t="s">
        <v>199</v>
      </c>
      <c r="O3" t="s">
        <v>205</v>
      </c>
      <c r="P3" t="s">
        <v>380</v>
      </c>
      <c r="Q3" t="s">
        <v>215</v>
      </c>
      <c r="R3" t="s">
        <v>223</v>
      </c>
      <c r="S3" t="s">
        <v>232</v>
      </c>
      <c r="T3" t="s">
        <v>239</v>
      </c>
      <c r="U3" t="s">
        <v>248</v>
      </c>
      <c r="V3" t="s">
        <v>254</v>
      </c>
      <c r="W3" t="s">
        <v>263</v>
      </c>
      <c r="X3" t="s">
        <v>280</v>
      </c>
      <c r="Y3" t="s">
        <v>272</v>
      </c>
      <c r="Z3" t="s">
        <v>285</v>
      </c>
      <c r="AA3" t="s">
        <v>291</v>
      </c>
      <c r="AB3" t="s">
        <v>300</v>
      </c>
      <c r="AC3" t="s">
        <v>311</v>
      </c>
      <c r="AD3" t="s">
        <v>318</v>
      </c>
      <c r="AE3" t="s">
        <v>327</v>
      </c>
      <c r="AF3" t="s">
        <v>336</v>
      </c>
      <c r="AG3" t="s">
        <v>349</v>
      </c>
      <c r="AH3" t="s">
        <v>359</v>
      </c>
      <c r="AI3" t="s">
        <v>368</v>
      </c>
    </row>
    <row r="4" spans="1:35">
      <c r="A4">
        <v>2013</v>
      </c>
      <c r="B4" s="14">
        <v>43054.605694444443</v>
      </c>
      <c r="D4">
        <v>1</v>
      </c>
      <c r="E4" t="s">
        <v>398</v>
      </c>
      <c r="G4" t="s">
        <v>407</v>
      </c>
      <c r="H4" t="s">
        <v>712</v>
      </c>
      <c r="I4" t="s">
        <v>419</v>
      </c>
      <c r="J4" t="s">
        <v>5356</v>
      </c>
      <c r="K4" t="s">
        <v>430</v>
      </c>
      <c r="L4" t="s">
        <v>434</v>
      </c>
      <c r="M4" t="s">
        <v>881</v>
      </c>
      <c r="N4" t="s">
        <v>729</v>
      </c>
      <c r="O4" t="s">
        <v>445</v>
      </c>
      <c r="P4" t="s">
        <v>450</v>
      </c>
      <c r="Q4" t="s">
        <v>461</v>
      </c>
      <c r="R4" t="s">
        <v>468</v>
      </c>
      <c r="S4" t="s">
        <v>472</v>
      </c>
      <c r="T4" t="s">
        <v>475</v>
      </c>
      <c r="U4" t="s">
        <v>478</v>
      </c>
      <c r="V4" t="s">
        <v>481</v>
      </c>
      <c r="W4" t="s">
        <v>483</v>
      </c>
      <c r="X4" t="s">
        <v>488</v>
      </c>
      <c r="Y4" t="s">
        <v>882</v>
      </c>
      <c r="Z4" t="s">
        <v>497</v>
      </c>
      <c r="AA4" t="s">
        <v>765</v>
      </c>
      <c r="AB4" t="s">
        <v>507</v>
      </c>
      <c r="AC4" t="s">
        <v>883</v>
      </c>
      <c r="AD4" t="s">
        <v>884</v>
      </c>
      <c r="AE4" t="s">
        <v>530</v>
      </c>
      <c r="AF4" t="s">
        <v>829</v>
      </c>
      <c r="AG4" t="s">
        <v>792</v>
      </c>
      <c r="AH4" t="s">
        <v>541</v>
      </c>
      <c r="AI4" t="s">
        <v>802</v>
      </c>
    </row>
    <row r="5" spans="1:35">
      <c r="A5">
        <v>2013</v>
      </c>
      <c r="B5" s="14">
        <v>43054.605694444443</v>
      </c>
      <c r="D5">
        <v>2</v>
      </c>
      <c r="E5" t="s">
        <v>400</v>
      </c>
      <c r="G5" t="s">
        <v>885</v>
      </c>
      <c r="H5" t="s">
        <v>712</v>
      </c>
      <c r="I5" t="s">
        <v>808</v>
      </c>
      <c r="J5" t="s">
        <v>424</v>
      </c>
      <c r="K5" t="s">
        <v>430</v>
      </c>
      <c r="L5" t="s">
        <v>434</v>
      </c>
      <c r="M5" t="s">
        <v>438</v>
      </c>
      <c r="N5" t="s">
        <v>441</v>
      </c>
      <c r="O5" t="s">
        <v>445</v>
      </c>
      <c r="P5" t="s">
        <v>450</v>
      </c>
      <c r="Q5" t="s">
        <v>461</v>
      </c>
      <c r="R5" t="s">
        <v>463</v>
      </c>
      <c r="S5" t="s">
        <v>472</v>
      </c>
      <c r="T5" t="s">
        <v>475</v>
      </c>
      <c r="U5" t="s">
        <v>478</v>
      </c>
      <c r="V5" t="s">
        <v>481</v>
      </c>
      <c r="W5" t="s">
        <v>810</v>
      </c>
      <c r="X5" t="s">
        <v>488</v>
      </c>
      <c r="Y5" t="s">
        <v>495</v>
      </c>
      <c r="Z5" t="s">
        <v>497</v>
      </c>
      <c r="AA5" t="s">
        <v>501</v>
      </c>
      <c r="AB5" t="s">
        <v>507</v>
      </c>
      <c r="AC5" t="s">
        <v>512</v>
      </c>
      <c r="AD5" t="s">
        <v>526</v>
      </c>
      <c r="AE5" t="s">
        <v>530</v>
      </c>
      <c r="AF5" t="s">
        <v>811</v>
      </c>
      <c r="AG5" t="s">
        <v>536</v>
      </c>
      <c r="AH5" t="s">
        <v>419</v>
      </c>
      <c r="AI5" t="s">
        <v>822</v>
      </c>
    </row>
    <row r="6" spans="1:35">
      <c r="A6">
        <v>2013</v>
      </c>
      <c r="B6" s="14">
        <v>43054.605694444443</v>
      </c>
      <c r="D6">
        <v>3</v>
      </c>
    </row>
    <row r="7" spans="1:35">
      <c r="A7">
        <v>2013</v>
      </c>
      <c r="B7" s="14">
        <v>43054.605694444443</v>
      </c>
      <c r="D7">
        <v>4</v>
      </c>
      <c r="E7" t="s">
        <v>813</v>
      </c>
      <c r="G7" t="s">
        <v>807</v>
      </c>
      <c r="H7" t="s">
        <v>411</v>
      </c>
      <c r="I7" t="s">
        <v>415</v>
      </c>
      <c r="J7" t="s">
        <v>424</v>
      </c>
      <c r="K7" t="s">
        <v>430</v>
      </c>
      <c r="L7" t="s">
        <v>434</v>
      </c>
      <c r="M7" t="s">
        <v>438</v>
      </c>
      <c r="N7" t="s">
        <v>729</v>
      </c>
      <c r="O7" t="s">
        <v>445</v>
      </c>
      <c r="P7" t="s">
        <v>814</v>
      </c>
      <c r="Q7" t="s">
        <v>457</v>
      </c>
      <c r="R7" t="s">
        <v>463</v>
      </c>
      <c r="S7" t="s">
        <v>472</v>
      </c>
      <c r="T7" t="s">
        <v>475</v>
      </c>
      <c r="U7" t="s">
        <v>816</v>
      </c>
      <c r="V7" t="s">
        <v>481</v>
      </c>
      <c r="W7" t="s">
        <v>817</v>
      </c>
      <c r="X7" t="s">
        <v>491</v>
      </c>
      <c r="Y7" t="s">
        <v>495</v>
      </c>
      <c r="Z7" t="s">
        <v>818</v>
      </c>
      <c r="AA7" t="s">
        <v>765</v>
      </c>
      <c r="AB7" t="s">
        <v>819</v>
      </c>
      <c r="AC7" t="s">
        <v>773</v>
      </c>
      <c r="AE7" t="s">
        <v>820</v>
      </c>
      <c r="AF7" t="s">
        <v>534</v>
      </c>
      <c r="AG7" t="s">
        <v>536</v>
      </c>
      <c r="AH7" t="s">
        <v>821</v>
      </c>
      <c r="AI7" t="s">
        <v>822</v>
      </c>
    </row>
    <row r="8" spans="1:35">
      <c r="A8">
        <v>2013</v>
      </c>
      <c r="B8" s="14">
        <v>43054.605694444443</v>
      </c>
      <c r="D8">
        <v>5</v>
      </c>
      <c r="H8" t="s">
        <v>712</v>
      </c>
      <c r="J8" t="s">
        <v>424</v>
      </c>
      <c r="K8" t="s">
        <v>430</v>
      </c>
      <c r="L8" t="s">
        <v>434</v>
      </c>
      <c r="M8" t="s">
        <v>438</v>
      </c>
      <c r="N8" t="s">
        <v>441</v>
      </c>
      <c r="P8" t="s">
        <v>887</v>
      </c>
      <c r="Q8" t="s">
        <v>457</v>
      </c>
      <c r="R8" t="s">
        <v>463</v>
      </c>
      <c r="S8" t="s">
        <v>562</v>
      </c>
      <c r="T8" t="s">
        <v>475</v>
      </c>
      <c r="U8" t="s">
        <v>478</v>
      </c>
      <c r="V8" t="s">
        <v>481</v>
      </c>
      <c r="W8" t="s">
        <v>485</v>
      </c>
      <c r="X8" t="s">
        <v>823</v>
      </c>
      <c r="Y8" t="s">
        <v>495</v>
      </c>
      <c r="AA8" t="s">
        <v>503</v>
      </c>
      <c r="AB8" t="s">
        <v>507</v>
      </c>
      <c r="AD8" t="s">
        <v>526</v>
      </c>
      <c r="AF8" t="s">
        <v>811</v>
      </c>
      <c r="AG8" t="s">
        <v>536</v>
      </c>
      <c r="AH8" t="s">
        <v>419</v>
      </c>
    </row>
    <row r="9" spans="1:35">
      <c r="A9">
        <v>2013</v>
      </c>
      <c r="B9" s="14">
        <v>43054.605694444443</v>
      </c>
      <c r="D9">
        <v>6</v>
      </c>
      <c r="E9" t="s">
        <v>400</v>
      </c>
      <c r="G9" t="s">
        <v>824</v>
      </c>
      <c r="H9" t="s">
        <v>712</v>
      </c>
      <c r="I9" t="s">
        <v>808</v>
      </c>
      <c r="J9" t="s">
        <v>424</v>
      </c>
      <c r="K9" t="s">
        <v>430</v>
      </c>
      <c r="L9" t="s">
        <v>434</v>
      </c>
      <c r="M9" t="s">
        <v>438</v>
      </c>
      <c r="N9" t="s">
        <v>729</v>
      </c>
      <c r="P9" t="s">
        <v>450</v>
      </c>
      <c r="Q9" t="s">
        <v>825</v>
      </c>
      <c r="R9" t="s">
        <v>468</v>
      </c>
      <c r="S9" t="s">
        <v>472</v>
      </c>
      <c r="T9" t="s">
        <v>475</v>
      </c>
      <c r="U9" t="s">
        <v>478</v>
      </c>
      <c r="V9" t="s">
        <v>481</v>
      </c>
      <c r="W9" t="s">
        <v>759</v>
      </c>
      <c r="X9" t="s">
        <v>488</v>
      </c>
      <c r="Y9" t="s">
        <v>495</v>
      </c>
      <c r="Z9" t="s">
        <v>497</v>
      </c>
      <c r="AA9" t="s">
        <v>765</v>
      </c>
      <c r="AB9" t="s">
        <v>507</v>
      </c>
      <c r="AC9" t="s">
        <v>773</v>
      </c>
      <c r="AD9" t="s">
        <v>526</v>
      </c>
      <c r="AE9" t="s">
        <v>530</v>
      </c>
      <c r="AF9" t="s">
        <v>811</v>
      </c>
      <c r="AG9" t="s">
        <v>792</v>
      </c>
      <c r="AH9" t="s">
        <v>419</v>
      </c>
      <c r="AI9" t="s">
        <v>802</v>
      </c>
    </row>
    <row r="10" spans="1:35">
      <c r="A10">
        <v>2013</v>
      </c>
      <c r="B10" s="14">
        <v>43054.605694444443</v>
      </c>
      <c r="D10">
        <v>7</v>
      </c>
      <c r="E10" t="s">
        <v>398</v>
      </c>
      <c r="G10" t="s">
        <v>407</v>
      </c>
      <c r="H10" t="s">
        <v>712</v>
      </c>
      <c r="I10" t="s">
        <v>419</v>
      </c>
      <c r="J10" t="s">
        <v>424</v>
      </c>
      <c r="K10" t="s">
        <v>430</v>
      </c>
      <c r="L10" t="s">
        <v>434</v>
      </c>
      <c r="M10" t="s">
        <v>881</v>
      </c>
      <c r="N10" t="s">
        <v>729</v>
      </c>
      <c r="O10" t="s">
        <v>445</v>
      </c>
      <c r="P10" t="s">
        <v>450</v>
      </c>
      <c r="Q10" t="s">
        <v>746</v>
      </c>
      <c r="R10" t="s">
        <v>468</v>
      </c>
      <c r="S10" t="s">
        <v>472</v>
      </c>
      <c r="T10" t="s">
        <v>475</v>
      </c>
      <c r="U10" t="s">
        <v>478</v>
      </c>
      <c r="V10" t="s">
        <v>481</v>
      </c>
      <c r="W10" t="s">
        <v>483</v>
      </c>
      <c r="X10" t="s">
        <v>488</v>
      </c>
      <c r="Y10" t="s">
        <v>882</v>
      </c>
      <c r="Z10" t="s">
        <v>497</v>
      </c>
      <c r="AA10" t="s">
        <v>765</v>
      </c>
      <c r="AB10" t="s">
        <v>507</v>
      </c>
      <c r="AC10" t="s">
        <v>883</v>
      </c>
      <c r="AD10" t="s">
        <v>884</v>
      </c>
      <c r="AE10" t="s">
        <v>530</v>
      </c>
      <c r="AF10" t="s">
        <v>829</v>
      </c>
      <c r="AG10" t="s">
        <v>792</v>
      </c>
      <c r="AH10" t="s">
        <v>541</v>
      </c>
      <c r="AI10" t="s">
        <v>802</v>
      </c>
    </row>
    <row r="11" spans="1:35">
      <c r="A11">
        <v>2013</v>
      </c>
      <c r="B11" s="14">
        <v>43054.605694444443</v>
      </c>
      <c r="D11">
        <v>8</v>
      </c>
      <c r="E11" t="s">
        <v>400</v>
      </c>
      <c r="G11" t="s">
        <v>407</v>
      </c>
      <c r="H11" t="s">
        <v>712</v>
      </c>
      <c r="I11" t="s">
        <v>419</v>
      </c>
      <c r="J11" t="s">
        <v>424</v>
      </c>
      <c r="K11" t="s">
        <v>430</v>
      </c>
      <c r="L11" t="s">
        <v>434</v>
      </c>
      <c r="M11" t="s">
        <v>881</v>
      </c>
      <c r="N11" t="s">
        <v>729</v>
      </c>
      <c r="O11" t="s">
        <v>445</v>
      </c>
      <c r="P11" t="s">
        <v>450</v>
      </c>
      <c r="Q11" t="s">
        <v>746</v>
      </c>
      <c r="R11" t="s">
        <v>468</v>
      </c>
      <c r="S11" t="s">
        <v>472</v>
      </c>
      <c r="T11" t="s">
        <v>475</v>
      </c>
      <c r="U11" t="s">
        <v>478</v>
      </c>
      <c r="V11" t="s">
        <v>481</v>
      </c>
      <c r="W11" t="s">
        <v>483</v>
      </c>
      <c r="X11" t="s">
        <v>488</v>
      </c>
      <c r="Y11" t="s">
        <v>882</v>
      </c>
      <c r="Z11" t="s">
        <v>497</v>
      </c>
      <c r="AA11" t="s">
        <v>765</v>
      </c>
      <c r="AB11" t="s">
        <v>507</v>
      </c>
      <c r="AC11" t="s">
        <v>773</v>
      </c>
      <c r="AD11" t="s">
        <v>884</v>
      </c>
      <c r="AE11" t="s">
        <v>530</v>
      </c>
      <c r="AF11" t="s">
        <v>811</v>
      </c>
      <c r="AG11" t="s">
        <v>830</v>
      </c>
      <c r="AH11" t="s">
        <v>541</v>
      </c>
      <c r="AI11" t="s">
        <v>802</v>
      </c>
    </row>
    <row r="12" spans="1:35">
      <c r="A12">
        <v>2013</v>
      </c>
      <c r="B12" s="14">
        <v>43054.605694444443</v>
      </c>
      <c r="D12">
        <v>9</v>
      </c>
      <c r="E12" t="s">
        <v>400</v>
      </c>
      <c r="G12" t="s">
        <v>407</v>
      </c>
      <c r="H12" t="s">
        <v>712</v>
      </c>
      <c r="I12" t="s">
        <v>419</v>
      </c>
      <c r="J12" t="s">
        <v>424</v>
      </c>
      <c r="K12" t="s">
        <v>430</v>
      </c>
      <c r="L12" t="s">
        <v>434</v>
      </c>
      <c r="M12" t="s">
        <v>881</v>
      </c>
      <c r="N12" t="s">
        <v>729</v>
      </c>
      <c r="O12" t="s">
        <v>445</v>
      </c>
      <c r="P12" t="s">
        <v>450</v>
      </c>
      <c r="Q12" t="s">
        <v>825</v>
      </c>
      <c r="R12" t="s">
        <v>468</v>
      </c>
      <c r="S12" t="s">
        <v>472</v>
      </c>
      <c r="T12" t="s">
        <v>475</v>
      </c>
      <c r="U12" t="s">
        <v>478</v>
      </c>
      <c r="V12" t="s">
        <v>481</v>
      </c>
      <c r="W12" t="s">
        <v>483</v>
      </c>
      <c r="X12" t="s">
        <v>488</v>
      </c>
      <c r="Y12" t="s">
        <v>882</v>
      </c>
      <c r="Z12" t="s">
        <v>497</v>
      </c>
      <c r="AA12" t="s">
        <v>765</v>
      </c>
      <c r="AB12" t="s">
        <v>507</v>
      </c>
      <c r="AC12" t="s">
        <v>831</v>
      </c>
      <c r="AD12" t="s">
        <v>888</v>
      </c>
      <c r="AE12" t="s">
        <v>530</v>
      </c>
      <c r="AF12" t="s">
        <v>811</v>
      </c>
      <c r="AG12" t="s">
        <v>536</v>
      </c>
      <c r="AH12" t="s">
        <v>541</v>
      </c>
      <c r="AI12" t="s">
        <v>802</v>
      </c>
    </row>
    <row r="13" spans="1:35">
      <c r="A13">
        <v>2013</v>
      </c>
      <c r="B13" s="14">
        <v>43054.605694444443</v>
      </c>
      <c r="D13">
        <v>10</v>
      </c>
      <c r="E13" t="s">
        <v>398</v>
      </c>
      <c r="G13" t="s">
        <v>407</v>
      </c>
      <c r="H13" t="s">
        <v>712</v>
      </c>
      <c r="I13" t="s">
        <v>419</v>
      </c>
      <c r="J13" t="s">
        <v>424</v>
      </c>
      <c r="K13" t="s">
        <v>430</v>
      </c>
      <c r="L13" t="s">
        <v>434</v>
      </c>
      <c r="M13" t="s">
        <v>881</v>
      </c>
      <c r="N13" t="s">
        <v>729</v>
      </c>
      <c r="O13" t="s">
        <v>445</v>
      </c>
      <c r="P13" t="s">
        <v>450</v>
      </c>
      <c r="Q13" t="s">
        <v>461</v>
      </c>
      <c r="R13" t="s">
        <v>468</v>
      </c>
      <c r="S13" t="s">
        <v>472</v>
      </c>
      <c r="T13" t="s">
        <v>475</v>
      </c>
      <c r="U13" t="s">
        <v>478</v>
      </c>
      <c r="V13" t="s">
        <v>481</v>
      </c>
      <c r="W13" t="s">
        <v>483</v>
      </c>
      <c r="X13" t="s">
        <v>488</v>
      </c>
      <c r="Y13" t="s">
        <v>882</v>
      </c>
      <c r="Z13" t="s">
        <v>497</v>
      </c>
      <c r="AA13" t="s">
        <v>765</v>
      </c>
      <c r="AB13" t="s">
        <v>507</v>
      </c>
      <c r="AC13" t="s">
        <v>883</v>
      </c>
      <c r="AD13" t="s">
        <v>884</v>
      </c>
      <c r="AE13" t="s">
        <v>530</v>
      </c>
      <c r="AF13" t="s">
        <v>811</v>
      </c>
      <c r="AG13" t="s">
        <v>792</v>
      </c>
      <c r="AH13" t="s">
        <v>541</v>
      </c>
      <c r="AI13" t="s">
        <v>802</v>
      </c>
    </row>
    <row r="14" spans="1:35">
      <c r="A14">
        <v>2013</v>
      </c>
      <c r="B14" s="14">
        <v>43054.605694444443</v>
      </c>
      <c r="D14">
        <v>11</v>
      </c>
      <c r="E14" t="s">
        <v>400</v>
      </c>
      <c r="G14" t="s">
        <v>407</v>
      </c>
      <c r="H14" t="s">
        <v>712</v>
      </c>
      <c r="I14" t="s">
        <v>419</v>
      </c>
      <c r="J14" t="s">
        <v>424</v>
      </c>
      <c r="K14" t="s">
        <v>430</v>
      </c>
      <c r="L14" t="s">
        <v>434</v>
      </c>
      <c r="M14" t="s">
        <v>881</v>
      </c>
      <c r="N14" t="s">
        <v>729</v>
      </c>
      <c r="O14" t="s">
        <v>445</v>
      </c>
      <c r="P14" t="s">
        <v>450</v>
      </c>
      <c r="Q14" t="s">
        <v>461</v>
      </c>
      <c r="R14" t="s">
        <v>468</v>
      </c>
      <c r="S14" t="s">
        <v>472</v>
      </c>
      <c r="T14" t="s">
        <v>475</v>
      </c>
      <c r="U14" t="s">
        <v>478</v>
      </c>
      <c r="V14" t="s">
        <v>481</v>
      </c>
      <c r="W14" t="s">
        <v>483</v>
      </c>
      <c r="X14" t="s">
        <v>488</v>
      </c>
      <c r="Y14" t="s">
        <v>882</v>
      </c>
      <c r="Z14" t="s">
        <v>497</v>
      </c>
      <c r="AA14" t="s">
        <v>765</v>
      </c>
      <c r="AB14" t="s">
        <v>507</v>
      </c>
      <c r="AC14" t="s">
        <v>883</v>
      </c>
      <c r="AD14" t="s">
        <v>526</v>
      </c>
      <c r="AE14" t="s">
        <v>530</v>
      </c>
      <c r="AF14" t="s">
        <v>811</v>
      </c>
      <c r="AG14" t="s">
        <v>792</v>
      </c>
      <c r="AH14" t="s">
        <v>541</v>
      </c>
      <c r="AI14" t="s">
        <v>802</v>
      </c>
    </row>
    <row r="15" spans="1:35">
      <c r="A15">
        <v>2013</v>
      </c>
      <c r="B15" s="14">
        <v>43054.605694444443</v>
      </c>
      <c r="D15">
        <v>12</v>
      </c>
      <c r="E15" t="s">
        <v>889</v>
      </c>
      <c r="G15" t="s">
        <v>890</v>
      </c>
      <c r="H15" t="s">
        <v>712</v>
      </c>
      <c r="I15" t="s">
        <v>832</v>
      </c>
      <c r="J15" t="s">
        <v>424</v>
      </c>
      <c r="K15" t="s">
        <v>430</v>
      </c>
      <c r="L15" t="s">
        <v>434</v>
      </c>
      <c r="M15" t="s">
        <v>891</v>
      </c>
      <c r="N15" t="s">
        <v>729</v>
      </c>
      <c r="O15" t="s">
        <v>445</v>
      </c>
      <c r="P15" t="s">
        <v>450</v>
      </c>
      <c r="Q15" t="s">
        <v>461</v>
      </c>
      <c r="R15" t="s">
        <v>468</v>
      </c>
      <c r="S15" t="s">
        <v>472</v>
      </c>
      <c r="T15" t="s">
        <v>475</v>
      </c>
      <c r="U15" t="s">
        <v>478</v>
      </c>
      <c r="V15" t="s">
        <v>481</v>
      </c>
      <c r="W15" t="s">
        <v>483</v>
      </c>
      <c r="X15" t="s">
        <v>834</v>
      </c>
      <c r="Y15" t="s">
        <v>882</v>
      </c>
      <c r="Z15" t="s">
        <v>497</v>
      </c>
      <c r="AA15" t="s">
        <v>765</v>
      </c>
      <c r="AB15" t="s">
        <v>507</v>
      </c>
      <c r="AC15" t="s">
        <v>831</v>
      </c>
      <c r="AE15" t="s">
        <v>533</v>
      </c>
      <c r="AF15" t="s">
        <v>811</v>
      </c>
      <c r="AG15" t="s">
        <v>835</v>
      </c>
      <c r="AH15" t="s">
        <v>541</v>
      </c>
      <c r="AI15" t="s">
        <v>802</v>
      </c>
    </row>
    <row r="16" spans="1:35">
      <c r="A16">
        <v>2013</v>
      </c>
      <c r="B16" s="14">
        <v>43054.605694444443</v>
      </c>
      <c r="D16">
        <v>13</v>
      </c>
      <c r="E16" t="s">
        <v>400</v>
      </c>
      <c r="G16" t="s">
        <v>824</v>
      </c>
      <c r="H16" t="s">
        <v>712</v>
      </c>
      <c r="I16" t="s">
        <v>808</v>
      </c>
      <c r="J16" t="s">
        <v>424</v>
      </c>
      <c r="K16" t="s">
        <v>430</v>
      </c>
      <c r="L16" t="s">
        <v>434</v>
      </c>
      <c r="M16" t="s">
        <v>892</v>
      </c>
      <c r="N16" t="s">
        <v>729</v>
      </c>
      <c r="O16" t="s">
        <v>445</v>
      </c>
      <c r="P16" t="s">
        <v>450</v>
      </c>
      <c r="Q16" t="s">
        <v>825</v>
      </c>
      <c r="R16" t="s">
        <v>837</v>
      </c>
      <c r="S16" t="s">
        <v>472</v>
      </c>
      <c r="T16" t="s">
        <v>475</v>
      </c>
      <c r="U16" t="s">
        <v>478</v>
      </c>
      <c r="V16" t="s">
        <v>481</v>
      </c>
      <c r="W16" t="s">
        <v>483</v>
      </c>
      <c r="X16" t="s">
        <v>834</v>
      </c>
      <c r="Y16" t="s">
        <v>894</v>
      </c>
      <c r="Z16" t="s">
        <v>497</v>
      </c>
      <c r="AA16" t="s">
        <v>765</v>
      </c>
      <c r="AB16" t="s">
        <v>507</v>
      </c>
      <c r="AC16" t="s">
        <v>839</v>
      </c>
      <c r="AD16" t="s">
        <v>526</v>
      </c>
      <c r="AE16" t="s">
        <v>530</v>
      </c>
      <c r="AF16" t="s">
        <v>811</v>
      </c>
      <c r="AG16" t="s">
        <v>895</v>
      </c>
      <c r="AH16" t="s">
        <v>896</v>
      </c>
      <c r="AI16" t="s">
        <v>802</v>
      </c>
    </row>
    <row r="17" spans="1:35">
      <c r="A17">
        <v>2013</v>
      </c>
      <c r="B17" s="14">
        <v>43054.605694444443</v>
      </c>
      <c r="D17">
        <v>14</v>
      </c>
      <c r="E17" t="s">
        <v>400</v>
      </c>
      <c r="H17" t="s">
        <v>712</v>
      </c>
      <c r="J17" t="s">
        <v>424</v>
      </c>
      <c r="K17" t="s">
        <v>430</v>
      </c>
      <c r="L17" t="s">
        <v>434</v>
      </c>
      <c r="M17" t="s">
        <v>438</v>
      </c>
      <c r="N17" t="s">
        <v>441</v>
      </c>
      <c r="P17" t="s">
        <v>450</v>
      </c>
      <c r="Q17" t="s">
        <v>461</v>
      </c>
      <c r="R17" t="s">
        <v>463</v>
      </c>
      <c r="T17" t="s">
        <v>475</v>
      </c>
      <c r="U17" t="s">
        <v>478</v>
      </c>
      <c r="V17" t="s">
        <v>481</v>
      </c>
      <c r="W17" t="s">
        <v>810</v>
      </c>
      <c r="X17" t="s">
        <v>488</v>
      </c>
      <c r="Y17" t="s">
        <v>495</v>
      </c>
      <c r="AA17" t="s">
        <v>765</v>
      </c>
      <c r="AE17" t="s">
        <v>530</v>
      </c>
      <c r="AF17" t="s">
        <v>811</v>
      </c>
      <c r="AG17" t="s">
        <v>536</v>
      </c>
      <c r="AH17" t="s">
        <v>541</v>
      </c>
    </row>
    <row r="18" spans="1:35">
      <c r="A18">
        <v>2013</v>
      </c>
      <c r="B18" s="14">
        <v>43054.605694444443</v>
      </c>
      <c r="D18">
        <v>15</v>
      </c>
      <c r="H18" t="s">
        <v>712</v>
      </c>
      <c r="J18" t="s">
        <v>424</v>
      </c>
      <c r="K18" t="s">
        <v>430</v>
      </c>
      <c r="L18" t="s">
        <v>434</v>
      </c>
      <c r="M18" t="s">
        <v>881</v>
      </c>
      <c r="O18" t="s">
        <v>445</v>
      </c>
      <c r="P18" t="s">
        <v>450</v>
      </c>
      <c r="Q18" t="s">
        <v>461</v>
      </c>
      <c r="R18" t="s">
        <v>463</v>
      </c>
      <c r="T18" t="s">
        <v>475</v>
      </c>
      <c r="U18" t="s">
        <v>478</v>
      </c>
      <c r="V18" t="s">
        <v>481</v>
      </c>
      <c r="X18" t="s">
        <v>488</v>
      </c>
      <c r="Y18" t="s">
        <v>495</v>
      </c>
      <c r="AA18" t="s">
        <v>765</v>
      </c>
      <c r="AF18" t="s">
        <v>811</v>
      </c>
      <c r="AG18" t="s">
        <v>830</v>
      </c>
      <c r="AI18" t="s">
        <v>802</v>
      </c>
    </row>
    <row r="19" spans="1:35">
      <c r="A19">
        <v>2013</v>
      </c>
      <c r="B19" s="14">
        <v>43054.605694444443</v>
      </c>
      <c r="C19" t="s">
        <v>840</v>
      </c>
      <c r="D19">
        <v>4</v>
      </c>
      <c r="F19" t="s">
        <v>401</v>
      </c>
    </row>
    <row r="20" spans="1:35">
      <c r="A20">
        <v>2013</v>
      </c>
      <c r="B20" s="14">
        <v>43054.605694444443</v>
      </c>
      <c r="C20" t="s">
        <v>841</v>
      </c>
      <c r="D20">
        <v>10</v>
      </c>
      <c r="F20" t="s">
        <v>898</v>
      </c>
    </row>
    <row r="21" spans="1:35">
      <c r="A21">
        <v>2013</v>
      </c>
      <c r="B21" s="14">
        <v>43054.605694444443</v>
      </c>
      <c r="C21" t="s">
        <v>843</v>
      </c>
      <c r="D21">
        <v>7</v>
      </c>
      <c r="F21" t="s">
        <v>898</v>
      </c>
    </row>
    <row r="22" spans="1:35">
      <c r="A22">
        <v>2013</v>
      </c>
      <c r="B22" s="14">
        <v>43054.605694444443</v>
      </c>
      <c r="C22" t="s">
        <v>844</v>
      </c>
      <c r="D22">
        <v>11</v>
      </c>
      <c r="F22" t="s">
        <v>898</v>
      </c>
    </row>
    <row r="23" spans="1:35">
      <c r="A23">
        <v>2013</v>
      </c>
      <c r="B23" s="14">
        <v>43054.605694444443</v>
      </c>
      <c r="C23" t="s">
        <v>845</v>
      </c>
      <c r="D23">
        <v>5</v>
      </c>
      <c r="F23" t="s">
        <v>899</v>
      </c>
    </row>
    <row r="24" spans="1:35">
      <c r="A24">
        <v>2013</v>
      </c>
      <c r="B24" s="14">
        <v>43054.605694444443</v>
      </c>
      <c r="C24" t="s">
        <v>846</v>
      </c>
      <c r="D24">
        <v>3</v>
      </c>
    </row>
    <row r="25" spans="1:35">
      <c r="A25">
        <v>2013</v>
      </c>
      <c r="B25" s="14">
        <v>43054.605694444443</v>
      </c>
      <c r="C25" t="s">
        <v>848</v>
      </c>
      <c r="D25">
        <v>2</v>
      </c>
      <c r="F25" t="s">
        <v>900</v>
      </c>
    </row>
    <row r="26" spans="1:35">
      <c r="A26">
        <v>2013</v>
      </c>
      <c r="B26" s="14">
        <v>43054.605694444443</v>
      </c>
      <c r="C26" t="s">
        <v>849</v>
      </c>
      <c r="D26">
        <v>1</v>
      </c>
      <c r="N26" t="s">
        <v>441</v>
      </c>
    </row>
    <row r="27" spans="1:35">
      <c r="A27">
        <v>2013</v>
      </c>
      <c r="B27" s="14">
        <v>43054.605694444443</v>
      </c>
      <c r="C27" t="s">
        <v>849</v>
      </c>
      <c r="D27">
        <v>13</v>
      </c>
      <c r="F27" t="s">
        <v>901</v>
      </c>
    </row>
    <row r="28" spans="1:35">
      <c r="A28">
        <v>2013</v>
      </c>
      <c r="B28" s="14">
        <v>43054.605694444443</v>
      </c>
      <c r="C28" t="s">
        <v>851</v>
      </c>
      <c r="D28">
        <v>12</v>
      </c>
      <c r="F28" t="s">
        <v>902</v>
      </c>
    </row>
    <row r="29" spans="1:35">
      <c r="A29">
        <v>2013</v>
      </c>
      <c r="B29" s="14">
        <v>43054.605694444443</v>
      </c>
      <c r="C29" t="s">
        <v>853</v>
      </c>
      <c r="D29">
        <v>1</v>
      </c>
      <c r="AF29" t="s">
        <v>199</v>
      </c>
    </row>
    <row r="30" spans="1:35">
      <c r="A30">
        <v>2013</v>
      </c>
      <c r="B30" s="14">
        <v>43054.605694444443</v>
      </c>
      <c r="C30" t="s">
        <v>854</v>
      </c>
      <c r="D30">
        <v>6</v>
      </c>
      <c r="F30" t="s">
        <v>903</v>
      </c>
    </row>
    <row r="31" spans="1:35">
      <c r="A31">
        <v>2013</v>
      </c>
      <c r="B31" s="14">
        <v>43054.605694444443</v>
      </c>
      <c r="C31" t="s">
        <v>856</v>
      </c>
      <c r="D31">
        <v>1</v>
      </c>
      <c r="F31" t="s">
        <v>904</v>
      </c>
    </row>
    <row r="32" spans="1:35">
      <c r="A32">
        <v>2013</v>
      </c>
      <c r="B32" s="14">
        <v>43054.605694444443</v>
      </c>
      <c r="C32" t="s">
        <v>857</v>
      </c>
      <c r="D32">
        <v>2</v>
      </c>
      <c r="N32" t="s">
        <v>439</v>
      </c>
    </row>
    <row r="33" spans="1:35">
      <c r="A33">
        <v>2013</v>
      </c>
      <c r="B33" s="14">
        <v>43054.605694444443</v>
      </c>
      <c r="C33" t="s">
        <v>858</v>
      </c>
      <c r="D33">
        <v>9</v>
      </c>
      <c r="F33" t="s">
        <v>898</v>
      </c>
    </row>
    <row r="34" spans="1:35">
      <c r="A34">
        <v>2013</v>
      </c>
      <c r="B34" s="14">
        <v>43054.605694444443</v>
      </c>
      <c r="C34" t="s">
        <v>859</v>
      </c>
      <c r="D34">
        <v>8</v>
      </c>
      <c r="F34" t="s">
        <v>898</v>
      </c>
    </row>
    <row r="35" spans="1:35">
      <c r="A35">
        <v>2014</v>
      </c>
      <c r="B35" s="14">
        <v>43054.605694444443</v>
      </c>
      <c r="D35">
        <v>1</v>
      </c>
      <c r="E35" t="s">
        <v>398</v>
      </c>
      <c r="G35" t="s">
        <v>407</v>
      </c>
      <c r="H35" t="s">
        <v>714</v>
      </c>
      <c r="I35" t="s">
        <v>419</v>
      </c>
      <c r="J35" t="s">
        <v>905</v>
      </c>
      <c r="K35" t="s">
        <v>430</v>
      </c>
      <c r="L35" t="s">
        <v>434</v>
      </c>
      <c r="M35" t="s">
        <v>881</v>
      </c>
      <c r="N35" t="s">
        <v>729</v>
      </c>
      <c r="O35" t="s">
        <v>445</v>
      </c>
      <c r="P35" t="s">
        <v>860</v>
      </c>
      <c r="Q35" t="s">
        <v>461</v>
      </c>
      <c r="R35" t="s">
        <v>468</v>
      </c>
      <c r="S35" t="s">
        <v>472</v>
      </c>
      <c r="T35" t="s">
        <v>475</v>
      </c>
      <c r="V35" t="s">
        <v>481</v>
      </c>
      <c r="W35" t="s">
        <v>827</v>
      </c>
      <c r="X35" t="s">
        <v>488</v>
      </c>
      <c r="Z35" t="s">
        <v>497</v>
      </c>
      <c r="AA35" t="s">
        <v>765</v>
      </c>
      <c r="AB35" t="s">
        <v>507</v>
      </c>
      <c r="AC35" t="s">
        <v>906</v>
      </c>
      <c r="AD35" t="s">
        <v>884</v>
      </c>
      <c r="AE35" t="s">
        <v>785</v>
      </c>
      <c r="AF35" t="s">
        <v>829</v>
      </c>
      <c r="AG35" t="s">
        <v>792</v>
      </c>
      <c r="AH35" t="s">
        <v>541</v>
      </c>
      <c r="AI35" t="s">
        <v>907</v>
      </c>
    </row>
    <row r="36" spans="1:35">
      <c r="A36">
        <v>2014</v>
      </c>
      <c r="B36" s="14">
        <v>43054.605694444443</v>
      </c>
      <c r="D36">
        <v>2</v>
      </c>
      <c r="E36" t="s">
        <v>400</v>
      </c>
      <c r="G36" t="s">
        <v>885</v>
      </c>
      <c r="H36" t="s">
        <v>714</v>
      </c>
      <c r="I36" t="s">
        <v>808</v>
      </c>
      <c r="J36" t="s">
        <v>424</v>
      </c>
      <c r="K36" t="s">
        <v>430</v>
      </c>
      <c r="L36" t="s">
        <v>434</v>
      </c>
      <c r="M36" t="s">
        <v>438</v>
      </c>
      <c r="N36" t="s">
        <v>441</v>
      </c>
      <c r="O36" t="s">
        <v>445</v>
      </c>
      <c r="P36" t="s">
        <v>860</v>
      </c>
      <c r="Q36" t="s">
        <v>461</v>
      </c>
      <c r="R36" t="s">
        <v>861</v>
      </c>
      <c r="S36" t="s">
        <v>472</v>
      </c>
      <c r="T36" t="s">
        <v>475</v>
      </c>
      <c r="U36" t="s">
        <v>478</v>
      </c>
      <c r="V36" t="s">
        <v>481</v>
      </c>
      <c r="W36" t="s">
        <v>886</v>
      </c>
      <c r="X36" t="s">
        <v>488</v>
      </c>
      <c r="Y36" t="s">
        <v>495</v>
      </c>
      <c r="Z36" t="s">
        <v>497</v>
      </c>
      <c r="AA36" t="s">
        <v>501</v>
      </c>
      <c r="AB36" t="s">
        <v>507</v>
      </c>
      <c r="AC36" t="s">
        <v>512</v>
      </c>
      <c r="AD36" t="s">
        <v>526</v>
      </c>
      <c r="AE36" t="s">
        <v>785</v>
      </c>
      <c r="AF36" t="s">
        <v>811</v>
      </c>
      <c r="AG36" t="s">
        <v>538</v>
      </c>
      <c r="AH36" t="s">
        <v>419</v>
      </c>
      <c r="AI36" t="s">
        <v>822</v>
      </c>
    </row>
    <row r="37" spans="1:35">
      <c r="A37">
        <v>2014</v>
      </c>
      <c r="B37" s="14">
        <v>43054.605694444443</v>
      </c>
      <c r="D37">
        <v>3</v>
      </c>
      <c r="W37" t="s">
        <v>862</v>
      </c>
    </row>
    <row r="38" spans="1:35">
      <c r="A38">
        <v>2014</v>
      </c>
      <c r="B38" s="14">
        <v>43054.605694444443</v>
      </c>
      <c r="D38">
        <v>4</v>
      </c>
      <c r="E38" t="s">
        <v>813</v>
      </c>
      <c r="G38" t="s">
        <v>807</v>
      </c>
      <c r="H38" t="s">
        <v>411</v>
      </c>
      <c r="I38" t="s">
        <v>415</v>
      </c>
      <c r="J38" t="s">
        <v>424</v>
      </c>
      <c r="K38" t="s">
        <v>430</v>
      </c>
      <c r="L38" t="s">
        <v>434</v>
      </c>
      <c r="M38" t="s">
        <v>438</v>
      </c>
      <c r="N38" t="s">
        <v>729</v>
      </c>
      <c r="P38" t="s">
        <v>863</v>
      </c>
      <c r="Q38" t="s">
        <v>815</v>
      </c>
      <c r="R38" t="s">
        <v>861</v>
      </c>
      <c r="S38" t="s">
        <v>472</v>
      </c>
      <c r="T38" t="s">
        <v>475</v>
      </c>
      <c r="U38" t="s">
        <v>816</v>
      </c>
      <c r="V38" t="s">
        <v>481</v>
      </c>
      <c r="W38" t="s">
        <v>817</v>
      </c>
      <c r="X38" t="s">
        <v>491</v>
      </c>
      <c r="Y38" t="s">
        <v>495</v>
      </c>
      <c r="Z38" t="s">
        <v>818</v>
      </c>
      <c r="AA38" t="s">
        <v>765</v>
      </c>
      <c r="AB38" t="s">
        <v>819</v>
      </c>
      <c r="AC38" t="s">
        <v>777</v>
      </c>
      <c r="AD38" t="s">
        <v>864</v>
      </c>
      <c r="AE38" t="s">
        <v>820</v>
      </c>
      <c r="AF38" t="s">
        <v>534</v>
      </c>
      <c r="AG38" t="s">
        <v>538</v>
      </c>
      <c r="AH38" t="s">
        <v>821</v>
      </c>
      <c r="AI38" t="s">
        <v>822</v>
      </c>
    </row>
    <row r="39" spans="1:35">
      <c r="A39">
        <v>2014</v>
      </c>
      <c r="B39" s="14">
        <v>43054.605694444443</v>
      </c>
      <c r="D39">
        <v>5</v>
      </c>
      <c r="H39" t="s">
        <v>714</v>
      </c>
      <c r="J39" t="s">
        <v>424</v>
      </c>
      <c r="K39" t="s">
        <v>430</v>
      </c>
      <c r="L39" t="s">
        <v>434</v>
      </c>
      <c r="M39" t="s">
        <v>438</v>
      </c>
      <c r="N39" t="s">
        <v>441</v>
      </c>
      <c r="P39" t="s">
        <v>453</v>
      </c>
      <c r="Q39" t="s">
        <v>461</v>
      </c>
      <c r="R39" t="s">
        <v>861</v>
      </c>
      <c r="S39" t="s">
        <v>562</v>
      </c>
      <c r="T39" t="s">
        <v>475</v>
      </c>
      <c r="U39" t="s">
        <v>478</v>
      </c>
      <c r="V39" t="s">
        <v>481</v>
      </c>
      <c r="W39" t="s">
        <v>485</v>
      </c>
      <c r="X39" t="s">
        <v>823</v>
      </c>
      <c r="Y39" t="s">
        <v>495</v>
      </c>
      <c r="AA39" t="s">
        <v>503</v>
      </c>
      <c r="AB39" t="s">
        <v>507</v>
      </c>
      <c r="AD39" t="s">
        <v>526</v>
      </c>
      <c r="AF39" t="s">
        <v>811</v>
      </c>
      <c r="AG39" t="s">
        <v>538</v>
      </c>
      <c r="AH39" t="s">
        <v>419</v>
      </c>
    </row>
    <row r="40" spans="1:35">
      <c r="A40">
        <v>2014</v>
      </c>
      <c r="B40" s="14">
        <v>43054.605694444443</v>
      </c>
      <c r="D40">
        <v>6</v>
      </c>
      <c r="E40" t="s">
        <v>400</v>
      </c>
      <c r="G40" t="s">
        <v>824</v>
      </c>
      <c r="H40" t="s">
        <v>714</v>
      </c>
      <c r="I40" t="s">
        <v>808</v>
      </c>
      <c r="J40" t="s">
        <v>424</v>
      </c>
      <c r="K40" t="s">
        <v>430</v>
      </c>
      <c r="L40" t="s">
        <v>434</v>
      </c>
      <c r="M40" t="s">
        <v>438</v>
      </c>
      <c r="N40" t="s">
        <v>729</v>
      </c>
      <c r="P40" t="s">
        <v>860</v>
      </c>
      <c r="Q40" t="s">
        <v>825</v>
      </c>
      <c r="R40" t="s">
        <v>468</v>
      </c>
      <c r="S40" t="s">
        <v>472</v>
      </c>
      <c r="T40" t="s">
        <v>475</v>
      </c>
      <c r="U40" t="s">
        <v>478</v>
      </c>
      <c r="V40" t="s">
        <v>481</v>
      </c>
      <c r="W40" t="s">
        <v>759</v>
      </c>
      <c r="X40" t="s">
        <v>488</v>
      </c>
      <c r="Y40" t="s">
        <v>762</v>
      </c>
      <c r="Z40" t="s">
        <v>497</v>
      </c>
      <c r="AA40" t="s">
        <v>765</v>
      </c>
      <c r="AB40" t="s">
        <v>507</v>
      </c>
      <c r="AC40" t="s">
        <v>777</v>
      </c>
      <c r="AD40" t="s">
        <v>526</v>
      </c>
      <c r="AE40" t="s">
        <v>785</v>
      </c>
      <c r="AF40" t="s">
        <v>811</v>
      </c>
      <c r="AG40" t="s">
        <v>792</v>
      </c>
      <c r="AH40" t="s">
        <v>419</v>
      </c>
      <c r="AI40" t="s">
        <v>802</v>
      </c>
    </row>
    <row r="41" spans="1:35">
      <c r="A41">
        <v>2014</v>
      </c>
      <c r="B41" s="14">
        <v>43054.605694444443</v>
      </c>
      <c r="D41">
        <v>7</v>
      </c>
      <c r="E41" t="s">
        <v>398</v>
      </c>
      <c r="G41" t="s">
        <v>407</v>
      </c>
      <c r="H41" t="s">
        <v>714</v>
      </c>
      <c r="I41" t="s">
        <v>419</v>
      </c>
      <c r="J41" t="s">
        <v>424</v>
      </c>
      <c r="K41" t="s">
        <v>430</v>
      </c>
      <c r="L41" t="s">
        <v>434</v>
      </c>
      <c r="M41" t="s">
        <v>881</v>
      </c>
      <c r="N41" t="s">
        <v>729</v>
      </c>
      <c r="P41" t="s">
        <v>860</v>
      </c>
      <c r="Q41" t="s">
        <v>825</v>
      </c>
      <c r="R41" t="s">
        <v>468</v>
      </c>
      <c r="S41" t="s">
        <v>472</v>
      </c>
      <c r="T41" t="s">
        <v>475</v>
      </c>
      <c r="U41" t="s">
        <v>478</v>
      </c>
      <c r="V41" t="s">
        <v>481</v>
      </c>
      <c r="W41" t="s">
        <v>827</v>
      </c>
      <c r="X41" t="s">
        <v>488</v>
      </c>
      <c r="Y41" t="s">
        <v>882</v>
      </c>
      <c r="Z41" t="s">
        <v>497</v>
      </c>
      <c r="AA41" t="s">
        <v>765</v>
      </c>
      <c r="AB41" t="s">
        <v>507</v>
      </c>
      <c r="AC41" t="s">
        <v>906</v>
      </c>
      <c r="AD41" t="s">
        <v>884</v>
      </c>
      <c r="AE41" t="s">
        <v>785</v>
      </c>
      <c r="AF41" t="s">
        <v>829</v>
      </c>
      <c r="AG41" t="s">
        <v>792</v>
      </c>
      <c r="AH41" t="s">
        <v>541</v>
      </c>
      <c r="AI41" t="s">
        <v>907</v>
      </c>
    </row>
    <row r="42" spans="1:35">
      <c r="A42">
        <v>2014</v>
      </c>
      <c r="B42" s="14">
        <v>43054.605694444443</v>
      </c>
      <c r="D42">
        <v>8</v>
      </c>
      <c r="E42" t="s">
        <v>400</v>
      </c>
      <c r="G42" t="s">
        <v>407</v>
      </c>
      <c r="H42" t="s">
        <v>714</v>
      </c>
      <c r="I42" t="s">
        <v>419</v>
      </c>
      <c r="J42" t="s">
        <v>424</v>
      </c>
      <c r="K42" t="s">
        <v>430</v>
      </c>
      <c r="L42" t="s">
        <v>434</v>
      </c>
      <c r="M42" t="s">
        <v>881</v>
      </c>
      <c r="N42" t="s">
        <v>729</v>
      </c>
      <c r="P42" t="s">
        <v>860</v>
      </c>
      <c r="Q42" t="s">
        <v>746</v>
      </c>
      <c r="R42" t="s">
        <v>468</v>
      </c>
      <c r="S42" t="s">
        <v>472</v>
      </c>
      <c r="T42" t="s">
        <v>475</v>
      </c>
      <c r="U42" t="s">
        <v>478</v>
      </c>
      <c r="V42" t="s">
        <v>481</v>
      </c>
      <c r="W42" t="s">
        <v>827</v>
      </c>
      <c r="X42" t="s">
        <v>488</v>
      </c>
      <c r="Y42" t="s">
        <v>882</v>
      </c>
      <c r="Z42" t="s">
        <v>497</v>
      </c>
      <c r="AA42" t="s">
        <v>765</v>
      </c>
      <c r="AB42" t="s">
        <v>507</v>
      </c>
      <c r="AC42" t="s">
        <v>777</v>
      </c>
      <c r="AD42" t="s">
        <v>884</v>
      </c>
      <c r="AE42" t="s">
        <v>785</v>
      </c>
      <c r="AF42" t="s">
        <v>811</v>
      </c>
      <c r="AG42" t="s">
        <v>867</v>
      </c>
      <c r="AH42" t="s">
        <v>541</v>
      </c>
      <c r="AI42" t="s">
        <v>907</v>
      </c>
    </row>
    <row r="43" spans="1:35">
      <c r="A43">
        <v>2014</v>
      </c>
      <c r="B43" s="14">
        <v>43054.605694444443</v>
      </c>
      <c r="D43">
        <v>9</v>
      </c>
      <c r="E43" t="s">
        <v>400</v>
      </c>
      <c r="G43" t="s">
        <v>407</v>
      </c>
      <c r="H43" t="s">
        <v>714</v>
      </c>
      <c r="I43" t="s">
        <v>419</v>
      </c>
      <c r="J43" t="s">
        <v>424</v>
      </c>
      <c r="K43" t="s">
        <v>430</v>
      </c>
      <c r="L43" t="s">
        <v>434</v>
      </c>
      <c r="M43" t="s">
        <v>881</v>
      </c>
      <c r="N43" t="s">
        <v>729</v>
      </c>
      <c r="P43" t="s">
        <v>860</v>
      </c>
      <c r="Q43" t="s">
        <v>825</v>
      </c>
      <c r="R43" t="s">
        <v>468</v>
      </c>
      <c r="S43" t="s">
        <v>472</v>
      </c>
      <c r="T43" t="s">
        <v>475</v>
      </c>
      <c r="U43" t="s">
        <v>478</v>
      </c>
      <c r="V43" t="s">
        <v>481</v>
      </c>
      <c r="W43" t="s">
        <v>827</v>
      </c>
      <c r="X43" t="s">
        <v>488</v>
      </c>
      <c r="Y43" t="s">
        <v>882</v>
      </c>
      <c r="Z43" t="s">
        <v>497</v>
      </c>
      <c r="AA43" t="s">
        <v>765</v>
      </c>
      <c r="AB43" t="s">
        <v>507</v>
      </c>
      <c r="AC43" t="s">
        <v>831</v>
      </c>
      <c r="AD43" t="s">
        <v>884</v>
      </c>
      <c r="AE43" t="s">
        <v>785</v>
      </c>
      <c r="AF43" t="s">
        <v>811</v>
      </c>
      <c r="AG43" t="s">
        <v>538</v>
      </c>
      <c r="AH43" t="s">
        <v>541</v>
      </c>
      <c r="AI43" t="s">
        <v>907</v>
      </c>
    </row>
    <row r="44" spans="1:35">
      <c r="A44">
        <v>2014</v>
      </c>
      <c r="B44" s="14">
        <v>43054.605694444443</v>
      </c>
      <c r="D44">
        <v>10</v>
      </c>
      <c r="E44" t="s">
        <v>398</v>
      </c>
      <c r="G44" t="s">
        <v>407</v>
      </c>
      <c r="H44" t="s">
        <v>714</v>
      </c>
      <c r="I44" t="s">
        <v>419</v>
      </c>
      <c r="J44" t="s">
        <v>424</v>
      </c>
      <c r="K44" t="s">
        <v>430</v>
      </c>
      <c r="L44" t="s">
        <v>434</v>
      </c>
      <c r="M44" t="s">
        <v>881</v>
      </c>
      <c r="N44" t="s">
        <v>729</v>
      </c>
      <c r="P44" t="s">
        <v>860</v>
      </c>
      <c r="Q44" t="s">
        <v>825</v>
      </c>
      <c r="R44" t="s">
        <v>468</v>
      </c>
      <c r="S44" t="s">
        <v>472</v>
      </c>
      <c r="T44" t="s">
        <v>475</v>
      </c>
      <c r="U44" t="s">
        <v>478</v>
      </c>
      <c r="V44" t="s">
        <v>481</v>
      </c>
      <c r="W44" t="s">
        <v>827</v>
      </c>
      <c r="X44" t="s">
        <v>488</v>
      </c>
      <c r="Y44" t="s">
        <v>882</v>
      </c>
      <c r="Z44" t="s">
        <v>497</v>
      </c>
      <c r="AA44" t="s">
        <v>765</v>
      </c>
      <c r="AB44" t="s">
        <v>507</v>
      </c>
      <c r="AC44" t="s">
        <v>906</v>
      </c>
      <c r="AD44" t="s">
        <v>884</v>
      </c>
      <c r="AE44" t="s">
        <v>785</v>
      </c>
      <c r="AF44" t="s">
        <v>811</v>
      </c>
      <c r="AG44" t="s">
        <v>792</v>
      </c>
      <c r="AH44" t="s">
        <v>541</v>
      </c>
      <c r="AI44" t="s">
        <v>907</v>
      </c>
    </row>
    <row r="45" spans="1:35">
      <c r="A45">
        <v>2014</v>
      </c>
      <c r="B45" s="14">
        <v>43054.605694444443</v>
      </c>
      <c r="D45">
        <v>11</v>
      </c>
      <c r="E45" t="s">
        <v>400</v>
      </c>
      <c r="G45" t="s">
        <v>407</v>
      </c>
      <c r="H45" t="s">
        <v>714</v>
      </c>
      <c r="I45" t="s">
        <v>419</v>
      </c>
      <c r="J45" t="s">
        <v>424</v>
      </c>
      <c r="K45" t="s">
        <v>430</v>
      </c>
      <c r="L45" t="s">
        <v>434</v>
      </c>
      <c r="M45" t="s">
        <v>881</v>
      </c>
      <c r="N45" t="s">
        <v>729</v>
      </c>
      <c r="P45" t="s">
        <v>860</v>
      </c>
      <c r="Q45" t="s">
        <v>825</v>
      </c>
      <c r="R45" t="s">
        <v>468</v>
      </c>
      <c r="S45" t="s">
        <v>472</v>
      </c>
      <c r="T45" t="s">
        <v>475</v>
      </c>
      <c r="U45" t="s">
        <v>478</v>
      </c>
      <c r="V45" t="s">
        <v>481</v>
      </c>
      <c r="W45" t="s">
        <v>827</v>
      </c>
      <c r="X45" t="s">
        <v>488</v>
      </c>
      <c r="Y45" t="s">
        <v>882</v>
      </c>
      <c r="Z45" t="s">
        <v>497</v>
      </c>
      <c r="AA45" t="s">
        <v>765</v>
      </c>
      <c r="AB45" t="s">
        <v>507</v>
      </c>
      <c r="AC45" t="s">
        <v>906</v>
      </c>
      <c r="AD45" t="s">
        <v>526</v>
      </c>
      <c r="AE45" t="s">
        <v>785</v>
      </c>
      <c r="AF45" t="s">
        <v>811</v>
      </c>
      <c r="AG45" t="s">
        <v>792</v>
      </c>
      <c r="AH45" t="s">
        <v>541</v>
      </c>
      <c r="AI45" t="s">
        <v>907</v>
      </c>
    </row>
    <row r="46" spans="1:35">
      <c r="A46">
        <v>2014</v>
      </c>
      <c r="B46" s="14">
        <v>43054.605694444443</v>
      </c>
      <c r="D46">
        <v>12</v>
      </c>
      <c r="E46" t="s">
        <v>889</v>
      </c>
      <c r="G46" t="s">
        <v>890</v>
      </c>
      <c r="H46" t="s">
        <v>714</v>
      </c>
      <c r="I46" t="s">
        <v>832</v>
      </c>
      <c r="J46" t="s">
        <v>424</v>
      </c>
      <c r="K46" t="s">
        <v>430</v>
      </c>
      <c r="L46" t="s">
        <v>434</v>
      </c>
      <c r="M46" t="s">
        <v>891</v>
      </c>
      <c r="N46" t="s">
        <v>729</v>
      </c>
      <c r="O46" t="s">
        <v>445</v>
      </c>
      <c r="P46" t="s">
        <v>860</v>
      </c>
      <c r="Q46" t="s">
        <v>461</v>
      </c>
      <c r="R46" t="s">
        <v>468</v>
      </c>
      <c r="S46" t="s">
        <v>472</v>
      </c>
      <c r="T46" t="s">
        <v>475</v>
      </c>
      <c r="U46" t="s">
        <v>478</v>
      </c>
      <c r="V46" t="s">
        <v>481</v>
      </c>
      <c r="W46" t="s">
        <v>908</v>
      </c>
      <c r="X46" t="s">
        <v>834</v>
      </c>
      <c r="Y46" t="s">
        <v>882</v>
      </c>
      <c r="Z46" t="s">
        <v>497</v>
      </c>
      <c r="AA46" t="s">
        <v>765</v>
      </c>
      <c r="AB46" t="s">
        <v>507</v>
      </c>
      <c r="AC46" t="s">
        <v>831</v>
      </c>
      <c r="AD46" t="s">
        <v>868</v>
      </c>
      <c r="AE46" t="s">
        <v>533</v>
      </c>
      <c r="AF46" t="s">
        <v>811</v>
      </c>
      <c r="AG46" t="s">
        <v>835</v>
      </c>
      <c r="AH46" t="s">
        <v>541</v>
      </c>
      <c r="AI46" t="s">
        <v>907</v>
      </c>
    </row>
    <row r="47" spans="1:35">
      <c r="A47">
        <v>2014</v>
      </c>
      <c r="B47" s="14">
        <v>43054.605694444443</v>
      </c>
      <c r="D47">
        <v>13</v>
      </c>
      <c r="E47" t="s">
        <v>400</v>
      </c>
      <c r="G47" t="s">
        <v>824</v>
      </c>
      <c r="H47" t="s">
        <v>714</v>
      </c>
      <c r="I47" t="s">
        <v>808</v>
      </c>
      <c r="J47" t="s">
        <v>424</v>
      </c>
      <c r="K47" t="s">
        <v>430</v>
      </c>
      <c r="L47" t="s">
        <v>434</v>
      </c>
      <c r="M47" t="s">
        <v>892</v>
      </c>
      <c r="N47" t="s">
        <v>729</v>
      </c>
      <c r="O47" t="s">
        <v>445</v>
      </c>
      <c r="P47" t="s">
        <v>860</v>
      </c>
      <c r="Q47" t="s">
        <v>825</v>
      </c>
      <c r="R47" t="s">
        <v>869</v>
      </c>
      <c r="S47" t="s">
        <v>472</v>
      </c>
      <c r="T47" t="s">
        <v>475</v>
      </c>
      <c r="U47" t="s">
        <v>478</v>
      </c>
      <c r="V47" t="s">
        <v>481</v>
      </c>
      <c r="W47" t="s">
        <v>893</v>
      </c>
      <c r="X47" t="s">
        <v>834</v>
      </c>
      <c r="Y47" t="s">
        <v>894</v>
      </c>
      <c r="Z47" t="s">
        <v>497</v>
      </c>
      <c r="AA47" t="s">
        <v>765</v>
      </c>
      <c r="AB47" t="s">
        <v>507</v>
      </c>
      <c r="AC47" t="s">
        <v>909</v>
      </c>
      <c r="AD47" t="s">
        <v>884</v>
      </c>
      <c r="AE47" t="s">
        <v>785</v>
      </c>
      <c r="AF47" t="s">
        <v>811</v>
      </c>
      <c r="AG47" t="s">
        <v>910</v>
      </c>
      <c r="AH47" t="s">
        <v>896</v>
      </c>
      <c r="AI47" t="s">
        <v>907</v>
      </c>
    </row>
    <row r="48" spans="1:35">
      <c r="A48">
        <v>2014</v>
      </c>
      <c r="B48" s="14">
        <v>43054.605694444443</v>
      </c>
      <c r="D48">
        <v>14</v>
      </c>
      <c r="E48" t="s">
        <v>400</v>
      </c>
      <c r="H48" t="s">
        <v>714</v>
      </c>
      <c r="J48" t="s">
        <v>424</v>
      </c>
      <c r="K48" t="s">
        <v>430</v>
      </c>
      <c r="L48" t="s">
        <v>434</v>
      </c>
      <c r="M48" t="s">
        <v>438</v>
      </c>
      <c r="N48" t="s">
        <v>441</v>
      </c>
      <c r="O48" t="s">
        <v>445</v>
      </c>
      <c r="P48" t="s">
        <v>860</v>
      </c>
      <c r="Q48" t="s">
        <v>461</v>
      </c>
      <c r="S48" t="s">
        <v>562</v>
      </c>
      <c r="T48" t="s">
        <v>475</v>
      </c>
      <c r="U48" t="s">
        <v>478</v>
      </c>
      <c r="V48" t="s">
        <v>481</v>
      </c>
      <c r="W48" t="s">
        <v>810</v>
      </c>
      <c r="X48" t="s">
        <v>488</v>
      </c>
      <c r="Y48" t="s">
        <v>495</v>
      </c>
      <c r="AA48" t="s">
        <v>765</v>
      </c>
      <c r="AE48" t="s">
        <v>785</v>
      </c>
      <c r="AF48" t="s">
        <v>811</v>
      </c>
      <c r="AG48" t="s">
        <v>538</v>
      </c>
      <c r="AH48" t="s">
        <v>541</v>
      </c>
    </row>
    <row r="49" spans="1:35">
      <c r="A49">
        <v>2014</v>
      </c>
      <c r="B49" s="14">
        <v>43054.605694444443</v>
      </c>
      <c r="D49">
        <v>15</v>
      </c>
      <c r="H49" t="s">
        <v>714</v>
      </c>
      <c r="J49" t="s">
        <v>424</v>
      </c>
      <c r="K49" t="s">
        <v>430</v>
      </c>
      <c r="L49" t="s">
        <v>434</v>
      </c>
      <c r="M49" t="s">
        <v>881</v>
      </c>
      <c r="O49" t="s">
        <v>445</v>
      </c>
      <c r="P49" t="s">
        <v>860</v>
      </c>
      <c r="Q49" t="s">
        <v>461</v>
      </c>
      <c r="S49" t="s">
        <v>562</v>
      </c>
      <c r="T49" t="s">
        <v>475</v>
      </c>
      <c r="U49" t="s">
        <v>478</v>
      </c>
      <c r="V49" t="s">
        <v>481</v>
      </c>
      <c r="W49" t="s">
        <v>810</v>
      </c>
      <c r="X49" t="s">
        <v>488</v>
      </c>
      <c r="Y49" t="s">
        <v>495</v>
      </c>
      <c r="AA49" t="s">
        <v>765</v>
      </c>
      <c r="AG49" t="s">
        <v>867</v>
      </c>
      <c r="AI49" t="s">
        <v>897</v>
      </c>
    </row>
    <row r="50" spans="1:35">
      <c r="A50">
        <v>2014</v>
      </c>
      <c r="B50" s="14">
        <v>43054.605694444443</v>
      </c>
      <c r="C50" t="s">
        <v>840</v>
      </c>
      <c r="D50">
        <v>4</v>
      </c>
      <c r="F50" t="s">
        <v>401</v>
      </c>
    </row>
    <row r="51" spans="1:35">
      <c r="A51">
        <v>2014</v>
      </c>
      <c r="B51" s="14">
        <v>43054.605694444443</v>
      </c>
      <c r="C51" t="s">
        <v>871</v>
      </c>
      <c r="D51">
        <v>1</v>
      </c>
    </row>
    <row r="52" spans="1:35">
      <c r="A52">
        <v>2014</v>
      </c>
      <c r="B52" s="14">
        <v>43054.605694444443</v>
      </c>
      <c r="C52" t="s">
        <v>841</v>
      </c>
      <c r="D52">
        <v>10</v>
      </c>
      <c r="F52" t="s">
        <v>898</v>
      </c>
    </row>
    <row r="53" spans="1:35">
      <c r="A53">
        <v>2014</v>
      </c>
      <c r="B53" s="14">
        <v>43054.605694444443</v>
      </c>
      <c r="C53" t="s">
        <v>872</v>
      </c>
      <c r="D53">
        <v>5</v>
      </c>
    </row>
    <row r="54" spans="1:35">
      <c r="A54">
        <v>2014</v>
      </c>
      <c r="B54" s="14">
        <v>43054.605694444443</v>
      </c>
      <c r="C54" t="s">
        <v>843</v>
      </c>
      <c r="D54">
        <v>7</v>
      </c>
      <c r="F54" t="s">
        <v>898</v>
      </c>
    </row>
    <row r="55" spans="1:35">
      <c r="A55">
        <v>2014</v>
      </c>
      <c r="B55" s="14">
        <v>43054.605694444443</v>
      </c>
      <c r="C55" t="s">
        <v>873</v>
      </c>
      <c r="D55">
        <v>2</v>
      </c>
    </row>
    <row r="56" spans="1:35">
      <c r="A56">
        <v>2014</v>
      </c>
      <c r="B56" s="14">
        <v>43054.605694444443</v>
      </c>
      <c r="C56" t="s">
        <v>844</v>
      </c>
      <c r="D56">
        <v>11</v>
      </c>
      <c r="F56" t="s">
        <v>898</v>
      </c>
    </row>
    <row r="57" spans="1:35">
      <c r="A57">
        <v>2014</v>
      </c>
      <c r="B57" s="14">
        <v>43054.605694444443</v>
      </c>
      <c r="C57" t="s">
        <v>874</v>
      </c>
      <c r="D57">
        <v>6</v>
      </c>
    </row>
    <row r="58" spans="1:35">
      <c r="A58">
        <v>2014</v>
      </c>
      <c r="B58" s="14">
        <v>43054.605694444443</v>
      </c>
      <c r="C58" t="s">
        <v>845</v>
      </c>
      <c r="D58">
        <v>5</v>
      </c>
      <c r="F58" t="s">
        <v>899</v>
      </c>
    </row>
    <row r="59" spans="1:35">
      <c r="A59">
        <v>2014</v>
      </c>
      <c r="B59" s="14">
        <v>43054.605694444443</v>
      </c>
      <c r="C59" t="s">
        <v>846</v>
      </c>
      <c r="D59">
        <v>3</v>
      </c>
    </row>
    <row r="60" spans="1:35">
      <c r="A60">
        <v>2014</v>
      </c>
      <c r="B60" s="14">
        <v>43054.605694444443</v>
      </c>
      <c r="C60" t="s">
        <v>848</v>
      </c>
      <c r="D60">
        <v>2</v>
      </c>
      <c r="F60" t="s">
        <v>900</v>
      </c>
    </row>
    <row r="61" spans="1:35">
      <c r="A61">
        <v>2014</v>
      </c>
      <c r="B61" s="14">
        <v>43054.605694444443</v>
      </c>
      <c r="C61" t="s">
        <v>875</v>
      </c>
      <c r="D61">
        <v>1</v>
      </c>
      <c r="AE61" t="s">
        <v>876</v>
      </c>
    </row>
    <row r="62" spans="1:35">
      <c r="A62">
        <v>2014</v>
      </c>
      <c r="B62" s="14">
        <v>43054.605694444443</v>
      </c>
      <c r="C62" t="s">
        <v>849</v>
      </c>
      <c r="D62">
        <v>1</v>
      </c>
      <c r="N62" t="s">
        <v>441</v>
      </c>
    </row>
    <row r="63" spans="1:35">
      <c r="A63">
        <v>2014</v>
      </c>
      <c r="B63" s="14">
        <v>43054.605694444443</v>
      </c>
      <c r="C63" t="s">
        <v>849</v>
      </c>
      <c r="D63">
        <v>13</v>
      </c>
      <c r="F63" t="s">
        <v>901</v>
      </c>
    </row>
    <row r="64" spans="1:35">
      <c r="A64">
        <v>2014</v>
      </c>
      <c r="B64" s="14">
        <v>43054.605694444443</v>
      </c>
      <c r="C64" t="s">
        <v>851</v>
      </c>
      <c r="D64">
        <v>12</v>
      </c>
      <c r="F64" t="s">
        <v>902</v>
      </c>
    </row>
    <row r="65" spans="1:35">
      <c r="A65">
        <v>2014</v>
      </c>
      <c r="B65" s="14">
        <v>43054.605694444443</v>
      </c>
      <c r="C65" t="s">
        <v>853</v>
      </c>
      <c r="D65">
        <v>1</v>
      </c>
      <c r="AF65" t="s">
        <v>199</v>
      </c>
    </row>
    <row r="66" spans="1:35">
      <c r="A66">
        <v>2014</v>
      </c>
      <c r="B66" s="14">
        <v>43054.605694444443</v>
      </c>
      <c r="C66" t="s">
        <v>854</v>
      </c>
      <c r="D66">
        <v>6</v>
      </c>
      <c r="F66" t="s">
        <v>903</v>
      </c>
    </row>
    <row r="67" spans="1:35">
      <c r="A67">
        <v>2014</v>
      </c>
      <c r="B67" s="14">
        <v>43054.605694444443</v>
      </c>
      <c r="C67" t="s">
        <v>877</v>
      </c>
      <c r="D67">
        <v>7</v>
      </c>
    </row>
    <row r="68" spans="1:35">
      <c r="A68">
        <v>2014</v>
      </c>
      <c r="B68" s="14">
        <v>43054.605694444443</v>
      </c>
      <c r="C68" t="s">
        <v>856</v>
      </c>
      <c r="D68">
        <v>1</v>
      </c>
      <c r="F68" t="s">
        <v>904</v>
      </c>
    </row>
    <row r="69" spans="1:35">
      <c r="A69">
        <v>2014</v>
      </c>
      <c r="B69" s="14">
        <v>43054.605694444443</v>
      </c>
      <c r="C69" t="s">
        <v>857</v>
      </c>
      <c r="D69">
        <v>2</v>
      </c>
      <c r="N69" t="s">
        <v>439</v>
      </c>
    </row>
    <row r="70" spans="1:35">
      <c r="A70">
        <v>2014</v>
      </c>
      <c r="B70" s="14">
        <v>43054.605694444443</v>
      </c>
      <c r="C70" t="s">
        <v>858</v>
      </c>
      <c r="D70">
        <v>9</v>
      </c>
      <c r="F70" t="s">
        <v>898</v>
      </c>
    </row>
    <row r="71" spans="1:35">
      <c r="A71">
        <v>2014</v>
      </c>
      <c r="B71" s="14">
        <v>43054.605694444443</v>
      </c>
      <c r="C71" t="s">
        <v>878</v>
      </c>
      <c r="D71">
        <v>4</v>
      </c>
    </row>
    <row r="72" spans="1:35">
      <c r="A72">
        <v>2014</v>
      </c>
      <c r="B72" s="14">
        <v>43054.605694444443</v>
      </c>
      <c r="C72" t="s">
        <v>859</v>
      </c>
      <c r="D72">
        <v>8</v>
      </c>
      <c r="F72" t="s">
        <v>898</v>
      </c>
    </row>
    <row r="73" spans="1:35">
      <c r="A73">
        <v>2014</v>
      </c>
      <c r="B73" s="14">
        <v>43054.605694444443</v>
      </c>
      <c r="C73" t="s">
        <v>879</v>
      </c>
      <c r="D73">
        <v>3</v>
      </c>
    </row>
    <row r="74" spans="1:35">
      <c r="A74">
        <v>2015</v>
      </c>
      <c r="B74" s="14">
        <v>43054.605694444443</v>
      </c>
      <c r="D74">
        <v>1</v>
      </c>
      <c r="E74" t="s">
        <v>398</v>
      </c>
      <c r="G74" t="s">
        <v>407</v>
      </c>
      <c r="H74" t="s">
        <v>714</v>
      </c>
      <c r="I74" t="s">
        <v>419</v>
      </c>
      <c r="J74" t="s">
        <v>5357</v>
      </c>
      <c r="K74" t="s">
        <v>430</v>
      </c>
      <c r="L74" t="s">
        <v>434</v>
      </c>
      <c r="M74" t="s">
        <v>881</v>
      </c>
      <c r="N74" t="s">
        <v>729</v>
      </c>
      <c r="O74" t="s">
        <v>5057</v>
      </c>
      <c r="P74" t="s">
        <v>5219</v>
      </c>
      <c r="Q74" t="s">
        <v>461</v>
      </c>
      <c r="R74" t="s">
        <v>468</v>
      </c>
      <c r="S74" t="s">
        <v>472</v>
      </c>
      <c r="T74" t="s">
        <v>475</v>
      </c>
      <c r="U74" t="s">
        <v>478</v>
      </c>
      <c r="V74" t="s">
        <v>481</v>
      </c>
      <c r="W74" t="s">
        <v>827</v>
      </c>
      <c r="X74" t="s">
        <v>488</v>
      </c>
      <c r="Y74" t="s">
        <v>882</v>
      </c>
      <c r="Z74" t="s">
        <v>497</v>
      </c>
      <c r="AA74" t="s">
        <v>765</v>
      </c>
      <c r="AB74" t="s">
        <v>507</v>
      </c>
      <c r="AC74" t="s">
        <v>5358</v>
      </c>
      <c r="AD74" t="s">
        <v>884</v>
      </c>
      <c r="AE74" t="s">
        <v>785</v>
      </c>
      <c r="AF74" t="s">
        <v>829</v>
      </c>
      <c r="AG74" t="s">
        <v>792</v>
      </c>
      <c r="AH74" t="s">
        <v>541</v>
      </c>
      <c r="AI74" t="s">
        <v>5359</v>
      </c>
    </row>
    <row r="75" spans="1:35">
      <c r="A75">
        <v>2015</v>
      </c>
      <c r="B75" s="14">
        <v>43054.605694444443</v>
      </c>
      <c r="D75">
        <v>2</v>
      </c>
      <c r="E75" t="s">
        <v>400</v>
      </c>
      <c r="G75" t="s">
        <v>885</v>
      </c>
      <c r="H75" t="s">
        <v>714</v>
      </c>
      <c r="I75" t="s">
        <v>808</v>
      </c>
      <c r="J75" t="s">
        <v>424</v>
      </c>
      <c r="K75" t="s">
        <v>430</v>
      </c>
      <c r="L75" t="s">
        <v>434</v>
      </c>
      <c r="M75" t="s">
        <v>438</v>
      </c>
      <c r="N75" t="s">
        <v>441</v>
      </c>
      <c r="O75" t="s">
        <v>5057</v>
      </c>
      <c r="P75" t="s">
        <v>5219</v>
      </c>
      <c r="Q75" t="s">
        <v>461</v>
      </c>
      <c r="R75" t="s">
        <v>861</v>
      </c>
      <c r="S75" t="s">
        <v>472</v>
      </c>
      <c r="T75" t="s">
        <v>475</v>
      </c>
      <c r="U75" t="s">
        <v>478</v>
      </c>
      <c r="V75" t="s">
        <v>481</v>
      </c>
      <c r="W75" t="s">
        <v>886</v>
      </c>
      <c r="X75" t="s">
        <v>488</v>
      </c>
      <c r="Y75" t="s">
        <v>495</v>
      </c>
      <c r="Z75" t="s">
        <v>497</v>
      </c>
      <c r="AA75" t="s">
        <v>501</v>
      </c>
      <c r="AB75" t="s">
        <v>507</v>
      </c>
      <c r="AC75" t="s">
        <v>512</v>
      </c>
      <c r="AD75" t="s">
        <v>526</v>
      </c>
      <c r="AE75" t="s">
        <v>785</v>
      </c>
      <c r="AF75" t="s">
        <v>811</v>
      </c>
      <c r="AG75" t="s">
        <v>538</v>
      </c>
      <c r="AH75" t="s">
        <v>419</v>
      </c>
      <c r="AI75" t="s">
        <v>822</v>
      </c>
    </row>
    <row r="76" spans="1:35">
      <c r="A76">
        <v>2015</v>
      </c>
      <c r="B76" s="14">
        <v>43054.605694444443</v>
      </c>
      <c r="D76">
        <v>3</v>
      </c>
      <c r="W76" t="s">
        <v>862</v>
      </c>
    </row>
    <row r="77" spans="1:35">
      <c r="A77">
        <v>2015</v>
      </c>
      <c r="B77" s="14">
        <v>43054.605694444443</v>
      </c>
      <c r="D77">
        <v>4</v>
      </c>
      <c r="E77" t="s">
        <v>813</v>
      </c>
      <c r="G77" t="s">
        <v>807</v>
      </c>
      <c r="H77" t="s">
        <v>411</v>
      </c>
      <c r="I77" t="s">
        <v>415</v>
      </c>
      <c r="J77" t="s">
        <v>424</v>
      </c>
      <c r="K77" t="s">
        <v>430</v>
      </c>
      <c r="L77" t="s">
        <v>434</v>
      </c>
      <c r="M77" t="s">
        <v>438</v>
      </c>
      <c r="N77" t="s">
        <v>729</v>
      </c>
      <c r="P77" t="s">
        <v>863</v>
      </c>
      <c r="Q77" t="s">
        <v>815</v>
      </c>
      <c r="R77" t="s">
        <v>861</v>
      </c>
      <c r="S77" t="s">
        <v>472</v>
      </c>
      <c r="T77" t="s">
        <v>475</v>
      </c>
      <c r="U77" t="s">
        <v>816</v>
      </c>
      <c r="V77" t="s">
        <v>481</v>
      </c>
      <c r="W77" t="s">
        <v>817</v>
      </c>
      <c r="X77" t="s">
        <v>491</v>
      </c>
      <c r="Y77" t="s">
        <v>495</v>
      </c>
      <c r="Z77" t="s">
        <v>818</v>
      </c>
      <c r="AA77" t="s">
        <v>765</v>
      </c>
      <c r="AB77" t="s">
        <v>819</v>
      </c>
      <c r="AC77" t="s">
        <v>777</v>
      </c>
      <c r="AD77" t="s">
        <v>864</v>
      </c>
      <c r="AE77" t="s">
        <v>820</v>
      </c>
      <c r="AF77" t="s">
        <v>534</v>
      </c>
      <c r="AG77" t="s">
        <v>538</v>
      </c>
      <c r="AH77" t="s">
        <v>821</v>
      </c>
      <c r="AI77" t="s">
        <v>822</v>
      </c>
    </row>
    <row r="78" spans="1:35">
      <c r="A78">
        <v>2015</v>
      </c>
      <c r="B78" s="14">
        <v>43054.605694444443</v>
      </c>
      <c r="D78">
        <v>5</v>
      </c>
      <c r="H78" t="s">
        <v>714</v>
      </c>
      <c r="J78" t="s">
        <v>424</v>
      </c>
      <c r="K78" t="s">
        <v>430</v>
      </c>
      <c r="L78" t="s">
        <v>434</v>
      </c>
      <c r="M78" t="s">
        <v>438</v>
      </c>
      <c r="P78" t="s">
        <v>453</v>
      </c>
      <c r="Q78" t="s">
        <v>461</v>
      </c>
      <c r="R78" t="s">
        <v>861</v>
      </c>
      <c r="S78" t="s">
        <v>562</v>
      </c>
      <c r="T78" t="s">
        <v>475</v>
      </c>
      <c r="U78" t="s">
        <v>5360</v>
      </c>
      <c r="V78" t="s">
        <v>481</v>
      </c>
      <c r="W78" t="s">
        <v>485</v>
      </c>
      <c r="X78" t="s">
        <v>823</v>
      </c>
      <c r="Y78" t="s">
        <v>495</v>
      </c>
      <c r="AA78" t="s">
        <v>503</v>
      </c>
      <c r="AB78" t="s">
        <v>507</v>
      </c>
      <c r="AD78" t="s">
        <v>526</v>
      </c>
      <c r="AF78" t="s">
        <v>811</v>
      </c>
      <c r="AG78" t="s">
        <v>538</v>
      </c>
      <c r="AH78" t="s">
        <v>419</v>
      </c>
    </row>
    <row r="79" spans="1:35">
      <c r="A79">
        <v>2015</v>
      </c>
      <c r="B79" s="14">
        <v>43054.605694444443</v>
      </c>
      <c r="D79">
        <v>6</v>
      </c>
      <c r="E79" t="s">
        <v>400</v>
      </c>
      <c r="G79" t="s">
        <v>824</v>
      </c>
      <c r="H79" t="s">
        <v>714</v>
      </c>
      <c r="I79" t="s">
        <v>808</v>
      </c>
      <c r="J79" t="s">
        <v>424</v>
      </c>
      <c r="K79" t="s">
        <v>430</v>
      </c>
      <c r="L79" t="s">
        <v>434</v>
      </c>
      <c r="M79" t="s">
        <v>438</v>
      </c>
      <c r="N79" t="s">
        <v>729</v>
      </c>
      <c r="P79" t="s">
        <v>5219</v>
      </c>
      <c r="Q79" t="s">
        <v>461</v>
      </c>
      <c r="R79" t="s">
        <v>468</v>
      </c>
      <c r="S79" t="s">
        <v>472</v>
      </c>
      <c r="T79" t="s">
        <v>475</v>
      </c>
      <c r="U79" t="s">
        <v>478</v>
      </c>
      <c r="V79" t="s">
        <v>481</v>
      </c>
      <c r="W79" t="s">
        <v>759</v>
      </c>
      <c r="X79" t="s">
        <v>488</v>
      </c>
      <c r="Y79" t="s">
        <v>762</v>
      </c>
      <c r="Z79" t="s">
        <v>497</v>
      </c>
      <c r="AA79" t="s">
        <v>765</v>
      </c>
      <c r="AB79" t="s">
        <v>507</v>
      </c>
      <c r="AC79" t="s">
        <v>777</v>
      </c>
      <c r="AD79" t="s">
        <v>526</v>
      </c>
      <c r="AE79" t="s">
        <v>785</v>
      </c>
      <c r="AF79" t="s">
        <v>811</v>
      </c>
      <c r="AG79" t="s">
        <v>792</v>
      </c>
      <c r="AH79" t="s">
        <v>419</v>
      </c>
      <c r="AI79" t="s">
        <v>802</v>
      </c>
    </row>
    <row r="80" spans="1:35">
      <c r="A80">
        <v>2015</v>
      </c>
      <c r="B80" s="14">
        <v>43054.605694444443</v>
      </c>
      <c r="D80">
        <v>7</v>
      </c>
      <c r="E80" t="s">
        <v>398</v>
      </c>
      <c r="G80" t="s">
        <v>407</v>
      </c>
      <c r="H80" t="s">
        <v>714</v>
      </c>
      <c r="I80" t="s">
        <v>419</v>
      </c>
      <c r="J80" t="s">
        <v>424</v>
      </c>
      <c r="K80" t="s">
        <v>430</v>
      </c>
      <c r="L80" t="s">
        <v>434</v>
      </c>
      <c r="M80" t="s">
        <v>881</v>
      </c>
      <c r="N80" t="s">
        <v>729</v>
      </c>
      <c r="Q80" t="s">
        <v>461</v>
      </c>
      <c r="R80" t="s">
        <v>468</v>
      </c>
      <c r="S80" t="s">
        <v>472</v>
      </c>
      <c r="T80" t="s">
        <v>475</v>
      </c>
      <c r="U80" t="s">
        <v>478</v>
      </c>
      <c r="V80" t="s">
        <v>481</v>
      </c>
      <c r="W80" t="s">
        <v>827</v>
      </c>
      <c r="X80" t="s">
        <v>488</v>
      </c>
      <c r="Y80" t="s">
        <v>882</v>
      </c>
      <c r="Z80" t="s">
        <v>497</v>
      </c>
      <c r="AA80" t="s">
        <v>765</v>
      </c>
      <c r="AB80" t="s">
        <v>507</v>
      </c>
      <c r="AC80" t="s">
        <v>5358</v>
      </c>
      <c r="AD80" t="s">
        <v>884</v>
      </c>
      <c r="AE80" t="s">
        <v>785</v>
      </c>
      <c r="AF80" t="s">
        <v>829</v>
      </c>
      <c r="AG80" t="s">
        <v>792</v>
      </c>
      <c r="AH80" t="s">
        <v>541</v>
      </c>
      <c r="AI80" t="s">
        <v>5359</v>
      </c>
    </row>
    <row r="81" spans="1:35">
      <c r="A81">
        <v>2015</v>
      </c>
      <c r="B81" s="14">
        <v>43054.605694444443</v>
      </c>
      <c r="D81">
        <v>8</v>
      </c>
      <c r="E81" t="s">
        <v>400</v>
      </c>
      <c r="G81" t="s">
        <v>407</v>
      </c>
      <c r="H81" t="s">
        <v>714</v>
      </c>
      <c r="I81" t="s">
        <v>419</v>
      </c>
      <c r="J81" t="s">
        <v>424</v>
      </c>
      <c r="K81" t="s">
        <v>430</v>
      </c>
      <c r="L81" t="s">
        <v>434</v>
      </c>
      <c r="M81" t="s">
        <v>881</v>
      </c>
      <c r="N81" t="s">
        <v>729</v>
      </c>
      <c r="P81" t="s">
        <v>5219</v>
      </c>
      <c r="Q81" t="s">
        <v>5225</v>
      </c>
      <c r="R81" t="s">
        <v>468</v>
      </c>
      <c r="S81" t="s">
        <v>472</v>
      </c>
      <c r="T81" t="s">
        <v>475</v>
      </c>
      <c r="U81" t="s">
        <v>478</v>
      </c>
      <c r="V81" t="s">
        <v>481</v>
      </c>
      <c r="W81" t="s">
        <v>827</v>
      </c>
      <c r="X81" t="s">
        <v>488</v>
      </c>
      <c r="Y81" t="s">
        <v>882</v>
      </c>
      <c r="Z81" t="s">
        <v>497</v>
      </c>
      <c r="AA81" t="s">
        <v>765</v>
      </c>
      <c r="AB81" t="s">
        <v>507</v>
      </c>
      <c r="AC81" t="s">
        <v>777</v>
      </c>
      <c r="AD81" t="s">
        <v>884</v>
      </c>
      <c r="AE81" t="s">
        <v>785</v>
      </c>
      <c r="AF81" t="s">
        <v>811</v>
      </c>
      <c r="AG81" t="s">
        <v>867</v>
      </c>
      <c r="AH81" t="s">
        <v>541</v>
      </c>
      <c r="AI81" t="s">
        <v>5359</v>
      </c>
    </row>
    <row r="82" spans="1:35">
      <c r="A82">
        <v>2015</v>
      </c>
      <c r="B82" s="14">
        <v>43054.605694444443</v>
      </c>
      <c r="D82">
        <v>9</v>
      </c>
      <c r="E82" t="s">
        <v>400</v>
      </c>
      <c r="G82" t="s">
        <v>407</v>
      </c>
      <c r="H82" t="s">
        <v>714</v>
      </c>
      <c r="I82" t="s">
        <v>419</v>
      </c>
      <c r="J82" t="s">
        <v>424</v>
      </c>
      <c r="K82" t="s">
        <v>430</v>
      </c>
      <c r="L82" t="s">
        <v>434</v>
      </c>
      <c r="M82" t="s">
        <v>881</v>
      </c>
      <c r="N82" t="s">
        <v>729</v>
      </c>
      <c r="P82" t="s">
        <v>5219</v>
      </c>
      <c r="Q82" t="s">
        <v>5361</v>
      </c>
      <c r="R82" t="s">
        <v>468</v>
      </c>
      <c r="S82" t="s">
        <v>472</v>
      </c>
      <c r="T82" t="s">
        <v>475</v>
      </c>
      <c r="U82" t="s">
        <v>478</v>
      </c>
      <c r="V82" t="s">
        <v>481</v>
      </c>
      <c r="W82" t="s">
        <v>827</v>
      </c>
      <c r="X82" t="s">
        <v>488</v>
      </c>
      <c r="Y82" t="s">
        <v>882</v>
      </c>
      <c r="Z82" t="s">
        <v>497</v>
      </c>
      <c r="AA82" t="s">
        <v>765</v>
      </c>
      <c r="AB82" t="s">
        <v>507</v>
      </c>
      <c r="AC82" t="s">
        <v>831</v>
      </c>
      <c r="AD82" t="s">
        <v>884</v>
      </c>
      <c r="AE82" t="s">
        <v>785</v>
      </c>
      <c r="AF82" t="s">
        <v>811</v>
      </c>
      <c r="AG82" t="s">
        <v>538</v>
      </c>
      <c r="AH82" t="s">
        <v>541</v>
      </c>
      <c r="AI82" t="s">
        <v>5359</v>
      </c>
    </row>
    <row r="83" spans="1:35">
      <c r="A83">
        <v>2015</v>
      </c>
      <c r="B83" s="14">
        <v>43054.605694444443</v>
      </c>
      <c r="D83">
        <v>10</v>
      </c>
      <c r="E83" t="s">
        <v>398</v>
      </c>
      <c r="G83" t="s">
        <v>407</v>
      </c>
      <c r="H83" t="s">
        <v>714</v>
      </c>
      <c r="I83" t="s">
        <v>419</v>
      </c>
      <c r="J83" t="s">
        <v>424</v>
      </c>
      <c r="K83" t="s">
        <v>430</v>
      </c>
      <c r="L83" t="s">
        <v>434</v>
      </c>
      <c r="M83" t="s">
        <v>881</v>
      </c>
      <c r="N83" t="s">
        <v>729</v>
      </c>
      <c r="P83" t="s">
        <v>5219</v>
      </c>
      <c r="Q83" t="s">
        <v>461</v>
      </c>
      <c r="R83" t="s">
        <v>468</v>
      </c>
      <c r="S83" t="s">
        <v>472</v>
      </c>
      <c r="T83" t="s">
        <v>475</v>
      </c>
      <c r="U83" t="s">
        <v>478</v>
      </c>
      <c r="V83" t="s">
        <v>481</v>
      </c>
      <c r="W83" t="s">
        <v>827</v>
      </c>
      <c r="X83" t="s">
        <v>488</v>
      </c>
      <c r="Y83" t="s">
        <v>882</v>
      </c>
      <c r="Z83" t="s">
        <v>497</v>
      </c>
      <c r="AA83" t="s">
        <v>765</v>
      </c>
      <c r="AB83" t="s">
        <v>507</v>
      </c>
      <c r="AC83" t="s">
        <v>5358</v>
      </c>
      <c r="AD83" t="s">
        <v>884</v>
      </c>
      <c r="AE83" t="s">
        <v>785</v>
      </c>
      <c r="AF83" t="s">
        <v>811</v>
      </c>
      <c r="AG83" t="s">
        <v>792</v>
      </c>
      <c r="AH83" t="s">
        <v>541</v>
      </c>
      <c r="AI83" t="s">
        <v>5359</v>
      </c>
    </row>
    <row r="84" spans="1:35">
      <c r="A84">
        <v>2015</v>
      </c>
      <c r="B84" s="14">
        <v>43054.605694444443</v>
      </c>
      <c r="D84">
        <v>11</v>
      </c>
      <c r="E84" t="s">
        <v>400</v>
      </c>
      <c r="G84" t="s">
        <v>407</v>
      </c>
      <c r="H84" t="s">
        <v>714</v>
      </c>
      <c r="I84" t="s">
        <v>419</v>
      </c>
      <c r="J84" t="s">
        <v>424</v>
      </c>
      <c r="K84" t="s">
        <v>430</v>
      </c>
      <c r="L84" t="s">
        <v>434</v>
      </c>
      <c r="M84" t="s">
        <v>881</v>
      </c>
      <c r="N84" t="s">
        <v>729</v>
      </c>
      <c r="P84" t="s">
        <v>5219</v>
      </c>
      <c r="Q84" t="s">
        <v>461</v>
      </c>
      <c r="R84" t="s">
        <v>468</v>
      </c>
      <c r="S84" t="s">
        <v>472</v>
      </c>
      <c r="T84" t="s">
        <v>475</v>
      </c>
      <c r="U84" t="s">
        <v>478</v>
      </c>
      <c r="V84" t="s">
        <v>481</v>
      </c>
      <c r="W84" t="s">
        <v>827</v>
      </c>
      <c r="X84" t="s">
        <v>488</v>
      </c>
      <c r="Y84" t="s">
        <v>882</v>
      </c>
      <c r="Z84" t="s">
        <v>497</v>
      </c>
      <c r="AA84" t="s">
        <v>765</v>
      </c>
      <c r="AB84" t="s">
        <v>507</v>
      </c>
      <c r="AC84" t="s">
        <v>5358</v>
      </c>
      <c r="AD84" t="s">
        <v>526</v>
      </c>
      <c r="AE84" t="s">
        <v>785</v>
      </c>
      <c r="AF84" t="s">
        <v>811</v>
      </c>
      <c r="AG84" t="s">
        <v>792</v>
      </c>
      <c r="AH84" t="s">
        <v>541</v>
      </c>
      <c r="AI84" t="s">
        <v>5359</v>
      </c>
    </row>
    <row r="85" spans="1:35">
      <c r="A85">
        <v>2015</v>
      </c>
      <c r="B85" s="14">
        <v>43054.605694444443</v>
      </c>
      <c r="D85">
        <v>12</v>
      </c>
      <c r="E85" t="s">
        <v>889</v>
      </c>
      <c r="G85" t="s">
        <v>890</v>
      </c>
      <c r="H85" t="s">
        <v>714</v>
      </c>
      <c r="I85" t="s">
        <v>832</v>
      </c>
      <c r="J85" t="s">
        <v>424</v>
      </c>
      <c r="K85" t="s">
        <v>430</v>
      </c>
      <c r="L85" t="s">
        <v>434</v>
      </c>
      <c r="M85" t="s">
        <v>891</v>
      </c>
      <c r="N85" t="s">
        <v>729</v>
      </c>
      <c r="O85" t="s">
        <v>5057</v>
      </c>
      <c r="P85" t="s">
        <v>5219</v>
      </c>
      <c r="Q85" t="s">
        <v>461</v>
      </c>
      <c r="R85" t="s">
        <v>468</v>
      </c>
      <c r="S85" t="s">
        <v>472</v>
      </c>
      <c r="T85" t="s">
        <v>475</v>
      </c>
      <c r="U85" t="s">
        <v>478</v>
      </c>
      <c r="V85" t="s">
        <v>481</v>
      </c>
      <c r="W85" t="s">
        <v>908</v>
      </c>
      <c r="X85" t="s">
        <v>834</v>
      </c>
      <c r="Y85" t="s">
        <v>882</v>
      </c>
      <c r="Z85" t="s">
        <v>497</v>
      </c>
      <c r="AA85" t="s">
        <v>765</v>
      </c>
      <c r="AB85" t="s">
        <v>507</v>
      </c>
      <c r="AC85" t="s">
        <v>831</v>
      </c>
      <c r="AD85" t="s">
        <v>868</v>
      </c>
      <c r="AE85" t="s">
        <v>533</v>
      </c>
      <c r="AF85" t="s">
        <v>811</v>
      </c>
      <c r="AG85" t="s">
        <v>835</v>
      </c>
      <c r="AH85" t="s">
        <v>541</v>
      </c>
      <c r="AI85" t="s">
        <v>5359</v>
      </c>
    </row>
    <row r="86" spans="1:35">
      <c r="A86">
        <v>2015</v>
      </c>
      <c r="B86" s="14">
        <v>43054.605694444443</v>
      </c>
      <c r="D86">
        <v>13</v>
      </c>
      <c r="E86" t="s">
        <v>400</v>
      </c>
      <c r="G86" t="s">
        <v>824</v>
      </c>
      <c r="H86" t="s">
        <v>714</v>
      </c>
      <c r="I86" t="s">
        <v>808</v>
      </c>
      <c r="J86" t="s">
        <v>424</v>
      </c>
      <c r="K86" t="s">
        <v>430</v>
      </c>
      <c r="L86" t="s">
        <v>434</v>
      </c>
      <c r="M86" t="s">
        <v>892</v>
      </c>
      <c r="N86" t="s">
        <v>729</v>
      </c>
      <c r="O86" t="s">
        <v>5057</v>
      </c>
      <c r="P86" t="s">
        <v>5219</v>
      </c>
      <c r="Q86" t="s">
        <v>461</v>
      </c>
      <c r="R86" t="s">
        <v>869</v>
      </c>
      <c r="S86" t="s">
        <v>472</v>
      </c>
      <c r="T86" t="s">
        <v>475</v>
      </c>
      <c r="U86" t="s">
        <v>478</v>
      </c>
      <c r="V86" t="s">
        <v>481</v>
      </c>
      <c r="W86" t="s">
        <v>893</v>
      </c>
      <c r="X86" t="s">
        <v>834</v>
      </c>
      <c r="Y86" t="s">
        <v>894</v>
      </c>
      <c r="Z86" t="s">
        <v>497</v>
      </c>
      <c r="AA86" t="s">
        <v>765</v>
      </c>
      <c r="AB86" t="s">
        <v>507</v>
      </c>
      <c r="AC86" t="s">
        <v>5362</v>
      </c>
      <c r="AD86" t="s">
        <v>884</v>
      </c>
      <c r="AE86" t="s">
        <v>785</v>
      </c>
      <c r="AF86" t="s">
        <v>811</v>
      </c>
      <c r="AG86" t="s">
        <v>910</v>
      </c>
      <c r="AH86" t="s">
        <v>896</v>
      </c>
      <c r="AI86" t="s">
        <v>5359</v>
      </c>
    </row>
    <row r="87" spans="1:35">
      <c r="A87">
        <v>2015</v>
      </c>
      <c r="B87" s="14">
        <v>43054.605694444443</v>
      </c>
      <c r="D87">
        <v>14</v>
      </c>
      <c r="E87" t="s">
        <v>400</v>
      </c>
      <c r="H87" t="s">
        <v>714</v>
      </c>
      <c r="J87" t="s">
        <v>424</v>
      </c>
      <c r="K87" t="s">
        <v>430</v>
      </c>
      <c r="L87" t="s">
        <v>434</v>
      </c>
      <c r="M87" t="s">
        <v>438</v>
      </c>
      <c r="N87" t="s">
        <v>5363</v>
      </c>
      <c r="O87" t="s">
        <v>5057</v>
      </c>
      <c r="P87" t="s">
        <v>5219</v>
      </c>
      <c r="Q87" t="s">
        <v>461</v>
      </c>
      <c r="S87" t="s">
        <v>562</v>
      </c>
      <c r="T87" t="s">
        <v>475</v>
      </c>
      <c r="U87" t="s">
        <v>478</v>
      </c>
      <c r="V87" t="s">
        <v>481</v>
      </c>
      <c r="W87" t="s">
        <v>810</v>
      </c>
      <c r="X87" t="s">
        <v>488</v>
      </c>
      <c r="Y87" t="s">
        <v>495</v>
      </c>
      <c r="AA87" t="s">
        <v>765</v>
      </c>
      <c r="AE87" t="s">
        <v>785</v>
      </c>
      <c r="AF87" t="s">
        <v>811</v>
      </c>
      <c r="AG87" t="s">
        <v>538</v>
      </c>
      <c r="AH87" t="s">
        <v>419</v>
      </c>
    </row>
    <row r="88" spans="1:35">
      <c r="A88">
        <v>2015</v>
      </c>
      <c r="B88" s="14">
        <v>43054.605694444443</v>
      </c>
      <c r="D88">
        <v>15</v>
      </c>
      <c r="H88" t="s">
        <v>714</v>
      </c>
      <c r="J88" t="s">
        <v>424</v>
      </c>
      <c r="K88" t="s">
        <v>430</v>
      </c>
      <c r="L88" t="s">
        <v>434</v>
      </c>
      <c r="M88" t="s">
        <v>881</v>
      </c>
      <c r="O88" t="s">
        <v>5057</v>
      </c>
      <c r="P88" t="s">
        <v>5219</v>
      </c>
      <c r="Q88" t="s">
        <v>461</v>
      </c>
      <c r="S88" t="s">
        <v>562</v>
      </c>
      <c r="T88" t="s">
        <v>475</v>
      </c>
      <c r="U88" t="s">
        <v>478</v>
      </c>
      <c r="V88" t="s">
        <v>481</v>
      </c>
      <c r="W88" t="s">
        <v>810</v>
      </c>
      <c r="X88" t="s">
        <v>488</v>
      </c>
      <c r="Y88" t="s">
        <v>495</v>
      </c>
      <c r="AA88" t="s">
        <v>765</v>
      </c>
      <c r="AG88" t="s">
        <v>867</v>
      </c>
      <c r="AI88" t="s">
        <v>5364</v>
      </c>
    </row>
    <row r="89" spans="1:35">
      <c r="A89">
        <v>2015</v>
      </c>
      <c r="B89" s="14">
        <v>43054.605694444443</v>
      </c>
      <c r="C89" t="s">
        <v>840</v>
      </c>
      <c r="D89">
        <v>4</v>
      </c>
      <c r="F89" t="s">
        <v>401</v>
      </c>
    </row>
    <row r="90" spans="1:35">
      <c r="A90">
        <v>2015</v>
      </c>
      <c r="B90" s="14">
        <v>43054.605694444443</v>
      </c>
      <c r="C90" t="s">
        <v>871</v>
      </c>
      <c r="D90">
        <v>1</v>
      </c>
    </row>
    <row r="91" spans="1:35">
      <c r="A91">
        <v>2015</v>
      </c>
      <c r="B91" s="14">
        <v>43054.605694444443</v>
      </c>
      <c r="C91" t="s">
        <v>841</v>
      </c>
      <c r="D91">
        <v>10</v>
      </c>
      <c r="F91" t="s">
        <v>898</v>
      </c>
    </row>
    <row r="92" spans="1:35">
      <c r="A92">
        <v>2015</v>
      </c>
      <c r="B92" s="14">
        <v>43054.605694444443</v>
      </c>
      <c r="C92" t="s">
        <v>5365</v>
      </c>
      <c r="D92">
        <v>5</v>
      </c>
    </row>
    <row r="93" spans="1:35">
      <c r="A93">
        <v>2015</v>
      </c>
      <c r="B93" s="14">
        <v>43054.605694444443</v>
      </c>
      <c r="C93" t="s">
        <v>843</v>
      </c>
      <c r="D93">
        <v>7</v>
      </c>
      <c r="F93" t="s">
        <v>898</v>
      </c>
    </row>
    <row r="94" spans="1:35">
      <c r="A94">
        <v>2015</v>
      </c>
      <c r="B94" s="14">
        <v>43054.605694444443</v>
      </c>
      <c r="C94" t="s">
        <v>873</v>
      </c>
      <c r="D94">
        <v>2</v>
      </c>
    </row>
    <row r="95" spans="1:35">
      <c r="A95">
        <v>2015</v>
      </c>
      <c r="B95" s="14">
        <v>43054.605694444443</v>
      </c>
      <c r="C95" t="s">
        <v>844</v>
      </c>
      <c r="D95">
        <v>11</v>
      </c>
      <c r="F95" t="s">
        <v>898</v>
      </c>
    </row>
    <row r="96" spans="1:35">
      <c r="A96">
        <v>2015</v>
      </c>
      <c r="B96" s="14">
        <v>43054.605694444443</v>
      </c>
      <c r="C96" t="s">
        <v>874</v>
      </c>
      <c r="D96">
        <v>6</v>
      </c>
    </row>
    <row r="97" spans="1:32">
      <c r="A97">
        <v>2015</v>
      </c>
      <c r="B97" s="14">
        <v>43054.605694444443</v>
      </c>
      <c r="C97" t="s">
        <v>845</v>
      </c>
      <c r="D97">
        <v>5</v>
      </c>
      <c r="F97" t="s">
        <v>899</v>
      </c>
    </row>
    <row r="98" spans="1:32">
      <c r="A98">
        <v>2015</v>
      </c>
      <c r="B98" s="14">
        <v>43054.605694444443</v>
      </c>
      <c r="C98" t="s">
        <v>846</v>
      </c>
      <c r="D98">
        <v>3</v>
      </c>
    </row>
    <row r="99" spans="1:32">
      <c r="A99">
        <v>2015</v>
      </c>
      <c r="B99" s="14">
        <v>43054.605694444443</v>
      </c>
      <c r="C99" t="s">
        <v>848</v>
      </c>
      <c r="D99">
        <v>2</v>
      </c>
      <c r="F99" t="s">
        <v>900</v>
      </c>
    </row>
    <row r="100" spans="1:32">
      <c r="A100">
        <v>2015</v>
      </c>
      <c r="B100" s="14">
        <v>43054.605694444443</v>
      </c>
      <c r="C100" t="s">
        <v>875</v>
      </c>
      <c r="D100">
        <v>1</v>
      </c>
      <c r="AE100" t="s">
        <v>876</v>
      </c>
    </row>
    <row r="101" spans="1:32">
      <c r="A101">
        <v>2015</v>
      </c>
      <c r="B101" s="14">
        <v>43054.605694444443</v>
      </c>
      <c r="C101" t="s">
        <v>849</v>
      </c>
      <c r="D101">
        <v>1</v>
      </c>
      <c r="N101" t="s">
        <v>441</v>
      </c>
    </row>
    <row r="102" spans="1:32">
      <c r="A102">
        <v>2015</v>
      </c>
      <c r="B102" s="14">
        <v>43054.605694444443</v>
      </c>
      <c r="C102" t="s">
        <v>849</v>
      </c>
      <c r="D102">
        <v>13</v>
      </c>
      <c r="F102" t="s">
        <v>901</v>
      </c>
    </row>
    <row r="103" spans="1:32">
      <c r="A103">
        <v>2015</v>
      </c>
      <c r="B103" s="14">
        <v>43054.605694444443</v>
      </c>
      <c r="C103" t="s">
        <v>851</v>
      </c>
      <c r="D103">
        <v>12</v>
      </c>
      <c r="F103" t="s">
        <v>902</v>
      </c>
    </row>
    <row r="104" spans="1:32">
      <c r="A104">
        <v>2015</v>
      </c>
      <c r="B104" s="14">
        <v>43054.605694444443</v>
      </c>
      <c r="C104" t="s">
        <v>853</v>
      </c>
      <c r="D104">
        <v>1</v>
      </c>
      <c r="AF104" t="s">
        <v>199</v>
      </c>
    </row>
    <row r="105" spans="1:32">
      <c r="A105">
        <v>2015</v>
      </c>
      <c r="B105" s="14">
        <v>43054.605694444443</v>
      </c>
      <c r="C105" t="s">
        <v>854</v>
      </c>
      <c r="D105">
        <v>6</v>
      </c>
      <c r="F105" t="s">
        <v>903</v>
      </c>
    </row>
    <row r="106" spans="1:32">
      <c r="A106">
        <v>2015</v>
      </c>
      <c r="B106" s="14">
        <v>43054.605694444443</v>
      </c>
      <c r="C106" t="s">
        <v>877</v>
      </c>
      <c r="D106">
        <v>7</v>
      </c>
    </row>
    <row r="107" spans="1:32">
      <c r="A107">
        <v>2015</v>
      </c>
      <c r="B107" s="14">
        <v>43054.605694444443</v>
      </c>
      <c r="C107" t="s">
        <v>856</v>
      </c>
      <c r="D107">
        <v>1</v>
      </c>
      <c r="F107" t="s">
        <v>904</v>
      </c>
    </row>
    <row r="108" spans="1:32">
      <c r="A108">
        <v>2015</v>
      </c>
      <c r="B108" s="14">
        <v>43054.605694444443</v>
      </c>
      <c r="C108" t="s">
        <v>5366</v>
      </c>
      <c r="D108">
        <v>2</v>
      </c>
      <c r="N108" t="s">
        <v>5208</v>
      </c>
    </row>
    <row r="109" spans="1:32">
      <c r="A109">
        <v>2015</v>
      </c>
      <c r="B109" s="14">
        <v>43054.605694444443</v>
      </c>
      <c r="C109" t="s">
        <v>858</v>
      </c>
      <c r="D109">
        <v>9</v>
      </c>
      <c r="F109" t="s">
        <v>898</v>
      </c>
    </row>
    <row r="110" spans="1:32">
      <c r="A110">
        <v>2015</v>
      </c>
      <c r="B110" s="14">
        <v>43054.605694444443</v>
      </c>
      <c r="C110" t="s">
        <v>5367</v>
      </c>
      <c r="D110">
        <v>4</v>
      </c>
    </row>
    <row r="111" spans="1:32">
      <c r="A111">
        <v>2015</v>
      </c>
      <c r="B111" s="14">
        <v>43054.605694444443</v>
      </c>
      <c r="C111" t="s">
        <v>859</v>
      </c>
      <c r="D111">
        <v>8</v>
      </c>
      <c r="F111" t="s">
        <v>898</v>
      </c>
    </row>
    <row r="112" spans="1:32">
      <c r="A112">
        <v>2015</v>
      </c>
      <c r="B112" s="14">
        <v>43054.605694444443</v>
      </c>
      <c r="C112" t="s">
        <v>5368</v>
      </c>
      <c r="D112">
        <v>3</v>
      </c>
    </row>
    <row r="113" spans="1:35">
      <c r="A113">
        <v>2016</v>
      </c>
      <c r="B113" s="14">
        <v>43054.605694444443</v>
      </c>
      <c r="D113">
        <v>1</v>
      </c>
      <c r="E113" t="s">
        <v>398</v>
      </c>
      <c r="G113" t="s">
        <v>407</v>
      </c>
      <c r="H113" t="s">
        <v>714</v>
      </c>
      <c r="I113" t="s">
        <v>419</v>
      </c>
      <c r="J113" t="s">
        <v>5369</v>
      </c>
      <c r="K113" t="s">
        <v>430</v>
      </c>
      <c r="L113" t="s">
        <v>434</v>
      </c>
      <c r="M113" t="s">
        <v>881</v>
      </c>
      <c r="N113" t="s">
        <v>729</v>
      </c>
      <c r="O113" t="s">
        <v>5370</v>
      </c>
      <c r="P113" t="s">
        <v>5219</v>
      </c>
      <c r="Q113" t="s">
        <v>5371</v>
      </c>
      <c r="R113" t="s">
        <v>5231</v>
      </c>
      <c r="S113" t="s">
        <v>472</v>
      </c>
      <c r="T113" t="s">
        <v>475</v>
      </c>
      <c r="U113" t="s">
        <v>478</v>
      </c>
      <c r="V113" t="s">
        <v>481</v>
      </c>
      <c r="W113" t="s">
        <v>827</v>
      </c>
      <c r="X113" t="s">
        <v>488</v>
      </c>
      <c r="Y113" t="s">
        <v>882</v>
      </c>
      <c r="Z113" t="s">
        <v>497</v>
      </c>
      <c r="AA113" t="s">
        <v>765</v>
      </c>
      <c r="AB113" t="s">
        <v>507</v>
      </c>
      <c r="AC113" t="s">
        <v>5358</v>
      </c>
      <c r="AD113" t="s">
        <v>884</v>
      </c>
      <c r="AE113" t="s">
        <v>5352</v>
      </c>
      <c r="AF113" t="s">
        <v>829</v>
      </c>
      <c r="AG113" t="s">
        <v>792</v>
      </c>
      <c r="AH113" t="s">
        <v>541</v>
      </c>
      <c r="AI113" t="s">
        <v>5372</v>
      </c>
    </row>
    <row r="114" spans="1:35">
      <c r="A114">
        <v>2016</v>
      </c>
      <c r="B114" s="14">
        <v>43054.605694444443</v>
      </c>
      <c r="D114">
        <v>2</v>
      </c>
      <c r="E114" t="s">
        <v>400</v>
      </c>
      <c r="G114" t="s">
        <v>885</v>
      </c>
      <c r="H114" t="s">
        <v>714</v>
      </c>
      <c r="I114" t="s">
        <v>808</v>
      </c>
      <c r="J114" t="s">
        <v>424</v>
      </c>
      <c r="K114" t="s">
        <v>430</v>
      </c>
      <c r="L114" t="s">
        <v>434</v>
      </c>
      <c r="M114" t="s">
        <v>438</v>
      </c>
      <c r="N114" t="s">
        <v>441</v>
      </c>
      <c r="O114" t="s">
        <v>5214</v>
      </c>
      <c r="P114" t="s">
        <v>5219</v>
      </c>
      <c r="Q114" t="s">
        <v>5371</v>
      </c>
      <c r="R114" t="s">
        <v>861</v>
      </c>
      <c r="S114" t="s">
        <v>472</v>
      </c>
      <c r="T114" t="s">
        <v>475</v>
      </c>
      <c r="U114" t="s">
        <v>478</v>
      </c>
      <c r="V114" t="s">
        <v>481</v>
      </c>
      <c r="W114" t="s">
        <v>886</v>
      </c>
      <c r="X114" t="s">
        <v>488</v>
      </c>
      <c r="Y114" t="s">
        <v>495</v>
      </c>
      <c r="Z114" t="s">
        <v>497</v>
      </c>
      <c r="AA114" t="s">
        <v>501</v>
      </c>
      <c r="AB114" t="s">
        <v>507</v>
      </c>
      <c r="AC114" t="s">
        <v>5373</v>
      </c>
      <c r="AD114" t="s">
        <v>526</v>
      </c>
      <c r="AE114" t="s">
        <v>5352</v>
      </c>
      <c r="AF114" t="s">
        <v>811</v>
      </c>
      <c r="AG114" t="s">
        <v>538</v>
      </c>
      <c r="AH114" t="s">
        <v>419</v>
      </c>
      <c r="AI114" t="s">
        <v>5374</v>
      </c>
    </row>
    <row r="115" spans="1:35">
      <c r="A115">
        <v>2016</v>
      </c>
      <c r="B115" s="14">
        <v>43054.605694444443</v>
      </c>
      <c r="D115">
        <v>3</v>
      </c>
      <c r="W115" t="s">
        <v>862</v>
      </c>
    </row>
    <row r="116" spans="1:35">
      <c r="A116">
        <v>2016</v>
      </c>
      <c r="B116" s="14">
        <v>43054.605694444443</v>
      </c>
      <c r="D116">
        <v>4</v>
      </c>
      <c r="E116" t="s">
        <v>813</v>
      </c>
      <c r="G116" t="s">
        <v>807</v>
      </c>
      <c r="H116" t="s">
        <v>411</v>
      </c>
      <c r="I116" t="s">
        <v>415</v>
      </c>
      <c r="J116" t="s">
        <v>424</v>
      </c>
      <c r="K116" t="s">
        <v>430</v>
      </c>
      <c r="L116" t="s">
        <v>434</v>
      </c>
      <c r="M116" t="s">
        <v>438</v>
      </c>
      <c r="N116" t="s">
        <v>729</v>
      </c>
      <c r="O116" t="s">
        <v>5375</v>
      </c>
      <c r="P116" t="s">
        <v>863</v>
      </c>
      <c r="Q116" t="s">
        <v>815</v>
      </c>
      <c r="R116" t="s">
        <v>861</v>
      </c>
      <c r="S116" t="s">
        <v>472</v>
      </c>
      <c r="T116" t="s">
        <v>475</v>
      </c>
      <c r="U116" t="s">
        <v>816</v>
      </c>
      <c r="V116" t="s">
        <v>481</v>
      </c>
      <c r="W116" t="s">
        <v>817</v>
      </c>
      <c r="X116" t="s">
        <v>491</v>
      </c>
      <c r="Y116" t="s">
        <v>495</v>
      </c>
      <c r="Z116" t="s">
        <v>818</v>
      </c>
      <c r="AA116" t="s">
        <v>765</v>
      </c>
      <c r="AB116" t="s">
        <v>819</v>
      </c>
      <c r="AC116" t="s">
        <v>777</v>
      </c>
      <c r="AD116" t="s">
        <v>864</v>
      </c>
      <c r="AE116" t="s">
        <v>820</v>
      </c>
      <c r="AF116" t="s">
        <v>534</v>
      </c>
      <c r="AG116" t="s">
        <v>538</v>
      </c>
      <c r="AH116" t="s">
        <v>821</v>
      </c>
      <c r="AI116" t="s">
        <v>5374</v>
      </c>
    </row>
    <row r="117" spans="1:35">
      <c r="A117">
        <v>2016</v>
      </c>
      <c r="B117" s="14">
        <v>43054.605694444443</v>
      </c>
      <c r="D117">
        <v>5</v>
      </c>
      <c r="H117" t="s">
        <v>714</v>
      </c>
      <c r="J117" t="s">
        <v>424</v>
      </c>
      <c r="K117" t="s">
        <v>430</v>
      </c>
      <c r="L117" t="s">
        <v>434</v>
      </c>
      <c r="M117" t="s">
        <v>438</v>
      </c>
      <c r="O117" t="s">
        <v>5376</v>
      </c>
      <c r="P117" t="s">
        <v>453</v>
      </c>
      <c r="Q117" t="s">
        <v>5371</v>
      </c>
      <c r="R117" t="s">
        <v>861</v>
      </c>
      <c r="S117" t="s">
        <v>562</v>
      </c>
      <c r="T117" t="s">
        <v>475</v>
      </c>
      <c r="V117" t="s">
        <v>481</v>
      </c>
      <c r="W117" t="s">
        <v>485</v>
      </c>
      <c r="X117" t="s">
        <v>823</v>
      </c>
      <c r="Y117" t="s">
        <v>495</v>
      </c>
      <c r="AA117" t="s">
        <v>503</v>
      </c>
      <c r="AB117" t="s">
        <v>507</v>
      </c>
      <c r="AD117" t="s">
        <v>526</v>
      </c>
      <c r="AF117" t="s">
        <v>811</v>
      </c>
      <c r="AG117" t="s">
        <v>538</v>
      </c>
      <c r="AH117" t="s">
        <v>419</v>
      </c>
      <c r="AI117" t="s">
        <v>5374</v>
      </c>
    </row>
    <row r="118" spans="1:35">
      <c r="A118">
        <v>2016</v>
      </c>
      <c r="B118" s="14">
        <v>43054.605694444443</v>
      </c>
      <c r="D118">
        <v>6</v>
      </c>
      <c r="E118" t="s">
        <v>400</v>
      </c>
      <c r="G118" t="s">
        <v>824</v>
      </c>
      <c r="H118" t="s">
        <v>714</v>
      </c>
      <c r="I118" t="s">
        <v>808</v>
      </c>
      <c r="J118" t="s">
        <v>424</v>
      </c>
      <c r="K118" t="s">
        <v>430</v>
      </c>
      <c r="L118" t="s">
        <v>434</v>
      </c>
      <c r="M118" t="s">
        <v>438</v>
      </c>
      <c r="N118" t="s">
        <v>729</v>
      </c>
      <c r="O118" t="s">
        <v>733</v>
      </c>
      <c r="P118" t="s">
        <v>5219</v>
      </c>
      <c r="Q118" t="s">
        <v>5371</v>
      </c>
      <c r="R118" t="s">
        <v>5231</v>
      </c>
      <c r="S118" t="s">
        <v>472</v>
      </c>
      <c r="T118" t="s">
        <v>475</v>
      </c>
      <c r="U118" t="s">
        <v>478</v>
      </c>
      <c r="V118" t="s">
        <v>481</v>
      </c>
      <c r="W118" t="s">
        <v>759</v>
      </c>
      <c r="X118" t="s">
        <v>488</v>
      </c>
      <c r="Y118" t="s">
        <v>762</v>
      </c>
      <c r="Z118" t="s">
        <v>497</v>
      </c>
      <c r="AA118" t="s">
        <v>765</v>
      </c>
      <c r="AB118" t="s">
        <v>507</v>
      </c>
      <c r="AC118" t="s">
        <v>777</v>
      </c>
      <c r="AD118" t="s">
        <v>526</v>
      </c>
      <c r="AE118" t="s">
        <v>5352</v>
      </c>
      <c r="AF118" t="s">
        <v>787</v>
      </c>
      <c r="AG118" t="s">
        <v>792</v>
      </c>
      <c r="AH118" t="s">
        <v>419</v>
      </c>
      <c r="AI118" t="s">
        <v>802</v>
      </c>
    </row>
    <row r="119" spans="1:35">
      <c r="A119">
        <v>2016</v>
      </c>
      <c r="B119" s="14">
        <v>43054.605694444443</v>
      </c>
      <c r="D119">
        <v>7</v>
      </c>
      <c r="E119" t="s">
        <v>398</v>
      </c>
      <c r="G119" t="s">
        <v>407</v>
      </c>
      <c r="H119" t="s">
        <v>714</v>
      </c>
      <c r="I119" t="s">
        <v>419</v>
      </c>
      <c r="J119" t="s">
        <v>424</v>
      </c>
      <c r="K119" t="s">
        <v>430</v>
      </c>
      <c r="L119" t="s">
        <v>434</v>
      </c>
      <c r="M119" t="s">
        <v>881</v>
      </c>
      <c r="N119" t="s">
        <v>729</v>
      </c>
      <c r="O119" t="s">
        <v>5377</v>
      </c>
      <c r="Q119" t="s">
        <v>5378</v>
      </c>
      <c r="R119" t="s">
        <v>5231</v>
      </c>
      <c r="S119" t="s">
        <v>472</v>
      </c>
      <c r="T119" t="s">
        <v>475</v>
      </c>
      <c r="U119" t="s">
        <v>478</v>
      </c>
      <c r="V119" t="s">
        <v>481</v>
      </c>
      <c r="W119" t="s">
        <v>827</v>
      </c>
      <c r="X119" t="s">
        <v>488</v>
      </c>
      <c r="Y119" t="s">
        <v>882</v>
      </c>
      <c r="Z119" t="s">
        <v>497</v>
      </c>
      <c r="AA119" t="s">
        <v>765</v>
      </c>
      <c r="AB119" t="s">
        <v>507</v>
      </c>
      <c r="AC119" t="s">
        <v>5358</v>
      </c>
      <c r="AD119" t="s">
        <v>884</v>
      </c>
      <c r="AE119" t="s">
        <v>5352</v>
      </c>
      <c r="AF119" t="s">
        <v>829</v>
      </c>
      <c r="AG119" t="s">
        <v>792</v>
      </c>
      <c r="AH119" t="s">
        <v>541</v>
      </c>
      <c r="AI119" t="s">
        <v>5372</v>
      </c>
    </row>
    <row r="120" spans="1:35">
      <c r="A120">
        <v>2016</v>
      </c>
      <c r="B120" s="14">
        <v>43054.605694444443</v>
      </c>
      <c r="D120">
        <v>8</v>
      </c>
      <c r="E120" t="s">
        <v>400</v>
      </c>
      <c r="G120" t="s">
        <v>407</v>
      </c>
      <c r="H120" t="s">
        <v>714</v>
      </c>
      <c r="I120" t="s">
        <v>419</v>
      </c>
      <c r="J120" t="s">
        <v>424</v>
      </c>
      <c r="K120" t="s">
        <v>430</v>
      </c>
      <c r="L120" t="s">
        <v>434</v>
      </c>
      <c r="M120" t="s">
        <v>881</v>
      </c>
      <c r="N120" t="s">
        <v>729</v>
      </c>
      <c r="O120" t="s">
        <v>5370</v>
      </c>
      <c r="P120" t="s">
        <v>5219</v>
      </c>
      <c r="Q120" t="s">
        <v>5225</v>
      </c>
      <c r="R120" t="s">
        <v>5231</v>
      </c>
      <c r="S120" t="s">
        <v>472</v>
      </c>
      <c r="T120" t="s">
        <v>475</v>
      </c>
      <c r="U120" t="s">
        <v>478</v>
      </c>
      <c r="V120" t="s">
        <v>481</v>
      </c>
      <c r="W120" t="s">
        <v>827</v>
      </c>
      <c r="X120" t="s">
        <v>488</v>
      </c>
      <c r="Y120" t="s">
        <v>882</v>
      </c>
      <c r="Z120" t="s">
        <v>497</v>
      </c>
      <c r="AA120" t="s">
        <v>765</v>
      </c>
      <c r="AB120" t="s">
        <v>507</v>
      </c>
      <c r="AC120" t="s">
        <v>777</v>
      </c>
      <c r="AD120" t="s">
        <v>884</v>
      </c>
      <c r="AE120" t="s">
        <v>5352</v>
      </c>
      <c r="AF120" t="s">
        <v>811</v>
      </c>
      <c r="AG120" t="s">
        <v>867</v>
      </c>
      <c r="AH120" t="s">
        <v>541</v>
      </c>
      <c r="AI120" t="s">
        <v>5372</v>
      </c>
    </row>
    <row r="121" spans="1:35">
      <c r="A121">
        <v>2016</v>
      </c>
      <c r="B121" s="14">
        <v>43054.605694444443</v>
      </c>
      <c r="D121">
        <v>9</v>
      </c>
      <c r="E121" t="s">
        <v>400</v>
      </c>
      <c r="G121" t="s">
        <v>407</v>
      </c>
      <c r="H121" t="s">
        <v>714</v>
      </c>
      <c r="I121" t="s">
        <v>419</v>
      </c>
      <c r="J121" t="s">
        <v>424</v>
      </c>
      <c r="K121" t="s">
        <v>430</v>
      </c>
      <c r="L121" t="s">
        <v>434</v>
      </c>
      <c r="M121" t="s">
        <v>881</v>
      </c>
      <c r="N121" t="s">
        <v>729</v>
      </c>
      <c r="O121" t="s">
        <v>5377</v>
      </c>
      <c r="P121" t="s">
        <v>5219</v>
      </c>
      <c r="Q121" t="s">
        <v>5378</v>
      </c>
      <c r="R121" t="s">
        <v>5231</v>
      </c>
      <c r="S121" t="s">
        <v>472</v>
      </c>
      <c r="T121" t="s">
        <v>475</v>
      </c>
      <c r="U121" t="s">
        <v>478</v>
      </c>
      <c r="V121" t="s">
        <v>481</v>
      </c>
      <c r="W121" t="s">
        <v>827</v>
      </c>
      <c r="X121" t="s">
        <v>488</v>
      </c>
      <c r="Y121" t="s">
        <v>882</v>
      </c>
      <c r="Z121" t="s">
        <v>497</v>
      </c>
      <c r="AA121" t="s">
        <v>765</v>
      </c>
      <c r="AB121" t="s">
        <v>507</v>
      </c>
      <c r="AC121" t="s">
        <v>831</v>
      </c>
      <c r="AD121" t="s">
        <v>884</v>
      </c>
      <c r="AE121" t="s">
        <v>5352</v>
      </c>
      <c r="AF121" t="s">
        <v>811</v>
      </c>
      <c r="AG121" t="s">
        <v>538</v>
      </c>
      <c r="AH121" t="s">
        <v>541</v>
      </c>
      <c r="AI121" t="s">
        <v>5372</v>
      </c>
    </row>
    <row r="122" spans="1:35">
      <c r="A122">
        <v>2016</v>
      </c>
      <c r="B122" s="14">
        <v>43054.605694444443</v>
      </c>
      <c r="D122">
        <v>10</v>
      </c>
      <c r="E122" t="s">
        <v>398</v>
      </c>
      <c r="G122" t="s">
        <v>407</v>
      </c>
      <c r="H122" t="s">
        <v>714</v>
      </c>
      <c r="I122" t="s">
        <v>419</v>
      </c>
      <c r="J122" t="s">
        <v>424</v>
      </c>
      <c r="K122" t="s">
        <v>430</v>
      </c>
      <c r="L122" t="s">
        <v>434</v>
      </c>
      <c r="M122" t="s">
        <v>881</v>
      </c>
      <c r="N122" t="s">
        <v>729</v>
      </c>
      <c r="O122" t="s">
        <v>5377</v>
      </c>
      <c r="P122" t="s">
        <v>5219</v>
      </c>
      <c r="Q122" t="s">
        <v>5378</v>
      </c>
      <c r="R122" t="s">
        <v>5231</v>
      </c>
      <c r="S122" t="s">
        <v>472</v>
      </c>
      <c r="T122" t="s">
        <v>475</v>
      </c>
      <c r="U122" t="s">
        <v>478</v>
      </c>
      <c r="V122" t="s">
        <v>481</v>
      </c>
      <c r="W122" t="s">
        <v>827</v>
      </c>
      <c r="X122" t="s">
        <v>488</v>
      </c>
      <c r="Y122" t="s">
        <v>882</v>
      </c>
      <c r="Z122" t="s">
        <v>497</v>
      </c>
      <c r="AA122" t="s">
        <v>765</v>
      </c>
      <c r="AB122" t="s">
        <v>507</v>
      </c>
      <c r="AC122" t="s">
        <v>5358</v>
      </c>
      <c r="AD122" t="s">
        <v>884</v>
      </c>
      <c r="AE122" t="s">
        <v>5352</v>
      </c>
      <c r="AF122" t="s">
        <v>811</v>
      </c>
      <c r="AG122" t="s">
        <v>792</v>
      </c>
      <c r="AH122" t="s">
        <v>541</v>
      </c>
      <c r="AI122" t="s">
        <v>5372</v>
      </c>
    </row>
    <row r="123" spans="1:35">
      <c r="A123">
        <v>2016</v>
      </c>
      <c r="B123" s="14">
        <v>43054.605694444443</v>
      </c>
      <c r="D123">
        <v>11</v>
      </c>
      <c r="E123" t="s">
        <v>400</v>
      </c>
      <c r="G123" t="s">
        <v>407</v>
      </c>
      <c r="H123" t="s">
        <v>714</v>
      </c>
      <c r="I123" t="s">
        <v>419</v>
      </c>
      <c r="J123" t="s">
        <v>424</v>
      </c>
      <c r="K123" t="s">
        <v>430</v>
      </c>
      <c r="L123" t="s">
        <v>434</v>
      </c>
      <c r="M123" t="s">
        <v>881</v>
      </c>
      <c r="N123" t="s">
        <v>729</v>
      </c>
      <c r="O123" t="s">
        <v>5377</v>
      </c>
      <c r="P123" t="s">
        <v>5219</v>
      </c>
      <c r="Q123" t="s">
        <v>5378</v>
      </c>
      <c r="R123" t="s">
        <v>5231</v>
      </c>
      <c r="S123" t="s">
        <v>472</v>
      </c>
      <c r="T123" t="s">
        <v>475</v>
      </c>
      <c r="U123" t="s">
        <v>478</v>
      </c>
      <c r="V123" t="s">
        <v>481</v>
      </c>
      <c r="W123" t="s">
        <v>827</v>
      </c>
      <c r="X123" t="s">
        <v>488</v>
      </c>
      <c r="Y123" t="s">
        <v>882</v>
      </c>
      <c r="Z123" t="s">
        <v>497</v>
      </c>
      <c r="AA123" t="s">
        <v>765</v>
      </c>
      <c r="AB123" t="s">
        <v>507</v>
      </c>
      <c r="AC123" t="s">
        <v>5358</v>
      </c>
      <c r="AD123" t="s">
        <v>526</v>
      </c>
      <c r="AE123" t="s">
        <v>5352</v>
      </c>
      <c r="AF123" t="s">
        <v>811</v>
      </c>
      <c r="AG123" t="s">
        <v>792</v>
      </c>
      <c r="AH123" t="s">
        <v>541</v>
      </c>
      <c r="AI123" t="s">
        <v>5372</v>
      </c>
    </row>
    <row r="124" spans="1:35">
      <c r="A124">
        <v>2016</v>
      </c>
      <c r="B124" s="14">
        <v>43054.605694444443</v>
      </c>
      <c r="D124">
        <v>12</v>
      </c>
      <c r="E124" t="s">
        <v>889</v>
      </c>
      <c r="G124" t="s">
        <v>890</v>
      </c>
      <c r="H124" t="s">
        <v>714</v>
      </c>
      <c r="I124" t="s">
        <v>832</v>
      </c>
      <c r="J124" t="s">
        <v>424</v>
      </c>
      <c r="K124" t="s">
        <v>430</v>
      </c>
      <c r="L124" t="s">
        <v>434</v>
      </c>
      <c r="M124" t="s">
        <v>891</v>
      </c>
      <c r="N124" t="s">
        <v>729</v>
      </c>
      <c r="O124" t="s">
        <v>5377</v>
      </c>
      <c r="P124" t="s">
        <v>5219</v>
      </c>
      <c r="Q124" t="s">
        <v>5371</v>
      </c>
      <c r="R124" t="s">
        <v>5231</v>
      </c>
      <c r="S124" t="s">
        <v>472</v>
      </c>
      <c r="T124" t="s">
        <v>475</v>
      </c>
      <c r="U124" t="s">
        <v>478</v>
      </c>
      <c r="V124" t="s">
        <v>481</v>
      </c>
      <c r="W124" t="s">
        <v>5379</v>
      </c>
      <c r="X124" t="s">
        <v>834</v>
      </c>
      <c r="Y124" t="s">
        <v>882</v>
      </c>
      <c r="Z124" t="s">
        <v>497</v>
      </c>
      <c r="AA124" t="s">
        <v>765</v>
      </c>
      <c r="AB124" t="s">
        <v>507</v>
      </c>
      <c r="AC124" t="s">
        <v>831</v>
      </c>
      <c r="AD124" t="s">
        <v>868</v>
      </c>
      <c r="AE124" t="s">
        <v>533</v>
      </c>
      <c r="AF124" t="s">
        <v>811</v>
      </c>
      <c r="AG124" t="s">
        <v>835</v>
      </c>
      <c r="AH124" t="s">
        <v>541</v>
      </c>
      <c r="AI124" t="s">
        <v>5372</v>
      </c>
    </row>
    <row r="125" spans="1:35">
      <c r="A125">
        <v>2016</v>
      </c>
      <c r="B125" s="14">
        <v>43054.605694444443</v>
      </c>
      <c r="D125">
        <v>13</v>
      </c>
      <c r="E125" t="s">
        <v>400</v>
      </c>
      <c r="G125" t="s">
        <v>824</v>
      </c>
      <c r="H125" t="s">
        <v>714</v>
      </c>
      <c r="I125" t="s">
        <v>808</v>
      </c>
      <c r="J125" t="s">
        <v>424</v>
      </c>
      <c r="K125" t="s">
        <v>430</v>
      </c>
      <c r="L125" t="s">
        <v>434</v>
      </c>
      <c r="M125" t="s">
        <v>5380</v>
      </c>
      <c r="N125" t="s">
        <v>729</v>
      </c>
      <c r="O125" t="s">
        <v>5214</v>
      </c>
      <c r="P125" t="s">
        <v>5219</v>
      </c>
      <c r="Q125" t="s">
        <v>5378</v>
      </c>
      <c r="R125" t="s">
        <v>5381</v>
      </c>
      <c r="S125" t="s">
        <v>472</v>
      </c>
      <c r="T125" t="s">
        <v>475</v>
      </c>
      <c r="U125" t="s">
        <v>478</v>
      </c>
      <c r="V125" t="s">
        <v>481</v>
      </c>
      <c r="W125" t="s">
        <v>5382</v>
      </c>
      <c r="X125" t="s">
        <v>834</v>
      </c>
      <c r="Y125" t="s">
        <v>894</v>
      </c>
      <c r="Z125" t="s">
        <v>497</v>
      </c>
      <c r="AA125" t="s">
        <v>765</v>
      </c>
      <c r="AB125" t="s">
        <v>507</v>
      </c>
      <c r="AC125" t="s">
        <v>5362</v>
      </c>
      <c r="AD125" t="s">
        <v>884</v>
      </c>
      <c r="AE125" t="s">
        <v>5352</v>
      </c>
      <c r="AF125" t="s">
        <v>811</v>
      </c>
      <c r="AG125" t="s">
        <v>910</v>
      </c>
      <c r="AH125" t="s">
        <v>896</v>
      </c>
      <c r="AI125" t="s">
        <v>5372</v>
      </c>
    </row>
    <row r="126" spans="1:35">
      <c r="A126">
        <v>2016</v>
      </c>
      <c r="B126" s="14">
        <v>43054.605694444443</v>
      </c>
      <c r="D126">
        <v>14</v>
      </c>
      <c r="E126" t="s">
        <v>400</v>
      </c>
      <c r="H126" t="s">
        <v>714</v>
      </c>
      <c r="J126" t="s">
        <v>424</v>
      </c>
      <c r="K126" t="s">
        <v>430</v>
      </c>
      <c r="L126" t="s">
        <v>434</v>
      </c>
      <c r="M126" t="s">
        <v>438</v>
      </c>
      <c r="N126" t="s">
        <v>5363</v>
      </c>
      <c r="O126" t="s">
        <v>5214</v>
      </c>
      <c r="P126" t="s">
        <v>5219</v>
      </c>
      <c r="Q126" t="s">
        <v>5371</v>
      </c>
      <c r="S126" t="s">
        <v>562</v>
      </c>
      <c r="T126" t="s">
        <v>475</v>
      </c>
      <c r="U126" t="s">
        <v>478</v>
      </c>
      <c r="V126" t="s">
        <v>481</v>
      </c>
      <c r="W126" t="s">
        <v>810</v>
      </c>
      <c r="X126" t="s">
        <v>488</v>
      </c>
      <c r="Y126" t="s">
        <v>495</v>
      </c>
      <c r="AA126" t="s">
        <v>765</v>
      </c>
      <c r="AF126" t="s">
        <v>811</v>
      </c>
      <c r="AG126" t="s">
        <v>538</v>
      </c>
      <c r="AH126" t="s">
        <v>419</v>
      </c>
      <c r="AI126" t="s">
        <v>5374</v>
      </c>
    </row>
    <row r="127" spans="1:35">
      <c r="A127">
        <v>2016</v>
      </c>
      <c r="B127" s="14">
        <v>43054.605694444443</v>
      </c>
      <c r="D127">
        <v>15</v>
      </c>
      <c r="H127" t="s">
        <v>714</v>
      </c>
      <c r="J127" t="s">
        <v>424</v>
      </c>
      <c r="K127" t="s">
        <v>430</v>
      </c>
      <c r="L127" t="s">
        <v>434</v>
      </c>
      <c r="M127" t="s">
        <v>881</v>
      </c>
      <c r="O127" t="s">
        <v>5214</v>
      </c>
      <c r="P127" t="s">
        <v>5219</v>
      </c>
      <c r="Q127" t="s">
        <v>5371</v>
      </c>
      <c r="S127" t="s">
        <v>562</v>
      </c>
      <c r="T127" t="s">
        <v>475</v>
      </c>
      <c r="U127" t="s">
        <v>478</v>
      </c>
      <c r="V127" t="s">
        <v>481</v>
      </c>
      <c r="W127" t="s">
        <v>810</v>
      </c>
      <c r="X127" t="s">
        <v>488</v>
      </c>
      <c r="Y127" t="s">
        <v>495</v>
      </c>
      <c r="AA127" t="s">
        <v>765</v>
      </c>
      <c r="AE127" t="s">
        <v>5352</v>
      </c>
      <c r="AG127" t="s">
        <v>867</v>
      </c>
      <c r="AI127" t="s">
        <v>5364</v>
      </c>
    </row>
    <row r="128" spans="1:35">
      <c r="A128">
        <v>2016</v>
      </c>
      <c r="B128" s="14">
        <v>43054.605694444443</v>
      </c>
      <c r="C128" t="s">
        <v>840</v>
      </c>
      <c r="D128">
        <v>4</v>
      </c>
      <c r="F128" t="s">
        <v>401</v>
      </c>
    </row>
    <row r="129" spans="1:32">
      <c r="A129">
        <v>2016</v>
      </c>
      <c r="B129" s="14">
        <v>43054.605694444443</v>
      </c>
      <c r="C129" t="s">
        <v>841</v>
      </c>
      <c r="D129">
        <v>10</v>
      </c>
      <c r="F129" t="s">
        <v>898</v>
      </c>
    </row>
    <row r="130" spans="1:32">
      <c r="A130">
        <v>2016</v>
      </c>
      <c r="B130" s="14">
        <v>43054.605694444443</v>
      </c>
      <c r="C130" t="s">
        <v>843</v>
      </c>
      <c r="D130">
        <v>7</v>
      </c>
      <c r="F130" t="s">
        <v>898</v>
      </c>
    </row>
    <row r="131" spans="1:32">
      <c r="A131">
        <v>2016</v>
      </c>
      <c r="B131" s="14">
        <v>43054.605694444443</v>
      </c>
      <c r="C131" t="s">
        <v>844</v>
      </c>
      <c r="D131">
        <v>11</v>
      </c>
      <c r="F131" t="s">
        <v>898</v>
      </c>
    </row>
    <row r="132" spans="1:32">
      <c r="A132">
        <v>2016</v>
      </c>
      <c r="B132" s="14">
        <v>43054.605694444443</v>
      </c>
      <c r="C132" t="s">
        <v>845</v>
      </c>
      <c r="D132">
        <v>5</v>
      </c>
      <c r="F132" t="s">
        <v>899</v>
      </c>
    </row>
    <row r="133" spans="1:32">
      <c r="A133">
        <v>2016</v>
      </c>
      <c r="B133" s="14">
        <v>43054.605694444443</v>
      </c>
      <c r="C133" t="s">
        <v>846</v>
      </c>
      <c r="D133">
        <v>3</v>
      </c>
    </row>
    <row r="134" spans="1:32">
      <c r="A134">
        <v>2016</v>
      </c>
      <c r="B134" s="14">
        <v>43054.605694444443</v>
      </c>
      <c r="C134" t="s">
        <v>848</v>
      </c>
      <c r="D134">
        <v>2</v>
      </c>
      <c r="F134" t="s">
        <v>900</v>
      </c>
    </row>
    <row r="135" spans="1:32">
      <c r="A135">
        <v>2016</v>
      </c>
      <c r="B135" s="14">
        <v>43054.605694444443</v>
      </c>
      <c r="C135" t="s">
        <v>875</v>
      </c>
      <c r="D135">
        <v>1</v>
      </c>
      <c r="AE135" t="s">
        <v>876</v>
      </c>
    </row>
    <row r="136" spans="1:32">
      <c r="A136">
        <v>2016</v>
      </c>
      <c r="B136" s="14">
        <v>43054.605694444443</v>
      </c>
      <c r="C136" t="s">
        <v>849</v>
      </c>
      <c r="D136">
        <v>1</v>
      </c>
      <c r="N136" t="s">
        <v>441</v>
      </c>
    </row>
    <row r="137" spans="1:32">
      <c r="A137">
        <v>2016</v>
      </c>
      <c r="B137" s="14">
        <v>43054.605694444443</v>
      </c>
      <c r="C137" t="s">
        <v>849</v>
      </c>
      <c r="D137">
        <v>13</v>
      </c>
      <c r="F137" t="s">
        <v>901</v>
      </c>
    </row>
    <row r="138" spans="1:32">
      <c r="A138">
        <v>2016</v>
      </c>
      <c r="B138" s="14">
        <v>43054.605694444443</v>
      </c>
      <c r="C138" t="s">
        <v>851</v>
      </c>
      <c r="D138">
        <v>12</v>
      </c>
      <c r="F138" t="s">
        <v>902</v>
      </c>
    </row>
    <row r="139" spans="1:32">
      <c r="A139">
        <v>2016</v>
      </c>
      <c r="B139" s="14">
        <v>43054.605694444443</v>
      </c>
      <c r="C139" t="s">
        <v>853</v>
      </c>
      <c r="D139">
        <v>1</v>
      </c>
      <c r="AF139" t="s">
        <v>199</v>
      </c>
    </row>
    <row r="140" spans="1:32">
      <c r="A140">
        <v>2016</v>
      </c>
      <c r="B140" s="14">
        <v>43054.605694444443</v>
      </c>
      <c r="C140" t="s">
        <v>854</v>
      </c>
      <c r="D140">
        <v>6</v>
      </c>
      <c r="F140" t="s">
        <v>903</v>
      </c>
    </row>
    <row r="141" spans="1:32">
      <c r="A141">
        <v>2016</v>
      </c>
      <c r="B141" s="14">
        <v>43054.605694444443</v>
      </c>
      <c r="C141" t="s">
        <v>856</v>
      </c>
      <c r="D141">
        <v>1</v>
      </c>
      <c r="F141" t="s">
        <v>904</v>
      </c>
    </row>
    <row r="142" spans="1:32">
      <c r="A142">
        <v>2016</v>
      </c>
      <c r="B142" s="14">
        <v>43054.605694444443</v>
      </c>
      <c r="C142" t="s">
        <v>5383</v>
      </c>
      <c r="D142">
        <v>2</v>
      </c>
      <c r="N142" t="s">
        <v>5208</v>
      </c>
    </row>
    <row r="143" spans="1:32">
      <c r="A143">
        <v>2016</v>
      </c>
      <c r="B143" s="14">
        <v>43054.605694444443</v>
      </c>
      <c r="C143" t="s">
        <v>858</v>
      </c>
      <c r="D143">
        <v>9</v>
      </c>
      <c r="F143" t="s">
        <v>898</v>
      </c>
    </row>
    <row r="144" spans="1:32">
      <c r="A144">
        <v>2016</v>
      </c>
      <c r="B144" s="14">
        <v>43054.605694444443</v>
      </c>
      <c r="C144" t="s">
        <v>859</v>
      </c>
      <c r="D144">
        <v>8</v>
      </c>
      <c r="F144" t="s">
        <v>898</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AH19"/>
  <sheetViews>
    <sheetView workbookViewId="0"/>
  </sheetViews>
  <sheetFormatPr defaultRowHeight="15"/>
  <sheetData>
    <row r="1" spans="1:34">
      <c r="A1">
        <v>5.24</v>
      </c>
      <c r="B1" t="s">
        <v>69</v>
      </c>
    </row>
    <row r="2" spans="1:34">
      <c r="A2" s="10" t="str">
        <f>HYPERLINK("#'Contents'!B116", "Back to Contents")</f>
        <v>Back to Contents</v>
      </c>
    </row>
    <row r="3" spans="1:34">
      <c r="A3" t="s">
        <v>108</v>
      </c>
      <c r="B3" t="s">
        <v>109</v>
      </c>
      <c r="C3" t="s">
        <v>3652</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43054.607638888891</v>
      </c>
      <c r="C4" t="s">
        <v>3653</v>
      </c>
      <c r="D4">
        <v>2</v>
      </c>
      <c r="E4">
        <v>6</v>
      </c>
      <c r="F4">
        <v>0</v>
      </c>
      <c r="G4">
        <v>0</v>
      </c>
      <c r="H4">
        <v>0</v>
      </c>
      <c r="I4">
        <v>0</v>
      </c>
      <c r="J4">
        <v>0</v>
      </c>
      <c r="K4">
        <v>0</v>
      </c>
      <c r="L4">
        <v>20</v>
      </c>
      <c r="M4">
        <v>0</v>
      </c>
      <c r="N4">
        <v>20</v>
      </c>
      <c r="O4">
        <v>8</v>
      </c>
      <c r="P4">
        <v>0</v>
      </c>
      <c r="Q4">
        <v>0</v>
      </c>
      <c r="R4">
        <v>0</v>
      </c>
      <c r="S4">
        <v>0</v>
      </c>
      <c r="T4">
        <v>0</v>
      </c>
      <c r="U4">
        <v>0</v>
      </c>
      <c r="V4">
        <v>0</v>
      </c>
      <c r="W4">
        <v>0</v>
      </c>
      <c r="X4">
        <v>0</v>
      </c>
      <c r="Y4">
        <v>1</v>
      </c>
      <c r="Z4">
        <v>10</v>
      </c>
      <c r="AA4">
        <v>4</v>
      </c>
      <c r="AB4">
        <v>6</v>
      </c>
      <c r="AD4">
        <v>0</v>
      </c>
      <c r="AE4">
        <v>8</v>
      </c>
      <c r="AF4">
        <v>0</v>
      </c>
      <c r="AG4">
        <v>1</v>
      </c>
      <c r="AH4">
        <v>0</v>
      </c>
    </row>
    <row r="5" spans="1:34">
      <c r="A5">
        <v>2013</v>
      </c>
      <c r="B5" s="14">
        <v>43054.607638888891</v>
      </c>
      <c r="C5" t="s">
        <v>3654</v>
      </c>
      <c r="D5">
        <v>3</v>
      </c>
      <c r="E5">
        <v>6</v>
      </c>
      <c r="F5">
        <v>0</v>
      </c>
      <c r="G5">
        <v>0</v>
      </c>
      <c r="H5">
        <v>0</v>
      </c>
      <c r="I5">
        <v>0</v>
      </c>
      <c r="J5">
        <v>1</v>
      </c>
      <c r="K5">
        <v>0</v>
      </c>
      <c r="L5">
        <v>19</v>
      </c>
      <c r="M5">
        <v>0</v>
      </c>
      <c r="N5">
        <v>32</v>
      </c>
      <c r="O5">
        <v>7</v>
      </c>
      <c r="P5">
        <v>0</v>
      </c>
      <c r="Q5">
        <v>0</v>
      </c>
      <c r="R5">
        <v>0</v>
      </c>
      <c r="S5">
        <v>0</v>
      </c>
      <c r="T5">
        <v>0</v>
      </c>
      <c r="U5">
        <v>0</v>
      </c>
      <c r="V5">
        <v>0</v>
      </c>
      <c r="W5">
        <v>3</v>
      </c>
      <c r="X5">
        <v>0</v>
      </c>
      <c r="Y5">
        <v>0</v>
      </c>
      <c r="Z5">
        <v>7</v>
      </c>
      <c r="AA5">
        <v>1</v>
      </c>
      <c r="AB5">
        <v>7</v>
      </c>
      <c r="AD5">
        <v>0</v>
      </c>
      <c r="AE5">
        <v>5</v>
      </c>
      <c r="AF5">
        <v>0</v>
      </c>
      <c r="AG5">
        <v>0</v>
      </c>
      <c r="AH5">
        <v>0</v>
      </c>
    </row>
    <row r="6" spans="1:34">
      <c r="A6">
        <v>2013</v>
      </c>
      <c r="B6" s="14">
        <v>43054.607638888891</v>
      </c>
      <c r="C6" t="s">
        <v>3655</v>
      </c>
      <c r="D6">
        <v>0</v>
      </c>
      <c r="E6">
        <v>0</v>
      </c>
      <c r="F6">
        <v>0</v>
      </c>
      <c r="G6">
        <v>0</v>
      </c>
      <c r="H6">
        <v>0</v>
      </c>
      <c r="I6">
        <v>0</v>
      </c>
      <c r="J6">
        <v>0</v>
      </c>
      <c r="K6">
        <v>0</v>
      </c>
      <c r="L6">
        <v>7</v>
      </c>
      <c r="M6">
        <v>0</v>
      </c>
      <c r="N6">
        <v>20</v>
      </c>
      <c r="O6">
        <v>0</v>
      </c>
      <c r="P6">
        <v>0</v>
      </c>
      <c r="Q6">
        <v>0</v>
      </c>
      <c r="R6">
        <v>5</v>
      </c>
      <c r="S6">
        <v>0</v>
      </c>
      <c r="T6">
        <v>0</v>
      </c>
      <c r="U6">
        <v>0</v>
      </c>
      <c r="V6">
        <v>0</v>
      </c>
      <c r="W6">
        <v>2</v>
      </c>
      <c r="X6">
        <v>0</v>
      </c>
      <c r="Y6">
        <v>0</v>
      </c>
      <c r="Z6">
        <v>1</v>
      </c>
      <c r="AA6">
        <v>1</v>
      </c>
      <c r="AB6">
        <v>1</v>
      </c>
      <c r="AD6">
        <v>0</v>
      </c>
      <c r="AE6">
        <v>0</v>
      </c>
      <c r="AF6">
        <v>0</v>
      </c>
      <c r="AG6">
        <v>0</v>
      </c>
      <c r="AH6">
        <v>0</v>
      </c>
    </row>
    <row r="7" spans="1:34">
      <c r="A7">
        <v>2013</v>
      </c>
      <c r="B7" s="14">
        <v>43054.607638888891</v>
      </c>
      <c r="C7" t="s">
        <v>3656</v>
      </c>
      <c r="D7">
        <v>0</v>
      </c>
      <c r="E7">
        <v>0</v>
      </c>
      <c r="F7">
        <v>0</v>
      </c>
      <c r="G7">
        <v>0</v>
      </c>
      <c r="H7">
        <v>2</v>
      </c>
      <c r="I7">
        <v>0</v>
      </c>
      <c r="J7">
        <v>1</v>
      </c>
      <c r="K7">
        <v>0</v>
      </c>
      <c r="L7">
        <v>7</v>
      </c>
      <c r="M7">
        <v>0</v>
      </c>
      <c r="N7">
        <v>40</v>
      </c>
      <c r="O7">
        <v>24</v>
      </c>
      <c r="P7">
        <v>0</v>
      </c>
      <c r="Q7">
        <v>2</v>
      </c>
      <c r="R7">
        <v>113</v>
      </c>
      <c r="S7">
        <v>39</v>
      </c>
      <c r="T7">
        <v>70</v>
      </c>
      <c r="U7">
        <v>0</v>
      </c>
      <c r="V7">
        <v>0</v>
      </c>
      <c r="W7">
        <v>0</v>
      </c>
      <c r="X7">
        <v>0</v>
      </c>
      <c r="Y7">
        <v>0</v>
      </c>
      <c r="Z7">
        <v>1</v>
      </c>
      <c r="AA7">
        <v>1</v>
      </c>
      <c r="AB7">
        <v>7</v>
      </c>
      <c r="AC7">
        <v>4</v>
      </c>
      <c r="AD7">
        <v>0</v>
      </c>
      <c r="AE7">
        <v>3</v>
      </c>
      <c r="AF7">
        <v>0</v>
      </c>
      <c r="AG7">
        <v>0</v>
      </c>
      <c r="AH7">
        <v>431</v>
      </c>
    </row>
    <row r="8" spans="1:34">
      <c r="A8">
        <v>2014</v>
      </c>
      <c r="B8" s="14">
        <v>43054.607638888891</v>
      </c>
      <c r="C8" t="s">
        <v>3653</v>
      </c>
      <c r="D8">
        <v>2</v>
      </c>
      <c r="E8">
        <v>5</v>
      </c>
      <c r="F8">
        <v>0</v>
      </c>
      <c r="G8">
        <v>0</v>
      </c>
      <c r="H8">
        <v>0</v>
      </c>
      <c r="I8">
        <v>3</v>
      </c>
      <c r="J8">
        <v>0</v>
      </c>
      <c r="K8">
        <v>0</v>
      </c>
      <c r="L8">
        <v>21</v>
      </c>
      <c r="M8">
        <v>2</v>
      </c>
      <c r="N8">
        <v>0</v>
      </c>
      <c r="O8">
        <v>9</v>
      </c>
      <c r="P8">
        <v>0</v>
      </c>
      <c r="Q8">
        <v>0</v>
      </c>
      <c r="R8">
        <v>2</v>
      </c>
      <c r="S8">
        <v>1</v>
      </c>
      <c r="T8">
        <v>0</v>
      </c>
      <c r="U8">
        <v>0</v>
      </c>
      <c r="V8">
        <v>0</v>
      </c>
      <c r="W8">
        <v>0</v>
      </c>
      <c r="X8">
        <v>0</v>
      </c>
      <c r="Y8">
        <v>0</v>
      </c>
      <c r="Z8">
        <v>8</v>
      </c>
      <c r="AA8">
        <v>4</v>
      </c>
      <c r="AB8">
        <v>3</v>
      </c>
      <c r="AC8">
        <v>0</v>
      </c>
      <c r="AD8">
        <v>0</v>
      </c>
      <c r="AE8">
        <v>9</v>
      </c>
      <c r="AF8">
        <v>0</v>
      </c>
      <c r="AG8">
        <v>0</v>
      </c>
      <c r="AH8">
        <v>7</v>
      </c>
    </row>
    <row r="9" spans="1:34">
      <c r="A9">
        <v>2014</v>
      </c>
      <c r="B9" s="14">
        <v>43054.607638888891</v>
      </c>
      <c r="C9" t="s">
        <v>3654</v>
      </c>
      <c r="D9">
        <v>3</v>
      </c>
      <c r="E9">
        <v>5</v>
      </c>
      <c r="F9">
        <v>0</v>
      </c>
      <c r="G9">
        <v>0</v>
      </c>
      <c r="H9">
        <v>0</v>
      </c>
      <c r="I9">
        <v>8</v>
      </c>
      <c r="J9">
        <v>2</v>
      </c>
      <c r="K9">
        <v>2</v>
      </c>
      <c r="L9">
        <v>23</v>
      </c>
      <c r="M9">
        <v>0</v>
      </c>
      <c r="N9">
        <v>68</v>
      </c>
      <c r="O9">
        <v>10</v>
      </c>
      <c r="P9">
        <v>0</v>
      </c>
      <c r="Q9">
        <v>0</v>
      </c>
      <c r="R9">
        <v>0</v>
      </c>
      <c r="S9">
        <v>1</v>
      </c>
      <c r="T9">
        <v>82</v>
      </c>
      <c r="U9">
        <v>0</v>
      </c>
      <c r="V9">
        <v>0</v>
      </c>
      <c r="W9">
        <v>0</v>
      </c>
      <c r="X9">
        <v>2</v>
      </c>
      <c r="Y9">
        <v>0</v>
      </c>
      <c r="Z9">
        <v>3</v>
      </c>
      <c r="AA9">
        <v>2</v>
      </c>
      <c r="AB9">
        <v>4</v>
      </c>
      <c r="AC9">
        <v>3</v>
      </c>
      <c r="AD9">
        <v>2</v>
      </c>
      <c r="AE9">
        <v>4</v>
      </c>
      <c r="AF9">
        <v>0</v>
      </c>
      <c r="AG9">
        <v>0</v>
      </c>
      <c r="AH9">
        <v>9</v>
      </c>
    </row>
    <row r="10" spans="1:34">
      <c r="A10">
        <v>2014</v>
      </c>
      <c r="B10" s="14">
        <v>43054.607638888891</v>
      </c>
      <c r="C10" t="s">
        <v>3655</v>
      </c>
      <c r="D10">
        <v>3</v>
      </c>
      <c r="E10">
        <v>0</v>
      </c>
      <c r="F10">
        <v>0</v>
      </c>
      <c r="G10">
        <v>2</v>
      </c>
      <c r="H10">
        <v>0</v>
      </c>
      <c r="I10">
        <v>7</v>
      </c>
      <c r="J10">
        <v>0</v>
      </c>
      <c r="K10">
        <v>0</v>
      </c>
      <c r="L10">
        <v>8</v>
      </c>
      <c r="M10">
        <v>1</v>
      </c>
      <c r="N10">
        <v>23</v>
      </c>
      <c r="O10">
        <v>0</v>
      </c>
      <c r="P10">
        <v>0</v>
      </c>
      <c r="Q10">
        <v>0</v>
      </c>
      <c r="R10">
        <v>9</v>
      </c>
      <c r="S10">
        <v>1</v>
      </c>
      <c r="T10">
        <v>8</v>
      </c>
      <c r="U10">
        <v>0</v>
      </c>
      <c r="V10">
        <v>0</v>
      </c>
      <c r="W10">
        <v>0</v>
      </c>
      <c r="X10">
        <v>0</v>
      </c>
      <c r="Y10">
        <v>0</v>
      </c>
      <c r="Z10">
        <v>2</v>
      </c>
      <c r="AA10">
        <v>1</v>
      </c>
      <c r="AB10">
        <v>1</v>
      </c>
      <c r="AC10">
        <v>1</v>
      </c>
      <c r="AD10">
        <v>0</v>
      </c>
      <c r="AE10">
        <v>0</v>
      </c>
      <c r="AF10">
        <v>0</v>
      </c>
      <c r="AG10">
        <v>0</v>
      </c>
      <c r="AH10">
        <v>71</v>
      </c>
    </row>
    <row r="11" spans="1:34">
      <c r="A11">
        <v>2014</v>
      </c>
      <c r="B11" s="14">
        <v>43054.607638888891</v>
      </c>
      <c r="C11" t="s">
        <v>3656</v>
      </c>
      <c r="D11">
        <v>4</v>
      </c>
      <c r="E11">
        <v>2</v>
      </c>
      <c r="F11">
        <v>0</v>
      </c>
      <c r="G11">
        <v>1</v>
      </c>
      <c r="H11">
        <v>2</v>
      </c>
      <c r="I11">
        <v>10</v>
      </c>
      <c r="J11">
        <v>1</v>
      </c>
      <c r="K11">
        <v>0</v>
      </c>
      <c r="L11">
        <v>10</v>
      </c>
      <c r="M11">
        <v>4</v>
      </c>
      <c r="N11">
        <v>1</v>
      </c>
      <c r="O11">
        <v>23</v>
      </c>
      <c r="P11">
        <v>0</v>
      </c>
      <c r="Q11">
        <v>0</v>
      </c>
      <c r="R11">
        <v>11</v>
      </c>
      <c r="S11">
        <v>1</v>
      </c>
      <c r="T11">
        <v>68</v>
      </c>
      <c r="U11">
        <v>0</v>
      </c>
      <c r="V11">
        <v>0</v>
      </c>
      <c r="W11">
        <v>1</v>
      </c>
      <c r="X11">
        <v>0</v>
      </c>
      <c r="Y11">
        <v>0</v>
      </c>
      <c r="Z11">
        <v>1</v>
      </c>
      <c r="AA11">
        <v>2</v>
      </c>
      <c r="AB11">
        <v>1</v>
      </c>
      <c r="AC11">
        <v>4</v>
      </c>
      <c r="AD11">
        <v>2</v>
      </c>
      <c r="AE11">
        <v>3</v>
      </c>
      <c r="AF11">
        <v>0</v>
      </c>
      <c r="AG11">
        <v>0</v>
      </c>
      <c r="AH11">
        <v>107</v>
      </c>
    </row>
    <row r="12" spans="1:34">
      <c r="A12">
        <v>2015</v>
      </c>
      <c r="B12" s="14">
        <v>43054.607638888891</v>
      </c>
      <c r="C12" t="s">
        <v>3653</v>
      </c>
      <c r="D12">
        <v>3</v>
      </c>
      <c r="E12">
        <v>5</v>
      </c>
      <c r="F12">
        <v>0</v>
      </c>
      <c r="G12">
        <v>0</v>
      </c>
      <c r="H12">
        <v>0</v>
      </c>
      <c r="I12">
        <v>5</v>
      </c>
      <c r="J12">
        <v>0</v>
      </c>
      <c r="K12">
        <v>0</v>
      </c>
      <c r="L12">
        <v>24</v>
      </c>
      <c r="M12">
        <v>2</v>
      </c>
      <c r="N12">
        <v>9</v>
      </c>
      <c r="O12">
        <v>6</v>
      </c>
      <c r="P12">
        <v>0</v>
      </c>
      <c r="Q12">
        <v>0</v>
      </c>
      <c r="R12">
        <v>2</v>
      </c>
      <c r="S12">
        <v>1</v>
      </c>
      <c r="T12">
        <v>1</v>
      </c>
      <c r="U12">
        <v>0</v>
      </c>
      <c r="V12">
        <v>0</v>
      </c>
      <c r="W12">
        <v>0</v>
      </c>
      <c r="X12">
        <v>0</v>
      </c>
      <c r="Y12">
        <v>0</v>
      </c>
      <c r="Z12">
        <v>2</v>
      </c>
      <c r="AA12">
        <v>4</v>
      </c>
      <c r="AB12">
        <v>2</v>
      </c>
      <c r="AC12">
        <v>0</v>
      </c>
      <c r="AD12">
        <v>0</v>
      </c>
      <c r="AE12">
        <v>3</v>
      </c>
      <c r="AF12">
        <v>0</v>
      </c>
      <c r="AG12">
        <v>0</v>
      </c>
      <c r="AH12">
        <v>12</v>
      </c>
    </row>
    <row r="13" spans="1:34">
      <c r="A13">
        <v>2015</v>
      </c>
      <c r="B13" s="14">
        <v>43054.607638888891</v>
      </c>
      <c r="C13" t="s">
        <v>3654</v>
      </c>
      <c r="D13">
        <v>6</v>
      </c>
      <c r="E13">
        <v>6</v>
      </c>
      <c r="F13">
        <v>0</v>
      </c>
      <c r="G13">
        <v>0</v>
      </c>
      <c r="H13">
        <v>0</v>
      </c>
      <c r="I13">
        <v>11</v>
      </c>
      <c r="J13">
        <v>4</v>
      </c>
      <c r="K13">
        <v>2</v>
      </c>
      <c r="L13">
        <v>23</v>
      </c>
      <c r="M13">
        <v>3</v>
      </c>
      <c r="N13">
        <v>35</v>
      </c>
      <c r="O13">
        <v>11</v>
      </c>
      <c r="P13">
        <v>0</v>
      </c>
      <c r="Q13">
        <v>0</v>
      </c>
      <c r="R13">
        <v>1</v>
      </c>
      <c r="S13">
        <v>1</v>
      </c>
      <c r="T13">
        <v>2</v>
      </c>
      <c r="U13">
        <v>0</v>
      </c>
      <c r="V13">
        <v>0</v>
      </c>
      <c r="W13">
        <v>3</v>
      </c>
      <c r="X13">
        <v>3</v>
      </c>
      <c r="Y13">
        <v>0</v>
      </c>
      <c r="Z13">
        <v>2</v>
      </c>
      <c r="AA13">
        <v>1</v>
      </c>
      <c r="AB13">
        <v>4</v>
      </c>
      <c r="AC13">
        <v>9</v>
      </c>
      <c r="AD13">
        <v>0</v>
      </c>
      <c r="AE13">
        <v>3</v>
      </c>
      <c r="AF13">
        <v>0</v>
      </c>
      <c r="AG13">
        <v>0</v>
      </c>
      <c r="AH13">
        <v>6</v>
      </c>
    </row>
    <row r="14" spans="1:34">
      <c r="A14">
        <v>2015</v>
      </c>
      <c r="B14" s="14">
        <v>43054.607638888891</v>
      </c>
      <c r="C14" t="s">
        <v>3655</v>
      </c>
      <c r="D14">
        <v>2</v>
      </c>
      <c r="E14">
        <v>3</v>
      </c>
      <c r="F14">
        <v>0</v>
      </c>
      <c r="G14">
        <v>2</v>
      </c>
      <c r="H14">
        <v>3</v>
      </c>
      <c r="I14">
        <v>4</v>
      </c>
      <c r="J14">
        <v>0</v>
      </c>
      <c r="K14">
        <v>0</v>
      </c>
      <c r="L14">
        <v>11</v>
      </c>
      <c r="M14">
        <v>0</v>
      </c>
      <c r="N14">
        <v>31</v>
      </c>
      <c r="O14">
        <v>3</v>
      </c>
      <c r="P14">
        <v>0</v>
      </c>
      <c r="Q14">
        <v>0</v>
      </c>
      <c r="R14">
        <v>6</v>
      </c>
      <c r="S14">
        <v>1</v>
      </c>
      <c r="T14">
        <v>2</v>
      </c>
      <c r="U14">
        <v>0</v>
      </c>
      <c r="V14">
        <v>0</v>
      </c>
      <c r="W14">
        <v>1</v>
      </c>
      <c r="X14">
        <v>0</v>
      </c>
      <c r="Y14">
        <v>0</v>
      </c>
      <c r="Z14">
        <v>1</v>
      </c>
      <c r="AA14">
        <v>1</v>
      </c>
      <c r="AB14">
        <v>2</v>
      </c>
      <c r="AC14">
        <v>2</v>
      </c>
      <c r="AD14">
        <v>1</v>
      </c>
      <c r="AE14">
        <v>2</v>
      </c>
      <c r="AF14">
        <v>0</v>
      </c>
      <c r="AG14">
        <v>0</v>
      </c>
      <c r="AH14">
        <v>66</v>
      </c>
    </row>
    <row r="15" spans="1:34">
      <c r="A15">
        <v>2015</v>
      </c>
      <c r="B15" s="14">
        <v>43054.607638888891</v>
      </c>
      <c r="C15" t="s">
        <v>3656</v>
      </c>
      <c r="D15">
        <v>2</v>
      </c>
      <c r="E15">
        <v>0</v>
      </c>
      <c r="F15">
        <v>0</v>
      </c>
      <c r="G15">
        <v>1</v>
      </c>
      <c r="H15">
        <v>0</v>
      </c>
      <c r="I15">
        <v>12</v>
      </c>
      <c r="J15">
        <v>2</v>
      </c>
      <c r="K15">
        <v>0</v>
      </c>
      <c r="L15">
        <v>12</v>
      </c>
      <c r="M15">
        <v>2</v>
      </c>
      <c r="N15">
        <v>13</v>
      </c>
      <c r="O15">
        <v>15</v>
      </c>
      <c r="P15">
        <v>0</v>
      </c>
      <c r="Q15">
        <v>0</v>
      </c>
      <c r="R15">
        <v>7</v>
      </c>
      <c r="S15">
        <v>1</v>
      </c>
      <c r="T15">
        <v>6</v>
      </c>
      <c r="U15">
        <v>0</v>
      </c>
      <c r="V15">
        <v>0</v>
      </c>
      <c r="W15">
        <v>0</v>
      </c>
      <c r="X15">
        <v>0</v>
      </c>
      <c r="Y15">
        <v>0</v>
      </c>
      <c r="Z15">
        <v>0</v>
      </c>
      <c r="AA15">
        <v>1</v>
      </c>
      <c r="AB15">
        <v>2</v>
      </c>
      <c r="AC15">
        <v>3</v>
      </c>
      <c r="AD15">
        <v>0</v>
      </c>
      <c r="AE15">
        <v>4</v>
      </c>
      <c r="AF15">
        <v>0</v>
      </c>
      <c r="AG15">
        <v>0</v>
      </c>
      <c r="AH15">
        <v>90</v>
      </c>
    </row>
    <row r="16" spans="1:34">
      <c r="A16">
        <v>2016</v>
      </c>
      <c r="B16" s="14">
        <v>43054.607638888891</v>
      </c>
      <c r="C16" t="s">
        <v>3653</v>
      </c>
      <c r="D16">
        <v>3</v>
      </c>
      <c r="E16">
        <v>0</v>
      </c>
      <c r="F16">
        <v>0</v>
      </c>
      <c r="G16">
        <v>0</v>
      </c>
      <c r="H16">
        <v>0</v>
      </c>
      <c r="I16">
        <v>4</v>
      </c>
      <c r="J16">
        <v>0</v>
      </c>
      <c r="K16">
        <v>0</v>
      </c>
      <c r="L16">
        <v>17</v>
      </c>
      <c r="M16">
        <v>1</v>
      </c>
      <c r="N16">
        <v>0</v>
      </c>
      <c r="O16">
        <v>8</v>
      </c>
      <c r="P16">
        <v>0</v>
      </c>
      <c r="Q16">
        <v>0</v>
      </c>
      <c r="R16">
        <v>0</v>
      </c>
      <c r="S16">
        <v>2</v>
      </c>
      <c r="T16">
        <v>2</v>
      </c>
      <c r="U16">
        <v>0</v>
      </c>
      <c r="V16">
        <v>0</v>
      </c>
      <c r="W16">
        <v>1</v>
      </c>
      <c r="X16">
        <v>0</v>
      </c>
      <c r="Y16">
        <v>0</v>
      </c>
      <c r="Z16">
        <v>2</v>
      </c>
      <c r="AA16">
        <v>4</v>
      </c>
      <c r="AB16">
        <v>3</v>
      </c>
      <c r="AC16">
        <v>0</v>
      </c>
      <c r="AD16">
        <v>1</v>
      </c>
      <c r="AE16">
        <v>3</v>
      </c>
      <c r="AF16">
        <v>0</v>
      </c>
      <c r="AG16">
        <v>0</v>
      </c>
      <c r="AH16">
        <v>10</v>
      </c>
    </row>
    <row r="17" spans="1:34">
      <c r="A17">
        <v>2016</v>
      </c>
      <c r="B17" s="14">
        <v>43054.607638888891</v>
      </c>
      <c r="C17" t="s">
        <v>3654</v>
      </c>
      <c r="D17">
        <v>6</v>
      </c>
      <c r="E17">
        <v>11</v>
      </c>
      <c r="F17">
        <v>0</v>
      </c>
      <c r="G17">
        <v>0</v>
      </c>
      <c r="H17">
        <v>2</v>
      </c>
      <c r="I17">
        <v>9</v>
      </c>
      <c r="J17">
        <v>3</v>
      </c>
      <c r="K17">
        <v>1</v>
      </c>
      <c r="L17">
        <v>26</v>
      </c>
      <c r="M17">
        <v>2</v>
      </c>
      <c r="N17">
        <v>14</v>
      </c>
      <c r="O17">
        <v>5</v>
      </c>
      <c r="P17">
        <v>0</v>
      </c>
      <c r="Q17">
        <v>0</v>
      </c>
      <c r="R17">
        <v>2</v>
      </c>
      <c r="S17">
        <v>2</v>
      </c>
      <c r="T17">
        <v>6</v>
      </c>
      <c r="U17">
        <v>0</v>
      </c>
      <c r="V17">
        <v>0</v>
      </c>
      <c r="W17">
        <v>3</v>
      </c>
      <c r="X17">
        <v>3</v>
      </c>
      <c r="Y17">
        <v>0</v>
      </c>
      <c r="Z17">
        <v>3</v>
      </c>
      <c r="AA17">
        <v>2</v>
      </c>
      <c r="AB17">
        <v>5</v>
      </c>
      <c r="AC17">
        <v>10</v>
      </c>
      <c r="AD17">
        <v>0</v>
      </c>
      <c r="AE17">
        <v>4</v>
      </c>
      <c r="AF17">
        <v>0</v>
      </c>
      <c r="AG17">
        <v>0</v>
      </c>
      <c r="AH17">
        <v>12</v>
      </c>
    </row>
    <row r="18" spans="1:34">
      <c r="A18">
        <v>2016</v>
      </c>
      <c r="B18" s="14">
        <v>43054.607638888891</v>
      </c>
      <c r="C18" t="s">
        <v>3655</v>
      </c>
      <c r="D18">
        <v>3</v>
      </c>
      <c r="E18">
        <v>5</v>
      </c>
      <c r="F18">
        <v>0</v>
      </c>
      <c r="G18">
        <v>3</v>
      </c>
      <c r="H18">
        <v>3</v>
      </c>
      <c r="I18">
        <v>6</v>
      </c>
      <c r="J18">
        <v>0</v>
      </c>
      <c r="K18">
        <v>0</v>
      </c>
      <c r="L18">
        <v>7</v>
      </c>
      <c r="M18">
        <v>1</v>
      </c>
      <c r="N18">
        <v>23</v>
      </c>
      <c r="O18">
        <v>0</v>
      </c>
      <c r="P18">
        <v>0</v>
      </c>
      <c r="Q18">
        <v>0</v>
      </c>
      <c r="R18">
        <v>8</v>
      </c>
      <c r="S18">
        <v>2</v>
      </c>
      <c r="T18">
        <v>1</v>
      </c>
      <c r="U18">
        <v>0</v>
      </c>
      <c r="V18">
        <v>0</v>
      </c>
      <c r="W18">
        <v>0</v>
      </c>
      <c r="X18">
        <v>0</v>
      </c>
      <c r="Y18">
        <v>0</v>
      </c>
      <c r="Z18">
        <v>2</v>
      </c>
      <c r="AA18">
        <v>2</v>
      </c>
      <c r="AB18">
        <v>1</v>
      </c>
      <c r="AC18">
        <v>4</v>
      </c>
      <c r="AD18">
        <v>0</v>
      </c>
      <c r="AE18">
        <v>2</v>
      </c>
      <c r="AF18">
        <v>0</v>
      </c>
      <c r="AG18">
        <v>0</v>
      </c>
      <c r="AH18">
        <v>64</v>
      </c>
    </row>
    <row r="19" spans="1:34">
      <c r="A19">
        <v>2016</v>
      </c>
      <c r="B19" s="14">
        <v>43054.607638888891</v>
      </c>
      <c r="C19" t="s">
        <v>3656</v>
      </c>
      <c r="D19">
        <v>3</v>
      </c>
      <c r="E19">
        <v>0</v>
      </c>
      <c r="F19">
        <v>0</v>
      </c>
      <c r="G19">
        <v>4</v>
      </c>
      <c r="H19">
        <v>0</v>
      </c>
      <c r="I19">
        <v>14</v>
      </c>
      <c r="J19">
        <v>3</v>
      </c>
      <c r="K19">
        <v>0</v>
      </c>
      <c r="L19">
        <v>13</v>
      </c>
      <c r="M19">
        <v>2</v>
      </c>
      <c r="N19">
        <v>33</v>
      </c>
      <c r="O19">
        <v>5</v>
      </c>
      <c r="P19">
        <v>0</v>
      </c>
      <c r="Q19">
        <v>1</v>
      </c>
      <c r="R19">
        <v>8</v>
      </c>
      <c r="S19">
        <v>2</v>
      </c>
      <c r="T19">
        <v>7</v>
      </c>
      <c r="U19">
        <v>0</v>
      </c>
      <c r="V19">
        <v>0</v>
      </c>
      <c r="W19">
        <v>0</v>
      </c>
      <c r="X19">
        <v>0</v>
      </c>
      <c r="Y19">
        <v>0</v>
      </c>
      <c r="Z19">
        <v>0</v>
      </c>
      <c r="AA19">
        <v>0</v>
      </c>
      <c r="AB19">
        <v>1</v>
      </c>
      <c r="AC19">
        <v>4</v>
      </c>
      <c r="AD19">
        <v>1</v>
      </c>
      <c r="AE19">
        <v>4</v>
      </c>
      <c r="AF19">
        <v>0</v>
      </c>
      <c r="AG19">
        <v>0</v>
      </c>
      <c r="AH19">
        <v>88</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E127"/>
  <sheetViews>
    <sheetView workbookViewId="0"/>
  </sheetViews>
  <sheetFormatPr defaultRowHeight="15"/>
  <sheetData>
    <row r="1" spans="1:5">
      <c r="A1">
        <v>5.25</v>
      </c>
      <c r="B1" t="s">
        <v>70</v>
      </c>
    </row>
    <row r="2" spans="1:5">
      <c r="A2" s="10" t="str">
        <f>HYPERLINK("#'Contents'!B117", "Back to Contents")</f>
        <v>Back to Contents</v>
      </c>
    </row>
    <row r="3" spans="1:5">
      <c r="A3" t="s">
        <v>110</v>
      </c>
      <c r="B3" t="s">
        <v>108</v>
      </c>
      <c r="C3" t="s">
        <v>109</v>
      </c>
      <c r="D3" t="s">
        <v>3657</v>
      </c>
      <c r="E3" t="s">
        <v>3658</v>
      </c>
    </row>
    <row r="4" spans="1:5">
      <c r="A4" t="s">
        <v>117</v>
      </c>
      <c r="B4">
        <v>2013</v>
      </c>
      <c r="C4" s="14">
        <v>43054.607638888891</v>
      </c>
    </row>
    <row r="5" spans="1:5">
      <c r="A5" t="s">
        <v>117</v>
      </c>
      <c r="B5">
        <v>2014</v>
      </c>
      <c r="C5" s="14">
        <v>43054.607638888891</v>
      </c>
    </row>
    <row r="6" spans="1:5">
      <c r="A6" t="s">
        <v>117</v>
      </c>
      <c r="B6">
        <v>2015</v>
      </c>
      <c r="C6" s="14">
        <v>43054.607638888891</v>
      </c>
      <c r="D6">
        <v>1</v>
      </c>
      <c r="E6">
        <v>0</v>
      </c>
    </row>
    <row r="7" spans="1:5">
      <c r="A7" t="s">
        <v>117</v>
      </c>
      <c r="B7">
        <v>2016</v>
      </c>
      <c r="C7" s="14">
        <v>43054.607638888891</v>
      </c>
      <c r="D7">
        <v>3</v>
      </c>
      <c r="E7">
        <v>1</v>
      </c>
    </row>
    <row r="8" spans="1:5">
      <c r="A8" t="s">
        <v>126</v>
      </c>
      <c r="B8">
        <v>2013</v>
      </c>
      <c r="C8" s="14">
        <v>43054.607638888891</v>
      </c>
      <c r="D8">
        <v>0</v>
      </c>
      <c r="E8">
        <v>0</v>
      </c>
    </row>
    <row r="9" spans="1:5">
      <c r="A9" t="s">
        <v>126</v>
      </c>
      <c r="B9">
        <v>2014</v>
      </c>
      <c r="C9" s="14">
        <v>43054.607638888891</v>
      </c>
      <c r="D9">
        <v>2</v>
      </c>
      <c r="E9">
        <v>2</v>
      </c>
    </row>
    <row r="10" spans="1:5">
      <c r="A10" t="s">
        <v>126</v>
      </c>
      <c r="B10">
        <v>2015</v>
      </c>
      <c r="C10" s="14">
        <v>43054.607638888891</v>
      </c>
      <c r="D10">
        <v>7</v>
      </c>
      <c r="E10">
        <v>7</v>
      </c>
    </row>
    <row r="11" spans="1:5">
      <c r="A11" t="s">
        <v>126</v>
      </c>
      <c r="B11">
        <v>2016</v>
      </c>
      <c r="C11" s="14">
        <v>43054.607638888891</v>
      </c>
      <c r="D11">
        <v>8</v>
      </c>
      <c r="E11">
        <v>7</v>
      </c>
    </row>
    <row r="12" spans="1:5">
      <c r="A12" t="s">
        <v>134</v>
      </c>
      <c r="B12">
        <v>2013</v>
      </c>
      <c r="C12" s="14">
        <v>43054.607638888891</v>
      </c>
      <c r="D12">
        <v>0</v>
      </c>
      <c r="E12">
        <v>0</v>
      </c>
    </row>
    <row r="13" spans="1:5">
      <c r="A13" t="s">
        <v>134</v>
      </c>
      <c r="B13">
        <v>2014</v>
      </c>
      <c r="C13" s="14">
        <v>43054.607638888891</v>
      </c>
      <c r="D13">
        <v>1</v>
      </c>
      <c r="E13">
        <v>1</v>
      </c>
    </row>
    <row r="14" spans="1:5">
      <c r="A14" t="s">
        <v>134</v>
      </c>
      <c r="B14">
        <v>2015</v>
      </c>
      <c r="C14" s="14">
        <v>43054.607638888891</v>
      </c>
      <c r="D14">
        <v>0</v>
      </c>
      <c r="E14">
        <v>0</v>
      </c>
    </row>
    <row r="15" spans="1:5">
      <c r="A15" t="s">
        <v>134</v>
      </c>
      <c r="B15">
        <v>2016</v>
      </c>
      <c r="C15" s="14">
        <v>43054.607638888891</v>
      </c>
      <c r="D15">
        <v>0</v>
      </c>
      <c r="E15">
        <v>0</v>
      </c>
    </row>
    <row r="16" spans="1:5">
      <c r="A16" t="s">
        <v>147</v>
      </c>
      <c r="B16">
        <v>2013</v>
      </c>
      <c r="C16" s="14">
        <v>43054.607638888891</v>
      </c>
      <c r="D16">
        <v>0</v>
      </c>
      <c r="E16">
        <v>0</v>
      </c>
    </row>
    <row r="17" spans="1:5">
      <c r="A17" t="s">
        <v>147</v>
      </c>
      <c r="B17">
        <v>2014</v>
      </c>
      <c r="C17" s="14">
        <v>43054.607638888891</v>
      </c>
      <c r="D17">
        <v>1</v>
      </c>
      <c r="E17">
        <v>0</v>
      </c>
    </row>
    <row r="18" spans="1:5">
      <c r="A18" t="s">
        <v>147</v>
      </c>
      <c r="B18">
        <v>2015</v>
      </c>
      <c r="C18" s="14">
        <v>43054.607638888891</v>
      </c>
      <c r="D18">
        <v>0</v>
      </c>
      <c r="E18">
        <v>0</v>
      </c>
    </row>
    <row r="19" spans="1:5">
      <c r="A19" t="s">
        <v>147</v>
      </c>
      <c r="B19">
        <v>2016</v>
      </c>
      <c r="C19" s="14">
        <v>43054.607638888891</v>
      </c>
      <c r="D19">
        <v>0</v>
      </c>
      <c r="E19">
        <v>0</v>
      </c>
    </row>
    <row r="20" spans="1:5">
      <c r="A20" t="s">
        <v>155</v>
      </c>
      <c r="B20">
        <v>2013</v>
      </c>
      <c r="C20" s="14">
        <v>43054.607638888891</v>
      </c>
      <c r="D20">
        <v>0</v>
      </c>
      <c r="E20">
        <v>0</v>
      </c>
    </row>
    <row r="21" spans="1:5">
      <c r="A21" t="s">
        <v>155</v>
      </c>
      <c r="B21">
        <v>2014</v>
      </c>
      <c r="C21" s="14">
        <v>43054.607638888891</v>
      </c>
      <c r="D21">
        <v>1</v>
      </c>
      <c r="E21">
        <v>1</v>
      </c>
    </row>
    <row r="22" spans="1:5">
      <c r="A22" t="s">
        <v>155</v>
      </c>
      <c r="B22">
        <v>2015</v>
      </c>
      <c r="C22" s="14">
        <v>43054.607638888891</v>
      </c>
      <c r="D22">
        <v>0</v>
      </c>
      <c r="E22">
        <v>0</v>
      </c>
    </row>
    <row r="23" spans="1:5">
      <c r="A23" t="s">
        <v>155</v>
      </c>
      <c r="B23">
        <v>2016</v>
      </c>
      <c r="C23" s="14">
        <v>43054.607638888891</v>
      </c>
      <c r="D23">
        <v>0</v>
      </c>
      <c r="E23">
        <v>0</v>
      </c>
    </row>
    <row r="24" spans="1:5">
      <c r="A24" t="s">
        <v>162</v>
      </c>
      <c r="B24">
        <v>2013</v>
      </c>
      <c r="C24" s="14">
        <v>43054.607638888891</v>
      </c>
      <c r="D24">
        <v>0</v>
      </c>
      <c r="E24">
        <v>0</v>
      </c>
    </row>
    <row r="25" spans="1:5">
      <c r="A25" t="s">
        <v>162</v>
      </c>
      <c r="B25">
        <v>2014</v>
      </c>
      <c r="C25" s="14">
        <v>43054.607638888891</v>
      </c>
      <c r="D25">
        <v>0</v>
      </c>
      <c r="E25">
        <v>0</v>
      </c>
    </row>
    <row r="26" spans="1:5">
      <c r="A26" t="s">
        <v>162</v>
      </c>
      <c r="B26">
        <v>2015</v>
      </c>
      <c r="C26" s="14">
        <v>43054.607638888891</v>
      </c>
      <c r="D26">
        <v>0</v>
      </c>
      <c r="E26">
        <v>0</v>
      </c>
    </row>
    <row r="27" spans="1:5">
      <c r="A27" t="s">
        <v>162</v>
      </c>
      <c r="B27">
        <v>2016</v>
      </c>
      <c r="C27" s="14">
        <v>43054.607638888891</v>
      </c>
      <c r="D27">
        <v>6</v>
      </c>
      <c r="E27">
        <v>6</v>
      </c>
    </row>
    <row r="28" spans="1:5">
      <c r="A28" t="s">
        <v>172</v>
      </c>
      <c r="B28">
        <v>2013</v>
      </c>
      <c r="C28" s="14">
        <v>43054.607638888891</v>
      </c>
      <c r="D28">
        <v>0</v>
      </c>
      <c r="E28">
        <v>0</v>
      </c>
    </row>
    <row r="29" spans="1:5">
      <c r="A29" t="s">
        <v>172</v>
      </c>
      <c r="B29">
        <v>2014</v>
      </c>
      <c r="C29" s="14">
        <v>43054.607638888891</v>
      </c>
      <c r="D29">
        <v>2</v>
      </c>
      <c r="E29">
        <v>0</v>
      </c>
    </row>
    <row r="30" spans="1:5">
      <c r="A30" t="s">
        <v>172</v>
      </c>
      <c r="B30">
        <v>2015</v>
      </c>
      <c r="C30" s="14">
        <v>43054.607638888891</v>
      </c>
      <c r="D30">
        <v>5</v>
      </c>
      <c r="E30">
        <v>0</v>
      </c>
    </row>
    <row r="31" spans="1:5">
      <c r="A31" t="s">
        <v>172</v>
      </c>
      <c r="B31">
        <v>2016</v>
      </c>
      <c r="C31" s="14">
        <v>43054.607638888891</v>
      </c>
      <c r="D31">
        <v>6</v>
      </c>
      <c r="E31">
        <v>3</v>
      </c>
    </row>
    <row r="32" spans="1:5">
      <c r="A32" t="s">
        <v>180</v>
      </c>
      <c r="B32">
        <v>2013</v>
      </c>
      <c r="C32" s="14">
        <v>43054.607638888891</v>
      </c>
      <c r="D32">
        <v>0</v>
      </c>
      <c r="E32">
        <v>0</v>
      </c>
    </row>
    <row r="33" spans="1:5">
      <c r="A33" t="s">
        <v>180</v>
      </c>
      <c r="B33">
        <v>2014</v>
      </c>
      <c r="C33" s="14">
        <v>43054.607638888891</v>
      </c>
      <c r="D33">
        <v>0</v>
      </c>
      <c r="E33">
        <v>0</v>
      </c>
    </row>
    <row r="34" spans="1:5">
      <c r="A34" t="s">
        <v>180</v>
      </c>
      <c r="B34">
        <v>2015</v>
      </c>
      <c r="C34" s="14">
        <v>43054.607638888891</v>
      </c>
      <c r="D34">
        <v>1</v>
      </c>
      <c r="E34">
        <v>1</v>
      </c>
    </row>
    <row r="35" spans="1:5">
      <c r="A35" t="s">
        <v>180</v>
      </c>
      <c r="B35">
        <v>2016</v>
      </c>
      <c r="C35" s="14">
        <v>43054.607638888891</v>
      </c>
      <c r="D35">
        <v>0</v>
      </c>
      <c r="E35">
        <v>0</v>
      </c>
    </row>
    <row r="36" spans="1:5">
      <c r="A36" t="s">
        <v>192</v>
      </c>
      <c r="B36">
        <v>2013</v>
      </c>
      <c r="C36" s="14">
        <v>43054.607638888891</v>
      </c>
      <c r="D36">
        <v>11</v>
      </c>
      <c r="E36">
        <v>6</v>
      </c>
    </row>
    <row r="37" spans="1:5">
      <c r="A37" t="s">
        <v>192</v>
      </c>
      <c r="B37">
        <v>2014</v>
      </c>
      <c r="C37" s="14">
        <v>43054.607638888891</v>
      </c>
      <c r="D37">
        <v>18</v>
      </c>
      <c r="E37">
        <v>15</v>
      </c>
    </row>
    <row r="38" spans="1:5">
      <c r="A38" t="s">
        <v>192</v>
      </c>
      <c r="B38">
        <v>2015</v>
      </c>
      <c r="C38" s="14">
        <v>43054.607638888891</v>
      </c>
      <c r="D38">
        <v>19</v>
      </c>
      <c r="E38">
        <v>12</v>
      </c>
    </row>
    <row r="39" spans="1:5">
      <c r="A39" t="s">
        <v>192</v>
      </c>
      <c r="B39">
        <v>2016</v>
      </c>
      <c r="C39" s="14">
        <v>43054.607638888891</v>
      </c>
      <c r="D39">
        <v>19</v>
      </c>
      <c r="E39">
        <v>19</v>
      </c>
    </row>
    <row r="40" spans="1:5">
      <c r="A40" t="s">
        <v>199</v>
      </c>
      <c r="B40">
        <v>2013</v>
      </c>
      <c r="C40" s="14">
        <v>43054.607638888891</v>
      </c>
      <c r="D40">
        <v>0</v>
      </c>
      <c r="E40">
        <v>0</v>
      </c>
    </row>
    <row r="41" spans="1:5">
      <c r="A41" t="s">
        <v>199</v>
      </c>
      <c r="B41">
        <v>2014</v>
      </c>
      <c r="C41" s="14">
        <v>43054.607638888891</v>
      </c>
      <c r="D41">
        <v>6</v>
      </c>
      <c r="E41">
        <v>1</v>
      </c>
    </row>
    <row r="42" spans="1:5">
      <c r="A42" t="s">
        <v>199</v>
      </c>
      <c r="B42">
        <v>2015</v>
      </c>
      <c r="C42" s="14">
        <v>43054.607638888891</v>
      </c>
      <c r="D42">
        <v>6</v>
      </c>
      <c r="E42">
        <v>3</v>
      </c>
    </row>
    <row r="43" spans="1:5">
      <c r="A43" t="s">
        <v>199</v>
      </c>
      <c r="B43">
        <v>2016</v>
      </c>
      <c r="C43" s="14">
        <v>43054.607638888891</v>
      </c>
      <c r="D43">
        <v>3</v>
      </c>
      <c r="E43">
        <v>1</v>
      </c>
    </row>
    <row r="44" spans="1:5">
      <c r="A44" t="s">
        <v>205</v>
      </c>
      <c r="B44">
        <v>2013</v>
      </c>
      <c r="C44" s="14">
        <v>43054.607638888891</v>
      </c>
      <c r="E44">
        <v>0</v>
      </c>
    </row>
    <row r="45" spans="1:5">
      <c r="A45" t="s">
        <v>205</v>
      </c>
      <c r="B45">
        <v>2014</v>
      </c>
      <c r="C45" s="14">
        <v>43054.607638888891</v>
      </c>
      <c r="D45">
        <v>40</v>
      </c>
      <c r="E45">
        <v>0</v>
      </c>
    </row>
    <row r="46" spans="1:5">
      <c r="A46" t="s">
        <v>205</v>
      </c>
      <c r="B46">
        <v>2015</v>
      </c>
      <c r="C46" s="14">
        <v>43054.607638888891</v>
      </c>
      <c r="D46">
        <v>22</v>
      </c>
      <c r="E46">
        <v>7</v>
      </c>
    </row>
    <row r="47" spans="1:5">
      <c r="A47" t="s">
        <v>205</v>
      </c>
      <c r="B47">
        <v>2016</v>
      </c>
      <c r="C47" s="14">
        <v>43054.607638888891</v>
      </c>
      <c r="D47">
        <v>23</v>
      </c>
      <c r="E47">
        <v>19</v>
      </c>
    </row>
    <row r="48" spans="1:5">
      <c r="A48" t="s">
        <v>380</v>
      </c>
      <c r="B48">
        <v>2013</v>
      </c>
      <c r="C48" s="14">
        <v>43054.607638888891</v>
      </c>
      <c r="D48">
        <v>0</v>
      </c>
      <c r="E48">
        <v>0</v>
      </c>
    </row>
    <row r="49" spans="1:5">
      <c r="A49" t="s">
        <v>380</v>
      </c>
      <c r="B49">
        <v>2014</v>
      </c>
      <c r="C49" s="14">
        <v>43054.607638888891</v>
      </c>
      <c r="D49">
        <v>0</v>
      </c>
      <c r="E49">
        <v>0</v>
      </c>
    </row>
    <row r="50" spans="1:5">
      <c r="A50" t="s">
        <v>380</v>
      </c>
      <c r="B50">
        <v>2015</v>
      </c>
      <c r="C50" s="14">
        <v>43054.607638888891</v>
      </c>
      <c r="D50">
        <v>0</v>
      </c>
      <c r="E50">
        <v>0</v>
      </c>
    </row>
    <row r="51" spans="1:5">
      <c r="A51" t="s">
        <v>380</v>
      </c>
      <c r="B51">
        <v>2016</v>
      </c>
      <c r="C51" s="14">
        <v>43054.607638888891</v>
      </c>
      <c r="D51">
        <v>0</v>
      </c>
      <c r="E51">
        <v>0</v>
      </c>
    </row>
    <row r="52" spans="1:5">
      <c r="A52" t="s">
        <v>215</v>
      </c>
      <c r="B52">
        <v>2013</v>
      </c>
      <c r="C52" s="14">
        <v>43054.607638888891</v>
      </c>
      <c r="D52">
        <v>0</v>
      </c>
      <c r="E52">
        <v>0</v>
      </c>
    </row>
    <row r="53" spans="1:5">
      <c r="A53" t="s">
        <v>215</v>
      </c>
      <c r="B53">
        <v>2014</v>
      </c>
      <c r="C53" s="14">
        <v>43054.607638888891</v>
      </c>
      <c r="D53">
        <v>0</v>
      </c>
      <c r="E53">
        <v>0</v>
      </c>
    </row>
    <row r="54" spans="1:5">
      <c r="A54" t="s">
        <v>215</v>
      </c>
      <c r="B54">
        <v>2015</v>
      </c>
      <c r="C54" s="14">
        <v>43054.607638888891</v>
      </c>
      <c r="D54">
        <v>0</v>
      </c>
      <c r="E54">
        <v>0</v>
      </c>
    </row>
    <row r="55" spans="1:5">
      <c r="A55" t="s">
        <v>215</v>
      </c>
      <c r="B55">
        <v>2016</v>
      </c>
      <c r="C55" s="14">
        <v>43054.607638888891</v>
      </c>
      <c r="D55">
        <v>1</v>
      </c>
      <c r="E55">
        <v>1</v>
      </c>
    </row>
    <row r="56" spans="1:5">
      <c r="A56" t="s">
        <v>223</v>
      </c>
      <c r="B56">
        <v>2013</v>
      </c>
      <c r="C56" s="14">
        <v>43054.607638888891</v>
      </c>
      <c r="D56">
        <v>0</v>
      </c>
      <c r="E56">
        <v>0</v>
      </c>
    </row>
    <row r="57" spans="1:5">
      <c r="A57" t="s">
        <v>223</v>
      </c>
      <c r="B57">
        <v>2014</v>
      </c>
      <c r="C57" s="14">
        <v>43054.607638888891</v>
      </c>
      <c r="D57">
        <v>0</v>
      </c>
      <c r="E57">
        <v>0</v>
      </c>
    </row>
    <row r="58" spans="1:5">
      <c r="A58" t="s">
        <v>223</v>
      </c>
      <c r="B58">
        <v>2015</v>
      </c>
      <c r="C58" s="14">
        <v>43054.607638888891</v>
      </c>
      <c r="D58">
        <v>0</v>
      </c>
      <c r="E58">
        <v>0</v>
      </c>
    </row>
    <row r="59" spans="1:5">
      <c r="A59" t="s">
        <v>223</v>
      </c>
      <c r="B59">
        <v>2016</v>
      </c>
      <c r="C59" s="14">
        <v>43054.607638888891</v>
      </c>
      <c r="D59">
        <v>0</v>
      </c>
      <c r="E59">
        <v>0</v>
      </c>
    </row>
    <row r="60" spans="1:5">
      <c r="A60" t="s">
        <v>232</v>
      </c>
      <c r="B60">
        <v>2013</v>
      </c>
      <c r="C60" s="14">
        <v>43054.607638888891</v>
      </c>
      <c r="D60">
        <v>0</v>
      </c>
      <c r="E60">
        <v>0</v>
      </c>
    </row>
    <row r="61" spans="1:5">
      <c r="A61" t="s">
        <v>232</v>
      </c>
      <c r="B61">
        <v>2014</v>
      </c>
      <c r="C61" s="14">
        <v>43054.607638888891</v>
      </c>
      <c r="D61">
        <v>0</v>
      </c>
      <c r="E61">
        <v>0</v>
      </c>
    </row>
    <row r="62" spans="1:5">
      <c r="A62" t="s">
        <v>232</v>
      </c>
      <c r="B62">
        <v>2015</v>
      </c>
      <c r="C62" s="14">
        <v>43054.607638888891</v>
      </c>
      <c r="D62">
        <v>3</v>
      </c>
      <c r="E62">
        <v>3</v>
      </c>
    </row>
    <row r="63" spans="1:5">
      <c r="A63" t="s">
        <v>232</v>
      </c>
      <c r="B63">
        <v>2016</v>
      </c>
      <c r="C63" s="14">
        <v>43054.607638888891</v>
      </c>
      <c r="D63">
        <v>4</v>
      </c>
      <c r="E63">
        <v>3</v>
      </c>
    </row>
    <row r="64" spans="1:5">
      <c r="A64" t="s">
        <v>239</v>
      </c>
      <c r="B64">
        <v>2013</v>
      </c>
      <c r="C64" s="14">
        <v>43054.607638888891</v>
      </c>
      <c r="D64">
        <v>0</v>
      </c>
      <c r="E64">
        <v>0</v>
      </c>
    </row>
    <row r="65" spans="1:5">
      <c r="A65" t="s">
        <v>239</v>
      </c>
      <c r="B65">
        <v>2014</v>
      </c>
      <c r="C65" s="14">
        <v>43054.607638888891</v>
      </c>
      <c r="D65">
        <v>2</v>
      </c>
      <c r="E65">
        <v>0</v>
      </c>
    </row>
    <row r="66" spans="1:5">
      <c r="A66" t="s">
        <v>239</v>
      </c>
      <c r="B66">
        <v>2015</v>
      </c>
      <c r="C66" s="14">
        <v>43054.607638888891</v>
      </c>
      <c r="D66">
        <v>1</v>
      </c>
      <c r="E66">
        <v>1</v>
      </c>
    </row>
    <row r="67" spans="1:5">
      <c r="A67" t="s">
        <v>239</v>
      </c>
      <c r="B67">
        <v>2016</v>
      </c>
      <c r="C67" s="14">
        <v>43054.607638888891</v>
      </c>
      <c r="D67">
        <v>1</v>
      </c>
      <c r="E67">
        <v>1</v>
      </c>
    </row>
    <row r="68" spans="1:5">
      <c r="A68" t="s">
        <v>248</v>
      </c>
      <c r="B68">
        <v>2013</v>
      </c>
      <c r="C68" s="14">
        <v>43054.607638888891</v>
      </c>
      <c r="D68">
        <v>0</v>
      </c>
      <c r="E68">
        <v>0</v>
      </c>
    </row>
    <row r="69" spans="1:5">
      <c r="A69" t="s">
        <v>248</v>
      </c>
      <c r="B69">
        <v>2014</v>
      </c>
      <c r="C69" s="14">
        <v>43054.607638888891</v>
      </c>
      <c r="D69">
        <v>0</v>
      </c>
      <c r="E69">
        <v>0</v>
      </c>
    </row>
    <row r="70" spans="1:5">
      <c r="A70" t="s">
        <v>248</v>
      </c>
      <c r="B70">
        <v>2015</v>
      </c>
      <c r="C70" s="14">
        <v>43054.607638888891</v>
      </c>
      <c r="D70">
        <v>8</v>
      </c>
      <c r="E70">
        <v>1</v>
      </c>
    </row>
    <row r="71" spans="1:5">
      <c r="A71" t="s">
        <v>248</v>
      </c>
      <c r="B71">
        <v>2016</v>
      </c>
      <c r="C71" s="14">
        <v>43054.607638888891</v>
      </c>
      <c r="D71">
        <v>5</v>
      </c>
      <c r="E71">
        <v>2</v>
      </c>
    </row>
    <row r="72" spans="1:5">
      <c r="A72" t="s">
        <v>254</v>
      </c>
      <c r="B72">
        <v>2013</v>
      </c>
      <c r="C72" s="14">
        <v>43054.607638888891</v>
      </c>
      <c r="D72">
        <v>0</v>
      </c>
      <c r="E72">
        <v>0</v>
      </c>
    </row>
    <row r="73" spans="1:5">
      <c r="A73" t="s">
        <v>254</v>
      </c>
      <c r="B73">
        <v>2014</v>
      </c>
      <c r="C73" s="14">
        <v>43054.607638888891</v>
      </c>
      <c r="D73">
        <v>0</v>
      </c>
      <c r="E73">
        <v>0</v>
      </c>
    </row>
    <row r="74" spans="1:5">
      <c r="A74" t="s">
        <v>254</v>
      </c>
      <c r="B74">
        <v>2015</v>
      </c>
      <c r="C74" s="14">
        <v>43054.607638888891</v>
      </c>
      <c r="D74">
        <v>0</v>
      </c>
      <c r="E74">
        <v>0</v>
      </c>
    </row>
    <row r="75" spans="1:5">
      <c r="A75" t="s">
        <v>254</v>
      </c>
      <c r="B75">
        <v>2016</v>
      </c>
      <c r="C75" s="14">
        <v>43054.607638888891</v>
      </c>
      <c r="D75">
        <v>0</v>
      </c>
      <c r="E75">
        <v>0</v>
      </c>
    </row>
    <row r="76" spans="1:5">
      <c r="A76" t="s">
        <v>263</v>
      </c>
      <c r="B76">
        <v>2013</v>
      </c>
      <c r="C76" s="14">
        <v>43054.607638888891</v>
      </c>
      <c r="D76">
        <v>0</v>
      </c>
      <c r="E76">
        <v>0</v>
      </c>
    </row>
    <row r="77" spans="1:5">
      <c r="A77" t="s">
        <v>263</v>
      </c>
      <c r="B77">
        <v>2014</v>
      </c>
      <c r="C77" s="14">
        <v>43054.607638888891</v>
      </c>
      <c r="D77">
        <v>0</v>
      </c>
      <c r="E77">
        <v>0</v>
      </c>
    </row>
    <row r="78" spans="1:5">
      <c r="A78" t="s">
        <v>263</v>
      </c>
      <c r="B78">
        <v>2015</v>
      </c>
      <c r="C78" s="14">
        <v>43054.607638888891</v>
      </c>
      <c r="D78">
        <v>0</v>
      </c>
      <c r="E78">
        <v>0</v>
      </c>
    </row>
    <row r="79" spans="1:5">
      <c r="A79" t="s">
        <v>263</v>
      </c>
      <c r="B79">
        <v>2016</v>
      </c>
      <c r="C79" s="14">
        <v>43054.607638888891</v>
      </c>
      <c r="D79">
        <v>0</v>
      </c>
      <c r="E79">
        <v>0</v>
      </c>
    </row>
    <row r="80" spans="1:5">
      <c r="A80" t="s">
        <v>280</v>
      </c>
      <c r="B80">
        <v>2013</v>
      </c>
      <c r="C80" s="14">
        <v>43054.607638888891</v>
      </c>
      <c r="D80">
        <v>0</v>
      </c>
      <c r="E80">
        <v>0</v>
      </c>
    </row>
    <row r="81" spans="1:5">
      <c r="A81" t="s">
        <v>280</v>
      </c>
      <c r="B81">
        <v>2014</v>
      </c>
      <c r="C81" s="14">
        <v>43054.607638888891</v>
      </c>
      <c r="D81">
        <v>0</v>
      </c>
      <c r="E81">
        <v>0</v>
      </c>
    </row>
    <row r="82" spans="1:5">
      <c r="A82" t="s">
        <v>280</v>
      </c>
      <c r="B82">
        <v>2015</v>
      </c>
      <c r="C82" s="14">
        <v>43054.607638888891</v>
      </c>
      <c r="D82">
        <v>3</v>
      </c>
      <c r="E82">
        <v>1</v>
      </c>
    </row>
    <row r="83" spans="1:5">
      <c r="A83" t="s">
        <v>280</v>
      </c>
      <c r="B83">
        <v>2016</v>
      </c>
      <c r="C83" s="14">
        <v>43054.607638888891</v>
      </c>
      <c r="D83">
        <v>2</v>
      </c>
      <c r="E83">
        <v>1</v>
      </c>
    </row>
    <row r="84" spans="1:5">
      <c r="A84" t="s">
        <v>272</v>
      </c>
      <c r="B84">
        <v>2013</v>
      </c>
      <c r="C84" s="14">
        <v>43054.607638888891</v>
      </c>
      <c r="D84">
        <v>0</v>
      </c>
      <c r="E84">
        <v>0</v>
      </c>
    </row>
    <row r="85" spans="1:5">
      <c r="A85" t="s">
        <v>272</v>
      </c>
      <c r="B85">
        <v>2014</v>
      </c>
      <c r="C85" s="14">
        <v>43054.607638888891</v>
      </c>
      <c r="D85">
        <v>0</v>
      </c>
      <c r="E85">
        <v>0</v>
      </c>
    </row>
    <row r="86" spans="1:5">
      <c r="A86" t="s">
        <v>272</v>
      </c>
      <c r="B86">
        <v>2015</v>
      </c>
      <c r="C86" s="14">
        <v>43054.607638888891</v>
      </c>
      <c r="D86">
        <v>0</v>
      </c>
      <c r="E86">
        <v>0</v>
      </c>
    </row>
    <row r="87" spans="1:5">
      <c r="A87" t="s">
        <v>272</v>
      </c>
      <c r="B87">
        <v>2016</v>
      </c>
      <c r="C87" s="14">
        <v>43054.607638888891</v>
      </c>
      <c r="D87">
        <v>0</v>
      </c>
      <c r="E87">
        <v>0</v>
      </c>
    </row>
    <row r="88" spans="1:5">
      <c r="A88" t="s">
        <v>285</v>
      </c>
      <c r="B88">
        <v>2013</v>
      </c>
      <c r="C88" s="14">
        <v>43054.607638888891</v>
      </c>
      <c r="D88">
        <v>0</v>
      </c>
      <c r="E88">
        <v>0</v>
      </c>
    </row>
    <row r="89" spans="1:5">
      <c r="A89" t="s">
        <v>285</v>
      </c>
      <c r="B89">
        <v>2014</v>
      </c>
      <c r="C89" s="14">
        <v>43054.607638888891</v>
      </c>
      <c r="D89">
        <v>0</v>
      </c>
      <c r="E89">
        <v>0</v>
      </c>
    </row>
    <row r="90" spans="1:5">
      <c r="A90" t="s">
        <v>285</v>
      </c>
      <c r="B90">
        <v>2015</v>
      </c>
      <c r="C90" s="14">
        <v>43054.607638888891</v>
      </c>
      <c r="D90">
        <v>0</v>
      </c>
      <c r="E90">
        <v>0</v>
      </c>
    </row>
    <row r="91" spans="1:5">
      <c r="A91" t="s">
        <v>285</v>
      </c>
      <c r="B91">
        <v>2016</v>
      </c>
      <c r="C91" s="14">
        <v>43054.607638888891</v>
      </c>
      <c r="D91">
        <v>0</v>
      </c>
      <c r="E91">
        <v>0</v>
      </c>
    </row>
    <row r="92" spans="1:5">
      <c r="A92" t="s">
        <v>291</v>
      </c>
      <c r="B92">
        <v>2013</v>
      </c>
      <c r="C92" s="14">
        <v>43054.607638888891</v>
      </c>
      <c r="D92">
        <v>0</v>
      </c>
      <c r="E92">
        <v>0</v>
      </c>
    </row>
    <row r="93" spans="1:5">
      <c r="A93" t="s">
        <v>291</v>
      </c>
      <c r="B93">
        <v>2014</v>
      </c>
      <c r="C93" s="14">
        <v>43054.607638888891</v>
      </c>
      <c r="D93">
        <v>0</v>
      </c>
      <c r="E93">
        <v>0</v>
      </c>
    </row>
    <row r="94" spans="1:5">
      <c r="A94" t="s">
        <v>291</v>
      </c>
      <c r="B94">
        <v>2015</v>
      </c>
      <c r="C94" s="14">
        <v>43054.607638888891</v>
      </c>
      <c r="D94">
        <v>3</v>
      </c>
      <c r="E94">
        <v>3</v>
      </c>
    </row>
    <row r="95" spans="1:5">
      <c r="A95" t="s">
        <v>291</v>
      </c>
      <c r="B95">
        <v>2016</v>
      </c>
      <c r="C95" s="14">
        <v>43054.607638888891</v>
      </c>
      <c r="D95">
        <v>4</v>
      </c>
      <c r="E95">
        <v>4</v>
      </c>
    </row>
    <row r="96" spans="1:5">
      <c r="A96" t="s">
        <v>300</v>
      </c>
      <c r="B96">
        <v>2013</v>
      </c>
      <c r="C96" s="14">
        <v>43054.607638888891</v>
      </c>
      <c r="D96">
        <v>0</v>
      </c>
      <c r="E96">
        <v>0</v>
      </c>
    </row>
    <row r="97" spans="1:5">
      <c r="A97" t="s">
        <v>300</v>
      </c>
      <c r="B97">
        <v>2014</v>
      </c>
      <c r="C97" s="14">
        <v>43054.607638888891</v>
      </c>
      <c r="D97">
        <v>4</v>
      </c>
      <c r="E97">
        <v>0</v>
      </c>
    </row>
    <row r="98" spans="1:5">
      <c r="A98" t="s">
        <v>300</v>
      </c>
      <c r="B98">
        <v>2015</v>
      </c>
      <c r="C98" s="14">
        <v>43054.607638888891</v>
      </c>
      <c r="D98">
        <v>4</v>
      </c>
      <c r="E98">
        <v>4</v>
      </c>
    </row>
    <row r="99" spans="1:5">
      <c r="A99" t="s">
        <v>300</v>
      </c>
      <c r="B99">
        <v>2016</v>
      </c>
      <c r="C99" s="14">
        <v>43054.607638888891</v>
      </c>
      <c r="D99">
        <v>4</v>
      </c>
      <c r="E99">
        <v>1</v>
      </c>
    </row>
    <row r="100" spans="1:5">
      <c r="A100" t="s">
        <v>311</v>
      </c>
      <c r="B100">
        <v>2013</v>
      </c>
      <c r="C100" s="14">
        <v>43054.607638888891</v>
      </c>
      <c r="D100">
        <v>0</v>
      </c>
      <c r="E100">
        <v>0</v>
      </c>
    </row>
    <row r="101" spans="1:5">
      <c r="A101" t="s">
        <v>311</v>
      </c>
      <c r="B101">
        <v>2014</v>
      </c>
      <c r="C101" s="14">
        <v>43054.607638888891</v>
      </c>
      <c r="D101">
        <v>0</v>
      </c>
      <c r="E101">
        <v>0</v>
      </c>
    </row>
    <row r="102" spans="1:5">
      <c r="A102" t="s">
        <v>311</v>
      </c>
      <c r="B102">
        <v>2015</v>
      </c>
      <c r="C102" s="14">
        <v>43054.607638888891</v>
      </c>
      <c r="D102">
        <v>1</v>
      </c>
      <c r="E102">
        <v>1</v>
      </c>
    </row>
    <row r="103" spans="1:5">
      <c r="A103" t="s">
        <v>311</v>
      </c>
      <c r="B103">
        <v>2016</v>
      </c>
      <c r="C103" s="14">
        <v>43054.607638888891</v>
      </c>
      <c r="D103">
        <v>0</v>
      </c>
      <c r="E103">
        <v>0</v>
      </c>
    </row>
    <row r="104" spans="1:5">
      <c r="A104" t="s">
        <v>318</v>
      </c>
      <c r="B104">
        <v>2013</v>
      </c>
      <c r="C104" s="14">
        <v>43054.607638888891</v>
      </c>
    </row>
    <row r="105" spans="1:5">
      <c r="A105" t="s">
        <v>318</v>
      </c>
      <c r="B105">
        <v>2014</v>
      </c>
      <c r="C105" s="14">
        <v>43054.607638888891</v>
      </c>
      <c r="D105">
        <v>4</v>
      </c>
      <c r="E105">
        <v>0</v>
      </c>
    </row>
    <row r="106" spans="1:5">
      <c r="A106" t="s">
        <v>318</v>
      </c>
      <c r="B106">
        <v>2015</v>
      </c>
      <c r="C106" s="14">
        <v>43054.607638888891</v>
      </c>
      <c r="D106">
        <v>4</v>
      </c>
      <c r="E106">
        <v>2</v>
      </c>
    </row>
    <row r="107" spans="1:5">
      <c r="A107" t="s">
        <v>318</v>
      </c>
      <c r="B107">
        <v>2016</v>
      </c>
      <c r="C107" s="14">
        <v>43054.607638888891</v>
      </c>
      <c r="D107">
        <v>4</v>
      </c>
      <c r="E107">
        <v>4</v>
      </c>
    </row>
    <row r="108" spans="1:5">
      <c r="A108" t="s">
        <v>327</v>
      </c>
      <c r="B108">
        <v>2013</v>
      </c>
      <c r="C108" s="14">
        <v>43054.607638888891</v>
      </c>
      <c r="D108">
        <v>0</v>
      </c>
      <c r="E108">
        <v>0</v>
      </c>
    </row>
    <row r="109" spans="1:5">
      <c r="A109" t="s">
        <v>327</v>
      </c>
      <c r="B109">
        <v>2014</v>
      </c>
      <c r="C109" s="14">
        <v>43054.607638888891</v>
      </c>
      <c r="D109">
        <v>0</v>
      </c>
      <c r="E109">
        <v>0</v>
      </c>
    </row>
    <row r="110" spans="1:5">
      <c r="A110" t="s">
        <v>327</v>
      </c>
      <c r="B110">
        <v>2015</v>
      </c>
      <c r="C110" s="14">
        <v>43054.607638888891</v>
      </c>
      <c r="D110">
        <v>0</v>
      </c>
      <c r="E110">
        <v>0</v>
      </c>
    </row>
    <row r="111" spans="1:5">
      <c r="A111" t="s">
        <v>327</v>
      </c>
      <c r="B111">
        <v>2016</v>
      </c>
      <c r="C111" s="14">
        <v>43054.607638888891</v>
      </c>
      <c r="D111">
        <v>0</v>
      </c>
      <c r="E111">
        <v>0</v>
      </c>
    </row>
    <row r="112" spans="1:5">
      <c r="A112" t="s">
        <v>336</v>
      </c>
      <c r="B112">
        <v>2013</v>
      </c>
      <c r="C112" s="14">
        <v>43054.607638888891</v>
      </c>
      <c r="D112">
        <v>0</v>
      </c>
      <c r="E112">
        <v>0</v>
      </c>
    </row>
    <row r="113" spans="1:5">
      <c r="A113" t="s">
        <v>336</v>
      </c>
      <c r="B113">
        <v>2014</v>
      </c>
      <c r="C113" s="14">
        <v>43054.607638888891</v>
      </c>
      <c r="D113">
        <v>0</v>
      </c>
      <c r="E113">
        <v>0</v>
      </c>
    </row>
    <row r="114" spans="1:5">
      <c r="A114" t="s">
        <v>336</v>
      </c>
      <c r="B114">
        <v>2015</v>
      </c>
      <c r="C114" s="14">
        <v>43054.607638888891</v>
      </c>
      <c r="D114">
        <v>6</v>
      </c>
      <c r="E114">
        <v>6</v>
      </c>
    </row>
    <row r="115" spans="1:5">
      <c r="A115" t="s">
        <v>336</v>
      </c>
      <c r="B115">
        <v>2016</v>
      </c>
      <c r="C115" s="14">
        <v>43054.607638888891</v>
      </c>
      <c r="D115">
        <v>4</v>
      </c>
      <c r="E115">
        <v>4</v>
      </c>
    </row>
    <row r="116" spans="1:5">
      <c r="A116" t="s">
        <v>349</v>
      </c>
      <c r="B116">
        <v>2013</v>
      </c>
      <c r="C116" s="14">
        <v>43054.607638888891</v>
      </c>
      <c r="D116">
        <v>1</v>
      </c>
      <c r="E116">
        <v>1</v>
      </c>
    </row>
    <row r="117" spans="1:5">
      <c r="A117" t="s">
        <v>349</v>
      </c>
      <c r="B117">
        <v>2014</v>
      </c>
      <c r="C117" s="14">
        <v>43054.607638888891</v>
      </c>
      <c r="D117">
        <v>1</v>
      </c>
      <c r="E117">
        <v>1</v>
      </c>
    </row>
    <row r="118" spans="1:5">
      <c r="A118" t="s">
        <v>349</v>
      </c>
      <c r="B118">
        <v>2015</v>
      </c>
      <c r="C118" s="14">
        <v>43054.607638888891</v>
      </c>
      <c r="D118">
        <v>0</v>
      </c>
      <c r="E118">
        <v>0</v>
      </c>
    </row>
    <row r="119" spans="1:5">
      <c r="A119" t="s">
        <v>349</v>
      </c>
      <c r="B119">
        <v>2016</v>
      </c>
      <c r="C119" s="14">
        <v>43054.607638888891</v>
      </c>
      <c r="D119">
        <v>0</v>
      </c>
      <c r="E119">
        <v>0</v>
      </c>
    </row>
    <row r="120" spans="1:5">
      <c r="A120" t="s">
        <v>359</v>
      </c>
      <c r="B120">
        <v>2013</v>
      </c>
      <c r="C120" s="14">
        <v>43054.607638888891</v>
      </c>
      <c r="D120">
        <v>0</v>
      </c>
      <c r="E120">
        <v>0</v>
      </c>
    </row>
    <row r="121" spans="1:5">
      <c r="A121" t="s">
        <v>359</v>
      </c>
      <c r="B121">
        <v>2014</v>
      </c>
      <c r="C121" s="14">
        <v>43054.607638888891</v>
      </c>
      <c r="D121">
        <v>0</v>
      </c>
      <c r="E121">
        <v>0</v>
      </c>
    </row>
    <row r="122" spans="1:5">
      <c r="A122" t="s">
        <v>359</v>
      </c>
      <c r="B122">
        <v>2015</v>
      </c>
      <c r="C122" s="14">
        <v>43054.607638888891</v>
      </c>
      <c r="D122">
        <v>0</v>
      </c>
      <c r="E122">
        <v>0</v>
      </c>
    </row>
    <row r="123" spans="1:5">
      <c r="A123" t="s">
        <v>359</v>
      </c>
      <c r="B123">
        <v>2016</v>
      </c>
      <c r="C123" s="14">
        <v>43054.607638888891</v>
      </c>
      <c r="D123">
        <v>0</v>
      </c>
      <c r="E123">
        <v>0</v>
      </c>
    </row>
    <row r="124" spans="1:5">
      <c r="A124" t="s">
        <v>368</v>
      </c>
      <c r="B124">
        <v>2013</v>
      </c>
      <c r="C124" s="14">
        <v>43054.607638888891</v>
      </c>
      <c r="D124">
        <v>0</v>
      </c>
      <c r="E124">
        <v>0</v>
      </c>
    </row>
    <row r="125" spans="1:5">
      <c r="A125" t="s">
        <v>368</v>
      </c>
      <c r="B125">
        <v>2014</v>
      </c>
      <c r="C125" s="14">
        <v>43054.607638888891</v>
      </c>
      <c r="D125">
        <v>0</v>
      </c>
      <c r="E125">
        <v>0</v>
      </c>
    </row>
    <row r="126" spans="1:5">
      <c r="A126" t="s">
        <v>368</v>
      </c>
      <c r="B126">
        <v>2015</v>
      </c>
      <c r="C126" s="14">
        <v>43054.607638888891</v>
      </c>
      <c r="D126">
        <v>84</v>
      </c>
      <c r="E126">
        <v>78</v>
      </c>
    </row>
    <row r="127" spans="1:5">
      <c r="A127" t="s">
        <v>368</v>
      </c>
      <c r="B127">
        <v>2016</v>
      </c>
      <c r="C127" s="14">
        <v>43054.607638888891</v>
      </c>
      <c r="D127">
        <v>28</v>
      </c>
      <c r="E127">
        <v>25</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AG7"/>
  <sheetViews>
    <sheetView workbookViewId="0"/>
  </sheetViews>
  <sheetFormatPr defaultRowHeight="15"/>
  <sheetData>
    <row r="1" spans="1:33">
      <c r="A1">
        <v>5.26</v>
      </c>
      <c r="B1" t="s">
        <v>71</v>
      </c>
    </row>
    <row r="2" spans="1:33">
      <c r="A2" s="10" t="str">
        <f>HYPERLINK("#'Contents'!B118",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43054.607662037037</v>
      </c>
      <c r="C4" t="s">
        <v>687</v>
      </c>
      <c r="D4" t="s">
        <v>687</v>
      </c>
      <c r="E4" t="s">
        <v>687</v>
      </c>
      <c r="F4" t="s">
        <v>687</v>
      </c>
      <c r="G4" t="s">
        <v>687</v>
      </c>
      <c r="H4" t="s">
        <v>687</v>
      </c>
      <c r="I4" t="s">
        <v>687</v>
      </c>
      <c r="J4" t="s">
        <v>687</v>
      </c>
      <c r="K4" t="s">
        <v>687</v>
      </c>
      <c r="L4" t="s">
        <v>688</v>
      </c>
      <c r="M4" t="s">
        <v>687</v>
      </c>
      <c r="N4" t="s">
        <v>687</v>
      </c>
      <c r="O4" t="s">
        <v>687</v>
      </c>
      <c r="P4" t="s">
        <v>687</v>
      </c>
      <c r="Q4" t="s">
        <v>687</v>
      </c>
      <c r="R4" t="s">
        <v>688</v>
      </c>
      <c r="S4" t="s">
        <v>687</v>
      </c>
      <c r="T4" t="s">
        <v>687</v>
      </c>
      <c r="U4" t="s">
        <v>688</v>
      </c>
      <c r="V4" t="s">
        <v>688</v>
      </c>
      <c r="W4" t="s">
        <v>687</v>
      </c>
      <c r="X4" t="s">
        <v>687</v>
      </c>
      <c r="Y4" t="s">
        <v>687</v>
      </c>
      <c r="Z4" t="s">
        <v>687</v>
      </c>
      <c r="AA4" t="s">
        <v>687</v>
      </c>
      <c r="AB4" t="s">
        <v>687</v>
      </c>
      <c r="AC4" t="s">
        <v>687</v>
      </c>
      <c r="AD4" t="s">
        <v>687</v>
      </c>
      <c r="AE4" t="s">
        <v>687</v>
      </c>
      <c r="AF4" t="s">
        <v>687</v>
      </c>
      <c r="AG4" t="s">
        <v>687</v>
      </c>
    </row>
    <row r="5" spans="1:33">
      <c r="A5">
        <v>2014</v>
      </c>
      <c r="B5" s="14">
        <v>43054.607662037037</v>
      </c>
      <c r="C5" t="s">
        <v>687</v>
      </c>
      <c r="D5" t="s">
        <v>687</v>
      </c>
      <c r="E5" t="s">
        <v>687</v>
      </c>
      <c r="F5" t="s">
        <v>687</v>
      </c>
      <c r="G5" t="s">
        <v>687</v>
      </c>
      <c r="H5" t="s">
        <v>687</v>
      </c>
      <c r="I5" t="s">
        <v>687</v>
      </c>
      <c r="J5" t="s">
        <v>687</v>
      </c>
      <c r="K5" t="s">
        <v>687</v>
      </c>
      <c r="L5" t="s">
        <v>688</v>
      </c>
      <c r="M5" t="s">
        <v>687</v>
      </c>
      <c r="N5" t="s">
        <v>687</v>
      </c>
      <c r="O5" t="s">
        <v>688</v>
      </c>
      <c r="P5" t="s">
        <v>687</v>
      </c>
      <c r="Q5" t="s">
        <v>687</v>
      </c>
      <c r="R5" t="s">
        <v>688</v>
      </c>
      <c r="S5" t="s">
        <v>687</v>
      </c>
      <c r="T5" t="s">
        <v>687</v>
      </c>
      <c r="U5" t="s">
        <v>687</v>
      </c>
      <c r="V5" t="s">
        <v>687</v>
      </c>
      <c r="W5" t="s">
        <v>687</v>
      </c>
      <c r="X5" t="s">
        <v>687</v>
      </c>
      <c r="Y5" t="s">
        <v>687</v>
      </c>
      <c r="Z5" t="s">
        <v>687</v>
      </c>
      <c r="AA5" t="s">
        <v>687</v>
      </c>
      <c r="AB5" t="s">
        <v>687</v>
      </c>
      <c r="AC5" t="s">
        <v>687</v>
      </c>
      <c r="AD5" t="s">
        <v>687</v>
      </c>
      <c r="AE5" t="s">
        <v>687</v>
      </c>
      <c r="AF5" t="s">
        <v>687</v>
      </c>
      <c r="AG5" t="s">
        <v>687</v>
      </c>
    </row>
    <row r="6" spans="1:33">
      <c r="A6">
        <v>2015</v>
      </c>
      <c r="B6" s="14">
        <v>43054.607662037037</v>
      </c>
      <c r="C6" t="s">
        <v>687</v>
      </c>
      <c r="D6" t="s">
        <v>687</v>
      </c>
      <c r="E6" t="s">
        <v>687</v>
      </c>
      <c r="F6" t="s">
        <v>687</v>
      </c>
      <c r="G6" t="s">
        <v>687</v>
      </c>
      <c r="H6" t="s">
        <v>687</v>
      </c>
      <c r="I6" t="s">
        <v>687</v>
      </c>
      <c r="J6" t="s">
        <v>687</v>
      </c>
      <c r="K6" t="s">
        <v>687</v>
      </c>
      <c r="L6" t="s">
        <v>688</v>
      </c>
      <c r="M6" t="s">
        <v>687</v>
      </c>
      <c r="N6" t="s">
        <v>687</v>
      </c>
      <c r="O6" t="s">
        <v>687</v>
      </c>
      <c r="P6" t="s">
        <v>687</v>
      </c>
      <c r="Q6" t="s">
        <v>687</v>
      </c>
      <c r="R6" t="s">
        <v>688</v>
      </c>
      <c r="S6" t="s">
        <v>687</v>
      </c>
      <c r="T6" t="s">
        <v>687</v>
      </c>
      <c r="U6" t="s">
        <v>687</v>
      </c>
      <c r="V6" t="s">
        <v>687</v>
      </c>
      <c r="W6" t="s">
        <v>687</v>
      </c>
      <c r="X6" t="s">
        <v>687</v>
      </c>
      <c r="Y6" t="s">
        <v>687</v>
      </c>
      <c r="Z6" t="s">
        <v>687</v>
      </c>
      <c r="AA6" t="s">
        <v>688</v>
      </c>
      <c r="AB6" t="s">
        <v>687</v>
      </c>
      <c r="AC6" t="s">
        <v>687</v>
      </c>
      <c r="AD6" t="s">
        <v>687</v>
      </c>
      <c r="AE6" t="s">
        <v>687</v>
      </c>
      <c r="AF6" t="s">
        <v>687</v>
      </c>
      <c r="AG6" t="s">
        <v>687</v>
      </c>
    </row>
    <row r="7" spans="1:33">
      <c r="A7">
        <v>2016</v>
      </c>
      <c r="B7" s="14">
        <v>43054.607662037037</v>
      </c>
      <c r="C7" t="s">
        <v>687</v>
      </c>
      <c r="D7" t="s">
        <v>688</v>
      </c>
      <c r="E7" t="s">
        <v>687</v>
      </c>
      <c r="F7" t="s">
        <v>687</v>
      </c>
      <c r="G7" t="s">
        <v>687</v>
      </c>
      <c r="H7" t="s">
        <v>687</v>
      </c>
      <c r="I7" t="s">
        <v>687</v>
      </c>
      <c r="J7" t="s">
        <v>687</v>
      </c>
      <c r="K7" t="s">
        <v>687</v>
      </c>
      <c r="L7" t="s">
        <v>688</v>
      </c>
      <c r="M7" t="s">
        <v>687</v>
      </c>
      <c r="N7" t="s">
        <v>687</v>
      </c>
      <c r="O7" t="s">
        <v>687</v>
      </c>
      <c r="P7" t="s">
        <v>687</v>
      </c>
      <c r="Q7" t="s">
        <v>687</v>
      </c>
      <c r="R7" t="s">
        <v>688</v>
      </c>
      <c r="S7" t="s">
        <v>687</v>
      </c>
      <c r="T7" t="s">
        <v>687</v>
      </c>
      <c r="U7" t="s">
        <v>687</v>
      </c>
      <c r="V7" t="s">
        <v>687</v>
      </c>
      <c r="W7" t="s">
        <v>687</v>
      </c>
      <c r="X7" t="s">
        <v>687</v>
      </c>
      <c r="Y7" t="s">
        <v>687</v>
      </c>
      <c r="Z7" t="s">
        <v>687</v>
      </c>
      <c r="AA7" t="s">
        <v>688</v>
      </c>
      <c r="AB7" t="s">
        <v>687</v>
      </c>
      <c r="AC7" t="s">
        <v>687</v>
      </c>
      <c r="AD7" t="s">
        <v>687</v>
      </c>
      <c r="AE7" t="s">
        <v>687</v>
      </c>
      <c r="AF7" t="s">
        <v>687</v>
      </c>
      <c r="AG7" t="s">
        <v>687</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E45"/>
  <sheetViews>
    <sheetView workbookViewId="0"/>
  </sheetViews>
  <sheetFormatPr defaultRowHeight="15"/>
  <sheetData>
    <row r="1" spans="1:5">
      <c r="A1">
        <v>5.26</v>
      </c>
      <c r="B1" t="s">
        <v>4903</v>
      </c>
    </row>
    <row r="2" spans="1:5">
      <c r="A2" s="10" t="str">
        <f>HYPERLINK("#'Contents'!B119", "Back to Contents")</f>
        <v>Back to Contents</v>
      </c>
    </row>
    <row r="3" spans="1:5">
      <c r="A3" t="s">
        <v>108</v>
      </c>
      <c r="B3" t="s">
        <v>109</v>
      </c>
      <c r="C3" t="s">
        <v>110</v>
      </c>
      <c r="D3" t="s">
        <v>3659</v>
      </c>
      <c r="E3" t="s">
        <v>3660</v>
      </c>
    </row>
    <row r="4" spans="1:5">
      <c r="B4" s="14">
        <v>43054.607673611114</v>
      </c>
      <c r="C4" t="s">
        <v>117</v>
      </c>
    </row>
    <row r="5" spans="1:5">
      <c r="A5">
        <v>2016</v>
      </c>
      <c r="B5" s="14">
        <v>43054.607673611114</v>
      </c>
      <c r="C5" t="s">
        <v>126</v>
      </c>
      <c r="D5" t="s">
        <v>3661</v>
      </c>
      <c r="E5" t="s">
        <v>7079</v>
      </c>
    </row>
    <row r="6" spans="1:5">
      <c r="B6" s="14">
        <v>43054.607673611114</v>
      </c>
      <c r="C6" t="s">
        <v>134</v>
      </c>
    </row>
    <row r="7" spans="1:5">
      <c r="B7" s="14">
        <v>43054.607673611114</v>
      </c>
      <c r="C7" t="s">
        <v>147</v>
      </c>
    </row>
    <row r="8" spans="1:5">
      <c r="B8" s="14">
        <v>43054.607673611114</v>
      </c>
      <c r="C8" t="s">
        <v>155</v>
      </c>
    </row>
    <row r="9" spans="1:5">
      <c r="A9">
        <v>2015</v>
      </c>
      <c r="B9" s="14">
        <v>43054.607673611114</v>
      </c>
      <c r="C9" t="s">
        <v>162</v>
      </c>
      <c r="D9" t="s">
        <v>3665</v>
      </c>
    </row>
    <row r="10" spans="1:5">
      <c r="A10">
        <v>2015</v>
      </c>
      <c r="B10" s="14">
        <v>43054.607673611114</v>
      </c>
      <c r="C10" t="s">
        <v>162</v>
      </c>
      <c r="D10" t="s">
        <v>3661</v>
      </c>
    </row>
    <row r="11" spans="1:5">
      <c r="A11">
        <v>2016</v>
      </c>
      <c r="B11" s="14">
        <v>43054.607673611114</v>
      </c>
      <c r="C11" t="s">
        <v>162</v>
      </c>
      <c r="D11" t="s">
        <v>3665</v>
      </c>
    </row>
    <row r="12" spans="1:5">
      <c r="A12">
        <v>2016</v>
      </c>
      <c r="B12" s="14">
        <v>43054.607673611114</v>
      </c>
      <c r="C12" t="s">
        <v>162</v>
      </c>
      <c r="D12" t="s">
        <v>3661</v>
      </c>
    </row>
    <row r="13" spans="1:5">
      <c r="B13" s="14">
        <v>43054.607673611114</v>
      </c>
      <c r="C13" t="s">
        <v>172</v>
      </c>
    </row>
    <row r="14" spans="1:5">
      <c r="B14" s="14">
        <v>43054.607673611114</v>
      </c>
      <c r="C14" t="s">
        <v>180</v>
      </c>
    </row>
    <row r="15" spans="1:5">
      <c r="B15" s="14">
        <v>43054.607673611114</v>
      </c>
      <c r="C15" t="s">
        <v>192</v>
      </c>
    </row>
    <row r="16" spans="1:5">
      <c r="A16">
        <v>2016</v>
      </c>
      <c r="B16" s="14">
        <v>43054.607673611114</v>
      </c>
      <c r="C16" t="s">
        <v>199</v>
      </c>
      <c r="D16" t="s">
        <v>3661</v>
      </c>
      <c r="E16" t="s">
        <v>3662</v>
      </c>
    </row>
    <row r="17" spans="1:5">
      <c r="A17">
        <v>2013</v>
      </c>
      <c r="B17" s="14">
        <v>43054.607673611114</v>
      </c>
      <c r="C17" t="s">
        <v>199</v>
      </c>
      <c r="D17" t="s">
        <v>3661</v>
      </c>
      <c r="E17" t="s">
        <v>3662</v>
      </c>
    </row>
    <row r="18" spans="1:5">
      <c r="A18">
        <v>2014</v>
      </c>
      <c r="B18" s="14">
        <v>43054.607673611114</v>
      </c>
      <c r="C18" t="s">
        <v>199</v>
      </c>
      <c r="D18" t="s">
        <v>3661</v>
      </c>
      <c r="E18" t="s">
        <v>3662</v>
      </c>
    </row>
    <row r="19" spans="1:5">
      <c r="A19">
        <v>2015</v>
      </c>
      <c r="B19" s="14">
        <v>43054.607673611114</v>
      </c>
      <c r="C19" t="s">
        <v>199</v>
      </c>
      <c r="D19" t="s">
        <v>3661</v>
      </c>
      <c r="E19" t="s">
        <v>3662</v>
      </c>
    </row>
    <row r="20" spans="1:5">
      <c r="B20" s="14">
        <v>43054.607673611114</v>
      </c>
      <c r="C20" t="s">
        <v>205</v>
      </c>
    </row>
    <row r="21" spans="1:5">
      <c r="A21">
        <v>2014</v>
      </c>
      <c r="B21" s="14">
        <v>43054.607673611114</v>
      </c>
      <c r="C21" t="s">
        <v>215</v>
      </c>
      <c r="D21" t="s">
        <v>3661</v>
      </c>
      <c r="E21" t="s">
        <v>3663</v>
      </c>
    </row>
    <row r="22" spans="1:5">
      <c r="B22" s="14">
        <v>43054.607673611114</v>
      </c>
      <c r="C22" t="s">
        <v>223</v>
      </c>
    </row>
    <row r="23" spans="1:5">
      <c r="B23" s="14">
        <v>43054.607673611114</v>
      </c>
      <c r="C23" t="s">
        <v>232</v>
      </c>
    </row>
    <row r="24" spans="1:5">
      <c r="A24">
        <v>2014</v>
      </c>
      <c r="B24" s="14">
        <v>43054.607673611114</v>
      </c>
      <c r="C24" t="s">
        <v>239</v>
      </c>
      <c r="D24" t="s">
        <v>3661</v>
      </c>
      <c r="E24" t="s">
        <v>3664</v>
      </c>
    </row>
    <row r="25" spans="1:5">
      <c r="A25">
        <v>2015</v>
      </c>
      <c r="B25" s="14">
        <v>43054.607673611114</v>
      </c>
      <c r="C25" t="s">
        <v>239</v>
      </c>
      <c r="D25" t="s">
        <v>3661</v>
      </c>
      <c r="E25" t="s">
        <v>3664</v>
      </c>
    </row>
    <row r="26" spans="1:5">
      <c r="A26">
        <v>2016</v>
      </c>
      <c r="B26" s="14">
        <v>43054.607673611114</v>
      </c>
      <c r="C26" t="s">
        <v>239</v>
      </c>
      <c r="D26" t="s">
        <v>3661</v>
      </c>
      <c r="E26" t="s">
        <v>3664</v>
      </c>
    </row>
    <row r="27" spans="1:5">
      <c r="A27">
        <v>2013</v>
      </c>
      <c r="B27" s="14">
        <v>43054.607673611114</v>
      </c>
      <c r="C27" t="s">
        <v>239</v>
      </c>
      <c r="D27" t="s">
        <v>3661</v>
      </c>
      <c r="E27" t="s">
        <v>3664</v>
      </c>
    </row>
    <row r="28" spans="1:5">
      <c r="B28" s="14">
        <v>43054.607673611114</v>
      </c>
      <c r="C28" t="s">
        <v>248</v>
      </c>
    </row>
    <row r="29" spans="1:5">
      <c r="B29" s="14">
        <v>43054.607673611114</v>
      </c>
      <c r="C29" t="s">
        <v>254</v>
      </c>
    </row>
    <row r="30" spans="1:5">
      <c r="A30">
        <v>2013</v>
      </c>
      <c r="B30" s="14">
        <v>43054.607673611114</v>
      </c>
      <c r="C30" t="s">
        <v>263</v>
      </c>
      <c r="D30" t="s">
        <v>3661</v>
      </c>
      <c r="E30" t="s">
        <v>3667</v>
      </c>
    </row>
    <row r="31" spans="1:5">
      <c r="A31">
        <v>2013</v>
      </c>
      <c r="B31" s="14">
        <v>43054.607673611114</v>
      </c>
      <c r="C31" t="s">
        <v>263</v>
      </c>
      <c r="D31" t="s">
        <v>3665</v>
      </c>
      <c r="E31" t="s">
        <v>3666</v>
      </c>
    </row>
    <row r="32" spans="1:5">
      <c r="B32" s="14">
        <v>43054.607673611114</v>
      </c>
      <c r="C32" t="s">
        <v>272</v>
      </c>
    </row>
    <row r="33" spans="1:5">
      <c r="A33">
        <v>2013</v>
      </c>
      <c r="B33" s="14">
        <v>43054.607673611114</v>
      </c>
      <c r="C33" t="s">
        <v>280</v>
      </c>
      <c r="D33" t="s">
        <v>3665</v>
      </c>
      <c r="E33" t="s">
        <v>3668</v>
      </c>
    </row>
    <row r="34" spans="1:5">
      <c r="B34" s="14">
        <v>43054.607673611114</v>
      </c>
      <c r="C34" t="s">
        <v>285</v>
      </c>
    </row>
    <row r="35" spans="1:5">
      <c r="B35" s="14">
        <v>43054.607673611114</v>
      </c>
      <c r="C35" t="s">
        <v>291</v>
      </c>
    </row>
    <row r="36" spans="1:5">
      <c r="B36" s="14">
        <v>43054.607673611114</v>
      </c>
      <c r="C36" t="s">
        <v>300</v>
      </c>
    </row>
    <row r="37" spans="1:5">
      <c r="A37">
        <v>2016</v>
      </c>
      <c r="B37" s="14">
        <v>43054.607673611114</v>
      </c>
      <c r="C37" t="s">
        <v>311</v>
      </c>
      <c r="D37" t="s">
        <v>3665</v>
      </c>
      <c r="E37" t="s">
        <v>7080</v>
      </c>
    </row>
    <row r="38" spans="1:5">
      <c r="A38">
        <v>2015</v>
      </c>
      <c r="B38" s="14">
        <v>43054.607673611114</v>
      </c>
      <c r="C38" t="s">
        <v>311</v>
      </c>
      <c r="D38" t="s">
        <v>3665</v>
      </c>
      <c r="E38" t="s">
        <v>7080</v>
      </c>
    </row>
    <row r="39" spans="1:5">
      <c r="B39" s="14">
        <v>43054.607673611114</v>
      </c>
      <c r="C39" t="s">
        <v>318</v>
      </c>
    </row>
    <row r="40" spans="1:5">
      <c r="B40" s="14">
        <v>43054.607673611114</v>
      </c>
      <c r="C40" t="s">
        <v>327</v>
      </c>
    </row>
    <row r="41" spans="1:5">
      <c r="B41" s="14">
        <v>43054.607673611114</v>
      </c>
      <c r="C41" t="s">
        <v>336</v>
      </c>
    </row>
    <row r="42" spans="1:5">
      <c r="B42" s="14">
        <v>43054.607673611114</v>
      </c>
      <c r="C42" t="s">
        <v>349</v>
      </c>
    </row>
    <row r="43" spans="1:5">
      <c r="B43" s="14">
        <v>43054.607673611114</v>
      </c>
      <c r="C43" t="s">
        <v>359</v>
      </c>
    </row>
    <row r="44" spans="1:5">
      <c r="B44" s="14">
        <v>43054.607673611114</v>
      </c>
      <c r="C44" t="s">
        <v>368</v>
      </c>
    </row>
    <row r="45" spans="1:5">
      <c r="B45" s="14">
        <v>43054.607673611114</v>
      </c>
      <c r="C45" t="s">
        <v>380</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AG7"/>
  <sheetViews>
    <sheetView workbookViewId="0"/>
  </sheetViews>
  <sheetFormatPr defaultRowHeight="15"/>
  <sheetData>
    <row r="1" spans="1:33">
      <c r="A1">
        <v>5.27</v>
      </c>
      <c r="B1" t="s">
        <v>72</v>
      </c>
    </row>
    <row r="2" spans="1:33">
      <c r="A2" s="10" t="str">
        <f>HYPERLINK("#'Contents'!B120",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43054.607673611114</v>
      </c>
      <c r="C4" t="s">
        <v>687</v>
      </c>
      <c r="D4" t="s">
        <v>688</v>
      </c>
      <c r="E4" t="s">
        <v>687</v>
      </c>
      <c r="F4" t="s">
        <v>687</v>
      </c>
      <c r="G4" t="s">
        <v>687</v>
      </c>
      <c r="H4" t="s">
        <v>688</v>
      </c>
      <c r="I4" t="s">
        <v>687</v>
      </c>
      <c r="J4" t="s">
        <v>687</v>
      </c>
      <c r="K4" t="s">
        <v>687</v>
      </c>
      <c r="L4" t="s">
        <v>688</v>
      </c>
      <c r="M4" t="s">
        <v>687</v>
      </c>
      <c r="N4" t="s">
        <v>687</v>
      </c>
      <c r="O4" t="s">
        <v>687</v>
      </c>
      <c r="P4" t="s">
        <v>687</v>
      </c>
      <c r="Q4" t="s">
        <v>687</v>
      </c>
      <c r="R4" t="s">
        <v>687</v>
      </c>
      <c r="S4" t="s">
        <v>688</v>
      </c>
      <c r="T4" t="s">
        <v>687</v>
      </c>
      <c r="U4" t="s">
        <v>687</v>
      </c>
      <c r="V4" t="s">
        <v>687</v>
      </c>
      <c r="W4" t="s">
        <v>687</v>
      </c>
      <c r="X4" t="s">
        <v>687</v>
      </c>
      <c r="Y4" t="s">
        <v>687</v>
      </c>
      <c r="Z4" t="s">
        <v>687</v>
      </c>
      <c r="AA4" t="s">
        <v>687</v>
      </c>
      <c r="AB4" t="s">
        <v>687</v>
      </c>
      <c r="AC4" t="s">
        <v>687</v>
      </c>
      <c r="AD4" t="s">
        <v>687</v>
      </c>
      <c r="AE4" t="s">
        <v>687</v>
      </c>
      <c r="AF4" t="s">
        <v>687</v>
      </c>
      <c r="AG4" t="s">
        <v>688</v>
      </c>
    </row>
    <row r="5" spans="1:33">
      <c r="A5">
        <v>2014</v>
      </c>
      <c r="B5" s="14">
        <v>43054.607673611114</v>
      </c>
      <c r="C5" t="s">
        <v>687</v>
      </c>
      <c r="D5" t="s">
        <v>688</v>
      </c>
      <c r="E5" t="s">
        <v>687</v>
      </c>
      <c r="F5" t="s">
        <v>687</v>
      </c>
      <c r="G5" t="s">
        <v>687</v>
      </c>
      <c r="H5" t="s">
        <v>688</v>
      </c>
      <c r="I5" t="s">
        <v>687</v>
      </c>
      <c r="J5" t="s">
        <v>687</v>
      </c>
      <c r="K5" t="s">
        <v>687</v>
      </c>
      <c r="L5" t="s">
        <v>688</v>
      </c>
      <c r="M5" t="s">
        <v>687</v>
      </c>
      <c r="N5" t="s">
        <v>687</v>
      </c>
      <c r="O5" t="s">
        <v>688</v>
      </c>
      <c r="P5" t="s">
        <v>687</v>
      </c>
      <c r="Q5" t="s">
        <v>687</v>
      </c>
      <c r="R5" t="s">
        <v>687</v>
      </c>
      <c r="S5" t="s">
        <v>688</v>
      </c>
      <c r="T5" t="s">
        <v>687</v>
      </c>
      <c r="U5" t="s">
        <v>687</v>
      </c>
      <c r="V5" t="s">
        <v>687</v>
      </c>
      <c r="W5" t="s">
        <v>687</v>
      </c>
      <c r="X5" t="s">
        <v>687</v>
      </c>
      <c r="Y5" t="s">
        <v>687</v>
      </c>
      <c r="Z5" t="s">
        <v>687</v>
      </c>
      <c r="AA5" t="s">
        <v>687</v>
      </c>
      <c r="AB5" t="s">
        <v>687</v>
      </c>
      <c r="AC5" t="s">
        <v>687</v>
      </c>
      <c r="AD5" t="s">
        <v>687</v>
      </c>
      <c r="AE5" t="s">
        <v>687</v>
      </c>
      <c r="AF5" t="s">
        <v>687</v>
      </c>
      <c r="AG5" t="s">
        <v>688</v>
      </c>
    </row>
    <row r="6" spans="1:33">
      <c r="A6">
        <v>2015</v>
      </c>
      <c r="B6" s="14">
        <v>43054.607673611114</v>
      </c>
      <c r="C6" t="s">
        <v>687</v>
      </c>
      <c r="D6" t="s">
        <v>688</v>
      </c>
      <c r="E6" t="s">
        <v>687</v>
      </c>
      <c r="F6" t="s">
        <v>687</v>
      </c>
      <c r="G6" t="s">
        <v>687</v>
      </c>
      <c r="H6" t="s">
        <v>688</v>
      </c>
      <c r="I6" t="s">
        <v>687</v>
      </c>
      <c r="J6" t="s">
        <v>687</v>
      </c>
      <c r="K6" t="s">
        <v>687</v>
      </c>
      <c r="L6" t="s">
        <v>688</v>
      </c>
      <c r="M6" t="s">
        <v>687</v>
      </c>
      <c r="N6" t="s">
        <v>687</v>
      </c>
      <c r="O6" t="s">
        <v>687</v>
      </c>
      <c r="P6" t="s">
        <v>687</v>
      </c>
      <c r="Q6" t="s">
        <v>687</v>
      </c>
      <c r="R6" t="s">
        <v>687</v>
      </c>
      <c r="S6" t="s">
        <v>688</v>
      </c>
      <c r="T6" t="s">
        <v>687</v>
      </c>
      <c r="U6" t="s">
        <v>687</v>
      </c>
      <c r="V6" t="s">
        <v>687</v>
      </c>
      <c r="W6" t="s">
        <v>687</v>
      </c>
      <c r="X6" t="s">
        <v>687</v>
      </c>
      <c r="Y6" t="s">
        <v>687</v>
      </c>
      <c r="Z6" t="s">
        <v>687</v>
      </c>
      <c r="AA6" t="s">
        <v>687</v>
      </c>
      <c r="AB6" t="s">
        <v>687</v>
      </c>
      <c r="AC6" t="s">
        <v>687</v>
      </c>
      <c r="AD6" t="s">
        <v>687</v>
      </c>
      <c r="AE6" t="s">
        <v>687</v>
      </c>
      <c r="AF6" t="s">
        <v>687</v>
      </c>
      <c r="AG6" t="s">
        <v>688</v>
      </c>
    </row>
    <row r="7" spans="1:33">
      <c r="A7">
        <v>2016</v>
      </c>
      <c r="B7" s="14">
        <v>43054.607673611114</v>
      </c>
      <c r="C7" t="s">
        <v>687</v>
      </c>
      <c r="D7" t="s">
        <v>688</v>
      </c>
      <c r="E7" t="s">
        <v>687</v>
      </c>
      <c r="F7" t="s">
        <v>687</v>
      </c>
      <c r="G7" t="s">
        <v>687</v>
      </c>
      <c r="H7" t="s">
        <v>688</v>
      </c>
      <c r="I7" t="s">
        <v>687</v>
      </c>
      <c r="J7" t="s">
        <v>687</v>
      </c>
      <c r="K7" t="s">
        <v>687</v>
      </c>
      <c r="L7" t="s">
        <v>688</v>
      </c>
      <c r="M7" t="s">
        <v>688</v>
      </c>
      <c r="N7" t="s">
        <v>687</v>
      </c>
      <c r="O7" t="s">
        <v>687</v>
      </c>
      <c r="P7" t="s">
        <v>687</v>
      </c>
      <c r="Q7" t="s">
        <v>687</v>
      </c>
      <c r="R7" t="s">
        <v>687</v>
      </c>
      <c r="S7" t="s">
        <v>688</v>
      </c>
      <c r="T7" t="s">
        <v>687</v>
      </c>
      <c r="U7" t="s">
        <v>687</v>
      </c>
      <c r="V7" t="s">
        <v>687</v>
      </c>
      <c r="W7" t="s">
        <v>687</v>
      </c>
      <c r="X7" t="s">
        <v>687</v>
      </c>
      <c r="Y7" t="s">
        <v>687</v>
      </c>
      <c r="Z7" t="s">
        <v>687</v>
      </c>
      <c r="AA7" t="s">
        <v>687</v>
      </c>
      <c r="AB7" t="s">
        <v>687</v>
      </c>
      <c r="AC7" t="s">
        <v>687</v>
      </c>
      <c r="AD7" t="s">
        <v>687</v>
      </c>
      <c r="AE7" t="s">
        <v>687</v>
      </c>
      <c r="AF7" t="s">
        <v>687</v>
      </c>
      <c r="AG7" t="s">
        <v>688</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AH21"/>
  <sheetViews>
    <sheetView workbookViewId="0"/>
  </sheetViews>
  <sheetFormatPr defaultRowHeight="15"/>
  <sheetData>
    <row r="1" spans="1:34">
      <c r="A1">
        <v>5.27</v>
      </c>
      <c r="B1" t="s">
        <v>4904</v>
      </c>
    </row>
    <row r="2" spans="1:34">
      <c r="A2" s="10" t="str">
        <f>HYPERLINK("#'Contents'!B121", "Back to Contents")</f>
        <v>Back to Contents</v>
      </c>
    </row>
    <row r="3" spans="1:34">
      <c r="A3" t="s">
        <v>108</v>
      </c>
      <c r="B3" t="s">
        <v>109</v>
      </c>
      <c r="C3" t="s">
        <v>3669</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43054.60769675926</v>
      </c>
    </row>
    <row r="5" spans="1:34">
      <c r="A5">
        <v>2013</v>
      </c>
      <c r="B5" s="14">
        <v>43054.60769675926</v>
      </c>
      <c r="C5" t="s">
        <v>3635</v>
      </c>
      <c r="E5" t="s">
        <v>688</v>
      </c>
      <c r="I5" t="s">
        <v>687</v>
      </c>
      <c r="M5" t="s">
        <v>688</v>
      </c>
      <c r="T5" t="s">
        <v>688</v>
      </c>
      <c r="AH5" t="s">
        <v>688</v>
      </c>
    </row>
    <row r="6" spans="1:34">
      <c r="A6">
        <v>2013</v>
      </c>
      <c r="B6" s="14">
        <v>43054.60769675926</v>
      </c>
      <c r="C6" t="s">
        <v>3670</v>
      </c>
      <c r="E6" t="s">
        <v>687</v>
      </c>
      <c r="I6" t="s">
        <v>688</v>
      </c>
      <c r="M6" t="s">
        <v>688</v>
      </c>
      <c r="T6" t="s">
        <v>687</v>
      </c>
      <c r="AH6" t="s">
        <v>687</v>
      </c>
    </row>
    <row r="7" spans="1:34">
      <c r="A7">
        <v>2013</v>
      </c>
      <c r="B7" s="14">
        <v>43054.60769675926</v>
      </c>
      <c r="C7" t="s">
        <v>3671</v>
      </c>
      <c r="E7" t="s">
        <v>687</v>
      </c>
      <c r="I7" t="s">
        <v>687</v>
      </c>
      <c r="M7" t="s">
        <v>687</v>
      </c>
      <c r="T7" t="s">
        <v>687</v>
      </c>
      <c r="AH7" t="s">
        <v>687</v>
      </c>
    </row>
    <row r="8" spans="1:34">
      <c r="A8">
        <v>2014</v>
      </c>
      <c r="B8" s="14">
        <v>43054.60769675926</v>
      </c>
    </row>
    <row r="9" spans="1:34">
      <c r="A9">
        <v>2014</v>
      </c>
      <c r="B9" s="14">
        <v>43054.60769675926</v>
      </c>
      <c r="C9" t="s">
        <v>3672</v>
      </c>
      <c r="I9" t="s">
        <v>687</v>
      </c>
    </row>
    <row r="10" spans="1:34">
      <c r="A10">
        <v>2014</v>
      </c>
      <c r="B10" s="14">
        <v>43054.60769675926</v>
      </c>
      <c r="C10" t="s">
        <v>3635</v>
      </c>
      <c r="E10" t="s">
        <v>688</v>
      </c>
      <c r="M10" t="s">
        <v>688</v>
      </c>
      <c r="P10" t="s">
        <v>687</v>
      </c>
      <c r="T10" t="s">
        <v>688</v>
      </c>
      <c r="AH10" t="s">
        <v>688</v>
      </c>
    </row>
    <row r="11" spans="1:34">
      <c r="A11">
        <v>2014</v>
      </c>
      <c r="B11" s="14">
        <v>43054.60769675926</v>
      </c>
      <c r="C11" t="s">
        <v>3670</v>
      </c>
      <c r="E11" t="s">
        <v>687</v>
      </c>
      <c r="M11" t="s">
        <v>688</v>
      </c>
      <c r="P11" t="s">
        <v>688</v>
      </c>
      <c r="T11" t="s">
        <v>687</v>
      </c>
      <c r="AH11" t="s">
        <v>687</v>
      </c>
    </row>
    <row r="12" spans="1:34">
      <c r="A12">
        <v>2014</v>
      </c>
      <c r="B12" s="14">
        <v>43054.60769675926</v>
      </c>
      <c r="C12" t="s">
        <v>3636</v>
      </c>
      <c r="I12" t="s">
        <v>688</v>
      </c>
    </row>
    <row r="13" spans="1:34">
      <c r="A13">
        <v>2014</v>
      </c>
      <c r="B13" s="14">
        <v>43054.60769675926</v>
      </c>
      <c r="C13" t="s">
        <v>3671</v>
      </c>
      <c r="E13" t="s">
        <v>687</v>
      </c>
      <c r="I13" t="s">
        <v>687</v>
      </c>
      <c r="M13" t="s">
        <v>687</v>
      </c>
      <c r="P13" t="s">
        <v>687</v>
      </c>
      <c r="T13" t="s">
        <v>687</v>
      </c>
      <c r="AH13" t="s">
        <v>687</v>
      </c>
    </row>
    <row r="14" spans="1:34">
      <c r="A14">
        <v>2015</v>
      </c>
      <c r="B14" s="14">
        <v>43054.60769675926</v>
      </c>
    </row>
    <row r="15" spans="1:34">
      <c r="A15">
        <v>2015</v>
      </c>
      <c r="B15" s="14">
        <v>43054.60769675926</v>
      </c>
      <c r="C15" t="s">
        <v>3635</v>
      </c>
      <c r="E15" t="s">
        <v>688</v>
      </c>
      <c r="I15" t="s">
        <v>687</v>
      </c>
      <c r="M15" t="s">
        <v>688</v>
      </c>
      <c r="T15" t="s">
        <v>688</v>
      </c>
      <c r="AH15" t="s">
        <v>688</v>
      </c>
    </row>
    <row r="16" spans="1:34">
      <c r="A16">
        <v>2015</v>
      </c>
      <c r="B16" s="14">
        <v>43054.60769675926</v>
      </c>
      <c r="C16" t="s">
        <v>3670</v>
      </c>
      <c r="E16" t="s">
        <v>687</v>
      </c>
      <c r="I16" t="s">
        <v>688</v>
      </c>
      <c r="M16" t="s">
        <v>687</v>
      </c>
      <c r="T16" t="s">
        <v>687</v>
      </c>
      <c r="AH16" t="s">
        <v>687</v>
      </c>
    </row>
    <row r="17" spans="1:34">
      <c r="A17">
        <v>2015</v>
      </c>
      <c r="B17" s="14">
        <v>43054.60769675926</v>
      </c>
      <c r="C17" t="s">
        <v>3671</v>
      </c>
      <c r="E17" t="s">
        <v>687</v>
      </c>
      <c r="I17" t="s">
        <v>687</v>
      </c>
      <c r="M17" t="s">
        <v>687</v>
      </c>
      <c r="T17" t="s">
        <v>687</v>
      </c>
      <c r="AH17" t="s">
        <v>688</v>
      </c>
    </row>
    <row r="18" spans="1:34">
      <c r="A18">
        <v>2016</v>
      </c>
      <c r="B18" s="14">
        <v>43054.60769675926</v>
      </c>
    </row>
    <row r="19" spans="1:34">
      <c r="A19">
        <v>2016</v>
      </c>
      <c r="B19" s="14">
        <v>43054.60769675926</v>
      </c>
      <c r="C19" t="s">
        <v>3635</v>
      </c>
      <c r="E19" t="s">
        <v>688</v>
      </c>
      <c r="I19" t="s">
        <v>687</v>
      </c>
      <c r="M19" t="s">
        <v>688</v>
      </c>
      <c r="N19" t="s">
        <v>687</v>
      </c>
      <c r="T19" t="s">
        <v>688</v>
      </c>
      <c r="AH19" t="s">
        <v>688</v>
      </c>
    </row>
    <row r="20" spans="1:34">
      <c r="A20">
        <v>2016</v>
      </c>
      <c r="B20" s="14">
        <v>43054.60769675926</v>
      </c>
      <c r="C20" t="s">
        <v>3670</v>
      </c>
      <c r="E20" t="s">
        <v>687</v>
      </c>
      <c r="I20" t="s">
        <v>688</v>
      </c>
      <c r="M20" t="s">
        <v>687</v>
      </c>
      <c r="N20" t="s">
        <v>687</v>
      </c>
      <c r="T20" t="s">
        <v>687</v>
      </c>
      <c r="AH20" t="s">
        <v>687</v>
      </c>
    </row>
    <row r="21" spans="1:34">
      <c r="A21">
        <v>2016</v>
      </c>
      <c r="B21" s="14">
        <v>43054.60769675926</v>
      </c>
      <c r="C21" t="s">
        <v>3671</v>
      </c>
      <c r="E21" t="s">
        <v>687</v>
      </c>
      <c r="I21" t="s">
        <v>687</v>
      </c>
      <c r="M21" t="s">
        <v>687</v>
      </c>
      <c r="N21" t="s">
        <v>688</v>
      </c>
      <c r="T21" t="s">
        <v>687</v>
      </c>
      <c r="AH21" t="s">
        <v>688</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405"/>
  <sheetViews>
    <sheetView workbookViewId="0"/>
  </sheetViews>
  <sheetFormatPr defaultRowHeight="15"/>
  <sheetData>
    <row r="1" spans="1:4">
      <c r="A1">
        <v>5.27</v>
      </c>
      <c r="B1" t="s">
        <v>4905</v>
      </c>
    </row>
    <row r="2" spans="1:4">
      <c r="A2" s="10" t="str">
        <f>HYPERLINK("#'Contents'!B122", "Back to Contents")</f>
        <v>Back to Contents</v>
      </c>
    </row>
    <row r="3" spans="1:4">
      <c r="A3" t="s">
        <v>110</v>
      </c>
      <c r="B3" t="s">
        <v>108</v>
      </c>
      <c r="C3" t="s">
        <v>109</v>
      </c>
      <c r="D3" t="s">
        <v>805</v>
      </c>
    </row>
    <row r="4" spans="1:4">
      <c r="A4" t="s">
        <v>117</v>
      </c>
      <c r="B4">
        <v>2016</v>
      </c>
      <c r="C4" s="14">
        <v>43054.60769675926</v>
      </c>
    </row>
    <row r="5" spans="1:4">
      <c r="A5" t="s">
        <v>117</v>
      </c>
      <c r="B5">
        <v>2013</v>
      </c>
      <c r="C5" s="14">
        <v>43054.60769675926</v>
      </c>
    </row>
    <row r="6" spans="1:4">
      <c r="A6" t="s">
        <v>117</v>
      </c>
      <c r="B6">
        <v>2016</v>
      </c>
      <c r="C6" s="14">
        <v>43054.60769675926</v>
      </c>
    </row>
    <row r="7" spans="1:4">
      <c r="A7" t="s">
        <v>117</v>
      </c>
      <c r="B7">
        <v>2015</v>
      </c>
      <c r="C7" s="14">
        <v>43054.60769675926</v>
      </c>
    </row>
    <row r="8" spans="1:4">
      <c r="A8" t="s">
        <v>117</v>
      </c>
      <c r="B8">
        <v>2015</v>
      </c>
      <c r="C8" s="14">
        <v>43054.60769675926</v>
      </c>
    </row>
    <row r="9" spans="1:4">
      <c r="A9" t="s">
        <v>117</v>
      </c>
      <c r="B9">
        <v>2015</v>
      </c>
      <c r="C9" s="14">
        <v>43054.60769675926</v>
      </c>
    </row>
    <row r="10" spans="1:4">
      <c r="A10" t="s">
        <v>117</v>
      </c>
      <c r="B10">
        <v>2014</v>
      </c>
      <c r="C10" s="14">
        <v>43054.60769675926</v>
      </c>
    </row>
    <row r="11" spans="1:4">
      <c r="A11" t="s">
        <v>117</v>
      </c>
      <c r="B11">
        <v>2014</v>
      </c>
      <c r="C11" s="14">
        <v>43054.60769675926</v>
      </c>
    </row>
    <row r="12" spans="1:4">
      <c r="A12" t="s">
        <v>117</v>
      </c>
      <c r="B12">
        <v>2014</v>
      </c>
      <c r="C12" s="14">
        <v>43054.60769675926</v>
      </c>
    </row>
    <row r="13" spans="1:4">
      <c r="A13" t="s">
        <v>117</v>
      </c>
      <c r="B13">
        <v>2013</v>
      </c>
      <c r="C13" s="14">
        <v>43054.60769675926</v>
      </c>
    </row>
    <row r="14" spans="1:4">
      <c r="A14" t="s">
        <v>117</v>
      </c>
      <c r="B14">
        <v>2013</v>
      </c>
      <c r="C14" s="14">
        <v>43054.60769675926</v>
      </c>
    </row>
    <row r="15" spans="1:4">
      <c r="A15" t="s">
        <v>117</v>
      </c>
      <c r="B15">
        <v>2016</v>
      </c>
      <c r="C15" s="14">
        <v>43054.60769675926</v>
      </c>
    </row>
    <row r="16" spans="1:4">
      <c r="A16" t="s">
        <v>126</v>
      </c>
      <c r="B16">
        <v>2015</v>
      </c>
      <c r="C16" s="14">
        <v>43054.60769675926</v>
      </c>
    </row>
    <row r="17" spans="1:4">
      <c r="A17" t="s">
        <v>126</v>
      </c>
      <c r="B17">
        <v>2015</v>
      </c>
      <c r="C17" s="14">
        <v>43054.60769675926</v>
      </c>
      <c r="D17" t="s">
        <v>3673</v>
      </c>
    </row>
    <row r="18" spans="1:4">
      <c r="A18" t="s">
        <v>126</v>
      </c>
      <c r="B18">
        <v>2016</v>
      </c>
      <c r="C18" s="14">
        <v>43054.60769675926</v>
      </c>
    </row>
    <row r="19" spans="1:4">
      <c r="A19" t="s">
        <v>126</v>
      </c>
      <c r="B19">
        <v>2016</v>
      </c>
      <c r="C19" s="14">
        <v>43054.60769675926</v>
      </c>
    </row>
    <row r="20" spans="1:4">
      <c r="A20" t="s">
        <v>126</v>
      </c>
      <c r="B20">
        <v>2016</v>
      </c>
      <c r="C20" s="14">
        <v>43054.60769675926</v>
      </c>
    </row>
    <row r="21" spans="1:4">
      <c r="A21" t="s">
        <v>126</v>
      </c>
      <c r="B21">
        <v>2016</v>
      </c>
      <c r="C21" s="14">
        <v>43054.60769675926</v>
      </c>
      <c r="D21" t="s">
        <v>3674</v>
      </c>
    </row>
    <row r="22" spans="1:4">
      <c r="A22" t="s">
        <v>126</v>
      </c>
      <c r="B22">
        <v>2016</v>
      </c>
      <c r="C22" s="14">
        <v>43054.60769675926</v>
      </c>
      <c r="D22" t="s">
        <v>3673</v>
      </c>
    </row>
    <row r="23" spans="1:4">
      <c r="A23" t="s">
        <v>126</v>
      </c>
      <c r="B23">
        <v>2015</v>
      </c>
      <c r="C23" s="14">
        <v>43054.60769675926</v>
      </c>
    </row>
    <row r="24" spans="1:4">
      <c r="A24" t="s">
        <v>126</v>
      </c>
      <c r="B24">
        <v>2015</v>
      </c>
      <c r="C24" s="14">
        <v>43054.60769675926</v>
      </c>
      <c r="D24" t="s">
        <v>3674</v>
      </c>
    </row>
    <row r="25" spans="1:4">
      <c r="A25" t="s">
        <v>126</v>
      </c>
      <c r="B25">
        <v>2013</v>
      </c>
      <c r="C25" s="14">
        <v>43054.60769675926</v>
      </c>
    </row>
    <row r="26" spans="1:4">
      <c r="A26" t="s">
        <v>126</v>
      </c>
      <c r="B26">
        <v>2015</v>
      </c>
      <c r="C26" s="14">
        <v>43054.60769675926</v>
      </c>
    </row>
    <row r="27" spans="1:4">
      <c r="A27" t="s">
        <v>126</v>
      </c>
      <c r="B27">
        <v>2014</v>
      </c>
      <c r="C27" s="14">
        <v>43054.60769675926</v>
      </c>
    </row>
    <row r="28" spans="1:4">
      <c r="A28" t="s">
        <v>126</v>
      </c>
      <c r="B28">
        <v>2013</v>
      </c>
      <c r="C28" s="14">
        <v>43054.60769675926</v>
      </c>
      <c r="D28" t="s">
        <v>3674</v>
      </c>
    </row>
    <row r="29" spans="1:4">
      <c r="A29" t="s">
        <v>126</v>
      </c>
      <c r="B29">
        <v>2013</v>
      </c>
      <c r="C29" s="14">
        <v>43054.60769675926</v>
      </c>
    </row>
    <row r="30" spans="1:4">
      <c r="A30" t="s">
        <v>126</v>
      </c>
      <c r="B30">
        <v>2014</v>
      </c>
      <c r="C30" s="14">
        <v>43054.60769675926</v>
      </c>
      <c r="D30" t="s">
        <v>3673</v>
      </c>
    </row>
    <row r="31" spans="1:4">
      <c r="A31" t="s">
        <v>126</v>
      </c>
      <c r="B31">
        <v>2014</v>
      </c>
      <c r="C31" s="14">
        <v>43054.60769675926</v>
      </c>
      <c r="D31" t="s">
        <v>3674</v>
      </c>
    </row>
    <row r="32" spans="1:4">
      <c r="A32" t="s">
        <v>126</v>
      </c>
      <c r="B32">
        <v>2013</v>
      </c>
      <c r="C32" s="14">
        <v>43054.60769675926</v>
      </c>
      <c r="D32" t="s">
        <v>3673</v>
      </c>
    </row>
    <row r="33" spans="1:3">
      <c r="A33" t="s">
        <v>126</v>
      </c>
      <c r="B33">
        <v>2014</v>
      </c>
      <c r="C33" s="14">
        <v>43054.60769675926</v>
      </c>
    </row>
    <row r="34" spans="1:3">
      <c r="A34" t="s">
        <v>126</v>
      </c>
      <c r="B34">
        <v>2014</v>
      </c>
      <c r="C34" s="14">
        <v>43054.60769675926</v>
      </c>
    </row>
    <row r="35" spans="1:3">
      <c r="A35" t="s">
        <v>126</v>
      </c>
      <c r="B35">
        <v>2013</v>
      </c>
      <c r="C35" s="14">
        <v>43054.60769675926</v>
      </c>
    </row>
    <row r="36" spans="1:3">
      <c r="A36" t="s">
        <v>134</v>
      </c>
      <c r="B36">
        <v>2016</v>
      </c>
      <c r="C36" s="14">
        <v>43054.60769675926</v>
      </c>
    </row>
    <row r="37" spans="1:3">
      <c r="A37" t="s">
        <v>134</v>
      </c>
      <c r="B37">
        <v>2013</v>
      </c>
      <c r="C37" s="14">
        <v>43054.60769675926</v>
      </c>
    </row>
    <row r="38" spans="1:3">
      <c r="A38" t="s">
        <v>134</v>
      </c>
      <c r="B38">
        <v>2015</v>
      </c>
      <c r="C38" s="14">
        <v>43054.60769675926</v>
      </c>
    </row>
    <row r="39" spans="1:3">
      <c r="A39" t="s">
        <v>134</v>
      </c>
      <c r="B39">
        <v>2016</v>
      </c>
      <c r="C39" s="14">
        <v>43054.60769675926</v>
      </c>
    </row>
    <row r="40" spans="1:3">
      <c r="A40" t="s">
        <v>134</v>
      </c>
      <c r="B40">
        <v>2016</v>
      </c>
      <c r="C40" s="14">
        <v>43054.60769675926</v>
      </c>
    </row>
    <row r="41" spans="1:3">
      <c r="A41" t="s">
        <v>134</v>
      </c>
      <c r="B41">
        <v>2015</v>
      </c>
      <c r="C41" s="14">
        <v>43054.60769675926</v>
      </c>
    </row>
    <row r="42" spans="1:3">
      <c r="A42" t="s">
        <v>134</v>
      </c>
      <c r="B42">
        <v>2015</v>
      </c>
      <c r="C42" s="14">
        <v>43054.60769675926</v>
      </c>
    </row>
    <row r="43" spans="1:3">
      <c r="A43" t="s">
        <v>134</v>
      </c>
      <c r="B43">
        <v>2014</v>
      </c>
      <c r="C43" s="14">
        <v>43054.60769675926</v>
      </c>
    </row>
    <row r="44" spans="1:3">
      <c r="A44" t="s">
        <v>134</v>
      </c>
      <c r="B44">
        <v>2014</v>
      </c>
      <c r="C44" s="14">
        <v>43054.60769675926</v>
      </c>
    </row>
    <row r="45" spans="1:3">
      <c r="A45" t="s">
        <v>134</v>
      </c>
      <c r="B45">
        <v>2013</v>
      </c>
      <c r="C45" s="14">
        <v>43054.60769675926</v>
      </c>
    </row>
    <row r="46" spans="1:3">
      <c r="A46" t="s">
        <v>134</v>
      </c>
      <c r="B46">
        <v>2013</v>
      </c>
      <c r="C46" s="14">
        <v>43054.60769675926</v>
      </c>
    </row>
    <row r="47" spans="1:3">
      <c r="A47" t="s">
        <v>134</v>
      </c>
      <c r="B47">
        <v>2014</v>
      </c>
      <c r="C47" s="14">
        <v>43054.60769675926</v>
      </c>
    </row>
    <row r="48" spans="1:3">
      <c r="A48" t="s">
        <v>147</v>
      </c>
      <c r="B48">
        <v>2015</v>
      </c>
      <c r="C48" s="14">
        <v>43054.60769675926</v>
      </c>
    </row>
    <row r="49" spans="1:3">
      <c r="A49" t="s">
        <v>147</v>
      </c>
      <c r="B49">
        <v>2014</v>
      </c>
      <c r="C49" s="14">
        <v>43054.60769675926</v>
      </c>
    </row>
    <row r="50" spans="1:3">
      <c r="A50" t="s">
        <v>147</v>
      </c>
      <c r="B50">
        <v>2016</v>
      </c>
      <c r="C50" s="14">
        <v>43054.60769675926</v>
      </c>
    </row>
    <row r="51" spans="1:3">
      <c r="A51" t="s">
        <v>147</v>
      </c>
      <c r="B51">
        <v>2016</v>
      </c>
      <c r="C51" s="14">
        <v>43054.60769675926</v>
      </c>
    </row>
    <row r="52" spans="1:3">
      <c r="A52" t="s">
        <v>147</v>
      </c>
      <c r="B52">
        <v>2016</v>
      </c>
      <c r="C52" s="14">
        <v>43054.60769675926</v>
      </c>
    </row>
    <row r="53" spans="1:3">
      <c r="A53" t="s">
        <v>147</v>
      </c>
      <c r="B53">
        <v>2015</v>
      </c>
      <c r="C53" s="14">
        <v>43054.60769675926</v>
      </c>
    </row>
    <row r="54" spans="1:3">
      <c r="A54" t="s">
        <v>147</v>
      </c>
      <c r="B54">
        <v>2013</v>
      </c>
      <c r="C54" s="14">
        <v>43054.60769675926</v>
      </c>
    </row>
    <row r="55" spans="1:3">
      <c r="A55" t="s">
        <v>147</v>
      </c>
      <c r="B55">
        <v>2014</v>
      </c>
      <c r="C55" s="14">
        <v>43054.60769675926</v>
      </c>
    </row>
    <row r="56" spans="1:3">
      <c r="A56" t="s">
        <v>147</v>
      </c>
      <c r="B56">
        <v>2015</v>
      </c>
      <c r="C56" s="14">
        <v>43054.60769675926</v>
      </c>
    </row>
    <row r="57" spans="1:3">
      <c r="A57" t="s">
        <v>147</v>
      </c>
      <c r="B57">
        <v>2013</v>
      </c>
      <c r="C57" s="14">
        <v>43054.60769675926</v>
      </c>
    </row>
    <row r="58" spans="1:3">
      <c r="A58" t="s">
        <v>147</v>
      </c>
      <c r="B58">
        <v>2013</v>
      </c>
      <c r="C58" s="14">
        <v>43054.60769675926</v>
      </c>
    </row>
    <row r="59" spans="1:3">
      <c r="A59" t="s">
        <v>147</v>
      </c>
      <c r="B59">
        <v>2014</v>
      </c>
      <c r="C59" s="14">
        <v>43054.60769675926</v>
      </c>
    </row>
    <row r="60" spans="1:3">
      <c r="A60" t="s">
        <v>155</v>
      </c>
      <c r="B60">
        <v>2014</v>
      </c>
      <c r="C60" s="14">
        <v>43054.60769675926</v>
      </c>
    </row>
    <row r="61" spans="1:3">
      <c r="A61" t="s">
        <v>155</v>
      </c>
      <c r="B61">
        <v>2016</v>
      </c>
      <c r="C61" s="14">
        <v>43054.60769675926</v>
      </c>
    </row>
    <row r="62" spans="1:3">
      <c r="A62" t="s">
        <v>155</v>
      </c>
      <c r="B62">
        <v>2016</v>
      </c>
      <c r="C62" s="14">
        <v>43054.60769675926</v>
      </c>
    </row>
    <row r="63" spans="1:3">
      <c r="A63" t="s">
        <v>155</v>
      </c>
      <c r="B63">
        <v>2016</v>
      </c>
      <c r="C63" s="14">
        <v>43054.60769675926</v>
      </c>
    </row>
    <row r="64" spans="1:3">
      <c r="A64" t="s">
        <v>155</v>
      </c>
      <c r="B64">
        <v>2015</v>
      </c>
      <c r="C64" s="14">
        <v>43054.60769675926</v>
      </c>
    </row>
    <row r="65" spans="1:3">
      <c r="A65" t="s">
        <v>155</v>
      </c>
      <c r="B65">
        <v>2015</v>
      </c>
      <c r="C65" s="14">
        <v>43054.60769675926</v>
      </c>
    </row>
    <row r="66" spans="1:3">
      <c r="A66" t="s">
        <v>155</v>
      </c>
      <c r="B66">
        <v>2014</v>
      </c>
      <c r="C66" s="14">
        <v>43054.60769675926</v>
      </c>
    </row>
    <row r="67" spans="1:3">
      <c r="A67" t="s">
        <v>155</v>
      </c>
      <c r="B67">
        <v>2014</v>
      </c>
      <c r="C67" s="14">
        <v>43054.60769675926</v>
      </c>
    </row>
    <row r="68" spans="1:3">
      <c r="A68" t="s">
        <v>155</v>
      </c>
      <c r="B68">
        <v>2013</v>
      </c>
      <c r="C68" s="14">
        <v>43054.60769675926</v>
      </c>
    </row>
    <row r="69" spans="1:3">
      <c r="A69" t="s">
        <v>155</v>
      </c>
      <c r="B69">
        <v>2013</v>
      </c>
      <c r="C69" s="14">
        <v>43054.60769675926</v>
      </c>
    </row>
    <row r="70" spans="1:3">
      <c r="A70" t="s">
        <v>155</v>
      </c>
      <c r="B70">
        <v>2013</v>
      </c>
      <c r="C70" s="14">
        <v>43054.60769675926</v>
      </c>
    </row>
    <row r="71" spans="1:3">
      <c r="A71" t="s">
        <v>155</v>
      </c>
      <c r="B71">
        <v>2015</v>
      </c>
      <c r="C71" s="14">
        <v>43054.60769675926</v>
      </c>
    </row>
    <row r="72" spans="1:3">
      <c r="A72" t="s">
        <v>162</v>
      </c>
      <c r="B72">
        <v>2014</v>
      </c>
      <c r="C72" s="14">
        <v>43054.60769675926</v>
      </c>
    </row>
    <row r="73" spans="1:3">
      <c r="A73" t="s">
        <v>162</v>
      </c>
      <c r="B73">
        <v>2016</v>
      </c>
      <c r="C73" s="14">
        <v>43054.60769675926</v>
      </c>
    </row>
    <row r="74" spans="1:3">
      <c r="A74" t="s">
        <v>162</v>
      </c>
      <c r="B74">
        <v>2016</v>
      </c>
      <c r="C74" s="14">
        <v>43054.60769675926</v>
      </c>
    </row>
    <row r="75" spans="1:3">
      <c r="A75" t="s">
        <v>162</v>
      </c>
      <c r="B75">
        <v>2015</v>
      </c>
      <c r="C75" s="14">
        <v>43054.60769675926</v>
      </c>
    </row>
    <row r="76" spans="1:3">
      <c r="A76" t="s">
        <v>162</v>
      </c>
      <c r="B76">
        <v>2015</v>
      </c>
      <c r="C76" s="14">
        <v>43054.60769675926</v>
      </c>
    </row>
    <row r="77" spans="1:3">
      <c r="A77" t="s">
        <v>162</v>
      </c>
      <c r="B77">
        <v>2016</v>
      </c>
      <c r="C77" s="14">
        <v>43054.60769675926</v>
      </c>
    </row>
    <row r="78" spans="1:3">
      <c r="A78" t="s">
        <v>162</v>
      </c>
      <c r="B78">
        <v>2014</v>
      </c>
      <c r="C78" s="14">
        <v>43054.60769675926</v>
      </c>
    </row>
    <row r="79" spans="1:3">
      <c r="A79" t="s">
        <v>162</v>
      </c>
      <c r="B79">
        <v>2013</v>
      </c>
      <c r="C79" s="14">
        <v>43054.60769675926</v>
      </c>
    </row>
    <row r="80" spans="1:3">
      <c r="A80" t="s">
        <v>162</v>
      </c>
      <c r="B80">
        <v>2013</v>
      </c>
      <c r="C80" s="14">
        <v>43054.60769675926</v>
      </c>
    </row>
    <row r="81" spans="1:3">
      <c r="A81" t="s">
        <v>162</v>
      </c>
      <c r="B81">
        <v>2013</v>
      </c>
      <c r="C81" s="14">
        <v>43054.60769675926</v>
      </c>
    </row>
    <row r="82" spans="1:3">
      <c r="A82" t="s">
        <v>162</v>
      </c>
      <c r="B82">
        <v>2014</v>
      </c>
      <c r="C82" s="14">
        <v>43054.60769675926</v>
      </c>
    </row>
    <row r="83" spans="1:3">
      <c r="A83" t="s">
        <v>162</v>
      </c>
      <c r="B83">
        <v>2015</v>
      </c>
      <c r="C83" s="14">
        <v>43054.60769675926</v>
      </c>
    </row>
    <row r="84" spans="1:3">
      <c r="A84" t="s">
        <v>172</v>
      </c>
      <c r="B84">
        <v>2014</v>
      </c>
      <c r="C84" s="14">
        <v>43054.60769675926</v>
      </c>
    </row>
    <row r="85" spans="1:3">
      <c r="A85" t="s">
        <v>172</v>
      </c>
      <c r="B85">
        <v>2016</v>
      </c>
      <c r="C85" s="14">
        <v>43054.60769675926</v>
      </c>
    </row>
    <row r="86" spans="1:3">
      <c r="A86" t="s">
        <v>172</v>
      </c>
      <c r="B86">
        <v>2016</v>
      </c>
      <c r="C86" s="14">
        <v>43054.60769675926</v>
      </c>
    </row>
    <row r="87" spans="1:3">
      <c r="A87" t="s">
        <v>172</v>
      </c>
      <c r="B87">
        <v>2016</v>
      </c>
      <c r="C87" s="14">
        <v>43054.60769675926</v>
      </c>
    </row>
    <row r="88" spans="1:3">
      <c r="A88" t="s">
        <v>172</v>
      </c>
      <c r="B88">
        <v>2015</v>
      </c>
      <c r="C88" s="14">
        <v>43054.60769675926</v>
      </c>
    </row>
    <row r="89" spans="1:3">
      <c r="A89" t="s">
        <v>172</v>
      </c>
      <c r="B89">
        <v>2015</v>
      </c>
      <c r="C89" s="14">
        <v>43054.60769675926</v>
      </c>
    </row>
    <row r="90" spans="1:3">
      <c r="A90" t="s">
        <v>172</v>
      </c>
      <c r="B90">
        <v>2014</v>
      </c>
      <c r="C90" s="14">
        <v>43054.60769675926</v>
      </c>
    </row>
    <row r="91" spans="1:3">
      <c r="A91" t="s">
        <v>172</v>
      </c>
      <c r="B91">
        <v>2014</v>
      </c>
      <c r="C91" s="14">
        <v>43054.60769675926</v>
      </c>
    </row>
    <row r="92" spans="1:3">
      <c r="A92" t="s">
        <v>172</v>
      </c>
      <c r="B92">
        <v>2013</v>
      </c>
      <c r="C92" s="14">
        <v>43054.60769675926</v>
      </c>
    </row>
    <row r="93" spans="1:3">
      <c r="A93" t="s">
        <v>172</v>
      </c>
      <c r="B93">
        <v>2013</v>
      </c>
      <c r="C93" s="14">
        <v>43054.60769675926</v>
      </c>
    </row>
    <row r="94" spans="1:3">
      <c r="A94" t="s">
        <v>172</v>
      </c>
      <c r="B94">
        <v>2013</v>
      </c>
      <c r="C94" s="14">
        <v>43054.60769675926</v>
      </c>
    </row>
    <row r="95" spans="1:3">
      <c r="A95" t="s">
        <v>172</v>
      </c>
      <c r="B95">
        <v>2015</v>
      </c>
      <c r="C95" s="14">
        <v>43054.60769675926</v>
      </c>
    </row>
    <row r="96" spans="1:3">
      <c r="A96" t="s">
        <v>180</v>
      </c>
      <c r="B96">
        <v>2015</v>
      </c>
      <c r="C96" s="14">
        <v>43054.60769675926</v>
      </c>
    </row>
    <row r="97" spans="1:3">
      <c r="A97" t="s">
        <v>180</v>
      </c>
      <c r="B97">
        <v>2015</v>
      </c>
      <c r="C97" s="14">
        <v>43054.60769675926</v>
      </c>
    </row>
    <row r="98" spans="1:3">
      <c r="A98" t="s">
        <v>180</v>
      </c>
      <c r="B98">
        <v>2016</v>
      </c>
      <c r="C98" s="14">
        <v>43054.60769675926</v>
      </c>
    </row>
    <row r="99" spans="1:3">
      <c r="A99" t="s">
        <v>180</v>
      </c>
      <c r="B99">
        <v>2016</v>
      </c>
      <c r="C99" s="14">
        <v>43054.60769675926</v>
      </c>
    </row>
    <row r="100" spans="1:3">
      <c r="A100" t="s">
        <v>180</v>
      </c>
      <c r="B100">
        <v>2015</v>
      </c>
      <c r="C100" s="14">
        <v>43054.60769675926</v>
      </c>
    </row>
    <row r="101" spans="1:3">
      <c r="A101" t="s">
        <v>180</v>
      </c>
      <c r="B101">
        <v>2014</v>
      </c>
      <c r="C101" s="14">
        <v>43054.60769675926</v>
      </c>
    </row>
    <row r="102" spans="1:3">
      <c r="A102" t="s">
        <v>180</v>
      </c>
      <c r="B102">
        <v>2013</v>
      </c>
      <c r="C102" s="14">
        <v>43054.60769675926</v>
      </c>
    </row>
    <row r="103" spans="1:3">
      <c r="A103" t="s">
        <v>180</v>
      </c>
      <c r="B103">
        <v>2014</v>
      </c>
      <c r="C103" s="14">
        <v>43054.60769675926</v>
      </c>
    </row>
    <row r="104" spans="1:3">
      <c r="A104" t="s">
        <v>180</v>
      </c>
      <c r="B104">
        <v>2014</v>
      </c>
      <c r="C104" s="14">
        <v>43054.60769675926</v>
      </c>
    </row>
    <row r="105" spans="1:3">
      <c r="A105" t="s">
        <v>180</v>
      </c>
      <c r="B105">
        <v>2013</v>
      </c>
      <c r="C105" s="14">
        <v>43054.60769675926</v>
      </c>
    </row>
    <row r="106" spans="1:3">
      <c r="A106" t="s">
        <v>180</v>
      </c>
      <c r="B106">
        <v>2013</v>
      </c>
      <c r="C106" s="14">
        <v>43054.60769675926</v>
      </c>
    </row>
    <row r="107" spans="1:3">
      <c r="A107" t="s">
        <v>180</v>
      </c>
      <c r="B107">
        <v>2016</v>
      </c>
      <c r="C107" s="14">
        <v>43054.60769675926</v>
      </c>
    </row>
    <row r="108" spans="1:3">
      <c r="A108" t="s">
        <v>192</v>
      </c>
      <c r="B108">
        <v>2014</v>
      </c>
      <c r="C108" s="14">
        <v>43054.60769675926</v>
      </c>
    </row>
    <row r="109" spans="1:3">
      <c r="A109" t="s">
        <v>192</v>
      </c>
      <c r="B109">
        <v>2016</v>
      </c>
      <c r="C109" s="14">
        <v>43054.60769675926</v>
      </c>
    </row>
    <row r="110" spans="1:3">
      <c r="A110" t="s">
        <v>192</v>
      </c>
      <c r="B110">
        <v>2016</v>
      </c>
      <c r="C110" s="14">
        <v>43054.60769675926</v>
      </c>
    </row>
    <row r="111" spans="1:3">
      <c r="A111" t="s">
        <v>192</v>
      </c>
      <c r="B111">
        <v>2016</v>
      </c>
      <c r="C111" s="14">
        <v>43054.60769675926</v>
      </c>
    </row>
    <row r="112" spans="1:3">
      <c r="A112" t="s">
        <v>192</v>
      </c>
      <c r="B112">
        <v>2015</v>
      </c>
      <c r="C112" s="14">
        <v>43054.60769675926</v>
      </c>
    </row>
    <row r="113" spans="1:3">
      <c r="A113" t="s">
        <v>192</v>
      </c>
      <c r="B113">
        <v>2015</v>
      </c>
      <c r="C113" s="14">
        <v>43054.60769675926</v>
      </c>
    </row>
    <row r="114" spans="1:3">
      <c r="A114" t="s">
        <v>192</v>
      </c>
      <c r="B114">
        <v>2014</v>
      </c>
      <c r="C114" s="14">
        <v>43054.60769675926</v>
      </c>
    </row>
    <row r="115" spans="1:3">
      <c r="A115" t="s">
        <v>192</v>
      </c>
      <c r="B115">
        <v>2014</v>
      </c>
      <c r="C115" s="14">
        <v>43054.60769675926</v>
      </c>
    </row>
    <row r="116" spans="1:3">
      <c r="A116" t="s">
        <v>192</v>
      </c>
      <c r="B116">
        <v>2013</v>
      </c>
      <c r="C116" s="14">
        <v>43054.60769675926</v>
      </c>
    </row>
    <row r="117" spans="1:3">
      <c r="A117" t="s">
        <v>192</v>
      </c>
      <c r="B117">
        <v>2013</v>
      </c>
      <c r="C117" s="14">
        <v>43054.60769675926</v>
      </c>
    </row>
    <row r="118" spans="1:3">
      <c r="A118" t="s">
        <v>192</v>
      </c>
      <c r="B118">
        <v>2013</v>
      </c>
      <c r="C118" s="14">
        <v>43054.60769675926</v>
      </c>
    </row>
    <row r="119" spans="1:3">
      <c r="A119" t="s">
        <v>192</v>
      </c>
      <c r="B119">
        <v>2015</v>
      </c>
      <c r="C119" s="14">
        <v>43054.60769675926</v>
      </c>
    </row>
    <row r="120" spans="1:3">
      <c r="A120" t="s">
        <v>199</v>
      </c>
      <c r="B120">
        <v>2015</v>
      </c>
      <c r="C120" s="14">
        <v>43054.60769675926</v>
      </c>
    </row>
    <row r="121" spans="1:3">
      <c r="A121" t="s">
        <v>199</v>
      </c>
      <c r="B121">
        <v>2014</v>
      </c>
      <c r="C121" s="14">
        <v>43054.60769675926</v>
      </c>
    </row>
    <row r="122" spans="1:3">
      <c r="A122" t="s">
        <v>199</v>
      </c>
      <c r="B122">
        <v>2016</v>
      </c>
      <c r="C122" s="14">
        <v>43054.60769675926</v>
      </c>
    </row>
    <row r="123" spans="1:3">
      <c r="A123" t="s">
        <v>199</v>
      </c>
      <c r="B123">
        <v>2016</v>
      </c>
      <c r="C123" s="14">
        <v>43054.60769675926</v>
      </c>
    </row>
    <row r="124" spans="1:3">
      <c r="A124" t="s">
        <v>199</v>
      </c>
      <c r="B124">
        <v>2016</v>
      </c>
      <c r="C124" s="14">
        <v>43054.60769675926</v>
      </c>
    </row>
    <row r="125" spans="1:3">
      <c r="A125" t="s">
        <v>199</v>
      </c>
      <c r="B125">
        <v>2015</v>
      </c>
      <c r="C125" s="14">
        <v>43054.60769675926</v>
      </c>
    </row>
    <row r="126" spans="1:3">
      <c r="A126" t="s">
        <v>199</v>
      </c>
      <c r="B126">
        <v>2014</v>
      </c>
      <c r="C126" s="14">
        <v>43054.60769675926</v>
      </c>
    </row>
    <row r="127" spans="1:3">
      <c r="A127" t="s">
        <v>199</v>
      </c>
      <c r="B127">
        <v>2013</v>
      </c>
      <c r="C127" s="14">
        <v>43054.60769675926</v>
      </c>
    </row>
    <row r="128" spans="1:3">
      <c r="A128" t="s">
        <v>199</v>
      </c>
      <c r="B128">
        <v>2014</v>
      </c>
      <c r="C128" s="14">
        <v>43054.60769675926</v>
      </c>
    </row>
    <row r="129" spans="1:3">
      <c r="A129" t="s">
        <v>199</v>
      </c>
      <c r="B129">
        <v>2013</v>
      </c>
      <c r="C129" s="14">
        <v>43054.60769675926</v>
      </c>
    </row>
    <row r="130" spans="1:3">
      <c r="A130" t="s">
        <v>199</v>
      </c>
      <c r="B130">
        <v>2013</v>
      </c>
      <c r="C130" s="14">
        <v>43054.60769675926</v>
      </c>
    </row>
    <row r="131" spans="1:3">
      <c r="A131" t="s">
        <v>199</v>
      </c>
      <c r="B131">
        <v>2015</v>
      </c>
      <c r="C131" s="14">
        <v>43054.60769675926</v>
      </c>
    </row>
    <row r="132" spans="1:3">
      <c r="A132" t="s">
        <v>205</v>
      </c>
      <c r="B132">
        <v>2014</v>
      </c>
      <c r="C132" s="14">
        <v>43054.60769675926</v>
      </c>
    </row>
    <row r="133" spans="1:3">
      <c r="A133" t="s">
        <v>205</v>
      </c>
      <c r="B133">
        <v>2016</v>
      </c>
      <c r="C133" s="14">
        <v>43054.60769675926</v>
      </c>
    </row>
    <row r="134" spans="1:3">
      <c r="A134" t="s">
        <v>205</v>
      </c>
      <c r="B134">
        <v>2016</v>
      </c>
      <c r="C134" s="14">
        <v>43054.60769675926</v>
      </c>
    </row>
    <row r="135" spans="1:3">
      <c r="A135" t="s">
        <v>205</v>
      </c>
      <c r="B135">
        <v>2016</v>
      </c>
      <c r="C135" s="14">
        <v>43054.60769675926</v>
      </c>
    </row>
    <row r="136" spans="1:3">
      <c r="A136" t="s">
        <v>205</v>
      </c>
      <c r="B136">
        <v>2015</v>
      </c>
      <c r="C136" s="14">
        <v>43054.60769675926</v>
      </c>
    </row>
    <row r="137" spans="1:3">
      <c r="A137" t="s">
        <v>205</v>
      </c>
      <c r="B137">
        <v>2015</v>
      </c>
      <c r="C137" s="14">
        <v>43054.60769675926</v>
      </c>
    </row>
    <row r="138" spans="1:3">
      <c r="A138" t="s">
        <v>205</v>
      </c>
      <c r="B138">
        <v>2014</v>
      </c>
      <c r="C138" s="14">
        <v>43054.60769675926</v>
      </c>
    </row>
    <row r="139" spans="1:3">
      <c r="A139" t="s">
        <v>205</v>
      </c>
      <c r="B139">
        <v>2014</v>
      </c>
      <c r="C139" s="14">
        <v>43054.60769675926</v>
      </c>
    </row>
    <row r="140" spans="1:3">
      <c r="A140" t="s">
        <v>205</v>
      </c>
      <c r="B140">
        <v>2013</v>
      </c>
      <c r="C140" s="14">
        <v>43054.60769675926</v>
      </c>
    </row>
    <row r="141" spans="1:3">
      <c r="A141" t="s">
        <v>205</v>
      </c>
      <c r="B141">
        <v>2013</v>
      </c>
      <c r="C141" s="14">
        <v>43054.60769675926</v>
      </c>
    </row>
    <row r="142" spans="1:3">
      <c r="A142" t="s">
        <v>205</v>
      </c>
      <c r="B142">
        <v>2013</v>
      </c>
      <c r="C142" s="14">
        <v>43054.60769675926</v>
      </c>
    </row>
    <row r="143" spans="1:3">
      <c r="A143" t="s">
        <v>205</v>
      </c>
      <c r="B143">
        <v>2015</v>
      </c>
      <c r="C143" s="14">
        <v>43054.60769675926</v>
      </c>
    </row>
    <row r="144" spans="1:3">
      <c r="A144" t="s">
        <v>215</v>
      </c>
      <c r="B144">
        <v>2014</v>
      </c>
      <c r="C144" s="14">
        <v>43054.60769675926</v>
      </c>
    </row>
    <row r="145" spans="1:3">
      <c r="A145" t="s">
        <v>215</v>
      </c>
      <c r="B145">
        <v>2016</v>
      </c>
      <c r="C145" s="14">
        <v>43054.60769675926</v>
      </c>
    </row>
    <row r="146" spans="1:3">
      <c r="A146" t="s">
        <v>215</v>
      </c>
      <c r="B146">
        <v>2016</v>
      </c>
      <c r="C146" s="14">
        <v>43054.60769675926</v>
      </c>
    </row>
    <row r="147" spans="1:3">
      <c r="A147" t="s">
        <v>215</v>
      </c>
      <c r="B147">
        <v>2016</v>
      </c>
      <c r="C147" s="14">
        <v>43054.60769675926</v>
      </c>
    </row>
    <row r="148" spans="1:3">
      <c r="A148" t="s">
        <v>215</v>
      </c>
      <c r="B148">
        <v>2015</v>
      </c>
      <c r="C148" s="14">
        <v>43054.60769675926</v>
      </c>
    </row>
    <row r="149" spans="1:3">
      <c r="A149" t="s">
        <v>215</v>
      </c>
      <c r="B149">
        <v>2015</v>
      </c>
      <c r="C149" s="14">
        <v>43054.60769675926</v>
      </c>
    </row>
    <row r="150" spans="1:3">
      <c r="A150" t="s">
        <v>215</v>
      </c>
      <c r="B150">
        <v>2014</v>
      </c>
      <c r="C150" s="14">
        <v>43054.60769675926</v>
      </c>
    </row>
    <row r="151" spans="1:3">
      <c r="A151" t="s">
        <v>215</v>
      </c>
      <c r="B151">
        <v>2014</v>
      </c>
      <c r="C151" s="14">
        <v>43054.60769675926</v>
      </c>
    </row>
    <row r="152" spans="1:3">
      <c r="A152" t="s">
        <v>215</v>
      </c>
      <c r="B152">
        <v>2013</v>
      </c>
      <c r="C152" s="14">
        <v>43054.60769675926</v>
      </c>
    </row>
    <row r="153" spans="1:3">
      <c r="A153" t="s">
        <v>215</v>
      </c>
      <c r="B153">
        <v>2013</v>
      </c>
      <c r="C153" s="14">
        <v>43054.60769675926</v>
      </c>
    </row>
    <row r="154" spans="1:3">
      <c r="A154" t="s">
        <v>215</v>
      </c>
      <c r="B154">
        <v>2013</v>
      </c>
      <c r="C154" s="14">
        <v>43054.60769675926</v>
      </c>
    </row>
    <row r="155" spans="1:3">
      <c r="A155" t="s">
        <v>215</v>
      </c>
      <c r="B155">
        <v>2015</v>
      </c>
      <c r="C155" s="14">
        <v>43054.60769675926</v>
      </c>
    </row>
    <row r="156" spans="1:3">
      <c r="A156" t="s">
        <v>223</v>
      </c>
      <c r="B156">
        <v>2015</v>
      </c>
      <c r="C156" s="14">
        <v>43054.60769675926</v>
      </c>
    </row>
    <row r="157" spans="1:3">
      <c r="A157" t="s">
        <v>223</v>
      </c>
      <c r="B157">
        <v>2015</v>
      </c>
      <c r="C157" s="14">
        <v>43054.60769675926</v>
      </c>
    </row>
    <row r="158" spans="1:3">
      <c r="A158" t="s">
        <v>223</v>
      </c>
      <c r="B158">
        <v>2016</v>
      </c>
      <c r="C158" s="14">
        <v>43054.60769675926</v>
      </c>
    </row>
    <row r="159" spans="1:3">
      <c r="A159" t="s">
        <v>223</v>
      </c>
      <c r="B159">
        <v>2016</v>
      </c>
      <c r="C159" s="14">
        <v>43054.60769675926</v>
      </c>
    </row>
    <row r="160" spans="1:3">
      <c r="A160" t="s">
        <v>223</v>
      </c>
      <c r="B160">
        <v>2015</v>
      </c>
      <c r="C160" s="14">
        <v>43054.60769675926</v>
      </c>
    </row>
    <row r="161" spans="1:3">
      <c r="A161" t="s">
        <v>223</v>
      </c>
      <c r="B161">
        <v>2014</v>
      </c>
      <c r="C161" s="14">
        <v>43054.60769675926</v>
      </c>
    </row>
    <row r="162" spans="1:3">
      <c r="A162" t="s">
        <v>223</v>
      </c>
      <c r="B162">
        <v>2014</v>
      </c>
      <c r="C162" s="14">
        <v>43054.60769675926</v>
      </c>
    </row>
    <row r="163" spans="1:3">
      <c r="A163" t="s">
        <v>223</v>
      </c>
      <c r="B163">
        <v>2013</v>
      </c>
      <c r="C163" s="14">
        <v>43054.60769675926</v>
      </c>
    </row>
    <row r="164" spans="1:3">
      <c r="A164" t="s">
        <v>223</v>
      </c>
      <c r="B164">
        <v>2013</v>
      </c>
      <c r="C164" s="14">
        <v>43054.60769675926</v>
      </c>
    </row>
    <row r="165" spans="1:3">
      <c r="A165" t="s">
        <v>223</v>
      </c>
      <c r="B165">
        <v>2013</v>
      </c>
      <c r="C165" s="14">
        <v>43054.60769675926</v>
      </c>
    </row>
    <row r="166" spans="1:3">
      <c r="A166" t="s">
        <v>223</v>
      </c>
      <c r="B166">
        <v>2016</v>
      </c>
      <c r="C166" s="14">
        <v>43054.60769675926</v>
      </c>
    </row>
    <row r="167" spans="1:3">
      <c r="A167" t="s">
        <v>223</v>
      </c>
      <c r="B167">
        <v>2014</v>
      </c>
      <c r="C167" s="14">
        <v>43054.60769675926</v>
      </c>
    </row>
    <row r="168" spans="1:3">
      <c r="A168" t="s">
        <v>232</v>
      </c>
      <c r="B168">
        <v>2015</v>
      </c>
      <c r="C168" s="14">
        <v>43054.60769675926</v>
      </c>
    </row>
    <row r="169" spans="1:3">
      <c r="A169" t="s">
        <v>232</v>
      </c>
      <c r="B169">
        <v>2016</v>
      </c>
      <c r="C169" s="14">
        <v>43054.60769675926</v>
      </c>
    </row>
    <row r="170" spans="1:3">
      <c r="A170" t="s">
        <v>232</v>
      </c>
      <c r="B170">
        <v>2016</v>
      </c>
      <c r="C170" s="14">
        <v>43054.60769675926</v>
      </c>
    </row>
    <row r="171" spans="1:3">
      <c r="A171" t="s">
        <v>232</v>
      </c>
      <c r="B171">
        <v>2015</v>
      </c>
      <c r="C171" s="14">
        <v>43054.60769675926</v>
      </c>
    </row>
    <row r="172" spans="1:3">
      <c r="A172" t="s">
        <v>232</v>
      </c>
      <c r="B172">
        <v>2015</v>
      </c>
      <c r="C172" s="14">
        <v>43054.60769675926</v>
      </c>
    </row>
    <row r="173" spans="1:3">
      <c r="A173" t="s">
        <v>232</v>
      </c>
      <c r="B173">
        <v>2014</v>
      </c>
      <c r="C173" s="14">
        <v>43054.60769675926</v>
      </c>
    </row>
    <row r="174" spans="1:3">
      <c r="A174" t="s">
        <v>232</v>
      </c>
      <c r="B174">
        <v>2014</v>
      </c>
      <c r="C174" s="14">
        <v>43054.60769675926</v>
      </c>
    </row>
    <row r="175" spans="1:3">
      <c r="A175" t="s">
        <v>232</v>
      </c>
      <c r="B175">
        <v>2013</v>
      </c>
      <c r="C175" s="14">
        <v>43054.60769675926</v>
      </c>
    </row>
    <row r="176" spans="1:3">
      <c r="A176" t="s">
        <v>232</v>
      </c>
      <c r="B176">
        <v>2013</v>
      </c>
      <c r="C176" s="14">
        <v>43054.60769675926</v>
      </c>
    </row>
    <row r="177" spans="1:3">
      <c r="A177" t="s">
        <v>232</v>
      </c>
      <c r="B177">
        <v>2013</v>
      </c>
      <c r="C177" s="14">
        <v>43054.60769675926</v>
      </c>
    </row>
    <row r="178" spans="1:3">
      <c r="A178" t="s">
        <v>232</v>
      </c>
      <c r="B178">
        <v>2014</v>
      </c>
      <c r="C178" s="14">
        <v>43054.60769675926</v>
      </c>
    </row>
    <row r="179" spans="1:3">
      <c r="A179" t="s">
        <v>232</v>
      </c>
      <c r="B179">
        <v>2016</v>
      </c>
      <c r="C179" s="14">
        <v>43054.60769675926</v>
      </c>
    </row>
    <row r="180" spans="1:3">
      <c r="A180" t="s">
        <v>239</v>
      </c>
      <c r="B180">
        <v>2013</v>
      </c>
      <c r="C180" s="14">
        <v>43054.60769675926</v>
      </c>
    </row>
    <row r="181" spans="1:3">
      <c r="A181" t="s">
        <v>239</v>
      </c>
      <c r="B181">
        <v>2016</v>
      </c>
      <c r="C181" s="14">
        <v>43054.60769675926</v>
      </c>
    </row>
    <row r="182" spans="1:3">
      <c r="A182" t="s">
        <v>239</v>
      </c>
      <c r="B182">
        <v>2016</v>
      </c>
      <c r="C182" s="14">
        <v>43054.60769675926</v>
      </c>
    </row>
    <row r="183" spans="1:3">
      <c r="A183" t="s">
        <v>239</v>
      </c>
      <c r="B183">
        <v>2016</v>
      </c>
      <c r="C183" s="14">
        <v>43054.60769675926</v>
      </c>
    </row>
    <row r="184" spans="1:3">
      <c r="A184" t="s">
        <v>239</v>
      </c>
      <c r="B184">
        <v>2015</v>
      </c>
      <c r="C184" s="14">
        <v>43054.60769675926</v>
      </c>
    </row>
    <row r="185" spans="1:3">
      <c r="A185" t="s">
        <v>239</v>
      </c>
      <c r="B185">
        <v>2015</v>
      </c>
      <c r="C185" s="14">
        <v>43054.60769675926</v>
      </c>
    </row>
    <row r="186" spans="1:3">
      <c r="A186" t="s">
        <v>239</v>
      </c>
      <c r="B186">
        <v>2015</v>
      </c>
      <c r="C186" s="14">
        <v>43054.60769675926</v>
      </c>
    </row>
    <row r="187" spans="1:3">
      <c r="A187" t="s">
        <v>239</v>
      </c>
      <c r="B187">
        <v>2014</v>
      </c>
      <c r="C187" s="14">
        <v>43054.60769675926</v>
      </c>
    </row>
    <row r="188" spans="1:3">
      <c r="A188" t="s">
        <v>239</v>
      </c>
      <c r="B188">
        <v>2014</v>
      </c>
      <c r="C188" s="14">
        <v>43054.60769675926</v>
      </c>
    </row>
    <row r="189" spans="1:3">
      <c r="A189" t="s">
        <v>239</v>
      </c>
      <c r="B189">
        <v>2013</v>
      </c>
      <c r="C189" s="14">
        <v>43054.60769675926</v>
      </c>
    </row>
    <row r="190" spans="1:3">
      <c r="A190" t="s">
        <v>239</v>
      </c>
      <c r="B190">
        <v>2013</v>
      </c>
      <c r="C190" s="14">
        <v>43054.60769675926</v>
      </c>
    </row>
    <row r="191" spans="1:3">
      <c r="A191" t="s">
        <v>239</v>
      </c>
      <c r="B191">
        <v>2014</v>
      </c>
      <c r="C191" s="14">
        <v>43054.60769675926</v>
      </c>
    </row>
    <row r="192" spans="1:3">
      <c r="A192" t="s">
        <v>248</v>
      </c>
      <c r="B192">
        <v>2013</v>
      </c>
      <c r="C192" s="14">
        <v>43054.60769675926</v>
      </c>
    </row>
    <row r="193" spans="1:4">
      <c r="A193" t="s">
        <v>248</v>
      </c>
      <c r="B193">
        <v>2015</v>
      </c>
      <c r="C193" s="14">
        <v>43054.60769675926</v>
      </c>
    </row>
    <row r="194" spans="1:4">
      <c r="A194" t="s">
        <v>248</v>
      </c>
      <c r="B194">
        <v>2013</v>
      </c>
      <c r="C194" s="14">
        <v>43054.60769675926</v>
      </c>
    </row>
    <row r="195" spans="1:4">
      <c r="A195" t="s">
        <v>248</v>
      </c>
      <c r="B195">
        <v>2016</v>
      </c>
      <c r="C195" s="14">
        <v>43054.60769675926</v>
      </c>
    </row>
    <row r="196" spans="1:4">
      <c r="A196" t="s">
        <v>248</v>
      </c>
      <c r="B196">
        <v>2016</v>
      </c>
      <c r="C196" s="14">
        <v>43054.60769675926</v>
      </c>
    </row>
    <row r="197" spans="1:4">
      <c r="A197" t="s">
        <v>248</v>
      </c>
      <c r="B197">
        <v>2016</v>
      </c>
      <c r="C197" s="14">
        <v>43054.60769675926</v>
      </c>
      <c r="D197" t="s">
        <v>3061</v>
      </c>
    </row>
    <row r="198" spans="1:4">
      <c r="A198" t="s">
        <v>248</v>
      </c>
      <c r="B198">
        <v>2015</v>
      </c>
      <c r="C198" s="14">
        <v>43054.60769675926</v>
      </c>
    </row>
    <row r="199" spans="1:4">
      <c r="A199" t="s">
        <v>248</v>
      </c>
      <c r="B199">
        <v>2015</v>
      </c>
      <c r="C199" s="14">
        <v>43054.60769675926</v>
      </c>
    </row>
    <row r="200" spans="1:4">
      <c r="A200" t="s">
        <v>248</v>
      </c>
      <c r="B200">
        <v>2015</v>
      </c>
      <c r="C200" s="14">
        <v>43054.60769675926</v>
      </c>
      <c r="D200" t="s">
        <v>3061</v>
      </c>
    </row>
    <row r="201" spans="1:4">
      <c r="A201" t="s">
        <v>248</v>
      </c>
      <c r="B201">
        <v>2014</v>
      </c>
      <c r="C201" s="14">
        <v>43054.60769675926</v>
      </c>
    </row>
    <row r="202" spans="1:4">
      <c r="A202" t="s">
        <v>248</v>
      </c>
      <c r="B202">
        <v>2014</v>
      </c>
      <c r="C202" s="14">
        <v>43054.60769675926</v>
      </c>
    </row>
    <row r="203" spans="1:4">
      <c r="A203" t="s">
        <v>248</v>
      </c>
      <c r="B203">
        <v>2014</v>
      </c>
      <c r="C203" s="14">
        <v>43054.60769675926</v>
      </c>
    </row>
    <row r="204" spans="1:4">
      <c r="A204" t="s">
        <v>248</v>
      </c>
      <c r="B204">
        <v>2013</v>
      </c>
      <c r="C204" s="14">
        <v>43054.60769675926</v>
      </c>
    </row>
    <row r="205" spans="1:4">
      <c r="A205" t="s">
        <v>248</v>
      </c>
      <c r="B205">
        <v>2016</v>
      </c>
      <c r="C205" s="14">
        <v>43054.60769675926</v>
      </c>
    </row>
    <row r="206" spans="1:4">
      <c r="A206" t="s">
        <v>254</v>
      </c>
      <c r="B206">
        <v>2013</v>
      </c>
      <c r="C206" s="14">
        <v>43054.60769675926</v>
      </c>
    </row>
    <row r="207" spans="1:4">
      <c r="A207" t="s">
        <v>254</v>
      </c>
      <c r="B207">
        <v>2015</v>
      </c>
      <c r="C207" s="14">
        <v>43054.60769675926</v>
      </c>
    </row>
    <row r="208" spans="1:4">
      <c r="A208" t="s">
        <v>254</v>
      </c>
      <c r="B208">
        <v>2016</v>
      </c>
      <c r="C208" s="14">
        <v>43054.60769675926</v>
      </c>
    </row>
    <row r="209" spans="1:3">
      <c r="A209" t="s">
        <v>254</v>
      </c>
      <c r="B209">
        <v>2016</v>
      </c>
      <c r="C209" s="14">
        <v>43054.60769675926</v>
      </c>
    </row>
    <row r="210" spans="1:3">
      <c r="A210" t="s">
        <v>254</v>
      </c>
      <c r="B210">
        <v>2016</v>
      </c>
      <c r="C210" s="14">
        <v>43054.60769675926</v>
      </c>
    </row>
    <row r="211" spans="1:3">
      <c r="A211" t="s">
        <v>254</v>
      </c>
      <c r="B211">
        <v>2015</v>
      </c>
      <c r="C211" s="14">
        <v>43054.60769675926</v>
      </c>
    </row>
    <row r="212" spans="1:3">
      <c r="A212" t="s">
        <v>254</v>
      </c>
      <c r="B212">
        <v>2015</v>
      </c>
      <c r="C212" s="14">
        <v>43054.60769675926</v>
      </c>
    </row>
    <row r="213" spans="1:3">
      <c r="A213" t="s">
        <v>254</v>
      </c>
      <c r="B213">
        <v>2014</v>
      </c>
      <c r="C213" s="14">
        <v>43054.60769675926</v>
      </c>
    </row>
    <row r="214" spans="1:3">
      <c r="A214" t="s">
        <v>254</v>
      </c>
      <c r="B214">
        <v>2014</v>
      </c>
      <c r="C214" s="14">
        <v>43054.60769675926</v>
      </c>
    </row>
    <row r="215" spans="1:3">
      <c r="A215" t="s">
        <v>254</v>
      </c>
      <c r="B215">
        <v>2013</v>
      </c>
      <c r="C215" s="14">
        <v>43054.60769675926</v>
      </c>
    </row>
    <row r="216" spans="1:3">
      <c r="A216" t="s">
        <v>254</v>
      </c>
      <c r="B216">
        <v>2013</v>
      </c>
      <c r="C216" s="14">
        <v>43054.60769675926</v>
      </c>
    </row>
    <row r="217" spans="1:3">
      <c r="A217" t="s">
        <v>254</v>
      </c>
      <c r="B217">
        <v>2014</v>
      </c>
      <c r="C217" s="14">
        <v>43054.60769675926</v>
      </c>
    </row>
    <row r="218" spans="1:3">
      <c r="A218" t="s">
        <v>263</v>
      </c>
      <c r="B218">
        <v>2015</v>
      </c>
      <c r="C218" s="14">
        <v>43054.60769675926</v>
      </c>
    </row>
    <row r="219" spans="1:3">
      <c r="A219" t="s">
        <v>263</v>
      </c>
      <c r="B219">
        <v>2013</v>
      </c>
      <c r="C219" s="14">
        <v>43054.60769675926</v>
      </c>
    </row>
    <row r="220" spans="1:3">
      <c r="A220" t="s">
        <v>263</v>
      </c>
      <c r="B220">
        <v>2016</v>
      </c>
      <c r="C220" s="14">
        <v>43054.60769675926</v>
      </c>
    </row>
    <row r="221" spans="1:3">
      <c r="A221" t="s">
        <v>263</v>
      </c>
      <c r="B221">
        <v>2016</v>
      </c>
      <c r="C221" s="14">
        <v>43054.60769675926</v>
      </c>
    </row>
    <row r="222" spans="1:3">
      <c r="A222" t="s">
        <v>263</v>
      </c>
      <c r="B222">
        <v>2016</v>
      </c>
      <c r="C222" s="14">
        <v>43054.60769675926</v>
      </c>
    </row>
    <row r="223" spans="1:3">
      <c r="A223" t="s">
        <v>263</v>
      </c>
      <c r="B223">
        <v>2015</v>
      </c>
      <c r="C223" s="14">
        <v>43054.60769675926</v>
      </c>
    </row>
    <row r="224" spans="1:3">
      <c r="A224" t="s">
        <v>263</v>
      </c>
      <c r="B224">
        <v>2014</v>
      </c>
      <c r="C224" s="14">
        <v>43054.60769675926</v>
      </c>
    </row>
    <row r="225" spans="1:3">
      <c r="A225" t="s">
        <v>263</v>
      </c>
      <c r="B225">
        <v>2014</v>
      </c>
      <c r="C225" s="14">
        <v>43054.60769675926</v>
      </c>
    </row>
    <row r="226" spans="1:3">
      <c r="A226" t="s">
        <v>263</v>
      </c>
      <c r="B226">
        <v>2013</v>
      </c>
      <c r="C226" s="14">
        <v>43054.60769675926</v>
      </c>
    </row>
    <row r="227" spans="1:3">
      <c r="A227" t="s">
        <v>263</v>
      </c>
      <c r="B227">
        <v>2013</v>
      </c>
      <c r="C227" s="14">
        <v>43054.60769675926</v>
      </c>
    </row>
    <row r="228" spans="1:3">
      <c r="A228" t="s">
        <v>263</v>
      </c>
      <c r="B228">
        <v>2014</v>
      </c>
      <c r="C228" s="14">
        <v>43054.60769675926</v>
      </c>
    </row>
    <row r="229" spans="1:3">
      <c r="A229" t="s">
        <v>263</v>
      </c>
      <c r="B229">
        <v>2015</v>
      </c>
      <c r="C229" s="14">
        <v>43054.60769675926</v>
      </c>
    </row>
    <row r="230" spans="1:3">
      <c r="A230" t="s">
        <v>272</v>
      </c>
      <c r="B230">
        <v>2013</v>
      </c>
      <c r="C230" s="14">
        <v>43054.60769675926</v>
      </c>
    </row>
    <row r="231" spans="1:3">
      <c r="A231" t="s">
        <v>272</v>
      </c>
      <c r="B231">
        <v>2015</v>
      </c>
      <c r="C231" s="14">
        <v>43054.60769675926</v>
      </c>
    </row>
    <row r="232" spans="1:3">
      <c r="A232" t="s">
        <v>272</v>
      </c>
      <c r="B232">
        <v>2016</v>
      </c>
      <c r="C232" s="14">
        <v>43054.60769675926</v>
      </c>
    </row>
    <row r="233" spans="1:3">
      <c r="A233" t="s">
        <v>272</v>
      </c>
      <c r="B233">
        <v>2016</v>
      </c>
      <c r="C233" s="14">
        <v>43054.60769675926</v>
      </c>
    </row>
    <row r="234" spans="1:3">
      <c r="A234" t="s">
        <v>272</v>
      </c>
      <c r="B234">
        <v>2016</v>
      </c>
      <c r="C234" s="14">
        <v>43054.60769675926</v>
      </c>
    </row>
    <row r="235" spans="1:3">
      <c r="A235" t="s">
        <v>272</v>
      </c>
      <c r="B235">
        <v>2015</v>
      </c>
      <c r="C235" s="14">
        <v>43054.60769675926</v>
      </c>
    </row>
    <row r="236" spans="1:3">
      <c r="A236" t="s">
        <v>272</v>
      </c>
      <c r="B236">
        <v>2014</v>
      </c>
      <c r="C236" s="14">
        <v>43054.60769675926</v>
      </c>
    </row>
    <row r="237" spans="1:3">
      <c r="A237" t="s">
        <v>272</v>
      </c>
      <c r="B237">
        <v>2014</v>
      </c>
      <c r="C237" s="14">
        <v>43054.60769675926</v>
      </c>
    </row>
    <row r="238" spans="1:3">
      <c r="A238" t="s">
        <v>272</v>
      </c>
      <c r="B238">
        <v>2013</v>
      </c>
      <c r="C238" s="14">
        <v>43054.60769675926</v>
      </c>
    </row>
    <row r="239" spans="1:3">
      <c r="A239" t="s">
        <v>272</v>
      </c>
      <c r="B239">
        <v>2013</v>
      </c>
      <c r="C239" s="14">
        <v>43054.60769675926</v>
      </c>
    </row>
    <row r="240" spans="1:3">
      <c r="A240" t="s">
        <v>272</v>
      </c>
      <c r="B240">
        <v>2014</v>
      </c>
      <c r="C240" s="14">
        <v>43054.60769675926</v>
      </c>
    </row>
    <row r="241" spans="1:3">
      <c r="A241" t="s">
        <v>272</v>
      </c>
      <c r="B241">
        <v>2015</v>
      </c>
      <c r="C241" s="14">
        <v>43054.60769675926</v>
      </c>
    </row>
    <row r="242" spans="1:3">
      <c r="A242" t="s">
        <v>280</v>
      </c>
      <c r="B242">
        <v>2014</v>
      </c>
      <c r="C242" s="14">
        <v>43054.60769675926</v>
      </c>
    </row>
    <row r="243" spans="1:3">
      <c r="A243" t="s">
        <v>280</v>
      </c>
      <c r="B243">
        <v>2016</v>
      </c>
      <c r="C243" s="14">
        <v>43054.60769675926</v>
      </c>
    </row>
    <row r="244" spans="1:3">
      <c r="A244" t="s">
        <v>280</v>
      </c>
      <c r="B244">
        <v>2016</v>
      </c>
      <c r="C244" s="14">
        <v>43054.60769675926</v>
      </c>
    </row>
    <row r="245" spans="1:3">
      <c r="A245" t="s">
        <v>280</v>
      </c>
      <c r="B245">
        <v>2016</v>
      </c>
      <c r="C245" s="14">
        <v>43054.60769675926</v>
      </c>
    </row>
    <row r="246" spans="1:3">
      <c r="A246" t="s">
        <v>280</v>
      </c>
      <c r="B246">
        <v>2015</v>
      </c>
      <c r="C246" s="14">
        <v>43054.60769675926</v>
      </c>
    </row>
    <row r="247" spans="1:3">
      <c r="A247" t="s">
        <v>280</v>
      </c>
      <c r="B247">
        <v>2015</v>
      </c>
      <c r="C247" s="14">
        <v>43054.60769675926</v>
      </c>
    </row>
    <row r="248" spans="1:3">
      <c r="A248" t="s">
        <v>280</v>
      </c>
      <c r="B248">
        <v>2014</v>
      </c>
      <c r="C248" s="14">
        <v>43054.60769675926</v>
      </c>
    </row>
    <row r="249" spans="1:3">
      <c r="A249" t="s">
        <v>280</v>
      </c>
      <c r="B249">
        <v>2014</v>
      </c>
      <c r="C249" s="14">
        <v>43054.60769675926</v>
      </c>
    </row>
    <row r="250" spans="1:3">
      <c r="A250" t="s">
        <v>280</v>
      </c>
      <c r="B250">
        <v>2013</v>
      </c>
      <c r="C250" s="14">
        <v>43054.60769675926</v>
      </c>
    </row>
    <row r="251" spans="1:3">
      <c r="A251" t="s">
        <v>280</v>
      </c>
      <c r="B251">
        <v>2013</v>
      </c>
      <c r="C251" s="14">
        <v>43054.60769675926</v>
      </c>
    </row>
    <row r="252" spans="1:3">
      <c r="A252" t="s">
        <v>280</v>
      </c>
      <c r="B252">
        <v>2013</v>
      </c>
      <c r="C252" s="14">
        <v>43054.60769675926</v>
      </c>
    </row>
    <row r="253" spans="1:3">
      <c r="A253" t="s">
        <v>280</v>
      </c>
      <c r="B253">
        <v>2015</v>
      </c>
      <c r="C253" s="14">
        <v>43054.60769675926</v>
      </c>
    </row>
    <row r="254" spans="1:3">
      <c r="A254" t="s">
        <v>285</v>
      </c>
      <c r="B254">
        <v>2014</v>
      </c>
      <c r="C254" s="14">
        <v>43054.60769675926</v>
      </c>
    </row>
    <row r="255" spans="1:3">
      <c r="A255" t="s">
        <v>285</v>
      </c>
      <c r="B255">
        <v>2016</v>
      </c>
      <c r="C255" s="14">
        <v>43054.60769675926</v>
      </c>
    </row>
    <row r="256" spans="1:3">
      <c r="A256" t="s">
        <v>285</v>
      </c>
      <c r="B256">
        <v>2016</v>
      </c>
      <c r="C256" s="14">
        <v>43054.60769675926</v>
      </c>
    </row>
    <row r="257" spans="1:3">
      <c r="A257" t="s">
        <v>285</v>
      </c>
      <c r="B257">
        <v>2016</v>
      </c>
      <c r="C257" s="14">
        <v>43054.60769675926</v>
      </c>
    </row>
    <row r="258" spans="1:3">
      <c r="A258" t="s">
        <v>285</v>
      </c>
      <c r="B258">
        <v>2015</v>
      </c>
      <c r="C258" s="14">
        <v>43054.60769675926</v>
      </c>
    </row>
    <row r="259" spans="1:3">
      <c r="A259" t="s">
        <v>285</v>
      </c>
      <c r="B259">
        <v>2015</v>
      </c>
      <c r="C259" s="14">
        <v>43054.60769675926</v>
      </c>
    </row>
    <row r="260" spans="1:3">
      <c r="A260" t="s">
        <v>285</v>
      </c>
      <c r="B260">
        <v>2014</v>
      </c>
      <c r="C260" s="14">
        <v>43054.60769675926</v>
      </c>
    </row>
    <row r="261" spans="1:3">
      <c r="A261" t="s">
        <v>285</v>
      </c>
      <c r="B261">
        <v>2014</v>
      </c>
      <c r="C261" s="14">
        <v>43054.60769675926</v>
      </c>
    </row>
    <row r="262" spans="1:3">
      <c r="A262" t="s">
        <v>285</v>
      </c>
      <c r="B262">
        <v>2013</v>
      </c>
      <c r="C262" s="14">
        <v>43054.60769675926</v>
      </c>
    </row>
    <row r="263" spans="1:3">
      <c r="A263" t="s">
        <v>285</v>
      </c>
      <c r="B263">
        <v>2013</v>
      </c>
      <c r="C263" s="14">
        <v>43054.60769675926</v>
      </c>
    </row>
    <row r="264" spans="1:3">
      <c r="A264" t="s">
        <v>285</v>
      </c>
      <c r="B264">
        <v>2013</v>
      </c>
      <c r="C264" s="14">
        <v>43054.60769675926</v>
      </c>
    </row>
    <row r="265" spans="1:3">
      <c r="A265" t="s">
        <v>285</v>
      </c>
      <c r="B265">
        <v>2015</v>
      </c>
      <c r="C265" s="14">
        <v>43054.60769675926</v>
      </c>
    </row>
    <row r="266" spans="1:3">
      <c r="A266" t="s">
        <v>291</v>
      </c>
      <c r="B266">
        <v>2014</v>
      </c>
      <c r="C266" s="14">
        <v>43054.60769675926</v>
      </c>
    </row>
    <row r="267" spans="1:3">
      <c r="A267" t="s">
        <v>291</v>
      </c>
      <c r="B267">
        <v>2016</v>
      </c>
      <c r="C267" s="14">
        <v>43054.60769675926</v>
      </c>
    </row>
    <row r="268" spans="1:3">
      <c r="A268" t="s">
        <v>291</v>
      </c>
      <c r="B268">
        <v>2016</v>
      </c>
      <c r="C268" s="14">
        <v>43054.60769675926</v>
      </c>
    </row>
    <row r="269" spans="1:3">
      <c r="A269" t="s">
        <v>291</v>
      </c>
      <c r="B269">
        <v>2015</v>
      </c>
      <c r="C269" s="14">
        <v>43054.60769675926</v>
      </c>
    </row>
    <row r="270" spans="1:3">
      <c r="A270" t="s">
        <v>291</v>
      </c>
      <c r="B270">
        <v>2016</v>
      </c>
      <c r="C270" s="14">
        <v>43054.60769675926</v>
      </c>
    </row>
    <row r="271" spans="1:3">
      <c r="A271" t="s">
        <v>291</v>
      </c>
      <c r="B271">
        <v>2015</v>
      </c>
      <c r="C271" s="14">
        <v>43054.60769675926</v>
      </c>
    </row>
    <row r="272" spans="1:3">
      <c r="A272" t="s">
        <v>291</v>
      </c>
      <c r="B272">
        <v>2014</v>
      </c>
      <c r="C272" s="14">
        <v>43054.60769675926</v>
      </c>
    </row>
    <row r="273" spans="1:3">
      <c r="A273" t="s">
        <v>291</v>
      </c>
      <c r="B273">
        <v>2013</v>
      </c>
      <c r="C273" s="14">
        <v>43054.60769675926</v>
      </c>
    </row>
    <row r="274" spans="1:3">
      <c r="A274" t="s">
        <v>291</v>
      </c>
      <c r="B274">
        <v>2013</v>
      </c>
      <c r="C274" s="14">
        <v>43054.60769675926</v>
      </c>
    </row>
    <row r="275" spans="1:3">
      <c r="A275" t="s">
        <v>291</v>
      </c>
      <c r="B275">
        <v>2013</v>
      </c>
      <c r="C275" s="14">
        <v>43054.60769675926</v>
      </c>
    </row>
    <row r="276" spans="1:3">
      <c r="A276" t="s">
        <v>291</v>
      </c>
      <c r="B276">
        <v>2015</v>
      </c>
      <c r="C276" s="14">
        <v>43054.60769675926</v>
      </c>
    </row>
    <row r="277" spans="1:3">
      <c r="A277" t="s">
        <v>291</v>
      </c>
      <c r="B277">
        <v>2014</v>
      </c>
      <c r="C277" s="14">
        <v>43054.60769675926</v>
      </c>
    </row>
    <row r="278" spans="1:3">
      <c r="A278" t="s">
        <v>300</v>
      </c>
      <c r="B278">
        <v>2014</v>
      </c>
      <c r="C278" s="14">
        <v>43054.60769675926</v>
      </c>
    </row>
    <row r="279" spans="1:3">
      <c r="A279" t="s">
        <v>300</v>
      </c>
      <c r="B279">
        <v>2016</v>
      </c>
      <c r="C279" s="14">
        <v>43054.60769675926</v>
      </c>
    </row>
    <row r="280" spans="1:3">
      <c r="A280" t="s">
        <v>300</v>
      </c>
      <c r="B280">
        <v>2016</v>
      </c>
      <c r="C280" s="14">
        <v>43054.60769675926</v>
      </c>
    </row>
    <row r="281" spans="1:3">
      <c r="A281" t="s">
        <v>300</v>
      </c>
      <c r="B281">
        <v>2016</v>
      </c>
      <c r="C281" s="14">
        <v>43054.60769675926</v>
      </c>
    </row>
    <row r="282" spans="1:3">
      <c r="A282" t="s">
        <v>300</v>
      </c>
      <c r="B282">
        <v>2015</v>
      </c>
      <c r="C282" s="14">
        <v>43054.60769675926</v>
      </c>
    </row>
    <row r="283" spans="1:3">
      <c r="A283" t="s">
        <v>300</v>
      </c>
      <c r="B283">
        <v>2015</v>
      </c>
      <c r="C283" s="14">
        <v>43054.60769675926</v>
      </c>
    </row>
    <row r="284" spans="1:3">
      <c r="A284" t="s">
        <v>300</v>
      </c>
      <c r="B284">
        <v>2014</v>
      </c>
      <c r="C284" s="14">
        <v>43054.60769675926</v>
      </c>
    </row>
    <row r="285" spans="1:3">
      <c r="A285" t="s">
        <v>300</v>
      </c>
      <c r="B285">
        <v>2014</v>
      </c>
      <c r="C285" s="14">
        <v>43054.60769675926</v>
      </c>
    </row>
    <row r="286" spans="1:3">
      <c r="A286" t="s">
        <v>300</v>
      </c>
      <c r="B286">
        <v>2013</v>
      </c>
      <c r="C286" s="14">
        <v>43054.60769675926</v>
      </c>
    </row>
    <row r="287" spans="1:3">
      <c r="A287" t="s">
        <v>300</v>
      </c>
      <c r="B287">
        <v>2013</v>
      </c>
      <c r="C287" s="14">
        <v>43054.60769675926</v>
      </c>
    </row>
    <row r="288" spans="1:3">
      <c r="A288" t="s">
        <v>300</v>
      </c>
      <c r="B288">
        <v>2013</v>
      </c>
      <c r="C288" s="14">
        <v>43054.60769675926</v>
      </c>
    </row>
    <row r="289" spans="1:3">
      <c r="A289" t="s">
        <v>300</v>
      </c>
      <c r="B289">
        <v>2015</v>
      </c>
      <c r="C289" s="14">
        <v>43054.60769675926</v>
      </c>
    </row>
    <row r="290" spans="1:3">
      <c r="A290" t="s">
        <v>311</v>
      </c>
      <c r="B290">
        <v>2013</v>
      </c>
      <c r="C290" s="14">
        <v>43054.60769675926</v>
      </c>
    </row>
    <row r="291" spans="1:3">
      <c r="A291" t="s">
        <v>311</v>
      </c>
      <c r="B291">
        <v>2016</v>
      </c>
      <c r="C291" s="14">
        <v>43054.60769675926</v>
      </c>
    </row>
    <row r="292" spans="1:3">
      <c r="A292" t="s">
        <v>311</v>
      </c>
      <c r="B292">
        <v>2016</v>
      </c>
      <c r="C292" s="14">
        <v>43054.60769675926</v>
      </c>
    </row>
    <row r="293" spans="1:3">
      <c r="A293" t="s">
        <v>311</v>
      </c>
      <c r="B293">
        <v>2016</v>
      </c>
      <c r="C293" s="14">
        <v>43054.60769675926</v>
      </c>
    </row>
    <row r="294" spans="1:3">
      <c r="A294" t="s">
        <v>311</v>
      </c>
      <c r="B294">
        <v>2015</v>
      </c>
      <c r="C294" s="14">
        <v>43054.60769675926</v>
      </c>
    </row>
    <row r="295" spans="1:3">
      <c r="A295" t="s">
        <v>311</v>
      </c>
      <c r="B295">
        <v>2015</v>
      </c>
      <c r="C295" s="14">
        <v>43054.60769675926</v>
      </c>
    </row>
    <row r="296" spans="1:3">
      <c r="A296" t="s">
        <v>311</v>
      </c>
      <c r="B296">
        <v>2014</v>
      </c>
      <c r="C296" s="14">
        <v>43054.60769675926</v>
      </c>
    </row>
    <row r="297" spans="1:3">
      <c r="A297" t="s">
        <v>311</v>
      </c>
      <c r="B297">
        <v>2014</v>
      </c>
      <c r="C297" s="14">
        <v>43054.60769675926</v>
      </c>
    </row>
    <row r="298" spans="1:3">
      <c r="A298" t="s">
        <v>311</v>
      </c>
      <c r="B298">
        <v>2014</v>
      </c>
      <c r="C298" s="14">
        <v>43054.60769675926</v>
      </c>
    </row>
    <row r="299" spans="1:3">
      <c r="A299" t="s">
        <v>311</v>
      </c>
      <c r="B299">
        <v>2013</v>
      </c>
      <c r="C299" s="14">
        <v>43054.60769675926</v>
      </c>
    </row>
    <row r="300" spans="1:3">
      <c r="A300" t="s">
        <v>311</v>
      </c>
      <c r="B300">
        <v>2013</v>
      </c>
      <c r="C300" s="14">
        <v>43054.60769675926</v>
      </c>
    </row>
    <row r="301" spans="1:3">
      <c r="A301" t="s">
        <v>311</v>
      </c>
      <c r="B301">
        <v>2015</v>
      </c>
      <c r="C301" s="14">
        <v>43054.60769675926</v>
      </c>
    </row>
    <row r="302" spans="1:3">
      <c r="A302" t="s">
        <v>318</v>
      </c>
      <c r="B302">
        <v>2014</v>
      </c>
      <c r="C302" s="14">
        <v>43054.60769675926</v>
      </c>
    </row>
    <row r="303" spans="1:3">
      <c r="A303" t="s">
        <v>318</v>
      </c>
      <c r="B303">
        <v>2016</v>
      </c>
      <c r="C303" s="14">
        <v>43054.60769675926</v>
      </c>
    </row>
    <row r="304" spans="1:3">
      <c r="A304" t="s">
        <v>318</v>
      </c>
      <c r="B304">
        <v>2016</v>
      </c>
      <c r="C304" s="14">
        <v>43054.60769675926</v>
      </c>
    </row>
    <row r="305" spans="1:3">
      <c r="A305" t="s">
        <v>318</v>
      </c>
      <c r="B305">
        <v>2016</v>
      </c>
      <c r="C305" s="14">
        <v>43054.60769675926</v>
      </c>
    </row>
    <row r="306" spans="1:3">
      <c r="A306" t="s">
        <v>318</v>
      </c>
      <c r="B306">
        <v>2015</v>
      </c>
      <c r="C306" s="14">
        <v>43054.60769675926</v>
      </c>
    </row>
    <row r="307" spans="1:3">
      <c r="A307" t="s">
        <v>318</v>
      </c>
      <c r="B307">
        <v>2015</v>
      </c>
      <c r="C307" s="14">
        <v>43054.60769675926</v>
      </c>
    </row>
    <row r="308" spans="1:3">
      <c r="A308" t="s">
        <v>318</v>
      </c>
      <c r="B308">
        <v>2014</v>
      </c>
      <c r="C308" s="14">
        <v>43054.60769675926</v>
      </c>
    </row>
    <row r="309" spans="1:3">
      <c r="A309" t="s">
        <v>318</v>
      </c>
      <c r="B309">
        <v>2014</v>
      </c>
      <c r="C309" s="14">
        <v>43054.60769675926</v>
      </c>
    </row>
    <row r="310" spans="1:3">
      <c r="A310" t="s">
        <v>318</v>
      </c>
      <c r="B310">
        <v>2013</v>
      </c>
      <c r="C310" s="14">
        <v>43054.60769675926</v>
      </c>
    </row>
    <row r="311" spans="1:3">
      <c r="A311" t="s">
        <v>318</v>
      </c>
      <c r="B311">
        <v>2013</v>
      </c>
      <c r="C311" s="14">
        <v>43054.60769675926</v>
      </c>
    </row>
    <row r="312" spans="1:3">
      <c r="A312" t="s">
        <v>318</v>
      </c>
      <c r="B312">
        <v>2013</v>
      </c>
      <c r="C312" s="14">
        <v>43054.60769675926</v>
      </c>
    </row>
    <row r="313" spans="1:3">
      <c r="A313" t="s">
        <v>318</v>
      </c>
      <c r="B313">
        <v>2015</v>
      </c>
      <c r="C313" s="14">
        <v>43054.60769675926</v>
      </c>
    </row>
    <row r="314" spans="1:3">
      <c r="A314" t="s">
        <v>327</v>
      </c>
      <c r="B314">
        <v>2014</v>
      </c>
      <c r="C314" s="14">
        <v>43054.60769675926</v>
      </c>
    </row>
    <row r="315" spans="1:3">
      <c r="A315" t="s">
        <v>327</v>
      </c>
      <c r="B315">
        <v>2016</v>
      </c>
      <c r="C315" s="14">
        <v>43054.60769675926</v>
      </c>
    </row>
    <row r="316" spans="1:3">
      <c r="A316" t="s">
        <v>327</v>
      </c>
      <c r="B316">
        <v>2016</v>
      </c>
      <c r="C316" s="14">
        <v>43054.60769675926</v>
      </c>
    </row>
    <row r="317" spans="1:3">
      <c r="A317" t="s">
        <v>327</v>
      </c>
      <c r="B317">
        <v>2016</v>
      </c>
      <c r="C317" s="14">
        <v>43054.60769675926</v>
      </c>
    </row>
    <row r="318" spans="1:3">
      <c r="A318" t="s">
        <v>327</v>
      </c>
      <c r="B318">
        <v>2015</v>
      </c>
      <c r="C318" s="14">
        <v>43054.60769675926</v>
      </c>
    </row>
    <row r="319" spans="1:3">
      <c r="A319" t="s">
        <v>327</v>
      </c>
      <c r="B319">
        <v>2015</v>
      </c>
      <c r="C319" s="14">
        <v>43054.60769675926</v>
      </c>
    </row>
    <row r="320" spans="1:3">
      <c r="A320" t="s">
        <v>327</v>
      </c>
      <c r="B320">
        <v>2014</v>
      </c>
      <c r="C320" s="14">
        <v>43054.60769675926</v>
      </c>
    </row>
    <row r="321" spans="1:3">
      <c r="A321" t="s">
        <v>327</v>
      </c>
      <c r="B321">
        <v>2013</v>
      </c>
      <c r="C321" s="14">
        <v>43054.60769675926</v>
      </c>
    </row>
    <row r="322" spans="1:3">
      <c r="A322" t="s">
        <v>327</v>
      </c>
      <c r="B322">
        <v>2013</v>
      </c>
      <c r="C322" s="14">
        <v>43054.60769675926</v>
      </c>
    </row>
    <row r="323" spans="1:3">
      <c r="A323" t="s">
        <v>327</v>
      </c>
      <c r="B323">
        <v>2013</v>
      </c>
      <c r="C323" s="14">
        <v>43054.60769675926</v>
      </c>
    </row>
    <row r="324" spans="1:3">
      <c r="A324" t="s">
        <v>327</v>
      </c>
      <c r="B324">
        <v>2014</v>
      </c>
      <c r="C324" s="14">
        <v>43054.60769675926</v>
      </c>
    </row>
    <row r="325" spans="1:3">
      <c r="A325" t="s">
        <v>327</v>
      </c>
      <c r="B325">
        <v>2015</v>
      </c>
      <c r="C325" s="14">
        <v>43054.60769675926</v>
      </c>
    </row>
    <row r="326" spans="1:3">
      <c r="A326" t="s">
        <v>336</v>
      </c>
      <c r="B326">
        <v>2014</v>
      </c>
      <c r="C326" s="14">
        <v>43054.60769675926</v>
      </c>
    </row>
    <row r="327" spans="1:3">
      <c r="A327" t="s">
        <v>336</v>
      </c>
      <c r="B327">
        <v>2016</v>
      </c>
      <c r="C327" s="14">
        <v>43054.60769675926</v>
      </c>
    </row>
    <row r="328" spans="1:3">
      <c r="A328" t="s">
        <v>336</v>
      </c>
      <c r="B328">
        <v>2016</v>
      </c>
      <c r="C328" s="14">
        <v>43054.60769675926</v>
      </c>
    </row>
    <row r="329" spans="1:3">
      <c r="A329" t="s">
        <v>336</v>
      </c>
      <c r="B329">
        <v>2016</v>
      </c>
      <c r="C329" s="14">
        <v>43054.60769675926</v>
      </c>
    </row>
    <row r="330" spans="1:3">
      <c r="A330" t="s">
        <v>336</v>
      </c>
      <c r="B330">
        <v>2015</v>
      </c>
      <c r="C330" s="14">
        <v>43054.60769675926</v>
      </c>
    </row>
    <row r="331" spans="1:3">
      <c r="A331" t="s">
        <v>336</v>
      </c>
      <c r="B331">
        <v>2015</v>
      </c>
      <c r="C331" s="14">
        <v>43054.60769675926</v>
      </c>
    </row>
    <row r="332" spans="1:3">
      <c r="A332" t="s">
        <v>336</v>
      </c>
      <c r="B332">
        <v>2014</v>
      </c>
      <c r="C332" s="14">
        <v>43054.60769675926</v>
      </c>
    </row>
    <row r="333" spans="1:3">
      <c r="A333" t="s">
        <v>336</v>
      </c>
      <c r="B333">
        <v>2014</v>
      </c>
      <c r="C333" s="14">
        <v>43054.60769675926</v>
      </c>
    </row>
    <row r="334" spans="1:3">
      <c r="A334" t="s">
        <v>336</v>
      </c>
      <c r="B334">
        <v>2013</v>
      </c>
      <c r="C334" s="14">
        <v>43054.60769675926</v>
      </c>
    </row>
    <row r="335" spans="1:3">
      <c r="A335" t="s">
        <v>336</v>
      </c>
      <c r="B335">
        <v>2013</v>
      </c>
      <c r="C335" s="14">
        <v>43054.60769675926</v>
      </c>
    </row>
    <row r="336" spans="1:3">
      <c r="A336" t="s">
        <v>336</v>
      </c>
      <c r="B336">
        <v>2013</v>
      </c>
      <c r="C336" s="14">
        <v>43054.60769675926</v>
      </c>
    </row>
    <row r="337" spans="1:3">
      <c r="A337" t="s">
        <v>336</v>
      </c>
      <c r="B337">
        <v>2015</v>
      </c>
      <c r="C337" s="14">
        <v>43054.60769675926</v>
      </c>
    </row>
    <row r="338" spans="1:3">
      <c r="A338" t="s">
        <v>349</v>
      </c>
      <c r="B338">
        <v>2015</v>
      </c>
      <c r="C338" s="14">
        <v>43054.60769675926</v>
      </c>
    </row>
    <row r="339" spans="1:3">
      <c r="A339" t="s">
        <v>349</v>
      </c>
      <c r="B339">
        <v>2016</v>
      </c>
      <c r="C339" s="14">
        <v>43054.60769675926</v>
      </c>
    </row>
    <row r="340" spans="1:3">
      <c r="A340" t="s">
        <v>349</v>
      </c>
      <c r="B340">
        <v>2016</v>
      </c>
      <c r="C340" s="14">
        <v>43054.60769675926</v>
      </c>
    </row>
    <row r="341" spans="1:3">
      <c r="A341" t="s">
        <v>349</v>
      </c>
      <c r="B341">
        <v>2016</v>
      </c>
      <c r="C341" s="14">
        <v>43054.60769675926</v>
      </c>
    </row>
    <row r="342" spans="1:3">
      <c r="A342" t="s">
        <v>349</v>
      </c>
      <c r="B342">
        <v>2015</v>
      </c>
      <c r="C342" s="14">
        <v>43054.60769675926</v>
      </c>
    </row>
    <row r="343" spans="1:3">
      <c r="A343" t="s">
        <v>349</v>
      </c>
      <c r="B343">
        <v>2014</v>
      </c>
      <c r="C343" s="14">
        <v>43054.60769675926</v>
      </c>
    </row>
    <row r="344" spans="1:3">
      <c r="A344" t="s">
        <v>349</v>
      </c>
      <c r="B344">
        <v>2014</v>
      </c>
      <c r="C344" s="14">
        <v>43054.60769675926</v>
      </c>
    </row>
    <row r="345" spans="1:3">
      <c r="A345" t="s">
        <v>349</v>
      </c>
      <c r="B345">
        <v>2013</v>
      </c>
      <c r="C345" s="14">
        <v>43054.60769675926</v>
      </c>
    </row>
    <row r="346" spans="1:3">
      <c r="A346" t="s">
        <v>349</v>
      </c>
      <c r="B346">
        <v>2013</v>
      </c>
      <c r="C346" s="14">
        <v>43054.60769675926</v>
      </c>
    </row>
    <row r="347" spans="1:3">
      <c r="A347" t="s">
        <v>349</v>
      </c>
      <c r="B347">
        <v>2013</v>
      </c>
      <c r="C347" s="14">
        <v>43054.60769675926</v>
      </c>
    </row>
    <row r="348" spans="1:3">
      <c r="A348" t="s">
        <v>349</v>
      </c>
      <c r="B348">
        <v>2015</v>
      </c>
      <c r="C348" s="14">
        <v>43054.60769675926</v>
      </c>
    </row>
    <row r="349" spans="1:3">
      <c r="A349" t="s">
        <v>349</v>
      </c>
      <c r="B349">
        <v>2014</v>
      </c>
      <c r="C349" s="14">
        <v>43054.60769675926</v>
      </c>
    </row>
    <row r="350" spans="1:3">
      <c r="A350" t="s">
        <v>359</v>
      </c>
      <c r="B350">
        <v>2016</v>
      </c>
      <c r="C350" s="14">
        <v>43054.60769675926</v>
      </c>
    </row>
    <row r="351" spans="1:3">
      <c r="A351" t="s">
        <v>359</v>
      </c>
      <c r="B351">
        <v>2016</v>
      </c>
      <c r="C351" s="14">
        <v>43054.60769675926</v>
      </c>
    </row>
    <row r="352" spans="1:3">
      <c r="A352" t="s">
        <v>359</v>
      </c>
      <c r="B352">
        <v>2015</v>
      </c>
      <c r="C352" s="14">
        <v>43054.60769675926</v>
      </c>
    </row>
    <row r="353" spans="1:4">
      <c r="A353" t="s">
        <v>359</v>
      </c>
      <c r="B353">
        <v>2015</v>
      </c>
      <c r="C353" s="14">
        <v>43054.60769675926</v>
      </c>
    </row>
    <row r="354" spans="1:4">
      <c r="A354" t="s">
        <v>359</v>
      </c>
      <c r="B354">
        <v>2015</v>
      </c>
      <c r="C354" s="14">
        <v>43054.60769675926</v>
      </c>
    </row>
    <row r="355" spans="1:4">
      <c r="A355" t="s">
        <v>359</v>
      </c>
      <c r="B355">
        <v>2013</v>
      </c>
      <c r="C355" s="14">
        <v>43054.60769675926</v>
      </c>
    </row>
    <row r="356" spans="1:4">
      <c r="A356" t="s">
        <v>359</v>
      </c>
      <c r="B356">
        <v>2014</v>
      </c>
      <c r="C356" s="14">
        <v>43054.60769675926</v>
      </c>
    </row>
    <row r="357" spans="1:4">
      <c r="A357" t="s">
        <v>359</v>
      </c>
      <c r="B357">
        <v>2014</v>
      </c>
      <c r="C357" s="14">
        <v>43054.60769675926</v>
      </c>
    </row>
    <row r="358" spans="1:4">
      <c r="A358" t="s">
        <v>359</v>
      </c>
      <c r="B358">
        <v>2013</v>
      </c>
      <c r="C358" s="14">
        <v>43054.60769675926</v>
      </c>
    </row>
    <row r="359" spans="1:4">
      <c r="A359" t="s">
        <v>359</v>
      </c>
      <c r="B359">
        <v>2013</v>
      </c>
      <c r="C359" s="14">
        <v>43054.60769675926</v>
      </c>
    </row>
    <row r="360" spans="1:4">
      <c r="A360" t="s">
        <v>359</v>
      </c>
      <c r="B360">
        <v>2014</v>
      </c>
      <c r="C360" s="14">
        <v>43054.60769675926</v>
      </c>
    </row>
    <row r="361" spans="1:4">
      <c r="A361" t="s">
        <v>359</v>
      </c>
      <c r="B361">
        <v>2016</v>
      </c>
      <c r="C361" s="14">
        <v>43054.60769675926</v>
      </c>
    </row>
    <row r="362" spans="1:4">
      <c r="A362" t="s">
        <v>368</v>
      </c>
      <c r="B362">
        <v>2015</v>
      </c>
      <c r="C362" s="14">
        <v>43054.60769675926</v>
      </c>
      <c r="D362" t="s">
        <v>3675</v>
      </c>
    </row>
    <row r="363" spans="1:4">
      <c r="A363" t="s">
        <v>368</v>
      </c>
      <c r="B363">
        <v>2015</v>
      </c>
      <c r="C363" s="14">
        <v>43054.60769675926</v>
      </c>
      <c r="D363" t="s">
        <v>3642</v>
      </c>
    </row>
    <row r="364" spans="1:4">
      <c r="A364" t="s">
        <v>368</v>
      </c>
      <c r="B364">
        <v>2015</v>
      </c>
      <c r="C364" s="14">
        <v>43054.60769675926</v>
      </c>
      <c r="D364" t="s">
        <v>3643</v>
      </c>
    </row>
    <row r="365" spans="1:4">
      <c r="A365" t="s">
        <v>368</v>
      </c>
      <c r="B365">
        <v>2015</v>
      </c>
      <c r="C365" s="14">
        <v>43054.60769675926</v>
      </c>
      <c r="D365" t="s">
        <v>7081</v>
      </c>
    </row>
    <row r="366" spans="1:4">
      <c r="A366" t="s">
        <v>368</v>
      </c>
      <c r="B366">
        <v>2015</v>
      </c>
      <c r="C366" s="14">
        <v>43054.60769675926</v>
      </c>
    </row>
    <row r="367" spans="1:4">
      <c r="A367" t="s">
        <v>368</v>
      </c>
      <c r="B367">
        <v>2015</v>
      </c>
      <c r="C367" s="14">
        <v>43054.60769675926</v>
      </c>
    </row>
    <row r="368" spans="1:4">
      <c r="A368" t="s">
        <v>368</v>
      </c>
      <c r="B368">
        <v>2015</v>
      </c>
      <c r="C368" s="14">
        <v>43054.60769675926</v>
      </c>
    </row>
    <row r="369" spans="1:4">
      <c r="A369" t="s">
        <v>368</v>
      </c>
      <c r="B369">
        <v>2016</v>
      </c>
      <c r="C369" s="14">
        <v>43054.60769675926</v>
      </c>
    </row>
    <row r="370" spans="1:4">
      <c r="A370" t="s">
        <v>368</v>
      </c>
      <c r="B370">
        <v>2016</v>
      </c>
      <c r="C370" s="14">
        <v>43054.60769675926</v>
      </c>
      <c r="D370" t="s">
        <v>3678</v>
      </c>
    </row>
    <row r="371" spans="1:4">
      <c r="A371" t="s">
        <v>368</v>
      </c>
      <c r="B371">
        <v>2016</v>
      </c>
      <c r="C371" s="14">
        <v>43054.60769675926</v>
      </c>
      <c r="D371" t="s">
        <v>3642</v>
      </c>
    </row>
    <row r="372" spans="1:4">
      <c r="A372" t="s">
        <v>368</v>
      </c>
      <c r="B372">
        <v>2016</v>
      </c>
      <c r="C372" s="14">
        <v>43054.60769675926</v>
      </c>
      <c r="D372" t="s">
        <v>3643</v>
      </c>
    </row>
    <row r="373" spans="1:4">
      <c r="A373" t="s">
        <v>368</v>
      </c>
      <c r="B373">
        <v>2016</v>
      </c>
      <c r="C373" s="14">
        <v>43054.60769675926</v>
      </c>
      <c r="D373" t="s">
        <v>7081</v>
      </c>
    </row>
    <row r="374" spans="1:4">
      <c r="A374" t="s">
        <v>368</v>
      </c>
      <c r="B374">
        <v>2016</v>
      </c>
      <c r="C374" s="14">
        <v>43054.60769675926</v>
      </c>
    </row>
    <row r="375" spans="1:4">
      <c r="A375" t="s">
        <v>368</v>
      </c>
      <c r="B375">
        <v>2015</v>
      </c>
      <c r="C375" s="14">
        <v>43054.60769675926</v>
      </c>
      <c r="D375" t="s">
        <v>3678</v>
      </c>
    </row>
    <row r="376" spans="1:4">
      <c r="A376" t="s">
        <v>368</v>
      </c>
      <c r="B376">
        <v>2013</v>
      </c>
      <c r="C376" s="14">
        <v>43054.60769675926</v>
      </c>
    </row>
    <row r="377" spans="1:4">
      <c r="A377" t="s">
        <v>368</v>
      </c>
      <c r="B377">
        <v>2016</v>
      </c>
      <c r="C377" s="14">
        <v>43054.60769675926</v>
      </c>
      <c r="D377" t="s">
        <v>3675</v>
      </c>
    </row>
    <row r="378" spans="1:4">
      <c r="A378" t="s">
        <v>368</v>
      </c>
      <c r="B378">
        <v>2014</v>
      </c>
      <c r="C378" s="14">
        <v>43054.60769675926</v>
      </c>
      <c r="D378" t="s">
        <v>3675</v>
      </c>
    </row>
    <row r="379" spans="1:4">
      <c r="A379" t="s">
        <v>368</v>
      </c>
      <c r="B379">
        <v>2016</v>
      </c>
      <c r="C379" s="14">
        <v>43054.60769675926</v>
      </c>
    </row>
    <row r="380" spans="1:4">
      <c r="A380" t="s">
        <v>368</v>
      </c>
      <c r="B380">
        <v>2013</v>
      </c>
      <c r="C380" s="14">
        <v>43054.60769675926</v>
      </c>
      <c r="D380" t="s">
        <v>3678</v>
      </c>
    </row>
    <row r="381" spans="1:4">
      <c r="A381" t="s">
        <v>368</v>
      </c>
      <c r="B381">
        <v>2013</v>
      </c>
      <c r="C381" s="14">
        <v>43054.60769675926</v>
      </c>
      <c r="D381" t="s">
        <v>3675</v>
      </c>
    </row>
    <row r="382" spans="1:4">
      <c r="A382" t="s">
        <v>368</v>
      </c>
      <c r="B382">
        <v>2013</v>
      </c>
      <c r="C382" s="14">
        <v>43054.60769675926</v>
      </c>
      <c r="D382" t="s">
        <v>3642</v>
      </c>
    </row>
    <row r="383" spans="1:4">
      <c r="A383" t="s">
        <v>368</v>
      </c>
      <c r="B383">
        <v>2013</v>
      </c>
      <c r="C383" s="14">
        <v>43054.60769675926</v>
      </c>
      <c r="D383" t="s">
        <v>3643</v>
      </c>
    </row>
    <row r="384" spans="1:4">
      <c r="A384" t="s">
        <v>368</v>
      </c>
      <c r="B384">
        <v>2014</v>
      </c>
      <c r="C384" s="14">
        <v>43054.60769675926</v>
      </c>
      <c r="D384" t="s">
        <v>3678</v>
      </c>
    </row>
    <row r="385" spans="1:4">
      <c r="A385" t="s">
        <v>368</v>
      </c>
      <c r="B385">
        <v>2013</v>
      </c>
      <c r="C385" s="14">
        <v>43054.60769675926</v>
      </c>
    </row>
    <row r="386" spans="1:4">
      <c r="A386" t="s">
        <v>368</v>
      </c>
      <c r="B386">
        <v>2014</v>
      </c>
      <c r="C386" s="14">
        <v>43054.60769675926</v>
      </c>
    </row>
    <row r="387" spans="1:4">
      <c r="A387" t="s">
        <v>368</v>
      </c>
      <c r="B387">
        <v>2014</v>
      </c>
      <c r="C387" s="14">
        <v>43054.60769675926</v>
      </c>
      <c r="D387" t="s">
        <v>3644</v>
      </c>
    </row>
    <row r="388" spans="1:4">
      <c r="A388" t="s">
        <v>368</v>
      </c>
      <c r="B388">
        <v>2014</v>
      </c>
      <c r="C388" s="14">
        <v>43054.60769675926</v>
      </c>
      <c r="D388" t="s">
        <v>3643</v>
      </c>
    </row>
    <row r="389" spans="1:4">
      <c r="A389" t="s">
        <v>368</v>
      </c>
      <c r="B389">
        <v>2014</v>
      </c>
      <c r="C389" s="14">
        <v>43054.60769675926</v>
      </c>
      <c r="D389" t="s">
        <v>3677</v>
      </c>
    </row>
    <row r="390" spans="1:4">
      <c r="A390" t="s">
        <v>368</v>
      </c>
      <c r="B390">
        <v>2014</v>
      </c>
      <c r="C390" s="14">
        <v>43054.60769675926</v>
      </c>
      <c r="D390" t="s">
        <v>3676</v>
      </c>
    </row>
    <row r="391" spans="1:4">
      <c r="A391" t="s">
        <v>368</v>
      </c>
      <c r="B391">
        <v>2014</v>
      </c>
      <c r="C391" s="14">
        <v>43054.60769675926</v>
      </c>
    </row>
    <row r="392" spans="1:4">
      <c r="A392" t="s">
        <v>368</v>
      </c>
      <c r="B392">
        <v>2014</v>
      </c>
      <c r="C392" s="14">
        <v>43054.60769675926</v>
      </c>
    </row>
    <row r="393" spans="1:4">
      <c r="A393" t="s">
        <v>368</v>
      </c>
      <c r="B393">
        <v>2013</v>
      </c>
      <c r="C393" s="14">
        <v>43054.60769675926</v>
      </c>
    </row>
    <row r="394" spans="1:4">
      <c r="A394" t="s">
        <v>380</v>
      </c>
      <c r="B394">
        <v>2015</v>
      </c>
      <c r="C394" s="14">
        <v>43054.60769675926</v>
      </c>
    </row>
    <row r="395" spans="1:4">
      <c r="A395" t="s">
        <v>380</v>
      </c>
      <c r="B395">
        <v>2015</v>
      </c>
      <c r="C395" s="14">
        <v>43054.60769675926</v>
      </c>
    </row>
    <row r="396" spans="1:4">
      <c r="A396" t="s">
        <v>380</v>
      </c>
      <c r="B396">
        <v>2016</v>
      </c>
      <c r="C396" s="14">
        <v>43054.60769675926</v>
      </c>
    </row>
    <row r="397" spans="1:4">
      <c r="A397" t="s">
        <v>380</v>
      </c>
      <c r="B397">
        <v>2016</v>
      </c>
      <c r="C397" s="14">
        <v>43054.60769675926</v>
      </c>
    </row>
    <row r="398" spans="1:4">
      <c r="A398" t="s">
        <v>380</v>
      </c>
      <c r="B398">
        <v>2015</v>
      </c>
      <c r="C398" s="14">
        <v>43054.60769675926</v>
      </c>
    </row>
    <row r="399" spans="1:4">
      <c r="A399" t="s">
        <v>380</v>
      </c>
      <c r="B399">
        <v>2014</v>
      </c>
      <c r="C399" s="14">
        <v>43054.60769675926</v>
      </c>
    </row>
    <row r="400" spans="1:4">
      <c r="A400" t="s">
        <v>380</v>
      </c>
      <c r="B400">
        <v>2014</v>
      </c>
      <c r="C400" s="14">
        <v>43054.60769675926</v>
      </c>
    </row>
    <row r="401" spans="1:3">
      <c r="A401" t="s">
        <v>380</v>
      </c>
      <c r="B401">
        <v>2013</v>
      </c>
      <c r="C401" s="14">
        <v>43054.60769675926</v>
      </c>
    </row>
    <row r="402" spans="1:3">
      <c r="A402" t="s">
        <v>380</v>
      </c>
      <c r="B402">
        <v>2013</v>
      </c>
      <c r="C402" s="14">
        <v>43054.60769675926</v>
      </c>
    </row>
    <row r="403" spans="1:3">
      <c r="A403" t="s">
        <v>380</v>
      </c>
      <c r="B403">
        <v>2013</v>
      </c>
      <c r="C403" s="14">
        <v>43054.60769675926</v>
      </c>
    </row>
    <row r="404" spans="1:3">
      <c r="A404" t="s">
        <v>380</v>
      </c>
      <c r="B404">
        <v>2014</v>
      </c>
      <c r="C404" s="14">
        <v>43054.60769675926</v>
      </c>
    </row>
    <row r="405" spans="1:3">
      <c r="A405" t="s">
        <v>380</v>
      </c>
      <c r="B405">
        <v>2016</v>
      </c>
      <c r="C405" s="14">
        <v>43054.60769675926</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AH67"/>
  <sheetViews>
    <sheetView workbookViewId="0"/>
  </sheetViews>
  <sheetFormatPr defaultRowHeight="15"/>
  <sheetData>
    <row r="1" spans="1:34">
      <c r="A1">
        <v>6.1</v>
      </c>
      <c r="B1" t="s">
        <v>4907</v>
      </c>
    </row>
    <row r="2" spans="1:34">
      <c r="A2" s="10" t="str">
        <f>HYPERLINK("#'Contents'!B124", "Back to Contents")</f>
        <v>Back to Contents</v>
      </c>
    </row>
    <row r="3" spans="1:34">
      <c r="A3" t="s">
        <v>108</v>
      </c>
      <c r="B3" t="s">
        <v>109</v>
      </c>
      <c r="C3" t="s">
        <v>3680</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43054.607708333337</v>
      </c>
      <c r="Y4">
        <v>0</v>
      </c>
    </row>
    <row r="5" spans="1:34">
      <c r="A5">
        <v>2013</v>
      </c>
      <c r="B5" s="14">
        <v>43054.607708333337</v>
      </c>
      <c r="C5">
        <v>10</v>
      </c>
      <c r="H5">
        <v>0</v>
      </c>
      <c r="I5">
        <v>5</v>
      </c>
      <c r="N5">
        <v>11</v>
      </c>
      <c r="T5">
        <v>0</v>
      </c>
      <c r="AC5">
        <v>0</v>
      </c>
      <c r="AE5">
        <v>0</v>
      </c>
      <c r="AG5">
        <v>0</v>
      </c>
      <c r="AH5">
        <v>0</v>
      </c>
    </row>
    <row r="6" spans="1:34">
      <c r="A6">
        <v>2013</v>
      </c>
      <c r="B6" s="14">
        <v>43054.607708333337</v>
      </c>
      <c r="C6">
        <v>11</v>
      </c>
      <c r="H6">
        <v>0</v>
      </c>
      <c r="I6">
        <v>5</v>
      </c>
      <c r="T6">
        <v>0</v>
      </c>
      <c r="AC6">
        <v>0</v>
      </c>
      <c r="AE6">
        <v>0</v>
      </c>
      <c r="AG6">
        <v>0</v>
      </c>
      <c r="AH6">
        <v>0</v>
      </c>
    </row>
    <row r="7" spans="1:34">
      <c r="A7">
        <v>2013</v>
      </c>
      <c r="B7" s="14">
        <v>43054.607708333337</v>
      </c>
      <c r="C7">
        <v>12</v>
      </c>
      <c r="D7">
        <v>4</v>
      </c>
      <c r="F7">
        <v>7</v>
      </c>
      <c r="G7">
        <v>0</v>
      </c>
      <c r="H7">
        <v>1</v>
      </c>
      <c r="I7">
        <v>7</v>
      </c>
      <c r="J7">
        <v>1</v>
      </c>
      <c r="L7">
        <v>3</v>
      </c>
      <c r="M7">
        <v>1</v>
      </c>
      <c r="N7">
        <v>21</v>
      </c>
      <c r="O7">
        <v>5</v>
      </c>
      <c r="R7">
        <v>1</v>
      </c>
      <c r="T7">
        <v>4</v>
      </c>
      <c r="X7">
        <v>1</v>
      </c>
      <c r="AA7">
        <v>1</v>
      </c>
      <c r="AC7">
        <v>2</v>
      </c>
      <c r="AD7">
        <v>4</v>
      </c>
      <c r="AE7">
        <v>1</v>
      </c>
      <c r="AF7">
        <v>1</v>
      </c>
      <c r="AG7">
        <v>1</v>
      </c>
      <c r="AH7">
        <v>7</v>
      </c>
    </row>
    <row r="8" spans="1:34">
      <c r="A8">
        <v>2013</v>
      </c>
      <c r="B8" s="14">
        <v>43054.607708333337</v>
      </c>
      <c r="C8" t="s">
        <v>3681</v>
      </c>
      <c r="D8">
        <v>3</v>
      </c>
      <c r="E8">
        <v>2</v>
      </c>
      <c r="F8">
        <v>8</v>
      </c>
      <c r="H8">
        <v>9</v>
      </c>
      <c r="I8">
        <v>16</v>
      </c>
      <c r="J8">
        <v>5</v>
      </c>
      <c r="K8">
        <v>2</v>
      </c>
      <c r="L8">
        <v>8</v>
      </c>
      <c r="N8">
        <v>17</v>
      </c>
      <c r="O8">
        <v>3</v>
      </c>
      <c r="P8">
        <v>3</v>
      </c>
      <c r="Q8">
        <v>1</v>
      </c>
      <c r="R8">
        <v>1</v>
      </c>
      <c r="T8">
        <v>14</v>
      </c>
      <c r="U8">
        <v>1</v>
      </c>
      <c r="V8">
        <v>0</v>
      </c>
      <c r="X8">
        <v>2</v>
      </c>
      <c r="Z8">
        <v>5</v>
      </c>
      <c r="AA8">
        <v>1</v>
      </c>
      <c r="AC8">
        <v>4</v>
      </c>
      <c r="AD8">
        <v>7</v>
      </c>
      <c r="AE8">
        <v>5</v>
      </c>
      <c r="AF8">
        <v>2</v>
      </c>
      <c r="AG8">
        <v>5</v>
      </c>
      <c r="AH8">
        <v>8</v>
      </c>
    </row>
    <row r="9" spans="1:34">
      <c r="A9">
        <v>2013</v>
      </c>
      <c r="B9" s="14">
        <v>43054.607708333337</v>
      </c>
      <c r="C9" t="s">
        <v>3682</v>
      </c>
      <c r="D9">
        <v>3</v>
      </c>
      <c r="E9">
        <v>2</v>
      </c>
      <c r="F9">
        <v>8</v>
      </c>
      <c r="G9">
        <v>0</v>
      </c>
      <c r="H9">
        <v>9</v>
      </c>
      <c r="I9">
        <v>16</v>
      </c>
      <c r="J9">
        <v>5</v>
      </c>
      <c r="K9">
        <v>2</v>
      </c>
      <c r="L9">
        <v>8</v>
      </c>
      <c r="M9">
        <v>4</v>
      </c>
      <c r="N9">
        <v>17</v>
      </c>
      <c r="O9">
        <v>3</v>
      </c>
      <c r="P9">
        <v>3</v>
      </c>
      <c r="Q9">
        <v>3</v>
      </c>
      <c r="T9">
        <v>10</v>
      </c>
      <c r="W9">
        <v>0</v>
      </c>
      <c r="X9">
        <v>2</v>
      </c>
      <c r="AA9">
        <v>2</v>
      </c>
      <c r="AC9">
        <v>4</v>
      </c>
      <c r="AD9">
        <v>7</v>
      </c>
      <c r="AE9">
        <v>5</v>
      </c>
      <c r="AF9">
        <v>2</v>
      </c>
      <c r="AG9">
        <v>5</v>
      </c>
      <c r="AH9">
        <v>8</v>
      </c>
    </row>
    <row r="10" spans="1:34">
      <c r="A10">
        <v>2013</v>
      </c>
      <c r="B10" s="14">
        <v>43054.607708333337</v>
      </c>
      <c r="C10">
        <v>2</v>
      </c>
      <c r="D10">
        <v>3</v>
      </c>
      <c r="E10">
        <v>1</v>
      </c>
      <c r="F10">
        <v>8</v>
      </c>
      <c r="H10">
        <v>5</v>
      </c>
      <c r="I10">
        <v>9</v>
      </c>
      <c r="J10">
        <v>3</v>
      </c>
      <c r="L10">
        <v>3</v>
      </c>
      <c r="M10">
        <v>1</v>
      </c>
      <c r="N10">
        <v>11</v>
      </c>
      <c r="O10">
        <v>3</v>
      </c>
      <c r="P10">
        <v>1</v>
      </c>
      <c r="T10">
        <v>5</v>
      </c>
      <c r="X10">
        <v>1</v>
      </c>
      <c r="Z10">
        <v>3</v>
      </c>
      <c r="AA10">
        <v>1</v>
      </c>
      <c r="AC10">
        <v>1</v>
      </c>
      <c r="AD10">
        <v>4</v>
      </c>
      <c r="AE10">
        <v>3</v>
      </c>
      <c r="AG10">
        <v>5</v>
      </c>
      <c r="AH10">
        <v>7</v>
      </c>
    </row>
    <row r="11" spans="1:34">
      <c r="A11">
        <v>2013</v>
      </c>
      <c r="B11" s="14">
        <v>43054.607708333337</v>
      </c>
      <c r="C11">
        <v>3</v>
      </c>
      <c r="D11">
        <v>3</v>
      </c>
      <c r="E11">
        <v>1</v>
      </c>
      <c r="F11">
        <v>8</v>
      </c>
      <c r="H11">
        <v>8</v>
      </c>
      <c r="I11">
        <v>11</v>
      </c>
      <c r="J11">
        <v>2</v>
      </c>
      <c r="L11">
        <v>6</v>
      </c>
      <c r="M11">
        <v>2</v>
      </c>
      <c r="N11">
        <v>15</v>
      </c>
      <c r="O11">
        <v>3</v>
      </c>
      <c r="P11">
        <v>1</v>
      </c>
      <c r="T11">
        <v>7</v>
      </c>
      <c r="X11">
        <v>1</v>
      </c>
      <c r="Z11">
        <v>3</v>
      </c>
      <c r="AA11">
        <v>2</v>
      </c>
      <c r="AC11">
        <v>1</v>
      </c>
      <c r="AD11">
        <v>6</v>
      </c>
      <c r="AE11">
        <v>4</v>
      </c>
      <c r="AF11">
        <v>2</v>
      </c>
      <c r="AG11">
        <v>5</v>
      </c>
      <c r="AH11">
        <v>7</v>
      </c>
    </row>
    <row r="12" spans="1:34">
      <c r="A12">
        <v>2013</v>
      </c>
      <c r="B12" s="14">
        <v>43054.607708333337</v>
      </c>
      <c r="C12">
        <v>4</v>
      </c>
      <c r="D12">
        <v>3</v>
      </c>
      <c r="E12">
        <v>1</v>
      </c>
      <c r="F12">
        <v>8</v>
      </c>
      <c r="H12">
        <v>6</v>
      </c>
      <c r="I12">
        <v>13</v>
      </c>
      <c r="L12">
        <v>6</v>
      </c>
      <c r="M12">
        <v>2</v>
      </c>
      <c r="N12">
        <v>23</v>
      </c>
      <c r="O12">
        <v>2</v>
      </c>
      <c r="Q12">
        <v>1</v>
      </c>
      <c r="T12">
        <v>7</v>
      </c>
      <c r="X12">
        <v>1</v>
      </c>
      <c r="Z12">
        <v>3</v>
      </c>
      <c r="AA12">
        <v>2</v>
      </c>
      <c r="AC12">
        <v>0</v>
      </c>
      <c r="AD12">
        <v>6</v>
      </c>
      <c r="AF12">
        <v>2</v>
      </c>
      <c r="AG12">
        <v>5</v>
      </c>
      <c r="AH12">
        <v>7</v>
      </c>
    </row>
    <row r="13" spans="1:34">
      <c r="A13">
        <v>2013</v>
      </c>
      <c r="B13" s="14">
        <v>43054.607708333337</v>
      </c>
      <c r="C13">
        <v>5</v>
      </c>
      <c r="D13">
        <v>3</v>
      </c>
      <c r="H13">
        <v>1</v>
      </c>
      <c r="I13">
        <v>5</v>
      </c>
      <c r="L13">
        <v>2</v>
      </c>
      <c r="N13">
        <v>19</v>
      </c>
      <c r="O13">
        <v>1</v>
      </c>
      <c r="S13">
        <v>0</v>
      </c>
      <c r="T13">
        <v>1</v>
      </c>
      <c r="Z13">
        <v>1</v>
      </c>
      <c r="AA13">
        <v>2</v>
      </c>
      <c r="AC13">
        <v>0</v>
      </c>
      <c r="AD13">
        <v>3</v>
      </c>
      <c r="AE13">
        <v>1</v>
      </c>
      <c r="AF13">
        <v>2</v>
      </c>
      <c r="AG13">
        <v>4</v>
      </c>
      <c r="AH13">
        <v>7</v>
      </c>
    </row>
    <row r="14" spans="1:34">
      <c r="A14">
        <v>2013</v>
      </c>
      <c r="B14" s="14">
        <v>43054.607708333337</v>
      </c>
      <c r="C14">
        <v>6</v>
      </c>
      <c r="D14">
        <v>3</v>
      </c>
      <c r="E14">
        <v>2</v>
      </c>
      <c r="F14">
        <v>8</v>
      </c>
      <c r="G14">
        <v>0</v>
      </c>
      <c r="H14">
        <v>8</v>
      </c>
      <c r="I14">
        <v>13</v>
      </c>
      <c r="J14">
        <v>4</v>
      </c>
      <c r="K14">
        <v>1</v>
      </c>
      <c r="L14">
        <v>8</v>
      </c>
      <c r="M14">
        <v>3</v>
      </c>
      <c r="N14">
        <v>18</v>
      </c>
      <c r="O14">
        <v>3</v>
      </c>
      <c r="P14">
        <v>2</v>
      </c>
      <c r="Q14">
        <v>2</v>
      </c>
      <c r="T14">
        <v>9</v>
      </c>
      <c r="X14">
        <v>2</v>
      </c>
      <c r="Z14">
        <v>5</v>
      </c>
      <c r="AA14">
        <v>2</v>
      </c>
      <c r="AC14">
        <v>3</v>
      </c>
      <c r="AD14">
        <v>7</v>
      </c>
      <c r="AE14">
        <v>4</v>
      </c>
      <c r="AF14">
        <v>2</v>
      </c>
      <c r="AG14">
        <v>5</v>
      </c>
      <c r="AH14">
        <v>7</v>
      </c>
    </row>
    <row r="15" spans="1:34">
      <c r="A15">
        <v>2013</v>
      </c>
      <c r="B15" s="14">
        <v>43054.607708333337</v>
      </c>
      <c r="C15">
        <v>7</v>
      </c>
      <c r="D15">
        <v>3</v>
      </c>
      <c r="E15">
        <v>1</v>
      </c>
      <c r="F15">
        <v>8</v>
      </c>
      <c r="H15">
        <v>8</v>
      </c>
      <c r="I15">
        <v>13</v>
      </c>
      <c r="J15">
        <v>3</v>
      </c>
      <c r="K15">
        <v>1</v>
      </c>
      <c r="L15">
        <v>8</v>
      </c>
      <c r="M15">
        <v>4</v>
      </c>
      <c r="N15">
        <v>14</v>
      </c>
      <c r="O15">
        <v>3</v>
      </c>
      <c r="T15">
        <v>9</v>
      </c>
      <c r="X15">
        <v>2</v>
      </c>
      <c r="Z15">
        <v>4</v>
      </c>
      <c r="AA15">
        <v>2</v>
      </c>
      <c r="AC15">
        <v>4</v>
      </c>
      <c r="AD15">
        <v>5</v>
      </c>
      <c r="AE15">
        <v>4</v>
      </c>
      <c r="AF15">
        <v>2</v>
      </c>
      <c r="AG15">
        <v>5</v>
      </c>
      <c r="AH15">
        <v>7</v>
      </c>
    </row>
    <row r="16" spans="1:34">
      <c r="A16">
        <v>2013</v>
      </c>
      <c r="B16" s="14">
        <v>43054.607708333337</v>
      </c>
      <c r="C16">
        <v>8</v>
      </c>
      <c r="D16">
        <v>3</v>
      </c>
      <c r="E16">
        <v>2</v>
      </c>
      <c r="F16">
        <v>8</v>
      </c>
      <c r="H16">
        <v>4</v>
      </c>
      <c r="I16">
        <v>11</v>
      </c>
      <c r="L16">
        <v>6</v>
      </c>
      <c r="M16">
        <v>1</v>
      </c>
      <c r="N16">
        <v>17</v>
      </c>
      <c r="O16">
        <v>1</v>
      </c>
      <c r="Q16">
        <v>3</v>
      </c>
      <c r="T16">
        <v>4</v>
      </c>
      <c r="X16">
        <v>1</v>
      </c>
      <c r="Z16">
        <v>4</v>
      </c>
      <c r="AA16">
        <v>2</v>
      </c>
      <c r="AC16">
        <v>3</v>
      </c>
      <c r="AD16">
        <v>3</v>
      </c>
      <c r="AE16">
        <v>2</v>
      </c>
      <c r="AF16">
        <v>2</v>
      </c>
      <c r="AG16">
        <v>5</v>
      </c>
      <c r="AH16">
        <v>7</v>
      </c>
    </row>
    <row r="17" spans="1:34">
      <c r="A17">
        <v>2013</v>
      </c>
      <c r="B17" s="14">
        <v>43054.607708333337</v>
      </c>
      <c r="C17">
        <v>9</v>
      </c>
      <c r="D17">
        <v>3</v>
      </c>
      <c r="E17">
        <v>1</v>
      </c>
      <c r="F17">
        <v>2</v>
      </c>
      <c r="H17">
        <v>2</v>
      </c>
      <c r="I17">
        <v>10</v>
      </c>
      <c r="L17">
        <v>1</v>
      </c>
      <c r="N17">
        <v>10</v>
      </c>
      <c r="Q17">
        <v>1</v>
      </c>
      <c r="T17">
        <v>2</v>
      </c>
      <c r="X17">
        <v>1</v>
      </c>
      <c r="Z17">
        <v>2</v>
      </c>
      <c r="AA17">
        <v>1</v>
      </c>
      <c r="AC17">
        <v>1</v>
      </c>
      <c r="AD17">
        <v>3</v>
      </c>
      <c r="AE17">
        <v>1</v>
      </c>
      <c r="AG17">
        <v>5</v>
      </c>
      <c r="AH17">
        <v>7</v>
      </c>
    </row>
    <row r="18" spans="1:34">
      <c r="A18">
        <v>2013</v>
      </c>
      <c r="B18" s="14">
        <v>43054.607708333337</v>
      </c>
      <c r="C18">
        <v>98</v>
      </c>
      <c r="D18">
        <v>3</v>
      </c>
      <c r="F18">
        <v>5</v>
      </c>
      <c r="H18">
        <v>9</v>
      </c>
      <c r="J18">
        <v>5</v>
      </c>
      <c r="L18">
        <v>1</v>
      </c>
      <c r="N18">
        <v>10</v>
      </c>
      <c r="T18">
        <v>15</v>
      </c>
      <c r="AC18">
        <v>2</v>
      </c>
      <c r="AD18">
        <v>6</v>
      </c>
      <c r="AE18">
        <v>5</v>
      </c>
      <c r="AF18">
        <v>1</v>
      </c>
      <c r="AG18">
        <v>5</v>
      </c>
      <c r="AH18">
        <v>7</v>
      </c>
    </row>
    <row r="19" spans="1:34">
      <c r="A19">
        <v>2013</v>
      </c>
      <c r="B19" s="14">
        <v>43054.607708333337</v>
      </c>
      <c r="C19">
        <v>99</v>
      </c>
      <c r="H19">
        <v>0</v>
      </c>
      <c r="T19">
        <v>0</v>
      </c>
      <c r="AC19">
        <v>0</v>
      </c>
      <c r="AE19">
        <v>5</v>
      </c>
      <c r="AG19">
        <v>0</v>
      </c>
      <c r="AH19">
        <v>0</v>
      </c>
    </row>
    <row r="20" spans="1:34">
      <c r="A20">
        <v>2014</v>
      </c>
      <c r="B20" s="14">
        <v>43054.607708333337</v>
      </c>
      <c r="Y20">
        <v>0</v>
      </c>
    </row>
    <row r="21" spans="1:34">
      <c r="A21">
        <v>2014</v>
      </c>
      <c r="B21" s="14">
        <v>43054.607708333337</v>
      </c>
      <c r="C21" t="s">
        <v>3683</v>
      </c>
    </row>
    <row r="22" spans="1:34">
      <c r="A22">
        <v>2014</v>
      </c>
      <c r="B22" s="14">
        <v>43054.607708333337</v>
      </c>
      <c r="C22">
        <v>10</v>
      </c>
      <c r="H22">
        <v>0</v>
      </c>
      <c r="I22">
        <v>5</v>
      </c>
      <c r="T22">
        <v>0</v>
      </c>
      <c r="AB22">
        <v>0</v>
      </c>
      <c r="AE22">
        <v>0</v>
      </c>
    </row>
    <row r="23" spans="1:34">
      <c r="A23">
        <v>2014</v>
      </c>
      <c r="B23" s="14">
        <v>43054.607708333337</v>
      </c>
      <c r="C23">
        <v>11</v>
      </c>
      <c r="H23">
        <v>0</v>
      </c>
      <c r="I23">
        <v>5</v>
      </c>
      <c r="T23">
        <v>0</v>
      </c>
      <c r="AB23">
        <v>0</v>
      </c>
      <c r="AE23">
        <v>0</v>
      </c>
    </row>
    <row r="24" spans="1:34">
      <c r="A24">
        <v>2014</v>
      </c>
      <c r="B24" s="14">
        <v>43054.607708333337</v>
      </c>
      <c r="C24">
        <v>12</v>
      </c>
      <c r="D24">
        <v>4</v>
      </c>
      <c r="F24">
        <v>8</v>
      </c>
      <c r="G24">
        <v>0</v>
      </c>
      <c r="H24">
        <v>1</v>
      </c>
      <c r="I24">
        <v>7</v>
      </c>
      <c r="J24">
        <v>1</v>
      </c>
      <c r="L24">
        <v>3</v>
      </c>
      <c r="N24">
        <v>3</v>
      </c>
      <c r="O24">
        <v>5</v>
      </c>
      <c r="R24">
        <v>1</v>
      </c>
      <c r="S24">
        <v>0</v>
      </c>
      <c r="T24">
        <v>4</v>
      </c>
      <c r="X24">
        <v>1</v>
      </c>
      <c r="Z24">
        <v>1</v>
      </c>
      <c r="AA24">
        <v>1</v>
      </c>
      <c r="AB24">
        <v>0</v>
      </c>
      <c r="AC24">
        <v>2</v>
      </c>
      <c r="AD24">
        <v>4</v>
      </c>
      <c r="AE24">
        <v>1</v>
      </c>
      <c r="AF24">
        <v>1</v>
      </c>
      <c r="AG24">
        <v>1</v>
      </c>
      <c r="AH24">
        <v>8</v>
      </c>
    </row>
    <row r="25" spans="1:34">
      <c r="A25">
        <v>2014</v>
      </c>
      <c r="B25" s="14">
        <v>43054.607708333337</v>
      </c>
      <c r="C25" t="s">
        <v>3681</v>
      </c>
      <c r="D25">
        <v>3</v>
      </c>
      <c r="E25">
        <v>2</v>
      </c>
      <c r="F25">
        <v>9</v>
      </c>
      <c r="H25">
        <v>10</v>
      </c>
      <c r="I25">
        <v>16</v>
      </c>
      <c r="J25">
        <v>3</v>
      </c>
      <c r="K25">
        <v>2</v>
      </c>
      <c r="L25">
        <v>8</v>
      </c>
      <c r="N25">
        <v>9</v>
      </c>
      <c r="O25">
        <v>5</v>
      </c>
      <c r="P25">
        <v>3</v>
      </c>
      <c r="Q25">
        <v>1</v>
      </c>
      <c r="R25">
        <v>1</v>
      </c>
      <c r="T25">
        <v>14</v>
      </c>
      <c r="U25">
        <v>1</v>
      </c>
      <c r="V25">
        <v>0</v>
      </c>
      <c r="X25">
        <v>2</v>
      </c>
      <c r="Z25">
        <v>5</v>
      </c>
      <c r="AA25">
        <v>1</v>
      </c>
      <c r="AB25">
        <v>7</v>
      </c>
      <c r="AC25">
        <v>4</v>
      </c>
      <c r="AD25">
        <v>7</v>
      </c>
      <c r="AE25">
        <v>5</v>
      </c>
      <c r="AF25">
        <v>2</v>
      </c>
      <c r="AG25">
        <v>6</v>
      </c>
      <c r="AH25">
        <v>8</v>
      </c>
    </row>
    <row r="26" spans="1:34">
      <c r="A26">
        <v>2014</v>
      </c>
      <c r="B26" s="14">
        <v>43054.607708333337</v>
      </c>
      <c r="C26" t="s">
        <v>3682</v>
      </c>
      <c r="D26">
        <v>3</v>
      </c>
      <c r="E26">
        <v>2</v>
      </c>
      <c r="F26">
        <v>9</v>
      </c>
      <c r="G26">
        <v>0</v>
      </c>
      <c r="H26">
        <v>10</v>
      </c>
      <c r="I26">
        <v>16</v>
      </c>
      <c r="J26">
        <v>3</v>
      </c>
      <c r="K26">
        <v>2</v>
      </c>
      <c r="L26">
        <v>8</v>
      </c>
      <c r="M26">
        <v>4</v>
      </c>
      <c r="N26">
        <v>9</v>
      </c>
      <c r="O26">
        <v>5</v>
      </c>
      <c r="P26">
        <v>3</v>
      </c>
      <c r="Q26">
        <v>3</v>
      </c>
      <c r="T26">
        <v>10</v>
      </c>
      <c r="W26">
        <v>0</v>
      </c>
      <c r="X26">
        <v>2</v>
      </c>
      <c r="AA26">
        <v>2</v>
      </c>
      <c r="AB26">
        <v>8</v>
      </c>
      <c r="AC26">
        <v>4</v>
      </c>
      <c r="AD26">
        <v>7</v>
      </c>
      <c r="AE26">
        <v>5</v>
      </c>
      <c r="AF26">
        <v>2</v>
      </c>
      <c r="AG26">
        <v>6</v>
      </c>
      <c r="AH26">
        <v>8</v>
      </c>
    </row>
    <row r="27" spans="1:34">
      <c r="A27">
        <v>2014</v>
      </c>
      <c r="B27" s="14">
        <v>43054.607708333337</v>
      </c>
      <c r="C27">
        <v>2</v>
      </c>
      <c r="D27">
        <v>3</v>
      </c>
      <c r="E27">
        <v>2</v>
      </c>
      <c r="F27">
        <v>9</v>
      </c>
      <c r="H27">
        <v>5</v>
      </c>
      <c r="I27">
        <v>9</v>
      </c>
      <c r="J27">
        <v>1</v>
      </c>
      <c r="K27">
        <v>1</v>
      </c>
      <c r="L27">
        <v>3</v>
      </c>
      <c r="M27">
        <v>1</v>
      </c>
      <c r="N27">
        <v>5</v>
      </c>
      <c r="O27">
        <v>3</v>
      </c>
      <c r="P27">
        <v>1</v>
      </c>
      <c r="T27">
        <v>5</v>
      </c>
      <c r="X27">
        <v>1</v>
      </c>
      <c r="Z27">
        <v>3</v>
      </c>
      <c r="AA27">
        <v>1</v>
      </c>
      <c r="AB27">
        <v>5</v>
      </c>
      <c r="AC27">
        <v>1</v>
      </c>
      <c r="AD27">
        <v>4</v>
      </c>
      <c r="AE27">
        <v>3</v>
      </c>
      <c r="AG27">
        <v>5</v>
      </c>
      <c r="AH27">
        <v>7</v>
      </c>
    </row>
    <row r="28" spans="1:34">
      <c r="A28">
        <v>2014</v>
      </c>
      <c r="B28" s="14">
        <v>43054.607708333337</v>
      </c>
      <c r="C28">
        <v>3</v>
      </c>
      <c r="D28">
        <v>3</v>
      </c>
      <c r="E28">
        <v>1</v>
      </c>
      <c r="F28">
        <v>9</v>
      </c>
      <c r="H28">
        <v>8</v>
      </c>
      <c r="I28">
        <v>11</v>
      </c>
      <c r="J28">
        <v>1</v>
      </c>
      <c r="L28">
        <v>6</v>
      </c>
      <c r="M28">
        <v>2</v>
      </c>
      <c r="N28">
        <v>6</v>
      </c>
      <c r="P28">
        <v>2</v>
      </c>
      <c r="T28">
        <v>7</v>
      </c>
      <c r="X28">
        <v>1</v>
      </c>
      <c r="Z28">
        <v>3</v>
      </c>
      <c r="AA28">
        <v>2</v>
      </c>
      <c r="AB28">
        <v>6</v>
      </c>
      <c r="AC28">
        <v>1</v>
      </c>
      <c r="AD28">
        <v>6</v>
      </c>
      <c r="AE28">
        <v>3</v>
      </c>
      <c r="AF28">
        <v>2</v>
      </c>
      <c r="AG28">
        <v>6</v>
      </c>
      <c r="AH28">
        <v>7</v>
      </c>
    </row>
    <row r="29" spans="1:34">
      <c r="A29">
        <v>2014</v>
      </c>
      <c r="B29" s="14">
        <v>43054.607708333337</v>
      </c>
      <c r="C29">
        <v>4</v>
      </c>
      <c r="D29">
        <v>3</v>
      </c>
      <c r="E29">
        <v>1</v>
      </c>
      <c r="F29">
        <v>6</v>
      </c>
      <c r="H29">
        <v>6</v>
      </c>
      <c r="I29">
        <v>13</v>
      </c>
      <c r="L29">
        <v>6</v>
      </c>
      <c r="M29">
        <v>2</v>
      </c>
      <c r="N29">
        <v>7</v>
      </c>
      <c r="O29">
        <v>2</v>
      </c>
      <c r="Q29">
        <v>1</v>
      </c>
      <c r="T29">
        <v>7</v>
      </c>
      <c r="X29">
        <v>1</v>
      </c>
      <c r="Z29">
        <v>3</v>
      </c>
      <c r="AA29">
        <v>2</v>
      </c>
      <c r="AB29">
        <v>6</v>
      </c>
      <c r="AD29">
        <v>6</v>
      </c>
      <c r="AE29">
        <v>3</v>
      </c>
      <c r="AF29">
        <v>2</v>
      </c>
      <c r="AG29">
        <v>6</v>
      </c>
      <c r="AH29">
        <v>7</v>
      </c>
    </row>
    <row r="30" spans="1:34">
      <c r="A30">
        <v>2014</v>
      </c>
      <c r="B30" s="14">
        <v>43054.607708333337</v>
      </c>
      <c r="C30">
        <v>5</v>
      </c>
      <c r="D30">
        <v>3</v>
      </c>
      <c r="F30">
        <v>3</v>
      </c>
      <c r="H30">
        <v>1</v>
      </c>
      <c r="I30">
        <v>5</v>
      </c>
      <c r="L30">
        <v>2</v>
      </c>
      <c r="N30">
        <v>2</v>
      </c>
      <c r="O30">
        <v>1</v>
      </c>
      <c r="T30">
        <v>1</v>
      </c>
      <c r="Z30">
        <v>1</v>
      </c>
      <c r="AA30">
        <v>2</v>
      </c>
      <c r="AB30">
        <v>1</v>
      </c>
      <c r="AD30">
        <v>3</v>
      </c>
      <c r="AE30">
        <v>1</v>
      </c>
      <c r="AF30">
        <v>2</v>
      </c>
      <c r="AG30">
        <v>4</v>
      </c>
      <c r="AH30">
        <v>7</v>
      </c>
    </row>
    <row r="31" spans="1:34">
      <c r="A31">
        <v>2014</v>
      </c>
      <c r="B31" s="14">
        <v>43054.607708333337</v>
      </c>
      <c r="C31">
        <v>6</v>
      </c>
      <c r="D31">
        <v>3</v>
      </c>
      <c r="E31">
        <v>2</v>
      </c>
      <c r="F31">
        <v>9</v>
      </c>
      <c r="G31">
        <v>0</v>
      </c>
      <c r="H31">
        <v>8</v>
      </c>
      <c r="I31">
        <v>13</v>
      </c>
      <c r="J31">
        <v>3</v>
      </c>
      <c r="K31">
        <v>1</v>
      </c>
      <c r="L31">
        <v>8</v>
      </c>
      <c r="M31">
        <v>3</v>
      </c>
      <c r="N31">
        <v>7</v>
      </c>
      <c r="O31">
        <v>4</v>
      </c>
      <c r="P31">
        <v>2</v>
      </c>
      <c r="Q31">
        <v>2</v>
      </c>
      <c r="T31">
        <v>9</v>
      </c>
      <c r="X31">
        <v>2</v>
      </c>
      <c r="Z31">
        <v>5</v>
      </c>
      <c r="AA31">
        <v>2</v>
      </c>
      <c r="AB31">
        <v>8</v>
      </c>
      <c r="AC31">
        <v>3</v>
      </c>
      <c r="AD31">
        <v>7</v>
      </c>
      <c r="AE31">
        <v>4</v>
      </c>
      <c r="AF31">
        <v>2</v>
      </c>
      <c r="AG31">
        <v>6</v>
      </c>
      <c r="AH31">
        <v>7</v>
      </c>
    </row>
    <row r="32" spans="1:34">
      <c r="A32">
        <v>2014</v>
      </c>
      <c r="B32" s="14">
        <v>43054.607708333337</v>
      </c>
      <c r="C32">
        <v>7</v>
      </c>
      <c r="D32">
        <v>3</v>
      </c>
      <c r="E32">
        <v>2</v>
      </c>
      <c r="F32">
        <v>9</v>
      </c>
      <c r="H32">
        <v>8</v>
      </c>
      <c r="I32">
        <v>13</v>
      </c>
      <c r="J32">
        <v>2</v>
      </c>
      <c r="K32">
        <v>1</v>
      </c>
      <c r="L32">
        <v>8</v>
      </c>
      <c r="M32">
        <v>4</v>
      </c>
      <c r="N32">
        <v>6</v>
      </c>
      <c r="O32">
        <v>4</v>
      </c>
      <c r="T32">
        <v>9</v>
      </c>
      <c r="X32">
        <v>2</v>
      </c>
      <c r="Z32">
        <v>4</v>
      </c>
      <c r="AA32">
        <v>2</v>
      </c>
      <c r="AB32">
        <v>5</v>
      </c>
      <c r="AD32">
        <v>5</v>
      </c>
      <c r="AE32">
        <v>4</v>
      </c>
      <c r="AF32">
        <v>2</v>
      </c>
      <c r="AG32">
        <v>5</v>
      </c>
      <c r="AH32">
        <v>7</v>
      </c>
    </row>
    <row r="33" spans="1:34">
      <c r="A33">
        <v>2014</v>
      </c>
      <c r="B33" s="14">
        <v>43054.607708333337</v>
      </c>
      <c r="C33">
        <v>8</v>
      </c>
      <c r="D33">
        <v>3</v>
      </c>
      <c r="E33">
        <v>2</v>
      </c>
      <c r="F33">
        <v>5</v>
      </c>
      <c r="H33">
        <v>4</v>
      </c>
      <c r="I33">
        <v>11</v>
      </c>
      <c r="K33">
        <v>1</v>
      </c>
      <c r="L33">
        <v>6</v>
      </c>
      <c r="M33">
        <v>2</v>
      </c>
      <c r="N33">
        <v>5</v>
      </c>
      <c r="O33">
        <v>2</v>
      </c>
      <c r="Q33">
        <v>4</v>
      </c>
      <c r="T33">
        <v>4</v>
      </c>
      <c r="X33">
        <v>1</v>
      </c>
      <c r="Z33">
        <v>5</v>
      </c>
      <c r="AA33">
        <v>2</v>
      </c>
      <c r="AB33">
        <v>6</v>
      </c>
      <c r="AC33">
        <v>7</v>
      </c>
      <c r="AD33">
        <v>3</v>
      </c>
      <c r="AE33">
        <v>2</v>
      </c>
      <c r="AF33">
        <v>2</v>
      </c>
      <c r="AG33">
        <v>5</v>
      </c>
      <c r="AH33">
        <v>7</v>
      </c>
    </row>
    <row r="34" spans="1:34">
      <c r="A34">
        <v>2014</v>
      </c>
      <c r="B34" s="14">
        <v>43054.607708333337</v>
      </c>
      <c r="C34">
        <v>9</v>
      </c>
      <c r="D34">
        <v>3</v>
      </c>
      <c r="E34">
        <v>1</v>
      </c>
      <c r="F34">
        <v>3</v>
      </c>
      <c r="H34">
        <v>2</v>
      </c>
      <c r="I34">
        <v>10</v>
      </c>
      <c r="L34">
        <v>1</v>
      </c>
      <c r="N34">
        <v>6</v>
      </c>
      <c r="Q34">
        <v>1</v>
      </c>
      <c r="T34">
        <v>2</v>
      </c>
      <c r="X34">
        <v>1</v>
      </c>
      <c r="Z34">
        <v>2</v>
      </c>
      <c r="AA34">
        <v>1</v>
      </c>
      <c r="AB34">
        <v>4</v>
      </c>
      <c r="AC34">
        <v>1</v>
      </c>
      <c r="AD34">
        <v>3</v>
      </c>
      <c r="AE34">
        <v>1</v>
      </c>
      <c r="AG34">
        <v>5</v>
      </c>
    </row>
    <row r="35" spans="1:34">
      <c r="A35">
        <v>2014</v>
      </c>
      <c r="B35" s="14">
        <v>43054.607708333337</v>
      </c>
      <c r="C35">
        <v>98</v>
      </c>
      <c r="D35">
        <v>3</v>
      </c>
      <c r="E35">
        <v>1</v>
      </c>
      <c r="F35">
        <v>7</v>
      </c>
      <c r="H35">
        <v>10</v>
      </c>
      <c r="I35">
        <v>8</v>
      </c>
      <c r="J35">
        <v>3</v>
      </c>
      <c r="L35">
        <v>1</v>
      </c>
      <c r="N35">
        <v>4</v>
      </c>
      <c r="T35">
        <v>15</v>
      </c>
      <c r="AB35">
        <v>0</v>
      </c>
      <c r="AC35">
        <v>3</v>
      </c>
      <c r="AE35">
        <v>5</v>
      </c>
      <c r="AF35">
        <v>1</v>
      </c>
      <c r="AH35">
        <v>7</v>
      </c>
    </row>
    <row r="36" spans="1:34">
      <c r="A36">
        <v>2014</v>
      </c>
      <c r="B36" s="14">
        <v>43054.607708333337</v>
      </c>
      <c r="C36">
        <v>99</v>
      </c>
      <c r="H36">
        <v>0</v>
      </c>
      <c r="T36">
        <v>0</v>
      </c>
      <c r="AB36">
        <v>0</v>
      </c>
      <c r="AD36">
        <v>6</v>
      </c>
      <c r="AE36">
        <v>5</v>
      </c>
      <c r="AG36">
        <v>6</v>
      </c>
    </row>
    <row r="37" spans="1:34">
      <c r="A37">
        <v>2015</v>
      </c>
      <c r="B37" s="14">
        <v>43054.607708333337</v>
      </c>
      <c r="Y37">
        <v>0</v>
      </c>
    </row>
    <row r="38" spans="1:34">
      <c r="A38">
        <v>2015</v>
      </c>
      <c r="B38" s="14">
        <v>43054.607708333337</v>
      </c>
      <c r="C38">
        <v>10</v>
      </c>
      <c r="H38">
        <v>0</v>
      </c>
      <c r="I38">
        <v>5</v>
      </c>
      <c r="T38">
        <v>0</v>
      </c>
      <c r="AB38">
        <v>0</v>
      </c>
      <c r="AE38">
        <v>0</v>
      </c>
      <c r="AH38">
        <v>7</v>
      </c>
    </row>
    <row r="39" spans="1:34">
      <c r="A39">
        <v>2015</v>
      </c>
      <c r="B39" s="14">
        <v>43054.607708333337</v>
      </c>
      <c r="C39">
        <v>11</v>
      </c>
      <c r="H39">
        <v>0</v>
      </c>
      <c r="I39">
        <v>5</v>
      </c>
      <c r="T39">
        <v>0</v>
      </c>
      <c r="AB39">
        <v>0</v>
      </c>
      <c r="AE39">
        <v>0</v>
      </c>
      <c r="AH39">
        <v>0</v>
      </c>
    </row>
    <row r="40" spans="1:34">
      <c r="A40">
        <v>2015</v>
      </c>
      <c r="B40" s="14">
        <v>43054.607708333337</v>
      </c>
      <c r="C40">
        <v>12</v>
      </c>
      <c r="D40">
        <v>3</v>
      </c>
      <c r="F40">
        <v>7</v>
      </c>
      <c r="G40">
        <v>0</v>
      </c>
      <c r="H40">
        <v>1</v>
      </c>
      <c r="I40">
        <v>7</v>
      </c>
      <c r="J40">
        <v>1</v>
      </c>
      <c r="L40">
        <v>2</v>
      </c>
      <c r="N40">
        <v>2</v>
      </c>
      <c r="O40">
        <v>3</v>
      </c>
      <c r="S40">
        <v>0</v>
      </c>
      <c r="T40">
        <v>4</v>
      </c>
      <c r="X40">
        <v>1</v>
      </c>
      <c r="Z40">
        <v>1</v>
      </c>
      <c r="AA40">
        <v>1</v>
      </c>
      <c r="AB40">
        <v>0</v>
      </c>
      <c r="AC40">
        <v>2</v>
      </c>
      <c r="AD40">
        <v>4</v>
      </c>
      <c r="AE40">
        <v>1</v>
      </c>
      <c r="AF40">
        <v>1</v>
      </c>
      <c r="AG40">
        <v>1</v>
      </c>
      <c r="AH40">
        <v>7</v>
      </c>
    </row>
    <row r="41" spans="1:34">
      <c r="A41">
        <v>2015</v>
      </c>
      <c r="B41" s="14">
        <v>43054.607708333337</v>
      </c>
      <c r="C41" t="s">
        <v>3681</v>
      </c>
      <c r="D41">
        <v>3</v>
      </c>
      <c r="E41">
        <v>1</v>
      </c>
      <c r="F41">
        <v>9</v>
      </c>
      <c r="H41">
        <v>9</v>
      </c>
      <c r="I41">
        <v>16</v>
      </c>
      <c r="J41">
        <v>3</v>
      </c>
      <c r="K41">
        <v>2</v>
      </c>
      <c r="L41">
        <v>8</v>
      </c>
      <c r="N41">
        <v>8</v>
      </c>
      <c r="O41">
        <v>5</v>
      </c>
      <c r="P41">
        <v>2</v>
      </c>
      <c r="Q41">
        <v>1</v>
      </c>
      <c r="R41">
        <v>0</v>
      </c>
      <c r="T41">
        <v>12</v>
      </c>
      <c r="U41">
        <v>1</v>
      </c>
      <c r="V41">
        <v>0</v>
      </c>
      <c r="W41">
        <v>0</v>
      </c>
      <c r="X41">
        <v>3</v>
      </c>
      <c r="Z41">
        <v>5</v>
      </c>
      <c r="AA41">
        <v>2</v>
      </c>
      <c r="AB41">
        <v>7</v>
      </c>
      <c r="AC41">
        <v>3</v>
      </c>
      <c r="AD41">
        <v>8</v>
      </c>
      <c r="AE41">
        <v>5</v>
      </c>
      <c r="AF41">
        <v>2</v>
      </c>
      <c r="AG41">
        <v>6</v>
      </c>
      <c r="AH41">
        <v>8</v>
      </c>
    </row>
    <row r="42" spans="1:34">
      <c r="A42">
        <v>2015</v>
      </c>
      <c r="B42" s="14">
        <v>43054.607708333337</v>
      </c>
      <c r="C42" t="s">
        <v>3682</v>
      </c>
      <c r="D42">
        <v>3</v>
      </c>
      <c r="E42">
        <v>1</v>
      </c>
      <c r="F42">
        <v>9</v>
      </c>
      <c r="G42">
        <v>0</v>
      </c>
      <c r="H42">
        <v>9</v>
      </c>
      <c r="I42">
        <v>16</v>
      </c>
      <c r="J42">
        <v>3</v>
      </c>
      <c r="K42">
        <v>2</v>
      </c>
      <c r="L42">
        <v>8</v>
      </c>
      <c r="M42">
        <v>4</v>
      </c>
      <c r="N42">
        <v>8</v>
      </c>
      <c r="O42">
        <v>5</v>
      </c>
      <c r="P42">
        <v>2</v>
      </c>
      <c r="Q42">
        <v>3</v>
      </c>
      <c r="T42">
        <v>10</v>
      </c>
      <c r="X42">
        <v>3</v>
      </c>
      <c r="AA42">
        <v>2</v>
      </c>
      <c r="AB42">
        <v>8</v>
      </c>
      <c r="AC42">
        <v>3</v>
      </c>
      <c r="AD42">
        <v>8</v>
      </c>
      <c r="AE42">
        <v>5</v>
      </c>
      <c r="AF42">
        <v>2</v>
      </c>
      <c r="AG42">
        <v>6</v>
      </c>
      <c r="AH42">
        <v>8</v>
      </c>
    </row>
    <row r="43" spans="1:34">
      <c r="A43">
        <v>2015</v>
      </c>
      <c r="B43" s="14">
        <v>43054.607708333337</v>
      </c>
      <c r="C43">
        <v>2</v>
      </c>
      <c r="D43">
        <v>3</v>
      </c>
      <c r="E43">
        <v>1</v>
      </c>
      <c r="F43">
        <v>9</v>
      </c>
      <c r="H43">
        <v>5</v>
      </c>
      <c r="I43">
        <v>9</v>
      </c>
      <c r="J43">
        <v>1</v>
      </c>
      <c r="K43">
        <v>1</v>
      </c>
      <c r="L43">
        <v>3</v>
      </c>
      <c r="M43">
        <v>1</v>
      </c>
      <c r="N43">
        <v>5</v>
      </c>
      <c r="O43">
        <v>3</v>
      </c>
      <c r="P43">
        <v>1</v>
      </c>
      <c r="T43">
        <v>5</v>
      </c>
      <c r="X43">
        <v>1</v>
      </c>
      <c r="Z43">
        <v>3</v>
      </c>
      <c r="AA43">
        <v>1</v>
      </c>
      <c r="AB43">
        <v>5</v>
      </c>
      <c r="AC43">
        <v>1</v>
      </c>
      <c r="AD43">
        <v>4</v>
      </c>
      <c r="AE43">
        <v>3</v>
      </c>
      <c r="AG43">
        <v>5</v>
      </c>
      <c r="AH43">
        <v>7</v>
      </c>
    </row>
    <row r="44" spans="1:34">
      <c r="A44">
        <v>2015</v>
      </c>
      <c r="B44" s="14">
        <v>43054.607708333337</v>
      </c>
      <c r="C44">
        <v>3</v>
      </c>
      <c r="D44">
        <v>3</v>
      </c>
      <c r="E44">
        <v>1</v>
      </c>
      <c r="F44">
        <v>9</v>
      </c>
      <c r="H44">
        <v>8</v>
      </c>
      <c r="I44">
        <v>11</v>
      </c>
      <c r="J44">
        <v>1</v>
      </c>
      <c r="L44">
        <v>6</v>
      </c>
      <c r="M44">
        <v>2</v>
      </c>
      <c r="N44">
        <v>6</v>
      </c>
      <c r="O44">
        <v>3</v>
      </c>
      <c r="P44">
        <v>1</v>
      </c>
      <c r="T44">
        <v>7</v>
      </c>
      <c r="X44">
        <v>2</v>
      </c>
      <c r="Z44">
        <v>3</v>
      </c>
      <c r="AA44">
        <v>2</v>
      </c>
      <c r="AB44">
        <v>6</v>
      </c>
      <c r="AC44">
        <v>1</v>
      </c>
      <c r="AD44">
        <v>7</v>
      </c>
      <c r="AE44">
        <v>3</v>
      </c>
      <c r="AF44">
        <v>2</v>
      </c>
      <c r="AG44">
        <v>6</v>
      </c>
      <c r="AH44">
        <v>7</v>
      </c>
    </row>
    <row r="45" spans="1:34">
      <c r="A45">
        <v>2015</v>
      </c>
      <c r="B45" s="14">
        <v>43054.607708333337</v>
      </c>
      <c r="C45">
        <v>4</v>
      </c>
      <c r="D45">
        <v>3</v>
      </c>
      <c r="E45">
        <v>1</v>
      </c>
      <c r="F45">
        <v>6</v>
      </c>
      <c r="H45">
        <v>6</v>
      </c>
      <c r="I45">
        <v>13</v>
      </c>
      <c r="L45">
        <v>6</v>
      </c>
      <c r="M45">
        <v>2</v>
      </c>
      <c r="N45">
        <v>6</v>
      </c>
      <c r="O45">
        <v>2</v>
      </c>
      <c r="Q45">
        <v>1</v>
      </c>
      <c r="T45">
        <v>7</v>
      </c>
      <c r="X45">
        <v>3</v>
      </c>
      <c r="Z45">
        <v>3</v>
      </c>
      <c r="AA45">
        <v>2</v>
      </c>
      <c r="AB45">
        <v>6</v>
      </c>
      <c r="AD45">
        <v>8</v>
      </c>
      <c r="AE45">
        <v>3</v>
      </c>
      <c r="AF45">
        <v>2</v>
      </c>
      <c r="AG45">
        <v>6</v>
      </c>
      <c r="AH45">
        <v>7</v>
      </c>
    </row>
    <row r="46" spans="1:34">
      <c r="A46">
        <v>2015</v>
      </c>
      <c r="B46" s="14">
        <v>43054.607708333337</v>
      </c>
      <c r="C46">
        <v>5</v>
      </c>
      <c r="D46">
        <v>3</v>
      </c>
      <c r="F46">
        <v>3</v>
      </c>
      <c r="H46">
        <v>1</v>
      </c>
      <c r="I46">
        <v>5</v>
      </c>
      <c r="L46">
        <v>2</v>
      </c>
      <c r="N46">
        <v>1</v>
      </c>
      <c r="O46">
        <v>1</v>
      </c>
      <c r="T46">
        <v>1</v>
      </c>
      <c r="Z46">
        <v>1</v>
      </c>
      <c r="AA46">
        <v>2</v>
      </c>
      <c r="AB46">
        <v>1</v>
      </c>
      <c r="AD46">
        <v>3</v>
      </c>
      <c r="AE46">
        <v>1</v>
      </c>
      <c r="AF46">
        <v>2</v>
      </c>
      <c r="AG46">
        <v>4</v>
      </c>
      <c r="AH46">
        <v>7</v>
      </c>
    </row>
    <row r="47" spans="1:34">
      <c r="A47">
        <v>2015</v>
      </c>
      <c r="B47" s="14">
        <v>43054.607708333337</v>
      </c>
      <c r="C47">
        <v>6</v>
      </c>
      <c r="D47">
        <v>3</v>
      </c>
      <c r="E47">
        <v>1</v>
      </c>
      <c r="F47">
        <v>9</v>
      </c>
      <c r="G47">
        <v>0</v>
      </c>
      <c r="H47">
        <v>8</v>
      </c>
      <c r="I47">
        <v>13</v>
      </c>
      <c r="J47">
        <v>3</v>
      </c>
      <c r="K47">
        <v>1</v>
      </c>
      <c r="L47">
        <v>8</v>
      </c>
      <c r="M47">
        <v>3</v>
      </c>
      <c r="N47">
        <v>6</v>
      </c>
      <c r="O47">
        <v>4</v>
      </c>
      <c r="P47">
        <v>1</v>
      </c>
      <c r="Q47">
        <v>2</v>
      </c>
      <c r="T47">
        <v>9</v>
      </c>
      <c r="X47">
        <v>3</v>
      </c>
      <c r="Z47">
        <v>5</v>
      </c>
      <c r="AA47">
        <v>2</v>
      </c>
      <c r="AB47">
        <v>8</v>
      </c>
      <c r="AC47">
        <v>3</v>
      </c>
      <c r="AD47">
        <v>8</v>
      </c>
      <c r="AE47">
        <v>4</v>
      </c>
      <c r="AF47">
        <v>2</v>
      </c>
      <c r="AG47">
        <v>6</v>
      </c>
      <c r="AH47">
        <v>7</v>
      </c>
    </row>
    <row r="48" spans="1:34">
      <c r="A48">
        <v>2015</v>
      </c>
      <c r="B48" s="14">
        <v>43054.607708333337</v>
      </c>
      <c r="C48">
        <v>7</v>
      </c>
      <c r="D48">
        <v>3</v>
      </c>
      <c r="E48">
        <v>1</v>
      </c>
      <c r="F48">
        <v>9</v>
      </c>
      <c r="H48">
        <v>8</v>
      </c>
      <c r="I48">
        <v>13</v>
      </c>
      <c r="J48">
        <v>1</v>
      </c>
      <c r="K48">
        <v>1</v>
      </c>
      <c r="L48">
        <v>7</v>
      </c>
      <c r="M48">
        <v>4</v>
      </c>
      <c r="N48">
        <v>5</v>
      </c>
      <c r="O48">
        <v>3</v>
      </c>
      <c r="T48">
        <v>7</v>
      </c>
      <c r="X48">
        <v>2</v>
      </c>
      <c r="Z48">
        <v>4</v>
      </c>
      <c r="AA48">
        <v>2</v>
      </c>
      <c r="AB48">
        <v>5</v>
      </c>
      <c r="AC48">
        <v>3</v>
      </c>
      <c r="AD48">
        <v>6</v>
      </c>
      <c r="AE48">
        <v>4</v>
      </c>
      <c r="AF48">
        <v>2</v>
      </c>
      <c r="AG48">
        <v>6</v>
      </c>
      <c r="AH48">
        <v>7</v>
      </c>
    </row>
    <row r="49" spans="1:34">
      <c r="A49">
        <v>2015</v>
      </c>
      <c r="B49" s="14">
        <v>43054.607708333337</v>
      </c>
      <c r="C49">
        <v>8</v>
      </c>
      <c r="D49">
        <v>3</v>
      </c>
      <c r="E49">
        <v>1</v>
      </c>
      <c r="F49">
        <v>5</v>
      </c>
      <c r="H49">
        <v>4</v>
      </c>
      <c r="I49">
        <v>11</v>
      </c>
      <c r="K49">
        <v>1</v>
      </c>
      <c r="L49">
        <v>6</v>
      </c>
      <c r="M49">
        <v>2</v>
      </c>
      <c r="N49">
        <v>5</v>
      </c>
      <c r="O49">
        <v>3</v>
      </c>
      <c r="Q49">
        <v>3</v>
      </c>
      <c r="T49">
        <v>5</v>
      </c>
      <c r="X49">
        <v>1</v>
      </c>
      <c r="Z49">
        <v>5</v>
      </c>
      <c r="AA49">
        <v>2</v>
      </c>
      <c r="AB49">
        <v>6</v>
      </c>
      <c r="AC49">
        <v>3</v>
      </c>
      <c r="AD49">
        <v>3</v>
      </c>
      <c r="AE49">
        <v>2</v>
      </c>
      <c r="AF49">
        <v>2</v>
      </c>
      <c r="AG49">
        <v>5</v>
      </c>
      <c r="AH49">
        <v>7</v>
      </c>
    </row>
    <row r="50" spans="1:34">
      <c r="A50">
        <v>2015</v>
      </c>
      <c r="B50" s="14">
        <v>43054.607708333337</v>
      </c>
      <c r="C50">
        <v>9</v>
      </c>
      <c r="D50">
        <v>3</v>
      </c>
      <c r="E50">
        <v>1</v>
      </c>
      <c r="F50">
        <v>3</v>
      </c>
      <c r="H50">
        <v>2</v>
      </c>
      <c r="I50">
        <v>10</v>
      </c>
      <c r="L50">
        <v>2</v>
      </c>
      <c r="M50">
        <v>1</v>
      </c>
      <c r="N50">
        <v>1</v>
      </c>
      <c r="O50">
        <v>2</v>
      </c>
      <c r="Q50">
        <v>1</v>
      </c>
      <c r="T50">
        <v>2</v>
      </c>
      <c r="X50">
        <v>1</v>
      </c>
      <c r="Z50">
        <v>2</v>
      </c>
      <c r="AA50">
        <v>1</v>
      </c>
      <c r="AB50">
        <v>4</v>
      </c>
      <c r="AD50">
        <v>3</v>
      </c>
      <c r="AE50">
        <v>1</v>
      </c>
      <c r="AG50">
        <v>5</v>
      </c>
      <c r="AH50">
        <v>7</v>
      </c>
    </row>
    <row r="51" spans="1:34">
      <c r="A51">
        <v>2015</v>
      </c>
      <c r="B51" s="14">
        <v>43054.607708333337</v>
      </c>
      <c r="C51">
        <v>98</v>
      </c>
      <c r="D51">
        <v>3</v>
      </c>
      <c r="E51">
        <v>1</v>
      </c>
      <c r="F51">
        <v>7</v>
      </c>
      <c r="H51">
        <v>9</v>
      </c>
      <c r="I51">
        <v>12</v>
      </c>
      <c r="J51">
        <v>3</v>
      </c>
      <c r="M51">
        <v>2</v>
      </c>
      <c r="N51">
        <v>4</v>
      </c>
      <c r="O51">
        <v>3</v>
      </c>
      <c r="T51">
        <v>12</v>
      </c>
      <c r="AB51">
        <v>0</v>
      </c>
      <c r="AC51">
        <v>3</v>
      </c>
      <c r="AD51">
        <v>6</v>
      </c>
      <c r="AE51">
        <v>5</v>
      </c>
      <c r="AF51">
        <v>2</v>
      </c>
      <c r="AG51">
        <v>6</v>
      </c>
      <c r="AH51">
        <v>7</v>
      </c>
    </row>
    <row r="52" spans="1:34">
      <c r="A52">
        <v>2015</v>
      </c>
      <c r="B52" s="14">
        <v>43054.607708333337</v>
      </c>
      <c r="C52">
        <v>99</v>
      </c>
      <c r="H52">
        <v>0</v>
      </c>
      <c r="T52">
        <v>0</v>
      </c>
      <c r="AB52">
        <v>0</v>
      </c>
      <c r="AE52">
        <v>5</v>
      </c>
      <c r="AH52">
        <v>0</v>
      </c>
    </row>
    <row r="53" spans="1:34">
      <c r="A53">
        <v>2016</v>
      </c>
      <c r="B53" s="14">
        <v>43054.607708333337</v>
      </c>
      <c r="C53">
        <v>10</v>
      </c>
      <c r="H53">
        <v>0</v>
      </c>
      <c r="I53">
        <v>5</v>
      </c>
      <c r="Y53">
        <v>0</v>
      </c>
      <c r="AB53">
        <v>0</v>
      </c>
    </row>
    <row r="54" spans="1:34">
      <c r="A54">
        <v>2016</v>
      </c>
      <c r="B54" s="14">
        <v>43054.607708333337</v>
      </c>
      <c r="C54">
        <v>11</v>
      </c>
      <c r="H54">
        <v>0</v>
      </c>
      <c r="I54">
        <v>5</v>
      </c>
      <c r="Y54">
        <v>0</v>
      </c>
      <c r="AB54">
        <v>0</v>
      </c>
    </row>
    <row r="55" spans="1:34">
      <c r="A55">
        <v>2016</v>
      </c>
      <c r="B55" s="14">
        <v>43054.607708333337</v>
      </c>
      <c r="C55">
        <v>12</v>
      </c>
      <c r="D55">
        <v>3</v>
      </c>
      <c r="F55">
        <v>7</v>
      </c>
      <c r="G55">
        <v>0</v>
      </c>
      <c r="H55">
        <v>1</v>
      </c>
      <c r="I55">
        <v>7</v>
      </c>
      <c r="J55">
        <v>1</v>
      </c>
      <c r="L55">
        <v>2</v>
      </c>
      <c r="N55">
        <v>2</v>
      </c>
      <c r="O55">
        <v>3</v>
      </c>
      <c r="S55">
        <v>0</v>
      </c>
      <c r="T55">
        <v>4</v>
      </c>
      <c r="X55">
        <v>1</v>
      </c>
      <c r="Y55">
        <v>0</v>
      </c>
      <c r="Z55">
        <v>1</v>
      </c>
      <c r="AA55">
        <v>1</v>
      </c>
      <c r="AB55">
        <v>0</v>
      </c>
      <c r="AC55">
        <v>2</v>
      </c>
      <c r="AD55">
        <v>4</v>
      </c>
      <c r="AE55">
        <v>1</v>
      </c>
      <c r="AF55">
        <v>1</v>
      </c>
      <c r="AG55">
        <v>1</v>
      </c>
      <c r="AH55">
        <v>6</v>
      </c>
    </row>
    <row r="56" spans="1:34">
      <c r="A56">
        <v>2016</v>
      </c>
      <c r="B56" s="14">
        <v>43054.607708333337</v>
      </c>
      <c r="C56" t="s">
        <v>3681</v>
      </c>
      <c r="D56">
        <v>3</v>
      </c>
      <c r="E56">
        <v>1</v>
      </c>
      <c r="F56">
        <v>9</v>
      </c>
      <c r="H56">
        <v>9</v>
      </c>
      <c r="I56">
        <v>16</v>
      </c>
      <c r="J56">
        <v>3</v>
      </c>
      <c r="K56">
        <v>2</v>
      </c>
      <c r="L56">
        <v>6</v>
      </c>
      <c r="N56">
        <v>8</v>
      </c>
      <c r="O56">
        <v>5</v>
      </c>
      <c r="P56">
        <v>2</v>
      </c>
      <c r="R56">
        <v>0</v>
      </c>
      <c r="T56">
        <v>11</v>
      </c>
      <c r="U56">
        <v>1</v>
      </c>
      <c r="V56">
        <v>0</v>
      </c>
      <c r="W56">
        <v>0</v>
      </c>
      <c r="X56">
        <v>3</v>
      </c>
      <c r="Y56">
        <v>0</v>
      </c>
      <c r="Z56">
        <v>5</v>
      </c>
      <c r="AA56">
        <v>2</v>
      </c>
      <c r="AB56">
        <v>7</v>
      </c>
      <c r="AC56">
        <v>3</v>
      </c>
      <c r="AD56">
        <v>8</v>
      </c>
      <c r="AE56">
        <v>4</v>
      </c>
      <c r="AF56">
        <v>2</v>
      </c>
      <c r="AG56">
        <v>6</v>
      </c>
      <c r="AH56">
        <v>8</v>
      </c>
    </row>
    <row r="57" spans="1:34">
      <c r="A57">
        <v>2016</v>
      </c>
      <c r="B57" s="14">
        <v>43054.607708333337</v>
      </c>
      <c r="C57" t="s">
        <v>3682</v>
      </c>
      <c r="D57">
        <v>3</v>
      </c>
      <c r="E57">
        <v>1</v>
      </c>
      <c r="F57">
        <v>9</v>
      </c>
      <c r="G57">
        <v>0</v>
      </c>
      <c r="H57">
        <v>9</v>
      </c>
      <c r="I57">
        <v>16</v>
      </c>
      <c r="J57">
        <v>3</v>
      </c>
      <c r="K57">
        <v>2</v>
      </c>
      <c r="L57">
        <v>6</v>
      </c>
      <c r="M57">
        <v>4</v>
      </c>
      <c r="N57">
        <v>8</v>
      </c>
      <c r="O57">
        <v>5</v>
      </c>
      <c r="P57">
        <v>2</v>
      </c>
      <c r="Q57">
        <v>4</v>
      </c>
      <c r="T57">
        <v>9</v>
      </c>
      <c r="X57">
        <v>3</v>
      </c>
      <c r="Y57">
        <v>0</v>
      </c>
      <c r="AA57">
        <v>2</v>
      </c>
      <c r="AB57">
        <v>8</v>
      </c>
      <c r="AC57">
        <v>3</v>
      </c>
      <c r="AD57">
        <v>8</v>
      </c>
      <c r="AE57">
        <v>4</v>
      </c>
      <c r="AF57">
        <v>2</v>
      </c>
      <c r="AG57">
        <v>6</v>
      </c>
      <c r="AH57">
        <v>8</v>
      </c>
    </row>
    <row r="58" spans="1:34">
      <c r="A58">
        <v>2016</v>
      </c>
      <c r="B58" s="14">
        <v>43054.607708333337</v>
      </c>
      <c r="C58">
        <v>2</v>
      </c>
      <c r="D58">
        <v>3</v>
      </c>
      <c r="E58">
        <v>1</v>
      </c>
      <c r="F58">
        <v>9</v>
      </c>
      <c r="H58">
        <v>5</v>
      </c>
      <c r="I58">
        <v>9</v>
      </c>
      <c r="J58">
        <v>1</v>
      </c>
      <c r="K58">
        <v>1</v>
      </c>
      <c r="L58">
        <v>2</v>
      </c>
      <c r="M58">
        <v>1</v>
      </c>
      <c r="N58">
        <v>3</v>
      </c>
      <c r="O58">
        <v>3</v>
      </c>
      <c r="P58">
        <v>1</v>
      </c>
      <c r="T58">
        <v>6</v>
      </c>
      <c r="X58">
        <v>1</v>
      </c>
      <c r="Y58">
        <v>0</v>
      </c>
      <c r="Z58">
        <v>3</v>
      </c>
      <c r="AA58">
        <v>1</v>
      </c>
      <c r="AB58">
        <v>4</v>
      </c>
      <c r="AC58">
        <v>1</v>
      </c>
      <c r="AD58">
        <v>4</v>
      </c>
      <c r="AE58">
        <v>2</v>
      </c>
      <c r="AG58">
        <v>5</v>
      </c>
      <c r="AH58">
        <v>7</v>
      </c>
    </row>
    <row r="59" spans="1:34">
      <c r="A59">
        <v>2016</v>
      </c>
      <c r="B59" s="14">
        <v>43054.607708333337</v>
      </c>
      <c r="C59">
        <v>3</v>
      </c>
      <c r="D59">
        <v>3</v>
      </c>
      <c r="E59">
        <v>2</v>
      </c>
      <c r="F59">
        <v>9</v>
      </c>
      <c r="H59">
        <v>8</v>
      </c>
      <c r="I59">
        <v>11</v>
      </c>
      <c r="J59">
        <v>1</v>
      </c>
      <c r="L59">
        <v>5</v>
      </c>
      <c r="M59">
        <v>2</v>
      </c>
      <c r="N59">
        <v>5</v>
      </c>
      <c r="O59">
        <v>3</v>
      </c>
      <c r="P59">
        <v>1</v>
      </c>
      <c r="T59">
        <v>6</v>
      </c>
      <c r="X59">
        <v>2</v>
      </c>
      <c r="Y59">
        <v>0</v>
      </c>
      <c r="Z59">
        <v>3</v>
      </c>
      <c r="AA59">
        <v>2</v>
      </c>
      <c r="AB59">
        <v>5</v>
      </c>
      <c r="AC59">
        <v>1</v>
      </c>
      <c r="AD59">
        <v>7</v>
      </c>
      <c r="AE59">
        <v>3</v>
      </c>
      <c r="AF59">
        <v>2</v>
      </c>
      <c r="AG59">
        <v>6</v>
      </c>
      <c r="AH59">
        <v>7</v>
      </c>
    </row>
    <row r="60" spans="1:34">
      <c r="A60">
        <v>2016</v>
      </c>
      <c r="B60" s="14">
        <v>43054.607708333337</v>
      </c>
      <c r="C60">
        <v>4</v>
      </c>
      <c r="D60">
        <v>3</v>
      </c>
      <c r="F60">
        <v>6</v>
      </c>
      <c r="H60">
        <v>6</v>
      </c>
      <c r="I60">
        <v>13</v>
      </c>
      <c r="J60">
        <v>1</v>
      </c>
      <c r="L60">
        <v>5</v>
      </c>
      <c r="M60">
        <v>2</v>
      </c>
      <c r="N60">
        <v>5</v>
      </c>
      <c r="O60">
        <v>2</v>
      </c>
      <c r="Q60">
        <v>1</v>
      </c>
      <c r="T60">
        <v>7</v>
      </c>
      <c r="X60">
        <v>3</v>
      </c>
      <c r="Y60">
        <v>0</v>
      </c>
      <c r="Z60">
        <v>3</v>
      </c>
      <c r="AA60">
        <v>2</v>
      </c>
      <c r="AB60">
        <v>6</v>
      </c>
      <c r="AD60">
        <v>7</v>
      </c>
      <c r="AE60">
        <v>2</v>
      </c>
      <c r="AF60">
        <v>2</v>
      </c>
      <c r="AG60">
        <v>6</v>
      </c>
      <c r="AH60">
        <v>7</v>
      </c>
    </row>
    <row r="61" spans="1:34">
      <c r="A61">
        <v>2016</v>
      </c>
      <c r="B61" s="14">
        <v>43054.607708333337</v>
      </c>
      <c r="C61">
        <v>5</v>
      </c>
      <c r="D61">
        <v>3</v>
      </c>
      <c r="F61">
        <v>3</v>
      </c>
      <c r="H61">
        <v>1</v>
      </c>
      <c r="I61">
        <v>5</v>
      </c>
      <c r="L61">
        <v>2</v>
      </c>
      <c r="N61">
        <v>1</v>
      </c>
      <c r="O61">
        <v>1</v>
      </c>
      <c r="T61">
        <v>1</v>
      </c>
      <c r="Y61">
        <v>0</v>
      </c>
      <c r="Z61">
        <v>1</v>
      </c>
      <c r="AA61">
        <v>2</v>
      </c>
      <c r="AB61">
        <v>1</v>
      </c>
      <c r="AD61">
        <v>3</v>
      </c>
      <c r="AE61">
        <v>1</v>
      </c>
      <c r="AF61">
        <v>2</v>
      </c>
      <c r="AG61">
        <v>4</v>
      </c>
      <c r="AH61">
        <v>7</v>
      </c>
    </row>
    <row r="62" spans="1:34">
      <c r="A62">
        <v>2016</v>
      </c>
      <c r="B62" s="14">
        <v>43054.607708333337</v>
      </c>
      <c r="C62">
        <v>6</v>
      </c>
      <c r="D62">
        <v>3</v>
      </c>
      <c r="E62">
        <v>1</v>
      </c>
      <c r="F62">
        <v>9</v>
      </c>
      <c r="G62">
        <v>0</v>
      </c>
      <c r="H62">
        <v>8</v>
      </c>
      <c r="I62">
        <v>13</v>
      </c>
      <c r="J62">
        <v>3</v>
      </c>
      <c r="K62">
        <v>2</v>
      </c>
      <c r="L62">
        <v>6</v>
      </c>
      <c r="M62">
        <v>3</v>
      </c>
      <c r="N62">
        <v>6</v>
      </c>
      <c r="O62">
        <v>4</v>
      </c>
      <c r="P62">
        <v>1</v>
      </c>
      <c r="Q62">
        <v>4</v>
      </c>
      <c r="T62">
        <v>8</v>
      </c>
      <c r="X62">
        <v>3</v>
      </c>
      <c r="Y62">
        <v>0</v>
      </c>
      <c r="Z62">
        <v>5</v>
      </c>
      <c r="AA62">
        <v>2</v>
      </c>
      <c r="AB62">
        <v>8</v>
      </c>
      <c r="AC62">
        <v>3</v>
      </c>
      <c r="AD62">
        <v>8</v>
      </c>
      <c r="AE62">
        <v>3</v>
      </c>
      <c r="AF62">
        <v>2</v>
      </c>
      <c r="AG62">
        <v>6</v>
      </c>
      <c r="AH62">
        <v>8</v>
      </c>
    </row>
    <row r="63" spans="1:34">
      <c r="A63">
        <v>2016</v>
      </c>
      <c r="B63" s="14">
        <v>43054.607708333337</v>
      </c>
      <c r="C63">
        <v>7</v>
      </c>
      <c r="D63">
        <v>3</v>
      </c>
      <c r="E63">
        <v>1</v>
      </c>
      <c r="F63">
        <v>9</v>
      </c>
      <c r="H63">
        <v>8</v>
      </c>
      <c r="I63">
        <v>13</v>
      </c>
      <c r="J63">
        <v>2</v>
      </c>
      <c r="K63">
        <v>1</v>
      </c>
      <c r="L63">
        <v>6</v>
      </c>
      <c r="M63">
        <v>4</v>
      </c>
      <c r="N63">
        <v>5</v>
      </c>
      <c r="O63">
        <v>3</v>
      </c>
      <c r="T63">
        <v>7</v>
      </c>
      <c r="X63">
        <v>2</v>
      </c>
      <c r="Y63">
        <v>0</v>
      </c>
      <c r="Z63">
        <v>4</v>
      </c>
      <c r="AA63">
        <v>2</v>
      </c>
      <c r="AB63">
        <v>5</v>
      </c>
      <c r="AC63">
        <v>3</v>
      </c>
      <c r="AD63">
        <v>6</v>
      </c>
      <c r="AE63">
        <v>3</v>
      </c>
      <c r="AF63">
        <v>2</v>
      </c>
      <c r="AG63">
        <v>6</v>
      </c>
      <c r="AH63">
        <v>7</v>
      </c>
    </row>
    <row r="64" spans="1:34">
      <c r="A64">
        <v>2016</v>
      </c>
      <c r="B64" s="14">
        <v>43054.607708333337</v>
      </c>
      <c r="C64">
        <v>8</v>
      </c>
      <c r="D64">
        <v>3</v>
      </c>
      <c r="E64">
        <v>1</v>
      </c>
      <c r="F64">
        <v>5</v>
      </c>
      <c r="H64">
        <v>4</v>
      </c>
      <c r="I64">
        <v>11</v>
      </c>
      <c r="K64">
        <v>1</v>
      </c>
      <c r="L64">
        <v>4</v>
      </c>
      <c r="M64">
        <v>2</v>
      </c>
      <c r="N64">
        <v>5</v>
      </c>
      <c r="O64">
        <v>3</v>
      </c>
      <c r="Q64">
        <v>4</v>
      </c>
      <c r="T64">
        <v>5</v>
      </c>
      <c r="X64">
        <v>1</v>
      </c>
      <c r="Y64">
        <v>0</v>
      </c>
      <c r="Z64">
        <v>5</v>
      </c>
      <c r="AA64">
        <v>2</v>
      </c>
      <c r="AB64">
        <v>4</v>
      </c>
      <c r="AC64">
        <v>3</v>
      </c>
      <c r="AD64">
        <v>3</v>
      </c>
      <c r="AE64">
        <v>2</v>
      </c>
      <c r="AF64">
        <v>2</v>
      </c>
      <c r="AG64">
        <v>5</v>
      </c>
      <c r="AH64">
        <v>7</v>
      </c>
    </row>
    <row r="65" spans="1:34">
      <c r="A65">
        <v>2016</v>
      </c>
      <c r="B65" s="14">
        <v>43054.607708333337</v>
      </c>
      <c r="C65">
        <v>9</v>
      </c>
      <c r="D65">
        <v>3</v>
      </c>
      <c r="E65">
        <v>1</v>
      </c>
      <c r="F65">
        <v>3</v>
      </c>
      <c r="H65">
        <v>2</v>
      </c>
      <c r="I65">
        <v>10</v>
      </c>
      <c r="L65">
        <v>2</v>
      </c>
      <c r="M65">
        <v>1</v>
      </c>
      <c r="N65">
        <v>2</v>
      </c>
      <c r="O65">
        <v>2</v>
      </c>
      <c r="Q65">
        <v>1</v>
      </c>
      <c r="T65">
        <v>2</v>
      </c>
      <c r="X65">
        <v>1</v>
      </c>
      <c r="Y65">
        <v>0</v>
      </c>
      <c r="Z65">
        <v>2</v>
      </c>
      <c r="AA65">
        <v>1</v>
      </c>
      <c r="AB65">
        <v>4</v>
      </c>
      <c r="AD65">
        <v>3</v>
      </c>
      <c r="AE65">
        <v>1</v>
      </c>
      <c r="AG65">
        <v>5</v>
      </c>
      <c r="AH65">
        <v>7</v>
      </c>
    </row>
    <row r="66" spans="1:34">
      <c r="A66">
        <v>2016</v>
      </c>
      <c r="B66" s="14">
        <v>43054.607708333337</v>
      </c>
      <c r="C66">
        <v>98</v>
      </c>
      <c r="D66">
        <v>3</v>
      </c>
      <c r="E66">
        <v>1</v>
      </c>
      <c r="F66">
        <v>7</v>
      </c>
      <c r="H66">
        <v>9</v>
      </c>
      <c r="I66">
        <v>15</v>
      </c>
      <c r="J66">
        <v>3</v>
      </c>
      <c r="N66">
        <v>5</v>
      </c>
      <c r="T66">
        <v>10</v>
      </c>
      <c r="Y66">
        <v>0</v>
      </c>
      <c r="AB66">
        <v>0</v>
      </c>
      <c r="AC66">
        <v>3</v>
      </c>
      <c r="AE66">
        <v>4</v>
      </c>
      <c r="AF66">
        <v>2</v>
      </c>
      <c r="AG66">
        <v>6</v>
      </c>
      <c r="AH66">
        <v>8</v>
      </c>
    </row>
    <row r="67" spans="1:34">
      <c r="A67">
        <v>2016</v>
      </c>
      <c r="B67" s="14">
        <v>43054.607708333337</v>
      </c>
      <c r="C67">
        <v>99</v>
      </c>
      <c r="H67">
        <v>0</v>
      </c>
      <c r="O67">
        <v>3</v>
      </c>
      <c r="Y67">
        <v>0</v>
      </c>
      <c r="AB67">
        <v>0</v>
      </c>
      <c r="AD67">
        <v>6</v>
      </c>
      <c r="AE67">
        <v>4</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AH67"/>
  <sheetViews>
    <sheetView workbookViewId="0"/>
  </sheetViews>
  <sheetFormatPr defaultRowHeight="15"/>
  <sheetData>
    <row r="1" spans="1:34">
      <c r="A1">
        <v>6.1</v>
      </c>
      <c r="B1" t="s">
        <v>4906</v>
      </c>
    </row>
    <row r="2" spans="1:34">
      <c r="A2" s="10" t="str">
        <f>HYPERLINK("#'Contents'!B125", "Back to Contents")</f>
        <v>Back to Contents</v>
      </c>
    </row>
    <row r="3" spans="1:34">
      <c r="A3" t="s">
        <v>108</v>
      </c>
      <c r="B3" t="s">
        <v>109</v>
      </c>
      <c r="C3" t="s">
        <v>3680</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43054.607719907406</v>
      </c>
      <c r="Y4">
        <v>0</v>
      </c>
    </row>
    <row r="5" spans="1:34">
      <c r="A5">
        <v>2013</v>
      </c>
      <c r="B5" s="14">
        <v>43054.607719907406</v>
      </c>
      <c r="C5">
        <v>10</v>
      </c>
      <c r="H5">
        <v>0</v>
      </c>
      <c r="I5">
        <v>0</v>
      </c>
      <c r="N5">
        <v>0</v>
      </c>
      <c r="T5">
        <v>0</v>
      </c>
      <c r="AC5">
        <v>0</v>
      </c>
      <c r="AE5">
        <v>0</v>
      </c>
      <c r="AG5">
        <v>0</v>
      </c>
      <c r="AH5">
        <v>0</v>
      </c>
    </row>
    <row r="6" spans="1:34">
      <c r="A6">
        <v>2013</v>
      </c>
      <c r="B6" s="14">
        <v>43054.607719907406</v>
      </c>
      <c r="C6">
        <v>11</v>
      </c>
      <c r="H6">
        <v>0</v>
      </c>
      <c r="I6">
        <v>0</v>
      </c>
      <c r="T6">
        <v>0</v>
      </c>
      <c r="AC6">
        <v>0</v>
      </c>
      <c r="AE6">
        <v>0</v>
      </c>
      <c r="AG6">
        <v>0</v>
      </c>
      <c r="AH6">
        <v>0</v>
      </c>
    </row>
    <row r="7" spans="1:34">
      <c r="A7">
        <v>2013</v>
      </c>
      <c r="B7" s="14">
        <v>43054.607719907406</v>
      </c>
      <c r="C7">
        <v>12</v>
      </c>
      <c r="D7">
        <v>0</v>
      </c>
      <c r="G7">
        <v>0</v>
      </c>
      <c r="H7">
        <v>0</v>
      </c>
      <c r="I7">
        <v>0</v>
      </c>
      <c r="J7">
        <v>0</v>
      </c>
      <c r="N7">
        <v>0</v>
      </c>
      <c r="O7">
        <v>5</v>
      </c>
      <c r="R7">
        <v>0</v>
      </c>
      <c r="T7">
        <v>0</v>
      </c>
      <c r="AA7">
        <v>0</v>
      </c>
      <c r="AC7">
        <v>0</v>
      </c>
      <c r="AE7">
        <v>0</v>
      </c>
      <c r="AF7">
        <v>0</v>
      </c>
      <c r="AG7">
        <v>0</v>
      </c>
      <c r="AH7">
        <v>0</v>
      </c>
    </row>
    <row r="8" spans="1:34">
      <c r="A8">
        <v>2013</v>
      </c>
      <c r="B8" s="14">
        <v>43054.607719907406</v>
      </c>
      <c r="C8" t="s">
        <v>3681</v>
      </c>
      <c r="D8">
        <v>0</v>
      </c>
      <c r="H8">
        <v>0</v>
      </c>
      <c r="I8">
        <v>1</v>
      </c>
      <c r="J8">
        <v>0</v>
      </c>
      <c r="N8">
        <v>0</v>
      </c>
      <c r="O8">
        <v>3</v>
      </c>
      <c r="Q8">
        <v>0</v>
      </c>
      <c r="R8">
        <v>0</v>
      </c>
      <c r="T8">
        <v>0</v>
      </c>
      <c r="V8">
        <v>0</v>
      </c>
      <c r="Z8">
        <v>0</v>
      </c>
      <c r="AA8">
        <v>0</v>
      </c>
      <c r="AC8">
        <v>0</v>
      </c>
      <c r="AE8">
        <v>0</v>
      </c>
      <c r="AF8">
        <v>0</v>
      </c>
      <c r="AG8">
        <v>0</v>
      </c>
      <c r="AH8">
        <v>0</v>
      </c>
    </row>
    <row r="9" spans="1:34">
      <c r="A9">
        <v>2013</v>
      </c>
      <c r="B9" s="14">
        <v>43054.607719907406</v>
      </c>
      <c r="C9" t="s">
        <v>3682</v>
      </c>
      <c r="D9">
        <v>0</v>
      </c>
      <c r="G9">
        <v>0</v>
      </c>
      <c r="H9">
        <v>0</v>
      </c>
      <c r="I9">
        <v>1</v>
      </c>
      <c r="J9">
        <v>0</v>
      </c>
      <c r="N9">
        <v>0</v>
      </c>
      <c r="O9">
        <v>3</v>
      </c>
      <c r="Q9">
        <v>0</v>
      </c>
      <c r="T9">
        <v>0</v>
      </c>
      <c r="W9">
        <v>0</v>
      </c>
      <c r="AA9">
        <v>0</v>
      </c>
      <c r="AC9">
        <v>0</v>
      </c>
      <c r="AE9">
        <v>0</v>
      </c>
      <c r="AF9">
        <v>0</v>
      </c>
      <c r="AG9">
        <v>0</v>
      </c>
      <c r="AH9">
        <v>0</v>
      </c>
    </row>
    <row r="10" spans="1:34">
      <c r="A10">
        <v>2013</v>
      </c>
      <c r="B10" s="14">
        <v>43054.607719907406</v>
      </c>
      <c r="C10">
        <v>2</v>
      </c>
      <c r="D10">
        <v>0</v>
      </c>
      <c r="H10">
        <v>0</v>
      </c>
      <c r="I10">
        <v>0</v>
      </c>
      <c r="J10">
        <v>0</v>
      </c>
      <c r="N10">
        <v>0</v>
      </c>
      <c r="O10">
        <v>3</v>
      </c>
      <c r="T10">
        <v>0</v>
      </c>
      <c r="Z10">
        <v>0</v>
      </c>
      <c r="AA10">
        <v>0</v>
      </c>
      <c r="AC10">
        <v>0</v>
      </c>
      <c r="AE10">
        <v>0</v>
      </c>
      <c r="AG10">
        <v>0</v>
      </c>
      <c r="AH10">
        <v>0</v>
      </c>
    </row>
    <row r="11" spans="1:34">
      <c r="A11">
        <v>2013</v>
      </c>
      <c r="B11" s="14">
        <v>43054.607719907406</v>
      </c>
      <c r="C11">
        <v>3</v>
      </c>
      <c r="D11">
        <v>0</v>
      </c>
      <c r="H11">
        <v>0</v>
      </c>
      <c r="I11">
        <v>0</v>
      </c>
      <c r="J11">
        <v>0</v>
      </c>
      <c r="N11">
        <v>0</v>
      </c>
      <c r="O11">
        <v>3</v>
      </c>
      <c r="T11">
        <v>0</v>
      </c>
      <c r="Z11">
        <v>0</v>
      </c>
      <c r="AA11">
        <v>0</v>
      </c>
      <c r="AC11">
        <v>0</v>
      </c>
      <c r="AE11">
        <v>0</v>
      </c>
      <c r="AF11">
        <v>0</v>
      </c>
      <c r="AG11">
        <v>0</v>
      </c>
      <c r="AH11">
        <v>0</v>
      </c>
    </row>
    <row r="12" spans="1:34">
      <c r="A12">
        <v>2013</v>
      </c>
      <c r="B12" s="14">
        <v>43054.607719907406</v>
      </c>
      <c r="C12">
        <v>4</v>
      </c>
      <c r="D12">
        <v>0</v>
      </c>
      <c r="H12">
        <v>0</v>
      </c>
      <c r="I12">
        <v>0</v>
      </c>
      <c r="N12">
        <v>0</v>
      </c>
      <c r="O12">
        <v>2</v>
      </c>
      <c r="Q12">
        <v>0</v>
      </c>
      <c r="T12">
        <v>0</v>
      </c>
      <c r="Z12">
        <v>0</v>
      </c>
      <c r="AA12">
        <v>0</v>
      </c>
      <c r="AC12">
        <v>0</v>
      </c>
      <c r="AF12">
        <v>0</v>
      </c>
      <c r="AG12">
        <v>0</v>
      </c>
      <c r="AH12">
        <v>0</v>
      </c>
    </row>
    <row r="13" spans="1:34">
      <c r="A13">
        <v>2013</v>
      </c>
      <c r="B13" s="14">
        <v>43054.607719907406</v>
      </c>
      <c r="C13">
        <v>5</v>
      </c>
      <c r="D13">
        <v>0</v>
      </c>
      <c r="H13">
        <v>0</v>
      </c>
      <c r="I13">
        <v>0</v>
      </c>
      <c r="N13">
        <v>0</v>
      </c>
      <c r="O13">
        <v>1</v>
      </c>
      <c r="S13">
        <v>0</v>
      </c>
      <c r="T13">
        <v>0</v>
      </c>
      <c r="Z13">
        <v>0</v>
      </c>
      <c r="AA13">
        <v>0</v>
      </c>
      <c r="AC13">
        <v>0</v>
      </c>
      <c r="AE13">
        <v>0</v>
      </c>
      <c r="AF13">
        <v>0</v>
      </c>
      <c r="AG13">
        <v>0</v>
      </c>
      <c r="AH13">
        <v>0</v>
      </c>
    </row>
    <row r="14" spans="1:34">
      <c r="A14">
        <v>2013</v>
      </c>
      <c r="B14" s="14">
        <v>43054.607719907406</v>
      </c>
      <c r="C14">
        <v>6</v>
      </c>
      <c r="D14">
        <v>0</v>
      </c>
      <c r="G14">
        <v>0</v>
      </c>
      <c r="H14">
        <v>0</v>
      </c>
      <c r="I14">
        <v>1</v>
      </c>
      <c r="J14">
        <v>0</v>
      </c>
      <c r="N14">
        <v>0</v>
      </c>
      <c r="O14">
        <v>3</v>
      </c>
      <c r="Q14">
        <v>0</v>
      </c>
      <c r="T14">
        <v>0</v>
      </c>
      <c r="Z14">
        <v>0</v>
      </c>
      <c r="AA14">
        <v>0</v>
      </c>
      <c r="AC14">
        <v>0</v>
      </c>
      <c r="AE14">
        <v>0</v>
      </c>
      <c r="AF14">
        <v>0</v>
      </c>
      <c r="AG14">
        <v>0</v>
      </c>
      <c r="AH14">
        <v>0</v>
      </c>
    </row>
    <row r="15" spans="1:34">
      <c r="A15">
        <v>2013</v>
      </c>
      <c r="B15" s="14">
        <v>43054.607719907406</v>
      </c>
      <c r="C15">
        <v>7</v>
      </c>
      <c r="D15">
        <v>0</v>
      </c>
      <c r="H15">
        <v>0</v>
      </c>
      <c r="I15">
        <v>1</v>
      </c>
      <c r="J15">
        <v>0</v>
      </c>
      <c r="N15">
        <v>0</v>
      </c>
      <c r="O15">
        <v>3</v>
      </c>
      <c r="T15">
        <v>0</v>
      </c>
      <c r="Z15">
        <v>0</v>
      </c>
      <c r="AA15">
        <v>0</v>
      </c>
      <c r="AC15">
        <v>0</v>
      </c>
      <c r="AE15">
        <v>0</v>
      </c>
      <c r="AF15">
        <v>0</v>
      </c>
      <c r="AG15">
        <v>0</v>
      </c>
      <c r="AH15">
        <v>0</v>
      </c>
    </row>
    <row r="16" spans="1:34">
      <c r="A16">
        <v>2013</v>
      </c>
      <c r="B16" s="14">
        <v>43054.607719907406</v>
      </c>
      <c r="C16">
        <v>8</v>
      </c>
      <c r="D16">
        <v>0</v>
      </c>
      <c r="H16">
        <v>0</v>
      </c>
      <c r="I16">
        <v>0</v>
      </c>
      <c r="N16">
        <v>0</v>
      </c>
      <c r="O16">
        <v>1</v>
      </c>
      <c r="Q16">
        <v>0</v>
      </c>
      <c r="T16">
        <v>0</v>
      </c>
      <c r="Z16">
        <v>0</v>
      </c>
      <c r="AA16">
        <v>0</v>
      </c>
      <c r="AC16">
        <v>0</v>
      </c>
      <c r="AE16">
        <v>0</v>
      </c>
      <c r="AF16">
        <v>0</v>
      </c>
      <c r="AG16">
        <v>0</v>
      </c>
      <c r="AH16">
        <v>0</v>
      </c>
    </row>
    <row r="17" spans="1:34">
      <c r="A17">
        <v>2013</v>
      </c>
      <c r="B17" s="14">
        <v>43054.607719907406</v>
      </c>
      <c r="C17">
        <v>9</v>
      </c>
      <c r="D17">
        <v>0</v>
      </c>
      <c r="H17">
        <v>0</v>
      </c>
      <c r="I17">
        <v>0</v>
      </c>
      <c r="N17">
        <v>0</v>
      </c>
      <c r="Q17">
        <v>0</v>
      </c>
      <c r="T17">
        <v>0</v>
      </c>
      <c r="Z17">
        <v>0</v>
      </c>
      <c r="AA17">
        <v>0</v>
      </c>
      <c r="AC17">
        <v>0</v>
      </c>
      <c r="AE17">
        <v>0</v>
      </c>
      <c r="AG17">
        <v>0</v>
      </c>
      <c r="AH17">
        <v>0</v>
      </c>
    </row>
    <row r="18" spans="1:34">
      <c r="A18">
        <v>2013</v>
      </c>
      <c r="B18" s="14">
        <v>43054.607719907406</v>
      </c>
      <c r="C18">
        <v>98</v>
      </c>
      <c r="D18">
        <v>0</v>
      </c>
      <c r="H18">
        <v>0</v>
      </c>
      <c r="J18">
        <v>0</v>
      </c>
      <c r="N18">
        <v>0</v>
      </c>
      <c r="T18">
        <v>0</v>
      </c>
      <c r="AC18">
        <v>0</v>
      </c>
      <c r="AE18">
        <v>0</v>
      </c>
      <c r="AF18">
        <v>0</v>
      </c>
      <c r="AG18">
        <v>0</v>
      </c>
      <c r="AH18">
        <v>0</v>
      </c>
    </row>
    <row r="19" spans="1:34">
      <c r="A19">
        <v>2013</v>
      </c>
      <c r="B19" s="14">
        <v>43054.607719907406</v>
      </c>
      <c r="C19">
        <v>99</v>
      </c>
      <c r="H19">
        <v>0</v>
      </c>
      <c r="T19">
        <v>0</v>
      </c>
      <c r="AC19">
        <v>0</v>
      </c>
      <c r="AE19">
        <v>0</v>
      </c>
      <c r="AG19">
        <v>0</v>
      </c>
      <c r="AH19">
        <v>0</v>
      </c>
    </row>
    <row r="20" spans="1:34">
      <c r="A20">
        <v>2014</v>
      </c>
      <c r="B20" s="14">
        <v>43054.607719907406</v>
      </c>
      <c r="Y20">
        <v>0</v>
      </c>
    </row>
    <row r="21" spans="1:34">
      <c r="A21">
        <v>2014</v>
      </c>
      <c r="B21" s="14">
        <v>43054.607719907406</v>
      </c>
      <c r="C21" t="s">
        <v>3683</v>
      </c>
    </row>
    <row r="22" spans="1:34">
      <c r="A22">
        <v>2014</v>
      </c>
      <c r="B22" s="14">
        <v>43054.607719907406</v>
      </c>
      <c r="C22">
        <v>10</v>
      </c>
      <c r="H22">
        <v>0</v>
      </c>
      <c r="I22">
        <v>0</v>
      </c>
      <c r="T22">
        <v>0</v>
      </c>
      <c r="AE22">
        <v>0</v>
      </c>
    </row>
    <row r="23" spans="1:34">
      <c r="A23">
        <v>2014</v>
      </c>
      <c r="B23" s="14">
        <v>43054.607719907406</v>
      </c>
      <c r="C23">
        <v>11</v>
      </c>
      <c r="H23">
        <v>0</v>
      </c>
      <c r="I23">
        <v>0</v>
      </c>
      <c r="T23">
        <v>0</v>
      </c>
      <c r="AE23">
        <v>0</v>
      </c>
    </row>
    <row r="24" spans="1:34">
      <c r="A24">
        <v>2014</v>
      </c>
      <c r="B24" s="14">
        <v>43054.607719907406</v>
      </c>
      <c r="C24">
        <v>12</v>
      </c>
      <c r="D24">
        <v>0</v>
      </c>
      <c r="G24">
        <v>0</v>
      </c>
      <c r="H24">
        <v>0</v>
      </c>
      <c r="I24">
        <v>0</v>
      </c>
      <c r="J24">
        <v>0</v>
      </c>
      <c r="O24">
        <v>5</v>
      </c>
      <c r="R24">
        <v>0</v>
      </c>
      <c r="S24">
        <v>0</v>
      </c>
      <c r="T24">
        <v>0</v>
      </c>
      <c r="X24">
        <v>0</v>
      </c>
      <c r="Z24">
        <v>0</v>
      </c>
      <c r="AA24">
        <v>0</v>
      </c>
      <c r="AC24">
        <v>0</v>
      </c>
      <c r="AE24">
        <v>0</v>
      </c>
      <c r="AF24">
        <v>0</v>
      </c>
      <c r="AG24">
        <v>0</v>
      </c>
      <c r="AH24">
        <v>0</v>
      </c>
    </row>
    <row r="25" spans="1:34">
      <c r="A25">
        <v>2014</v>
      </c>
      <c r="B25" s="14">
        <v>43054.607719907406</v>
      </c>
      <c r="C25" t="s">
        <v>3681</v>
      </c>
      <c r="D25">
        <v>0</v>
      </c>
      <c r="E25">
        <v>0</v>
      </c>
      <c r="H25">
        <v>0</v>
      </c>
      <c r="I25">
        <v>0</v>
      </c>
      <c r="J25">
        <v>0</v>
      </c>
      <c r="O25">
        <v>3</v>
      </c>
      <c r="P25">
        <v>0</v>
      </c>
      <c r="Q25">
        <v>0</v>
      </c>
      <c r="R25">
        <v>0</v>
      </c>
      <c r="T25">
        <v>0</v>
      </c>
      <c r="V25">
        <v>0</v>
      </c>
      <c r="X25">
        <v>0</v>
      </c>
      <c r="Z25">
        <v>0</v>
      </c>
      <c r="AA25">
        <v>0</v>
      </c>
      <c r="AC25">
        <v>0</v>
      </c>
      <c r="AE25">
        <v>0</v>
      </c>
      <c r="AF25">
        <v>0</v>
      </c>
      <c r="AG25">
        <v>0</v>
      </c>
      <c r="AH25">
        <v>0</v>
      </c>
    </row>
    <row r="26" spans="1:34">
      <c r="A26">
        <v>2014</v>
      </c>
      <c r="B26" s="14">
        <v>43054.607719907406</v>
      </c>
      <c r="C26" t="s">
        <v>3682</v>
      </c>
      <c r="D26">
        <v>0</v>
      </c>
      <c r="E26">
        <v>0</v>
      </c>
      <c r="G26">
        <v>0</v>
      </c>
      <c r="H26">
        <v>0</v>
      </c>
      <c r="I26">
        <v>0</v>
      </c>
      <c r="J26">
        <v>0</v>
      </c>
      <c r="O26">
        <v>3</v>
      </c>
      <c r="P26">
        <v>0</v>
      </c>
      <c r="Q26">
        <v>0</v>
      </c>
      <c r="T26">
        <v>0</v>
      </c>
      <c r="W26">
        <v>0</v>
      </c>
      <c r="X26">
        <v>0</v>
      </c>
      <c r="AA26">
        <v>0</v>
      </c>
      <c r="AC26">
        <v>0</v>
      </c>
      <c r="AE26">
        <v>0</v>
      </c>
      <c r="AF26">
        <v>0</v>
      </c>
      <c r="AG26">
        <v>0</v>
      </c>
      <c r="AH26">
        <v>0</v>
      </c>
    </row>
    <row r="27" spans="1:34">
      <c r="A27">
        <v>2014</v>
      </c>
      <c r="B27" s="14">
        <v>43054.607719907406</v>
      </c>
      <c r="C27">
        <v>2</v>
      </c>
      <c r="D27">
        <v>0</v>
      </c>
      <c r="E27">
        <v>0</v>
      </c>
      <c r="H27">
        <v>0</v>
      </c>
      <c r="I27">
        <v>0</v>
      </c>
      <c r="J27">
        <v>0</v>
      </c>
      <c r="O27">
        <v>3</v>
      </c>
      <c r="P27">
        <v>0</v>
      </c>
      <c r="T27">
        <v>0</v>
      </c>
      <c r="X27">
        <v>0</v>
      </c>
      <c r="Z27">
        <v>0</v>
      </c>
      <c r="AA27">
        <v>0</v>
      </c>
      <c r="AC27">
        <v>0</v>
      </c>
      <c r="AE27">
        <v>0</v>
      </c>
      <c r="AG27">
        <v>0</v>
      </c>
      <c r="AH27">
        <v>0</v>
      </c>
    </row>
    <row r="28" spans="1:34">
      <c r="A28">
        <v>2014</v>
      </c>
      <c r="B28" s="14">
        <v>43054.607719907406</v>
      </c>
      <c r="C28">
        <v>3</v>
      </c>
      <c r="D28">
        <v>0</v>
      </c>
      <c r="E28">
        <v>0</v>
      </c>
      <c r="H28">
        <v>0</v>
      </c>
      <c r="I28">
        <v>0</v>
      </c>
      <c r="J28">
        <v>0</v>
      </c>
      <c r="P28">
        <v>0</v>
      </c>
      <c r="T28">
        <v>0</v>
      </c>
      <c r="X28">
        <v>0</v>
      </c>
      <c r="Z28">
        <v>0</v>
      </c>
      <c r="AA28">
        <v>0</v>
      </c>
      <c r="AC28">
        <v>0</v>
      </c>
      <c r="AE28">
        <v>0</v>
      </c>
      <c r="AF28">
        <v>0</v>
      </c>
      <c r="AG28">
        <v>0</v>
      </c>
      <c r="AH28">
        <v>0</v>
      </c>
    </row>
    <row r="29" spans="1:34">
      <c r="A29">
        <v>2014</v>
      </c>
      <c r="B29" s="14">
        <v>43054.607719907406</v>
      </c>
      <c r="C29">
        <v>4</v>
      </c>
      <c r="D29">
        <v>0</v>
      </c>
      <c r="E29">
        <v>0</v>
      </c>
      <c r="H29">
        <v>0</v>
      </c>
      <c r="I29">
        <v>0</v>
      </c>
      <c r="O29">
        <v>2</v>
      </c>
      <c r="Q29">
        <v>0</v>
      </c>
      <c r="T29">
        <v>0</v>
      </c>
      <c r="X29">
        <v>0</v>
      </c>
      <c r="Z29">
        <v>0</v>
      </c>
      <c r="AA29">
        <v>0</v>
      </c>
      <c r="AE29">
        <v>0</v>
      </c>
      <c r="AF29">
        <v>0</v>
      </c>
      <c r="AG29">
        <v>0</v>
      </c>
      <c r="AH29">
        <v>0</v>
      </c>
    </row>
    <row r="30" spans="1:34">
      <c r="A30">
        <v>2014</v>
      </c>
      <c r="B30" s="14">
        <v>43054.607719907406</v>
      </c>
      <c r="C30">
        <v>5</v>
      </c>
      <c r="D30">
        <v>0</v>
      </c>
      <c r="H30">
        <v>0</v>
      </c>
      <c r="I30">
        <v>0</v>
      </c>
      <c r="O30">
        <v>1</v>
      </c>
      <c r="T30">
        <v>0</v>
      </c>
      <c r="Z30">
        <v>0</v>
      </c>
      <c r="AA30">
        <v>0</v>
      </c>
      <c r="AE30">
        <v>0</v>
      </c>
      <c r="AF30">
        <v>0</v>
      </c>
      <c r="AG30">
        <v>0</v>
      </c>
      <c r="AH30">
        <v>0</v>
      </c>
    </row>
    <row r="31" spans="1:34">
      <c r="A31">
        <v>2014</v>
      </c>
      <c r="B31" s="14">
        <v>43054.607719907406</v>
      </c>
      <c r="C31">
        <v>6</v>
      </c>
      <c r="D31">
        <v>0</v>
      </c>
      <c r="E31">
        <v>0</v>
      </c>
      <c r="G31">
        <v>0</v>
      </c>
      <c r="H31">
        <v>0</v>
      </c>
      <c r="I31">
        <v>0</v>
      </c>
      <c r="J31">
        <v>0</v>
      </c>
      <c r="O31">
        <v>3</v>
      </c>
      <c r="P31">
        <v>0</v>
      </c>
      <c r="Q31">
        <v>0</v>
      </c>
      <c r="T31">
        <v>0</v>
      </c>
      <c r="X31">
        <v>0</v>
      </c>
      <c r="Z31">
        <v>0</v>
      </c>
      <c r="AA31">
        <v>0</v>
      </c>
      <c r="AC31">
        <v>0</v>
      </c>
      <c r="AE31">
        <v>0</v>
      </c>
      <c r="AF31">
        <v>0</v>
      </c>
      <c r="AG31">
        <v>0</v>
      </c>
      <c r="AH31">
        <v>0</v>
      </c>
    </row>
    <row r="32" spans="1:34">
      <c r="A32">
        <v>2014</v>
      </c>
      <c r="B32" s="14">
        <v>43054.607719907406</v>
      </c>
      <c r="C32">
        <v>7</v>
      </c>
      <c r="D32">
        <v>0</v>
      </c>
      <c r="E32">
        <v>0</v>
      </c>
      <c r="H32">
        <v>0</v>
      </c>
      <c r="I32">
        <v>0</v>
      </c>
      <c r="J32">
        <v>0</v>
      </c>
      <c r="O32">
        <v>3</v>
      </c>
      <c r="T32">
        <v>0</v>
      </c>
      <c r="X32">
        <v>0</v>
      </c>
      <c r="Z32">
        <v>0</v>
      </c>
      <c r="AA32">
        <v>0</v>
      </c>
      <c r="AE32">
        <v>0</v>
      </c>
      <c r="AF32">
        <v>0</v>
      </c>
      <c r="AG32">
        <v>0</v>
      </c>
      <c r="AH32">
        <v>0</v>
      </c>
    </row>
    <row r="33" spans="1:34">
      <c r="A33">
        <v>2014</v>
      </c>
      <c r="B33" s="14">
        <v>43054.607719907406</v>
      </c>
      <c r="C33">
        <v>8</v>
      </c>
      <c r="D33">
        <v>0</v>
      </c>
      <c r="E33">
        <v>0</v>
      </c>
      <c r="H33">
        <v>0</v>
      </c>
      <c r="I33">
        <v>0</v>
      </c>
      <c r="O33">
        <v>1</v>
      </c>
      <c r="Q33">
        <v>0</v>
      </c>
      <c r="T33">
        <v>0</v>
      </c>
      <c r="X33">
        <v>0</v>
      </c>
      <c r="Z33">
        <v>0</v>
      </c>
      <c r="AA33">
        <v>0</v>
      </c>
      <c r="AC33">
        <v>0</v>
      </c>
      <c r="AE33">
        <v>0</v>
      </c>
      <c r="AF33">
        <v>0</v>
      </c>
      <c r="AG33">
        <v>0</v>
      </c>
      <c r="AH33">
        <v>0</v>
      </c>
    </row>
    <row r="34" spans="1:34">
      <c r="A34">
        <v>2014</v>
      </c>
      <c r="B34" s="14">
        <v>43054.607719907406</v>
      </c>
      <c r="C34">
        <v>9</v>
      </c>
      <c r="D34">
        <v>0</v>
      </c>
      <c r="E34">
        <v>0</v>
      </c>
      <c r="H34">
        <v>0</v>
      </c>
      <c r="I34">
        <v>0</v>
      </c>
      <c r="Q34">
        <v>0</v>
      </c>
      <c r="T34">
        <v>0</v>
      </c>
      <c r="X34">
        <v>0</v>
      </c>
      <c r="Z34">
        <v>0</v>
      </c>
      <c r="AA34">
        <v>0</v>
      </c>
      <c r="AC34">
        <v>0</v>
      </c>
      <c r="AE34">
        <v>0</v>
      </c>
      <c r="AG34">
        <v>0</v>
      </c>
    </row>
    <row r="35" spans="1:34">
      <c r="A35">
        <v>2014</v>
      </c>
      <c r="B35" s="14">
        <v>43054.607719907406</v>
      </c>
      <c r="C35">
        <v>98</v>
      </c>
      <c r="D35">
        <v>0</v>
      </c>
      <c r="E35">
        <v>0</v>
      </c>
      <c r="H35">
        <v>0</v>
      </c>
      <c r="I35">
        <v>0</v>
      </c>
      <c r="J35">
        <v>0</v>
      </c>
      <c r="T35">
        <v>0</v>
      </c>
      <c r="AC35">
        <v>0</v>
      </c>
      <c r="AE35">
        <v>0</v>
      </c>
      <c r="AF35">
        <v>0</v>
      </c>
      <c r="AH35">
        <v>0</v>
      </c>
    </row>
    <row r="36" spans="1:34">
      <c r="A36">
        <v>2014</v>
      </c>
      <c r="B36" s="14">
        <v>43054.607719907406</v>
      </c>
      <c r="C36">
        <v>99</v>
      </c>
      <c r="H36">
        <v>0</v>
      </c>
      <c r="T36">
        <v>0</v>
      </c>
      <c r="AE36">
        <v>0</v>
      </c>
      <c r="AG36">
        <v>0</v>
      </c>
    </row>
    <row r="37" spans="1:34">
      <c r="A37">
        <v>2015</v>
      </c>
      <c r="B37" s="14">
        <v>43054.607719907406</v>
      </c>
      <c r="Y37">
        <v>0</v>
      </c>
    </row>
    <row r="38" spans="1:34">
      <c r="A38">
        <v>2015</v>
      </c>
      <c r="B38" s="14">
        <v>43054.607719907406</v>
      </c>
      <c r="C38">
        <v>10</v>
      </c>
      <c r="H38">
        <v>0</v>
      </c>
      <c r="I38">
        <v>0</v>
      </c>
      <c r="T38">
        <v>0</v>
      </c>
      <c r="AE38">
        <v>0</v>
      </c>
      <c r="AH38">
        <v>0</v>
      </c>
    </row>
    <row r="39" spans="1:34">
      <c r="A39">
        <v>2015</v>
      </c>
      <c r="B39" s="14">
        <v>43054.607719907406</v>
      </c>
      <c r="C39">
        <v>11</v>
      </c>
      <c r="H39">
        <v>0</v>
      </c>
      <c r="I39">
        <v>0</v>
      </c>
      <c r="T39">
        <v>0</v>
      </c>
      <c r="AE39">
        <v>0</v>
      </c>
      <c r="AH39">
        <v>0</v>
      </c>
    </row>
    <row r="40" spans="1:34">
      <c r="A40">
        <v>2015</v>
      </c>
      <c r="B40" s="14">
        <v>43054.607719907406</v>
      </c>
      <c r="C40">
        <v>12</v>
      </c>
      <c r="D40">
        <v>0</v>
      </c>
      <c r="F40">
        <v>0</v>
      </c>
      <c r="G40">
        <v>0</v>
      </c>
      <c r="H40">
        <v>0</v>
      </c>
      <c r="I40">
        <v>0</v>
      </c>
      <c r="J40">
        <v>0</v>
      </c>
      <c r="L40">
        <v>0</v>
      </c>
      <c r="O40">
        <v>0</v>
      </c>
      <c r="S40">
        <v>0</v>
      </c>
      <c r="X40">
        <v>0</v>
      </c>
      <c r="Z40">
        <v>0</v>
      </c>
      <c r="AE40">
        <v>0</v>
      </c>
      <c r="AF40">
        <v>0</v>
      </c>
      <c r="AG40">
        <v>0</v>
      </c>
      <c r="AH40">
        <v>0</v>
      </c>
    </row>
    <row r="41" spans="1:34">
      <c r="A41">
        <v>2015</v>
      </c>
      <c r="B41" s="14">
        <v>43054.607719907406</v>
      </c>
      <c r="C41" t="s">
        <v>3681</v>
      </c>
      <c r="D41">
        <v>0</v>
      </c>
      <c r="E41">
        <v>0</v>
      </c>
      <c r="F41">
        <v>0</v>
      </c>
      <c r="H41">
        <v>0</v>
      </c>
      <c r="I41">
        <v>0</v>
      </c>
      <c r="J41">
        <v>0</v>
      </c>
      <c r="L41">
        <v>0</v>
      </c>
      <c r="O41">
        <v>0</v>
      </c>
      <c r="P41">
        <v>0</v>
      </c>
      <c r="Q41">
        <v>0</v>
      </c>
      <c r="R41">
        <v>0</v>
      </c>
      <c r="V41">
        <v>0</v>
      </c>
      <c r="W41">
        <v>0</v>
      </c>
      <c r="X41">
        <v>0</v>
      </c>
      <c r="Z41">
        <v>0</v>
      </c>
      <c r="AE41">
        <v>0</v>
      </c>
      <c r="AF41">
        <v>0</v>
      </c>
      <c r="AG41">
        <v>0</v>
      </c>
      <c r="AH41">
        <v>0</v>
      </c>
    </row>
    <row r="42" spans="1:34">
      <c r="A42">
        <v>2015</v>
      </c>
      <c r="B42" s="14">
        <v>43054.607719907406</v>
      </c>
      <c r="C42" t="s">
        <v>3682</v>
      </c>
      <c r="D42">
        <v>0</v>
      </c>
      <c r="E42">
        <v>0</v>
      </c>
      <c r="F42">
        <v>0</v>
      </c>
      <c r="G42">
        <v>0</v>
      </c>
      <c r="H42">
        <v>0</v>
      </c>
      <c r="I42">
        <v>0</v>
      </c>
      <c r="J42">
        <v>0</v>
      </c>
      <c r="L42">
        <v>0</v>
      </c>
      <c r="O42">
        <v>0</v>
      </c>
      <c r="P42">
        <v>0</v>
      </c>
      <c r="Q42">
        <v>0</v>
      </c>
      <c r="X42">
        <v>0</v>
      </c>
      <c r="AE42">
        <v>0</v>
      </c>
      <c r="AF42">
        <v>0</v>
      </c>
      <c r="AG42">
        <v>0</v>
      </c>
      <c r="AH42">
        <v>0</v>
      </c>
    </row>
    <row r="43" spans="1:34">
      <c r="A43">
        <v>2015</v>
      </c>
      <c r="B43" s="14">
        <v>43054.607719907406</v>
      </c>
      <c r="C43">
        <v>2</v>
      </c>
      <c r="D43">
        <v>0</v>
      </c>
      <c r="E43">
        <v>0</v>
      </c>
      <c r="F43">
        <v>0</v>
      </c>
      <c r="H43">
        <v>0</v>
      </c>
      <c r="I43">
        <v>0</v>
      </c>
      <c r="J43">
        <v>0</v>
      </c>
      <c r="L43">
        <v>0</v>
      </c>
      <c r="O43">
        <v>0</v>
      </c>
      <c r="P43">
        <v>0</v>
      </c>
      <c r="X43">
        <v>0</v>
      </c>
      <c r="Z43">
        <v>0</v>
      </c>
      <c r="AE43">
        <v>0</v>
      </c>
      <c r="AG43">
        <v>0</v>
      </c>
      <c r="AH43">
        <v>0</v>
      </c>
    </row>
    <row r="44" spans="1:34">
      <c r="A44">
        <v>2015</v>
      </c>
      <c r="B44" s="14">
        <v>43054.607719907406</v>
      </c>
      <c r="C44">
        <v>3</v>
      </c>
      <c r="D44">
        <v>0</v>
      </c>
      <c r="E44">
        <v>0</v>
      </c>
      <c r="F44">
        <v>0</v>
      </c>
      <c r="H44">
        <v>0</v>
      </c>
      <c r="I44">
        <v>0</v>
      </c>
      <c r="J44">
        <v>0</v>
      </c>
      <c r="L44">
        <v>0</v>
      </c>
      <c r="O44">
        <v>0</v>
      </c>
      <c r="P44">
        <v>0</v>
      </c>
      <c r="X44">
        <v>0</v>
      </c>
      <c r="Z44">
        <v>0</v>
      </c>
      <c r="AE44">
        <v>0</v>
      </c>
      <c r="AF44">
        <v>0</v>
      </c>
      <c r="AG44">
        <v>0</v>
      </c>
      <c r="AH44">
        <v>0</v>
      </c>
    </row>
    <row r="45" spans="1:34">
      <c r="A45">
        <v>2015</v>
      </c>
      <c r="B45" s="14">
        <v>43054.607719907406</v>
      </c>
      <c r="C45">
        <v>4</v>
      </c>
      <c r="D45">
        <v>0</v>
      </c>
      <c r="E45">
        <v>0</v>
      </c>
      <c r="F45">
        <v>0</v>
      </c>
      <c r="H45">
        <v>0</v>
      </c>
      <c r="I45">
        <v>0</v>
      </c>
      <c r="L45">
        <v>0</v>
      </c>
      <c r="O45">
        <v>0</v>
      </c>
      <c r="Q45">
        <v>0</v>
      </c>
      <c r="X45">
        <v>0</v>
      </c>
      <c r="Z45">
        <v>0</v>
      </c>
      <c r="AE45">
        <v>0</v>
      </c>
      <c r="AF45">
        <v>0</v>
      </c>
      <c r="AG45">
        <v>0</v>
      </c>
      <c r="AH45">
        <v>0</v>
      </c>
    </row>
    <row r="46" spans="1:34">
      <c r="A46">
        <v>2015</v>
      </c>
      <c r="B46" s="14">
        <v>43054.607719907406</v>
      </c>
      <c r="C46">
        <v>5</v>
      </c>
      <c r="D46">
        <v>0</v>
      </c>
      <c r="F46">
        <v>0</v>
      </c>
      <c r="H46">
        <v>0</v>
      </c>
      <c r="I46">
        <v>0</v>
      </c>
      <c r="L46">
        <v>0</v>
      </c>
      <c r="O46">
        <v>0</v>
      </c>
      <c r="Z46">
        <v>0</v>
      </c>
      <c r="AE46">
        <v>0</v>
      </c>
      <c r="AF46">
        <v>0</v>
      </c>
      <c r="AG46">
        <v>0</v>
      </c>
      <c r="AH46">
        <v>0</v>
      </c>
    </row>
    <row r="47" spans="1:34">
      <c r="A47">
        <v>2015</v>
      </c>
      <c r="B47" s="14">
        <v>43054.607719907406</v>
      </c>
      <c r="C47">
        <v>6</v>
      </c>
      <c r="D47">
        <v>0</v>
      </c>
      <c r="E47">
        <v>0</v>
      </c>
      <c r="F47">
        <v>0</v>
      </c>
      <c r="G47">
        <v>0</v>
      </c>
      <c r="H47">
        <v>0</v>
      </c>
      <c r="I47">
        <v>0</v>
      </c>
      <c r="J47">
        <v>0</v>
      </c>
      <c r="L47">
        <v>0</v>
      </c>
      <c r="O47">
        <v>0</v>
      </c>
      <c r="P47">
        <v>0</v>
      </c>
      <c r="Q47">
        <v>0</v>
      </c>
      <c r="X47">
        <v>0</v>
      </c>
      <c r="Z47">
        <v>0</v>
      </c>
      <c r="AE47">
        <v>0</v>
      </c>
      <c r="AF47">
        <v>0</v>
      </c>
      <c r="AG47">
        <v>0</v>
      </c>
      <c r="AH47">
        <v>0</v>
      </c>
    </row>
    <row r="48" spans="1:34">
      <c r="A48">
        <v>2015</v>
      </c>
      <c r="B48" s="14">
        <v>43054.607719907406</v>
      </c>
      <c r="C48">
        <v>7</v>
      </c>
      <c r="D48">
        <v>0</v>
      </c>
      <c r="E48">
        <v>0</v>
      </c>
      <c r="F48">
        <v>0</v>
      </c>
      <c r="H48">
        <v>0</v>
      </c>
      <c r="I48">
        <v>0</v>
      </c>
      <c r="J48">
        <v>0</v>
      </c>
      <c r="L48">
        <v>0</v>
      </c>
      <c r="O48">
        <v>0</v>
      </c>
      <c r="X48">
        <v>0</v>
      </c>
      <c r="Z48">
        <v>0</v>
      </c>
      <c r="AE48">
        <v>0</v>
      </c>
      <c r="AF48">
        <v>0</v>
      </c>
      <c r="AG48">
        <v>0</v>
      </c>
      <c r="AH48">
        <v>0</v>
      </c>
    </row>
    <row r="49" spans="1:34">
      <c r="A49">
        <v>2015</v>
      </c>
      <c r="B49" s="14">
        <v>43054.607719907406</v>
      </c>
      <c r="C49">
        <v>8</v>
      </c>
      <c r="D49">
        <v>0</v>
      </c>
      <c r="E49">
        <v>0</v>
      </c>
      <c r="F49">
        <v>0</v>
      </c>
      <c r="H49">
        <v>0</v>
      </c>
      <c r="I49">
        <v>0</v>
      </c>
      <c r="L49">
        <v>0</v>
      </c>
      <c r="O49">
        <v>0</v>
      </c>
      <c r="Q49">
        <v>0</v>
      </c>
      <c r="X49">
        <v>0</v>
      </c>
      <c r="Z49">
        <v>0</v>
      </c>
      <c r="AE49">
        <v>0</v>
      </c>
      <c r="AF49">
        <v>0</v>
      </c>
      <c r="AG49">
        <v>0</v>
      </c>
      <c r="AH49">
        <v>0</v>
      </c>
    </row>
    <row r="50" spans="1:34">
      <c r="A50">
        <v>2015</v>
      </c>
      <c r="B50" s="14">
        <v>43054.607719907406</v>
      </c>
      <c r="C50">
        <v>9</v>
      </c>
      <c r="D50">
        <v>0</v>
      </c>
      <c r="E50">
        <v>0</v>
      </c>
      <c r="F50">
        <v>0</v>
      </c>
      <c r="H50">
        <v>0</v>
      </c>
      <c r="I50">
        <v>0</v>
      </c>
      <c r="L50">
        <v>0</v>
      </c>
      <c r="O50">
        <v>0</v>
      </c>
      <c r="Q50">
        <v>0</v>
      </c>
      <c r="X50">
        <v>0</v>
      </c>
      <c r="Z50">
        <v>0</v>
      </c>
      <c r="AE50">
        <v>0</v>
      </c>
      <c r="AG50">
        <v>0</v>
      </c>
      <c r="AH50">
        <v>0</v>
      </c>
    </row>
    <row r="51" spans="1:34">
      <c r="A51">
        <v>2015</v>
      </c>
      <c r="B51" s="14">
        <v>43054.607719907406</v>
      </c>
      <c r="C51">
        <v>98</v>
      </c>
      <c r="D51">
        <v>0</v>
      </c>
      <c r="E51">
        <v>0</v>
      </c>
      <c r="F51">
        <v>0</v>
      </c>
      <c r="H51">
        <v>0</v>
      </c>
      <c r="I51">
        <v>0</v>
      </c>
      <c r="J51">
        <v>0</v>
      </c>
      <c r="O51">
        <v>0</v>
      </c>
      <c r="AE51">
        <v>0</v>
      </c>
      <c r="AF51">
        <v>0</v>
      </c>
      <c r="AG51">
        <v>0</v>
      </c>
      <c r="AH51">
        <v>0</v>
      </c>
    </row>
    <row r="52" spans="1:34">
      <c r="A52">
        <v>2015</v>
      </c>
      <c r="B52" s="14">
        <v>43054.607719907406</v>
      </c>
      <c r="C52">
        <v>99</v>
      </c>
      <c r="H52">
        <v>0</v>
      </c>
      <c r="T52">
        <v>0</v>
      </c>
      <c r="AE52">
        <v>0</v>
      </c>
      <c r="AH52">
        <v>0</v>
      </c>
    </row>
    <row r="53" spans="1:34">
      <c r="A53">
        <v>2016</v>
      </c>
      <c r="B53" s="14">
        <v>43054.607719907406</v>
      </c>
      <c r="C53">
        <v>10</v>
      </c>
      <c r="H53">
        <v>0</v>
      </c>
      <c r="I53">
        <v>0</v>
      </c>
      <c r="Y53">
        <v>0</v>
      </c>
    </row>
    <row r="54" spans="1:34">
      <c r="A54">
        <v>2016</v>
      </c>
      <c r="B54" s="14">
        <v>43054.607719907406</v>
      </c>
      <c r="C54">
        <v>11</v>
      </c>
      <c r="H54">
        <v>0</v>
      </c>
      <c r="I54">
        <v>0</v>
      </c>
      <c r="Y54">
        <v>0</v>
      </c>
    </row>
    <row r="55" spans="1:34">
      <c r="A55">
        <v>2016</v>
      </c>
      <c r="B55" s="14">
        <v>43054.607719907406</v>
      </c>
      <c r="C55">
        <v>12</v>
      </c>
      <c r="D55">
        <v>0</v>
      </c>
      <c r="F55">
        <v>0</v>
      </c>
      <c r="G55">
        <v>0</v>
      </c>
      <c r="H55">
        <v>0</v>
      </c>
      <c r="I55">
        <v>0</v>
      </c>
      <c r="O55">
        <v>0</v>
      </c>
      <c r="S55">
        <v>0</v>
      </c>
      <c r="T55">
        <v>0</v>
      </c>
      <c r="X55">
        <v>0</v>
      </c>
      <c r="Y55">
        <v>0</v>
      </c>
      <c r="Z55">
        <v>0</v>
      </c>
      <c r="AE55">
        <v>0</v>
      </c>
      <c r="AF55">
        <v>0</v>
      </c>
      <c r="AG55">
        <v>0</v>
      </c>
      <c r="AH55">
        <v>0</v>
      </c>
    </row>
    <row r="56" spans="1:34">
      <c r="A56">
        <v>2016</v>
      </c>
      <c r="B56" s="14">
        <v>43054.607719907406</v>
      </c>
      <c r="C56" t="s">
        <v>3681</v>
      </c>
      <c r="D56">
        <v>0</v>
      </c>
      <c r="E56">
        <v>0</v>
      </c>
      <c r="F56">
        <v>0</v>
      </c>
      <c r="H56">
        <v>0</v>
      </c>
      <c r="I56">
        <v>0</v>
      </c>
      <c r="O56">
        <v>0</v>
      </c>
      <c r="P56">
        <v>0</v>
      </c>
      <c r="R56">
        <v>0</v>
      </c>
      <c r="T56">
        <v>0</v>
      </c>
      <c r="V56">
        <v>0</v>
      </c>
      <c r="W56">
        <v>0</v>
      </c>
      <c r="X56">
        <v>0</v>
      </c>
      <c r="Y56">
        <v>0</v>
      </c>
      <c r="Z56">
        <v>0</v>
      </c>
      <c r="AE56">
        <v>0</v>
      </c>
      <c r="AF56">
        <v>0</v>
      </c>
      <c r="AG56">
        <v>0</v>
      </c>
      <c r="AH56">
        <v>0</v>
      </c>
    </row>
    <row r="57" spans="1:34">
      <c r="A57">
        <v>2016</v>
      </c>
      <c r="B57" s="14">
        <v>43054.607719907406</v>
      </c>
      <c r="C57" t="s">
        <v>3682</v>
      </c>
      <c r="D57">
        <v>0</v>
      </c>
      <c r="E57">
        <v>0</v>
      </c>
      <c r="F57">
        <v>0</v>
      </c>
      <c r="G57">
        <v>0</v>
      </c>
      <c r="H57">
        <v>0</v>
      </c>
      <c r="I57">
        <v>0</v>
      </c>
      <c r="M57">
        <v>0</v>
      </c>
      <c r="O57">
        <v>0</v>
      </c>
      <c r="P57">
        <v>0</v>
      </c>
      <c r="Q57">
        <v>0</v>
      </c>
      <c r="T57">
        <v>0</v>
      </c>
      <c r="X57">
        <v>0</v>
      </c>
      <c r="Y57">
        <v>0</v>
      </c>
      <c r="AE57">
        <v>0</v>
      </c>
      <c r="AF57">
        <v>0</v>
      </c>
      <c r="AG57">
        <v>0</v>
      </c>
      <c r="AH57">
        <v>0</v>
      </c>
    </row>
    <row r="58" spans="1:34">
      <c r="A58">
        <v>2016</v>
      </c>
      <c r="B58" s="14">
        <v>43054.607719907406</v>
      </c>
      <c r="C58">
        <v>2</v>
      </c>
      <c r="D58">
        <v>0</v>
      </c>
      <c r="E58">
        <v>0</v>
      </c>
      <c r="F58">
        <v>0</v>
      </c>
      <c r="H58">
        <v>0</v>
      </c>
      <c r="I58">
        <v>0</v>
      </c>
      <c r="M58">
        <v>0</v>
      </c>
      <c r="O58">
        <v>0</v>
      </c>
      <c r="P58">
        <v>0</v>
      </c>
      <c r="T58">
        <v>0</v>
      </c>
      <c r="X58">
        <v>0</v>
      </c>
      <c r="Y58">
        <v>0</v>
      </c>
      <c r="Z58">
        <v>0</v>
      </c>
      <c r="AE58">
        <v>0</v>
      </c>
      <c r="AG58">
        <v>0</v>
      </c>
      <c r="AH58">
        <v>0</v>
      </c>
    </row>
    <row r="59" spans="1:34">
      <c r="A59">
        <v>2016</v>
      </c>
      <c r="B59" s="14">
        <v>43054.607719907406</v>
      </c>
      <c r="C59">
        <v>3</v>
      </c>
      <c r="D59">
        <v>0</v>
      </c>
      <c r="E59">
        <v>0</v>
      </c>
      <c r="F59">
        <v>0</v>
      </c>
      <c r="H59">
        <v>0</v>
      </c>
      <c r="I59">
        <v>0</v>
      </c>
      <c r="M59">
        <v>0</v>
      </c>
      <c r="O59">
        <v>0</v>
      </c>
      <c r="P59">
        <v>0</v>
      </c>
      <c r="T59">
        <v>0</v>
      </c>
      <c r="X59">
        <v>0</v>
      </c>
      <c r="Y59">
        <v>0</v>
      </c>
      <c r="Z59">
        <v>0</v>
      </c>
      <c r="AE59">
        <v>0</v>
      </c>
      <c r="AF59">
        <v>0</v>
      </c>
      <c r="AG59">
        <v>0</v>
      </c>
      <c r="AH59">
        <v>0</v>
      </c>
    </row>
    <row r="60" spans="1:34">
      <c r="A60">
        <v>2016</v>
      </c>
      <c r="B60" s="14">
        <v>43054.607719907406</v>
      </c>
      <c r="C60">
        <v>4</v>
      </c>
      <c r="D60">
        <v>0</v>
      </c>
      <c r="F60">
        <v>0</v>
      </c>
      <c r="H60">
        <v>0</v>
      </c>
      <c r="I60">
        <v>0</v>
      </c>
      <c r="M60">
        <v>0</v>
      </c>
      <c r="O60">
        <v>0</v>
      </c>
      <c r="Q60">
        <v>0</v>
      </c>
      <c r="T60">
        <v>0</v>
      </c>
      <c r="X60">
        <v>0</v>
      </c>
      <c r="Y60">
        <v>0</v>
      </c>
      <c r="Z60">
        <v>0</v>
      </c>
      <c r="AE60">
        <v>0</v>
      </c>
      <c r="AF60">
        <v>0</v>
      </c>
      <c r="AG60">
        <v>0</v>
      </c>
      <c r="AH60">
        <v>0</v>
      </c>
    </row>
    <row r="61" spans="1:34">
      <c r="A61">
        <v>2016</v>
      </c>
      <c r="B61" s="14">
        <v>43054.607719907406</v>
      </c>
      <c r="C61">
        <v>5</v>
      </c>
      <c r="D61">
        <v>0</v>
      </c>
      <c r="F61">
        <v>0</v>
      </c>
      <c r="H61">
        <v>0</v>
      </c>
      <c r="I61">
        <v>0</v>
      </c>
      <c r="O61">
        <v>0</v>
      </c>
      <c r="T61">
        <v>0</v>
      </c>
      <c r="Y61">
        <v>0</v>
      </c>
      <c r="Z61">
        <v>0</v>
      </c>
      <c r="AE61">
        <v>0</v>
      </c>
      <c r="AF61">
        <v>0</v>
      </c>
      <c r="AG61">
        <v>0</v>
      </c>
      <c r="AH61">
        <v>0</v>
      </c>
    </row>
    <row r="62" spans="1:34">
      <c r="A62">
        <v>2016</v>
      </c>
      <c r="B62" s="14">
        <v>43054.607719907406</v>
      </c>
      <c r="C62">
        <v>6</v>
      </c>
      <c r="D62">
        <v>0</v>
      </c>
      <c r="E62">
        <v>0</v>
      </c>
      <c r="F62">
        <v>0</v>
      </c>
      <c r="G62">
        <v>0</v>
      </c>
      <c r="H62">
        <v>0</v>
      </c>
      <c r="I62">
        <v>0</v>
      </c>
      <c r="M62">
        <v>0</v>
      </c>
      <c r="O62">
        <v>0</v>
      </c>
      <c r="P62">
        <v>0</v>
      </c>
      <c r="Q62">
        <v>0</v>
      </c>
      <c r="T62">
        <v>0</v>
      </c>
      <c r="X62">
        <v>0</v>
      </c>
      <c r="Y62">
        <v>0</v>
      </c>
      <c r="Z62">
        <v>0</v>
      </c>
      <c r="AE62">
        <v>0</v>
      </c>
      <c r="AF62">
        <v>0</v>
      </c>
      <c r="AG62">
        <v>0</v>
      </c>
      <c r="AH62">
        <v>0</v>
      </c>
    </row>
    <row r="63" spans="1:34">
      <c r="A63">
        <v>2016</v>
      </c>
      <c r="B63" s="14">
        <v>43054.607719907406</v>
      </c>
      <c r="C63">
        <v>7</v>
      </c>
      <c r="D63">
        <v>0</v>
      </c>
      <c r="E63">
        <v>0</v>
      </c>
      <c r="F63">
        <v>0</v>
      </c>
      <c r="H63">
        <v>0</v>
      </c>
      <c r="I63">
        <v>0</v>
      </c>
      <c r="M63">
        <v>0</v>
      </c>
      <c r="O63">
        <v>0</v>
      </c>
      <c r="T63">
        <v>0</v>
      </c>
      <c r="X63">
        <v>0</v>
      </c>
      <c r="Y63">
        <v>0</v>
      </c>
      <c r="Z63">
        <v>0</v>
      </c>
      <c r="AE63">
        <v>0</v>
      </c>
      <c r="AF63">
        <v>0</v>
      </c>
      <c r="AG63">
        <v>0</v>
      </c>
      <c r="AH63">
        <v>0</v>
      </c>
    </row>
    <row r="64" spans="1:34">
      <c r="A64">
        <v>2016</v>
      </c>
      <c r="B64" s="14">
        <v>43054.607719907406</v>
      </c>
      <c r="C64">
        <v>8</v>
      </c>
      <c r="D64">
        <v>0</v>
      </c>
      <c r="E64">
        <v>0</v>
      </c>
      <c r="F64">
        <v>0</v>
      </c>
      <c r="H64">
        <v>0</v>
      </c>
      <c r="I64">
        <v>0</v>
      </c>
      <c r="M64">
        <v>0</v>
      </c>
      <c r="O64">
        <v>0</v>
      </c>
      <c r="Q64">
        <v>0</v>
      </c>
      <c r="T64">
        <v>0</v>
      </c>
      <c r="X64">
        <v>0</v>
      </c>
      <c r="Y64">
        <v>0</v>
      </c>
      <c r="Z64">
        <v>0</v>
      </c>
      <c r="AE64">
        <v>0</v>
      </c>
      <c r="AF64">
        <v>0</v>
      </c>
      <c r="AG64">
        <v>0</v>
      </c>
      <c r="AH64">
        <v>0</v>
      </c>
    </row>
    <row r="65" spans="1:34">
      <c r="A65">
        <v>2016</v>
      </c>
      <c r="B65" s="14">
        <v>43054.607719907406</v>
      </c>
      <c r="C65">
        <v>9</v>
      </c>
      <c r="D65">
        <v>0</v>
      </c>
      <c r="E65">
        <v>0</v>
      </c>
      <c r="F65">
        <v>0</v>
      </c>
      <c r="H65">
        <v>0</v>
      </c>
      <c r="I65">
        <v>0</v>
      </c>
      <c r="M65">
        <v>0</v>
      </c>
      <c r="O65">
        <v>0</v>
      </c>
      <c r="Q65">
        <v>0</v>
      </c>
      <c r="T65">
        <v>0</v>
      </c>
      <c r="X65">
        <v>0</v>
      </c>
      <c r="Y65">
        <v>0</v>
      </c>
      <c r="Z65">
        <v>0</v>
      </c>
      <c r="AE65">
        <v>0</v>
      </c>
      <c r="AG65">
        <v>0</v>
      </c>
      <c r="AH65">
        <v>0</v>
      </c>
    </row>
    <row r="66" spans="1:34">
      <c r="A66">
        <v>2016</v>
      </c>
      <c r="B66" s="14">
        <v>43054.607719907406</v>
      </c>
      <c r="C66">
        <v>98</v>
      </c>
      <c r="D66">
        <v>0</v>
      </c>
      <c r="E66">
        <v>0</v>
      </c>
      <c r="F66">
        <v>0</v>
      </c>
      <c r="H66">
        <v>0</v>
      </c>
      <c r="I66">
        <v>0</v>
      </c>
      <c r="T66">
        <v>0</v>
      </c>
      <c r="Y66">
        <v>0</v>
      </c>
      <c r="AE66">
        <v>0</v>
      </c>
      <c r="AF66">
        <v>0</v>
      </c>
      <c r="AG66">
        <v>0</v>
      </c>
      <c r="AH66">
        <v>0</v>
      </c>
    </row>
    <row r="67" spans="1:34">
      <c r="A67">
        <v>2016</v>
      </c>
      <c r="B67" s="14">
        <v>43054.607719907406</v>
      </c>
      <c r="C67">
        <v>99</v>
      </c>
      <c r="H67">
        <v>0</v>
      </c>
      <c r="O67">
        <v>0</v>
      </c>
      <c r="Y67">
        <v>0</v>
      </c>
      <c r="AE67">
        <v>0</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F127"/>
  <sheetViews>
    <sheetView workbookViewId="0"/>
  </sheetViews>
  <sheetFormatPr defaultRowHeight="15"/>
  <sheetData>
    <row r="1" spans="1:6">
      <c r="A1">
        <v>6.2</v>
      </c>
      <c r="B1" t="s">
        <v>4909</v>
      </c>
    </row>
    <row r="2" spans="1:6">
      <c r="A2" s="10" t="str">
        <f>HYPERLINK("#'Contents'!B126", "Back to Contents")</f>
        <v>Back to Contents</v>
      </c>
    </row>
    <row r="3" spans="1:6">
      <c r="A3" t="s">
        <v>110</v>
      </c>
      <c r="B3" t="s">
        <v>108</v>
      </c>
      <c r="C3" t="s">
        <v>109</v>
      </c>
      <c r="D3" t="s">
        <v>3684</v>
      </c>
      <c r="E3" t="s">
        <v>3685</v>
      </c>
      <c r="F3" t="s">
        <v>3686</v>
      </c>
    </row>
    <row r="4" spans="1:6">
      <c r="A4" t="s">
        <v>117</v>
      </c>
      <c r="B4">
        <v>2013</v>
      </c>
      <c r="C4" s="14">
        <v>43054.607731481483</v>
      </c>
      <c r="D4">
        <v>0</v>
      </c>
      <c r="E4">
        <v>0</v>
      </c>
      <c r="F4">
        <v>0</v>
      </c>
    </row>
    <row r="5" spans="1:6">
      <c r="A5" t="s">
        <v>117</v>
      </c>
      <c r="B5">
        <v>2014</v>
      </c>
      <c r="C5" s="14">
        <v>43054.607731481483</v>
      </c>
      <c r="D5">
        <v>0</v>
      </c>
      <c r="E5">
        <v>0</v>
      </c>
      <c r="F5">
        <v>0</v>
      </c>
    </row>
    <row r="6" spans="1:6">
      <c r="A6" t="s">
        <v>117</v>
      </c>
      <c r="B6">
        <v>2015</v>
      </c>
      <c r="C6" s="14">
        <v>43054.607731481483</v>
      </c>
      <c r="D6">
        <v>0</v>
      </c>
      <c r="E6">
        <v>0</v>
      </c>
      <c r="F6">
        <v>0</v>
      </c>
    </row>
    <row r="7" spans="1:6">
      <c r="A7" t="s">
        <v>117</v>
      </c>
      <c r="B7">
        <v>2016</v>
      </c>
      <c r="C7" s="14">
        <v>43054.607731481483</v>
      </c>
      <c r="D7">
        <v>0</v>
      </c>
      <c r="E7">
        <v>0</v>
      </c>
      <c r="F7">
        <v>0</v>
      </c>
    </row>
    <row r="8" spans="1:6">
      <c r="A8" t="s">
        <v>126</v>
      </c>
      <c r="B8">
        <v>2013</v>
      </c>
      <c r="C8" s="14">
        <v>43054.607731481483</v>
      </c>
      <c r="D8">
        <v>0</v>
      </c>
      <c r="E8">
        <v>0</v>
      </c>
      <c r="F8">
        <v>0</v>
      </c>
    </row>
    <row r="9" spans="1:6">
      <c r="A9" t="s">
        <v>126</v>
      </c>
      <c r="B9">
        <v>2014</v>
      </c>
      <c r="C9" s="14">
        <v>43054.607731481483</v>
      </c>
      <c r="D9">
        <v>0</v>
      </c>
      <c r="E9">
        <v>0</v>
      </c>
      <c r="F9">
        <v>0</v>
      </c>
    </row>
    <row r="10" spans="1:6">
      <c r="A10" t="s">
        <v>126</v>
      </c>
      <c r="B10">
        <v>2015</v>
      </c>
      <c r="C10" s="14">
        <v>43054.607731481483</v>
      </c>
      <c r="D10">
        <v>0</v>
      </c>
      <c r="E10">
        <v>0</v>
      </c>
      <c r="F10">
        <v>0</v>
      </c>
    </row>
    <row r="11" spans="1:6">
      <c r="A11" t="s">
        <v>126</v>
      </c>
      <c r="B11">
        <v>2016</v>
      </c>
      <c r="C11" s="14">
        <v>43054.607731481483</v>
      </c>
      <c r="D11">
        <v>0</v>
      </c>
      <c r="E11">
        <v>0</v>
      </c>
      <c r="F11">
        <v>0</v>
      </c>
    </row>
    <row r="12" spans="1:6">
      <c r="A12" t="s">
        <v>134</v>
      </c>
      <c r="B12">
        <v>2013</v>
      </c>
      <c r="C12" s="14">
        <v>43054.607731481483</v>
      </c>
      <c r="D12">
        <v>0</v>
      </c>
      <c r="E12">
        <v>0</v>
      </c>
      <c r="F12">
        <v>0</v>
      </c>
    </row>
    <row r="13" spans="1:6">
      <c r="A13" t="s">
        <v>134</v>
      </c>
      <c r="B13">
        <v>2014</v>
      </c>
      <c r="C13" s="14">
        <v>43054.607731481483</v>
      </c>
      <c r="D13">
        <v>0</v>
      </c>
      <c r="E13">
        <v>0</v>
      </c>
      <c r="F13">
        <v>0</v>
      </c>
    </row>
    <row r="14" spans="1:6">
      <c r="A14" t="s">
        <v>134</v>
      </c>
      <c r="B14">
        <v>2015</v>
      </c>
      <c r="C14" s="14">
        <v>43054.607731481483</v>
      </c>
      <c r="D14">
        <v>0</v>
      </c>
      <c r="E14">
        <v>0</v>
      </c>
      <c r="F14">
        <v>0</v>
      </c>
    </row>
    <row r="15" spans="1:6">
      <c r="A15" t="s">
        <v>134</v>
      </c>
      <c r="B15">
        <v>2016</v>
      </c>
      <c r="C15" s="14">
        <v>43054.607731481483</v>
      </c>
      <c r="D15">
        <v>0</v>
      </c>
      <c r="E15">
        <v>0</v>
      </c>
      <c r="F15">
        <v>0</v>
      </c>
    </row>
    <row r="16" spans="1:6">
      <c r="A16" t="s">
        <v>147</v>
      </c>
      <c r="B16">
        <v>2013</v>
      </c>
      <c r="C16" s="14">
        <v>43054.607731481483</v>
      </c>
    </row>
    <row r="17" spans="1:6">
      <c r="A17" t="s">
        <v>147</v>
      </c>
      <c r="B17">
        <v>2014</v>
      </c>
      <c r="C17" s="14">
        <v>43054.607731481483</v>
      </c>
    </row>
    <row r="18" spans="1:6">
      <c r="A18" t="s">
        <v>147</v>
      </c>
      <c r="B18">
        <v>2015</v>
      </c>
      <c r="C18" s="14">
        <v>43054.607731481483</v>
      </c>
      <c r="D18">
        <v>0</v>
      </c>
      <c r="E18">
        <v>0</v>
      </c>
      <c r="F18">
        <v>0</v>
      </c>
    </row>
    <row r="19" spans="1:6">
      <c r="A19" t="s">
        <v>147</v>
      </c>
      <c r="B19">
        <v>2016</v>
      </c>
      <c r="C19" s="14">
        <v>43054.607731481483</v>
      </c>
      <c r="D19">
        <v>0</v>
      </c>
      <c r="E19">
        <v>0</v>
      </c>
      <c r="F19">
        <v>0</v>
      </c>
    </row>
    <row r="20" spans="1:6">
      <c r="A20" t="s">
        <v>155</v>
      </c>
      <c r="B20">
        <v>2013</v>
      </c>
      <c r="C20" s="14">
        <v>43054.607731481483</v>
      </c>
      <c r="D20">
        <v>1</v>
      </c>
      <c r="E20">
        <v>0</v>
      </c>
      <c r="F20">
        <v>0</v>
      </c>
    </row>
    <row r="21" spans="1:6">
      <c r="A21" t="s">
        <v>155</v>
      </c>
      <c r="B21">
        <v>2014</v>
      </c>
      <c r="C21" s="14">
        <v>43054.607731481483</v>
      </c>
      <c r="D21">
        <v>1</v>
      </c>
      <c r="E21">
        <v>1</v>
      </c>
      <c r="F21">
        <v>0</v>
      </c>
    </row>
    <row r="22" spans="1:6">
      <c r="A22" t="s">
        <v>155</v>
      </c>
      <c r="B22">
        <v>2015</v>
      </c>
      <c r="C22" s="14">
        <v>43054.607731481483</v>
      </c>
      <c r="D22">
        <v>0</v>
      </c>
      <c r="E22">
        <v>0</v>
      </c>
      <c r="F22">
        <v>0</v>
      </c>
    </row>
    <row r="23" spans="1:6">
      <c r="A23" t="s">
        <v>155</v>
      </c>
      <c r="B23">
        <v>2016</v>
      </c>
      <c r="C23" s="14">
        <v>43054.607731481483</v>
      </c>
      <c r="D23">
        <v>0</v>
      </c>
      <c r="E23">
        <v>0</v>
      </c>
      <c r="F23">
        <v>0</v>
      </c>
    </row>
    <row r="24" spans="1:6">
      <c r="A24" t="s">
        <v>162</v>
      </c>
      <c r="B24">
        <v>2013</v>
      </c>
      <c r="C24" s="14">
        <v>43054.607731481483</v>
      </c>
      <c r="D24">
        <v>0</v>
      </c>
      <c r="E24">
        <v>0</v>
      </c>
      <c r="F24">
        <v>0</v>
      </c>
    </row>
    <row r="25" spans="1:6">
      <c r="A25" t="s">
        <v>162</v>
      </c>
      <c r="B25">
        <v>2014</v>
      </c>
      <c r="C25" s="14">
        <v>43054.607731481483</v>
      </c>
      <c r="D25">
        <v>0</v>
      </c>
      <c r="E25">
        <v>0</v>
      </c>
      <c r="F25">
        <v>0</v>
      </c>
    </row>
    <row r="26" spans="1:6">
      <c r="A26" t="s">
        <v>162</v>
      </c>
      <c r="B26">
        <v>2015</v>
      </c>
      <c r="C26" s="14">
        <v>43054.607731481483</v>
      </c>
      <c r="D26">
        <v>0</v>
      </c>
      <c r="E26">
        <v>0</v>
      </c>
      <c r="F26">
        <v>0</v>
      </c>
    </row>
    <row r="27" spans="1:6">
      <c r="A27" t="s">
        <v>162</v>
      </c>
      <c r="B27">
        <v>2016</v>
      </c>
      <c r="C27" s="14">
        <v>43054.607731481483</v>
      </c>
      <c r="D27">
        <v>0</v>
      </c>
      <c r="E27">
        <v>0</v>
      </c>
      <c r="F27">
        <v>0</v>
      </c>
    </row>
    <row r="28" spans="1:6">
      <c r="A28" t="s">
        <v>172</v>
      </c>
      <c r="B28">
        <v>2013</v>
      </c>
      <c r="C28" s="14">
        <v>43054.607731481483</v>
      </c>
      <c r="D28">
        <v>0</v>
      </c>
      <c r="E28">
        <v>0</v>
      </c>
      <c r="F28">
        <v>0</v>
      </c>
    </row>
    <row r="29" spans="1:6">
      <c r="A29" t="s">
        <v>172</v>
      </c>
      <c r="B29">
        <v>2014</v>
      </c>
      <c r="C29" s="14">
        <v>43054.607731481483</v>
      </c>
      <c r="D29">
        <v>0</v>
      </c>
      <c r="E29">
        <v>0</v>
      </c>
      <c r="F29">
        <v>0</v>
      </c>
    </row>
    <row r="30" spans="1:6">
      <c r="A30" t="s">
        <v>172</v>
      </c>
      <c r="B30">
        <v>2015</v>
      </c>
      <c r="C30" s="14">
        <v>43054.607731481483</v>
      </c>
      <c r="D30">
        <v>0</v>
      </c>
      <c r="E30">
        <v>0</v>
      </c>
      <c r="F30">
        <v>1</v>
      </c>
    </row>
    <row r="31" spans="1:6">
      <c r="A31" t="s">
        <v>172</v>
      </c>
      <c r="B31">
        <v>2016</v>
      </c>
      <c r="C31" s="14">
        <v>43054.607731481483</v>
      </c>
      <c r="D31">
        <v>0</v>
      </c>
      <c r="E31">
        <v>0</v>
      </c>
      <c r="F31">
        <v>0</v>
      </c>
    </row>
    <row r="32" spans="1:6">
      <c r="A32" t="s">
        <v>180</v>
      </c>
      <c r="B32">
        <v>2013</v>
      </c>
      <c r="C32" s="14">
        <v>43054.607731481483</v>
      </c>
      <c r="D32">
        <v>0</v>
      </c>
      <c r="E32">
        <v>0</v>
      </c>
      <c r="F32">
        <v>0</v>
      </c>
    </row>
    <row r="33" spans="1:6">
      <c r="A33" t="s">
        <v>180</v>
      </c>
      <c r="B33">
        <v>2014</v>
      </c>
      <c r="C33" s="14">
        <v>43054.607731481483</v>
      </c>
      <c r="D33">
        <v>0</v>
      </c>
      <c r="E33">
        <v>1</v>
      </c>
      <c r="F33">
        <v>0</v>
      </c>
    </row>
    <row r="34" spans="1:6">
      <c r="A34" t="s">
        <v>180</v>
      </c>
      <c r="B34">
        <v>2015</v>
      </c>
      <c r="C34" s="14">
        <v>43054.607731481483</v>
      </c>
      <c r="D34">
        <v>0</v>
      </c>
      <c r="E34">
        <v>0</v>
      </c>
      <c r="F34">
        <v>0</v>
      </c>
    </row>
    <row r="35" spans="1:6">
      <c r="A35" t="s">
        <v>180</v>
      </c>
      <c r="B35">
        <v>2016</v>
      </c>
      <c r="C35" s="14">
        <v>43054.607731481483</v>
      </c>
      <c r="D35">
        <v>0</v>
      </c>
      <c r="E35">
        <v>0</v>
      </c>
      <c r="F35">
        <v>0</v>
      </c>
    </row>
    <row r="36" spans="1:6">
      <c r="A36" t="s">
        <v>192</v>
      </c>
      <c r="B36">
        <v>2013</v>
      </c>
      <c r="C36" s="14">
        <v>43054.607731481483</v>
      </c>
      <c r="D36">
        <v>0</v>
      </c>
      <c r="E36">
        <v>0</v>
      </c>
    </row>
    <row r="37" spans="1:6">
      <c r="A37" t="s">
        <v>192</v>
      </c>
      <c r="B37">
        <v>2014</v>
      </c>
      <c r="C37" s="14">
        <v>43054.607731481483</v>
      </c>
      <c r="D37">
        <v>0</v>
      </c>
      <c r="E37">
        <v>0</v>
      </c>
      <c r="F37">
        <v>0</v>
      </c>
    </row>
    <row r="38" spans="1:6">
      <c r="A38" t="s">
        <v>192</v>
      </c>
      <c r="B38">
        <v>2015</v>
      </c>
      <c r="C38" s="14">
        <v>43054.607731481483</v>
      </c>
      <c r="D38">
        <v>0</v>
      </c>
      <c r="E38">
        <v>0</v>
      </c>
      <c r="F38">
        <v>1</v>
      </c>
    </row>
    <row r="39" spans="1:6">
      <c r="A39" t="s">
        <v>192</v>
      </c>
      <c r="B39">
        <v>2016</v>
      </c>
      <c r="C39" s="14">
        <v>43054.607731481483</v>
      </c>
      <c r="D39">
        <v>0</v>
      </c>
      <c r="E39">
        <v>0</v>
      </c>
      <c r="F39">
        <v>0</v>
      </c>
    </row>
    <row r="40" spans="1:6">
      <c r="A40" t="s">
        <v>199</v>
      </c>
      <c r="B40">
        <v>2013</v>
      </c>
      <c r="C40" s="14">
        <v>43054.607731481483</v>
      </c>
      <c r="D40">
        <v>0</v>
      </c>
      <c r="E40">
        <v>0</v>
      </c>
      <c r="F40">
        <v>0</v>
      </c>
    </row>
    <row r="41" spans="1:6">
      <c r="A41" t="s">
        <v>199</v>
      </c>
      <c r="B41">
        <v>2014</v>
      </c>
      <c r="C41" s="14">
        <v>43054.607731481483</v>
      </c>
      <c r="D41">
        <v>0</v>
      </c>
      <c r="E41">
        <v>0</v>
      </c>
      <c r="F41">
        <v>0</v>
      </c>
    </row>
    <row r="42" spans="1:6">
      <c r="A42" t="s">
        <v>199</v>
      </c>
      <c r="B42">
        <v>2015</v>
      </c>
      <c r="C42" s="14">
        <v>43054.607731481483</v>
      </c>
      <c r="D42">
        <v>0</v>
      </c>
      <c r="E42">
        <v>0</v>
      </c>
      <c r="F42">
        <v>0</v>
      </c>
    </row>
    <row r="43" spans="1:6">
      <c r="A43" t="s">
        <v>199</v>
      </c>
      <c r="B43">
        <v>2016</v>
      </c>
      <c r="C43" s="14">
        <v>43054.607731481483</v>
      </c>
      <c r="D43">
        <v>0</v>
      </c>
      <c r="E43">
        <v>0</v>
      </c>
      <c r="F43">
        <v>0</v>
      </c>
    </row>
    <row r="44" spans="1:6">
      <c r="A44" t="s">
        <v>205</v>
      </c>
      <c r="B44">
        <v>2013</v>
      </c>
      <c r="C44" s="14">
        <v>43054.607731481483</v>
      </c>
      <c r="D44">
        <v>0</v>
      </c>
      <c r="E44">
        <v>0</v>
      </c>
      <c r="F44">
        <v>0</v>
      </c>
    </row>
    <row r="45" spans="1:6">
      <c r="A45" t="s">
        <v>205</v>
      </c>
      <c r="B45">
        <v>2014</v>
      </c>
      <c r="C45" s="14">
        <v>43054.607731481483</v>
      </c>
      <c r="F45">
        <v>3</v>
      </c>
    </row>
    <row r="46" spans="1:6">
      <c r="A46" t="s">
        <v>205</v>
      </c>
      <c r="B46">
        <v>2015</v>
      </c>
      <c r="C46" s="14">
        <v>43054.607731481483</v>
      </c>
      <c r="F46">
        <v>1</v>
      </c>
    </row>
    <row r="47" spans="1:6">
      <c r="A47" t="s">
        <v>205</v>
      </c>
      <c r="B47">
        <v>2016</v>
      </c>
      <c r="C47" s="14">
        <v>43054.607731481483</v>
      </c>
      <c r="D47">
        <v>0</v>
      </c>
      <c r="E47">
        <v>0</v>
      </c>
      <c r="F47">
        <v>0</v>
      </c>
    </row>
    <row r="48" spans="1:6">
      <c r="A48" t="s">
        <v>380</v>
      </c>
      <c r="B48">
        <v>2013</v>
      </c>
      <c r="C48" s="14">
        <v>43054.607731481483</v>
      </c>
      <c r="D48">
        <v>0</v>
      </c>
      <c r="E48">
        <v>0</v>
      </c>
      <c r="F48">
        <v>0</v>
      </c>
    </row>
    <row r="49" spans="1:6">
      <c r="A49" t="s">
        <v>380</v>
      </c>
      <c r="B49">
        <v>2014</v>
      </c>
      <c r="C49" s="14">
        <v>43054.607731481483</v>
      </c>
    </row>
    <row r="50" spans="1:6">
      <c r="A50" t="s">
        <v>380</v>
      </c>
      <c r="B50">
        <v>2015</v>
      </c>
      <c r="C50" s="14">
        <v>43054.607731481483</v>
      </c>
      <c r="D50">
        <v>0</v>
      </c>
      <c r="E50">
        <v>0</v>
      </c>
      <c r="F50">
        <v>0</v>
      </c>
    </row>
    <row r="51" spans="1:6">
      <c r="A51" t="s">
        <v>380</v>
      </c>
      <c r="B51">
        <v>2016</v>
      </c>
      <c r="C51" s="14">
        <v>43054.607731481483</v>
      </c>
      <c r="D51">
        <v>0</v>
      </c>
      <c r="E51">
        <v>0</v>
      </c>
      <c r="F51">
        <v>0</v>
      </c>
    </row>
    <row r="52" spans="1:6">
      <c r="A52" t="s">
        <v>215</v>
      </c>
      <c r="B52">
        <v>2013</v>
      </c>
      <c r="C52" s="14">
        <v>43054.607731481483</v>
      </c>
    </row>
    <row r="53" spans="1:6">
      <c r="A53" t="s">
        <v>215</v>
      </c>
      <c r="B53">
        <v>2014</v>
      </c>
      <c r="C53" s="14">
        <v>43054.607731481483</v>
      </c>
    </row>
    <row r="54" spans="1:6">
      <c r="A54" t="s">
        <v>215</v>
      </c>
      <c r="B54">
        <v>2015</v>
      </c>
      <c r="C54" s="14">
        <v>43054.607731481483</v>
      </c>
      <c r="D54">
        <v>0</v>
      </c>
      <c r="E54">
        <v>0</v>
      </c>
      <c r="F54">
        <v>0</v>
      </c>
    </row>
    <row r="55" spans="1:6">
      <c r="A55" t="s">
        <v>215</v>
      </c>
      <c r="B55">
        <v>2016</v>
      </c>
      <c r="C55" s="14">
        <v>43054.607731481483</v>
      </c>
      <c r="D55">
        <v>0</v>
      </c>
      <c r="E55">
        <v>0</v>
      </c>
      <c r="F55">
        <v>0</v>
      </c>
    </row>
    <row r="56" spans="1:6">
      <c r="A56" t="s">
        <v>223</v>
      </c>
      <c r="B56">
        <v>2013</v>
      </c>
      <c r="C56" s="14">
        <v>43054.607731481483</v>
      </c>
      <c r="D56">
        <v>0</v>
      </c>
      <c r="E56">
        <v>0</v>
      </c>
      <c r="F56">
        <v>0</v>
      </c>
    </row>
    <row r="57" spans="1:6">
      <c r="A57" t="s">
        <v>223</v>
      </c>
      <c r="B57">
        <v>2014</v>
      </c>
      <c r="C57" s="14">
        <v>43054.607731481483</v>
      </c>
      <c r="D57">
        <v>0</v>
      </c>
      <c r="E57">
        <v>0</v>
      </c>
      <c r="F57">
        <v>0</v>
      </c>
    </row>
    <row r="58" spans="1:6">
      <c r="A58" t="s">
        <v>223</v>
      </c>
      <c r="B58">
        <v>2015</v>
      </c>
      <c r="C58" s="14">
        <v>43054.607731481483</v>
      </c>
      <c r="D58">
        <v>0</v>
      </c>
      <c r="E58">
        <v>0</v>
      </c>
      <c r="F58">
        <v>0</v>
      </c>
    </row>
    <row r="59" spans="1:6">
      <c r="A59" t="s">
        <v>223</v>
      </c>
      <c r="B59">
        <v>2016</v>
      </c>
      <c r="C59" s="14">
        <v>43054.607731481483</v>
      </c>
      <c r="D59">
        <v>0</v>
      </c>
      <c r="E59">
        <v>0</v>
      </c>
      <c r="F59">
        <v>0</v>
      </c>
    </row>
    <row r="60" spans="1:6">
      <c r="A60" t="s">
        <v>232</v>
      </c>
      <c r="B60">
        <v>2013</v>
      </c>
      <c r="C60" s="14">
        <v>43054.607731481483</v>
      </c>
      <c r="D60">
        <v>0</v>
      </c>
      <c r="E60">
        <v>0</v>
      </c>
      <c r="F60">
        <v>0</v>
      </c>
    </row>
    <row r="61" spans="1:6">
      <c r="A61" t="s">
        <v>232</v>
      </c>
      <c r="B61">
        <v>2014</v>
      </c>
      <c r="C61" s="14">
        <v>43054.607731481483</v>
      </c>
      <c r="D61">
        <v>0</v>
      </c>
      <c r="E61">
        <v>0</v>
      </c>
      <c r="F61">
        <v>0</v>
      </c>
    </row>
    <row r="62" spans="1:6">
      <c r="A62" t="s">
        <v>232</v>
      </c>
      <c r="B62">
        <v>2015</v>
      </c>
      <c r="C62" s="14">
        <v>43054.607731481483</v>
      </c>
      <c r="D62">
        <v>0</v>
      </c>
      <c r="E62">
        <v>0</v>
      </c>
      <c r="F62">
        <v>0</v>
      </c>
    </row>
    <row r="63" spans="1:6">
      <c r="A63" t="s">
        <v>232</v>
      </c>
      <c r="B63">
        <v>2016</v>
      </c>
      <c r="C63" s="14">
        <v>43054.607731481483</v>
      </c>
      <c r="D63">
        <v>0</v>
      </c>
      <c r="E63">
        <v>0</v>
      </c>
      <c r="F63">
        <v>0</v>
      </c>
    </row>
    <row r="64" spans="1:6">
      <c r="A64" t="s">
        <v>239</v>
      </c>
      <c r="B64">
        <v>2013</v>
      </c>
      <c r="C64" s="14">
        <v>43054.607731481483</v>
      </c>
    </row>
    <row r="65" spans="1:6">
      <c r="A65" t="s">
        <v>239</v>
      </c>
      <c r="B65">
        <v>2014</v>
      </c>
      <c r="C65" s="14">
        <v>43054.607731481483</v>
      </c>
      <c r="D65">
        <v>0</v>
      </c>
      <c r="E65">
        <v>0</v>
      </c>
      <c r="F65">
        <v>0</v>
      </c>
    </row>
    <row r="66" spans="1:6">
      <c r="A66" t="s">
        <v>239</v>
      </c>
      <c r="B66">
        <v>2015</v>
      </c>
      <c r="C66" s="14">
        <v>43054.607731481483</v>
      </c>
      <c r="D66">
        <v>0</v>
      </c>
      <c r="E66">
        <v>0</v>
      </c>
      <c r="F66">
        <v>0</v>
      </c>
    </row>
    <row r="67" spans="1:6">
      <c r="A67" t="s">
        <v>239</v>
      </c>
      <c r="B67">
        <v>2016</v>
      </c>
      <c r="C67" s="14">
        <v>43054.607731481483</v>
      </c>
      <c r="D67">
        <v>0</v>
      </c>
      <c r="E67">
        <v>0</v>
      </c>
      <c r="F67">
        <v>0</v>
      </c>
    </row>
    <row r="68" spans="1:6">
      <c r="A68" t="s">
        <v>248</v>
      </c>
      <c r="B68">
        <v>2013</v>
      </c>
      <c r="C68" s="14">
        <v>43054.607731481483</v>
      </c>
      <c r="D68">
        <v>0</v>
      </c>
      <c r="E68">
        <v>0</v>
      </c>
      <c r="F68">
        <v>0</v>
      </c>
    </row>
    <row r="69" spans="1:6">
      <c r="A69" t="s">
        <v>248</v>
      </c>
      <c r="B69">
        <v>2014</v>
      </c>
      <c r="C69" s="14">
        <v>43054.607731481483</v>
      </c>
      <c r="D69">
        <v>0</v>
      </c>
      <c r="E69">
        <v>0</v>
      </c>
      <c r="F69">
        <v>0</v>
      </c>
    </row>
    <row r="70" spans="1:6">
      <c r="A70" t="s">
        <v>248</v>
      </c>
      <c r="B70">
        <v>2015</v>
      </c>
      <c r="C70" s="14">
        <v>43054.607731481483</v>
      </c>
      <c r="D70">
        <v>0</v>
      </c>
      <c r="E70">
        <v>0</v>
      </c>
      <c r="F70">
        <v>0</v>
      </c>
    </row>
    <row r="71" spans="1:6">
      <c r="A71" t="s">
        <v>248</v>
      </c>
      <c r="B71">
        <v>2016</v>
      </c>
      <c r="C71" s="14">
        <v>43054.607731481483</v>
      </c>
      <c r="D71">
        <v>0</v>
      </c>
      <c r="E71">
        <v>0</v>
      </c>
      <c r="F71">
        <v>0</v>
      </c>
    </row>
    <row r="72" spans="1:6">
      <c r="A72" t="s">
        <v>254</v>
      </c>
      <c r="B72">
        <v>2013</v>
      </c>
      <c r="C72" s="14">
        <v>43054.607731481483</v>
      </c>
    </row>
    <row r="73" spans="1:6">
      <c r="A73" t="s">
        <v>254</v>
      </c>
      <c r="B73">
        <v>2014</v>
      </c>
      <c r="C73" s="14">
        <v>43054.607731481483</v>
      </c>
    </row>
    <row r="74" spans="1:6">
      <c r="A74" t="s">
        <v>254</v>
      </c>
      <c r="B74">
        <v>2015</v>
      </c>
      <c r="C74" s="14">
        <v>43054.607731481483</v>
      </c>
    </row>
    <row r="75" spans="1:6">
      <c r="A75" t="s">
        <v>254</v>
      </c>
      <c r="B75">
        <v>2016</v>
      </c>
      <c r="C75" s="14">
        <v>43054.607731481483</v>
      </c>
    </row>
    <row r="76" spans="1:6">
      <c r="A76" t="s">
        <v>263</v>
      </c>
      <c r="B76">
        <v>2013</v>
      </c>
      <c r="C76" s="14">
        <v>43054.607731481483</v>
      </c>
      <c r="D76">
        <v>0</v>
      </c>
      <c r="E76">
        <v>0</v>
      </c>
      <c r="F76">
        <v>0</v>
      </c>
    </row>
    <row r="77" spans="1:6">
      <c r="A77" t="s">
        <v>263</v>
      </c>
      <c r="B77">
        <v>2014</v>
      </c>
      <c r="C77" s="14">
        <v>43054.607731481483</v>
      </c>
      <c r="D77">
        <v>0</v>
      </c>
      <c r="E77">
        <v>0</v>
      </c>
      <c r="F77">
        <v>0</v>
      </c>
    </row>
    <row r="78" spans="1:6">
      <c r="A78" t="s">
        <v>263</v>
      </c>
      <c r="B78">
        <v>2015</v>
      </c>
      <c r="C78" s="14">
        <v>43054.607731481483</v>
      </c>
      <c r="D78">
        <v>0</v>
      </c>
      <c r="E78">
        <v>0</v>
      </c>
      <c r="F78">
        <v>0</v>
      </c>
    </row>
    <row r="79" spans="1:6">
      <c r="A79" t="s">
        <v>263</v>
      </c>
      <c r="B79">
        <v>2016</v>
      </c>
      <c r="C79" s="14">
        <v>43054.607731481483</v>
      </c>
      <c r="D79">
        <v>0</v>
      </c>
      <c r="E79">
        <v>0</v>
      </c>
      <c r="F79">
        <v>0</v>
      </c>
    </row>
    <row r="80" spans="1:6">
      <c r="A80" t="s">
        <v>280</v>
      </c>
      <c r="B80">
        <v>2013</v>
      </c>
      <c r="C80" s="14">
        <v>43054.607731481483</v>
      </c>
    </row>
    <row r="81" spans="1:6">
      <c r="A81" t="s">
        <v>280</v>
      </c>
      <c r="B81">
        <v>2014</v>
      </c>
      <c r="C81" s="14">
        <v>43054.607731481483</v>
      </c>
    </row>
    <row r="82" spans="1:6">
      <c r="A82" t="s">
        <v>280</v>
      </c>
      <c r="B82">
        <v>2015</v>
      </c>
      <c r="C82" s="14">
        <v>43054.607731481483</v>
      </c>
      <c r="D82">
        <v>0</v>
      </c>
      <c r="E82">
        <v>0</v>
      </c>
      <c r="F82">
        <v>0</v>
      </c>
    </row>
    <row r="83" spans="1:6">
      <c r="A83" t="s">
        <v>280</v>
      </c>
      <c r="B83">
        <v>2016</v>
      </c>
      <c r="C83" s="14">
        <v>43054.607731481483</v>
      </c>
      <c r="D83">
        <v>0</v>
      </c>
      <c r="E83">
        <v>0</v>
      </c>
      <c r="F83">
        <v>0</v>
      </c>
    </row>
    <row r="84" spans="1:6">
      <c r="A84" t="s">
        <v>272</v>
      </c>
      <c r="B84">
        <v>2013</v>
      </c>
      <c r="C84" s="14">
        <v>43054.607731481483</v>
      </c>
      <c r="D84">
        <v>0</v>
      </c>
      <c r="E84">
        <v>0</v>
      </c>
      <c r="F84">
        <v>0</v>
      </c>
    </row>
    <row r="85" spans="1:6">
      <c r="A85" t="s">
        <v>272</v>
      </c>
      <c r="B85">
        <v>2014</v>
      </c>
      <c r="C85" s="14">
        <v>43054.607731481483</v>
      </c>
      <c r="D85">
        <v>0</v>
      </c>
      <c r="E85">
        <v>0</v>
      </c>
      <c r="F85">
        <v>0</v>
      </c>
    </row>
    <row r="86" spans="1:6">
      <c r="A86" t="s">
        <v>272</v>
      </c>
      <c r="B86">
        <v>2015</v>
      </c>
      <c r="C86" s="14">
        <v>43054.607731481483</v>
      </c>
      <c r="D86">
        <v>0</v>
      </c>
      <c r="E86">
        <v>0</v>
      </c>
      <c r="F86">
        <v>0</v>
      </c>
    </row>
    <row r="87" spans="1:6">
      <c r="A87" t="s">
        <v>272</v>
      </c>
      <c r="B87">
        <v>2016</v>
      </c>
      <c r="C87" s="14">
        <v>43054.607731481483</v>
      </c>
      <c r="D87">
        <v>0</v>
      </c>
      <c r="E87">
        <v>0</v>
      </c>
      <c r="F87">
        <v>0</v>
      </c>
    </row>
    <row r="88" spans="1:6">
      <c r="A88" t="s">
        <v>285</v>
      </c>
      <c r="B88">
        <v>2013</v>
      </c>
      <c r="C88" s="14">
        <v>43054.607731481483</v>
      </c>
      <c r="D88">
        <v>0</v>
      </c>
      <c r="E88">
        <v>0</v>
      </c>
      <c r="F88">
        <v>0</v>
      </c>
    </row>
    <row r="89" spans="1:6">
      <c r="A89" t="s">
        <v>285</v>
      </c>
      <c r="B89">
        <v>2014</v>
      </c>
      <c r="C89" s="14">
        <v>43054.607731481483</v>
      </c>
      <c r="D89">
        <v>0</v>
      </c>
      <c r="E89">
        <v>0</v>
      </c>
      <c r="F89">
        <v>0</v>
      </c>
    </row>
    <row r="90" spans="1:6">
      <c r="A90" t="s">
        <v>285</v>
      </c>
      <c r="B90">
        <v>2015</v>
      </c>
      <c r="C90" s="14">
        <v>43054.607731481483</v>
      </c>
      <c r="D90">
        <v>0</v>
      </c>
      <c r="E90">
        <v>0</v>
      </c>
      <c r="F90">
        <v>0</v>
      </c>
    </row>
    <row r="91" spans="1:6">
      <c r="A91" t="s">
        <v>285</v>
      </c>
      <c r="B91">
        <v>2016</v>
      </c>
      <c r="C91" s="14">
        <v>43054.607731481483</v>
      </c>
      <c r="D91">
        <v>0</v>
      </c>
      <c r="E91">
        <v>0</v>
      </c>
      <c r="F91">
        <v>0</v>
      </c>
    </row>
    <row r="92" spans="1:6">
      <c r="A92" t="s">
        <v>291</v>
      </c>
      <c r="B92">
        <v>2013</v>
      </c>
      <c r="C92" s="14">
        <v>43054.607731481483</v>
      </c>
      <c r="D92">
        <v>0</v>
      </c>
      <c r="E92">
        <v>0</v>
      </c>
      <c r="F92">
        <v>0</v>
      </c>
    </row>
    <row r="93" spans="1:6">
      <c r="A93" t="s">
        <v>291</v>
      </c>
      <c r="B93">
        <v>2014</v>
      </c>
      <c r="C93" s="14">
        <v>43054.607731481483</v>
      </c>
      <c r="D93">
        <v>0</v>
      </c>
      <c r="E93">
        <v>0</v>
      </c>
      <c r="F93">
        <v>0</v>
      </c>
    </row>
    <row r="94" spans="1:6">
      <c r="A94" t="s">
        <v>291</v>
      </c>
      <c r="B94">
        <v>2015</v>
      </c>
      <c r="C94" s="14">
        <v>43054.607731481483</v>
      </c>
      <c r="D94">
        <v>0</v>
      </c>
      <c r="E94">
        <v>0</v>
      </c>
      <c r="F94">
        <v>0</v>
      </c>
    </row>
    <row r="95" spans="1:6">
      <c r="A95" t="s">
        <v>291</v>
      </c>
      <c r="B95">
        <v>2016</v>
      </c>
      <c r="C95" s="14">
        <v>43054.607731481483</v>
      </c>
      <c r="D95">
        <v>0</v>
      </c>
      <c r="E95">
        <v>0</v>
      </c>
      <c r="F95">
        <v>0</v>
      </c>
    </row>
    <row r="96" spans="1:6">
      <c r="A96" t="s">
        <v>300</v>
      </c>
      <c r="B96">
        <v>2013</v>
      </c>
      <c r="C96" s="14">
        <v>43054.607731481483</v>
      </c>
      <c r="D96">
        <v>0</v>
      </c>
      <c r="E96">
        <v>0</v>
      </c>
      <c r="F96">
        <v>0</v>
      </c>
    </row>
    <row r="97" spans="1:6">
      <c r="A97" t="s">
        <v>300</v>
      </c>
      <c r="B97">
        <v>2014</v>
      </c>
      <c r="C97" s="14">
        <v>43054.607731481483</v>
      </c>
      <c r="D97">
        <v>0</v>
      </c>
      <c r="E97">
        <v>0</v>
      </c>
      <c r="F97">
        <v>0</v>
      </c>
    </row>
    <row r="98" spans="1:6">
      <c r="A98" t="s">
        <v>300</v>
      </c>
      <c r="B98">
        <v>2015</v>
      </c>
      <c r="C98" s="14">
        <v>43054.607731481483</v>
      </c>
      <c r="D98">
        <v>0</v>
      </c>
      <c r="E98">
        <v>0</v>
      </c>
      <c r="F98">
        <v>0</v>
      </c>
    </row>
    <row r="99" spans="1:6">
      <c r="A99" t="s">
        <v>300</v>
      </c>
      <c r="B99">
        <v>2016</v>
      </c>
      <c r="C99" s="14">
        <v>43054.607731481483</v>
      </c>
      <c r="D99">
        <v>0</v>
      </c>
      <c r="E99">
        <v>0</v>
      </c>
      <c r="F99">
        <v>0</v>
      </c>
    </row>
    <row r="100" spans="1:6">
      <c r="A100" t="s">
        <v>311</v>
      </c>
      <c r="B100">
        <v>2013</v>
      </c>
      <c r="C100" s="14">
        <v>43054.607731481483</v>
      </c>
      <c r="D100">
        <v>0</v>
      </c>
      <c r="E100">
        <v>2</v>
      </c>
      <c r="F100">
        <v>1</v>
      </c>
    </row>
    <row r="101" spans="1:6">
      <c r="A101" t="s">
        <v>311</v>
      </c>
      <c r="B101">
        <v>2014</v>
      </c>
      <c r="C101" s="14">
        <v>43054.607731481483</v>
      </c>
      <c r="D101">
        <v>0</v>
      </c>
      <c r="E101">
        <v>0</v>
      </c>
      <c r="F101">
        <v>2</v>
      </c>
    </row>
    <row r="102" spans="1:6">
      <c r="A102" t="s">
        <v>311</v>
      </c>
      <c r="B102">
        <v>2015</v>
      </c>
      <c r="C102" s="14">
        <v>43054.607731481483</v>
      </c>
      <c r="D102">
        <v>0</v>
      </c>
      <c r="E102">
        <v>0</v>
      </c>
      <c r="F102">
        <v>2</v>
      </c>
    </row>
    <row r="103" spans="1:6">
      <c r="A103" t="s">
        <v>311</v>
      </c>
      <c r="B103">
        <v>2016</v>
      </c>
      <c r="C103" s="14">
        <v>43054.607731481483</v>
      </c>
      <c r="D103">
        <v>1</v>
      </c>
      <c r="E103">
        <v>0</v>
      </c>
      <c r="F103">
        <v>1</v>
      </c>
    </row>
    <row r="104" spans="1:6">
      <c r="A104" t="s">
        <v>318</v>
      </c>
      <c r="B104">
        <v>2013</v>
      </c>
      <c r="C104" s="14">
        <v>43054.607731481483</v>
      </c>
      <c r="D104">
        <v>0</v>
      </c>
      <c r="E104">
        <v>0</v>
      </c>
      <c r="F104">
        <v>0</v>
      </c>
    </row>
    <row r="105" spans="1:6">
      <c r="A105" t="s">
        <v>318</v>
      </c>
      <c r="B105">
        <v>2014</v>
      </c>
      <c r="C105" s="14">
        <v>43054.607731481483</v>
      </c>
      <c r="D105">
        <v>0</v>
      </c>
      <c r="E105">
        <v>0</v>
      </c>
      <c r="F105">
        <v>0</v>
      </c>
    </row>
    <row r="106" spans="1:6">
      <c r="A106" t="s">
        <v>318</v>
      </c>
      <c r="B106">
        <v>2015</v>
      </c>
      <c r="C106" s="14">
        <v>43054.607731481483</v>
      </c>
      <c r="D106">
        <v>0</v>
      </c>
      <c r="E106">
        <v>0</v>
      </c>
      <c r="F106">
        <v>0</v>
      </c>
    </row>
    <row r="107" spans="1:6">
      <c r="A107" t="s">
        <v>318</v>
      </c>
      <c r="B107">
        <v>2016</v>
      </c>
      <c r="C107" s="14">
        <v>43054.607731481483</v>
      </c>
      <c r="D107">
        <v>0</v>
      </c>
      <c r="E107">
        <v>0</v>
      </c>
      <c r="F107">
        <v>0</v>
      </c>
    </row>
    <row r="108" spans="1:6">
      <c r="A108" t="s">
        <v>327</v>
      </c>
      <c r="B108">
        <v>2013</v>
      </c>
      <c r="C108" s="14">
        <v>43054.607731481483</v>
      </c>
    </row>
    <row r="109" spans="1:6">
      <c r="A109" t="s">
        <v>327</v>
      </c>
      <c r="B109">
        <v>2014</v>
      </c>
      <c r="C109" s="14">
        <v>43054.607731481483</v>
      </c>
      <c r="D109">
        <v>0</v>
      </c>
      <c r="E109">
        <v>0</v>
      </c>
      <c r="F109">
        <v>0</v>
      </c>
    </row>
    <row r="110" spans="1:6">
      <c r="A110" t="s">
        <v>327</v>
      </c>
      <c r="B110">
        <v>2015</v>
      </c>
      <c r="C110" s="14">
        <v>43054.607731481483</v>
      </c>
      <c r="D110">
        <v>0</v>
      </c>
      <c r="E110">
        <v>0</v>
      </c>
      <c r="F110">
        <v>0</v>
      </c>
    </row>
    <row r="111" spans="1:6">
      <c r="A111" t="s">
        <v>327</v>
      </c>
      <c r="B111">
        <v>2016</v>
      </c>
      <c r="C111" s="14">
        <v>43054.607731481483</v>
      </c>
      <c r="D111">
        <v>0</v>
      </c>
      <c r="E111">
        <v>0</v>
      </c>
      <c r="F111">
        <v>0</v>
      </c>
    </row>
    <row r="112" spans="1:6">
      <c r="A112" t="s">
        <v>336</v>
      </c>
      <c r="B112">
        <v>2013</v>
      </c>
      <c r="C112" s="14">
        <v>43054.607731481483</v>
      </c>
      <c r="D112">
        <v>0</v>
      </c>
      <c r="E112">
        <v>0</v>
      </c>
      <c r="F112">
        <v>0</v>
      </c>
    </row>
    <row r="113" spans="1:6">
      <c r="A113" t="s">
        <v>336</v>
      </c>
      <c r="B113">
        <v>2014</v>
      </c>
      <c r="C113" s="14">
        <v>43054.607731481483</v>
      </c>
      <c r="D113">
        <v>1</v>
      </c>
      <c r="E113">
        <v>0</v>
      </c>
      <c r="F113">
        <v>1</v>
      </c>
    </row>
    <row r="114" spans="1:6">
      <c r="A114" t="s">
        <v>336</v>
      </c>
      <c r="B114">
        <v>2015</v>
      </c>
      <c r="C114" s="14">
        <v>43054.607731481483</v>
      </c>
      <c r="D114">
        <v>0</v>
      </c>
      <c r="E114">
        <v>0</v>
      </c>
      <c r="F114">
        <v>0</v>
      </c>
    </row>
    <row r="115" spans="1:6">
      <c r="A115" t="s">
        <v>336</v>
      </c>
      <c r="B115">
        <v>2016</v>
      </c>
      <c r="C115" s="14">
        <v>43054.607731481483</v>
      </c>
      <c r="D115">
        <v>0</v>
      </c>
      <c r="E115">
        <v>1</v>
      </c>
      <c r="F115">
        <v>0</v>
      </c>
    </row>
    <row r="116" spans="1:6">
      <c r="A116" t="s">
        <v>349</v>
      </c>
      <c r="B116">
        <v>2013</v>
      </c>
      <c r="C116" s="14">
        <v>43054.607731481483</v>
      </c>
      <c r="D116">
        <v>0</v>
      </c>
      <c r="E116">
        <v>0</v>
      </c>
      <c r="F116">
        <v>0</v>
      </c>
    </row>
    <row r="117" spans="1:6">
      <c r="A117" t="s">
        <v>349</v>
      </c>
      <c r="B117">
        <v>2014</v>
      </c>
      <c r="C117" s="14">
        <v>43054.607731481483</v>
      </c>
      <c r="D117">
        <v>0</v>
      </c>
      <c r="E117">
        <v>0</v>
      </c>
      <c r="F117">
        <v>0</v>
      </c>
    </row>
    <row r="118" spans="1:6">
      <c r="A118" t="s">
        <v>349</v>
      </c>
      <c r="B118">
        <v>2015</v>
      </c>
      <c r="C118" s="14">
        <v>43054.607731481483</v>
      </c>
      <c r="D118">
        <v>0</v>
      </c>
      <c r="E118">
        <v>0</v>
      </c>
      <c r="F118">
        <v>0</v>
      </c>
    </row>
    <row r="119" spans="1:6">
      <c r="A119" t="s">
        <v>349</v>
      </c>
      <c r="B119">
        <v>2016</v>
      </c>
      <c r="C119" s="14">
        <v>43054.607731481483</v>
      </c>
      <c r="D119">
        <v>0</v>
      </c>
      <c r="E119">
        <v>0</v>
      </c>
      <c r="F119">
        <v>0</v>
      </c>
    </row>
    <row r="120" spans="1:6">
      <c r="A120" t="s">
        <v>359</v>
      </c>
      <c r="B120">
        <v>2013</v>
      </c>
      <c r="C120" s="14">
        <v>43054.607731481483</v>
      </c>
      <c r="D120">
        <v>0</v>
      </c>
      <c r="E120">
        <v>0</v>
      </c>
      <c r="F120">
        <v>0</v>
      </c>
    </row>
    <row r="121" spans="1:6">
      <c r="A121" t="s">
        <v>359</v>
      </c>
      <c r="B121">
        <v>2014</v>
      </c>
      <c r="C121" s="14">
        <v>43054.607731481483</v>
      </c>
      <c r="D121">
        <v>0</v>
      </c>
      <c r="E121">
        <v>0</v>
      </c>
      <c r="F121">
        <v>0</v>
      </c>
    </row>
    <row r="122" spans="1:6">
      <c r="A122" t="s">
        <v>359</v>
      </c>
      <c r="B122">
        <v>2015</v>
      </c>
      <c r="C122" s="14">
        <v>43054.607731481483</v>
      </c>
      <c r="D122">
        <v>0</v>
      </c>
      <c r="E122">
        <v>0</v>
      </c>
      <c r="F122">
        <v>0</v>
      </c>
    </row>
    <row r="123" spans="1:6">
      <c r="A123" t="s">
        <v>359</v>
      </c>
      <c r="B123">
        <v>2016</v>
      </c>
      <c r="C123" s="14">
        <v>43054.607731481483</v>
      </c>
      <c r="D123">
        <v>0</v>
      </c>
      <c r="E123">
        <v>0</v>
      </c>
      <c r="F123">
        <v>0</v>
      </c>
    </row>
    <row r="124" spans="1:6">
      <c r="A124" t="s">
        <v>368</v>
      </c>
      <c r="B124">
        <v>2013</v>
      </c>
      <c r="C124" s="14">
        <v>43054.607731481483</v>
      </c>
      <c r="D124">
        <v>0</v>
      </c>
      <c r="E124">
        <v>0</v>
      </c>
      <c r="F124">
        <v>0</v>
      </c>
    </row>
    <row r="125" spans="1:6">
      <c r="A125" t="s">
        <v>368</v>
      </c>
      <c r="B125">
        <v>2014</v>
      </c>
      <c r="C125" s="14">
        <v>43054.607731481483</v>
      </c>
      <c r="D125">
        <v>0</v>
      </c>
      <c r="E125">
        <v>0</v>
      </c>
      <c r="F125">
        <v>0</v>
      </c>
    </row>
    <row r="126" spans="1:6">
      <c r="A126" t="s">
        <v>368</v>
      </c>
      <c r="B126">
        <v>2015</v>
      </c>
      <c r="C126" s="14">
        <v>43054.607731481483</v>
      </c>
      <c r="D126">
        <v>0</v>
      </c>
      <c r="E126">
        <v>0</v>
      </c>
      <c r="F126">
        <v>0</v>
      </c>
    </row>
    <row r="127" spans="1:6">
      <c r="A127" t="s">
        <v>368</v>
      </c>
      <c r="B127">
        <v>2016</v>
      </c>
      <c r="C127" s="14">
        <v>43054.607731481483</v>
      </c>
      <c r="D127">
        <v>0</v>
      </c>
      <c r="E127">
        <v>0</v>
      </c>
      <c r="F127">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G7"/>
  <sheetViews>
    <sheetView workbookViewId="0"/>
  </sheetViews>
  <sheetFormatPr defaultRowHeight="15"/>
  <sheetData>
    <row r="1" spans="1:33">
      <c r="A1">
        <v>2.2999999999999998</v>
      </c>
      <c r="B1" t="s">
        <v>17</v>
      </c>
    </row>
    <row r="2" spans="1:33">
      <c r="A2" s="10" t="str">
        <f>HYPERLINK("#'Contents'!B12",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43054.605729166666</v>
      </c>
      <c r="C4" t="s">
        <v>399</v>
      </c>
      <c r="D4" t="s">
        <v>911</v>
      </c>
      <c r="F4" t="s">
        <v>912</v>
      </c>
      <c r="G4" t="s">
        <v>156</v>
      </c>
      <c r="H4" t="s">
        <v>428</v>
      </c>
      <c r="I4" t="s">
        <v>429</v>
      </c>
      <c r="J4" t="s">
        <v>433</v>
      </c>
      <c r="K4" t="s">
        <v>913</v>
      </c>
      <c r="L4" t="s">
        <v>914</v>
      </c>
      <c r="M4" t="s">
        <v>444</v>
      </c>
      <c r="N4" t="s">
        <v>449</v>
      </c>
      <c r="O4" t="s">
        <v>216</v>
      </c>
      <c r="P4" t="s">
        <v>462</v>
      </c>
      <c r="Q4" t="s">
        <v>915</v>
      </c>
      <c r="R4" t="s">
        <v>244</v>
      </c>
      <c r="S4" t="s">
        <v>5088</v>
      </c>
      <c r="U4" t="s">
        <v>916</v>
      </c>
      <c r="V4" t="s">
        <v>865</v>
      </c>
      <c r="W4" t="s">
        <v>631</v>
      </c>
      <c r="X4" t="s">
        <v>917</v>
      </c>
      <c r="Y4" t="s">
        <v>292</v>
      </c>
      <c r="Z4" t="s">
        <v>301</v>
      </c>
      <c r="AC4" t="s">
        <v>662</v>
      </c>
      <c r="AD4" t="s">
        <v>918</v>
      </c>
      <c r="AE4" t="s">
        <v>535</v>
      </c>
      <c r="AF4" t="s">
        <v>542</v>
      </c>
      <c r="AG4" t="s">
        <v>801</v>
      </c>
    </row>
    <row r="5" spans="1:33">
      <c r="A5">
        <v>2014</v>
      </c>
      <c r="B5" s="14">
        <v>43054.605729166666</v>
      </c>
      <c r="C5" t="s">
        <v>399</v>
      </c>
      <c r="D5" t="s">
        <v>911</v>
      </c>
      <c r="F5" t="s">
        <v>912</v>
      </c>
      <c r="G5" t="s">
        <v>156</v>
      </c>
      <c r="H5" t="s">
        <v>428</v>
      </c>
      <c r="I5" t="s">
        <v>429</v>
      </c>
      <c r="J5" t="s">
        <v>433</v>
      </c>
      <c r="K5" t="s">
        <v>913</v>
      </c>
      <c r="L5" t="s">
        <v>914</v>
      </c>
      <c r="M5" t="s">
        <v>207</v>
      </c>
      <c r="N5" t="s">
        <v>919</v>
      </c>
      <c r="O5" t="s">
        <v>216</v>
      </c>
      <c r="P5" t="s">
        <v>920</v>
      </c>
      <c r="Q5" t="s">
        <v>915</v>
      </c>
      <c r="R5" t="s">
        <v>244</v>
      </c>
      <c r="S5" t="s">
        <v>5088</v>
      </c>
      <c r="U5" t="s">
        <v>916</v>
      </c>
      <c r="V5" t="s">
        <v>865</v>
      </c>
      <c r="W5" t="s">
        <v>631</v>
      </c>
      <c r="X5" t="s">
        <v>561</v>
      </c>
      <c r="Y5" t="s">
        <v>292</v>
      </c>
      <c r="Z5" t="s">
        <v>301</v>
      </c>
      <c r="AB5" t="s">
        <v>525</v>
      </c>
      <c r="AC5" t="s">
        <v>328</v>
      </c>
      <c r="AD5" t="s">
        <v>918</v>
      </c>
      <c r="AE5" t="s">
        <v>356</v>
      </c>
      <c r="AF5" t="s">
        <v>542</v>
      </c>
      <c r="AG5" t="s">
        <v>801</v>
      </c>
    </row>
    <row r="6" spans="1:33">
      <c r="A6">
        <v>2015</v>
      </c>
      <c r="B6" s="14">
        <v>43054.605729166666</v>
      </c>
      <c r="C6" t="s">
        <v>399</v>
      </c>
      <c r="D6" t="s">
        <v>911</v>
      </c>
      <c r="E6" t="s">
        <v>135</v>
      </c>
      <c r="F6" t="s">
        <v>912</v>
      </c>
      <c r="G6" t="s">
        <v>156</v>
      </c>
      <c r="H6" t="s">
        <v>428</v>
      </c>
      <c r="I6" t="s">
        <v>429</v>
      </c>
      <c r="J6" t="s">
        <v>433</v>
      </c>
      <c r="K6" t="s">
        <v>913</v>
      </c>
      <c r="L6" t="s">
        <v>914</v>
      </c>
      <c r="M6" t="s">
        <v>207</v>
      </c>
      <c r="N6" t="s">
        <v>5149</v>
      </c>
      <c r="O6" t="s">
        <v>216</v>
      </c>
      <c r="P6" t="s">
        <v>920</v>
      </c>
      <c r="Q6" t="s">
        <v>915</v>
      </c>
      <c r="R6" t="s">
        <v>244</v>
      </c>
      <c r="S6" t="s">
        <v>5088</v>
      </c>
      <c r="U6" t="s">
        <v>916</v>
      </c>
      <c r="V6" t="s">
        <v>865</v>
      </c>
      <c r="W6" t="s">
        <v>631</v>
      </c>
      <c r="X6" t="s">
        <v>561</v>
      </c>
      <c r="Y6" t="s">
        <v>292</v>
      </c>
      <c r="Z6" t="s">
        <v>301</v>
      </c>
      <c r="AA6" t="s">
        <v>515</v>
      </c>
      <c r="AB6" t="s">
        <v>525</v>
      </c>
      <c r="AC6" t="s">
        <v>328</v>
      </c>
      <c r="AD6" t="s">
        <v>918</v>
      </c>
      <c r="AE6" t="s">
        <v>356</v>
      </c>
      <c r="AF6" t="s">
        <v>542</v>
      </c>
      <c r="AG6" t="s">
        <v>801</v>
      </c>
    </row>
    <row r="7" spans="1:33">
      <c r="A7">
        <v>2016</v>
      </c>
      <c r="B7" s="14">
        <v>43054.605729166666</v>
      </c>
      <c r="C7" t="s">
        <v>399</v>
      </c>
      <c r="D7" t="s">
        <v>911</v>
      </c>
      <c r="E7" t="s">
        <v>135</v>
      </c>
      <c r="F7" t="s">
        <v>912</v>
      </c>
      <c r="G7" t="s">
        <v>156</v>
      </c>
      <c r="H7" t="s">
        <v>423</v>
      </c>
      <c r="I7" t="s">
        <v>429</v>
      </c>
      <c r="J7" t="s">
        <v>433</v>
      </c>
      <c r="K7" t="s">
        <v>5053</v>
      </c>
      <c r="L7" t="s">
        <v>914</v>
      </c>
      <c r="M7" t="s">
        <v>5213</v>
      </c>
      <c r="N7" t="s">
        <v>5149</v>
      </c>
      <c r="O7" t="s">
        <v>5071</v>
      </c>
      <c r="P7" t="s">
        <v>920</v>
      </c>
      <c r="Q7" t="s">
        <v>915</v>
      </c>
      <c r="R7" t="s">
        <v>244</v>
      </c>
      <c r="S7" t="s">
        <v>5088</v>
      </c>
      <c r="U7" t="s">
        <v>5387</v>
      </c>
      <c r="V7" t="s">
        <v>865</v>
      </c>
      <c r="W7" t="s">
        <v>631</v>
      </c>
      <c r="X7" t="s">
        <v>561</v>
      </c>
      <c r="Y7" t="s">
        <v>292</v>
      </c>
      <c r="Z7" t="s">
        <v>301</v>
      </c>
      <c r="AA7" t="s">
        <v>515</v>
      </c>
      <c r="AB7" t="s">
        <v>525</v>
      </c>
      <c r="AC7" t="s">
        <v>5287</v>
      </c>
      <c r="AD7" t="s">
        <v>918</v>
      </c>
      <c r="AE7" t="s">
        <v>356</v>
      </c>
      <c r="AF7" t="s">
        <v>5388</v>
      </c>
      <c r="AG7" t="s">
        <v>801</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AH11"/>
  <sheetViews>
    <sheetView workbookViewId="0"/>
  </sheetViews>
  <sheetFormatPr defaultRowHeight="15"/>
  <sheetData>
    <row r="1" spans="1:34">
      <c r="A1">
        <v>6.2</v>
      </c>
      <c r="B1" t="s">
        <v>4910</v>
      </c>
    </row>
    <row r="2" spans="1:34">
      <c r="A2" s="10" t="str">
        <f>HYPERLINK("#'Contents'!B128", "Back to Contents")</f>
        <v>Back to Contents</v>
      </c>
    </row>
    <row r="3" spans="1:34">
      <c r="A3" t="s">
        <v>108</v>
      </c>
      <c r="B3" t="s">
        <v>109</v>
      </c>
      <c r="C3" t="s">
        <v>3687</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43054.607754629629</v>
      </c>
      <c r="C4" t="s">
        <v>3688</v>
      </c>
      <c r="D4">
        <v>1</v>
      </c>
      <c r="E4">
        <v>3</v>
      </c>
      <c r="F4">
        <v>5</v>
      </c>
      <c r="H4">
        <v>0</v>
      </c>
      <c r="I4">
        <v>3</v>
      </c>
      <c r="J4">
        <v>2</v>
      </c>
      <c r="K4">
        <v>2</v>
      </c>
      <c r="L4">
        <v>4</v>
      </c>
      <c r="O4">
        <v>2</v>
      </c>
      <c r="P4">
        <v>1</v>
      </c>
      <c r="Q4">
        <v>0</v>
      </c>
      <c r="R4">
        <v>3</v>
      </c>
      <c r="S4">
        <v>0</v>
      </c>
      <c r="T4">
        <v>0</v>
      </c>
      <c r="U4">
        <v>0</v>
      </c>
      <c r="V4">
        <v>1</v>
      </c>
      <c r="W4">
        <v>1</v>
      </c>
      <c r="X4">
        <v>0</v>
      </c>
      <c r="Y4">
        <v>0</v>
      </c>
      <c r="Z4">
        <v>0</v>
      </c>
      <c r="AB4">
        <v>4</v>
      </c>
      <c r="AC4">
        <v>10</v>
      </c>
      <c r="AE4">
        <v>2</v>
      </c>
      <c r="AF4">
        <v>0</v>
      </c>
      <c r="AG4">
        <v>0</v>
      </c>
      <c r="AH4">
        <v>0</v>
      </c>
    </row>
    <row r="5" spans="1:34">
      <c r="A5">
        <v>2013</v>
      </c>
      <c r="B5" s="14">
        <v>43054.607754629629</v>
      </c>
      <c r="C5" t="s">
        <v>3689</v>
      </c>
      <c r="D5">
        <v>0</v>
      </c>
      <c r="E5">
        <v>0</v>
      </c>
      <c r="H5">
        <v>0</v>
      </c>
      <c r="I5">
        <v>0</v>
      </c>
      <c r="J5">
        <v>0</v>
      </c>
      <c r="O5">
        <v>2</v>
      </c>
      <c r="P5">
        <v>0</v>
      </c>
      <c r="Q5">
        <v>0</v>
      </c>
      <c r="R5">
        <v>0</v>
      </c>
      <c r="T5">
        <v>0</v>
      </c>
      <c r="U5">
        <v>0</v>
      </c>
      <c r="V5">
        <v>0</v>
      </c>
      <c r="W5">
        <v>0</v>
      </c>
      <c r="X5">
        <v>0</v>
      </c>
      <c r="Y5">
        <v>0</v>
      </c>
      <c r="Z5">
        <v>0</v>
      </c>
      <c r="AC5">
        <v>0</v>
      </c>
      <c r="AE5">
        <v>0</v>
      </c>
      <c r="AF5">
        <v>0</v>
      </c>
      <c r="AG5">
        <v>0</v>
      </c>
      <c r="AH5">
        <v>0</v>
      </c>
    </row>
    <row r="6" spans="1:34">
      <c r="A6">
        <v>2014</v>
      </c>
      <c r="B6" s="14">
        <v>43054.607754629629</v>
      </c>
      <c r="C6" t="s">
        <v>3688</v>
      </c>
      <c r="D6">
        <v>2</v>
      </c>
      <c r="E6">
        <v>4</v>
      </c>
      <c r="F6">
        <v>5</v>
      </c>
      <c r="G6">
        <v>5</v>
      </c>
      <c r="H6">
        <v>0</v>
      </c>
      <c r="I6">
        <v>3</v>
      </c>
      <c r="J6">
        <v>2</v>
      </c>
      <c r="K6">
        <v>3</v>
      </c>
      <c r="L6">
        <v>1</v>
      </c>
      <c r="M6">
        <v>2</v>
      </c>
      <c r="O6">
        <v>2</v>
      </c>
      <c r="P6">
        <v>1</v>
      </c>
      <c r="Q6">
        <v>2</v>
      </c>
      <c r="R6">
        <v>3</v>
      </c>
      <c r="S6">
        <v>2</v>
      </c>
      <c r="T6">
        <v>0</v>
      </c>
      <c r="V6">
        <v>2</v>
      </c>
      <c r="W6">
        <v>3</v>
      </c>
      <c r="X6">
        <v>0</v>
      </c>
      <c r="Y6">
        <v>2</v>
      </c>
      <c r="Z6">
        <v>4</v>
      </c>
      <c r="AA6">
        <v>2</v>
      </c>
      <c r="AB6">
        <v>4</v>
      </c>
      <c r="AC6">
        <v>3</v>
      </c>
      <c r="AD6">
        <v>0</v>
      </c>
      <c r="AE6">
        <v>2</v>
      </c>
      <c r="AF6">
        <v>0</v>
      </c>
      <c r="AG6">
        <v>1</v>
      </c>
      <c r="AH6">
        <v>3</v>
      </c>
    </row>
    <row r="7" spans="1:34">
      <c r="A7">
        <v>2014</v>
      </c>
      <c r="B7" s="14">
        <v>43054.607754629629</v>
      </c>
      <c r="C7" t="s">
        <v>3689</v>
      </c>
      <c r="D7">
        <v>0</v>
      </c>
      <c r="E7">
        <v>0</v>
      </c>
      <c r="H7">
        <v>0</v>
      </c>
      <c r="I7">
        <v>0</v>
      </c>
      <c r="J7">
        <v>0</v>
      </c>
      <c r="L7">
        <v>0</v>
      </c>
      <c r="O7">
        <v>2</v>
      </c>
      <c r="P7">
        <v>0</v>
      </c>
      <c r="R7">
        <v>0</v>
      </c>
      <c r="S7">
        <v>0</v>
      </c>
      <c r="T7">
        <v>0</v>
      </c>
      <c r="V7">
        <v>0</v>
      </c>
      <c r="W7">
        <v>0</v>
      </c>
      <c r="X7">
        <v>0</v>
      </c>
      <c r="Y7">
        <v>0</v>
      </c>
      <c r="Z7">
        <v>0</v>
      </c>
      <c r="AA7">
        <v>0</v>
      </c>
      <c r="AC7">
        <v>0</v>
      </c>
      <c r="AD7">
        <v>0</v>
      </c>
      <c r="AE7">
        <v>0</v>
      </c>
      <c r="AF7">
        <v>0</v>
      </c>
      <c r="AG7">
        <v>0</v>
      </c>
    </row>
    <row r="8" spans="1:34">
      <c r="A8">
        <v>2015</v>
      </c>
      <c r="B8" s="14">
        <v>43054.607754629629</v>
      </c>
      <c r="C8" t="s">
        <v>3688</v>
      </c>
      <c r="D8">
        <v>2</v>
      </c>
      <c r="E8">
        <v>4</v>
      </c>
      <c r="F8">
        <v>5</v>
      </c>
      <c r="G8">
        <v>1</v>
      </c>
      <c r="H8">
        <v>0</v>
      </c>
      <c r="I8">
        <v>3</v>
      </c>
      <c r="J8">
        <v>2</v>
      </c>
      <c r="K8">
        <v>2</v>
      </c>
      <c r="L8">
        <v>4</v>
      </c>
      <c r="M8">
        <v>2</v>
      </c>
      <c r="O8">
        <v>2</v>
      </c>
      <c r="P8">
        <v>1</v>
      </c>
      <c r="Q8">
        <v>2</v>
      </c>
      <c r="R8">
        <v>3</v>
      </c>
      <c r="S8">
        <v>2</v>
      </c>
      <c r="T8">
        <v>1</v>
      </c>
      <c r="U8">
        <v>0</v>
      </c>
      <c r="V8">
        <v>1</v>
      </c>
      <c r="W8">
        <v>3</v>
      </c>
      <c r="X8">
        <v>0</v>
      </c>
      <c r="Y8">
        <v>2</v>
      </c>
      <c r="Z8">
        <v>3</v>
      </c>
      <c r="AA8">
        <v>2</v>
      </c>
      <c r="AC8">
        <v>2</v>
      </c>
      <c r="AD8">
        <v>0</v>
      </c>
      <c r="AE8">
        <v>3</v>
      </c>
      <c r="AF8">
        <v>0</v>
      </c>
      <c r="AG8">
        <v>1</v>
      </c>
      <c r="AH8">
        <v>2</v>
      </c>
    </row>
    <row r="9" spans="1:34">
      <c r="A9">
        <v>2015</v>
      </c>
      <c r="B9" s="14">
        <v>43054.607754629629</v>
      </c>
      <c r="C9" t="s">
        <v>3689</v>
      </c>
      <c r="D9">
        <v>0</v>
      </c>
      <c r="E9">
        <v>0</v>
      </c>
      <c r="F9">
        <v>0</v>
      </c>
      <c r="G9">
        <v>0</v>
      </c>
      <c r="H9">
        <v>0</v>
      </c>
      <c r="I9">
        <v>0</v>
      </c>
      <c r="J9">
        <v>0</v>
      </c>
      <c r="K9">
        <v>0</v>
      </c>
      <c r="L9">
        <v>0</v>
      </c>
      <c r="O9">
        <v>0</v>
      </c>
      <c r="P9">
        <v>0</v>
      </c>
      <c r="Q9">
        <v>0</v>
      </c>
      <c r="R9">
        <v>0</v>
      </c>
      <c r="S9">
        <v>0</v>
      </c>
      <c r="T9">
        <v>0</v>
      </c>
      <c r="U9">
        <v>0</v>
      </c>
      <c r="V9">
        <v>0</v>
      </c>
      <c r="W9">
        <v>0</v>
      </c>
      <c r="X9">
        <v>0</v>
      </c>
      <c r="Y9">
        <v>0</v>
      </c>
      <c r="Z9">
        <v>0</v>
      </c>
      <c r="AA9">
        <v>0</v>
      </c>
      <c r="AC9">
        <v>0</v>
      </c>
      <c r="AD9">
        <v>0</v>
      </c>
      <c r="AE9">
        <v>0</v>
      </c>
      <c r="AF9">
        <v>0</v>
      </c>
      <c r="AG9">
        <v>0</v>
      </c>
    </row>
    <row r="10" spans="1:34">
      <c r="A10">
        <v>2016</v>
      </c>
      <c r="B10" s="14">
        <v>43054.607754629629</v>
      </c>
      <c r="C10" t="s">
        <v>3688</v>
      </c>
      <c r="D10">
        <v>2</v>
      </c>
      <c r="E10">
        <v>4</v>
      </c>
      <c r="F10">
        <v>6</v>
      </c>
      <c r="G10">
        <v>2</v>
      </c>
      <c r="H10">
        <v>0</v>
      </c>
      <c r="I10">
        <v>3</v>
      </c>
      <c r="J10">
        <v>1</v>
      </c>
      <c r="K10">
        <v>1</v>
      </c>
      <c r="L10">
        <v>4</v>
      </c>
      <c r="M10">
        <v>2</v>
      </c>
      <c r="O10">
        <v>1</v>
      </c>
      <c r="P10">
        <v>1</v>
      </c>
      <c r="Q10">
        <v>2</v>
      </c>
      <c r="R10">
        <v>3</v>
      </c>
      <c r="S10">
        <v>2</v>
      </c>
      <c r="T10">
        <v>3</v>
      </c>
      <c r="V10">
        <v>1</v>
      </c>
      <c r="W10">
        <v>3</v>
      </c>
      <c r="X10">
        <v>0</v>
      </c>
      <c r="Y10">
        <v>2</v>
      </c>
      <c r="Z10">
        <v>3</v>
      </c>
      <c r="AA10">
        <v>2</v>
      </c>
      <c r="AB10">
        <v>3</v>
      </c>
      <c r="AC10">
        <v>2</v>
      </c>
      <c r="AD10">
        <v>0</v>
      </c>
      <c r="AE10">
        <v>3</v>
      </c>
      <c r="AF10">
        <v>1</v>
      </c>
      <c r="AG10">
        <v>1</v>
      </c>
      <c r="AH10">
        <v>4</v>
      </c>
    </row>
    <row r="11" spans="1:34">
      <c r="A11">
        <v>2016</v>
      </c>
      <c r="B11" s="14">
        <v>43054.607754629629</v>
      </c>
      <c r="C11" t="s">
        <v>3689</v>
      </c>
      <c r="D11">
        <v>0</v>
      </c>
      <c r="E11">
        <v>0</v>
      </c>
      <c r="F11">
        <v>0</v>
      </c>
      <c r="H11">
        <v>0</v>
      </c>
      <c r="I11">
        <v>0</v>
      </c>
      <c r="J11">
        <v>0</v>
      </c>
      <c r="K11">
        <v>0</v>
      </c>
      <c r="L11">
        <v>0</v>
      </c>
      <c r="O11">
        <v>0</v>
      </c>
      <c r="P11">
        <v>0</v>
      </c>
      <c r="Q11">
        <v>0</v>
      </c>
      <c r="R11">
        <v>0</v>
      </c>
      <c r="S11">
        <v>0</v>
      </c>
      <c r="T11">
        <v>0</v>
      </c>
      <c r="V11">
        <v>0</v>
      </c>
      <c r="W11">
        <v>0</v>
      </c>
      <c r="X11">
        <v>0</v>
      </c>
      <c r="Y11">
        <v>0</v>
      </c>
      <c r="Z11">
        <v>0</v>
      </c>
      <c r="AA11">
        <v>0</v>
      </c>
      <c r="AC11">
        <v>0</v>
      </c>
      <c r="AD11">
        <v>0</v>
      </c>
      <c r="AE11">
        <v>0</v>
      </c>
      <c r="AF11">
        <v>0</v>
      </c>
      <c r="AG11">
        <v>0</v>
      </c>
      <c r="AH11">
        <v>0</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AH11"/>
  <sheetViews>
    <sheetView workbookViewId="0"/>
  </sheetViews>
  <sheetFormatPr defaultRowHeight="15"/>
  <sheetData>
    <row r="1" spans="1:34">
      <c r="A1">
        <v>6.2</v>
      </c>
      <c r="B1" t="s">
        <v>4908</v>
      </c>
    </row>
    <row r="2" spans="1:34">
      <c r="A2" s="10" t="str">
        <f>HYPERLINK("#'Contents'!B127", "Back to Contents")</f>
        <v>Back to Contents</v>
      </c>
    </row>
    <row r="3" spans="1:34">
      <c r="A3" t="s">
        <v>108</v>
      </c>
      <c r="B3" t="s">
        <v>109</v>
      </c>
      <c r="C3" t="s">
        <v>3687</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43054.607743055552</v>
      </c>
      <c r="C4" t="s">
        <v>3688</v>
      </c>
      <c r="D4">
        <v>0</v>
      </c>
      <c r="E4">
        <v>8</v>
      </c>
      <c r="F4">
        <v>6</v>
      </c>
      <c r="G4">
        <v>1</v>
      </c>
      <c r="H4">
        <v>1</v>
      </c>
      <c r="I4">
        <v>3</v>
      </c>
      <c r="J4">
        <v>2</v>
      </c>
      <c r="K4">
        <v>1</v>
      </c>
      <c r="L4">
        <v>3</v>
      </c>
      <c r="M4">
        <v>1</v>
      </c>
      <c r="N4">
        <v>12</v>
      </c>
      <c r="O4">
        <v>0</v>
      </c>
      <c r="P4">
        <v>2</v>
      </c>
      <c r="Q4">
        <v>4</v>
      </c>
      <c r="R4">
        <v>6</v>
      </c>
      <c r="S4">
        <v>3</v>
      </c>
      <c r="T4">
        <v>4</v>
      </c>
      <c r="U4">
        <v>1</v>
      </c>
      <c r="V4">
        <v>3</v>
      </c>
      <c r="W4">
        <v>5</v>
      </c>
      <c r="X4">
        <v>0</v>
      </c>
      <c r="Y4">
        <v>1</v>
      </c>
      <c r="Z4">
        <v>0</v>
      </c>
      <c r="AA4">
        <v>6</v>
      </c>
      <c r="AB4">
        <v>6</v>
      </c>
      <c r="AC4">
        <v>0</v>
      </c>
      <c r="AD4">
        <v>2</v>
      </c>
      <c r="AE4">
        <v>2</v>
      </c>
      <c r="AF4">
        <v>0</v>
      </c>
      <c r="AG4">
        <v>5</v>
      </c>
      <c r="AH4">
        <v>4</v>
      </c>
    </row>
    <row r="5" spans="1:34">
      <c r="A5">
        <v>2013</v>
      </c>
      <c r="B5" s="14">
        <v>43054.607743055552</v>
      </c>
      <c r="C5" t="s">
        <v>3689</v>
      </c>
      <c r="D5">
        <v>0</v>
      </c>
      <c r="E5">
        <v>0</v>
      </c>
      <c r="F5">
        <v>0</v>
      </c>
      <c r="H5">
        <v>0</v>
      </c>
      <c r="I5">
        <v>0</v>
      </c>
      <c r="J5">
        <v>0</v>
      </c>
      <c r="N5">
        <v>0</v>
      </c>
      <c r="O5">
        <v>0</v>
      </c>
      <c r="P5">
        <v>0</v>
      </c>
      <c r="Q5">
        <v>0</v>
      </c>
      <c r="R5">
        <v>0</v>
      </c>
      <c r="T5">
        <v>0</v>
      </c>
      <c r="U5">
        <v>1</v>
      </c>
      <c r="V5">
        <v>0</v>
      </c>
      <c r="W5">
        <v>0</v>
      </c>
      <c r="X5">
        <v>0</v>
      </c>
      <c r="Y5">
        <v>0</v>
      </c>
      <c r="Z5">
        <v>0</v>
      </c>
      <c r="AA5">
        <v>0</v>
      </c>
      <c r="AC5">
        <v>0</v>
      </c>
      <c r="AE5">
        <v>0</v>
      </c>
      <c r="AF5">
        <v>0</v>
      </c>
      <c r="AG5">
        <v>0</v>
      </c>
      <c r="AH5">
        <v>0</v>
      </c>
    </row>
    <row r="6" spans="1:34">
      <c r="A6">
        <v>2014</v>
      </c>
      <c r="B6" s="14">
        <v>43054.607743055552</v>
      </c>
      <c r="C6" t="s">
        <v>3688</v>
      </c>
      <c r="D6">
        <v>0</v>
      </c>
      <c r="E6">
        <v>6</v>
      </c>
      <c r="F6">
        <v>7</v>
      </c>
      <c r="G6">
        <v>3</v>
      </c>
      <c r="H6">
        <v>1</v>
      </c>
      <c r="I6">
        <v>3</v>
      </c>
      <c r="J6">
        <v>2</v>
      </c>
      <c r="K6">
        <v>1</v>
      </c>
      <c r="L6">
        <v>3</v>
      </c>
      <c r="M6">
        <v>1</v>
      </c>
      <c r="P6">
        <v>2</v>
      </c>
      <c r="Q6">
        <v>4</v>
      </c>
      <c r="R6">
        <v>7</v>
      </c>
      <c r="S6">
        <v>4</v>
      </c>
      <c r="T6">
        <v>4</v>
      </c>
      <c r="U6">
        <v>1</v>
      </c>
      <c r="V6">
        <v>2</v>
      </c>
      <c r="W6">
        <v>5</v>
      </c>
      <c r="X6">
        <v>0</v>
      </c>
      <c r="Y6">
        <v>1</v>
      </c>
      <c r="Z6">
        <v>1</v>
      </c>
      <c r="AA6">
        <v>5</v>
      </c>
      <c r="AB6">
        <v>6</v>
      </c>
      <c r="AC6">
        <v>0</v>
      </c>
      <c r="AD6">
        <v>2</v>
      </c>
      <c r="AE6">
        <v>2</v>
      </c>
      <c r="AF6">
        <v>0</v>
      </c>
      <c r="AG6">
        <v>5</v>
      </c>
      <c r="AH6">
        <v>2</v>
      </c>
    </row>
    <row r="7" spans="1:34">
      <c r="A7">
        <v>2014</v>
      </c>
      <c r="B7" s="14">
        <v>43054.607743055552</v>
      </c>
      <c r="C7" t="s">
        <v>3689</v>
      </c>
      <c r="D7">
        <v>0</v>
      </c>
      <c r="E7">
        <v>0</v>
      </c>
      <c r="F7">
        <v>0</v>
      </c>
      <c r="H7">
        <v>0</v>
      </c>
      <c r="I7">
        <v>0</v>
      </c>
      <c r="J7">
        <v>0</v>
      </c>
      <c r="L7">
        <v>0</v>
      </c>
      <c r="P7">
        <v>0</v>
      </c>
      <c r="R7">
        <v>0</v>
      </c>
      <c r="S7">
        <v>0</v>
      </c>
      <c r="T7">
        <v>0</v>
      </c>
      <c r="U7">
        <v>1</v>
      </c>
      <c r="V7">
        <v>0</v>
      </c>
      <c r="W7">
        <v>0</v>
      </c>
      <c r="X7">
        <v>0</v>
      </c>
      <c r="Y7">
        <v>0</v>
      </c>
      <c r="Z7">
        <v>0</v>
      </c>
      <c r="AA7">
        <v>0</v>
      </c>
      <c r="AC7">
        <v>0</v>
      </c>
      <c r="AD7">
        <v>0</v>
      </c>
      <c r="AE7">
        <v>0</v>
      </c>
      <c r="AF7">
        <v>0</v>
      </c>
      <c r="AG7">
        <v>0</v>
      </c>
    </row>
    <row r="8" spans="1:34">
      <c r="A8">
        <v>2015</v>
      </c>
      <c r="B8" s="14">
        <v>43054.607743055552</v>
      </c>
      <c r="C8" t="s">
        <v>3688</v>
      </c>
      <c r="D8">
        <v>0</v>
      </c>
      <c r="E8">
        <v>7</v>
      </c>
      <c r="F8">
        <v>7</v>
      </c>
      <c r="G8">
        <v>2</v>
      </c>
      <c r="H8">
        <v>1</v>
      </c>
      <c r="I8">
        <v>3</v>
      </c>
      <c r="J8">
        <v>2</v>
      </c>
      <c r="K8">
        <v>1</v>
      </c>
      <c r="L8">
        <v>2</v>
      </c>
      <c r="M8">
        <v>0</v>
      </c>
      <c r="O8">
        <v>0</v>
      </c>
      <c r="P8">
        <v>3</v>
      </c>
      <c r="Q8">
        <v>4</v>
      </c>
      <c r="R8">
        <v>6</v>
      </c>
      <c r="S8">
        <v>4</v>
      </c>
      <c r="T8">
        <v>0</v>
      </c>
      <c r="U8">
        <v>1</v>
      </c>
      <c r="V8">
        <v>2</v>
      </c>
      <c r="W8">
        <v>5</v>
      </c>
      <c r="X8">
        <v>0</v>
      </c>
      <c r="Y8">
        <v>1</v>
      </c>
      <c r="Z8">
        <v>1</v>
      </c>
      <c r="AA8">
        <v>4</v>
      </c>
      <c r="AB8">
        <v>9</v>
      </c>
      <c r="AC8">
        <v>3</v>
      </c>
      <c r="AD8">
        <v>2</v>
      </c>
      <c r="AE8">
        <v>2</v>
      </c>
      <c r="AF8">
        <v>0</v>
      </c>
      <c r="AG8">
        <v>4</v>
      </c>
      <c r="AH8">
        <v>1</v>
      </c>
    </row>
    <row r="9" spans="1:34">
      <c r="A9">
        <v>2015</v>
      </c>
      <c r="B9" s="14">
        <v>43054.607743055552</v>
      </c>
      <c r="C9" t="s">
        <v>3689</v>
      </c>
      <c r="D9">
        <v>0</v>
      </c>
      <c r="E9">
        <v>0</v>
      </c>
      <c r="F9">
        <v>0</v>
      </c>
      <c r="G9">
        <v>0</v>
      </c>
      <c r="H9">
        <v>0</v>
      </c>
      <c r="I9">
        <v>0</v>
      </c>
      <c r="J9">
        <v>0</v>
      </c>
      <c r="K9">
        <v>0</v>
      </c>
      <c r="L9">
        <v>0</v>
      </c>
      <c r="O9">
        <v>0</v>
      </c>
      <c r="P9">
        <v>0</v>
      </c>
      <c r="Q9">
        <v>0</v>
      </c>
      <c r="R9">
        <v>0</v>
      </c>
      <c r="S9">
        <v>0</v>
      </c>
      <c r="T9">
        <v>0</v>
      </c>
      <c r="U9">
        <v>1</v>
      </c>
      <c r="V9">
        <v>0</v>
      </c>
      <c r="W9">
        <v>0</v>
      </c>
      <c r="X9">
        <v>0</v>
      </c>
      <c r="Y9">
        <v>0</v>
      </c>
      <c r="Z9">
        <v>0</v>
      </c>
      <c r="AA9">
        <v>0</v>
      </c>
      <c r="AB9">
        <v>0</v>
      </c>
      <c r="AC9">
        <v>0</v>
      </c>
      <c r="AD9">
        <v>0</v>
      </c>
      <c r="AE9">
        <v>0</v>
      </c>
      <c r="AF9">
        <v>0</v>
      </c>
      <c r="AG9">
        <v>0</v>
      </c>
    </row>
    <row r="10" spans="1:34">
      <c r="A10">
        <v>2016</v>
      </c>
      <c r="B10" s="14">
        <v>43054.607743055552</v>
      </c>
      <c r="C10" t="s">
        <v>3688</v>
      </c>
      <c r="D10">
        <v>0</v>
      </c>
      <c r="E10">
        <v>7</v>
      </c>
      <c r="F10">
        <v>7</v>
      </c>
      <c r="G10">
        <v>2</v>
      </c>
      <c r="H10">
        <v>1</v>
      </c>
      <c r="I10">
        <v>2</v>
      </c>
      <c r="J10">
        <v>2</v>
      </c>
      <c r="K10">
        <v>1</v>
      </c>
      <c r="L10">
        <v>1</v>
      </c>
      <c r="M10">
        <v>0</v>
      </c>
      <c r="N10">
        <v>0</v>
      </c>
      <c r="O10">
        <v>0</v>
      </c>
      <c r="P10">
        <v>2</v>
      </c>
      <c r="Q10">
        <v>5</v>
      </c>
      <c r="R10">
        <v>8</v>
      </c>
      <c r="S10">
        <v>3</v>
      </c>
      <c r="T10">
        <v>1</v>
      </c>
      <c r="U10">
        <v>1</v>
      </c>
      <c r="V10">
        <v>2</v>
      </c>
      <c r="W10">
        <v>5</v>
      </c>
      <c r="X10">
        <v>0</v>
      </c>
      <c r="Y10">
        <v>1</v>
      </c>
      <c r="Z10">
        <v>1</v>
      </c>
      <c r="AA10">
        <v>4</v>
      </c>
      <c r="AB10">
        <v>6</v>
      </c>
      <c r="AC10">
        <v>3</v>
      </c>
      <c r="AD10">
        <v>2</v>
      </c>
      <c r="AE10">
        <v>3</v>
      </c>
      <c r="AF10">
        <v>0</v>
      </c>
      <c r="AG10">
        <v>4</v>
      </c>
      <c r="AH10">
        <v>2</v>
      </c>
    </row>
    <row r="11" spans="1:34">
      <c r="A11">
        <v>2016</v>
      </c>
      <c r="B11" s="14">
        <v>43054.607743055552</v>
      </c>
      <c r="C11" t="s">
        <v>3689</v>
      </c>
      <c r="D11">
        <v>0</v>
      </c>
      <c r="E11">
        <v>0</v>
      </c>
      <c r="F11">
        <v>0</v>
      </c>
      <c r="H11">
        <v>0</v>
      </c>
      <c r="I11">
        <v>0</v>
      </c>
      <c r="J11">
        <v>0</v>
      </c>
      <c r="K11">
        <v>0</v>
      </c>
      <c r="L11">
        <v>0</v>
      </c>
      <c r="N11">
        <v>0</v>
      </c>
      <c r="O11">
        <v>0</v>
      </c>
      <c r="P11">
        <v>0</v>
      </c>
      <c r="Q11">
        <v>0</v>
      </c>
      <c r="R11">
        <v>0</v>
      </c>
      <c r="S11">
        <v>0</v>
      </c>
      <c r="T11">
        <v>0</v>
      </c>
      <c r="U11">
        <v>1</v>
      </c>
      <c r="V11">
        <v>0</v>
      </c>
      <c r="W11">
        <v>0</v>
      </c>
      <c r="X11">
        <v>0</v>
      </c>
      <c r="Y11">
        <v>0</v>
      </c>
      <c r="Z11">
        <v>0</v>
      </c>
      <c r="AA11">
        <v>0</v>
      </c>
      <c r="AC11">
        <v>0</v>
      </c>
      <c r="AD11">
        <v>0</v>
      </c>
      <c r="AE11">
        <v>0</v>
      </c>
      <c r="AF11">
        <v>0</v>
      </c>
      <c r="AG11">
        <v>0</v>
      </c>
      <c r="AH11">
        <v>0</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AH15"/>
  <sheetViews>
    <sheetView workbookViewId="0"/>
  </sheetViews>
  <sheetFormatPr defaultRowHeight="15"/>
  <sheetData>
    <row r="1" spans="1:34">
      <c r="A1">
        <v>6.2</v>
      </c>
      <c r="B1" t="s">
        <v>4911</v>
      </c>
    </row>
    <row r="2" spans="1:34">
      <c r="A2" s="10" t="str">
        <f>HYPERLINK("#'Contents'!B129", "Back to Contents")</f>
        <v>Back to Contents</v>
      </c>
    </row>
    <row r="3" spans="1:34">
      <c r="A3" t="s">
        <v>108</v>
      </c>
      <c r="B3" t="s">
        <v>109</v>
      </c>
      <c r="C3" t="s">
        <v>3687</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43054.607766203706</v>
      </c>
      <c r="C4" t="s">
        <v>3690</v>
      </c>
      <c r="D4">
        <v>0</v>
      </c>
      <c r="E4">
        <v>0</v>
      </c>
      <c r="F4">
        <v>0</v>
      </c>
      <c r="H4">
        <v>0</v>
      </c>
      <c r="I4">
        <v>0</v>
      </c>
      <c r="J4">
        <v>0</v>
      </c>
      <c r="K4">
        <v>0</v>
      </c>
      <c r="L4">
        <v>0</v>
      </c>
      <c r="M4">
        <v>0</v>
      </c>
      <c r="N4">
        <v>0</v>
      </c>
      <c r="Q4">
        <v>0</v>
      </c>
      <c r="R4">
        <v>0</v>
      </c>
      <c r="T4">
        <v>0</v>
      </c>
      <c r="V4">
        <v>0</v>
      </c>
      <c r="W4">
        <v>0</v>
      </c>
      <c r="X4">
        <v>0</v>
      </c>
      <c r="Y4">
        <v>0</v>
      </c>
      <c r="Z4">
        <v>1</v>
      </c>
      <c r="AA4">
        <v>0</v>
      </c>
      <c r="AB4">
        <v>0</v>
      </c>
      <c r="AC4">
        <v>0</v>
      </c>
      <c r="AE4">
        <v>0</v>
      </c>
      <c r="AF4">
        <v>0</v>
      </c>
      <c r="AG4">
        <v>0</v>
      </c>
      <c r="AH4">
        <v>0</v>
      </c>
    </row>
    <row r="5" spans="1:34">
      <c r="A5">
        <v>2013</v>
      </c>
      <c r="B5" s="14">
        <v>43054.607766203706</v>
      </c>
      <c r="C5" t="s">
        <v>3691</v>
      </c>
      <c r="D5">
        <v>0</v>
      </c>
      <c r="F5">
        <v>0</v>
      </c>
      <c r="H5">
        <v>0</v>
      </c>
      <c r="I5">
        <v>0</v>
      </c>
      <c r="N5">
        <v>0</v>
      </c>
      <c r="Q5">
        <v>0</v>
      </c>
      <c r="R5">
        <v>0</v>
      </c>
      <c r="T5">
        <v>0</v>
      </c>
      <c r="V5">
        <v>0</v>
      </c>
      <c r="W5">
        <v>0</v>
      </c>
      <c r="X5">
        <v>0</v>
      </c>
      <c r="Y5">
        <v>0</v>
      </c>
      <c r="Z5">
        <v>0</v>
      </c>
      <c r="AC5">
        <v>0</v>
      </c>
      <c r="AF5">
        <v>0</v>
      </c>
      <c r="AG5">
        <v>0</v>
      </c>
    </row>
    <row r="6" spans="1:34">
      <c r="A6">
        <v>2013</v>
      </c>
      <c r="B6" s="14">
        <v>43054.607766203706</v>
      </c>
      <c r="C6" t="s">
        <v>3692</v>
      </c>
      <c r="D6">
        <v>0</v>
      </c>
      <c r="E6">
        <v>0</v>
      </c>
      <c r="F6">
        <v>0</v>
      </c>
      <c r="H6">
        <v>27</v>
      </c>
      <c r="I6">
        <v>0</v>
      </c>
      <c r="J6">
        <v>0</v>
      </c>
      <c r="K6">
        <v>0</v>
      </c>
      <c r="L6">
        <v>0</v>
      </c>
      <c r="M6">
        <v>1</v>
      </c>
      <c r="N6">
        <v>27</v>
      </c>
      <c r="Q6">
        <v>0</v>
      </c>
      <c r="R6">
        <v>0</v>
      </c>
      <c r="T6">
        <v>0</v>
      </c>
      <c r="V6">
        <v>0</v>
      </c>
      <c r="W6">
        <v>6</v>
      </c>
      <c r="X6">
        <v>0</v>
      </c>
      <c r="Y6">
        <v>0</v>
      </c>
      <c r="Z6">
        <v>4</v>
      </c>
      <c r="AA6">
        <v>8</v>
      </c>
      <c r="AC6">
        <v>0</v>
      </c>
      <c r="AE6">
        <v>6</v>
      </c>
      <c r="AF6">
        <v>0</v>
      </c>
      <c r="AG6">
        <v>0</v>
      </c>
      <c r="AH6">
        <v>15</v>
      </c>
    </row>
    <row r="7" spans="1:34">
      <c r="A7">
        <v>2014</v>
      </c>
      <c r="B7" s="14">
        <v>43054.607766203706</v>
      </c>
      <c r="C7" t="s">
        <v>3690</v>
      </c>
      <c r="D7">
        <v>0</v>
      </c>
      <c r="E7">
        <v>0</v>
      </c>
      <c r="F7">
        <v>0</v>
      </c>
      <c r="H7">
        <v>3</v>
      </c>
      <c r="I7">
        <v>4</v>
      </c>
      <c r="J7">
        <v>1</v>
      </c>
      <c r="K7">
        <v>0</v>
      </c>
      <c r="L7">
        <v>0</v>
      </c>
      <c r="M7">
        <v>0</v>
      </c>
      <c r="Q7">
        <v>2</v>
      </c>
      <c r="R7">
        <v>0</v>
      </c>
      <c r="S7">
        <v>0</v>
      </c>
      <c r="T7">
        <v>0</v>
      </c>
      <c r="V7">
        <v>0</v>
      </c>
      <c r="X7">
        <v>0</v>
      </c>
      <c r="Y7">
        <v>0</v>
      </c>
      <c r="Z7">
        <v>1</v>
      </c>
      <c r="AA7">
        <v>0</v>
      </c>
      <c r="AB7">
        <v>0</v>
      </c>
      <c r="AC7">
        <v>0</v>
      </c>
      <c r="AD7">
        <v>1</v>
      </c>
      <c r="AE7">
        <v>2</v>
      </c>
      <c r="AF7">
        <v>0</v>
      </c>
      <c r="AG7">
        <v>0</v>
      </c>
      <c r="AH7">
        <v>130</v>
      </c>
    </row>
    <row r="8" spans="1:34">
      <c r="A8">
        <v>2014</v>
      </c>
      <c r="B8" s="14">
        <v>43054.607766203706</v>
      </c>
      <c r="C8" t="s">
        <v>3691</v>
      </c>
      <c r="D8">
        <v>0</v>
      </c>
      <c r="E8">
        <v>0</v>
      </c>
      <c r="F8">
        <v>0</v>
      </c>
      <c r="H8">
        <v>0</v>
      </c>
      <c r="I8">
        <v>0</v>
      </c>
      <c r="J8">
        <v>0</v>
      </c>
      <c r="L8">
        <v>0</v>
      </c>
      <c r="R8">
        <v>0</v>
      </c>
      <c r="S8">
        <v>0</v>
      </c>
      <c r="T8">
        <v>0</v>
      </c>
      <c r="V8">
        <v>0</v>
      </c>
      <c r="X8">
        <v>0</v>
      </c>
      <c r="Y8">
        <v>0</v>
      </c>
      <c r="Z8">
        <v>0</v>
      </c>
      <c r="AA8">
        <v>0</v>
      </c>
      <c r="AD8">
        <v>0</v>
      </c>
      <c r="AE8">
        <v>0</v>
      </c>
      <c r="AF8">
        <v>0</v>
      </c>
      <c r="AG8">
        <v>0</v>
      </c>
    </row>
    <row r="9" spans="1:34">
      <c r="A9">
        <v>2014</v>
      </c>
      <c r="B9" s="14">
        <v>43054.607766203706</v>
      </c>
      <c r="C9" t="s">
        <v>3692</v>
      </c>
      <c r="D9">
        <v>0</v>
      </c>
      <c r="F9">
        <v>0</v>
      </c>
      <c r="H9">
        <v>5</v>
      </c>
      <c r="I9">
        <v>0</v>
      </c>
      <c r="J9">
        <v>0</v>
      </c>
      <c r="K9">
        <v>0</v>
      </c>
      <c r="L9">
        <v>0</v>
      </c>
      <c r="M9">
        <v>1</v>
      </c>
      <c r="O9">
        <v>28</v>
      </c>
      <c r="Q9">
        <v>0</v>
      </c>
      <c r="R9">
        <v>14</v>
      </c>
      <c r="S9">
        <v>0</v>
      </c>
      <c r="T9">
        <v>0</v>
      </c>
      <c r="V9">
        <v>0</v>
      </c>
      <c r="W9">
        <v>1</v>
      </c>
      <c r="X9">
        <v>0</v>
      </c>
      <c r="Y9">
        <v>0</v>
      </c>
      <c r="Z9">
        <v>5</v>
      </c>
      <c r="AA9">
        <v>7</v>
      </c>
      <c r="AB9">
        <v>0</v>
      </c>
      <c r="AC9">
        <v>0</v>
      </c>
      <c r="AD9">
        <v>0</v>
      </c>
      <c r="AE9">
        <v>5</v>
      </c>
      <c r="AF9">
        <v>0</v>
      </c>
      <c r="AG9">
        <v>0</v>
      </c>
      <c r="AH9">
        <v>7</v>
      </c>
    </row>
    <row r="10" spans="1:34">
      <c r="A10">
        <v>2015</v>
      </c>
      <c r="B10" s="14">
        <v>43054.607766203706</v>
      </c>
      <c r="C10" t="s">
        <v>3690</v>
      </c>
      <c r="D10">
        <v>1</v>
      </c>
      <c r="E10">
        <v>0</v>
      </c>
      <c r="F10">
        <v>0</v>
      </c>
      <c r="H10">
        <v>1</v>
      </c>
      <c r="I10">
        <v>4</v>
      </c>
      <c r="J10">
        <v>4</v>
      </c>
      <c r="K10">
        <v>0</v>
      </c>
      <c r="L10">
        <v>66</v>
      </c>
      <c r="M10">
        <v>0</v>
      </c>
      <c r="N10">
        <v>2</v>
      </c>
      <c r="O10">
        <v>0</v>
      </c>
      <c r="P10">
        <v>0</v>
      </c>
      <c r="Q10">
        <v>0</v>
      </c>
      <c r="R10">
        <v>0</v>
      </c>
      <c r="S10">
        <v>0</v>
      </c>
      <c r="T10">
        <v>0</v>
      </c>
      <c r="V10">
        <v>0</v>
      </c>
      <c r="W10">
        <v>0</v>
      </c>
      <c r="X10">
        <v>0</v>
      </c>
      <c r="Y10">
        <v>0</v>
      </c>
      <c r="Z10">
        <v>1</v>
      </c>
      <c r="AA10">
        <v>0</v>
      </c>
      <c r="AB10">
        <v>0</v>
      </c>
      <c r="AC10">
        <v>0</v>
      </c>
      <c r="AD10">
        <v>0</v>
      </c>
      <c r="AE10">
        <v>4</v>
      </c>
      <c r="AF10">
        <v>0</v>
      </c>
      <c r="AG10">
        <v>0</v>
      </c>
      <c r="AH10">
        <v>29</v>
      </c>
    </row>
    <row r="11" spans="1:34">
      <c r="A11">
        <v>2015</v>
      </c>
      <c r="B11" s="14">
        <v>43054.607766203706</v>
      </c>
      <c r="C11" t="s">
        <v>3691</v>
      </c>
      <c r="D11">
        <v>0</v>
      </c>
      <c r="E11">
        <v>0</v>
      </c>
      <c r="F11">
        <v>0</v>
      </c>
      <c r="H11">
        <v>0</v>
      </c>
      <c r="I11">
        <v>0</v>
      </c>
      <c r="J11">
        <v>0</v>
      </c>
      <c r="K11">
        <v>0</v>
      </c>
      <c r="O11">
        <v>0</v>
      </c>
      <c r="P11">
        <v>0</v>
      </c>
      <c r="Q11">
        <v>0</v>
      </c>
      <c r="R11">
        <v>0</v>
      </c>
      <c r="S11">
        <v>0</v>
      </c>
      <c r="T11">
        <v>0</v>
      </c>
      <c r="V11">
        <v>0</v>
      </c>
      <c r="W11">
        <v>0</v>
      </c>
      <c r="X11">
        <v>0</v>
      </c>
      <c r="Y11">
        <v>0</v>
      </c>
      <c r="Z11">
        <v>0</v>
      </c>
      <c r="AA11">
        <v>0</v>
      </c>
      <c r="AC11">
        <v>0</v>
      </c>
      <c r="AD11">
        <v>0</v>
      </c>
      <c r="AE11">
        <v>0</v>
      </c>
      <c r="AF11">
        <v>0</v>
      </c>
      <c r="AG11">
        <v>0</v>
      </c>
    </row>
    <row r="12" spans="1:34">
      <c r="A12">
        <v>2015</v>
      </c>
      <c r="B12" s="14">
        <v>43054.607766203706</v>
      </c>
      <c r="C12" t="s">
        <v>3692</v>
      </c>
      <c r="D12">
        <v>0</v>
      </c>
      <c r="E12">
        <v>2</v>
      </c>
      <c r="F12">
        <v>0</v>
      </c>
      <c r="H12">
        <v>6</v>
      </c>
      <c r="I12">
        <v>0</v>
      </c>
      <c r="J12">
        <v>0</v>
      </c>
      <c r="K12">
        <v>0</v>
      </c>
      <c r="L12">
        <v>16</v>
      </c>
      <c r="M12">
        <v>0</v>
      </c>
      <c r="N12">
        <v>1</v>
      </c>
      <c r="O12">
        <v>0</v>
      </c>
      <c r="P12">
        <v>0</v>
      </c>
      <c r="Q12">
        <v>0</v>
      </c>
      <c r="R12">
        <v>5</v>
      </c>
      <c r="S12">
        <v>0</v>
      </c>
      <c r="T12">
        <v>0</v>
      </c>
      <c r="V12">
        <v>0</v>
      </c>
      <c r="W12">
        <v>2</v>
      </c>
      <c r="X12">
        <v>0</v>
      </c>
      <c r="Y12">
        <v>0</v>
      </c>
      <c r="Z12">
        <v>4</v>
      </c>
      <c r="AA12">
        <v>7</v>
      </c>
      <c r="AB12">
        <v>0</v>
      </c>
      <c r="AC12">
        <v>1</v>
      </c>
      <c r="AD12">
        <v>0</v>
      </c>
      <c r="AE12">
        <v>5</v>
      </c>
      <c r="AF12">
        <v>0</v>
      </c>
      <c r="AG12">
        <v>0</v>
      </c>
      <c r="AH12">
        <v>5</v>
      </c>
    </row>
    <row r="13" spans="1:34">
      <c r="A13">
        <v>2016</v>
      </c>
      <c r="B13" s="14">
        <v>43054.607766203706</v>
      </c>
      <c r="C13" t="s">
        <v>3690</v>
      </c>
      <c r="D13">
        <v>1</v>
      </c>
      <c r="E13">
        <v>0</v>
      </c>
      <c r="F13">
        <v>0</v>
      </c>
      <c r="H13">
        <v>1</v>
      </c>
      <c r="I13">
        <v>1</v>
      </c>
      <c r="J13">
        <v>9</v>
      </c>
      <c r="K13">
        <v>0</v>
      </c>
      <c r="L13">
        <v>25</v>
      </c>
      <c r="M13">
        <v>0</v>
      </c>
      <c r="N13">
        <v>0</v>
      </c>
      <c r="O13">
        <v>0</v>
      </c>
      <c r="P13">
        <v>0</v>
      </c>
      <c r="Q13">
        <v>0</v>
      </c>
      <c r="R13">
        <v>0</v>
      </c>
      <c r="S13">
        <v>0</v>
      </c>
      <c r="T13">
        <v>0</v>
      </c>
      <c r="V13">
        <v>0</v>
      </c>
      <c r="X13">
        <v>0</v>
      </c>
      <c r="Y13">
        <v>0</v>
      </c>
      <c r="Z13">
        <v>0</v>
      </c>
      <c r="AA13">
        <v>0</v>
      </c>
      <c r="AB13">
        <v>0</v>
      </c>
      <c r="AC13">
        <v>0</v>
      </c>
      <c r="AD13">
        <v>0</v>
      </c>
      <c r="AE13">
        <v>4</v>
      </c>
      <c r="AF13">
        <v>0</v>
      </c>
      <c r="AG13">
        <v>0</v>
      </c>
      <c r="AH13">
        <v>52</v>
      </c>
    </row>
    <row r="14" spans="1:34">
      <c r="A14">
        <v>2016</v>
      </c>
      <c r="B14" s="14">
        <v>43054.607766203706</v>
      </c>
      <c r="C14" t="s">
        <v>3691</v>
      </c>
      <c r="D14">
        <v>0</v>
      </c>
      <c r="E14">
        <v>0</v>
      </c>
      <c r="F14">
        <v>0</v>
      </c>
      <c r="H14">
        <v>0</v>
      </c>
      <c r="I14">
        <v>0</v>
      </c>
      <c r="J14">
        <v>0</v>
      </c>
      <c r="K14">
        <v>0</v>
      </c>
      <c r="L14">
        <v>0</v>
      </c>
      <c r="N14">
        <v>0</v>
      </c>
      <c r="O14">
        <v>0</v>
      </c>
      <c r="P14">
        <v>0</v>
      </c>
      <c r="Q14">
        <v>0</v>
      </c>
      <c r="R14">
        <v>0</v>
      </c>
      <c r="S14">
        <v>0</v>
      </c>
      <c r="T14">
        <v>0</v>
      </c>
      <c r="V14">
        <v>0</v>
      </c>
      <c r="X14">
        <v>0</v>
      </c>
      <c r="Y14">
        <v>0</v>
      </c>
      <c r="Z14">
        <v>0</v>
      </c>
      <c r="AA14">
        <v>0</v>
      </c>
      <c r="AC14">
        <v>0</v>
      </c>
      <c r="AD14">
        <v>0</v>
      </c>
      <c r="AE14">
        <v>0</v>
      </c>
      <c r="AF14">
        <v>0</v>
      </c>
      <c r="AG14">
        <v>0</v>
      </c>
      <c r="AH14">
        <v>0</v>
      </c>
    </row>
    <row r="15" spans="1:34">
      <c r="A15">
        <v>2016</v>
      </c>
      <c r="B15" s="14">
        <v>43054.607766203706</v>
      </c>
      <c r="C15" t="s">
        <v>3692</v>
      </c>
      <c r="D15">
        <v>0</v>
      </c>
      <c r="E15">
        <v>0</v>
      </c>
      <c r="F15">
        <v>0</v>
      </c>
      <c r="H15">
        <v>3</v>
      </c>
      <c r="I15">
        <v>1</v>
      </c>
      <c r="J15">
        <v>0</v>
      </c>
      <c r="K15">
        <v>0</v>
      </c>
      <c r="L15">
        <v>6</v>
      </c>
      <c r="M15">
        <v>0</v>
      </c>
      <c r="N15">
        <v>0</v>
      </c>
      <c r="O15">
        <v>5</v>
      </c>
      <c r="Q15">
        <v>0</v>
      </c>
      <c r="R15">
        <v>8</v>
      </c>
      <c r="S15">
        <v>0</v>
      </c>
      <c r="T15">
        <v>0</v>
      </c>
      <c r="V15">
        <v>0</v>
      </c>
      <c r="X15">
        <v>0</v>
      </c>
      <c r="Y15">
        <v>0</v>
      </c>
      <c r="Z15">
        <v>15</v>
      </c>
      <c r="AA15">
        <v>8</v>
      </c>
      <c r="AB15">
        <v>0</v>
      </c>
      <c r="AC15">
        <v>0</v>
      </c>
      <c r="AD15">
        <v>0</v>
      </c>
      <c r="AE15">
        <v>5</v>
      </c>
      <c r="AF15">
        <v>0</v>
      </c>
      <c r="AG15">
        <v>0</v>
      </c>
      <c r="AH15">
        <v>8</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AH15"/>
  <sheetViews>
    <sheetView workbookViewId="0"/>
  </sheetViews>
  <sheetFormatPr defaultRowHeight="15"/>
  <sheetData>
    <row r="1" spans="1:34">
      <c r="A1">
        <v>6.2</v>
      </c>
      <c r="B1" t="s">
        <v>4912</v>
      </c>
    </row>
    <row r="2" spans="1:34">
      <c r="A2" s="10" t="str">
        <f>HYPERLINK("#'Contents'!B130", "Back to Contents")</f>
        <v>Back to Contents</v>
      </c>
    </row>
    <row r="3" spans="1:34">
      <c r="A3" t="s">
        <v>108</v>
      </c>
      <c r="B3" t="s">
        <v>109</v>
      </c>
      <c r="C3" t="s">
        <v>3687</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43054.607777777775</v>
      </c>
      <c r="C4" t="s">
        <v>3690</v>
      </c>
      <c r="D4">
        <v>0</v>
      </c>
      <c r="E4">
        <v>0</v>
      </c>
      <c r="F4">
        <v>0</v>
      </c>
      <c r="H4">
        <v>0</v>
      </c>
      <c r="I4">
        <v>0</v>
      </c>
      <c r="K4">
        <v>0</v>
      </c>
      <c r="M4">
        <v>0</v>
      </c>
      <c r="N4">
        <v>0</v>
      </c>
      <c r="Q4">
        <v>0</v>
      </c>
      <c r="R4">
        <v>0</v>
      </c>
      <c r="T4">
        <v>0</v>
      </c>
      <c r="V4">
        <v>0</v>
      </c>
      <c r="W4">
        <v>0</v>
      </c>
      <c r="X4">
        <v>0</v>
      </c>
      <c r="Y4">
        <v>0</v>
      </c>
      <c r="Z4">
        <v>1</v>
      </c>
      <c r="AB4">
        <v>0</v>
      </c>
      <c r="AC4">
        <v>0</v>
      </c>
      <c r="AE4">
        <v>0</v>
      </c>
      <c r="AF4">
        <v>0</v>
      </c>
      <c r="AG4">
        <v>0</v>
      </c>
      <c r="AH4">
        <v>0</v>
      </c>
    </row>
    <row r="5" spans="1:34">
      <c r="A5">
        <v>2013</v>
      </c>
      <c r="B5" s="14">
        <v>43054.607777777775</v>
      </c>
      <c r="C5" t="s">
        <v>3691</v>
      </c>
      <c r="D5">
        <v>0</v>
      </c>
      <c r="F5">
        <v>0</v>
      </c>
      <c r="H5">
        <v>0</v>
      </c>
      <c r="I5">
        <v>0</v>
      </c>
      <c r="N5">
        <v>0</v>
      </c>
      <c r="Q5">
        <v>0</v>
      </c>
      <c r="R5">
        <v>0</v>
      </c>
      <c r="T5">
        <v>0</v>
      </c>
      <c r="V5">
        <v>0</v>
      </c>
      <c r="W5">
        <v>0</v>
      </c>
      <c r="X5">
        <v>0</v>
      </c>
      <c r="Y5">
        <v>0</v>
      </c>
      <c r="Z5">
        <v>0</v>
      </c>
      <c r="AC5">
        <v>0</v>
      </c>
      <c r="AF5">
        <v>0</v>
      </c>
      <c r="AG5">
        <v>0</v>
      </c>
    </row>
    <row r="6" spans="1:34">
      <c r="A6">
        <v>2013</v>
      </c>
      <c r="B6" s="14">
        <v>43054.607777777775</v>
      </c>
      <c r="C6" t="s">
        <v>3692</v>
      </c>
      <c r="D6">
        <v>0</v>
      </c>
      <c r="E6">
        <v>0</v>
      </c>
      <c r="F6">
        <v>0</v>
      </c>
      <c r="H6">
        <v>27</v>
      </c>
      <c r="I6">
        <v>0</v>
      </c>
      <c r="J6">
        <v>0</v>
      </c>
      <c r="K6">
        <v>0</v>
      </c>
      <c r="M6">
        <v>1</v>
      </c>
      <c r="N6">
        <v>0</v>
      </c>
      <c r="Q6">
        <v>0</v>
      </c>
      <c r="R6">
        <v>0</v>
      </c>
      <c r="T6">
        <v>0</v>
      </c>
      <c r="V6">
        <v>0</v>
      </c>
      <c r="W6">
        <v>0</v>
      </c>
      <c r="X6">
        <v>0</v>
      </c>
      <c r="Y6">
        <v>0</v>
      </c>
      <c r="Z6">
        <v>1</v>
      </c>
      <c r="AA6">
        <v>4</v>
      </c>
      <c r="AC6">
        <v>0</v>
      </c>
      <c r="AE6">
        <v>5</v>
      </c>
      <c r="AF6">
        <v>0</v>
      </c>
      <c r="AG6">
        <v>0</v>
      </c>
      <c r="AH6">
        <v>10</v>
      </c>
    </row>
    <row r="7" spans="1:34">
      <c r="A7">
        <v>2014</v>
      </c>
      <c r="B7" s="14">
        <v>43054.607777777775</v>
      </c>
      <c r="C7" t="s">
        <v>3690</v>
      </c>
      <c r="D7">
        <v>0</v>
      </c>
      <c r="E7">
        <v>0</v>
      </c>
      <c r="F7">
        <v>0</v>
      </c>
      <c r="H7">
        <v>3</v>
      </c>
      <c r="I7">
        <v>4</v>
      </c>
      <c r="J7">
        <v>0</v>
      </c>
      <c r="L7">
        <v>0</v>
      </c>
      <c r="M7">
        <v>0</v>
      </c>
      <c r="Q7">
        <v>2</v>
      </c>
      <c r="R7">
        <v>0</v>
      </c>
      <c r="S7">
        <v>0</v>
      </c>
      <c r="T7">
        <v>0</v>
      </c>
      <c r="V7">
        <v>0</v>
      </c>
      <c r="X7">
        <v>0</v>
      </c>
      <c r="Y7">
        <v>0</v>
      </c>
      <c r="Z7">
        <v>0</v>
      </c>
      <c r="AA7">
        <v>0</v>
      </c>
      <c r="AB7">
        <v>0</v>
      </c>
      <c r="AD7">
        <v>1</v>
      </c>
      <c r="AE7">
        <v>2</v>
      </c>
      <c r="AF7">
        <v>0</v>
      </c>
      <c r="AG7">
        <v>0</v>
      </c>
      <c r="AH7">
        <v>130</v>
      </c>
    </row>
    <row r="8" spans="1:34">
      <c r="A8">
        <v>2014</v>
      </c>
      <c r="B8" s="14">
        <v>43054.607777777775</v>
      </c>
      <c r="C8" t="s">
        <v>3691</v>
      </c>
      <c r="D8">
        <v>0</v>
      </c>
      <c r="E8">
        <v>0</v>
      </c>
      <c r="F8">
        <v>0</v>
      </c>
      <c r="H8">
        <v>0</v>
      </c>
      <c r="I8">
        <v>0</v>
      </c>
      <c r="J8">
        <v>0</v>
      </c>
      <c r="L8">
        <v>0</v>
      </c>
      <c r="R8">
        <v>0</v>
      </c>
      <c r="S8">
        <v>0</v>
      </c>
      <c r="T8">
        <v>0</v>
      </c>
      <c r="V8">
        <v>0</v>
      </c>
      <c r="X8">
        <v>0</v>
      </c>
      <c r="Y8">
        <v>0</v>
      </c>
      <c r="Z8">
        <v>0</v>
      </c>
      <c r="AA8">
        <v>0</v>
      </c>
      <c r="AD8">
        <v>0</v>
      </c>
      <c r="AE8">
        <v>0</v>
      </c>
      <c r="AF8">
        <v>0</v>
      </c>
      <c r="AG8">
        <v>0</v>
      </c>
    </row>
    <row r="9" spans="1:34">
      <c r="A9">
        <v>2014</v>
      </c>
      <c r="B9" s="14">
        <v>43054.607777777775</v>
      </c>
      <c r="C9" t="s">
        <v>3692</v>
      </c>
      <c r="D9">
        <v>0</v>
      </c>
      <c r="F9">
        <v>0</v>
      </c>
      <c r="H9">
        <v>5</v>
      </c>
      <c r="I9">
        <v>0</v>
      </c>
      <c r="J9">
        <v>0</v>
      </c>
      <c r="L9">
        <v>0</v>
      </c>
      <c r="M9">
        <v>1</v>
      </c>
      <c r="Q9">
        <v>0</v>
      </c>
      <c r="R9">
        <v>3</v>
      </c>
      <c r="S9">
        <v>0</v>
      </c>
      <c r="T9">
        <v>0</v>
      </c>
      <c r="V9">
        <v>0</v>
      </c>
      <c r="W9">
        <v>0</v>
      </c>
      <c r="X9">
        <v>0</v>
      </c>
      <c r="Y9">
        <v>0</v>
      </c>
      <c r="Z9">
        <v>5</v>
      </c>
      <c r="AA9">
        <v>4</v>
      </c>
      <c r="AB9">
        <v>0</v>
      </c>
      <c r="AD9">
        <v>0</v>
      </c>
      <c r="AE9">
        <v>4</v>
      </c>
      <c r="AF9">
        <v>0</v>
      </c>
      <c r="AG9">
        <v>0</v>
      </c>
      <c r="AH9">
        <v>6</v>
      </c>
    </row>
    <row r="10" spans="1:34">
      <c r="A10">
        <v>2015</v>
      </c>
      <c r="B10" s="14">
        <v>43054.607777777775</v>
      </c>
      <c r="C10" t="s">
        <v>3690</v>
      </c>
      <c r="E10">
        <v>0</v>
      </c>
      <c r="F10">
        <v>0</v>
      </c>
      <c r="H10">
        <v>0</v>
      </c>
      <c r="I10">
        <v>4</v>
      </c>
      <c r="J10">
        <v>2</v>
      </c>
      <c r="L10">
        <v>66</v>
      </c>
      <c r="M10">
        <v>0</v>
      </c>
      <c r="N10">
        <v>2</v>
      </c>
      <c r="O10">
        <v>0</v>
      </c>
      <c r="P10">
        <v>0</v>
      </c>
      <c r="Q10">
        <v>0</v>
      </c>
      <c r="R10">
        <v>0</v>
      </c>
      <c r="S10">
        <v>0</v>
      </c>
      <c r="T10">
        <v>0</v>
      </c>
      <c r="V10">
        <v>0</v>
      </c>
      <c r="W10">
        <v>0</v>
      </c>
      <c r="X10">
        <v>0</v>
      </c>
      <c r="Y10">
        <v>0</v>
      </c>
      <c r="Z10">
        <v>1</v>
      </c>
      <c r="AA10">
        <v>0</v>
      </c>
      <c r="AB10">
        <v>0</v>
      </c>
      <c r="AC10">
        <v>0</v>
      </c>
      <c r="AD10">
        <v>0</v>
      </c>
      <c r="AE10">
        <v>3</v>
      </c>
      <c r="AF10">
        <v>0</v>
      </c>
      <c r="AG10">
        <v>0</v>
      </c>
      <c r="AH10">
        <v>29</v>
      </c>
    </row>
    <row r="11" spans="1:34">
      <c r="A11">
        <v>2015</v>
      </c>
      <c r="B11" s="14">
        <v>43054.607777777775</v>
      </c>
      <c r="C11" t="s">
        <v>3691</v>
      </c>
      <c r="D11">
        <v>0</v>
      </c>
      <c r="E11">
        <v>0</v>
      </c>
      <c r="F11">
        <v>0</v>
      </c>
      <c r="H11">
        <v>0</v>
      </c>
      <c r="I11">
        <v>0</v>
      </c>
      <c r="J11">
        <v>0</v>
      </c>
      <c r="O11">
        <v>0</v>
      </c>
      <c r="P11">
        <v>0</v>
      </c>
      <c r="Q11">
        <v>0</v>
      </c>
      <c r="R11">
        <v>0</v>
      </c>
      <c r="S11">
        <v>0</v>
      </c>
      <c r="T11">
        <v>0</v>
      </c>
      <c r="V11">
        <v>0</v>
      </c>
      <c r="W11">
        <v>0</v>
      </c>
      <c r="X11">
        <v>0</v>
      </c>
      <c r="Y11">
        <v>0</v>
      </c>
      <c r="Z11">
        <v>0</v>
      </c>
      <c r="AA11">
        <v>0</v>
      </c>
      <c r="AC11">
        <v>0</v>
      </c>
      <c r="AD11">
        <v>0</v>
      </c>
      <c r="AE11">
        <v>0</v>
      </c>
      <c r="AF11">
        <v>0</v>
      </c>
      <c r="AG11">
        <v>0</v>
      </c>
    </row>
    <row r="12" spans="1:34">
      <c r="A12">
        <v>2015</v>
      </c>
      <c r="B12" s="14">
        <v>43054.607777777775</v>
      </c>
      <c r="C12" t="s">
        <v>3692</v>
      </c>
      <c r="D12">
        <v>0</v>
      </c>
      <c r="E12">
        <v>2</v>
      </c>
      <c r="F12">
        <v>0</v>
      </c>
      <c r="H12">
        <v>6</v>
      </c>
      <c r="I12">
        <v>0</v>
      </c>
      <c r="J12">
        <v>0</v>
      </c>
      <c r="L12">
        <v>13</v>
      </c>
      <c r="M12">
        <v>0</v>
      </c>
      <c r="N12">
        <v>1</v>
      </c>
      <c r="O12">
        <v>0</v>
      </c>
      <c r="P12">
        <v>0</v>
      </c>
      <c r="Q12">
        <v>0</v>
      </c>
      <c r="R12">
        <v>4</v>
      </c>
      <c r="S12">
        <v>0</v>
      </c>
      <c r="T12">
        <v>0</v>
      </c>
      <c r="V12">
        <v>0</v>
      </c>
      <c r="W12">
        <v>1</v>
      </c>
      <c r="X12">
        <v>0</v>
      </c>
      <c r="Y12">
        <v>0</v>
      </c>
      <c r="Z12">
        <v>2</v>
      </c>
      <c r="AA12">
        <v>4</v>
      </c>
      <c r="AB12">
        <v>0</v>
      </c>
      <c r="AC12">
        <v>0</v>
      </c>
      <c r="AD12">
        <v>0</v>
      </c>
      <c r="AE12">
        <v>1</v>
      </c>
      <c r="AF12">
        <v>0</v>
      </c>
      <c r="AG12">
        <v>0</v>
      </c>
      <c r="AH12">
        <v>4</v>
      </c>
    </row>
    <row r="13" spans="1:34">
      <c r="A13">
        <v>2016</v>
      </c>
      <c r="B13" s="14">
        <v>43054.607777777775</v>
      </c>
      <c r="C13" t="s">
        <v>3690</v>
      </c>
      <c r="E13">
        <v>0</v>
      </c>
      <c r="F13">
        <v>0</v>
      </c>
      <c r="H13">
        <v>0</v>
      </c>
      <c r="I13">
        <v>1</v>
      </c>
      <c r="J13">
        <v>9</v>
      </c>
      <c r="K13">
        <v>0</v>
      </c>
      <c r="L13">
        <v>25</v>
      </c>
      <c r="M13">
        <v>0</v>
      </c>
      <c r="O13">
        <v>0</v>
      </c>
      <c r="P13">
        <v>0</v>
      </c>
      <c r="Q13">
        <v>0</v>
      </c>
      <c r="R13">
        <v>0</v>
      </c>
      <c r="S13">
        <v>0</v>
      </c>
      <c r="T13">
        <v>0</v>
      </c>
      <c r="V13">
        <v>0</v>
      </c>
      <c r="X13">
        <v>0</v>
      </c>
      <c r="Y13">
        <v>0</v>
      </c>
      <c r="Z13">
        <v>1</v>
      </c>
      <c r="AA13">
        <v>0</v>
      </c>
      <c r="AB13">
        <v>0</v>
      </c>
      <c r="AC13">
        <v>0</v>
      </c>
      <c r="AD13">
        <v>0</v>
      </c>
      <c r="AE13">
        <v>1</v>
      </c>
      <c r="AF13">
        <v>0</v>
      </c>
      <c r="AG13">
        <v>0</v>
      </c>
      <c r="AH13">
        <v>52</v>
      </c>
    </row>
    <row r="14" spans="1:34">
      <c r="A14">
        <v>2016</v>
      </c>
      <c r="B14" s="14">
        <v>43054.607777777775</v>
      </c>
      <c r="C14" t="s">
        <v>3691</v>
      </c>
      <c r="D14">
        <v>0</v>
      </c>
      <c r="E14">
        <v>0</v>
      </c>
      <c r="F14">
        <v>0</v>
      </c>
      <c r="H14">
        <v>0</v>
      </c>
      <c r="I14">
        <v>0</v>
      </c>
      <c r="J14">
        <v>0</v>
      </c>
      <c r="K14">
        <v>0</v>
      </c>
      <c r="L14">
        <v>0</v>
      </c>
      <c r="O14">
        <v>0</v>
      </c>
      <c r="P14">
        <v>0</v>
      </c>
      <c r="Q14">
        <v>0</v>
      </c>
      <c r="R14">
        <v>0</v>
      </c>
      <c r="S14">
        <v>0</v>
      </c>
      <c r="T14">
        <v>0</v>
      </c>
      <c r="V14">
        <v>0</v>
      </c>
      <c r="X14">
        <v>0</v>
      </c>
      <c r="Y14">
        <v>0</v>
      </c>
      <c r="Z14">
        <v>0</v>
      </c>
      <c r="AA14">
        <v>0</v>
      </c>
      <c r="AC14">
        <v>0</v>
      </c>
      <c r="AD14">
        <v>0</v>
      </c>
      <c r="AE14">
        <v>0</v>
      </c>
      <c r="AF14">
        <v>0</v>
      </c>
      <c r="AG14">
        <v>0</v>
      </c>
      <c r="AH14">
        <v>0</v>
      </c>
    </row>
    <row r="15" spans="1:34">
      <c r="A15">
        <v>2016</v>
      </c>
      <c r="B15" s="14">
        <v>43054.607777777775</v>
      </c>
      <c r="C15" t="s">
        <v>3692</v>
      </c>
      <c r="D15">
        <v>0</v>
      </c>
      <c r="E15">
        <v>3</v>
      </c>
      <c r="F15">
        <v>0</v>
      </c>
      <c r="H15">
        <v>3</v>
      </c>
      <c r="I15">
        <v>1</v>
      </c>
      <c r="J15">
        <v>0</v>
      </c>
      <c r="K15">
        <v>0</v>
      </c>
      <c r="L15">
        <v>6</v>
      </c>
      <c r="M15">
        <v>0</v>
      </c>
      <c r="O15">
        <v>2</v>
      </c>
      <c r="Q15">
        <v>0</v>
      </c>
      <c r="R15">
        <v>8</v>
      </c>
      <c r="S15">
        <v>0</v>
      </c>
      <c r="T15">
        <v>0</v>
      </c>
      <c r="V15">
        <v>0</v>
      </c>
      <c r="X15">
        <v>0</v>
      </c>
      <c r="Y15">
        <v>0</v>
      </c>
      <c r="Z15">
        <v>15</v>
      </c>
      <c r="AA15">
        <v>6</v>
      </c>
      <c r="AB15">
        <v>0</v>
      </c>
      <c r="AC15">
        <v>17</v>
      </c>
      <c r="AD15">
        <v>0</v>
      </c>
      <c r="AE15">
        <v>3</v>
      </c>
      <c r="AF15">
        <v>0</v>
      </c>
      <c r="AG15">
        <v>0</v>
      </c>
      <c r="AH15">
        <v>8</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AH7"/>
  <sheetViews>
    <sheetView workbookViewId="0"/>
  </sheetViews>
  <sheetFormatPr defaultRowHeight="15"/>
  <sheetData>
    <row r="1" spans="1:34">
      <c r="A1">
        <v>6.2</v>
      </c>
      <c r="B1" t="s">
        <v>4913</v>
      </c>
    </row>
    <row r="2" spans="1:34">
      <c r="A2" s="10" t="str">
        <f>HYPERLINK("#'Contents'!B131", "Back to Contents")</f>
        <v>Back to Contents</v>
      </c>
    </row>
    <row r="3" spans="1:34">
      <c r="A3" t="s">
        <v>108</v>
      </c>
      <c r="B3" t="s">
        <v>109</v>
      </c>
      <c r="C3" t="s">
        <v>3687</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43054.607789351852</v>
      </c>
      <c r="C4" t="s">
        <v>3693</v>
      </c>
      <c r="D4">
        <v>0</v>
      </c>
      <c r="E4">
        <v>2</v>
      </c>
      <c r="H4">
        <v>0</v>
      </c>
      <c r="I4">
        <v>0</v>
      </c>
      <c r="J4">
        <v>0</v>
      </c>
      <c r="K4">
        <v>0</v>
      </c>
      <c r="L4">
        <v>0</v>
      </c>
      <c r="M4">
        <v>0</v>
      </c>
      <c r="Q4">
        <v>0</v>
      </c>
      <c r="R4">
        <v>0</v>
      </c>
      <c r="V4">
        <v>0</v>
      </c>
      <c r="X4">
        <v>0</v>
      </c>
      <c r="Y4">
        <v>0</v>
      </c>
      <c r="Z4">
        <v>4</v>
      </c>
      <c r="AA4">
        <v>0</v>
      </c>
      <c r="AB4">
        <v>0</v>
      </c>
      <c r="AC4">
        <v>0</v>
      </c>
      <c r="AE4">
        <v>1</v>
      </c>
      <c r="AF4">
        <v>0</v>
      </c>
      <c r="AG4">
        <v>0</v>
      </c>
      <c r="AH4">
        <v>0</v>
      </c>
    </row>
    <row r="5" spans="1:34">
      <c r="A5">
        <v>2014</v>
      </c>
      <c r="B5" s="14">
        <v>43054.607789351852</v>
      </c>
      <c r="C5" t="s">
        <v>3693</v>
      </c>
      <c r="D5">
        <v>0</v>
      </c>
      <c r="E5">
        <v>0</v>
      </c>
      <c r="H5">
        <v>0</v>
      </c>
      <c r="I5">
        <v>0</v>
      </c>
      <c r="J5">
        <v>0</v>
      </c>
      <c r="K5">
        <v>0</v>
      </c>
      <c r="L5">
        <v>0</v>
      </c>
      <c r="M5">
        <v>1</v>
      </c>
      <c r="Q5">
        <v>0</v>
      </c>
      <c r="R5">
        <v>0</v>
      </c>
      <c r="S5">
        <v>0</v>
      </c>
      <c r="T5">
        <v>0</v>
      </c>
      <c r="V5">
        <v>0</v>
      </c>
      <c r="X5">
        <v>0</v>
      </c>
      <c r="Y5">
        <v>0</v>
      </c>
      <c r="Z5">
        <v>3</v>
      </c>
      <c r="AA5">
        <v>0</v>
      </c>
      <c r="AB5">
        <v>0</v>
      </c>
      <c r="AC5">
        <v>0</v>
      </c>
      <c r="AD5">
        <v>0</v>
      </c>
      <c r="AE5">
        <v>0</v>
      </c>
      <c r="AF5">
        <v>0</v>
      </c>
      <c r="AG5">
        <v>0</v>
      </c>
      <c r="AH5">
        <v>0</v>
      </c>
    </row>
    <row r="6" spans="1:34">
      <c r="A6">
        <v>2015</v>
      </c>
      <c r="B6" s="14">
        <v>43054.607789351852</v>
      </c>
      <c r="C6" t="s">
        <v>3693</v>
      </c>
      <c r="D6">
        <v>0</v>
      </c>
      <c r="E6">
        <v>1</v>
      </c>
      <c r="F6">
        <v>0</v>
      </c>
      <c r="H6">
        <v>0</v>
      </c>
      <c r="I6">
        <v>2</v>
      </c>
      <c r="J6">
        <v>0</v>
      </c>
      <c r="K6">
        <v>0</v>
      </c>
      <c r="L6">
        <v>1</v>
      </c>
      <c r="M6">
        <v>2</v>
      </c>
      <c r="O6">
        <v>0</v>
      </c>
      <c r="P6">
        <v>1</v>
      </c>
      <c r="Q6">
        <v>0</v>
      </c>
      <c r="R6">
        <v>0</v>
      </c>
      <c r="S6">
        <v>0</v>
      </c>
      <c r="T6">
        <v>0</v>
      </c>
      <c r="V6">
        <v>0</v>
      </c>
      <c r="X6">
        <v>0</v>
      </c>
      <c r="Y6">
        <v>0</v>
      </c>
      <c r="Z6">
        <v>1</v>
      </c>
      <c r="AA6">
        <v>0</v>
      </c>
      <c r="AB6">
        <v>0</v>
      </c>
      <c r="AC6">
        <v>0</v>
      </c>
      <c r="AD6">
        <v>0</v>
      </c>
      <c r="AE6">
        <v>0</v>
      </c>
      <c r="AF6">
        <v>0</v>
      </c>
      <c r="AG6">
        <v>0</v>
      </c>
      <c r="AH6">
        <v>1</v>
      </c>
    </row>
    <row r="7" spans="1:34">
      <c r="A7">
        <v>2016</v>
      </c>
      <c r="B7" s="14">
        <v>43054.607789351852</v>
      </c>
      <c r="C7" t="s">
        <v>3693</v>
      </c>
      <c r="D7">
        <v>0</v>
      </c>
      <c r="E7">
        <v>0</v>
      </c>
      <c r="F7">
        <v>0</v>
      </c>
      <c r="H7">
        <v>1</v>
      </c>
      <c r="I7">
        <v>3</v>
      </c>
      <c r="J7">
        <v>0</v>
      </c>
      <c r="K7">
        <v>0</v>
      </c>
      <c r="L7">
        <v>0</v>
      </c>
      <c r="M7">
        <v>0</v>
      </c>
      <c r="N7">
        <v>0</v>
      </c>
      <c r="P7">
        <v>0</v>
      </c>
      <c r="Q7">
        <v>0</v>
      </c>
      <c r="R7">
        <v>0</v>
      </c>
      <c r="S7">
        <v>0</v>
      </c>
      <c r="T7">
        <v>0</v>
      </c>
      <c r="V7">
        <v>0</v>
      </c>
      <c r="W7">
        <v>0</v>
      </c>
      <c r="X7">
        <v>0</v>
      </c>
      <c r="Y7">
        <v>0</v>
      </c>
      <c r="Z7">
        <v>2</v>
      </c>
      <c r="AA7">
        <v>0</v>
      </c>
      <c r="AB7">
        <v>0</v>
      </c>
      <c r="AC7">
        <v>0</v>
      </c>
      <c r="AD7">
        <v>0</v>
      </c>
      <c r="AE7">
        <v>0</v>
      </c>
      <c r="AF7">
        <v>0</v>
      </c>
      <c r="AG7">
        <v>0</v>
      </c>
      <c r="AH7">
        <v>5</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AG8"/>
  <sheetViews>
    <sheetView workbookViewId="0"/>
  </sheetViews>
  <sheetFormatPr defaultRowHeight="15"/>
  <sheetData>
    <row r="1" spans="1:33">
      <c r="A1">
        <v>6.3</v>
      </c>
      <c r="B1" t="s">
        <v>4914</v>
      </c>
    </row>
    <row r="2" spans="1:33">
      <c r="A2" s="10" t="str">
        <f>HYPERLINK("#'Contents'!B133",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43054.607800925929</v>
      </c>
      <c r="F4">
        <v>0</v>
      </c>
      <c r="H4">
        <v>0</v>
      </c>
      <c r="R4">
        <v>0</v>
      </c>
      <c r="T4">
        <v>0</v>
      </c>
      <c r="U4">
        <v>0</v>
      </c>
      <c r="X4">
        <v>0</v>
      </c>
      <c r="AE4">
        <v>0</v>
      </c>
    </row>
    <row r="5" spans="1:33">
      <c r="A5">
        <v>2013</v>
      </c>
      <c r="B5" s="14">
        <v>43054.607800925929</v>
      </c>
      <c r="E5">
        <v>1</v>
      </c>
      <c r="G5">
        <v>2</v>
      </c>
      <c r="I5">
        <v>2</v>
      </c>
      <c r="K5">
        <v>14</v>
      </c>
      <c r="M5">
        <v>4</v>
      </c>
      <c r="O5">
        <v>1</v>
      </c>
      <c r="P5">
        <v>1</v>
      </c>
      <c r="S5">
        <v>14</v>
      </c>
      <c r="Y5">
        <v>2</v>
      </c>
      <c r="AA5">
        <v>0</v>
      </c>
      <c r="AC5">
        <v>2</v>
      </c>
      <c r="AD5">
        <v>12</v>
      </c>
      <c r="AF5">
        <v>2</v>
      </c>
      <c r="AG5">
        <v>3</v>
      </c>
    </row>
    <row r="6" spans="1:33">
      <c r="A6">
        <v>2014</v>
      </c>
      <c r="B6" s="14">
        <v>43054.607800925929</v>
      </c>
      <c r="C6">
        <v>1</v>
      </c>
      <c r="I6">
        <v>1</v>
      </c>
      <c r="J6">
        <v>1</v>
      </c>
      <c r="K6">
        <v>5</v>
      </c>
      <c r="L6">
        <v>1</v>
      </c>
      <c r="M6">
        <v>2</v>
      </c>
      <c r="V6">
        <v>1</v>
      </c>
      <c r="W6">
        <v>1</v>
      </c>
      <c r="Z6">
        <v>2</v>
      </c>
      <c r="AB6">
        <v>1</v>
      </c>
      <c r="AC6">
        <v>1</v>
      </c>
      <c r="AD6">
        <v>5</v>
      </c>
      <c r="AF6">
        <v>1</v>
      </c>
      <c r="AG6">
        <v>14</v>
      </c>
    </row>
    <row r="7" spans="1:33">
      <c r="A7">
        <v>2015</v>
      </c>
      <c r="B7" s="14">
        <v>43054.607800925929</v>
      </c>
      <c r="C7">
        <v>1</v>
      </c>
      <c r="E7">
        <v>2</v>
      </c>
      <c r="I7">
        <v>1</v>
      </c>
      <c r="K7">
        <v>5</v>
      </c>
      <c r="L7">
        <v>1</v>
      </c>
      <c r="M7">
        <v>1</v>
      </c>
      <c r="O7">
        <v>1</v>
      </c>
      <c r="Q7">
        <v>0</v>
      </c>
      <c r="S7">
        <v>1</v>
      </c>
      <c r="W7">
        <v>1</v>
      </c>
      <c r="Y7">
        <v>4</v>
      </c>
      <c r="Z7">
        <v>2</v>
      </c>
      <c r="AA7">
        <v>3</v>
      </c>
      <c r="AB7">
        <v>2</v>
      </c>
      <c r="AC7">
        <v>1</v>
      </c>
      <c r="AD7">
        <v>5</v>
      </c>
      <c r="AF7">
        <v>1</v>
      </c>
      <c r="AG7">
        <v>44</v>
      </c>
    </row>
    <row r="8" spans="1:33">
      <c r="A8">
        <v>2016</v>
      </c>
      <c r="B8" s="14">
        <v>43054.607800925929</v>
      </c>
      <c r="D8">
        <v>1</v>
      </c>
      <c r="E8">
        <v>2</v>
      </c>
      <c r="I8">
        <v>1</v>
      </c>
      <c r="K8">
        <v>7</v>
      </c>
      <c r="L8">
        <v>1</v>
      </c>
      <c r="M8">
        <v>7</v>
      </c>
      <c r="N8">
        <v>5</v>
      </c>
      <c r="O8">
        <v>1</v>
      </c>
      <c r="Q8">
        <v>0</v>
      </c>
      <c r="S8">
        <v>8</v>
      </c>
      <c r="V8">
        <v>2</v>
      </c>
      <c r="Y8">
        <v>11</v>
      </c>
      <c r="Z8">
        <v>1</v>
      </c>
      <c r="AA8">
        <v>1</v>
      </c>
      <c r="AD8">
        <v>8</v>
      </c>
      <c r="AF8">
        <v>1</v>
      </c>
      <c r="AG8">
        <v>68</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AG8"/>
  <sheetViews>
    <sheetView workbookViewId="0"/>
  </sheetViews>
  <sheetFormatPr defaultRowHeight="15"/>
  <sheetData>
    <row r="1" spans="1:33">
      <c r="A1">
        <v>6.3</v>
      </c>
      <c r="B1" t="s">
        <v>4915</v>
      </c>
    </row>
    <row r="2" spans="1:33">
      <c r="A2" s="10" t="str">
        <f>HYPERLINK("#'Contents'!B134",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43054.607812499999</v>
      </c>
    </row>
    <row r="5" spans="1:33">
      <c r="A5">
        <v>2013</v>
      </c>
      <c r="B5" s="14">
        <v>43054.607812499999</v>
      </c>
      <c r="E5">
        <v>0</v>
      </c>
      <c r="G5">
        <v>0</v>
      </c>
      <c r="I5">
        <v>144.541</v>
      </c>
      <c r="K5">
        <v>730.75258700000006</v>
      </c>
      <c r="M5">
        <v>6.37</v>
      </c>
      <c r="O5">
        <v>11.355</v>
      </c>
      <c r="P5">
        <v>0</v>
      </c>
      <c r="S5">
        <v>160.78800000000001</v>
      </c>
      <c r="Y5">
        <v>0.34950200000000003</v>
      </c>
      <c r="AC5">
        <v>0</v>
      </c>
      <c r="AD5">
        <v>306.45099999999996</v>
      </c>
      <c r="AF5">
        <v>0</v>
      </c>
      <c r="AG5">
        <v>1386.4389999999999</v>
      </c>
    </row>
    <row r="6" spans="1:33">
      <c r="A6">
        <v>2014</v>
      </c>
      <c r="B6" s="14">
        <v>43054.607812499999</v>
      </c>
      <c r="C6">
        <v>111.788</v>
      </c>
      <c r="I6">
        <v>2.1000000000000001E-2</v>
      </c>
      <c r="J6">
        <v>527.04899999999998</v>
      </c>
      <c r="K6">
        <v>645.57000000000005</v>
      </c>
      <c r="L6">
        <v>84.004999999999995</v>
      </c>
      <c r="M6">
        <v>1.6022700000000001</v>
      </c>
      <c r="V6">
        <v>5.8000000000000003E-2</v>
      </c>
      <c r="W6">
        <v>0</v>
      </c>
      <c r="Z6">
        <v>15.270999999999999</v>
      </c>
      <c r="AB6">
        <v>3.4489999999999998</v>
      </c>
      <c r="AC6">
        <v>0</v>
      </c>
      <c r="AD6">
        <v>0</v>
      </c>
      <c r="AF6">
        <v>0</v>
      </c>
      <c r="AG6">
        <v>7823.2066800000002</v>
      </c>
    </row>
    <row r="7" spans="1:33">
      <c r="A7">
        <v>2015</v>
      </c>
      <c r="B7" s="14">
        <v>43054.607812499999</v>
      </c>
      <c r="E7">
        <v>34.856000000000002</v>
      </c>
      <c r="I7">
        <v>8.9999999999999993E-3</v>
      </c>
      <c r="K7">
        <v>459.54</v>
      </c>
      <c r="L7">
        <v>79.465999999999994</v>
      </c>
      <c r="M7">
        <v>3.0249999999999999</v>
      </c>
      <c r="O7">
        <v>25.010999999999999</v>
      </c>
      <c r="Q7">
        <v>0</v>
      </c>
      <c r="S7">
        <v>0</v>
      </c>
      <c r="W7">
        <v>1E-3</v>
      </c>
      <c r="Y7">
        <v>4325.4538939999993</v>
      </c>
      <c r="Z7">
        <v>2.9260000000000002</v>
      </c>
      <c r="AB7">
        <v>15.388999999999999</v>
      </c>
      <c r="AC7">
        <v>0</v>
      </c>
      <c r="AD7">
        <v>345.90899999999999</v>
      </c>
      <c r="AF7">
        <v>0</v>
      </c>
      <c r="AG7">
        <v>15664.456869999996</v>
      </c>
    </row>
    <row r="8" spans="1:33">
      <c r="A8">
        <v>2016</v>
      </c>
      <c r="B8" s="14">
        <v>43054.607812499999</v>
      </c>
      <c r="D8">
        <v>0.20100000000000001</v>
      </c>
      <c r="E8">
        <v>0</v>
      </c>
      <c r="I8">
        <v>0</v>
      </c>
      <c r="K8">
        <v>398.60499999999996</v>
      </c>
      <c r="L8">
        <v>0.33</v>
      </c>
      <c r="M8">
        <v>24.24</v>
      </c>
      <c r="N8">
        <v>0</v>
      </c>
      <c r="O8">
        <v>0.18099999999999999</v>
      </c>
      <c r="Q8">
        <v>0</v>
      </c>
      <c r="S8">
        <v>96.111999999999995</v>
      </c>
      <c r="V8">
        <v>391.88900000000001</v>
      </c>
      <c r="Y8">
        <v>9891.715000000002</v>
      </c>
      <c r="Z8">
        <v>0.153</v>
      </c>
      <c r="AD8">
        <v>2070.7179999999998</v>
      </c>
      <c r="AF8">
        <v>0</v>
      </c>
      <c r="AG8">
        <v>46072.980830000008</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E127"/>
  <sheetViews>
    <sheetView workbookViewId="0"/>
  </sheetViews>
  <sheetFormatPr defaultRowHeight="15"/>
  <sheetData>
    <row r="1" spans="1:5">
      <c r="A1">
        <v>6.4</v>
      </c>
      <c r="B1" t="s">
        <v>73</v>
      </c>
    </row>
    <row r="2" spans="1:5">
      <c r="A2" s="10" t="str">
        <f>HYPERLINK("#'Contents'!B135", "Back to Contents")</f>
        <v>Back to Contents</v>
      </c>
    </row>
    <row r="3" spans="1:5">
      <c r="A3" t="s">
        <v>110</v>
      </c>
      <c r="B3" t="s">
        <v>108</v>
      </c>
      <c r="C3" t="s">
        <v>109</v>
      </c>
      <c r="D3" t="s">
        <v>3695</v>
      </c>
      <c r="E3" t="s">
        <v>3696</v>
      </c>
    </row>
    <row r="4" spans="1:5">
      <c r="A4" t="s">
        <v>117</v>
      </c>
      <c r="B4">
        <v>2014</v>
      </c>
      <c r="C4" s="14">
        <v>43054.607812499999</v>
      </c>
      <c r="D4" t="s">
        <v>688</v>
      </c>
      <c r="E4" t="s">
        <v>688</v>
      </c>
    </row>
    <row r="5" spans="1:5">
      <c r="A5" t="s">
        <v>117</v>
      </c>
      <c r="B5">
        <v>2015</v>
      </c>
      <c r="C5" s="14">
        <v>43054.607812499999</v>
      </c>
      <c r="D5" t="s">
        <v>688</v>
      </c>
      <c r="E5" t="s">
        <v>688</v>
      </c>
    </row>
    <row r="6" spans="1:5">
      <c r="A6" t="s">
        <v>117</v>
      </c>
      <c r="B6">
        <v>2016</v>
      </c>
      <c r="C6" s="14">
        <v>43054.607812499999</v>
      </c>
      <c r="D6" t="s">
        <v>688</v>
      </c>
      <c r="E6" t="s">
        <v>688</v>
      </c>
    </row>
    <row r="7" spans="1:5">
      <c r="A7" t="s">
        <v>117</v>
      </c>
      <c r="B7">
        <v>2013</v>
      </c>
      <c r="C7" s="14">
        <v>43054.607812499999</v>
      </c>
      <c r="D7" t="s">
        <v>687</v>
      </c>
      <c r="E7" t="s">
        <v>688</v>
      </c>
    </row>
    <row r="8" spans="1:5">
      <c r="A8" t="s">
        <v>126</v>
      </c>
      <c r="B8">
        <v>2013</v>
      </c>
      <c r="C8" s="14">
        <v>43054.607812499999</v>
      </c>
      <c r="D8" t="s">
        <v>688</v>
      </c>
      <c r="E8" t="s">
        <v>688</v>
      </c>
    </row>
    <row r="9" spans="1:5">
      <c r="A9" t="s">
        <v>126</v>
      </c>
      <c r="B9">
        <v>2014</v>
      </c>
      <c r="C9" s="14">
        <v>43054.607812499999</v>
      </c>
      <c r="D9" t="s">
        <v>688</v>
      </c>
      <c r="E9" t="s">
        <v>688</v>
      </c>
    </row>
    <row r="10" spans="1:5">
      <c r="A10" t="s">
        <v>126</v>
      </c>
      <c r="B10">
        <v>2015</v>
      </c>
      <c r="C10" s="14">
        <v>43054.607812499999</v>
      </c>
      <c r="D10" t="s">
        <v>688</v>
      </c>
      <c r="E10" t="s">
        <v>688</v>
      </c>
    </row>
    <row r="11" spans="1:5">
      <c r="A11" t="s">
        <v>126</v>
      </c>
      <c r="B11">
        <v>2016</v>
      </c>
      <c r="C11" s="14">
        <v>43054.607812499999</v>
      </c>
      <c r="D11" t="s">
        <v>688</v>
      </c>
      <c r="E11" t="s">
        <v>688</v>
      </c>
    </row>
    <row r="12" spans="1:5">
      <c r="A12" t="s">
        <v>134</v>
      </c>
      <c r="B12">
        <v>2013</v>
      </c>
      <c r="C12" s="14">
        <v>43054.607812499999</v>
      </c>
      <c r="D12" t="s">
        <v>687</v>
      </c>
      <c r="E12" t="s">
        <v>688</v>
      </c>
    </row>
    <row r="13" spans="1:5">
      <c r="A13" t="s">
        <v>134</v>
      </c>
      <c r="B13">
        <v>2014</v>
      </c>
      <c r="C13" s="14">
        <v>43054.607812499999</v>
      </c>
      <c r="D13" t="s">
        <v>688</v>
      </c>
      <c r="E13" t="s">
        <v>688</v>
      </c>
    </row>
    <row r="14" spans="1:5">
      <c r="A14" t="s">
        <v>134</v>
      </c>
      <c r="B14">
        <v>2015</v>
      </c>
      <c r="C14" s="14">
        <v>43054.607812499999</v>
      </c>
      <c r="D14" t="s">
        <v>688</v>
      </c>
      <c r="E14" t="s">
        <v>688</v>
      </c>
    </row>
    <row r="15" spans="1:5">
      <c r="A15" t="s">
        <v>134</v>
      </c>
      <c r="B15">
        <v>2016</v>
      </c>
      <c r="C15" s="14">
        <v>43054.607812499999</v>
      </c>
      <c r="D15" t="s">
        <v>688</v>
      </c>
      <c r="E15" t="s">
        <v>688</v>
      </c>
    </row>
    <row r="16" spans="1:5">
      <c r="A16" t="s">
        <v>147</v>
      </c>
      <c r="B16">
        <v>2015</v>
      </c>
      <c r="C16" s="14">
        <v>43054.607812499999</v>
      </c>
      <c r="D16" t="s">
        <v>687</v>
      </c>
      <c r="E16" t="s">
        <v>688</v>
      </c>
    </row>
    <row r="17" spans="1:5">
      <c r="A17" t="s">
        <v>147</v>
      </c>
      <c r="B17">
        <v>2016</v>
      </c>
      <c r="C17" s="14">
        <v>43054.607812499999</v>
      </c>
      <c r="D17" t="s">
        <v>688</v>
      </c>
      <c r="E17" t="s">
        <v>688</v>
      </c>
    </row>
    <row r="18" spans="1:5">
      <c r="A18" t="s">
        <v>147</v>
      </c>
      <c r="B18">
        <v>2014</v>
      </c>
      <c r="C18" s="14">
        <v>43054.607812499999</v>
      </c>
      <c r="D18" t="s">
        <v>688</v>
      </c>
      <c r="E18" t="s">
        <v>687</v>
      </c>
    </row>
    <row r="19" spans="1:5">
      <c r="A19" t="s">
        <v>147</v>
      </c>
      <c r="B19">
        <v>2013</v>
      </c>
      <c r="C19" s="14">
        <v>43054.607812499999</v>
      </c>
      <c r="D19" t="s">
        <v>687</v>
      </c>
      <c r="E19" t="s">
        <v>687</v>
      </c>
    </row>
    <row r="20" spans="1:5">
      <c r="A20" t="s">
        <v>155</v>
      </c>
      <c r="B20">
        <v>2014</v>
      </c>
      <c r="C20" s="14">
        <v>43054.607812499999</v>
      </c>
      <c r="D20" t="s">
        <v>687</v>
      </c>
      <c r="E20" t="s">
        <v>688</v>
      </c>
    </row>
    <row r="21" spans="1:5">
      <c r="A21" t="s">
        <v>155</v>
      </c>
      <c r="B21">
        <v>2015</v>
      </c>
      <c r="C21" s="14">
        <v>43054.607812499999</v>
      </c>
      <c r="D21" t="s">
        <v>687</v>
      </c>
      <c r="E21" t="s">
        <v>688</v>
      </c>
    </row>
    <row r="22" spans="1:5">
      <c r="A22" t="s">
        <v>155</v>
      </c>
      <c r="B22">
        <v>2016</v>
      </c>
      <c r="C22" s="14">
        <v>43054.607812499999</v>
      </c>
      <c r="D22" t="s">
        <v>687</v>
      </c>
      <c r="E22" t="s">
        <v>688</v>
      </c>
    </row>
    <row r="23" spans="1:5">
      <c r="A23" t="s">
        <v>155</v>
      </c>
      <c r="B23">
        <v>2013</v>
      </c>
      <c r="C23" s="14">
        <v>43054.607812499999</v>
      </c>
      <c r="D23" t="s">
        <v>687</v>
      </c>
      <c r="E23" t="s">
        <v>688</v>
      </c>
    </row>
    <row r="24" spans="1:5">
      <c r="A24" t="s">
        <v>162</v>
      </c>
      <c r="B24">
        <v>2014</v>
      </c>
      <c r="C24" s="14">
        <v>43054.607812499999</v>
      </c>
      <c r="D24" t="s">
        <v>687</v>
      </c>
      <c r="E24" t="s">
        <v>687</v>
      </c>
    </row>
    <row r="25" spans="1:5">
      <c r="A25" t="s">
        <v>162</v>
      </c>
      <c r="B25">
        <v>2015</v>
      </c>
      <c r="C25" s="14">
        <v>43054.607812499999</v>
      </c>
      <c r="D25" t="s">
        <v>688</v>
      </c>
      <c r="E25" t="s">
        <v>688</v>
      </c>
    </row>
    <row r="26" spans="1:5">
      <c r="A26" t="s">
        <v>162</v>
      </c>
      <c r="B26">
        <v>2013</v>
      </c>
      <c r="C26" s="14">
        <v>43054.607812499999</v>
      </c>
      <c r="D26" t="s">
        <v>687</v>
      </c>
      <c r="E26" t="s">
        <v>687</v>
      </c>
    </row>
    <row r="27" spans="1:5">
      <c r="A27" t="s">
        <v>162</v>
      </c>
      <c r="B27">
        <v>2016</v>
      </c>
      <c r="C27" s="14">
        <v>43054.607812499999</v>
      </c>
      <c r="D27" t="s">
        <v>688</v>
      </c>
      <c r="E27" t="s">
        <v>688</v>
      </c>
    </row>
    <row r="28" spans="1:5">
      <c r="A28" t="s">
        <v>172</v>
      </c>
      <c r="B28">
        <v>2013</v>
      </c>
      <c r="C28" s="14">
        <v>43054.607812499999</v>
      </c>
      <c r="D28" t="s">
        <v>687</v>
      </c>
      <c r="E28" t="s">
        <v>688</v>
      </c>
    </row>
    <row r="29" spans="1:5">
      <c r="A29" t="s">
        <v>172</v>
      </c>
      <c r="B29">
        <v>2014</v>
      </c>
      <c r="C29" s="14">
        <v>43054.607812499999</v>
      </c>
      <c r="D29" t="s">
        <v>688</v>
      </c>
      <c r="E29" t="s">
        <v>688</v>
      </c>
    </row>
    <row r="30" spans="1:5">
      <c r="A30" t="s">
        <v>172</v>
      </c>
      <c r="B30">
        <v>2015</v>
      </c>
      <c r="C30" s="14">
        <v>43054.607812499999</v>
      </c>
      <c r="D30" t="s">
        <v>688</v>
      </c>
      <c r="E30" t="s">
        <v>688</v>
      </c>
    </row>
    <row r="31" spans="1:5">
      <c r="A31" t="s">
        <v>172</v>
      </c>
      <c r="B31">
        <v>2016</v>
      </c>
      <c r="C31" s="14">
        <v>43054.607812499999</v>
      </c>
      <c r="D31" t="s">
        <v>688</v>
      </c>
      <c r="E31" t="s">
        <v>688</v>
      </c>
    </row>
    <row r="32" spans="1:5">
      <c r="A32" t="s">
        <v>180</v>
      </c>
      <c r="B32">
        <v>2015</v>
      </c>
      <c r="C32" s="14">
        <v>43054.607812499999</v>
      </c>
      <c r="D32" t="s">
        <v>687</v>
      </c>
      <c r="E32" t="s">
        <v>688</v>
      </c>
    </row>
    <row r="33" spans="1:5">
      <c r="A33" t="s">
        <v>180</v>
      </c>
      <c r="B33">
        <v>2016</v>
      </c>
      <c r="C33" s="14">
        <v>43054.607812499999</v>
      </c>
      <c r="D33" t="s">
        <v>687</v>
      </c>
      <c r="E33" t="s">
        <v>688</v>
      </c>
    </row>
    <row r="34" spans="1:5">
      <c r="A34" t="s">
        <v>180</v>
      </c>
      <c r="B34">
        <v>2014</v>
      </c>
      <c r="C34" s="14">
        <v>43054.607812499999</v>
      </c>
      <c r="D34" t="s">
        <v>687</v>
      </c>
      <c r="E34" t="s">
        <v>688</v>
      </c>
    </row>
    <row r="35" spans="1:5">
      <c r="A35" t="s">
        <v>180</v>
      </c>
      <c r="B35">
        <v>2013</v>
      </c>
      <c r="C35" s="14">
        <v>43054.607812499999</v>
      </c>
      <c r="D35" t="s">
        <v>687</v>
      </c>
      <c r="E35" t="s">
        <v>688</v>
      </c>
    </row>
    <row r="36" spans="1:5">
      <c r="A36" t="s">
        <v>192</v>
      </c>
      <c r="B36">
        <v>2014</v>
      </c>
      <c r="C36" s="14">
        <v>43054.607812499999</v>
      </c>
      <c r="D36" t="s">
        <v>688</v>
      </c>
      <c r="E36" t="s">
        <v>688</v>
      </c>
    </row>
    <row r="37" spans="1:5">
      <c r="A37" t="s">
        <v>192</v>
      </c>
      <c r="B37">
        <v>2015</v>
      </c>
      <c r="C37" s="14">
        <v>43054.607812499999</v>
      </c>
      <c r="D37" t="s">
        <v>688</v>
      </c>
      <c r="E37" t="s">
        <v>688</v>
      </c>
    </row>
    <row r="38" spans="1:5">
      <c r="A38" t="s">
        <v>192</v>
      </c>
      <c r="B38">
        <v>2016</v>
      </c>
      <c r="C38" s="14">
        <v>43054.607812499999</v>
      </c>
      <c r="D38" t="s">
        <v>688</v>
      </c>
      <c r="E38" t="s">
        <v>688</v>
      </c>
    </row>
    <row r="39" spans="1:5">
      <c r="A39" t="s">
        <v>192</v>
      </c>
      <c r="B39">
        <v>2013</v>
      </c>
      <c r="C39" s="14">
        <v>43054.607812499999</v>
      </c>
      <c r="D39" t="s">
        <v>688</v>
      </c>
      <c r="E39" t="s">
        <v>688</v>
      </c>
    </row>
    <row r="40" spans="1:5">
      <c r="A40" t="s">
        <v>199</v>
      </c>
      <c r="B40">
        <v>2014</v>
      </c>
      <c r="C40" s="14">
        <v>43054.607812499999</v>
      </c>
      <c r="D40" t="s">
        <v>688</v>
      </c>
      <c r="E40" t="s">
        <v>688</v>
      </c>
    </row>
    <row r="41" spans="1:5">
      <c r="A41" t="s">
        <v>199</v>
      </c>
      <c r="B41">
        <v>2015</v>
      </c>
      <c r="C41" s="14">
        <v>43054.607812499999</v>
      </c>
      <c r="D41" t="s">
        <v>688</v>
      </c>
      <c r="E41" t="s">
        <v>688</v>
      </c>
    </row>
    <row r="42" spans="1:5">
      <c r="A42" t="s">
        <v>199</v>
      </c>
      <c r="B42">
        <v>2013</v>
      </c>
      <c r="C42" s="14">
        <v>43054.607812499999</v>
      </c>
      <c r="D42" t="s">
        <v>687</v>
      </c>
      <c r="E42" t="s">
        <v>688</v>
      </c>
    </row>
    <row r="43" spans="1:5">
      <c r="A43" t="s">
        <v>199</v>
      </c>
      <c r="B43">
        <v>2016</v>
      </c>
      <c r="C43" s="14">
        <v>43054.607812499999</v>
      </c>
      <c r="D43" t="s">
        <v>688</v>
      </c>
      <c r="E43" t="s">
        <v>688</v>
      </c>
    </row>
    <row r="44" spans="1:5">
      <c r="A44" t="s">
        <v>205</v>
      </c>
      <c r="B44">
        <v>2013</v>
      </c>
      <c r="C44" s="14">
        <v>43054.607812499999</v>
      </c>
      <c r="D44" t="s">
        <v>687</v>
      </c>
      <c r="E44" t="s">
        <v>688</v>
      </c>
    </row>
    <row r="45" spans="1:5">
      <c r="A45" t="s">
        <v>205</v>
      </c>
      <c r="B45">
        <v>2014</v>
      </c>
      <c r="C45" s="14">
        <v>43054.607812499999</v>
      </c>
      <c r="D45" t="s">
        <v>688</v>
      </c>
      <c r="E45" t="s">
        <v>688</v>
      </c>
    </row>
    <row r="46" spans="1:5">
      <c r="A46" t="s">
        <v>205</v>
      </c>
      <c r="B46">
        <v>2015</v>
      </c>
      <c r="C46" s="14">
        <v>43054.607812499999</v>
      </c>
      <c r="D46" t="s">
        <v>688</v>
      </c>
      <c r="E46" t="s">
        <v>688</v>
      </c>
    </row>
    <row r="47" spans="1:5">
      <c r="A47" t="s">
        <v>205</v>
      </c>
      <c r="B47">
        <v>2016</v>
      </c>
      <c r="C47" s="14">
        <v>43054.607812499999</v>
      </c>
      <c r="D47" t="s">
        <v>688</v>
      </c>
      <c r="E47" t="s">
        <v>688</v>
      </c>
    </row>
    <row r="48" spans="1:5">
      <c r="A48" t="s">
        <v>215</v>
      </c>
      <c r="B48">
        <v>2013</v>
      </c>
      <c r="C48" s="14">
        <v>43054.607812499999</v>
      </c>
      <c r="D48" t="s">
        <v>687</v>
      </c>
      <c r="E48" t="s">
        <v>688</v>
      </c>
    </row>
    <row r="49" spans="1:5">
      <c r="A49" t="s">
        <v>215</v>
      </c>
      <c r="B49">
        <v>2014</v>
      </c>
      <c r="C49" s="14">
        <v>43054.607812499999</v>
      </c>
      <c r="D49" t="s">
        <v>687</v>
      </c>
      <c r="E49" t="s">
        <v>688</v>
      </c>
    </row>
    <row r="50" spans="1:5">
      <c r="A50" t="s">
        <v>215</v>
      </c>
      <c r="B50">
        <v>2015</v>
      </c>
      <c r="C50" s="14">
        <v>43054.607812499999</v>
      </c>
      <c r="D50" t="s">
        <v>687</v>
      </c>
      <c r="E50" t="s">
        <v>688</v>
      </c>
    </row>
    <row r="51" spans="1:5">
      <c r="A51" t="s">
        <v>215</v>
      </c>
      <c r="B51">
        <v>2016</v>
      </c>
      <c r="C51" s="14">
        <v>43054.607812499999</v>
      </c>
      <c r="D51" t="s">
        <v>687</v>
      </c>
      <c r="E51" t="s">
        <v>688</v>
      </c>
    </row>
    <row r="52" spans="1:5">
      <c r="A52" t="s">
        <v>223</v>
      </c>
      <c r="B52">
        <v>2014</v>
      </c>
      <c r="C52" s="14">
        <v>43054.607812499999</v>
      </c>
      <c r="D52" t="s">
        <v>688</v>
      </c>
      <c r="E52" t="s">
        <v>688</v>
      </c>
    </row>
    <row r="53" spans="1:5">
      <c r="A53" t="s">
        <v>223</v>
      </c>
      <c r="B53">
        <v>2015</v>
      </c>
      <c r="C53" s="14">
        <v>43054.607812499999</v>
      </c>
      <c r="D53" t="s">
        <v>687</v>
      </c>
      <c r="E53" t="s">
        <v>688</v>
      </c>
    </row>
    <row r="54" spans="1:5">
      <c r="A54" t="s">
        <v>223</v>
      </c>
      <c r="B54">
        <v>2013</v>
      </c>
      <c r="C54" s="14">
        <v>43054.607812499999</v>
      </c>
      <c r="D54" t="s">
        <v>687</v>
      </c>
      <c r="E54" t="s">
        <v>687</v>
      </c>
    </row>
    <row r="55" spans="1:5">
      <c r="A55" t="s">
        <v>223</v>
      </c>
      <c r="B55">
        <v>2016</v>
      </c>
      <c r="C55" s="14">
        <v>43054.607812499999</v>
      </c>
      <c r="D55" t="s">
        <v>687</v>
      </c>
      <c r="E55" t="s">
        <v>688</v>
      </c>
    </row>
    <row r="56" spans="1:5">
      <c r="A56" t="s">
        <v>232</v>
      </c>
      <c r="B56">
        <v>2013</v>
      </c>
      <c r="C56" s="14">
        <v>43054.607812499999</v>
      </c>
      <c r="D56" t="s">
        <v>687</v>
      </c>
      <c r="E56" t="s">
        <v>688</v>
      </c>
    </row>
    <row r="57" spans="1:5">
      <c r="A57" t="s">
        <v>232</v>
      </c>
      <c r="B57">
        <v>2014</v>
      </c>
      <c r="C57" s="14">
        <v>43054.607812499999</v>
      </c>
      <c r="D57" t="s">
        <v>688</v>
      </c>
      <c r="E57" t="s">
        <v>688</v>
      </c>
    </row>
    <row r="58" spans="1:5">
      <c r="A58" t="s">
        <v>232</v>
      </c>
      <c r="B58">
        <v>2015</v>
      </c>
      <c r="C58" s="14">
        <v>43054.607812499999</v>
      </c>
      <c r="D58" t="s">
        <v>688</v>
      </c>
      <c r="E58" t="s">
        <v>688</v>
      </c>
    </row>
    <row r="59" spans="1:5">
      <c r="A59" t="s">
        <v>232</v>
      </c>
      <c r="B59">
        <v>2016</v>
      </c>
      <c r="C59" s="14">
        <v>43054.607812499999</v>
      </c>
      <c r="D59" t="s">
        <v>688</v>
      </c>
      <c r="E59" t="s">
        <v>688</v>
      </c>
    </row>
    <row r="60" spans="1:5">
      <c r="A60" t="s">
        <v>239</v>
      </c>
      <c r="B60">
        <v>2015</v>
      </c>
      <c r="C60" s="14">
        <v>43054.607812499999</v>
      </c>
      <c r="D60" t="s">
        <v>688</v>
      </c>
      <c r="E60" t="s">
        <v>688</v>
      </c>
    </row>
    <row r="61" spans="1:5">
      <c r="A61" t="s">
        <v>239</v>
      </c>
      <c r="B61">
        <v>2014</v>
      </c>
      <c r="C61" s="14">
        <v>43054.607812499999</v>
      </c>
      <c r="D61" t="s">
        <v>688</v>
      </c>
      <c r="E61" t="s">
        <v>688</v>
      </c>
    </row>
    <row r="62" spans="1:5">
      <c r="A62" t="s">
        <v>239</v>
      </c>
      <c r="B62">
        <v>2016</v>
      </c>
      <c r="C62" s="14">
        <v>43054.607812499999</v>
      </c>
      <c r="D62" t="s">
        <v>687</v>
      </c>
      <c r="E62" t="s">
        <v>688</v>
      </c>
    </row>
    <row r="63" spans="1:5">
      <c r="A63" t="s">
        <v>239</v>
      </c>
      <c r="B63">
        <v>2013</v>
      </c>
      <c r="C63" s="14">
        <v>43054.607812499999</v>
      </c>
      <c r="D63" t="s">
        <v>687</v>
      </c>
      <c r="E63" t="s">
        <v>688</v>
      </c>
    </row>
    <row r="64" spans="1:5">
      <c r="A64" t="s">
        <v>248</v>
      </c>
      <c r="B64">
        <v>2013</v>
      </c>
      <c r="C64" s="14">
        <v>43054.607812499999</v>
      </c>
      <c r="D64" t="s">
        <v>687</v>
      </c>
      <c r="E64" t="s">
        <v>688</v>
      </c>
    </row>
    <row r="65" spans="1:5">
      <c r="A65" t="s">
        <v>248</v>
      </c>
      <c r="B65">
        <v>2014</v>
      </c>
      <c r="C65" s="14">
        <v>43054.607812499999</v>
      </c>
      <c r="D65" t="s">
        <v>688</v>
      </c>
      <c r="E65" t="s">
        <v>687</v>
      </c>
    </row>
    <row r="66" spans="1:5">
      <c r="A66" t="s">
        <v>248</v>
      </c>
      <c r="B66">
        <v>2015</v>
      </c>
      <c r="C66" s="14">
        <v>43054.607812499999</v>
      </c>
      <c r="D66" t="s">
        <v>688</v>
      </c>
      <c r="E66" t="s">
        <v>687</v>
      </c>
    </row>
    <row r="67" spans="1:5">
      <c r="A67" t="s">
        <v>248</v>
      </c>
      <c r="B67">
        <v>2016</v>
      </c>
      <c r="C67" s="14">
        <v>43054.607812499999</v>
      </c>
      <c r="D67" t="s">
        <v>688</v>
      </c>
      <c r="E67" t="s">
        <v>687</v>
      </c>
    </row>
    <row r="68" spans="1:5">
      <c r="A68" t="s">
        <v>254</v>
      </c>
      <c r="B68">
        <v>2014</v>
      </c>
      <c r="C68" s="14">
        <v>43054.607812499999</v>
      </c>
      <c r="D68" t="s">
        <v>687</v>
      </c>
      <c r="E68" t="s">
        <v>687</v>
      </c>
    </row>
    <row r="69" spans="1:5">
      <c r="A69" t="s">
        <v>254</v>
      </c>
      <c r="B69">
        <v>2015</v>
      </c>
      <c r="C69" s="14">
        <v>43054.607812499999</v>
      </c>
      <c r="D69" t="s">
        <v>687</v>
      </c>
      <c r="E69" t="s">
        <v>687</v>
      </c>
    </row>
    <row r="70" spans="1:5">
      <c r="A70" t="s">
        <v>254</v>
      </c>
      <c r="B70">
        <v>2013</v>
      </c>
      <c r="C70" s="14">
        <v>43054.607812499999</v>
      </c>
      <c r="D70" t="s">
        <v>687</v>
      </c>
      <c r="E70" t="s">
        <v>687</v>
      </c>
    </row>
    <row r="71" spans="1:5">
      <c r="A71" t="s">
        <v>254</v>
      </c>
      <c r="B71">
        <v>2016</v>
      </c>
      <c r="C71" s="14">
        <v>43054.607812499999</v>
      </c>
      <c r="D71" t="s">
        <v>687</v>
      </c>
      <c r="E71" t="s">
        <v>687</v>
      </c>
    </row>
    <row r="72" spans="1:5">
      <c r="A72" t="s">
        <v>263</v>
      </c>
      <c r="B72">
        <v>2013</v>
      </c>
      <c r="C72" s="14">
        <v>43054.607812499999</v>
      </c>
      <c r="D72" t="s">
        <v>688</v>
      </c>
      <c r="E72" t="s">
        <v>687</v>
      </c>
    </row>
    <row r="73" spans="1:5">
      <c r="A73" t="s">
        <v>263</v>
      </c>
      <c r="B73">
        <v>2014</v>
      </c>
      <c r="C73" s="14">
        <v>43054.607812499999</v>
      </c>
      <c r="D73" t="s">
        <v>687</v>
      </c>
      <c r="E73" t="s">
        <v>688</v>
      </c>
    </row>
    <row r="74" spans="1:5">
      <c r="A74" t="s">
        <v>263</v>
      </c>
      <c r="B74">
        <v>2015</v>
      </c>
      <c r="C74" s="14">
        <v>43054.607812499999</v>
      </c>
      <c r="D74" t="s">
        <v>687</v>
      </c>
      <c r="E74" t="s">
        <v>687</v>
      </c>
    </row>
    <row r="75" spans="1:5">
      <c r="A75" t="s">
        <v>263</v>
      </c>
      <c r="B75">
        <v>2016</v>
      </c>
      <c r="C75" s="14">
        <v>43054.607812499999</v>
      </c>
      <c r="D75" t="s">
        <v>687</v>
      </c>
      <c r="E75" t="s">
        <v>687</v>
      </c>
    </row>
    <row r="76" spans="1:5">
      <c r="A76" t="s">
        <v>272</v>
      </c>
      <c r="B76">
        <v>2013</v>
      </c>
      <c r="C76" s="14">
        <v>43054.607812499999</v>
      </c>
      <c r="D76" t="s">
        <v>687</v>
      </c>
      <c r="E76" t="s">
        <v>687</v>
      </c>
    </row>
    <row r="77" spans="1:5">
      <c r="A77" t="s">
        <v>272</v>
      </c>
      <c r="B77">
        <v>2014</v>
      </c>
      <c r="C77" s="14">
        <v>43054.607812499999</v>
      </c>
      <c r="D77" t="s">
        <v>687</v>
      </c>
      <c r="E77" t="s">
        <v>687</v>
      </c>
    </row>
    <row r="78" spans="1:5">
      <c r="A78" t="s">
        <v>272</v>
      </c>
      <c r="B78">
        <v>2015</v>
      </c>
      <c r="C78" s="14">
        <v>43054.607812499999</v>
      </c>
      <c r="D78" t="s">
        <v>687</v>
      </c>
      <c r="E78" t="s">
        <v>687</v>
      </c>
    </row>
    <row r="79" spans="1:5">
      <c r="A79" t="s">
        <v>272</v>
      </c>
      <c r="B79">
        <v>2016</v>
      </c>
      <c r="C79" s="14">
        <v>43054.607812499999</v>
      </c>
      <c r="D79" t="s">
        <v>687</v>
      </c>
      <c r="E79" t="s">
        <v>687</v>
      </c>
    </row>
    <row r="80" spans="1:5">
      <c r="A80" t="s">
        <v>280</v>
      </c>
      <c r="B80">
        <v>2014</v>
      </c>
      <c r="C80" s="14">
        <v>43054.607812499999</v>
      </c>
      <c r="D80" t="s">
        <v>688</v>
      </c>
      <c r="E80" t="s">
        <v>688</v>
      </c>
    </row>
    <row r="81" spans="1:5">
      <c r="A81" t="s">
        <v>280</v>
      </c>
      <c r="B81">
        <v>2015</v>
      </c>
      <c r="C81" s="14">
        <v>43054.607812499999</v>
      </c>
      <c r="D81" t="s">
        <v>688</v>
      </c>
      <c r="E81" t="s">
        <v>688</v>
      </c>
    </row>
    <row r="82" spans="1:5">
      <c r="A82" t="s">
        <v>280</v>
      </c>
      <c r="B82">
        <v>2013</v>
      </c>
      <c r="C82" s="14">
        <v>43054.607812499999</v>
      </c>
      <c r="D82" t="s">
        <v>687</v>
      </c>
      <c r="E82" t="s">
        <v>688</v>
      </c>
    </row>
    <row r="83" spans="1:5">
      <c r="A83" t="s">
        <v>280</v>
      </c>
      <c r="B83">
        <v>2016</v>
      </c>
      <c r="C83" s="14">
        <v>43054.607812499999</v>
      </c>
      <c r="D83" t="s">
        <v>688</v>
      </c>
      <c r="E83" t="s">
        <v>688</v>
      </c>
    </row>
    <row r="84" spans="1:5">
      <c r="A84" t="s">
        <v>285</v>
      </c>
      <c r="B84">
        <v>2014</v>
      </c>
      <c r="C84" s="14">
        <v>43054.607812499999</v>
      </c>
      <c r="D84" t="s">
        <v>687</v>
      </c>
      <c r="E84" t="s">
        <v>688</v>
      </c>
    </row>
    <row r="85" spans="1:5">
      <c r="A85" t="s">
        <v>285</v>
      </c>
      <c r="B85">
        <v>2015</v>
      </c>
      <c r="C85" s="14">
        <v>43054.607812499999</v>
      </c>
      <c r="D85" t="s">
        <v>687</v>
      </c>
      <c r="E85" t="s">
        <v>688</v>
      </c>
    </row>
    <row r="86" spans="1:5">
      <c r="A86" t="s">
        <v>285</v>
      </c>
      <c r="B86">
        <v>2013</v>
      </c>
      <c r="C86" s="14">
        <v>43054.607812499999</v>
      </c>
      <c r="D86" t="s">
        <v>687</v>
      </c>
      <c r="E86" t="s">
        <v>687</v>
      </c>
    </row>
    <row r="87" spans="1:5">
      <c r="A87" t="s">
        <v>285</v>
      </c>
      <c r="B87">
        <v>2016</v>
      </c>
      <c r="C87" s="14">
        <v>43054.607812499999</v>
      </c>
      <c r="D87" t="s">
        <v>688</v>
      </c>
      <c r="E87" t="s">
        <v>688</v>
      </c>
    </row>
    <row r="88" spans="1:5">
      <c r="A88" t="s">
        <v>291</v>
      </c>
      <c r="B88">
        <v>2013</v>
      </c>
      <c r="C88" s="14">
        <v>43054.607812499999</v>
      </c>
      <c r="D88" t="s">
        <v>687</v>
      </c>
      <c r="E88" t="s">
        <v>688</v>
      </c>
    </row>
    <row r="89" spans="1:5">
      <c r="A89" t="s">
        <v>291</v>
      </c>
      <c r="B89">
        <v>2014</v>
      </c>
      <c r="C89" s="14">
        <v>43054.607812499999</v>
      </c>
      <c r="D89" t="s">
        <v>688</v>
      </c>
      <c r="E89" t="s">
        <v>688</v>
      </c>
    </row>
    <row r="90" spans="1:5">
      <c r="A90" t="s">
        <v>291</v>
      </c>
      <c r="B90">
        <v>2015</v>
      </c>
      <c r="C90" s="14">
        <v>43054.607812499999</v>
      </c>
      <c r="D90" t="s">
        <v>688</v>
      </c>
      <c r="E90" t="s">
        <v>688</v>
      </c>
    </row>
    <row r="91" spans="1:5">
      <c r="A91" t="s">
        <v>291</v>
      </c>
      <c r="B91">
        <v>2016</v>
      </c>
      <c r="C91" s="14">
        <v>43054.607812499999</v>
      </c>
      <c r="D91" t="s">
        <v>688</v>
      </c>
      <c r="E91" t="s">
        <v>688</v>
      </c>
    </row>
    <row r="92" spans="1:5">
      <c r="A92" t="s">
        <v>300</v>
      </c>
      <c r="B92">
        <v>2013</v>
      </c>
      <c r="C92" s="14">
        <v>43054.607812499999</v>
      </c>
      <c r="D92" t="s">
        <v>687</v>
      </c>
      <c r="E92" t="s">
        <v>688</v>
      </c>
    </row>
    <row r="93" spans="1:5">
      <c r="A93" t="s">
        <v>300</v>
      </c>
      <c r="B93">
        <v>2016</v>
      </c>
      <c r="C93" s="14">
        <v>43054.607812499999</v>
      </c>
      <c r="D93" t="s">
        <v>688</v>
      </c>
      <c r="E93" t="s">
        <v>688</v>
      </c>
    </row>
    <row r="94" spans="1:5">
      <c r="A94" t="s">
        <v>300</v>
      </c>
      <c r="B94">
        <v>2014</v>
      </c>
      <c r="C94" s="14">
        <v>43054.607812499999</v>
      </c>
      <c r="D94" t="s">
        <v>688</v>
      </c>
      <c r="E94" t="s">
        <v>688</v>
      </c>
    </row>
    <row r="95" spans="1:5">
      <c r="A95" t="s">
        <v>300</v>
      </c>
      <c r="B95">
        <v>2015</v>
      </c>
      <c r="C95" s="14">
        <v>43054.607812499999</v>
      </c>
      <c r="D95" t="s">
        <v>688</v>
      </c>
      <c r="E95" t="s">
        <v>688</v>
      </c>
    </row>
    <row r="96" spans="1:5">
      <c r="A96" t="s">
        <v>311</v>
      </c>
      <c r="B96">
        <v>2013</v>
      </c>
      <c r="C96" s="14">
        <v>43054.607812499999</v>
      </c>
      <c r="D96" t="s">
        <v>687</v>
      </c>
      <c r="E96" t="s">
        <v>688</v>
      </c>
    </row>
    <row r="97" spans="1:5">
      <c r="A97" t="s">
        <v>311</v>
      </c>
      <c r="B97">
        <v>2014</v>
      </c>
      <c r="C97" s="14">
        <v>43054.607812499999</v>
      </c>
      <c r="D97" t="s">
        <v>688</v>
      </c>
      <c r="E97" t="s">
        <v>688</v>
      </c>
    </row>
    <row r="98" spans="1:5">
      <c r="A98" t="s">
        <v>311</v>
      </c>
      <c r="B98">
        <v>2015</v>
      </c>
      <c r="C98" s="14">
        <v>43054.607812499999</v>
      </c>
      <c r="D98" t="s">
        <v>688</v>
      </c>
      <c r="E98" t="s">
        <v>688</v>
      </c>
    </row>
    <row r="99" spans="1:5">
      <c r="A99" t="s">
        <v>311</v>
      </c>
      <c r="B99">
        <v>2016</v>
      </c>
      <c r="C99" s="14">
        <v>43054.607812499999</v>
      </c>
      <c r="D99" t="s">
        <v>687</v>
      </c>
      <c r="E99" t="s">
        <v>688</v>
      </c>
    </row>
    <row r="100" spans="1:5">
      <c r="A100" t="s">
        <v>318</v>
      </c>
      <c r="B100">
        <v>2014</v>
      </c>
      <c r="C100" s="14">
        <v>43054.607812499999</v>
      </c>
      <c r="D100" t="s">
        <v>688</v>
      </c>
      <c r="E100" t="s">
        <v>688</v>
      </c>
    </row>
    <row r="101" spans="1:5">
      <c r="A101" t="s">
        <v>318</v>
      </c>
      <c r="B101">
        <v>2015</v>
      </c>
      <c r="C101" s="14">
        <v>43054.607812499999</v>
      </c>
      <c r="D101" t="s">
        <v>687</v>
      </c>
      <c r="E101" t="s">
        <v>688</v>
      </c>
    </row>
    <row r="102" spans="1:5">
      <c r="A102" t="s">
        <v>318</v>
      </c>
      <c r="B102">
        <v>2013</v>
      </c>
      <c r="C102" s="14">
        <v>43054.607812499999</v>
      </c>
      <c r="D102" t="s">
        <v>687</v>
      </c>
      <c r="E102" t="s">
        <v>688</v>
      </c>
    </row>
    <row r="103" spans="1:5">
      <c r="A103" t="s">
        <v>318</v>
      </c>
      <c r="B103">
        <v>2016</v>
      </c>
      <c r="C103" s="14">
        <v>43054.607812499999</v>
      </c>
      <c r="D103" t="s">
        <v>687</v>
      </c>
      <c r="E103" t="s">
        <v>688</v>
      </c>
    </row>
    <row r="104" spans="1:5">
      <c r="A104" t="s">
        <v>327</v>
      </c>
      <c r="B104">
        <v>2013</v>
      </c>
      <c r="C104" s="14">
        <v>43054.607812499999</v>
      </c>
      <c r="D104" t="s">
        <v>687</v>
      </c>
      <c r="E104" t="s">
        <v>688</v>
      </c>
    </row>
    <row r="105" spans="1:5">
      <c r="A105" t="s">
        <v>327</v>
      </c>
      <c r="B105">
        <v>2014</v>
      </c>
      <c r="C105" s="14">
        <v>43054.607812499999</v>
      </c>
      <c r="D105" t="s">
        <v>687</v>
      </c>
      <c r="E105" t="s">
        <v>688</v>
      </c>
    </row>
    <row r="106" spans="1:5">
      <c r="A106" t="s">
        <v>327</v>
      </c>
      <c r="B106">
        <v>2015</v>
      </c>
      <c r="C106" s="14">
        <v>43054.607812499999</v>
      </c>
      <c r="D106" t="s">
        <v>687</v>
      </c>
      <c r="E106" t="s">
        <v>688</v>
      </c>
    </row>
    <row r="107" spans="1:5">
      <c r="A107" t="s">
        <v>327</v>
      </c>
      <c r="B107">
        <v>2016</v>
      </c>
      <c r="C107" s="14">
        <v>43054.607812499999</v>
      </c>
      <c r="D107" t="s">
        <v>687</v>
      </c>
      <c r="E107" t="s">
        <v>688</v>
      </c>
    </row>
    <row r="108" spans="1:5">
      <c r="A108" t="s">
        <v>336</v>
      </c>
      <c r="B108">
        <v>2013</v>
      </c>
      <c r="C108" s="14">
        <v>43054.607812499999</v>
      </c>
      <c r="D108" t="s">
        <v>687</v>
      </c>
      <c r="E108" t="s">
        <v>688</v>
      </c>
    </row>
    <row r="109" spans="1:5">
      <c r="A109" t="s">
        <v>336</v>
      </c>
      <c r="B109">
        <v>2016</v>
      </c>
      <c r="C109" s="14">
        <v>43054.607812499999</v>
      </c>
      <c r="D109" t="s">
        <v>688</v>
      </c>
      <c r="E109" t="s">
        <v>688</v>
      </c>
    </row>
    <row r="110" spans="1:5">
      <c r="A110" t="s">
        <v>336</v>
      </c>
      <c r="B110">
        <v>2014</v>
      </c>
      <c r="C110" s="14">
        <v>43054.607812499999</v>
      </c>
      <c r="D110" t="s">
        <v>688</v>
      </c>
      <c r="E110" t="s">
        <v>688</v>
      </c>
    </row>
    <row r="111" spans="1:5">
      <c r="A111" t="s">
        <v>336</v>
      </c>
      <c r="B111">
        <v>2015</v>
      </c>
      <c r="C111" s="14">
        <v>43054.607812499999</v>
      </c>
      <c r="D111" t="s">
        <v>688</v>
      </c>
      <c r="E111" t="s">
        <v>688</v>
      </c>
    </row>
    <row r="112" spans="1:5">
      <c r="A112" t="s">
        <v>349</v>
      </c>
      <c r="B112">
        <v>2013</v>
      </c>
      <c r="C112" s="14">
        <v>43054.607812499999</v>
      </c>
      <c r="D112" t="s">
        <v>687</v>
      </c>
      <c r="E112" t="s">
        <v>687</v>
      </c>
    </row>
    <row r="113" spans="1:5">
      <c r="A113" t="s">
        <v>349</v>
      </c>
      <c r="B113">
        <v>2014</v>
      </c>
      <c r="C113" s="14">
        <v>43054.607812499999</v>
      </c>
      <c r="D113" t="s">
        <v>687</v>
      </c>
      <c r="E113" t="s">
        <v>687</v>
      </c>
    </row>
    <row r="114" spans="1:5">
      <c r="A114" t="s">
        <v>349</v>
      </c>
      <c r="B114">
        <v>2015</v>
      </c>
      <c r="C114" s="14">
        <v>43054.607812499999</v>
      </c>
      <c r="D114" t="s">
        <v>687</v>
      </c>
      <c r="E114" t="s">
        <v>688</v>
      </c>
    </row>
    <row r="115" spans="1:5">
      <c r="A115" t="s">
        <v>349</v>
      </c>
      <c r="B115">
        <v>2016</v>
      </c>
      <c r="C115" s="14">
        <v>43054.607812499999</v>
      </c>
      <c r="D115" t="s">
        <v>687</v>
      </c>
      <c r="E115" t="s">
        <v>688</v>
      </c>
    </row>
    <row r="116" spans="1:5">
      <c r="A116" t="s">
        <v>359</v>
      </c>
      <c r="B116">
        <v>2013</v>
      </c>
      <c r="C116" s="14">
        <v>43054.607812499999</v>
      </c>
      <c r="D116" t="s">
        <v>687</v>
      </c>
      <c r="E116" t="s">
        <v>687</v>
      </c>
    </row>
    <row r="117" spans="1:5">
      <c r="A117" t="s">
        <v>359</v>
      </c>
      <c r="B117">
        <v>2014</v>
      </c>
      <c r="C117" s="14">
        <v>43054.607812499999</v>
      </c>
      <c r="D117" t="s">
        <v>687</v>
      </c>
      <c r="E117" t="s">
        <v>687</v>
      </c>
    </row>
    <row r="118" spans="1:5">
      <c r="A118" t="s">
        <v>359</v>
      </c>
      <c r="B118">
        <v>2015</v>
      </c>
      <c r="C118" s="14">
        <v>43054.607812499999</v>
      </c>
      <c r="D118" t="s">
        <v>687</v>
      </c>
      <c r="E118" t="s">
        <v>688</v>
      </c>
    </row>
    <row r="119" spans="1:5">
      <c r="A119" t="s">
        <v>359</v>
      </c>
      <c r="B119">
        <v>2016</v>
      </c>
      <c r="C119" s="14">
        <v>43054.607812499999</v>
      </c>
      <c r="D119" t="s">
        <v>688</v>
      </c>
      <c r="E119" t="s">
        <v>688</v>
      </c>
    </row>
    <row r="120" spans="1:5">
      <c r="A120" t="s">
        <v>368</v>
      </c>
      <c r="B120">
        <v>2016</v>
      </c>
      <c r="C120" s="14">
        <v>43054.607812499999</v>
      </c>
      <c r="D120" t="s">
        <v>688</v>
      </c>
      <c r="E120" t="s">
        <v>688</v>
      </c>
    </row>
    <row r="121" spans="1:5">
      <c r="A121" t="s">
        <v>368</v>
      </c>
      <c r="B121">
        <v>2013</v>
      </c>
      <c r="C121" s="14">
        <v>43054.607812499999</v>
      </c>
      <c r="D121" t="s">
        <v>687</v>
      </c>
      <c r="E121" t="s">
        <v>688</v>
      </c>
    </row>
    <row r="122" spans="1:5">
      <c r="A122" t="s">
        <v>368</v>
      </c>
      <c r="B122">
        <v>2014</v>
      </c>
      <c r="C122" s="14">
        <v>43054.607812499999</v>
      </c>
      <c r="D122" t="s">
        <v>688</v>
      </c>
      <c r="E122" t="s">
        <v>688</v>
      </c>
    </row>
    <row r="123" spans="1:5">
      <c r="A123" t="s">
        <v>368</v>
      </c>
      <c r="B123">
        <v>2015</v>
      </c>
      <c r="C123" s="14">
        <v>43054.607812499999</v>
      </c>
      <c r="D123" t="s">
        <v>688</v>
      </c>
      <c r="E123" t="s">
        <v>688</v>
      </c>
    </row>
    <row r="124" spans="1:5">
      <c r="A124" t="s">
        <v>380</v>
      </c>
      <c r="B124">
        <v>2014</v>
      </c>
      <c r="C124" s="14">
        <v>43054.607812499999</v>
      </c>
      <c r="D124" t="s">
        <v>687</v>
      </c>
      <c r="E124" t="s">
        <v>688</v>
      </c>
    </row>
    <row r="125" spans="1:5">
      <c r="A125" t="s">
        <v>380</v>
      </c>
      <c r="B125">
        <v>2015</v>
      </c>
      <c r="C125" s="14">
        <v>43054.607812499999</v>
      </c>
      <c r="D125" t="s">
        <v>687</v>
      </c>
      <c r="E125" t="s">
        <v>688</v>
      </c>
    </row>
    <row r="126" spans="1:5">
      <c r="A126" t="s">
        <v>380</v>
      </c>
      <c r="B126">
        <v>2013</v>
      </c>
      <c r="C126" s="14">
        <v>43054.607812499999</v>
      </c>
      <c r="D126" t="s">
        <v>687</v>
      </c>
      <c r="E126" t="s">
        <v>687</v>
      </c>
    </row>
    <row r="127" spans="1:5">
      <c r="A127" t="s">
        <v>380</v>
      </c>
      <c r="B127">
        <v>2016</v>
      </c>
      <c r="C127" s="14">
        <v>43054.607812499999</v>
      </c>
      <c r="D127" t="s">
        <v>687</v>
      </c>
      <c r="E127" t="s">
        <v>688</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AH20"/>
  <sheetViews>
    <sheetView workbookViewId="0"/>
  </sheetViews>
  <sheetFormatPr defaultRowHeight="15"/>
  <sheetData>
    <row r="1" spans="1:34">
      <c r="A1">
        <v>6.4</v>
      </c>
      <c r="B1" t="s">
        <v>74</v>
      </c>
    </row>
    <row r="2" spans="1:34">
      <c r="A2" s="10" t="str">
        <f>HYPERLINK("#'Contents'!B136", "Back to Contents")</f>
        <v>Back to Contents</v>
      </c>
    </row>
    <row r="3" spans="1:34">
      <c r="A3" t="s">
        <v>108</v>
      </c>
      <c r="B3" t="s">
        <v>109</v>
      </c>
      <c r="C3" t="s">
        <v>3697</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B4" s="14">
        <v>43054.607835648145</v>
      </c>
    </row>
    <row r="5" spans="1:34">
      <c r="A5">
        <v>2013</v>
      </c>
      <c r="B5" s="14">
        <v>43054.607835648145</v>
      </c>
      <c r="C5">
        <v>1</v>
      </c>
      <c r="E5">
        <v>16</v>
      </c>
      <c r="H5">
        <v>15</v>
      </c>
      <c r="J5">
        <v>11</v>
      </c>
      <c r="L5">
        <v>63</v>
      </c>
      <c r="M5">
        <v>132</v>
      </c>
      <c r="N5">
        <v>270</v>
      </c>
      <c r="P5">
        <v>5</v>
      </c>
      <c r="R5">
        <v>15</v>
      </c>
      <c r="T5">
        <v>63</v>
      </c>
      <c r="W5">
        <v>5</v>
      </c>
      <c r="AA5">
        <v>19</v>
      </c>
      <c r="AE5">
        <v>30</v>
      </c>
      <c r="AH5">
        <v>20</v>
      </c>
    </row>
    <row r="6" spans="1:34">
      <c r="A6">
        <v>2013</v>
      </c>
      <c r="B6" s="14">
        <v>43054.607835648145</v>
      </c>
      <c r="C6">
        <v>2</v>
      </c>
      <c r="D6">
        <v>25</v>
      </c>
      <c r="E6">
        <v>44</v>
      </c>
      <c r="H6">
        <v>54</v>
      </c>
      <c r="J6">
        <v>18</v>
      </c>
      <c r="L6">
        <v>434</v>
      </c>
      <c r="N6">
        <v>230</v>
      </c>
      <c r="P6">
        <v>23</v>
      </c>
      <c r="R6">
        <v>7</v>
      </c>
      <c r="S6">
        <v>4</v>
      </c>
      <c r="T6">
        <v>118</v>
      </c>
      <c r="W6">
        <v>9</v>
      </c>
      <c r="Z6">
        <v>50</v>
      </c>
      <c r="AA6">
        <v>39</v>
      </c>
      <c r="AC6">
        <v>2</v>
      </c>
      <c r="AD6">
        <v>2</v>
      </c>
      <c r="AE6">
        <v>43</v>
      </c>
      <c r="AH6">
        <v>589</v>
      </c>
    </row>
    <row r="7" spans="1:34">
      <c r="A7">
        <v>2013</v>
      </c>
      <c r="B7" s="14">
        <v>43054.607835648145</v>
      </c>
      <c r="C7">
        <v>3</v>
      </c>
      <c r="D7">
        <v>63</v>
      </c>
      <c r="E7">
        <v>44</v>
      </c>
      <c r="H7">
        <v>47</v>
      </c>
      <c r="J7">
        <v>5</v>
      </c>
      <c r="L7">
        <v>122</v>
      </c>
      <c r="N7">
        <v>240</v>
      </c>
      <c r="P7">
        <v>5</v>
      </c>
      <c r="S7">
        <v>3</v>
      </c>
      <c r="T7">
        <v>185</v>
      </c>
      <c r="W7">
        <v>8</v>
      </c>
      <c r="AA7">
        <v>36</v>
      </c>
      <c r="AE7">
        <v>55</v>
      </c>
      <c r="AH7">
        <v>279</v>
      </c>
    </row>
    <row r="8" spans="1:34">
      <c r="A8">
        <v>2013</v>
      </c>
      <c r="B8" s="14">
        <v>43054.607835648145</v>
      </c>
      <c r="C8">
        <v>4</v>
      </c>
      <c r="D8">
        <v>89</v>
      </c>
      <c r="E8">
        <v>214</v>
      </c>
      <c r="F8">
        <v>44</v>
      </c>
      <c r="H8">
        <v>121</v>
      </c>
      <c r="J8">
        <v>56</v>
      </c>
      <c r="K8">
        <v>18</v>
      </c>
      <c r="L8">
        <v>278</v>
      </c>
      <c r="M8">
        <v>12</v>
      </c>
      <c r="N8">
        <v>325</v>
      </c>
      <c r="P8">
        <v>54</v>
      </c>
      <c r="R8">
        <v>10</v>
      </c>
      <c r="T8">
        <v>612</v>
      </c>
      <c r="W8">
        <v>15</v>
      </c>
      <c r="Z8">
        <v>150</v>
      </c>
      <c r="AA8">
        <v>74</v>
      </c>
      <c r="AC8">
        <v>7</v>
      </c>
      <c r="AD8">
        <v>20</v>
      </c>
      <c r="AE8">
        <v>166</v>
      </c>
      <c r="AH8">
        <v>463</v>
      </c>
    </row>
    <row r="9" spans="1:34">
      <c r="A9">
        <v>2014</v>
      </c>
      <c r="B9" s="14">
        <v>43054.607835648145</v>
      </c>
      <c r="C9">
        <v>1</v>
      </c>
      <c r="E9">
        <v>9</v>
      </c>
      <c r="H9">
        <v>17</v>
      </c>
      <c r="L9">
        <v>142</v>
      </c>
      <c r="M9">
        <v>87</v>
      </c>
      <c r="N9">
        <v>24</v>
      </c>
      <c r="O9">
        <v>18</v>
      </c>
      <c r="P9">
        <v>5</v>
      </c>
      <c r="Q9">
        <v>4</v>
      </c>
      <c r="R9">
        <v>4</v>
      </c>
      <c r="W9">
        <v>1</v>
      </c>
      <c r="AA9">
        <v>24</v>
      </c>
      <c r="AB9">
        <v>8</v>
      </c>
      <c r="AC9">
        <v>8</v>
      </c>
      <c r="AE9">
        <v>6</v>
      </c>
      <c r="AH9">
        <v>26</v>
      </c>
    </row>
    <row r="10" spans="1:34">
      <c r="A10">
        <v>2014</v>
      </c>
      <c r="B10" s="14">
        <v>43054.607835648145</v>
      </c>
      <c r="C10">
        <v>2</v>
      </c>
      <c r="D10">
        <v>16</v>
      </c>
      <c r="E10">
        <v>69</v>
      </c>
      <c r="H10">
        <v>41</v>
      </c>
      <c r="J10">
        <v>23</v>
      </c>
      <c r="L10">
        <v>320</v>
      </c>
      <c r="N10">
        <v>17</v>
      </c>
      <c r="P10">
        <v>6</v>
      </c>
      <c r="Q10">
        <v>9</v>
      </c>
      <c r="R10">
        <v>16</v>
      </c>
      <c r="S10">
        <v>2</v>
      </c>
      <c r="W10">
        <v>6</v>
      </c>
      <c r="Y10">
        <v>1</v>
      </c>
      <c r="Z10">
        <v>65</v>
      </c>
      <c r="AA10">
        <v>74</v>
      </c>
      <c r="AB10">
        <v>24</v>
      </c>
      <c r="AC10">
        <v>28</v>
      </c>
      <c r="AD10">
        <v>8</v>
      </c>
      <c r="AE10">
        <v>54</v>
      </c>
      <c r="AH10">
        <v>198</v>
      </c>
    </row>
    <row r="11" spans="1:34">
      <c r="A11">
        <v>2014</v>
      </c>
      <c r="B11" s="14">
        <v>43054.607835648145</v>
      </c>
      <c r="C11">
        <v>3</v>
      </c>
      <c r="D11">
        <v>9</v>
      </c>
      <c r="E11">
        <v>128</v>
      </c>
      <c r="F11">
        <v>9</v>
      </c>
      <c r="H11">
        <v>50</v>
      </c>
      <c r="J11">
        <v>7</v>
      </c>
      <c r="L11">
        <v>81</v>
      </c>
      <c r="N11">
        <v>20</v>
      </c>
      <c r="P11">
        <v>33</v>
      </c>
      <c r="Q11">
        <v>1</v>
      </c>
      <c r="R11">
        <v>16</v>
      </c>
      <c r="S11">
        <v>4</v>
      </c>
      <c r="W11">
        <v>2</v>
      </c>
      <c r="Z11">
        <v>20</v>
      </c>
      <c r="AA11">
        <v>23</v>
      </c>
      <c r="AB11">
        <v>44</v>
      </c>
      <c r="AE11">
        <v>60</v>
      </c>
      <c r="AH11">
        <v>145</v>
      </c>
    </row>
    <row r="12" spans="1:34">
      <c r="A12">
        <v>2014</v>
      </c>
      <c r="B12" s="14">
        <v>43054.607835648145</v>
      </c>
      <c r="C12">
        <v>4</v>
      </c>
      <c r="D12">
        <v>15</v>
      </c>
      <c r="E12">
        <v>404</v>
      </c>
      <c r="F12">
        <v>18</v>
      </c>
      <c r="H12">
        <v>148</v>
      </c>
      <c r="J12">
        <v>48</v>
      </c>
      <c r="K12">
        <v>14</v>
      </c>
      <c r="L12">
        <v>319</v>
      </c>
      <c r="M12">
        <v>6</v>
      </c>
      <c r="N12">
        <v>35</v>
      </c>
      <c r="O12">
        <v>38</v>
      </c>
      <c r="P12">
        <v>32</v>
      </c>
      <c r="R12">
        <v>43</v>
      </c>
      <c r="S12">
        <v>1</v>
      </c>
      <c r="V12">
        <v>2</v>
      </c>
      <c r="W12">
        <v>14</v>
      </c>
      <c r="Z12">
        <v>35</v>
      </c>
      <c r="AA12">
        <v>73</v>
      </c>
      <c r="AB12">
        <v>246</v>
      </c>
      <c r="AC12">
        <v>65</v>
      </c>
      <c r="AD12">
        <v>7</v>
      </c>
      <c r="AE12">
        <v>152</v>
      </c>
      <c r="AH12">
        <v>433</v>
      </c>
    </row>
    <row r="13" spans="1:34">
      <c r="A13">
        <v>2015</v>
      </c>
      <c r="B13" s="14">
        <v>43054.607835648145</v>
      </c>
      <c r="C13">
        <v>1</v>
      </c>
      <c r="D13">
        <v>1</v>
      </c>
      <c r="E13">
        <v>6</v>
      </c>
      <c r="F13">
        <v>1</v>
      </c>
      <c r="H13">
        <v>1</v>
      </c>
      <c r="I13">
        <v>15</v>
      </c>
      <c r="J13">
        <v>2</v>
      </c>
      <c r="K13">
        <v>1</v>
      </c>
      <c r="L13">
        <v>54</v>
      </c>
      <c r="M13">
        <v>3</v>
      </c>
      <c r="N13">
        <v>16</v>
      </c>
      <c r="O13">
        <v>2</v>
      </c>
      <c r="P13">
        <v>2</v>
      </c>
      <c r="Q13">
        <v>9</v>
      </c>
      <c r="R13">
        <v>1</v>
      </c>
      <c r="W13">
        <v>4</v>
      </c>
      <c r="Z13">
        <v>1</v>
      </c>
      <c r="AA13">
        <v>8</v>
      </c>
      <c r="AB13">
        <v>2</v>
      </c>
      <c r="AC13">
        <v>6</v>
      </c>
      <c r="AE13">
        <v>13</v>
      </c>
      <c r="AH13">
        <v>17</v>
      </c>
    </row>
    <row r="14" spans="1:34">
      <c r="A14">
        <v>2015</v>
      </c>
      <c r="B14" s="14">
        <v>43054.607835648145</v>
      </c>
      <c r="C14">
        <v>2</v>
      </c>
      <c r="D14">
        <v>7</v>
      </c>
      <c r="E14">
        <v>86</v>
      </c>
      <c r="H14">
        <v>51</v>
      </c>
      <c r="I14">
        <v>93</v>
      </c>
      <c r="J14">
        <v>16</v>
      </c>
      <c r="K14">
        <v>8</v>
      </c>
      <c r="L14">
        <v>311</v>
      </c>
      <c r="M14">
        <v>80</v>
      </c>
      <c r="N14">
        <v>13</v>
      </c>
      <c r="O14">
        <v>12</v>
      </c>
      <c r="P14">
        <v>17</v>
      </c>
      <c r="R14">
        <v>11</v>
      </c>
      <c r="S14">
        <v>2</v>
      </c>
      <c r="W14">
        <v>11</v>
      </c>
      <c r="Y14">
        <v>1</v>
      </c>
      <c r="Z14">
        <v>45</v>
      </c>
      <c r="AA14">
        <v>96</v>
      </c>
      <c r="AB14">
        <v>11</v>
      </c>
      <c r="AC14">
        <v>16</v>
      </c>
      <c r="AD14">
        <v>1</v>
      </c>
      <c r="AE14">
        <v>66</v>
      </c>
      <c r="AF14">
        <v>1</v>
      </c>
      <c r="AG14">
        <v>11</v>
      </c>
      <c r="AH14">
        <v>199</v>
      </c>
    </row>
    <row r="15" spans="1:34">
      <c r="A15">
        <v>2015</v>
      </c>
      <c r="B15" s="14">
        <v>43054.607835648145</v>
      </c>
      <c r="C15">
        <v>3</v>
      </c>
      <c r="D15">
        <v>7</v>
      </c>
      <c r="E15">
        <v>93</v>
      </c>
      <c r="F15">
        <v>10</v>
      </c>
      <c r="H15">
        <v>32</v>
      </c>
      <c r="I15">
        <v>57</v>
      </c>
      <c r="J15">
        <v>13</v>
      </c>
      <c r="K15">
        <v>10</v>
      </c>
      <c r="L15">
        <v>178</v>
      </c>
      <c r="M15">
        <v>6</v>
      </c>
      <c r="N15">
        <v>29</v>
      </c>
      <c r="O15">
        <v>14</v>
      </c>
      <c r="P15">
        <v>61</v>
      </c>
      <c r="R15">
        <v>12</v>
      </c>
      <c r="S15">
        <v>9</v>
      </c>
      <c r="W15">
        <v>4</v>
      </c>
      <c r="Z15">
        <v>25</v>
      </c>
      <c r="AA15">
        <v>30</v>
      </c>
      <c r="AB15">
        <v>15</v>
      </c>
      <c r="AC15">
        <v>7</v>
      </c>
      <c r="AD15">
        <v>2</v>
      </c>
      <c r="AE15">
        <v>28</v>
      </c>
      <c r="AG15">
        <v>4</v>
      </c>
      <c r="AH15">
        <v>148</v>
      </c>
    </row>
    <row r="16" spans="1:34">
      <c r="A16">
        <v>2015</v>
      </c>
      <c r="B16" s="14">
        <v>43054.607835648145</v>
      </c>
      <c r="C16">
        <v>4</v>
      </c>
      <c r="D16">
        <v>33</v>
      </c>
      <c r="E16">
        <v>280</v>
      </c>
      <c r="F16">
        <v>4</v>
      </c>
      <c r="G16">
        <v>3</v>
      </c>
      <c r="H16">
        <v>134</v>
      </c>
      <c r="I16">
        <v>461</v>
      </c>
      <c r="J16">
        <v>37</v>
      </c>
      <c r="K16">
        <v>6</v>
      </c>
      <c r="L16">
        <v>250</v>
      </c>
      <c r="M16">
        <v>16</v>
      </c>
      <c r="N16">
        <v>51</v>
      </c>
      <c r="O16">
        <v>23</v>
      </c>
      <c r="P16">
        <v>46</v>
      </c>
      <c r="Q16">
        <v>5</v>
      </c>
      <c r="R16">
        <v>26</v>
      </c>
      <c r="S16">
        <v>5</v>
      </c>
      <c r="W16">
        <v>14</v>
      </c>
      <c r="Y16">
        <v>1</v>
      </c>
      <c r="Z16">
        <v>50</v>
      </c>
      <c r="AA16">
        <v>47</v>
      </c>
      <c r="AB16">
        <v>207</v>
      </c>
      <c r="AC16">
        <v>43</v>
      </c>
      <c r="AD16">
        <v>5</v>
      </c>
      <c r="AE16">
        <v>107</v>
      </c>
      <c r="AF16">
        <v>20</v>
      </c>
      <c r="AG16">
        <v>21</v>
      </c>
      <c r="AH16">
        <v>224</v>
      </c>
    </row>
    <row r="17" spans="1:34">
      <c r="A17">
        <v>2016</v>
      </c>
      <c r="B17" s="14">
        <v>43054.607835648145</v>
      </c>
      <c r="C17">
        <v>1</v>
      </c>
      <c r="E17">
        <v>6</v>
      </c>
      <c r="F17">
        <v>2</v>
      </c>
      <c r="H17">
        <v>2</v>
      </c>
      <c r="I17">
        <v>7</v>
      </c>
      <c r="J17">
        <v>7</v>
      </c>
      <c r="L17">
        <v>57</v>
      </c>
      <c r="M17">
        <v>13</v>
      </c>
      <c r="N17">
        <v>182</v>
      </c>
      <c r="Q17">
        <v>1</v>
      </c>
      <c r="R17">
        <v>1</v>
      </c>
      <c r="W17">
        <v>4</v>
      </c>
      <c r="Z17">
        <v>1</v>
      </c>
      <c r="AA17">
        <v>4</v>
      </c>
      <c r="AB17">
        <v>15</v>
      </c>
      <c r="AC17">
        <v>3</v>
      </c>
      <c r="AE17">
        <v>22</v>
      </c>
      <c r="AF17">
        <v>4</v>
      </c>
      <c r="AH17">
        <v>16</v>
      </c>
    </row>
    <row r="18" spans="1:34">
      <c r="A18">
        <v>2016</v>
      </c>
      <c r="B18" s="14">
        <v>43054.607835648145</v>
      </c>
      <c r="C18">
        <v>2</v>
      </c>
      <c r="D18">
        <v>8</v>
      </c>
      <c r="E18">
        <v>74</v>
      </c>
      <c r="G18">
        <v>1</v>
      </c>
      <c r="H18">
        <v>20</v>
      </c>
      <c r="I18">
        <v>91</v>
      </c>
      <c r="J18">
        <v>30</v>
      </c>
      <c r="K18">
        <v>2</v>
      </c>
      <c r="L18">
        <v>253</v>
      </c>
      <c r="M18">
        <v>77</v>
      </c>
      <c r="N18">
        <v>144</v>
      </c>
      <c r="O18">
        <v>12</v>
      </c>
      <c r="P18">
        <v>5</v>
      </c>
      <c r="R18">
        <v>14</v>
      </c>
      <c r="S18">
        <v>4</v>
      </c>
      <c r="W18">
        <v>9</v>
      </c>
      <c r="Y18">
        <v>1</v>
      </c>
      <c r="Z18">
        <v>56</v>
      </c>
      <c r="AA18">
        <v>95</v>
      </c>
      <c r="AB18">
        <v>25</v>
      </c>
      <c r="AC18">
        <v>19</v>
      </c>
      <c r="AE18">
        <v>51</v>
      </c>
      <c r="AF18">
        <v>5</v>
      </c>
      <c r="AG18">
        <v>18</v>
      </c>
      <c r="AH18">
        <v>159</v>
      </c>
    </row>
    <row r="19" spans="1:34">
      <c r="A19">
        <v>2016</v>
      </c>
      <c r="B19" s="14">
        <v>43054.607835648145</v>
      </c>
      <c r="C19">
        <v>3</v>
      </c>
      <c r="D19">
        <v>5</v>
      </c>
      <c r="E19">
        <v>76</v>
      </c>
      <c r="F19">
        <v>12</v>
      </c>
      <c r="G19">
        <v>2</v>
      </c>
      <c r="H19">
        <v>18</v>
      </c>
      <c r="I19">
        <v>34</v>
      </c>
      <c r="J19">
        <v>15</v>
      </c>
      <c r="K19">
        <v>2</v>
      </c>
      <c r="L19">
        <v>114</v>
      </c>
      <c r="M19">
        <v>17</v>
      </c>
      <c r="N19">
        <v>138</v>
      </c>
      <c r="O19">
        <v>12</v>
      </c>
      <c r="P19">
        <v>25</v>
      </c>
      <c r="R19">
        <v>10</v>
      </c>
      <c r="S19">
        <v>9</v>
      </c>
      <c r="W19">
        <v>6</v>
      </c>
      <c r="Z19">
        <v>15</v>
      </c>
      <c r="AA19">
        <v>16</v>
      </c>
      <c r="AB19">
        <v>21</v>
      </c>
      <c r="AC19">
        <v>26</v>
      </c>
      <c r="AE19">
        <v>64</v>
      </c>
      <c r="AF19">
        <v>1</v>
      </c>
      <c r="AG19">
        <v>3</v>
      </c>
      <c r="AH19">
        <v>129</v>
      </c>
    </row>
    <row r="20" spans="1:34">
      <c r="A20">
        <v>2016</v>
      </c>
      <c r="B20" s="14">
        <v>43054.607835648145</v>
      </c>
      <c r="C20">
        <v>4</v>
      </c>
      <c r="D20">
        <v>38</v>
      </c>
      <c r="E20">
        <v>156</v>
      </c>
      <c r="F20">
        <v>1</v>
      </c>
      <c r="G20">
        <v>2</v>
      </c>
      <c r="H20">
        <v>160</v>
      </c>
      <c r="I20">
        <v>302</v>
      </c>
      <c r="J20">
        <v>32</v>
      </c>
      <c r="K20">
        <v>2</v>
      </c>
      <c r="L20">
        <v>312</v>
      </c>
      <c r="M20">
        <v>15</v>
      </c>
      <c r="N20">
        <v>191</v>
      </c>
      <c r="O20">
        <v>15</v>
      </c>
      <c r="P20">
        <v>68</v>
      </c>
      <c r="Q20">
        <v>3</v>
      </c>
      <c r="R20">
        <v>24</v>
      </c>
      <c r="S20">
        <v>6</v>
      </c>
      <c r="W20">
        <v>12</v>
      </c>
      <c r="Z20">
        <v>79</v>
      </c>
      <c r="AA20">
        <v>69</v>
      </c>
      <c r="AB20">
        <v>191</v>
      </c>
      <c r="AC20">
        <v>39</v>
      </c>
      <c r="AD20">
        <v>1</v>
      </c>
      <c r="AE20">
        <v>117</v>
      </c>
      <c r="AF20">
        <v>13</v>
      </c>
      <c r="AG20">
        <v>12</v>
      </c>
      <c r="AH20">
        <v>339</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AG7"/>
  <sheetViews>
    <sheetView workbookViewId="0"/>
  </sheetViews>
  <sheetFormatPr defaultRowHeight="15"/>
  <sheetData>
    <row r="1" spans="1:33">
      <c r="A1">
        <v>6.5</v>
      </c>
      <c r="B1" t="s">
        <v>75</v>
      </c>
    </row>
    <row r="2" spans="1:33">
      <c r="A2" s="10" t="str">
        <f>HYPERLINK("#'Contents'!B137", "Back to Contents")</f>
        <v>Back to Contents</v>
      </c>
    </row>
    <row r="3" spans="1:33">
      <c r="A3" t="s">
        <v>109</v>
      </c>
      <c r="B3" t="s">
        <v>108</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s="14">
        <v>43054.607847222222</v>
      </c>
      <c r="B4">
        <v>2013</v>
      </c>
      <c r="C4" t="s">
        <v>688</v>
      </c>
      <c r="D4" t="s">
        <v>688</v>
      </c>
      <c r="E4" t="s">
        <v>688</v>
      </c>
      <c r="F4" t="s">
        <v>688</v>
      </c>
      <c r="G4" t="s">
        <v>688</v>
      </c>
      <c r="H4" t="s">
        <v>688</v>
      </c>
      <c r="I4" t="s">
        <v>688</v>
      </c>
      <c r="J4" t="s">
        <v>688</v>
      </c>
      <c r="K4" t="s">
        <v>688</v>
      </c>
      <c r="L4" t="s">
        <v>688</v>
      </c>
      <c r="M4" t="s">
        <v>688</v>
      </c>
      <c r="N4" t="s">
        <v>688</v>
      </c>
      <c r="O4" t="s">
        <v>688</v>
      </c>
      <c r="P4" t="s">
        <v>688</v>
      </c>
      <c r="Q4" t="s">
        <v>688</v>
      </c>
      <c r="R4" t="s">
        <v>688</v>
      </c>
      <c r="S4" t="s">
        <v>688</v>
      </c>
      <c r="T4" t="s">
        <v>688</v>
      </c>
      <c r="U4" t="s">
        <v>688</v>
      </c>
      <c r="V4" t="s">
        <v>688</v>
      </c>
      <c r="W4" t="s">
        <v>688</v>
      </c>
      <c r="X4" t="s">
        <v>688</v>
      </c>
      <c r="Y4" t="s">
        <v>688</v>
      </c>
      <c r="Z4" t="s">
        <v>688</v>
      </c>
      <c r="AA4" t="s">
        <v>688</v>
      </c>
      <c r="AB4" t="s">
        <v>687</v>
      </c>
      <c r="AC4" t="s">
        <v>688</v>
      </c>
      <c r="AD4" t="s">
        <v>688</v>
      </c>
      <c r="AE4" t="s">
        <v>688</v>
      </c>
      <c r="AF4" t="s">
        <v>688</v>
      </c>
      <c r="AG4" t="s">
        <v>688</v>
      </c>
    </row>
    <row r="5" spans="1:33">
      <c r="A5" s="14">
        <v>43054.607847222222</v>
      </c>
      <c r="B5">
        <v>2014</v>
      </c>
      <c r="C5" t="s">
        <v>688</v>
      </c>
      <c r="D5" t="s">
        <v>688</v>
      </c>
      <c r="E5" t="s">
        <v>688</v>
      </c>
      <c r="F5" t="s">
        <v>688</v>
      </c>
      <c r="G5" t="s">
        <v>688</v>
      </c>
      <c r="H5" t="s">
        <v>688</v>
      </c>
      <c r="I5" t="s">
        <v>688</v>
      </c>
      <c r="J5" t="s">
        <v>688</v>
      </c>
      <c r="K5" t="s">
        <v>688</v>
      </c>
      <c r="L5" t="s">
        <v>688</v>
      </c>
      <c r="M5" t="s">
        <v>688</v>
      </c>
      <c r="N5" t="s">
        <v>688</v>
      </c>
      <c r="O5" t="s">
        <v>688</v>
      </c>
      <c r="P5" t="s">
        <v>688</v>
      </c>
      <c r="Q5" t="s">
        <v>688</v>
      </c>
      <c r="R5" t="s">
        <v>688</v>
      </c>
      <c r="S5" t="s">
        <v>688</v>
      </c>
      <c r="T5" t="s">
        <v>688</v>
      </c>
      <c r="U5" t="s">
        <v>688</v>
      </c>
      <c r="V5" t="s">
        <v>688</v>
      </c>
      <c r="W5" t="s">
        <v>688</v>
      </c>
      <c r="X5" t="s">
        <v>688</v>
      </c>
      <c r="Y5" t="s">
        <v>688</v>
      </c>
      <c r="Z5" t="s">
        <v>688</v>
      </c>
      <c r="AA5" t="s">
        <v>688</v>
      </c>
      <c r="AB5" t="s">
        <v>688</v>
      </c>
      <c r="AC5" t="s">
        <v>688</v>
      </c>
      <c r="AD5" t="s">
        <v>687</v>
      </c>
      <c r="AE5" t="s">
        <v>688</v>
      </c>
      <c r="AF5" t="s">
        <v>688</v>
      </c>
      <c r="AG5" t="s">
        <v>688</v>
      </c>
    </row>
    <row r="6" spans="1:33">
      <c r="A6" s="14">
        <v>43054.607847222222</v>
      </c>
      <c r="B6">
        <v>2015</v>
      </c>
      <c r="C6" t="s">
        <v>688</v>
      </c>
      <c r="D6" t="s">
        <v>688</v>
      </c>
      <c r="E6" t="s">
        <v>688</v>
      </c>
      <c r="F6" t="s">
        <v>688</v>
      </c>
      <c r="G6" t="s">
        <v>688</v>
      </c>
      <c r="H6" t="s">
        <v>688</v>
      </c>
      <c r="I6" t="s">
        <v>688</v>
      </c>
      <c r="J6" t="s">
        <v>688</v>
      </c>
      <c r="K6" t="s">
        <v>688</v>
      </c>
      <c r="L6" t="s">
        <v>688</v>
      </c>
      <c r="M6" t="s">
        <v>688</v>
      </c>
      <c r="N6" t="s">
        <v>688</v>
      </c>
      <c r="O6" t="s">
        <v>688</v>
      </c>
      <c r="P6" t="s">
        <v>688</v>
      </c>
      <c r="Q6" t="s">
        <v>688</v>
      </c>
      <c r="R6" t="s">
        <v>688</v>
      </c>
      <c r="S6" t="s">
        <v>687</v>
      </c>
      <c r="T6" t="s">
        <v>688</v>
      </c>
      <c r="U6" t="s">
        <v>688</v>
      </c>
      <c r="V6" t="s">
        <v>688</v>
      </c>
      <c r="W6" t="s">
        <v>688</v>
      </c>
      <c r="X6" t="s">
        <v>688</v>
      </c>
      <c r="Y6" t="s">
        <v>688</v>
      </c>
      <c r="Z6" t="s">
        <v>688</v>
      </c>
      <c r="AA6" t="s">
        <v>688</v>
      </c>
      <c r="AB6" t="s">
        <v>688</v>
      </c>
      <c r="AC6" t="s">
        <v>688</v>
      </c>
      <c r="AD6" t="s">
        <v>688</v>
      </c>
      <c r="AE6" t="s">
        <v>688</v>
      </c>
      <c r="AF6" t="s">
        <v>688</v>
      </c>
      <c r="AG6" t="s">
        <v>688</v>
      </c>
    </row>
    <row r="7" spans="1:33">
      <c r="A7" s="14">
        <v>43054.607847222222</v>
      </c>
      <c r="B7">
        <v>2016</v>
      </c>
      <c r="C7" t="s">
        <v>688</v>
      </c>
      <c r="D7" t="s">
        <v>688</v>
      </c>
      <c r="E7" t="s">
        <v>688</v>
      </c>
      <c r="F7" t="s">
        <v>688</v>
      </c>
      <c r="G7" t="s">
        <v>688</v>
      </c>
      <c r="H7" t="s">
        <v>688</v>
      </c>
      <c r="I7" t="s">
        <v>688</v>
      </c>
      <c r="J7" t="s">
        <v>688</v>
      </c>
      <c r="K7" t="s">
        <v>688</v>
      </c>
      <c r="L7" t="s">
        <v>688</v>
      </c>
      <c r="M7" t="s">
        <v>688</v>
      </c>
      <c r="N7" t="s">
        <v>688</v>
      </c>
      <c r="O7" t="s">
        <v>688</v>
      </c>
      <c r="P7" t="s">
        <v>688</v>
      </c>
      <c r="Q7" t="s">
        <v>688</v>
      </c>
      <c r="R7" t="s">
        <v>688</v>
      </c>
      <c r="S7" t="s">
        <v>688</v>
      </c>
      <c r="T7" t="s">
        <v>688</v>
      </c>
      <c r="U7" t="s">
        <v>688</v>
      </c>
      <c r="V7" t="s">
        <v>688</v>
      </c>
      <c r="W7" t="s">
        <v>688</v>
      </c>
      <c r="X7" t="s">
        <v>688</v>
      </c>
      <c r="Y7" t="s">
        <v>688</v>
      </c>
      <c r="Z7" t="s">
        <v>688</v>
      </c>
      <c r="AA7" t="s">
        <v>688</v>
      </c>
      <c r="AB7" t="s">
        <v>688</v>
      </c>
      <c r="AC7" t="s">
        <v>688</v>
      </c>
      <c r="AD7" t="s">
        <v>688</v>
      </c>
      <c r="AE7" t="s">
        <v>688</v>
      </c>
      <c r="AF7" t="s">
        <v>688</v>
      </c>
      <c r="AG7" t="s">
        <v>688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35"/>
  <sheetViews>
    <sheetView workbookViewId="0"/>
  </sheetViews>
  <sheetFormatPr defaultRowHeight="15"/>
  <sheetData>
    <row r="1" spans="1:34">
      <c r="A1">
        <v>2.2999999999999998</v>
      </c>
      <c r="B1" t="s">
        <v>18</v>
      </c>
    </row>
    <row r="2" spans="1:34">
      <c r="A2" s="10" t="str">
        <f>HYPERLINK("#'Contents'!B13", "Back to Contents")</f>
        <v>Back to Contents</v>
      </c>
    </row>
    <row r="3" spans="1:34">
      <c r="A3" t="s">
        <v>108</v>
      </c>
      <c r="B3" t="s">
        <v>109</v>
      </c>
      <c r="C3" t="s">
        <v>921</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43054.605740740742</v>
      </c>
    </row>
    <row r="5" spans="1:34">
      <c r="A5">
        <v>2013</v>
      </c>
      <c r="B5" s="14">
        <v>43054.605740740742</v>
      </c>
      <c r="C5">
        <v>1</v>
      </c>
      <c r="D5" t="s">
        <v>687</v>
      </c>
      <c r="E5" t="s">
        <v>687</v>
      </c>
      <c r="F5" t="s">
        <v>688</v>
      </c>
      <c r="G5" t="s">
        <v>687</v>
      </c>
      <c r="H5" t="s">
        <v>687</v>
      </c>
      <c r="I5" t="s">
        <v>688</v>
      </c>
      <c r="J5" t="s">
        <v>687</v>
      </c>
      <c r="K5" t="s">
        <v>687</v>
      </c>
      <c r="L5" t="s">
        <v>688</v>
      </c>
      <c r="M5" t="s">
        <v>687</v>
      </c>
      <c r="N5" t="s">
        <v>688</v>
      </c>
      <c r="O5" t="s">
        <v>688</v>
      </c>
      <c r="P5" t="s">
        <v>688</v>
      </c>
      <c r="Q5" t="s">
        <v>687</v>
      </c>
      <c r="R5" t="s">
        <v>687</v>
      </c>
      <c r="S5" t="s">
        <v>687</v>
      </c>
      <c r="T5" t="s">
        <v>687</v>
      </c>
      <c r="U5" t="s">
        <v>687</v>
      </c>
      <c r="V5" t="s">
        <v>688</v>
      </c>
      <c r="W5" t="s">
        <v>687</v>
      </c>
      <c r="X5" t="s">
        <v>688</v>
      </c>
      <c r="Y5" t="s">
        <v>687</v>
      </c>
      <c r="Z5" t="s">
        <v>687</v>
      </c>
      <c r="AA5" t="s">
        <v>688</v>
      </c>
      <c r="AB5" t="s">
        <v>687</v>
      </c>
      <c r="AC5" t="s">
        <v>687</v>
      </c>
      <c r="AD5" t="s">
        <v>688</v>
      </c>
      <c r="AE5" t="s">
        <v>687</v>
      </c>
      <c r="AF5" t="s">
        <v>687</v>
      </c>
      <c r="AG5" t="s">
        <v>687</v>
      </c>
      <c r="AH5" t="s">
        <v>688</v>
      </c>
    </row>
    <row r="6" spans="1:34">
      <c r="A6">
        <v>2013</v>
      </c>
      <c r="B6" s="14">
        <v>43054.605740740742</v>
      </c>
      <c r="C6">
        <v>2</v>
      </c>
      <c r="D6" t="s">
        <v>687</v>
      </c>
      <c r="E6" t="s">
        <v>687</v>
      </c>
      <c r="F6" t="s">
        <v>688</v>
      </c>
      <c r="G6" t="s">
        <v>687</v>
      </c>
      <c r="H6" t="s">
        <v>687</v>
      </c>
      <c r="I6" t="s">
        <v>687</v>
      </c>
      <c r="J6" t="s">
        <v>688</v>
      </c>
      <c r="K6" t="s">
        <v>687</v>
      </c>
      <c r="L6" t="s">
        <v>687</v>
      </c>
      <c r="M6" t="s">
        <v>687</v>
      </c>
      <c r="N6" t="s">
        <v>688</v>
      </c>
      <c r="O6" t="s">
        <v>688</v>
      </c>
      <c r="P6" t="s">
        <v>687</v>
      </c>
      <c r="Q6" t="s">
        <v>687</v>
      </c>
      <c r="R6" t="s">
        <v>687</v>
      </c>
      <c r="S6" t="s">
        <v>687</v>
      </c>
      <c r="T6" t="s">
        <v>687</v>
      </c>
      <c r="U6" t="s">
        <v>687</v>
      </c>
      <c r="V6" t="s">
        <v>688</v>
      </c>
      <c r="W6" t="s">
        <v>687</v>
      </c>
      <c r="X6" t="s">
        <v>688</v>
      </c>
      <c r="Y6" t="s">
        <v>687</v>
      </c>
      <c r="Z6" t="s">
        <v>687</v>
      </c>
      <c r="AA6" t="s">
        <v>687</v>
      </c>
      <c r="AB6" t="s">
        <v>687</v>
      </c>
      <c r="AC6" t="s">
        <v>687</v>
      </c>
      <c r="AD6" t="s">
        <v>688</v>
      </c>
      <c r="AE6" t="s">
        <v>687</v>
      </c>
      <c r="AF6" t="s">
        <v>687</v>
      </c>
      <c r="AG6" t="s">
        <v>688</v>
      </c>
      <c r="AH6" t="s">
        <v>688</v>
      </c>
    </row>
    <row r="7" spans="1:34">
      <c r="A7">
        <v>2013</v>
      </c>
      <c r="B7" s="14">
        <v>43054.605740740742</v>
      </c>
      <c r="C7">
        <v>3</v>
      </c>
      <c r="D7" t="s">
        <v>688</v>
      </c>
      <c r="E7" t="s">
        <v>687</v>
      </c>
      <c r="F7" t="s">
        <v>688</v>
      </c>
      <c r="G7" t="s">
        <v>687</v>
      </c>
      <c r="H7" t="s">
        <v>688</v>
      </c>
      <c r="I7" t="s">
        <v>687</v>
      </c>
      <c r="J7" t="s">
        <v>688</v>
      </c>
      <c r="K7" t="s">
        <v>687</v>
      </c>
      <c r="L7" t="s">
        <v>687</v>
      </c>
      <c r="M7" t="s">
        <v>687</v>
      </c>
      <c r="N7" t="s">
        <v>687</v>
      </c>
      <c r="O7" t="s">
        <v>687</v>
      </c>
      <c r="P7" t="s">
        <v>688</v>
      </c>
      <c r="Q7" t="s">
        <v>687</v>
      </c>
      <c r="R7" t="s">
        <v>687</v>
      </c>
      <c r="S7" t="s">
        <v>687</v>
      </c>
      <c r="T7" t="s">
        <v>687</v>
      </c>
      <c r="U7" t="s">
        <v>687</v>
      </c>
      <c r="V7" t="s">
        <v>688</v>
      </c>
      <c r="W7" t="s">
        <v>687</v>
      </c>
      <c r="X7" t="s">
        <v>688</v>
      </c>
      <c r="Y7" t="s">
        <v>687</v>
      </c>
      <c r="Z7" t="s">
        <v>687</v>
      </c>
      <c r="AA7" t="s">
        <v>687</v>
      </c>
      <c r="AB7" t="s">
        <v>687</v>
      </c>
      <c r="AC7" t="s">
        <v>687</v>
      </c>
      <c r="AD7" t="s">
        <v>687</v>
      </c>
      <c r="AE7" t="s">
        <v>688</v>
      </c>
      <c r="AF7" t="s">
        <v>687</v>
      </c>
      <c r="AG7" t="s">
        <v>688</v>
      </c>
      <c r="AH7" t="s">
        <v>688</v>
      </c>
    </row>
    <row r="8" spans="1:34">
      <c r="A8">
        <v>2013</v>
      </c>
      <c r="B8" s="14">
        <v>43054.605740740742</v>
      </c>
      <c r="C8">
        <v>4</v>
      </c>
      <c r="D8" t="s">
        <v>687</v>
      </c>
      <c r="E8" t="s">
        <v>688</v>
      </c>
      <c r="F8" t="s">
        <v>688</v>
      </c>
      <c r="G8" t="s">
        <v>687</v>
      </c>
      <c r="H8" t="s">
        <v>687</v>
      </c>
      <c r="I8" t="s">
        <v>687</v>
      </c>
      <c r="J8" t="s">
        <v>688</v>
      </c>
      <c r="K8" t="s">
        <v>687</v>
      </c>
      <c r="L8" t="s">
        <v>688</v>
      </c>
      <c r="M8" t="s">
        <v>688</v>
      </c>
      <c r="N8" t="s">
        <v>688</v>
      </c>
      <c r="O8" t="s">
        <v>688</v>
      </c>
      <c r="P8" t="s">
        <v>688</v>
      </c>
      <c r="Q8" t="s">
        <v>687</v>
      </c>
      <c r="R8" t="s">
        <v>687</v>
      </c>
      <c r="S8" t="s">
        <v>687</v>
      </c>
      <c r="T8" t="s">
        <v>687</v>
      </c>
      <c r="U8" t="s">
        <v>687</v>
      </c>
      <c r="V8" t="s">
        <v>688</v>
      </c>
      <c r="W8" t="s">
        <v>687</v>
      </c>
      <c r="X8" t="s">
        <v>688</v>
      </c>
      <c r="Y8" t="s">
        <v>687</v>
      </c>
      <c r="Z8" t="s">
        <v>687</v>
      </c>
      <c r="AA8" t="s">
        <v>687</v>
      </c>
      <c r="AB8" t="s">
        <v>688</v>
      </c>
      <c r="AC8" t="s">
        <v>687</v>
      </c>
      <c r="AD8" t="s">
        <v>687</v>
      </c>
      <c r="AE8" t="s">
        <v>688</v>
      </c>
      <c r="AF8" t="s">
        <v>687</v>
      </c>
      <c r="AG8" t="s">
        <v>687</v>
      </c>
      <c r="AH8" t="s">
        <v>688</v>
      </c>
    </row>
    <row r="9" spans="1:34">
      <c r="A9">
        <v>2013</v>
      </c>
      <c r="B9" s="14">
        <v>43054.605740740742</v>
      </c>
      <c r="C9">
        <v>5</v>
      </c>
      <c r="D9" t="s">
        <v>688</v>
      </c>
      <c r="E9" t="s">
        <v>687</v>
      </c>
      <c r="F9" t="s">
        <v>688</v>
      </c>
      <c r="G9" t="s">
        <v>687</v>
      </c>
      <c r="H9" t="s">
        <v>687</v>
      </c>
      <c r="I9" t="s">
        <v>687</v>
      </c>
      <c r="J9" t="s">
        <v>688</v>
      </c>
      <c r="K9" t="s">
        <v>687</v>
      </c>
      <c r="L9" t="s">
        <v>687</v>
      </c>
      <c r="M9" t="s">
        <v>687</v>
      </c>
      <c r="N9" t="s">
        <v>688</v>
      </c>
      <c r="O9" t="s">
        <v>687</v>
      </c>
      <c r="P9" t="s">
        <v>688</v>
      </c>
      <c r="Q9" t="s">
        <v>687</v>
      </c>
      <c r="R9" t="s">
        <v>687</v>
      </c>
      <c r="S9" t="s">
        <v>687</v>
      </c>
      <c r="T9" t="s">
        <v>687</v>
      </c>
      <c r="U9" t="s">
        <v>687</v>
      </c>
      <c r="V9" t="s">
        <v>687</v>
      </c>
      <c r="W9" t="s">
        <v>687</v>
      </c>
      <c r="X9" t="s">
        <v>688</v>
      </c>
      <c r="Y9" t="s">
        <v>687</v>
      </c>
      <c r="Z9" t="s">
        <v>687</v>
      </c>
      <c r="AA9" t="s">
        <v>687</v>
      </c>
      <c r="AB9" t="s">
        <v>688</v>
      </c>
      <c r="AC9" t="s">
        <v>687</v>
      </c>
      <c r="AD9" t="s">
        <v>687</v>
      </c>
      <c r="AE9" t="s">
        <v>687</v>
      </c>
      <c r="AF9" t="s">
        <v>687</v>
      </c>
      <c r="AG9" t="s">
        <v>687</v>
      </c>
      <c r="AH9" t="s">
        <v>687</v>
      </c>
    </row>
    <row r="10" spans="1:34">
      <c r="A10">
        <v>2013</v>
      </c>
      <c r="B10" s="14">
        <v>43054.605740740742</v>
      </c>
      <c r="C10">
        <v>6</v>
      </c>
      <c r="D10" t="s">
        <v>688</v>
      </c>
      <c r="E10" t="s">
        <v>687</v>
      </c>
      <c r="F10" t="s">
        <v>687</v>
      </c>
      <c r="G10" t="s">
        <v>687</v>
      </c>
      <c r="H10" t="s">
        <v>687</v>
      </c>
      <c r="I10" t="s">
        <v>687</v>
      </c>
      <c r="J10" t="s">
        <v>688</v>
      </c>
      <c r="K10" t="s">
        <v>687</v>
      </c>
      <c r="L10" t="s">
        <v>688</v>
      </c>
      <c r="M10" t="s">
        <v>687</v>
      </c>
      <c r="N10" t="s">
        <v>687</v>
      </c>
      <c r="O10" t="s">
        <v>687</v>
      </c>
      <c r="P10" t="s">
        <v>687</v>
      </c>
      <c r="Q10" t="s">
        <v>687</v>
      </c>
      <c r="R10" t="s">
        <v>687</v>
      </c>
      <c r="S10" t="s">
        <v>687</v>
      </c>
      <c r="T10" t="s">
        <v>687</v>
      </c>
      <c r="U10" t="s">
        <v>687</v>
      </c>
      <c r="V10" t="s">
        <v>688</v>
      </c>
      <c r="W10" t="s">
        <v>687</v>
      </c>
      <c r="X10" t="s">
        <v>688</v>
      </c>
      <c r="Y10" t="s">
        <v>687</v>
      </c>
      <c r="Z10" t="s">
        <v>687</v>
      </c>
      <c r="AA10" t="s">
        <v>688</v>
      </c>
      <c r="AB10" t="s">
        <v>687</v>
      </c>
      <c r="AC10" t="s">
        <v>687</v>
      </c>
      <c r="AD10" t="s">
        <v>687</v>
      </c>
      <c r="AE10" t="s">
        <v>688</v>
      </c>
      <c r="AF10" t="s">
        <v>688</v>
      </c>
      <c r="AG10" t="s">
        <v>687</v>
      </c>
      <c r="AH10" t="s">
        <v>688</v>
      </c>
    </row>
    <row r="11" spans="1:34">
      <c r="A11">
        <v>2013</v>
      </c>
      <c r="B11" s="14">
        <v>43054.605740740742</v>
      </c>
      <c r="C11">
        <v>7</v>
      </c>
      <c r="D11" t="s">
        <v>687</v>
      </c>
      <c r="E11" t="s">
        <v>687</v>
      </c>
      <c r="F11" t="s">
        <v>688</v>
      </c>
      <c r="G11" t="s">
        <v>687</v>
      </c>
      <c r="H11" t="s">
        <v>687</v>
      </c>
      <c r="I11" t="s">
        <v>687</v>
      </c>
      <c r="J11" t="s">
        <v>688</v>
      </c>
      <c r="K11" t="s">
        <v>687</v>
      </c>
      <c r="L11" t="s">
        <v>688</v>
      </c>
      <c r="M11" t="s">
        <v>687</v>
      </c>
      <c r="N11" t="s">
        <v>688</v>
      </c>
      <c r="O11" t="s">
        <v>687</v>
      </c>
      <c r="P11" t="s">
        <v>688</v>
      </c>
      <c r="Q11" t="s">
        <v>687</v>
      </c>
      <c r="R11" t="s">
        <v>687</v>
      </c>
      <c r="S11" t="s">
        <v>687</v>
      </c>
      <c r="T11" t="s">
        <v>687</v>
      </c>
      <c r="U11" t="s">
        <v>687</v>
      </c>
      <c r="V11" t="s">
        <v>687</v>
      </c>
      <c r="W11" t="s">
        <v>687</v>
      </c>
      <c r="X11" t="s">
        <v>687</v>
      </c>
      <c r="Y11" t="s">
        <v>687</v>
      </c>
      <c r="Z11" t="s">
        <v>687</v>
      </c>
      <c r="AA11" t="s">
        <v>687</v>
      </c>
      <c r="AB11" t="s">
        <v>687</v>
      </c>
      <c r="AC11" t="s">
        <v>687</v>
      </c>
      <c r="AD11" t="s">
        <v>688</v>
      </c>
      <c r="AE11" t="s">
        <v>687</v>
      </c>
      <c r="AF11" t="s">
        <v>687</v>
      </c>
      <c r="AG11" t="s">
        <v>687</v>
      </c>
      <c r="AH11" t="s">
        <v>688</v>
      </c>
    </row>
    <row r="12" spans="1:34">
      <c r="A12">
        <v>2014</v>
      </c>
      <c r="B12" s="14">
        <v>43054.605740740742</v>
      </c>
    </row>
    <row r="13" spans="1:34">
      <c r="A13">
        <v>2014</v>
      </c>
      <c r="B13" s="14">
        <v>43054.605740740742</v>
      </c>
      <c r="C13">
        <v>1</v>
      </c>
      <c r="D13" t="s">
        <v>687</v>
      </c>
      <c r="E13" t="s">
        <v>687</v>
      </c>
      <c r="F13" t="s">
        <v>688</v>
      </c>
      <c r="G13" t="s">
        <v>687</v>
      </c>
      <c r="H13" t="s">
        <v>687</v>
      </c>
      <c r="I13" t="s">
        <v>688</v>
      </c>
      <c r="K13" t="s">
        <v>687</v>
      </c>
      <c r="L13" t="s">
        <v>688</v>
      </c>
      <c r="M13" t="s">
        <v>687</v>
      </c>
      <c r="N13" t="s">
        <v>687</v>
      </c>
      <c r="O13" t="s">
        <v>688</v>
      </c>
      <c r="P13" t="s">
        <v>688</v>
      </c>
      <c r="Q13" t="s">
        <v>687</v>
      </c>
      <c r="R13" t="s">
        <v>687</v>
      </c>
      <c r="S13" t="s">
        <v>687</v>
      </c>
      <c r="T13" t="s">
        <v>687</v>
      </c>
      <c r="U13" t="s">
        <v>687</v>
      </c>
      <c r="V13" t="s">
        <v>688</v>
      </c>
      <c r="W13" t="s">
        <v>687</v>
      </c>
      <c r="X13" t="s">
        <v>688</v>
      </c>
      <c r="Y13" t="s">
        <v>687</v>
      </c>
      <c r="Z13" t="s">
        <v>687</v>
      </c>
      <c r="AA13" t="s">
        <v>688</v>
      </c>
      <c r="AB13" t="s">
        <v>687</v>
      </c>
      <c r="AC13" t="s">
        <v>687</v>
      </c>
      <c r="AD13" t="s">
        <v>688</v>
      </c>
      <c r="AE13" t="s">
        <v>687</v>
      </c>
      <c r="AF13" t="s">
        <v>687</v>
      </c>
      <c r="AG13" t="s">
        <v>687</v>
      </c>
      <c r="AH13" t="s">
        <v>688</v>
      </c>
    </row>
    <row r="14" spans="1:34">
      <c r="A14">
        <v>2014</v>
      </c>
      <c r="B14" s="14">
        <v>43054.605740740742</v>
      </c>
      <c r="C14">
        <v>2</v>
      </c>
      <c r="D14" t="s">
        <v>687</v>
      </c>
      <c r="E14" t="s">
        <v>687</v>
      </c>
      <c r="F14" t="s">
        <v>688</v>
      </c>
      <c r="G14" t="s">
        <v>687</v>
      </c>
      <c r="H14" t="s">
        <v>687</v>
      </c>
      <c r="I14" t="s">
        <v>687</v>
      </c>
      <c r="K14" t="s">
        <v>687</v>
      </c>
      <c r="L14" t="s">
        <v>687</v>
      </c>
      <c r="M14" t="s">
        <v>687</v>
      </c>
      <c r="N14" t="s">
        <v>688</v>
      </c>
      <c r="O14" t="s">
        <v>688</v>
      </c>
      <c r="P14" t="s">
        <v>687</v>
      </c>
      <c r="Q14" t="s">
        <v>687</v>
      </c>
      <c r="R14" t="s">
        <v>687</v>
      </c>
      <c r="S14" t="s">
        <v>687</v>
      </c>
      <c r="T14" t="s">
        <v>687</v>
      </c>
      <c r="U14" t="s">
        <v>687</v>
      </c>
      <c r="V14" t="s">
        <v>688</v>
      </c>
      <c r="W14" t="s">
        <v>687</v>
      </c>
      <c r="X14" t="s">
        <v>688</v>
      </c>
      <c r="Y14" t="s">
        <v>687</v>
      </c>
      <c r="Z14" t="s">
        <v>687</v>
      </c>
      <c r="AA14" t="s">
        <v>687</v>
      </c>
      <c r="AB14" t="s">
        <v>687</v>
      </c>
      <c r="AC14" t="s">
        <v>687</v>
      </c>
      <c r="AD14" t="s">
        <v>688</v>
      </c>
      <c r="AE14" t="s">
        <v>687</v>
      </c>
      <c r="AF14" t="s">
        <v>687</v>
      </c>
      <c r="AG14" t="s">
        <v>688</v>
      </c>
      <c r="AH14" t="s">
        <v>688</v>
      </c>
    </row>
    <row r="15" spans="1:34">
      <c r="A15">
        <v>2014</v>
      </c>
      <c r="B15" s="14">
        <v>43054.605740740742</v>
      </c>
      <c r="C15">
        <v>3</v>
      </c>
      <c r="D15" t="s">
        <v>688</v>
      </c>
      <c r="E15" t="s">
        <v>687</v>
      </c>
      <c r="F15" t="s">
        <v>688</v>
      </c>
      <c r="G15" t="s">
        <v>687</v>
      </c>
      <c r="H15" t="s">
        <v>688</v>
      </c>
      <c r="I15" t="s">
        <v>687</v>
      </c>
      <c r="K15" t="s">
        <v>687</v>
      </c>
      <c r="L15" t="s">
        <v>687</v>
      </c>
      <c r="M15" t="s">
        <v>687</v>
      </c>
      <c r="N15" t="s">
        <v>688</v>
      </c>
      <c r="O15" t="s">
        <v>688</v>
      </c>
      <c r="P15" t="s">
        <v>688</v>
      </c>
      <c r="Q15" t="s">
        <v>687</v>
      </c>
      <c r="R15" t="s">
        <v>687</v>
      </c>
      <c r="S15" t="s">
        <v>687</v>
      </c>
      <c r="T15" t="s">
        <v>687</v>
      </c>
      <c r="U15" t="s">
        <v>687</v>
      </c>
      <c r="V15" t="s">
        <v>688</v>
      </c>
      <c r="W15" t="s">
        <v>687</v>
      </c>
      <c r="X15" t="s">
        <v>688</v>
      </c>
      <c r="Y15" t="s">
        <v>687</v>
      </c>
      <c r="Z15" t="s">
        <v>687</v>
      </c>
      <c r="AA15" t="s">
        <v>687</v>
      </c>
      <c r="AB15" t="s">
        <v>687</v>
      </c>
      <c r="AC15" t="s">
        <v>687</v>
      </c>
      <c r="AD15" t="s">
        <v>687</v>
      </c>
      <c r="AE15" t="s">
        <v>688</v>
      </c>
      <c r="AF15" t="s">
        <v>687</v>
      </c>
      <c r="AG15" t="s">
        <v>688</v>
      </c>
      <c r="AH15" t="s">
        <v>688</v>
      </c>
    </row>
    <row r="16" spans="1:34">
      <c r="A16">
        <v>2014</v>
      </c>
      <c r="B16" s="14">
        <v>43054.605740740742</v>
      </c>
      <c r="C16">
        <v>4</v>
      </c>
      <c r="D16" t="s">
        <v>687</v>
      </c>
      <c r="E16" t="s">
        <v>688</v>
      </c>
      <c r="F16" t="s">
        <v>688</v>
      </c>
      <c r="G16" t="s">
        <v>687</v>
      </c>
      <c r="H16" t="s">
        <v>687</v>
      </c>
      <c r="I16" t="s">
        <v>687</v>
      </c>
      <c r="K16" t="s">
        <v>687</v>
      </c>
      <c r="L16" t="s">
        <v>688</v>
      </c>
      <c r="M16" t="s">
        <v>688</v>
      </c>
      <c r="N16" t="s">
        <v>688</v>
      </c>
      <c r="O16" t="s">
        <v>688</v>
      </c>
      <c r="P16" t="s">
        <v>688</v>
      </c>
      <c r="Q16" t="s">
        <v>687</v>
      </c>
      <c r="R16" t="s">
        <v>687</v>
      </c>
      <c r="S16" t="s">
        <v>687</v>
      </c>
      <c r="T16" t="s">
        <v>687</v>
      </c>
      <c r="U16" t="s">
        <v>687</v>
      </c>
      <c r="V16" t="s">
        <v>688</v>
      </c>
      <c r="W16" t="s">
        <v>687</v>
      </c>
      <c r="X16" t="s">
        <v>688</v>
      </c>
      <c r="Y16" t="s">
        <v>687</v>
      </c>
      <c r="Z16" t="s">
        <v>687</v>
      </c>
      <c r="AA16" t="s">
        <v>687</v>
      </c>
      <c r="AB16" t="s">
        <v>688</v>
      </c>
      <c r="AC16" t="s">
        <v>687</v>
      </c>
      <c r="AD16" t="s">
        <v>687</v>
      </c>
      <c r="AE16" t="s">
        <v>688</v>
      </c>
      <c r="AF16" t="s">
        <v>687</v>
      </c>
      <c r="AG16" t="s">
        <v>687</v>
      </c>
      <c r="AH16" t="s">
        <v>688</v>
      </c>
    </row>
    <row r="17" spans="1:34">
      <c r="A17">
        <v>2014</v>
      </c>
      <c r="B17" s="14">
        <v>43054.605740740742</v>
      </c>
      <c r="C17">
        <v>5</v>
      </c>
      <c r="D17" t="s">
        <v>688</v>
      </c>
      <c r="E17" t="s">
        <v>687</v>
      </c>
      <c r="F17" t="s">
        <v>688</v>
      </c>
      <c r="G17" t="s">
        <v>687</v>
      </c>
      <c r="H17" t="s">
        <v>687</v>
      </c>
      <c r="I17" t="s">
        <v>687</v>
      </c>
      <c r="K17" t="s">
        <v>687</v>
      </c>
      <c r="L17" t="s">
        <v>687</v>
      </c>
      <c r="M17" t="s">
        <v>687</v>
      </c>
      <c r="N17" t="s">
        <v>688</v>
      </c>
      <c r="O17" t="s">
        <v>688</v>
      </c>
      <c r="P17" t="s">
        <v>688</v>
      </c>
      <c r="Q17" t="s">
        <v>687</v>
      </c>
      <c r="R17" t="s">
        <v>687</v>
      </c>
      <c r="S17" t="s">
        <v>687</v>
      </c>
      <c r="T17" t="s">
        <v>687</v>
      </c>
      <c r="U17" t="s">
        <v>687</v>
      </c>
      <c r="V17" t="s">
        <v>687</v>
      </c>
      <c r="W17" t="s">
        <v>687</v>
      </c>
      <c r="X17" t="s">
        <v>688</v>
      </c>
      <c r="Y17" t="s">
        <v>687</v>
      </c>
      <c r="Z17" t="s">
        <v>687</v>
      </c>
      <c r="AA17" t="s">
        <v>687</v>
      </c>
      <c r="AB17" t="s">
        <v>688</v>
      </c>
      <c r="AC17" t="s">
        <v>687</v>
      </c>
      <c r="AD17" t="s">
        <v>687</v>
      </c>
      <c r="AE17" t="s">
        <v>687</v>
      </c>
      <c r="AF17" t="s">
        <v>687</v>
      </c>
      <c r="AG17" t="s">
        <v>687</v>
      </c>
      <c r="AH17" t="s">
        <v>688</v>
      </c>
    </row>
    <row r="18" spans="1:34">
      <c r="A18">
        <v>2014</v>
      </c>
      <c r="B18" s="14">
        <v>43054.605740740742</v>
      </c>
      <c r="C18">
        <v>6</v>
      </c>
      <c r="D18" t="s">
        <v>688</v>
      </c>
      <c r="E18" t="s">
        <v>687</v>
      </c>
      <c r="F18" t="s">
        <v>687</v>
      </c>
      <c r="G18" t="s">
        <v>687</v>
      </c>
      <c r="H18" t="s">
        <v>687</v>
      </c>
      <c r="I18" t="s">
        <v>687</v>
      </c>
      <c r="K18" t="s">
        <v>687</v>
      </c>
      <c r="L18" t="s">
        <v>688</v>
      </c>
      <c r="M18" t="s">
        <v>687</v>
      </c>
      <c r="N18" t="s">
        <v>687</v>
      </c>
      <c r="O18" t="s">
        <v>687</v>
      </c>
      <c r="P18" t="s">
        <v>687</v>
      </c>
      <c r="Q18" t="s">
        <v>687</v>
      </c>
      <c r="R18" t="s">
        <v>687</v>
      </c>
      <c r="S18" t="s">
        <v>687</v>
      </c>
      <c r="T18" t="s">
        <v>687</v>
      </c>
      <c r="U18" t="s">
        <v>687</v>
      </c>
      <c r="V18" t="s">
        <v>688</v>
      </c>
      <c r="W18" t="s">
        <v>687</v>
      </c>
      <c r="X18" t="s">
        <v>688</v>
      </c>
      <c r="Y18" t="s">
        <v>687</v>
      </c>
      <c r="Z18" t="s">
        <v>687</v>
      </c>
      <c r="AA18" t="s">
        <v>688</v>
      </c>
      <c r="AB18" t="s">
        <v>687</v>
      </c>
      <c r="AC18" t="s">
        <v>687</v>
      </c>
      <c r="AD18" t="s">
        <v>687</v>
      </c>
      <c r="AE18" t="s">
        <v>688</v>
      </c>
      <c r="AF18" t="s">
        <v>688</v>
      </c>
      <c r="AG18" t="s">
        <v>687</v>
      </c>
      <c r="AH18" t="s">
        <v>688</v>
      </c>
    </row>
    <row r="19" spans="1:34">
      <c r="A19">
        <v>2014</v>
      </c>
      <c r="B19" s="14">
        <v>43054.605740740742</v>
      </c>
      <c r="C19">
        <v>7</v>
      </c>
      <c r="D19" t="s">
        <v>687</v>
      </c>
      <c r="E19" t="s">
        <v>687</v>
      </c>
      <c r="F19" t="s">
        <v>688</v>
      </c>
      <c r="G19" t="s">
        <v>687</v>
      </c>
      <c r="H19" t="s">
        <v>687</v>
      </c>
      <c r="I19" t="s">
        <v>687</v>
      </c>
      <c r="K19" t="s">
        <v>687</v>
      </c>
      <c r="L19" t="s">
        <v>688</v>
      </c>
      <c r="M19" t="s">
        <v>687</v>
      </c>
      <c r="N19" t="s">
        <v>688</v>
      </c>
      <c r="O19" t="s">
        <v>687</v>
      </c>
      <c r="P19" t="s">
        <v>688</v>
      </c>
      <c r="Q19" t="s">
        <v>687</v>
      </c>
      <c r="R19" t="s">
        <v>687</v>
      </c>
      <c r="S19" t="s">
        <v>687</v>
      </c>
      <c r="T19" t="s">
        <v>687</v>
      </c>
      <c r="U19" t="s">
        <v>687</v>
      </c>
      <c r="V19" t="s">
        <v>687</v>
      </c>
      <c r="W19" t="s">
        <v>687</v>
      </c>
      <c r="X19" t="s">
        <v>687</v>
      </c>
      <c r="Y19" t="s">
        <v>687</v>
      </c>
      <c r="Z19" t="s">
        <v>687</v>
      </c>
      <c r="AA19" t="s">
        <v>687</v>
      </c>
      <c r="AB19" t="s">
        <v>687</v>
      </c>
      <c r="AC19" t="s">
        <v>687</v>
      </c>
      <c r="AD19" t="s">
        <v>688</v>
      </c>
      <c r="AE19" t="s">
        <v>687</v>
      </c>
      <c r="AF19" t="s">
        <v>687</v>
      </c>
      <c r="AG19" t="s">
        <v>687</v>
      </c>
      <c r="AH19" t="s">
        <v>688</v>
      </c>
    </row>
    <row r="20" spans="1:34">
      <c r="A20">
        <v>2015</v>
      </c>
      <c r="B20" s="14">
        <v>43054.605740740742</v>
      </c>
    </row>
    <row r="21" spans="1:34">
      <c r="A21">
        <v>2015</v>
      </c>
      <c r="B21" s="14">
        <v>43054.605740740742</v>
      </c>
      <c r="C21">
        <v>1</v>
      </c>
      <c r="D21" t="s">
        <v>687</v>
      </c>
      <c r="E21" t="s">
        <v>687</v>
      </c>
      <c r="F21" t="s">
        <v>688</v>
      </c>
      <c r="G21" t="s">
        <v>687</v>
      </c>
      <c r="H21" t="s">
        <v>687</v>
      </c>
      <c r="I21" t="s">
        <v>688</v>
      </c>
      <c r="J21" t="s">
        <v>687</v>
      </c>
      <c r="K21" t="s">
        <v>687</v>
      </c>
      <c r="L21" t="s">
        <v>688</v>
      </c>
      <c r="M21" t="s">
        <v>687</v>
      </c>
      <c r="N21" t="s">
        <v>687</v>
      </c>
      <c r="O21" t="s">
        <v>688</v>
      </c>
      <c r="P21" t="s">
        <v>688</v>
      </c>
      <c r="Q21" t="s">
        <v>687</v>
      </c>
      <c r="R21" t="s">
        <v>687</v>
      </c>
      <c r="S21" t="s">
        <v>687</v>
      </c>
      <c r="T21" t="s">
        <v>687</v>
      </c>
      <c r="U21" t="s">
        <v>687</v>
      </c>
      <c r="V21" t="s">
        <v>688</v>
      </c>
      <c r="W21" t="s">
        <v>687</v>
      </c>
      <c r="X21" t="s">
        <v>688</v>
      </c>
      <c r="Y21" t="s">
        <v>687</v>
      </c>
      <c r="Z21" t="s">
        <v>688</v>
      </c>
      <c r="AA21" t="s">
        <v>688</v>
      </c>
      <c r="AB21" t="s">
        <v>688</v>
      </c>
      <c r="AC21" t="s">
        <v>687</v>
      </c>
      <c r="AD21" t="s">
        <v>688</v>
      </c>
      <c r="AE21" t="s">
        <v>687</v>
      </c>
      <c r="AF21" t="s">
        <v>687</v>
      </c>
      <c r="AG21" t="s">
        <v>687</v>
      </c>
      <c r="AH21" t="s">
        <v>688</v>
      </c>
    </row>
    <row r="22" spans="1:34">
      <c r="A22">
        <v>2015</v>
      </c>
      <c r="B22" s="14">
        <v>43054.605740740742</v>
      </c>
      <c r="C22">
        <v>2</v>
      </c>
      <c r="D22" t="s">
        <v>687</v>
      </c>
      <c r="E22" t="s">
        <v>687</v>
      </c>
      <c r="F22" t="s">
        <v>688</v>
      </c>
      <c r="G22" t="s">
        <v>687</v>
      </c>
      <c r="H22" t="s">
        <v>687</v>
      </c>
      <c r="I22" t="s">
        <v>687</v>
      </c>
      <c r="J22" t="s">
        <v>688</v>
      </c>
      <c r="K22" t="s">
        <v>687</v>
      </c>
      <c r="L22" t="s">
        <v>687</v>
      </c>
      <c r="M22" t="s">
        <v>687</v>
      </c>
      <c r="N22" t="s">
        <v>688</v>
      </c>
      <c r="O22" t="s">
        <v>688</v>
      </c>
      <c r="P22" t="s">
        <v>687</v>
      </c>
      <c r="Q22" t="s">
        <v>687</v>
      </c>
      <c r="R22" t="s">
        <v>687</v>
      </c>
      <c r="S22" t="s">
        <v>687</v>
      </c>
      <c r="T22" t="s">
        <v>687</v>
      </c>
      <c r="U22" t="s">
        <v>687</v>
      </c>
      <c r="V22" t="s">
        <v>688</v>
      </c>
      <c r="W22" t="s">
        <v>687</v>
      </c>
      <c r="X22" t="s">
        <v>688</v>
      </c>
      <c r="Y22" t="s">
        <v>687</v>
      </c>
      <c r="Z22" t="s">
        <v>688</v>
      </c>
      <c r="AA22" t="s">
        <v>687</v>
      </c>
      <c r="AB22" t="s">
        <v>687</v>
      </c>
      <c r="AC22" t="s">
        <v>687</v>
      </c>
      <c r="AD22" t="s">
        <v>688</v>
      </c>
      <c r="AE22" t="s">
        <v>687</v>
      </c>
      <c r="AF22" t="s">
        <v>687</v>
      </c>
      <c r="AG22" t="s">
        <v>688</v>
      </c>
      <c r="AH22" t="s">
        <v>688</v>
      </c>
    </row>
    <row r="23" spans="1:34">
      <c r="A23">
        <v>2015</v>
      </c>
      <c r="B23" s="14">
        <v>43054.605740740742</v>
      </c>
      <c r="C23">
        <v>3</v>
      </c>
      <c r="D23" t="s">
        <v>688</v>
      </c>
      <c r="E23" t="s">
        <v>687</v>
      </c>
      <c r="F23" t="s">
        <v>688</v>
      </c>
      <c r="G23" t="s">
        <v>687</v>
      </c>
      <c r="H23" t="s">
        <v>688</v>
      </c>
      <c r="I23" t="s">
        <v>687</v>
      </c>
      <c r="J23" t="s">
        <v>688</v>
      </c>
      <c r="K23" t="s">
        <v>687</v>
      </c>
      <c r="L23" t="s">
        <v>687</v>
      </c>
      <c r="M23" t="s">
        <v>687</v>
      </c>
      <c r="N23" t="s">
        <v>688</v>
      </c>
      <c r="O23" t="s">
        <v>688</v>
      </c>
      <c r="P23" t="s">
        <v>688</v>
      </c>
      <c r="Q23" t="s">
        <v>687</v>
      </c>
      <c r="R23" t="s">
        <v>687</v>
      </c>
      <c r="S23" t="s">
        <v>687</v>
      </c>
      <c r="T23" t="s">
        <v>687</v>
      </c>
      <c r="U23" t="s">
        <v>687</v>
      </c>
      <c r="V23" t="s">
        <v>688</v>
      </c>
      <c r="W23" t="s">
        <v>687</v>
      </c>
      <c r="X23" t="s">
        <v>688</v>
      </c>
      <c r="Y23" t="s">
        <v>687</v>
      </c>
      <c r="Z23" t="s">
        <v>688</v>
      </c>
      <c r="AA23" t="s">
        <v>687</v>
      </c>
      <c r="AB23" t="s">
        <v>688</v>
      </c>
      <c r="AC23" t="s">
        <v>687</v>
      </c>
      <c r="AD23" t="s">
        <v>687</v>
      </c>
      <c r="AE23" t="s">
        <v>688</v>
      </c>
      <c r="AF23" t="s">
        <v>687</v>
      </c>
      <c r="AG23" t="s">
        <v>688</v>
      </c>
      <c r="AH23" t="s">
        <v>688</v>
      </c>
    </row>
    <row r="24" spans="1:34">
      <c r="A24">
        <v>2015</v>
      </c>
      <c r="B24" s="14">
        <v>43054.605740740742</v>
      </c>
      <c r="C24">
        <v>4</v>
      </c>
      <c r="D24" t="s">
        <v>687</v>
      </c>
      <c r="E24" t="s">
        <v>688</v>
      </c>
      <c r="F24" t="s">
        <v>688</v>
      </c>
      <c r="G24" t="s">
        <v>687</v>
      </c>
      <c r="H24" t="s">
        <v>687</v>
      </c>
      <c r="I24" t="s">
        <v>687</v>
      </c>
      <c r="J24" t="s">
        <v>688</v>
      </c>
      <c r="K24" t="s">
        <v>687</v>
      </c>
      <c r="L24" t="s">
        <v>688</v>
      </c>
      <c r="M24" t="s">
        <v>688</v>
      </c>
      <c r="N24" t="s">
        <v>688</v>
      </c>
      <c r="O24" t="s">
        <v>688</v>
      </c>
      <c r="P24" t="s">
        <v>688</v>
      </c>
      <c r="Q24" t="s">
        <v>687</v>
      </c>
      <c r="R24" t="s">
        <v>687</v>
      </c>
      <c r="S24" t="s">
        <v>687</v>
      </c>
      <c r="T24" t="s">
        <v>687</v>
      </c>
      <c r="U24" t="s">
        <v>687</v>
      </c>
      <c r="V24" t="s">
        <v>688</v>
      </c>
      <c r="W24" t="s">
        <v>687</v>
      </c>
      <c r="X24" t="s">
        <v>688</v>
      </c>
      <c r="Y24" t="s">
        <v>687</v>
      </c>
      <c r="Z24" t="s">
        <v>688</v>
      </c>
      <c r="AA24" t="s">
        <v>687</v>
      </c>
      <c r="AB24" t="s">
        <v>687</v>
      </c>
      <c r="AC24" t="s">
        <v>688</v>
      </c>
      <c r="AD24" t="s">
        <v>687</v>
      </c>
      <c r="AE24" t="s">
        <v>688</v>
      </c>
      <c r="AF24" t="s">
        <v>687</v>
      </c>
      <c r="AG24" t="s">
        <v>687</v>
      </c>
      <c r="AH24" t="s">
        <v>688</v>
      </c>
    </row>
    <row r="25" spans="1:34">
      <c r="A25">
        <v>2015</v>
      </c>
      <c r="B25" s="14">
        <v>43054.605740740742</v>
      </c>
      <c r="C25">
        <v>5</v>
      </c>
      <c r="D25" t="s">
        <v>688</v>
      </c>
      <c r="E25" t="s">
        <v>687</v>
      </c>
      <c r="F25" t="s">
        <v>688</v>
      </c>
      <c r="G25" t="s">
        <v>687</v>
      </c>
      <c r="H25" t="s">
        <v>687</v>
      </c>
      <c r="I25" t="s">
        <v>687</v>
      </c>
      <c r="J25" t="s">
        <v>688</v>
      </c>
      <c r="K25" t="s">
        <v>687</v>
      </c>
      <c r="L25" t="s">
        <v>687</v>
      </c>
      <c r="M25" t="s">
        <v>687</v>
      </c>
      <c r="N25" t="s">
        <v>688</v>
      </c>
      <c r="O25" t="s">
        <v>687</v>
      </c>
      <c r="P25" t="s">
        <v>688</v>
      </c>
      <c r="Q25" t="s">
        <v>687</v>
      </c>
      <c r="R25" t="s">
        <v>687</v>
      </c>
      <c r="S25" t="s">
        <v>687</v>
      </c>
      <c r="T25" t="s">
        <v>687</v>
      </c>
      <c r="U25" t="s">
        <v>687</v>
      </c>
      <c r="V25" t="s">
        <v>687</v>
      </c>
      <c r="W25" t="s">
        <v>687</v>
      </c>
      <c r="X25" t="s">
        <v>688</v>
      </c>
      <c r="Y25" t="s">
        <v>687</v>
      </c>
      <c r="Z25" t="s">
        <v>688</v>
      </c>
      <c r="AA25" t="s">
        <v>687</v>
      </c>
      <c r="AB25" t="s">
        <v>688</v>
      </c>
      <c r="AC25" t="s">
        <v>687</v>
      </c>
      <c r="AD25" t="s">
        <v>687</v>
      </c>
      <c r="AE25" t="s">
        <v>687</v>
      </c>
      <c r="AF25" t="s">
        <v>687</v>
      </c>
      <c r="AG25" t="s">
        <v>687</v>
      </c>
      <c r="AH25" t="s">
        <v>688</v>
      </c>
    </row>
    <row r="26" spans="1:34">
      <c r="A26">
        <v>2015</v>
      </c>
      <c r="B26" s="14">
        <v>43054.605740740742</v>
      </c>
      <c r="C26">
        <v>6</v>
      </c>
      <c r="D26" t="s">
        <v>688</v>
      </c>
      <c r="E26" t="s">
        <v>687</v>
      </c>
      <c r="F26" t="s">
        <v>687</v>
      </c>
      <c r="G26" t="s">
        <v>687</v>
      </c>
      <c r="H26" t="s">
        <v>687</v>
      </c>
      <c r="I26" t="s">
        <v>687</v>
      </c>
      <c r="J26" t="s">
        <v>688</v>
      </c>
      <c r="K26" t="s">
        <v>687</v>
      </c>
      <c r="L26" t="s">
        <v>688</v>
      </c>
      <c r="M26" t="s">
        <v>687</v>
      </c>
      <c r="N26" t="s">
        <v>687</v>
      </c>
      <c r="O26" t="s">
        <v>687</v>
      </c>
      <c r="P26" t="s">
        <v>687</v>
      </c>
      <c r="Q26" t="s">
        <v>687</v>
      </c>
      <c r="R26" t="s">
        <v>687</v>
      </c>
      <c r="S26" t="s">
        <v>687</v>
      </c>
      <c r="T26" t="s">
        <v>687</v>
      </c>
      <c r="U26" t="s">
        <v>687</v>
      </c>
      <c r="V26" t="s">
        <v>688</v>
      </c>
      <c r="W26" t="s">
        <v>687</v>
      </c>
      <c r="X26" t="s">
        <v>688</v>
      </c>
      <c r="Y26" t="s">
        <v>687</v>
      </c>
      <c r="Z26" t="s">
        <v>688</v>
      </c>
      <c r="AA26" t="s">
        <v>688</v>
      </c>
      <c r="AB26" t="s">
        <v>687</v>
      </c>
      <c r="AC26" t="s">
        <v>687</v>
      </c>
      <c r="AD26" t="s">
        <v>687</v>
      </c>
      <c r="AE26" t="s">
        <v>688</v>
      </c>
      <c r="AF26" t="s">
        <v>688</v>
      </c>
      <c r="AG26" t="s">
        <v>687</v>
      </c>
      <c r="AH26" t="s">
        <v>688</v>
      </c>
    </row>
    <row r="27" spans="1:34">
      <c r="A27">
        <v>2015</v>
      </c>
      <c r="B27" s="14">
        <v>43054.605740740742</v>
      </c>
      <c r="C27">
        <v>7</v>
      </c>
      <c r="D27" t="s">
        <v>687</v>
      </c>
      <c r="E27" t="s">
        <v>687</v>
      </c>
      <c r="F27" t="s">
        <v>688</v>
      </c>
      <c r="G27" t="s">
        <v>687</v>
      </c>
      <c r="H27" t="s">
        <v>687</v>
      </c>
      <c r="I27" t="s">
        <v>687</v>
      </c>
      <c r="J27" t="s">
        <v>688</v>
      </c>
      <c r="K27" t="s">
        <v>687</v>
      </c>
      <c r="L27" t="s">
        <v>688</v>
      </c>
      <c r="M27" t="s">
        <v>687</v>
      </c>
      <c r="N27" t="s">
        <v>688</v>
      </c>
      <c r="O27" t="s">
        <v>687</v>
      </c>
      <c r="P27" t="s">
        <v>688</v>
      </c>
      <c r="Q27" t="s">
        <v>687</v>
      </c>
      <c r="R27" t="s">
        <v>687</v>
      </c>
      <c r="S27" t="s">
        <v>687</v>
      </c>
      <c r="T27" t="s">
        <v>687</v>
      </c>
      <c r="U27" t="s">
        <v>687</v>
      </c>
      <c r="V27" t="s">
        <v>687</v>
      </c>
      <c r="W27" t="s">
        <v>687</v>
      </c>
      <c r="X27" t="s">
        <v>687</v>
      </c>
      <c r="Y27" t="s">
        <v>687</v>
      </c>
      <c r="Z27" t="s">
        <v>688</v>
      </c>
      <c r="AA27" t="s">
        <v>687</v>
      </c>
      <c r="AB27" t="s">
        <v>687</v>
      </c>
      <c r="AC27" t="s">
        <v>687</v>
      </c>
      <c r="AD27" t="s">
        <v>688</v>
      </c>
      <c r="AE27" t="s">
        <v>687</v>
      </c>
      <c r="AF27" t="s">
        <v>687</v>
      </c>
      <c r="AG27" t="s">
        <v>687</v>
      </c>
      <c r="AH27" t="s">
        <v>688</v>
      </c>
    </row>
    <row r="28" spans="1:34">
      <c r="A28">
        <v>2016</v>
      </c>
      <c r="B28" s="14">
        <v>43054.605740740742</v>
      </c>
    </row>
    <row r="29" spans="1:34">
      <c r="A29">
        <v>2016</v>
      </c>
      <c r="B29" s="14">
        <v>43054.605740740742</v>
      </c>
      <c r="C29">
        <v>1</v>
      </c>
      <c r="D29" t="s">
        <v>687</v>
      </c>
      <c r="E29" t="s">
        <v>687</v>
      </c>
      <c r="F29" t="s">
        <v>688</v>
      </c>
      <c r="G29" t="s">
        <v>687</v>
      </c>
      <c r="H29" t="s">
        <v>687</v>
      </c>
      <c r="I29" t="s">
        <v>688</v>
      </c>
      <c r="J29" t="s">
        <v>687</v>
      </c>
      <c r="K29" t="s">
        <v>687</v>
      </c>
      <c r="L29" t="s">
        <v>688</v>
      </c>
      <c r="M29" t="s">
        <v>687</v>
      </c>
      <c r="N29" t="s">
        <v>687</v>
      </c>
      <c r="O29" t="s">
        <v>688</v>
      </c>
      <c r="P29" t="s">
        <v>688</v>
      </c>
      <c r="Q29" t="s">
        <v>687</v>
      </c>
      <c r="R29" t="s">
        <v>687</v>
      </c>
      <c r="S29" t="s">
        <v>687</v>
      </c>
      <c r="T29" t="s">
        <v>687</v>
      </c>
      <c r="U29" t="s">
        <v>687</v>
      </c>
      <c r="V29" t="s">
        <v>688</v>
      </c>
      <c r="W29" t="s">
        <v>687</v>
      </c>
      <c r="X29" t="s">
        <v>688</v>
      </c>
      <c r="Y29" t="s">
        <v>687</v>
      </c>
      <c r="Z29" t="s">
        <v>688</v>
      </c>
      <c r="AA29" t="s">
        <v>688</v>
      </c>
      <c r="AB29" t="s">
        <v>688</v>
      </c>
      <c r="AC29" t="s">
        <v>687</v>
      </c>
      <c r="AD29" t="s">
        <v>688</v>
      </c>
      <c r="AE29" t="s">
        <v>687</v>
      </c>
      <c r="AF29" t="s">
        <v>687</v>
      </c>
      <c r="AG29" t="s">
        <v>687</v>
      </c>
      <c r="AH29" t="s">
        <v>688</v>
      </c>
    </row>
    <row r="30" spans="1:34">
      <c r="A30">
        <v>2016</v>
      </c>
      <c r="B30" s="14">
        <v>43054.605740740742</v>
      </c>
      <c r="C30">
        <v>2</v>
      </c>
      <c r="D30" t="s">
        <v>687</v>
      </c>
      <c r="E30" t="s">
        <v>687</v>
      </c>
      <c r="F30" t="s">
        <v>688</v>
      </c>
      <c r="G30" t="s">
        <v>687</v>
      </c>
      <c r="H30" t="s">
        <v>687</v>
      </c>
      <c r="I30" t="s">
        <v>687</v>
      </c>
      <c r="J30" t="s">
        <v>688</v>
      </c>
      <c r="K30" t="s">
        <v>687</v>
      </c>
      <c r="L30" t="s">
        <v>687</v>
      </c>
      <c r="M30" t="s">
        <v>687</v>
      </c>
      <c r="N30" t="s">
        <v>688</v>
      </c>
      <c r="O30" t="s">
        <v>688</v>
      </c>
      <c r="P30" t="s">
        <v>687</v>
      </c>
      <c r="Q30" t="s">
        <v>687</v>
      </c>
      <c r="R30" t="s">
        <v>687</v>
      </c>
      <c r="S30" t="s">
        <v>687</v>
      </c>
      <c r="T30" t="s">
        <v>687</v>
      </c>
      <c r="U30" t="s">
        <v>687</v>
      </c>
      <c r="V30" t="s">
        <v>688</v>
      </c>
      <c r="W30" t="s">
        <v>687</v>
      </c>
      <c r="X30" t="s">
        <v>688</v>
      </c>
      <c r="Y30" t="s">
        <v>687</v>
      </c>
      <c r="Z30" t="s">
        <v>688</v>
      </c>
      <c r="AA30" t="s">
        <v>687</v>
      </c>
      <c r="AB30" t="s">
        <v>687</v>
      </c>
      <c r="AC30" t="s">
        <v>687</v>
      </c>
      <c r="AD30" t="s">
        <v>688</v>
      </c>
      <c r="AE30" t="s">
        <v>687</v>
      </c>
      <c r="AF30" t="s">
        <v>687</v>
      </c>
      <c r="AG30" t="s">
        <v>688</v>
      </c>
      <c r="AH30" t="s">
        <v>688</v>
      </c>
    </row>
    <row r="31" spans="1:34">
      <c r="A31">
        <v>2016</v>
      </c>
      <c r="B31" s="14">
        <v>43054.605740740742</v>
      </c>
      <c r="C31">
        <v>3</v>
      </c>
      <c r="D31" t="s">
        <v>688</v>
      </c>
      <c r="E31" t="s">
        <v>687</v>
      </c>
      <c r="F31" t="s">
        <v>688</v>
      </c>
      <c r="G31" t="s">
        <v>687</v>
      </c>
      <c r="H31" t="s">
        <v>688</v>
      </c>
      <c r="I31" t="s">
        <v>687</v>
      </c>
      <c r="J31" t="s">
        <v>688</v>
      </c>
      <c r="K31" t="s">
        <v>687</v>
      </c>
      <c r="L31" t="s">
        <v>687</v>
      </c>
      <c r="M31" t="s">
        <v>687</v>
      </c>
      <c r="N31" t="s">
        <v>688</v>
      </c>
      <c r="O31" t="s">
        <v>688</v>
      </c>
      <c r="P31" t="s">
        <v>688</v>
      </c>
      <c r="Q31" t="s">
        <v>687</v>
      </c>
      <c r="R31" t="s">
        <v>687</v>
      </c>
      <c r="S31" t="s">
        <v>687</v>
      </c>
      <c r="T31" t="s">
        <v>687</v>
      </c>
      <c r="U31" t="s">
        <v>687</v>
      </c>
      <c r="V31" t="s">
        <v>688</v>
      </c>
      <c r="W31" t="s">
        <v>687</v>
      </c>
      <c r="X31" t="s">
        <v>688</v>
      </c>
      <c r="Y31" t="s">
        <v>687</v>
      </c>
      <c r="Z31" t="s">
        <v>688</v>
      </c>
      <c r="AA31" t="s">
        <v>687</v>
      </c>
      <c r="AB31" t="s">
        <v>688</v>
      </c>
      <c r="AC31" t="s">
        <v>688</v>
      </c>
      <c r="AD31" t="s">
        <v>687</v>
      </c>
      <c r="AE31" t="s">
        <v>688</v>
      </c>
      <c r="AF31" t="s">
        <v>687</v>
      </c>
      <c r="AG31" t="s">
        <v>688</v>
      </c>
      <c r="AH31" t="s">
        <v>688</v>
      </c>
    </row>
    <row r="32" spans="1:34">
      <c r="A32">
        <v>2016</v>
      </c>
      <c r="B32" s="14">
        <v>43054.605740740742</v>
      </c>
      <c r="C32">
        <v>4</v>
      </c>
      <c r="D32" t="s">
        <v>687</v>
      </c>
      <c r="E32" t="s">
        <v>688</v>
      </c>
      <c r="F32" t="s">
        <v>688</v>
      </c>
      <c r="G32" t="s">
        <v>687</v>
      </c>
      <c r="H32" t="s">
        <v>687</v>
      </c>
      <c r="I32" t="s">
        <v>687</v>
      </c>
      <c r="J32" t="s">
        <v>688</v>
      </c>
      <c r="K32" t="s">
        <v>687</v>
      </c>
      <c r="L32" t="s">
        <v>688</v>
      </c>
      <c r="M32" t="s">
        <v>688</v>
      </c>
      <c r="N32" t="s">
        <v>688</v>
      </c>
      <c r="O32" t="s">
        <v>688</v>
      </c>
      <c r="P32" t="s">
        <v>688</v>
      </c>
      <c r="Q32" t="s">
        <v>687</v>
      </c>
      <c r="R32" t="s">
        <v>687</v>
      </c>
      <c r="S32" t="s">
        <v>687</v>
      </c>
      <c r="T32" t="s">
        <v>687</v>
      </c>
      <c r="U32" t="s">
        <v>687</v>
      </c>
      <c r="V32" t="s">
        <v>688</v>
      </c>
      <c r="W32" t="s">
        <v>687</v>
      </c>
      <c r="X32" t="s">
        <v>688</v>
      </c>
      <c r="Y32" t="s">
        <v>687</v>
      </c>
      <c r="Z32" t="s">
        <v>688</v>
      </c>
      <c r="AA32" t="s">
        <v>687</v>
      </c>
      <c r="AB32" t="s">
        <v>688</v>
      </c>
      <c r="AC32" t="s">
        <v>688</v>
      </c>
      <c r="AD32" t="s">
        <v>687</v>
      </c>
      <c r="AE32" t="s">
        <v>688</v>
      </c>
      <c r="AF32" t="s">
        <v>687</v>
      </c>
      <c r="AG32" t="s">
        <v>687</v>
      </c>
      <c r="AH32" t="s">
        <v>688</v>
      </c>
    </row>
    <row r="33" spans="1:34">
      <c r="A33">
        <v>2016</v>
      </c>
      <c r="B33" s="14">
        <v>43054.605740740742</v>
      </c>
      <c r="C33">
        <v>5</v>
      </c>
      <c r="D33" t="s">
        <v>688</v>
      </c>
      <c r="E33" t="s">
        <v>687</v>
      </c>
      <c r="F33" t="s">
        <v>688</v>
      </c>
      <c r="G33" t="s">
        <v>687</v>
      </c>
      <c r="H33" t="s">
        <v>687</v>
      </c>
      <c r="I33" t="s">
        <v>687</v>
      </c>
      <c r="J33" t="s">
        <v>688</v>
      </c>
      <c r="K33" t="s">
        <v>687</v>
      </c>
      <c r="L33" t="s">
        <v>687</v>
      </c>
      <c r="M33" t="s">
        <v>687</v>
      </c>
      <c r="N33" t="s">
        <v>688</v>
      </c>
      <c r="O33" t="s">
        <v>687</v>
      </c>
      <c r="P33" t="s">
        <v>688</v>
      </c>
      <c r="Q33" t="s">
        <v>687</v>
      </c>
      <c r="R33" t="s">
        <v>687</v>
      </c>
      <c r="S33" t="s">
        <v>687</v>
      </c>
      <c r="T33" t="s">
        <v>687</v>
      </c>
      <c r="U33" t="s">
        <v>687</v>
      </c>
      <c r="V33" t="s">
        <v>687</v>
      </c>
      <c r="W33" t="s">
        <v>687</v>
      </c>
      <c r="X33" t="s">
        <v>688</v>
      </c>
      <c r="Y33" t="s">
        <v>687</v>
      </c>
      <c r="Z33" t="s">
        <v>688</v>
      </c>
      <c r="AA33" t="s">
        <v>687</v>
      </c>
      <c r="AB33" t="s">
        <v>688</v>
      </c>
      <c r="AC33" t="s">
        <v>687</v>
      </c>
      <c r="AD33" t="s">
        <v>687</v>
      </c>
      <c r="AE33" t="s">
        <v>687</v>
      </c>
      <c r="AF33" t="s">
        <v>687</v>
      </c>
      <c r="AG33" t="s">
        <v>687</v>
      </c>
      <c r="AH33" t="s">
        <v>688</v>
      </c>
    </row>
    <row r="34" spans="1:34">
      <c r="A34">
        <v>2016</v>
      </c>
      <c r="B34" s="14">
        <v>43054.605740740742</v>
      </c>
      <c r="C34">
        <v>6</v>
      </c>
      <c r="D34" t="s">
        <v>688</v>
      </c>
      <c r="E34" t="s">
        <v>687</v>
      </c>
      <c r="F34" t="s">
        <v>687</v>
      </c>
      <c r="G34" t="s">
        <v>687</v>
      </c>
      <c r="H34" t="s">
        <v>687</v>
      </c>
      <c r="I34" t="s">
        <v>687</v>
      </c>
      <c r="J34" t="s">
        <v>688</v>
      </c>
      <c r="K34" t="s">
        <v>687</v>
      </c>
      <c r="L34" t="s">
        <v>688</v>
      </c>
      <c r="M34" t="s">
        <v>687</v>
      </c>
      <c r="N34" t="s">
        <v>687</v>
      </c>
      <c r="O34" t="s">
        <v>687</v>
      </c>
      <c r="P34" t="s">
        <v>687</v>
      </c>
      <c r="Q34" t="s">
        <v>687</v>
      </c>
      <c r="R34" t="s">
        <v>687</v>
      </c>
      <c r="S34" t="s">
        <v>687</v>
      </c>
      <c r="T34" t="s">
        <v>687</v>
      </c>
      <c r="U34" t="s">
        <v>687</v>
      </c>
      <c r="V34" t="s">
        <v>688</v>
      </c>
      <c r="W34" t="s">
        <v>687</v>
      </c>
      <c r="X34" t="s">
        <v>688</v>
      </c>
      <c r="Y34" t="s">
        <v>687</v>
      </c>
      <c r="Z34" t="s">
        <v>688</v>
      </c>
      <c r="AA34" t="s">
        <v>688</v>
      </c>
      <c r="AB34" t="s">
        <v>687</v>
      </c>
      <c r="AC34" t="s">
        <v>687</v>
      </c>
      <c r="AD34" t="s">
        <v>687</v>
      </c>
      <c r="AE34" t="s">
        <v>688</v>
      </c>
      <c r="AF34" t="s">
        <v>688</v>
      </c>
      <c r="AG34" t="s">
        <v>687</v>
      </c>
      <c r="AH34" t="s">
        <v>688</v>
      </c>
    </row>
    <row r="35" spans="1:34">
      <c r="A35">
        <v>2016</v>
      </c>
      <c r="B35" s="14">
        <v>43054.605740740742</v>
      </c>
      <c r="C35">
        <v>7</v>
      </c>
      <c r="D35" t="s">
        <v>687</v>
      </c>
      <c r="E35" t="s">
        <v>687</v>
      </c>
      <c r="F35" t="s">
        <v>688</v>
      </c>
      <c r="G35" t="s">
        <v>687</v>
      </c>
      <c r="H35" t="s">
        <v>687</v>
      </c>
      <c r="I35" t="s">
        <v>687</v>
      </c>
      <c r="J35" t="s">
        <v>688</v>
      </c>
      <c r="K35" t="s">
        <v>687</v>
      </c>
      <c r="L35" t="s">
        <v>688</v>
      </c>
      <c r="M35" t="s">
        <v>687</v>
      </c>
      <c r="N35" t="s">
        <v>688</v>
      </c>
      <c r="O35" t="s">
        <v>687</v>
      </c>
      <c r="P35" t="s">
        <v>688</v>
      </c>
      <c r="Q35" t="s">
        <v>687</v>
      </c>
      <c r="R35" t="s">
        <v>687</v>
      </c>
      <c r="S35" t="s">
        <v>687</v>
      </c>
      <c r="T35" t="s">
        <v>687</v>
      </c>
      <c r="U35" t="s">
        <v>687</v>
      </c>
      <c r="V35" t="s">
        <v>687</v>
      </c>
      <c r="W35" t="s">
        <v>687</v>
      </c>
      <c r="X35" t="s">
        <v>687</v>
      </c>
      <c r="Y35" t="s">
        <v>687</v>
      </c>
      <c r="Z35" t="s">
        <v>688</v>
      </c>
      <c r="AA35" t="s">
        <v>687</v>
      </c>
      <c r="AB35" t="s">
        <v>687</v>
      </c>
      <c r="AC35" t="s">
        <v>687</v>
      </c>
      <c r="AD35" t="s">
        <v>687</v>
      </c>
      <c r="AE35" t="s">
        <v>687</v>
      </c>
      <c r="AF35" t="s">
        <v>687</v>
      </c>
      <c r="AG35" t="s">
        <v>687</v>
      </c>
      <c r="AH35" t="s">
        <v>688</v>
      </c>
    </row>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AG7"/>
  <sheetViews>
    <sheetView workbookViewId="0"/>
  </sheetViews>
  <sheetFormatPr defaultRowHeight="15"/>
  <sheetData>
    <row r="1" spans="1:33">
      <c r="A1">
        <v>6.5</v>
      </c>
      <c r="B1" t="s">
        <v>4916</v>
      </c>
    </row>
    <row r="2" spans="1:33">
      <c r="A2" s="10" t="str">
        <f>HYPERLINK("#'Contents'!B138", "Back to Contents")</f>
        <v>Back to Contents</v>
      </c>
    </row>
    <row r="3" spans="1:33">
      <c r="A3" t="s">
        <v>108</v>
      </c>
      <c r="B3" t="s">
        <v>3698</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t="s">
        <v>3699</v>
      </c>
      <c r="C4">
        <v>0</v>
      </c>
      <c r="D4">
        <v>1</v>
      </c>
      <c r="E4">
        <v>0</v>
      </c>
      <c r="F4">
        <v>4</v>
      </c>
      <c r="G4">
        <v>0</v>
      </c>
      <c r="H4">
        <v>0</v>
      </c>
      <c r="I4">
        <v>0</v>
      </c>
      <c r="J4">
        <v>0</v>
      </c>
      <c r="K4">
        <v>53</v>
      </c>
      <c r="L4">
        <v>0</v>
      </c>
      <c r="M4">
        <v>20</v>
      </c>
      <c r="N4">
        <v>0</v>
      </c>
      <c r="O4">
        <v>0</v>
      </c>
      <c r="P4">
        <v>2</v>
      </c>
      <c r="Q4">
        <v>10</v>
      </c>
      <c r="R4">
        <v>0</v>
      </c>
      <c r="S4">
        <v>0</v>
      </c>
      <c r="T4">
        <v>2</v>
      </c>
      <c r="U4">
        <v>74</v>
      </c>
      <c r="V4">
        <v>1</v>
      </c>
      <c r="W4">
        <v>30</v>
      </c>
      <c r="X4">
        <v>0</v>
      </c>
      <c r="Y4">
        <v>101</v>
      </c>
      <c r="Z4">
        <v>0</v>
      </c>
      <c r="AA4">
        <v>0</v>
      </c>
      <c r="AC4">
        <v>0</v>
      </c>
      <c r="AD4">
        <v>0</v>
      </c>
      <c r="AE4">
        <v>5</v>
      </c>
      <c r="AF4">
        <v>0</v>
      </c>
      <c r="AG4">
        <v>183</v>
      </c>
    </row>
    <row r="5" spans="1:33">
      <c r="A5">
        <v>2014</v>
      </c>
      <c r="B5" t="s">
        <v>3699</v>
      </c>
      <c r="D5">
        <v>0</v>
      </c>
      <c r="E5">
        <v>0</v>
      </c>
      <c r="F5">
        <v>4</v>
      </c>
      <c r="G5">
        <v>1</v>
      </c>
      <c r="H5">
        <v>0</v>
      </c>
      <c r="I5">
        <v>0</v>
      </c>
      <c r="J5">
        <v>0</v>
      </c>
      <c r="K5">
        <v>36</v>
      </c>
      <c r="L5">
        <v>0</v>
      </c>
      <c r="M5">
        <v>1</v>
      </c>
      <c r="N5">
        <v>0</v>
      </c>
      <c r="O5">
        <v>23</v>
      </c>
      <c r="P5">
        <v>44</v>
      </c>
      <c r="Q5">
        <v>18</v>
      </c>
      <c r="R5">
        <v>0</v>
      </c>
      <c r="S5">
        <v>0</v>
      </c>
      <c r="T5">
        <v>2</v>
      </c>
      <c r="U5">
        <v>0</v>
      </c>
      <c r="V5">
        <v>9</v>
      </c>
      <c r="W5">
        <v>30</v>
      </c>
      <c r="X5">
        <v>0</v>
      </c>
      <c r="Y5">
        <v>65</v>
      </c>
      <c r="Z5">
        <v>4</v>
      </c>
      <c r="AA5">
        <v>0</v>
      </c>
      <c r="AB5">
        <v>0</v>
      </c>
      <c r="AC5">
        <v>4</v>
      </c>
      <c r="AE5">
        <v>5</v>
      </c>
      <c r="AF5">
        <v>0</v>
      </c>
      <c r="AG5">
        <v>12</v>
      </c>
    </row>
    <row r="6" spans="1:33">
      <c r="A6">
        <v>2015</v>
      </c>
      <c r="B6" t="s">
        <v>3699</v>
      </c>
      <c r="D6">
        <v>0</v>
      </c>
      <c r="E6">
        <v>0</v>
      </c>
      <c r="F6">
        <v>4</v>
      </c>
      <c r="G6">
        <v>0</v>
      </c>
      <c r="H6">
        <v>0</v>
      </c>
      <c r="I6">
        <v>0</v>
      </c>
      <c r="J6">
        <v>0</v>
      </c>
      <c r="K6">
        <v>28</v>
      </c>
      <c r="L6">
        <v>2</v>
      </c>
      <c r="M6">
        <v>6</v>
      </c>
      <c r="N6">
        <v>0</v>
      </c>
      <c r="O6">
        <v>30</v>
      </c>
      <c r="P6">
        <v>47</v>
      </c>
      <c r="Q6">
        <v>33</v>
      </c>
      <c r="R6">
        <v>0</v>
      </c>
      <c r="T6">
        <v>2</v>
      </c>
      <c r="U6">
        <v>0</v>
      </c>
      <c r="V6">
        <v>0</v>
      </c>
      <c r="W6">
        <v>12</v>
      </c>
      <c r="X6">
        <v>0</v>
      </c>
      <c r="Y6">
        <v>70</v>
      </c>
      <c r="Z6">
        <v>11</v>
      </c>
      <c r="AA6">
        <v>0</v>
      </c>
      <c r="AB6">
        <v>0</v>
      </c>
      <c r="AC6">
        <v>2</v>
      </c>
      <c r="AD6">
        <v>0</v>
      </c>
      <c r="AE6">
        <v>5</v>
      </c>
      <c r="AF6">
        <v>0</v>
      </c>
      <c r="AG6">
        <v>32</v>
      </c>
    </row>
    <row r="7" spans="1:33">
      <c r="A7">
        <v>2016</v>
      </c>
      <c r="B7" t="s">
        <v>3699</v>
      </c>
      <c r="C7">
        <v>0</v>
      </c>
      <c r="D7">
        <v>0</v>
      </c>
      <c r="E7">
        <v>0</v>
      </c>
      <c r="F7">
        <v>4</v>
      </c>
      <c r="G7">
        <v>2</v>
      </c>
      <c r="H7">
        <v>11</v>
      </c>
      <c r="I7">
        <v>0</v>
      </c>
      <c r="J7">
        <v>0</v>
      </c>
      <c r="K7">
        <v>182</v>
      </c>
      <c r="L7">
        <v>3</v>
      </c>
      <c r="M7">
        <v>12</v>
      </c>
      <c r="N7">
        <v>8</v>
      </c>
      <c r="O7">
        <v>19</v>
      </c>
      <c r="P7">
        <v>42</v>
      </c>
      <c r="Q7">
        <v>12</v>
      </c>
      <c r="R7">
        <v>1</v>
      </c>
      <c r="S7">
        <v>0</v>
      </c>
      <c r="T7">
        <v>0</v>
      </c>
      <c r="U7">
        <v>1</v>
      </c>
      <c r="V7">
        <v>0</v>
      </c>
      <c r="W7">
        <v>7</v>
      </c>
      <c r="X7">
        <v>0</v>
      </c>
      <c r="Y7">
        <v>63</v>
      </c>
      <c r="Z7">
        <v>9</v>
      </c>
      <c r="AA7">
        <v>0</v>
      </c>
      <c r="AB7">
        <v>0</v>
      </c>
      <c r="AC7">
        <v>0</v>
      </c>
      <c r="AD7">
        <v>0</v>
      </c>
      <c r="AE7">
        <v>0</v>
      </c>
      <c r="AF7">
        <v>0</v>
      </c>
      <c r="AG7">
        <v>32</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AG7"/>
  <sheetViews>
    <sheetView workbookViewId="0"/>
  </sheetViews>
  <sheetFormatPr defaultRowHeight="15"/>
  <sheetData>
    <row r="1" spans="1:33">
      <c r="A1">
        <v>6.5</v>
      </c>
      <c r="B1" t="s">
        <v>4917</v>
      </c>
    </row>
    <row r="2" spans="1:33">
      <c r="A2" s="10" t="str">
        <f>HYPERLINK("#'Contents'!B139", "Back to Contents")</f>
        <v>Back to Contents</v>
      </c>
    </row>
    <row r="3" spans="1:33">
      <c r="A3" t="s">
        <v>108</v>
      </c>
      <c r="B3" t="s">
        <v>3698</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t="s">
        <v>3700</v>
      </c>
      <c r="C4">
        <v>1</v>
      </c>
      <c r="D4">
        <v>0</v>
      </c>
      <c r="E4">
        <v>0</v>
      </c>
      <c r="F4">
        <v>0</v>
      </c>
      <c r="G4">
        <v>0</v>
      </c>
      <c r="H4">
        <v>0</v>
      </c>
      <c r="I4">
        <v>0</v>
      </c>
      <c r="J4">
        <v>0</v>
      </c>
      <c r="K4">
        <v>3</v>
      </c>
      <c r="L4">
        <v>0</v>
      </c>
      <c r="M4">
        <v>0</v>
      </c>
      <c r="N4">
        <v>0</v>
      </c>
      <c r="O4">
        <v>1</v>
      </c>
      <c r="P4">
        <v>0</v>
      </c>
      <c r="Q4">
        <v>0</v>
      </c>
      <c r="R4">
        <v>0</v>
      </c>
      <c r="S4">
        <v>0</v>
      </c>
      <c r="T4">
        <v>0</v>
      </c>
      <c r="U4">
        <v>0</v>
      </c>
      <c r="V4">
        <v>0</v>
      </c>
      <c r="W4">
        <v>0</v>
      </c>
      <c r="X4">
        <v>0</v>
      </c>
      <c r="Y4">
        <v>2</v>
      </c>
      <c r="Z4">
        <v>4</v>
      </c>
      <c r="AA4">
        <v>0</v>
      </c>
      <c r="AC4">
        <v>0</v>
      </c>
      <c r="AD4">
        <v>7</v>
      </c>
      <c r="AE4">
        <v>0</v>
      </c>
      <c r="AF4">
        <v>0</v>
      </c>
      <c r="AG4">
        <v>0</v>
      </c>
    </row>
    <row r="5" spans="1:33">
      <c r="A5">
        <v>2014</v>
      </c>
      <c r="B5" t="s">
        <v>3700</v>
      </c>
      <c r="C5">
        <v>1</v>
      </c>
      <c r="D5">
        <v>0</v>
      </c>
      <c r="E5">
        <v>0</v>
      </c>
      <c r="F5">
        <v>0</v>
      </c>
      <c r="G5">
        <v>0</v>
      </c>
      <c r="H5">
        <v>0</v>
      </c>
      <c r="I5">
        <v>0</v>
      </c>
      <c r="J5">
        <v>0</v>
      </c>
      <c r="K5">
        <v>1</v>
      </c>
      <c r="L5">
        <v>0</v>
      </c>
      <c r="M5">
        <v>1</v>
      </c>
      <c r="N5">
        <v>0</v>
      </c>
      <c r="O5">
        <v>0</v>
      </c>
      <c r="P5">
        <v>0</v>
      </c>
      <c r="Q5">
        <v>4</v>
      </c>
      <c r="R5">
        <v>0</v>
      </c>
      <c r="S5">
        <v>0</v>
      </c>
      <c r="T5">
        <v>0</v>
      </c>
      <c r="U5">
        <v>0</v>
      </c>
      <c r="V5">
        <v>0</v>
      </c>
      <c r="W5">
        <v>0</v>
      </c>
      <c r="X5">
        <v>0</v>
      </c>
      <c r="Y5">
        <v>0</v>
      </c>
      <c r="Z5">
        <v>10</v>
      </c>
      <c r="AA5">
        <v>0</v>
      </c>
      <c r="AB5">
        <v>0</v>
      </c>
      <c r="AC5">
        <v>0</v>
      </c>
      <c r="AE5">
        <v>0</v>
      </c>
      <c r="AF5">
        <v>0</v>
      </c>
      <c r="AG5">
        <v>8</v>
      </c>
    </row>
    <row r="6" spans="1:33">
      <c r="A6">
        <v>2015</v>
      </c>
      <c r="B6" t="s">
        <v>3700</v>
      </c>
      <c r="C6">
        <v>1</v>
      </c>
      <c r="D6">
        <v>0</v>
      </c>
      <c r="E6">
        <v>0</v>
      </c>
      <c r="F6">
        <v>0</v>
      </c>
      <c r="G6">
        <v>0</v>
      </c>
      <c r="H6">
        <v>0</v>
      </c>
      <c r="I6">
        <v>0</v>
      </c>
      <c r="J6">
        <v>0</v>
      </c>
      <c r="K6">
        <v>0</v>
      </c>
      <c r="L6">
        <v>0</v>
      </c>
      <c r="M6">
        <v>26</v>
      </c>
      <c r="N6">
        <v>0</v>
      </c>
      <c r="O6">
        <v>0</v>
      </c>
      <c r="P6">
        <v>0</v>
      </c>
      <c r="Q6">
        <v>0</v>
      </c>
      <c r="R6">
        <v>0</v>
      </c>
      <c r="T6">
        <v>0</v>
      </c>
      <c r="U6">
        <v>0</v>
      </c>
      <c r="V6">
        <v>0</v>
      </c>
      <c r="W6">
        <v>0</v>
      </c>
      <c r="X6">
        <v>0</v>
      </c>
      <c r="Y6">
        <v>0</v>
      </c>
      <c r="Z6">
        <v>19</v>
      </c>
      <c r="AA6">
        <v>0</v>
      </c>
      <c r="AB6">
        <v>9</v>
      </c>
      <c r="AC6">
        <v>0</v>
      </c>
      <c r="AD6">
        <v>0</v>
      </c>
      <c r="AE6">
        <v>0</v>
      </c>
      <c r="AF6">
        <v>0</v>
      </c>
      <c r="AG6">
        <v>0</v>
      </c>
    </row>
    <row r="7" spans="1:33">
      <c r="A7">
        <v>2016</v>
      </c>
      <c r="B7" t="s">
        <v>3700</v>
      </c>
      <c r="C7">
        <v>0</v>
      </c>
      <c r="D7">
        <v>0</v>
      </c>
      <c r="E7">
        <v>0</v>
      </c>
      <c r="F7">
        <v>0</v>
      </c>
      <c r="G7">
        <v>0</v>
      </c>
      <c r="H7">
        <v>0</v>
      </c>
      <c r="I7">
        <v>0</v>
      </c>
      <c r="J7">
        <v>0</v>
      </c>
      <c r="K7">
        <v>35</v>
      </c>
      <c r="L7">
        <v>0</v>
      </c>
      <c r="M7">
        <v>4</v>
      </c>
      <c r="N7">
        <v>0</v>
      </c>
      <c r="O7">
        <v>0</v>
      </c>
      <c r="P7">
        <v>0</v>
      </c>
      <c r="Q7">
        <v>0</v>
      </c>
      <c r="R7">
        <v>0</v>
      </c>
      <c r="S7">
        <v>0</v>
      </c>
      <c r="T7">
        <v>0</v>
      </c>
      <c r="U7">
        <v>0</v>
      </c>
      <c r="V7">
        <v>0</v>
      </c>
      <c r="W7">
        <v>0</v>
      </c>
      <c r="X7">
        <v>0</v>
      </c>
      <c r="Y7">
        <v>0</v>
      </c>
      <c r="Z7">
        <v>14</v>
      </c>
      <c r="AA7">
        <v>0</v>
      </c>
      <c r="AB7">
        <v>9</v>
      </c>
      <c r="AC7">
        <v>0</v>
      </c>
      <c r="AD7">
        <v>1</v>
      </c>
      <c r="AE7">
        <v>0</v>
      </c>
      <c r="AF7">
        <v>0</v>
      </c>
      <c r="AG7">
        <v>0</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AH9"/>
  <sheetViews>
    <sheetView workbookViewId="0"/>
  </sheetViews>
  <sheetFormatPr defaultRowHeight="15"/>
  <sheetData>
    <row r="1" spans="1:34">
      <c r="A1">
        <v>6.5</v>
      </c>
      <c r="B1" t="s">
        <v>76</v>
      </c>
    </row>
    <row r="2" spans="1:34">
      <c r="A2" s="10" t="str">
        <f>HYPERLINK("#'Contents'!B139", "Back to Contents")</f>
        <v>Back to Contents</v>
      </c>
    </row>
    <row r="3" spans="1:34">
      <c r="A3" t="s">
        <v>108</v>
      </c>
      <c r="B3" t="s">
        <v>109</v>
      </c>
      <c r="C3" t="s">
        <v>3698</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42438.571331018517</v>
      </c>
      <c r="C4" t="s">
        <v>3699</v>
      </c>
      <c r="D4">
        <v>0</v>
      </c>
      <c r="E4">
        <v>1</v>
      </c>
      <c r="F4">
        <v>0</v>
      </c>
      <c r="G4">
        <v>4</v>
      </c>
      <c r="H4">
        <v>0</v>
      </c>
      <c r="I4">
        <v>0</v>
      </c>
      <c r="J4">
        <v>0</v>
      </c>
      <c r="K4">
        <v>0</v>
      </c>
      <c r="L4">
        <v>53</v>
      </c>
      <c r="M4">
        <v>0</v>
      </c>
      <c r="N4">
        <v>20</v>
      </c>
      <c r="O4">
        <v>0</v>
      </c>
      <c r="P4">
        <v>0</v>
      </c>
      <c r="Q4">
        <v>2</v>
      </c>
      <c r="R4">
        <v>10</v>
      </c>
      <c r="S4">
        <v>0</v>
      </c>
      <c r="T4">
        <v>0</v>
      </c>
      <c r="U4">
        <v>2</v>
      </c>
      <c r="V4">
        <v>74</v>
      </c>
      <c r="W4">
        <v>1</v>
      </c>
      <c r="X4">
        <v>30</v>
      </c>
      <c r="Y4">
        <v>0</v>
      </c>
      <c r="Z4">
        <v>101</v>
      </c>
      <c r="AA4">
        <v>0</v>
      </c>
      <c r="AB4">
        <v>0</v>
      </c>
      <c r="AD4">
        <v>0</v>
      </c>
      <c r="AE4">
        <v>0</v>
      </c>
      <c r="AF4">
        <v>5</v>
      </c>
      <c r="AG4">
        <v>0</v>
      </c>
      <c r="AH4">
        <v>183</v>
      </c>
    </row>
    <row r="5" spans="1:34">
      <c r="A5">
        <v>2013</v>
      </c>
      <c r="B5" s="14">
        <v>42438.571331018517</v>
      </c>
      <c r="C5" t="s">
        <v>3700</v>
      </c>
      <c r="D5">
        <v>1</v>
      </c>
      <c r="E5">
        <v>0</v>
      </c>
      <c r="F5">
        <v>0</v>
      </c>
      <c r="G5">
        <v>0</v>
      </c>
      <c r="H5">
        <v>0</v>
      </c>
      <c r="I5">
        <v>0</v>
      </c>
      <c r="J5">
        <v>0</v>
      </c>
      <c r="K5">
        <v>0</v>
      </c>
      <c r="L5">
        <v>3</v>
      </c>
      <c r="M5">
        <v>0</v>
      </c>
      <c r="N5">
        <v>0</v>
      </c>
      <c r="O5">
        <v>0</v>
      </c>
      <c r="P5">
        <v>1</v>
      </c>
      <c r="Q5">
        <v>0</v>
      </c>
      <c r="R5">
        <v>0</v>
      </c>
      <c r="S5">
        <v>0</v>
      </c>
      <c r="T5">
        <v>0</v>
      </c>
      <c r="U5">
        <v>0</v>
      </c>
      <c r="V5">
        <v>0</v>
      </c>
      <c r="W5">
        <v>0</v>
      </c>
      <c r="X5">
        <v>0</v>
      </c>
      <c r="Y5">
        <v>0</v>
      </c>
      <c r="Z5">
        <v>2</v>
      </c>
      <c r="AA5">
        <v>4</v>
      </c>
      <c r="AB5">
        <v>0</v>
      </c>
      <c r="AD5">
        <v>0</v>
      </c>
      <c r="AE5">
        <v>7</v>
      </c>
      <c r="AF5">
        <v>0</v>
      </c>
      <c r="AG5">
        <v>0</v>
      </c>
      <c r="AH5">
        <v>0</v>
      </c>
    </row>
    <row r="6" spans="1:34">
      <c r="A6">
        <v>2013</v>
      </c>
      <c r="B6" s="14">
        <v>42438.571331018517</v>
      </c>
      <c r="C6" t="s">
        <v>3701</v>
      </c>
      <c r="D6">
        <v>0</v>
      </c>
      <c r="E6">
        <v>0</v>
      </c>
      <c r="F6">
        <v>0</v>
      </c>
      <c r="G6">
        <v>0</v>
      </c>
      <c r="H6">
        <v>0</v>
      </c>
      <c r="I6">
        <v>0</v>
      </c>
      <c r="J6">
        <v>0</v>
      </c>
      <c r="K6">
        <v>0</v>
      </c>
      <c r="L6">
        <v>0</v>
      </c>
      <c r="M6">
        <v>0</v>
      </c>
      <c r="N6">
        <v>5</v>
      </c>
      <c r="O6">
        <v>0</v>
      </c>
      <c r="P6">
        <v>31</v>
      </c>
      <c r="Q6">
        <v>0</v>
      </c>
      <c r="R6">
        <v>1</v>
      </c>
      <c r="S6">
        <v>0</v>
      </c>
      <c r="T6">
        <v>0</v>
      </c>
      <c r="U6">
        <v>0</v>
      </c>
      <c r="V6">
        <v>0</v>
      </c>
      <c r="W6">
        <v>0</v>
      </c>
      <c r="X6">
        <v>0</v>
      </c>
      <c r="Y6">
        <v>0</v>
      </c>
      <c r="Z6">
        <v>0</v>
      </c>
      <c r="AA6">
        <v>1</v>
      </c>
      <c r="AB6">
        <v>0</v>
      </c>
      <c r="AD6">
        <v>0</v>
      </c>
      <c r="AE6">
        <v>0</v>
      </c>
      <c r="AF6">
        <v>0</v>
      </c>
      <c r="AG6">
        <v>0</v>
      </c>
      <c r="AH6">
        <v>0</v>
      </c>
    </row>
    <row r="7" spans="1:34">
      <c r="A7">
        <v>2014</v>
      </c>
      <c r="B7" s="14">
        <v>42438.571331018517</v>
      </c>
      <c r="C7" t="s">
        <v>3699</v>
      </c>
      <c r="E7">
        <v>0</v>
      </c>
      <c r="F7">
        <v>0</v>
      </c>
      <c r="G7">
        <v>4</v>
      </c>
      <c r="H7">
        <v>1</v>
      </c>
      <c r="I7">
        <v>0</v>
      </c>
      <c r="J7">
        <v>0</v>
      </c>
      <c r="K7">
        <v>0</v>
      </c>
      <c r="L7">
        <v>36</v>
      </c>
      <c r="M7">
        <v>0</v>
      </c>
      <c r="N7">
        <v>1</v>
      </c>
      <c r="O7">
        <v>0</v>
      </c>
      <c r="P7">
        <v>23</v>
      </c>
      <c r="Q7">
        <v>44</v>
      </c>
      <c r="R7">
        <v>18</v>
      </c>
      <c r="S7">
        <v>0</v>
      </c>
      <c r="T7">
        <v>0</v>
      </c>
      <c r="U7">
        <v>2</v>
      </c>
      <c r="V7">
        <v>0</v>
      </c>
      <c r="W7">
        <v>9</v>
      </c>
      <c r="X7">
        <v>30</v>
      </c>
      <c r="Y7">
        <v>0</v>
      </c>
      <c r="Z7">
        <v>65</v>
      </c>
      <c r="AA7">
        <v>4</v>
      </c>
      <c r="AB7">
        <v>0</v>
      </c>
      <c r="AC7">
        <v>0</v>
      </c>
      <c r="AD7">
        <v>4</v>
      </c>
      <c r="AF7">
        <v>5</v>
      </c>
      <c r="AG7">
        <v>0</v>
      </c>
      <c r="AH7">
        <v>12</v>
      </c>
    </row>
    <row r="8" spans="1:34">
      <c r="A8">
        <v>2014</v>
      </c>
      <c r="B8" s="14">
        <v>42438.571331018517</v>
      </c>
      <c r="C8" t="s">
        <v>3700</v>
      </c>
      <c r="D8">
        <v>1</v>
      </c>
      <c r="E8">
        <v>0</v>
      </c>
      <c r="F8">
        <v>0</v>
      </c>
      <c r="G8">
        <v>0</v>
      </c>
      <c r="H8">
        <v>0</v>
      </c>
      <c r="I8">
        <v>0</v>
      </c>
      <c r="J8">
        <v>0</v>
      </c>
      <c r="K8">
        <v>0</v>
      </c>
      <c r="L8">
        <v>1</v>
      </c>
      <c r="M8">
        <v>0</v>
      </c>
      <c r="N8">
        <v>1</v>
      </c>
      <c r="O8">
        <v>0</v>
      </c>
      <c r="P8">
        <v>0</v>
      </c>
      <c r="Q8">
        <v>0</v>
      </c>
      <c r="R8">
        <v>4</v>
      </c>
      <c r="S8">
        <v>0</v>
      </c>
      <c r="T8">
        <v>0</v>
      </c>
      <c r="U8">
        <v>0</v>
      </c>
      <c r="V8">
        <v>0</v>
      </c>
      <c r="W8">
        <v>0</v>
      </c>
      <c r="X8">
        <v>0</v>
      </c>
      <c r="Y8">
        <v>0</v>
      </c>
      <c r="Z8">
        <v>0</v>
      </c>
      <c r="AA8">
        <v>10</v>
      </c>
      <c r="AB8">
        <v>0</v>
      </c>
      <c r="AC8">
        <v>0</v>
      </c>
      <c r="AD8">
        <v>0</v>
      </c>
      <c r="AF8">
        <v>0</v>
      </c>
      <c r="AG8">
        <v>0</v>
      </c>
      <c r="AH8">
        <v>8</v>
      </c>
    </row>
    <row r="9" spans="1:34">
      <c r="A9">
        <v>2014</v>
      </c>
      <c r="B9" s="14">
        <v>42438.571331018517</v>
      </c>
      <c r="C9" t="s">
        <v>3701</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1</v>
      </c>
      <c r="AF9">
        <v>0</v>
      </c>
      <c r="AG9">
        <v>0</v>
      </c>
      <c r="AH9">
        <v>0</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E623"/>
  <sheetViews>
    <sheetView workbookViewId="0"/>
  </sheetViews>
  <sheetFormatPr defaultRowHeight="15"/>
  <sheetData>
    <row r="1" spans="1:5">
      <c r="A1">
        <v>6.5</v>
      </c>
      <c r="B1" t="s">
        <v>4919</v>
      </c>
    </row>
    <row r="2" spans="1:5">
      <c r="A2" s="10" t="str">
        <f>HYPERLINK("#'Contents'!B141", "Back to Contents")</f>
        <v>Back to Contents</v>
      </c>
    </row>
    <row r="3" spans="1:5">
      <c r="A3" t="s">
        <v>110</v>
      </c>
      <c r="B3" t="s">
        <v>108</v>
      </c>
      <c r="C3" t="s">
        <v>109</v>
      </c>
      <c r="D3" t="s">
        <v>3698</v>
      </c>
      <c r="E3" t="s">
        <v>3702</v>
      </c>
    </row>
    <row r="4" spans="1:5">
      <c r="A4" t="s">
        <v>117</v>
      </c>
      <c r="B4">
        <v>2015</v>
      </c>
      <c r="C4" s="14">
        <v>43054.607893518521</v>
      </c>
      <c r="D4" t="s">
        <v>3705</v>
      </c>
      <c r="E4" t="s">
        <v>3706</v>
      </c>
    </row>
    <row r="5" spans="1:5">
      <c r="A5" t="s">
        <v>117</v>
      </c>
      <c r="B5">
        <v>2013</v>
      </c>
      <c r="C5" s="14">
        <v>43054.607893518521</v>
      </c>
      <c r="D5" t="s">
        <v>3709</v>
      </c>
    </row>
    <row r="6" spans="1:5">
      <c r="A6" t="s">
        <v>117</v>
      </c>
      <c r="B6">
        <v>2016</v>
      </c>
      <c r="C6" s="14">
        <v>43054.607893518521</v>
      </c>
      <c r="D6" t="s">
        <v>3707</v>
      </c>
      <c r="E6" t="s">
        <v>7082</v>
      </c>
    </row>
    <row r="7" spans="1:5">
      <c r="A7" t="s">
        <v>117</v>
      </c>
      <c r="B7">
        <v>2016</v>
      </c>
      <c r="C7" s="14">
        <v>43054.607893518521</v>
      </c>
      <c r="D7" t="s">
        <v>3705</v>
      </c>
      <c r="E7" t="s">
        <v>3706</v>
      </c>
    </row>
    <row r="8" spans="1:5">
      <c r="A8" t="s">
        <v>117</v>
      </c>
      <c r="B8">
        <v>2016</v>
      </c>
      <c r="C8" s="14">
        <v>43054.607893518521</v>
      </c>
      <c r="D8" t="s">
        <v>3704</v>
      </c>
    </row>
    <row r="9" spans="1:5">
      <c r="A9" t="s">
        <v>117</v>
      </c>
      <c r="B9">
        <v>2016</v>
      </c>
      <c r="C9" s="14">
        <v>43054.607893518521</v>
      </c>
      <c r="D9" t="s">
        <v>3703</v>
      </c>
    </row>
    <row r="10" spans="1:5">
      <c r="A10" t="s">
        <v>117</v>
      </c>
      <c r="B10">
        <v>2015</v>
      </c>
      <c r="C10" s="14">
        <v>43054.607893518521</v>
      </c>
      <c r="D10" t="s">
        <v>3707</v>
      </c>
      <c r="E10" t="s">
        <v>7082</v>
      </c>
    </row>
    <row r="11" spans="1:5">
      <c r="A11" t="s">
        <v>117</v>
      </c>
      <c r="B11">
        <v>2015</v>
      </c>
      <c r="C11" s="14">
        <v>43054.607893518521</v>
      </c>
      <c r="D11" t="s">
        <v>3704</v>
      </c>
    </row>
    <row r="12" spans="1:5">
      <c r="A12" t="s">
        <v>117</v>
      </c>
      <c r="B12">
        <v>2015</v>
      </c>
      <c r="C12" s="14">
        <v>43054.607893518521</v>
      </c>
      <c r="D12" t="s">
        <v>3703</v>
      </c>
    </row>
    <row r="13" spans="1:5">
      <c r="A13" t="s">
        <v>117</v>
      </c>
      <c r="B13">
        <v>2015</v>
      </c>
      <c r="C13" s="14">
        <v>43054.607893518521</v>
      </c>
      <c r="D13" t="s">
        <v>3709</v>
      </c>
    </row>
    <row r="14" spans="1:5">
      <c r="A14" t="s">
        <v>117</v>
      </c>
      <c r="B14">
        <v>2013</v>
      </c>
      <c r="C14" s="14">
        <v>43054.607893518521</v>
      </c>
      <c r="D14" t="s">
        <v>3705</v>
      </c>
      <c r="E14" t="s">
        <v>3706</v>
      </c>
    </row>
    <row r="15" spans="1:5">
      <c r="A15" t="s">
        <v>117</v>
      </c>
      <c r="B15">
        <v>2016</v>
      </c>
      <c r="C15" s="14">
        <v>43054.607893518521</v>
      </c>
      <c r="D15" t="s">
        <v>3709</v>
      </c>
    </row>
    <row r="16" spans="1:5">
      <c r="A16" t="s">
        <v>117</v>
      </c>
      <c r="B16">
        <v>2013</v>
      </c>
      <c r="C16" s="14">
        <v>43054.607893518521</v>
      </c>
      <c r="D16" t="s">
        <v>3704</v>
      </c>
    </row>
    <row r="17" spans="1:5">
      <c r="A17" t="s">
        <v>117</v>
      </c>
      <c r="B17">
        <v>2014</v>
      </c>
      <c r="C17" s="14">
        <v>43054.607893518521</v>
      </c>
      <c r="D17" t="s">
        <v>3707</v>
      </c>
      <c r="E17" t="s">
        <v>3708</v>
      </c>
    </row>
    <row r="18" spans="1:5">
      <c r="A18" t="s">
        <v>117</v>
      </c>
      <c r="B18">
        <v>2013</v>
      </c>
      <c r="C18" s="14">
        <v>43054.607893518521</v>
      </c>
      <c r="D18" t="s">
        <v>3707</v>
      </c>
      <c r="E18" t="s">
        <v>3708</v>
      </c>
    </row>
    <row r="19" spans="1:5">
      <c r="A19" t="s">
        <v>117</v>
      </c>
      <c r="B19">
        <v>2014</v>
      </c>
      <c r="C19" s="14">
        <v>43054.607893518521</v>
      </c>
      <c r="D19" t="s">
        <v>3709</v>
      </c>
    </row>
    <row r="20" spans="1:5">
      <c r="A20" t="s">
        <v>117</v>
      </c>
      <c r="B20">
        <v>2014</v>
      </c>
      <c r="C20" s="14">
        <v>43054.607893518521</v>
      </c>
      <c r="D20" t="s">
        <v>3703</v>
      </c>
    </row>
    <row r="21" spans="1:5">
      <c r="A21" t="s">
        <v>117</v>
      </c>
      <c r="B21">
        <v>2014</v>
      </c>
      <c r="C21" s="14">
        <v>43054.607893518521</v>
      </c>
      <c r="D21" t="s">
        <v>3704</v>
      </c>
    </row>
    <row r="22" spans="1:5">
      <c r="A22" t="s">
        <v>117</v>
      </c>
      <c r="B22">
        <v>2014</v>
      </c>
      <c r="C22" s="14">
        <v>43054.607893518521</v>
      </c>
      <c r="D22" t="s">
        <v>3705</v>
      </c>
      <c r="E22" t="s">
        <v>3706</v>
      </c>
    </row>
    <row r="23" spans="1:5">
      <c r="A23" t="s">
        <v>117</v>
      </c>
      <c r="B23">
        <v>2013</v>
      </c>
      <c r="C23" s="14">
        <v>43054.607893518521</v>
      </c>
      <c r="D23" t="s">
        <v>3703</v>
      </c>
    </row>
    <row r="24" spans="1:5">
      <c r="A24" t="s">
        <v>126</v>
      </c>
      <c r="B24">
        <v>2015</v>
      </c>
      <c r="C24" s="14">
        <v>43054.607893518521</v>
      </c>
      <c r="D24" t="s">
        <v>3709</v>
      </c>
    </row>
    <row r="25" spans="1:5">
      <c r="A25" t="s">
        <v>126</v>
      </c>
      <c r="B25">
        <v>2015</v>
      </c>
      <c r="C25" s="14">
        <v>43054.607893518521</v>
      </c>
      <c r="D25" t="s">
        <v>3705</v>
      </c>
      <c r="E25" t="s">
        <v>7083</v>
      </c>
    </row>
    <row r="26" spans="1:5">
      <c r="A26" t="s">
        <v>126</v>
      </c>
      <c r="B26">
        <v>2016</v>
      </c>
      <c r="C26" s="14">
        <v>43054.607893518521</v>
      </c>
      <c r="D26" t="s">
        <v>3707</v>
      </c>
      <c r="E26" t="s">
        <v>7084</v>
      </c>
    </row>
    <row r="27" spans="1:5">
      <c r="A27" t="s">
        <v>126</v>
      </c>
      <c r="B27">
        <v>2016</v>
      </c>
      <c r="C27" s="14">
        <v>43054.607893518521</v>
      </c>
      <c r="D27" t="s">
        <v>3705</v>
      </c>
      <c r="E27" t="s">
        <v>7085</v>
      </c>
    </row>
    <row r="28" spans="1:5">
      <c r="A28" t="s">
        <v>126</v>
      </c>
      <c r="B28">
        <v>2016</v>
      </c>
      <c r="C28" s="14">
        <v>43054.607893518521</v>
      </c>
      <c r="D28" t="s">
        <v>3704</v>
      </c>
    </row>
    <row r="29" spans="1:5">
      <c r="A29" t="s">
        <v>126</v>
      </c>
      <c r="B29">
        <v>2016</v>
      </c>
      <c r="C29" s="14">
        <v>43054.607893518521</v>
      </c>
      <c r="D29" t="s">
        <v>3703</v>
      </c>
    </row>
    <row r="30" spans="1:5">
      <c r="A30" t="s">
        <v>126</v>
      </c>
      <c r="B30">
        <v>2015</v>
      </c>
      <c r="C30" s="14">
        <v>43054.607893518521</v>
      </c>
      <c r="D30" t="s">
        <v>3707</v>
      </c>
      <c r="E30" t="s">
        <v>7086</v>
      </c>
    </row>
    <row r="31" spans="1:5">
      <c r="A31" t="s">
        <v>126</v>
      </c>
      <c r="B31">
        <v>2015</v>
      </c>
      <c r="C31" s="14">
        <v>43054.607893518521</v>
      </c>
      <c r="D31" t="s">
        <v>3704</v>
      </c>
    </row>
    <row r="32" spans="1:5">
      <c r="A32" t="s">
        <v>126</v>
      </c>
      <c r="B32">
        <v>2015</v>
      </c>
      <c r="C32" s="14">
        <v>43054.607893518521</v>
      </c>
      <c r="D32" t="s">
        <v>3703</v>
      </c>
    </row>
    <row r="33" spans="1:5">
      <c r="A33" t="s">
        <v>126</v>
      </c>
      <c r="B33">
        <v>2013</v>
      </c>
      <c r="C33" s="14">
        <v>43054.607893518521</v>
      </c>
      <c r="D33" t="s">
        <v>3704</v>
      </c>
    </row>
    <row r="34" spans="1:5">
      <c r="A34" t="s">
        <v>126</v>
      </c>
      <c r="B34">
        <v>2014</v>
      </c>
      <c r="C34" s="14">
        <v>43054.607893518521</v>
      </c>
      <c r="D34" t="s">
        <v>3707</v>
      </c>
      <c r="E34" t="s">
        <v>7087</v>
      </c>
    </row>
    <row r="35" spans="1:5">
      <c r="A35" t="s">
        <v>126</v>
      </c>
      <c r="B35">
        <v>2016</v>
      </c>
      <c r="C35" s="14">
        <v>43054.607893518521</v>
      </c>
      <c r="D35" t="s">
        <v>3709</v>
      </c>
    </row>
    <row r="36" spans="1:5">
      <c r="A36" t="s">
        <v>126</v>
      </c>
      <c r="B36">
        <v>2013</v>
      </c>
      <c r="C36" s="14">
        <v>43054.607893518521</v>
      </c>
      <c r="D36" t="s">
        <v>3703</v>
      </c>
    </row>
    <row r="37" spans="1:5">
      <c r="A37" t="s">
        <v>126</v>
      </c>
      <c r="B37">
        <v>2013</v>
      </c>
      <c r="C37" s="14">
        <v>43054.607893518521</v>
      </c>
      <c r="D37" t="s">
        <v>3705</v>
      </c>
      <c r="E37" t="s">
        <v>3710</v>
      </c>
    </row>
    <row r="38" spans="1:5">
      <c r="A38" t="s">
        <v>126</v>
      </c>
      <c r="B38">
        <v>2013</v>
      </c>
      <c r="C38" s="14">
        <v>43054.607893518521</v>
      </c>
      <c r="D38" t="s">
        <v>3707</v>
      </c>
      <c r="E38" t="s">
        <v>7088</v>
      </c>
    </row>
    <row r="39" spans="1:5">
      <c r="A39" t="s">
        <v>126</v>
      </c>
      <c r="B39">
        <v>2014</v>
      </c>
      <c r="C39" s="14">
        <v>43054.607893518521</v>
      </c>
      <c r="D39" t="s">
        <v>3709</v>
      </c>
    </row>
    <row r="40" spans="1:5">
      <c r="A40" t="s">
        <v>126</v>
      </c>
      <c r="B40">
        <v>2013</v>
      </c>
      <c r="C40" s="14">
        <v>43054.607893518521</v>
      </c>
      <c r="D40" t="s">
        <v>3709</v>
      </c>
    </row>
    <row r="41" spans="1:5">
      <c r="A41" t="s">
        <v>126</v>
      </c>
      <c r="B41">
        <v>2014</v>
      </c>
      <c r="C41" s="14">
        <v>43054.607893518521</v>
      </c>
      <c r="D41" t="s">
        <v>3703</v>
      </c>
    </row>
    <row r="42" spans="1:5">
      <c r="A42" t="s">
        <v>126</v>
      </c>
      <c r="B42">
        <v>2014</v>
      </c>
      <c r="C42" s="14">
        <v>43054.607893518521</v>
      </c>
      <c r="D42" t="s">
        <v>3704</v>
      </c>
    </row>
    <row r="43" spans="1:5">
      <c r="A43" t="s">
        <v>126</v>
      </c>
      <c r="B43">
        <v>2014</v>
      </c>
      <c r="C43" s="14">
        <v>43054.607893518521</v>
      </c>
      <c r="D43" t="s">
        <v>3705</v>
      </c>
      <c r="E43" t="s">
        <v>3711</v>
      </c>
    </row>
    <row r="44" spans="1:5">
      <c r="A44" t="s">
        <v>134</v>
      </c>
      <c r="B44">
        <v>2016</v>
      </c>
      <c r="C44" s="14">
        <v>43054.607893518521</v>
      </c>
      <c r="D44" t="s">
        <v>3707</v>
      </c>
      <c r="E44" t="s">
        <v>7089</v>
      </c>
    </row>
    <row r="45" spans="1:5">
      <c r="A45" t="s">
        <v>134</v>
      </c>
      <c r="B45">
        <v>2014</v>
      </c>
      <c r="C45" s="14">
        <v>43054.607893518521</v>
      </c>
      <c r="D45" t="s">
        <v>3705</v>
      </c>
      <c r="E45" t="s">
        <v>3714</v>
      </c>
    </row>
    <row r="46" spans="1:5">
      <c r="A46" t="s">
        <v>134</v>
      </c>
      <c r="B46">
        <v>2016</v>
      </c>
      <c r="C46" s="14">
        <v>43054.607893518521</v>
      </c>
      <c r="D46" t="s">
        <v>3704</v>
      </c>
    </row>
    <row r="47" spans="1:5">
      <c r="A47" t="s">
        <v>134</v>
      </c>
      <c r="B47">
        <v>2016</v>
      </c>
      <c r="C47" s="14">
        <v>43054.607893518521</v>
      </c>
      <c r="D47" t="s">
        <v>3703</v>
      </c>
    </row>
    <row r="48" spans="1:5">
      <c r="A48" t="s">
        <v>134</v>
      </c>
      <c r="B48">
        <v>2016</v>
      </c>
      <c r="C48" s="14">
        <v>43054.607893518521</v>
      </c>
      <c r="D48" t="s">
        <v>3709</v>
      </c>
    </row>
    <row r="49" spans="1:5">
      <c r="A49" t="s">
        <v>134</v>
      </c>
      <c r="B49">
        <v>2015</v>
      </c>
      <c r="C49" s="14">
        <v>43054.607893518521</v>
      </c>
      <c r="D49" t="s">
        <v>3707</v>
      </c>
      <c r="E49" t="s">
        <v>7090</v>
      </c>
    </row>
    <row r="50" spans="1:5">
      <c r="A50" t="s">
        <v>134</v>
      </c>
      <c r="B50">
        <v>2015</v>
      </c>
      <c r="C50" s="14">
        <v>43054.607893518521</v>
      </c>
      <c r="D50" t="s">
        <v>3705</v>
      </c>
      <c r="E50" t="s">
        <v>7091</v>
      </c>
    </row>
    <row r="51" spans="1:5">
      <c r="A51" t="s">
        <v>134</v>
      </c>
      <c r="B51">
        <v>2015</v>
      </c>
      <c r="C51" s="14">
        <v>43054.607893518521</v>
      </c>
      <c r="D51" t="s">
        <v>3704</v>
      </c>
    </row>
    <row r="52" spans="1:5">
      <c r="A52" t="s">
        <v>134</v>
      </c>
      <c r="B52">
        <v>2015</v>
      </c>
      <c r="C52" s="14">
        <v>43054.607893518521</v>
      </c>
      <c r="D52" t="s">
        <v>3703</v>
      </c>
    </row>
    <row r="53" spans="1:5">
      <c r="A53" t="s">
        <v>134</v>
      </c>
      <c r="B53">
        <v>2016</v>
      </c>
      <c r="C53" s="14">
        <v>43054.607893518521</v>
      </c>
      <c r="D53" t="s">
        <v>3705</v>
      </c>
      <c r="E53" t="s">
        <v>7091</v>
      </c>
    </row>
    <row r="54" spans="1:5">
      <c r="A54" t="s">
        <v>134</v>
      </c>
      <c r="B54">
        <v>2013</v>
      </c>
      <c r="C54" s="14">
        <v>43054.607893518521</v>
      </c>
      <c r="D54" t="s">
        <v>3709</v>
      </c>
    </row>
    <row r="55" spans="1:5">
      <c r="A55" t="s">
        <v>134</v>
      </c>
      <c r="B55">
        <v>2014</v>
      </c>
      <c r="C55" s="14">
        <v>43054.607893518521</v>
      </c>
      <c r="D55" t="s">
        <v>3704</v>
      </c>
    </row>
    <row r="56" spans="1:5">
      <c r="A56" t="s">
        <v>134</v>
      </c>
      <c r="B56">
        <v>2014</v>
      </c>
      <c r="C56" s="14">
        <v>43054.607893518521</v>
      </c>
      <c r="D56" t="s">
        <v>3703</v>
      </c>
    </row>
    <row r="57" spans="1:5">
      <c r="A57" t="s">
        <v>134</v>
      </c>
      <c r="B57">
        <v>2014</v>
      </c>
      <c r="C57" s="14">
        <v>43054.607893518521</v>
      </c>
      <c r="D57" t="s">
        <v>3709</v>
      </c>
    </row>
    <row r="58" spans="1:5">
      <c r="A58" t="s">
        <v>134</v>
      </c>
      <c r="B58">
        <v>2013</v>
      </c>
      <c r="C58" s="14">
        <v>43054.607893518521</v>
      </c>
      <c r="D58" t="s">
        <v>3707</v>
      </c>
      <c r="E58" t="s">
        <v>3715</v>
      </c>
    </row>
    <row r="59" spans="1:5">
      <c r="A59" t="s">
        <v>134</v>
      </c>
      <c r="B59">
        <v>2013</v>
      </c>
      <c r="C59" s="14">
        <v>43054.607893518521</v>
      </c>
      <c r="D59" t="s">
        <v>3705</v>
      </c>
      <c r="E59" t="s">
        <v>3712</v>
      </c>
    </row>
    <row r="60" spans="1:5">
      <c r="A60" t="s">
        <v>134</v>
      </c>
      <c r="B60">
        <v>2013</v>
      </c>
      <c r="C60" s="14">
        <v>43054.607893518521</v>
      </c>
      <c r="D60" t="s">
        <v>3704</v>
      </c>
    </row>
    <row r="61" spans="1:5">
      <c r="A61" t="s">
        <v>134</v>
      </c>
      <c r="B61">
        <v>2013</v>
      </c>
      <c r="C61" s="14">
        <v>43054.607893518521</v>
      </c>
      <c r="D61" t="s">
        <v>3703</v>
      </c>
    </row>
    <row r="62" spans="1:5">
      <c r="A62" t="s">
        <v>134</v>
      </c>
      <c r="B62">
        <v>2014</v>
      </c>
      <c r="C62" s="14">
        <v>43054.607893518521</v>
      </c>
      <c r="D62" t="s">
        <v>3707</v>
      </c>
      <c r="E62" t="s">
        <v>3713</v>
      </c>
    </row>
    <row r="63" spans="1:5">
      <c r="A63" t="s">
        <v>134</v>
      </c>
      <c r="B63">
        <v>2015</v>
      </c>
      <c r="C63" s="14">
        <v>43054.607893518521</v>
      </c>
      <c r="D63" t="s">
        <v>3709</v>
      </c>
    </row>
    <row r="64" spans="1:5">
      <c r="A64" t="s">
        <v>147</v>
      </c>
      <c r="B64">
        <v>2015</v>
      </c>
      <c r="C64" s="14">
        <v>43054.607893518521</v>
      </c>
      <c r="D64" t="s">
        <v>3703</v>
      </c>
    </row>
    <row r="65" spans="1:5">
      <c r="A65" t="s">
        <v>147</v>
      </c>
      <c r="B65">
        <v>2015</v>
      </c>
      <c r="C65" s="14">
        <v>43054.607893518521</v>
      </c>
      <c r="D65" t="s">
        <v>3704</v>
      </c>
    </row>
    <row r="66" spans="1:5">
      <c r="A66" t="s">
        <v>147</v>
      </c>
      <c r="B66">
        <v>2015</v>
      </c>
      <c r="C66" s="14">
        <v>43054.607893518521</v>
      </c>
      <c r="D66" t="s">
        <v>3707</v>
      </c>
      <c r="E66" t="s">
        <v>3716</v>
      </c>
    </row>
    <row r="67" spans="1:5">
      <c r="A67" t="s">
        <v>147</v>
      </c>
      <c r="B67">
        <v>2016</v>
      </c>
      <c r="C67" s="14">
        <v>43054.607893518521</v>
      </c>
      <c r="D67" t="s">
        <v>3703</v>
      </c>
    </row>
    <row r="68" spans="1:5">
      <c r="A68" t="s">
        <v>147</v>
      </c>
      <c r="B68">
        <v>2016</v>
      </c>
      <c r="C68" s="14">
        <v>43054.607893518521</v>
      </c>
      <c r="D68" t="s">
        <v>3704</v>
      </c>
    </row>
    <row r="69" spans="1:5">
      <c r="A69" t="s">
        <v>147</v>
      </c>
      <c r="B69">
        <v>2016</v>
      </c>
      <c r="C69" s="14">
        <v>43054.607893518521</v>
      </c>
      <c r="D69" t="s">
        <v>3705</v>
      </c>
      <c r="E69" t="s">
        <v>3717</v>
      </c>
    </row>
    <row r="70" spans="1:5">
      <c r="A70" t="s">
        <v>147</v>
      </c>
      <c r="B70">
        <v>2016</v>
      </c>
      <c r="C70" s="14">
        <v>43054.607893518521</v>
      </c>
      <c r="D70" t="s">
        <v>3707</v>
      </c>
      <c r="E70" t="s">
        <v>3716</v>
      </c>
    </row>
    <row r="71" spans="1:5">
      <c r="A71" t="s">
        <v>147</v>
      </c>
      <c r="B71">
        <v>2015</v>
      </c>
      <c r="C71" s="14">
        <v>43054.607893518521</v>
      </c>
      <c r="D71" t="s">
        <v>3709</v>
      </c>
    </row>
    <row r="72" spans="1:5">
      <c r="A72" t="s">
        <v>147</v>
      </c>
      <c r="B72">
        <v>2015</v>
      </c>
      <c r="C72" s="14">
        <v>43054.607893518521</v>
      </c>
      <c r="D72" t="s">
        <v>3705</v>
      </c>
      <c r="E72" t="s">
        <v>3717</v>
      </c>
    </row>
    <row r="73" spans="1:5">
      <c r="A73" t="s">
        <v>147</v>
      </c>
      <c r="B73">
        <v>2013</v>
      </c>
      <c r="C73" s="14">
        <v>43054.607893518521</v>
      </c>
      <c r="D73" t="s">
        <v>3704</v>
      </c>
    </row>
    <row r="74" spans="1:5">
      <c r="A74" t="s">
        <v>147</v>
      </c>
      <c r="B74">
        <v>2016</v>
      </c>
      <c r="C74" s="14">
        <v>43054.607893518521</v>
      </c>
      <c r="D74" t="s">
        <v>3709</v>
      </c>
    </row>
    <row r="75" spans="1:5">
      <c r="A75" t="s">
        <v>147</v>
      </c>
      <c r="B75">
        <v>2013</v>
      </c>
      <c r="C75" s="14">
        <v>43054.607893518521</v>
      </c>
      <c r="D75" t="s">
        <v>3703</v>
      </c>
    </row>
    <row r="76" spans="1:5">
      <c r="A76" t="s">
        <v>147</v>
      </c>
      <c r="B76">
        <v>2013</v>
      </c>
      <c r="C76" s="14">
        <v>43054.607893518521</v>
      </c>
      <c r="D76" t="s">
        <v>3705</v>
      </c>
      <c r="E76" t="s">
        <v>3717</v>
      </c>
    </row>
    <row r="77" spans="1:5">
      <c r="A77" t="s">
        <v>147</v>
      </c>
      <c r="B77">
        <v>2013</v>
      </c>
      <c r="C77" s="14">
        <v>43054.607893518521</v>
      </c>
      <c r="D77" t="s">
        <v>3707</v>
      </c>
    </row>
    <row r="78" spans="1:5">
      <c r="A78" t="s">
        <v>147</v>
      </c>
      <c r="B78">
        <v>2014</v>
      </c>
      <c r="C78" s="14">
        <v>43054.607893518521</v>
      </c>
      <c r="D78" t="s">
        <v>3707</v>
      </c>
      <c r="E78" t="s">
        <v>3716</v>
      </c>
    </row>
    <row r="79" spans="1:5">
      <c r="A79" t="s">
        <v>147</v>
      </c>
      <c r="B79">
        <v>2014</v>
      </c>
      <c r="C79" s="14">
        <v>43054.607893518521</v>
      </c>
      <c r="D79" t="s">
        <v>3709</v>
      </c>
    </row>
    <row r="80" spans="1:5">
      <c r="A80" t="s">
        <v>147</v>
      </c>
      <c r="B80">
        <v>2013</v>
      </c>
      <c r="C80" s="14">
        <v>43054.607893518521</v>
      </c>
      <c r="D80" t="s">
        <v>3709</v>
      </c>
    </row>
    <row r="81" spans="1:5">
      <c r="A81" t="s">
        <v>147</v>
      </c>
      <c r="B81">
        <v>2014</v>
      </c>
      <c r="C81" s="14">
        <v>43054.607893518521</v>
      </c>
      <c r="D81" t="s">
        <v>3703</v>
      </c>
    </row>
    <row r="82" spans="1:5">
      <c r="A82" t="s">
        <v>147</v>
      </c>
      <c r="B82">
        <v>2014</v>
      </c>
      <c r="C82" s="14">
        <v>43054.607893518521</v>
      </c>
      <c r="D82" t="s">
        <v>3704</v>
      </c>
    </row>
    <row r="83" spans="1:5">
      <c r="A83" t="s">
        <v>147</v>
      </c>
      <c r="B83">
        <v>2014</v>
      </c>
      <c r="C83" s="14">
        <v>43054.607893518521</v>
      </c>
      <c r="D83" t="s">
        <v>3705</v>
      </c>
      <c r="E83" t="s">
        <v>3717</v>
      </c>
    </row>
    <row r="84" spans="1:5" ht="120">
      <c r="A84" t="s">
        <v>155</v>
      </c>
      <c r="B84">
        <v>2014</v>
      </c>
      <c r="C84" s="14">
        <v>43054.607893518521</v>
      </c>
      <c r="D84" t="s">
        <v>3705</v>
      </c>
      <c r="E84" s="8" t="s">
        <v>7092</v>
      </c>
    </row>
    <row r="85" spans="1:5" ht="60">
      <c r="A85" t="s">
        <v>155</v>
      </c>
      <c r="B85">
        <v>2016</v>
      </c>
      <c r="C85" s="14">
        <v>43054.607893518521</v>
      </c>
      <c r="D85" t="s">
        <v>3705</v>
      </c>
      <c r="E85" s="8" t="s">
        <v>7093</v>
      </c>
    </row>
    <row r="86" spans="1:5">
      <c r="A86" t="s">
        <v>155</v>
      </c>
      <c r="B86">
        <v>2016</v>
      </c>
      <c r="C86" s="14">
        <v>43054.607893518521</v>
      </c>
      <c r="D86" t="s">
        <v>3704</v>
      </c>
      <c r="E86" s="8"/>
    </row>
    <row r="87" spans="1:5">
      <c r="A87" t="s">
        <v>155</v>
      </c>
      <c r="B87">
        <v>2016</v>
      </c>
      <c r="C87" s="14">
        <v>43054.607893518521</v>
      </c>
      <c r="D87" t="s">
        <v>3703</v>
      </c>
    </row>
    <row r="88" spans="1:5">
      <c r="A88" t="s">
        <v>155</v>
      </c>
      <c r="B88">
        <v>2016</v>
      </c>
      <c r="C88" s="14">
        <v>43054.607893518521</v>
      </c>
      <c r="D88" t="s">
        <v>3709</v>
      </c>
    </row>
    <row r="89" spans="1:5" ht="240">
      <c r="A89" t="s">
        <v>155</v>
      </c>
      <c r="B89">
        <v>2015</v>
      </c>
      <c r="C89" s="14">
        <v>43054.607893518521</v>
      </c>
      <c r="D89" t="s">
        <v>3707</v>
      </c>
      <c r="E89" s="8" t="s">
        <v>7094</v>
      </c>
    </row>
    <row r="90" spans="1:5">
      <c r="A90" t="s">
        <v>155</v>
      </c>
      <c r="B90">
        <v>2015</v>
      </c>
      <c r="C90" s="14">
        <v>43054.607893518521</v>
      </c>
      <c r="D90" t="s">
        <v>3705</v>
      </c>
      <c r="E90" t="s">
        <v>7093</v>
      </c>
    </row>
    <row r="91" spans="1:5">
      <c r="A91" t="s">
        <v>155</v>
      </c>
      <c r="B91">
        <v>2015</v>
      </c>
      <c r="C91" s="14">
        <v>43054.607893518521</v>
      </c>
      <c r="D91" t="s">
        <v>3704</v>
      </c>
    </row>
    <row r="92" spans="1:5">
      <c r="A92" t="s">
        <v>155</v>
      </c>
      <c r="B92">
        <v>2015</v>
      </c>
      <c r="C92" s="14">
        <v>43054.607893518521</v>
      </c>
      <c r="D92" t="s">
        <v>3703</v>
      </c>
    </row>
    <row r="93" spans="1:5">
      <c r="A93" t="s">
        <v>155</v>
      </c>
      <c r="B93">
        <v>2016</v>
      </c>
      <c r="C93" s="14">
        <v>43054.607893518521</v>
      </c>
      <c r="D93" t="s">
        <v>3707</v>
      </c>
      <c r="E93" t="s">
        <v>7094</v>
      </c>
    </row>
    <row r="94" spans="1:5">
      <c r="A94" t="s">
        <v>155</v>
      </c>
      <c r="B94">
        <v>2013</v>
      </c>
      <c r="C94" s="14">
        <v>43054.607893518521</v>
      </c>
      <c r="D94" t="s">
        <v>3709</v>
      </c>
    </row>
    <row r="95" spans="1:5">
      <c r="A95" t="s">
        <v>155</v>
      </c>
      <c r="B95">
        <v>2014</v>
      </c>
      <c r="C95" s="14">
        <v>43054.607893518521</v>
      </c>
      <c r="D95" t="s">
        <v>3704</v>
      </c>
    </row>
    <row r="96" spans="1:5">
      <c r="A96" t="s">
        <v>155</v>
      </c>
      <c r="B96">
        <v>2014</v>
      </c>
      <c r="C96" s="14">
        <v>43054.607893518521</v>
      </c>
      <c r="D96" t="s">
        <v>3703</v>
      </c>
    </row>
    <row r="97" spans="1:5">
      <c r="A97" t="s">
        <v>155</v>
      </c>
      <c r="B97">
        <v>2014</v>
      </c>
      <c r="C97" s="14">
        <v>43054.607893518521</v>
      </c>
      <c r="D97" t="s">
        <v>3709</v>
      </c>
    </row>
    <row r="98" spans="1:5">
      <c r="A98" t="s">
        <v>155</v>
      </c>
      <c r="B98">
        <v>2013</v>
      </c>
      <c r="C98" s="14">
        <v>43054.607893518521</v>
      </c>
      <c r="D98" t="s">
        <v>3707</v>
      </c>
      <c r="E98" t="s">
        <v>7095</v>
      </c>
    </row>
    <row r="99" spans="1:5">
      <c r="A99" t="s">
        <v>155</v>
      </c>
      <c r="B99">
        <v>2013</v>
      </c>
      <c r="C99" s="14">
        <v>43054.607893518521</v>
      </c>
      <c r="D99" t="s">
        <v>3705</v>
      </c>
    </row>
    <row r="100" spans="1:5">
      <c r="A100" t="s">
        <v>155</v>
      </c>
      <c r="B100">
        <v>2013</v>
      </c>
      <c r="C100" s="14">
        <v>43054.607893518521</v>
      </c>
      <c r="D100" t="s">
        <v>3704</v>
      </c>
    </row>
    <row r="101" spans="1:5">
      <c r="A101" t="s">
        <v>155</v>
      </c>
      <c r="B101">
        <v>2013</v>
      </c>
      <c r="C101" s="14">
        <v>43054.607893518521</v>
      </c>
      <c r="D101" t="s">
        <v>3703</v>
      </c>
    </row>
    <row r="102" spans="1:5">
      <c r="A102" t="s">
        <v>155</v>
      </c>
      <c r="B102">
        <v>2014</v>
      </c>
      <c r="C102" s="14">
        <v>43054.607893518521</v>
      </c>
      <c r="D102" t="s">
        <v>3707</v>
      </c>
      <c r="E102" t="s">
        <v>7096</v>
      </c>
    </row>
    <row r="103" spans="1:5">
      <c r="A103" t="s">
        <v>155</v>
      </c>
      <c r="B103">
        <v>2015</v>
      </c>
      <c r="C103" s="14">
        <v>43054.607893518521</v>
      </c>
      <c r="D103" t="s">
        <v>3709</v>
      </c>
    </row>
    <row r="104" spans="1:5">
      <c r="A104" t="s">
        <v>162</v>
      </c>
      <c r="B104">
        <v>2016</v>
      </c>
      <c r="C104" s="14">
        <v>43054.607893518521</v>
      </c>
      <c r="D104" t="s">
        <v>3707</v>
      </c>
      <c r="E104" t="s">
        <v>7097</v>
      </c>
    </row>
    <row r="105" spans="1:5">
      <c r="A105" t="s">
        <v>162</v>
      </c>
      <c r="B105">
        <v>2015</v>
      </c>
      <c r="C105" s="14">
        <v>43054.607893518521</v>
      </c>
      <c r="D105" t="s">
        <v>3703</v>
      </c>
    </row>
    <row r="106" spans="1:5">
      <c r="A106" t="s">
        <v>162</v>
      </c>
      <c r="B106">
        <v>2015</v>
      </c>
      <c r="C106" s="14">
        <v>43054.607893518521</v>
      </c>
      <c r="D106" t="s">
        <v>3704</v>
      </c>
    </row>
    <row r="107" spans="1:5">
      <c r="A107" t="s">
        <v>162</v>
      </c>
      <c r="B107">
        <v>2015</v>
      </c>
      <c r="C107" s="14">
        <v>43054.607893518521</v>
      </c>
      <c r="D107" t="s">
        <v>3705</v>
      </c>
      <c r="E107" t="s">
        <v>7098</v>
      </c>
    </row>
    <row r="108" spans="1:5">
      <c r="A108" t="s">
        <v>162</v>
      </c>
      <c r="B108">
        <v>2015</v>
      </c>
      <c r="C108" s="14">
        <v>43054.607893518521</v>
      </c>
      <c r="D108" t="s">
        <v>3707</v>
      </c>
      <c r="E108" t="s">
        <v>3719</v>
      </c>
    </row>
    <row r="109" spans="1:5">
      <c r="A109" t="s">
        <v>162</v>
      </c>
      <c r="B109">
        <v>2016</v>
      </c>
      <c r="C109" s="14">
        <v>43054.607893518521</v>
      </c>
      <c r="D109" t="s">
        <v>3709</v>
      </c>
    </row>
    <row r="110" spans="1:5">
      <c r="A110" t="s">
        <v>162</v>
      </c>
      <c r="B110">
        <v>2016</v>
      </c>
      <c r="C110" s="14">
        <v>43054.607893518521</v>
      </c>
      <c r="D110" t="s">
        <v>3703</v>
      </c>
    </row>
    <row r="111" spans="1:5">
      <c r="A111" t="s">
        <v>162</v>
      </c>
      <c r="B111">
        <v>2016</v>
      </c>
      <c r="C111" s="14">
        <v>43054.607893518521</v>
      </c>
      <c r="D111" t="s">
        <v>3705</v>
      </c>
      <c r="E111" t="s">
        <v>7099</v>
      </c>
    </row>
    <row r="112" spans="1:5">
      <c r="A112" t="s">
        <v>162</v>
      </c>
      <c r="B112">
        <v>2014</v>
      </c>
      <c r="C112" s="14">
        <v>43054.607893518521</v>
      </c>
      <c r="D112" t="s">
        <v>3705</v>
      </c>
      <c r="E112" t="s">
        <v>3718</v>
      </c>
    </row>
    <row r="113" spans="1:5">
      <c r="A113" t="s">
        <v>162</v>
      </c>
      <c r="B113">
        <v>2016</v>
      </c>
      <c r="C113" s="14">
        <v>43054.607893518521</v>
      </c>
      <c r="D113" t="s">
        <v>3704</v>
      </c>
    </row>
    <row r="114" spans="1:5">
      <c r="A114" t="s">
        <v>162</v>
      </c>
      <c r="B114">
        <v>2014</v>
      </c>
      <c r="C114" s="14">
        <v>43054.607893518521</v>
      </c>
      <c r="D114" t="s">
        <v>3704</v>
      </c>
      <c r="E114" s="8"/>
    </row>
    <row r="115" spans="1:5">
      <c r="A115" t="s">
        <v>162</v>
      </c>
      <c r="B115">
        <v>2014</v>
      </c>
      <c r="C115" s="14">
        <v>43054.607893518521</v>
      </c>
      <c r="D115" t="s">
        <v>3703</v>
      </c>
    </row>
    <row r="116" spans="1:5">
      <c r="A116" t="s">
        <v>162</v>
      </c>
      <c r="B116">
        <v>2014</v>
      </c>
      <c r="C116" s="14">
        <v>43054.607893518521</v>
      </c>
      <c r="D116" t="s">
        <v>3709</v>
      </c>
    </row>
    <row r="117" spans="1:5">
      <c r="A117" t="s">
        <v>162</v>
      </c>
      <c r="B117">
        <v>2013</v>
      </c>
      <c r="C117" s="14">
        <v>43054.607893518521</v>
      </c>
      <c r="D117" t="s">
        <v>3707</v>
      </c>
      <c r="E117" t="s">
        <v>3834</v>
      </c>
    </row>
    <row r="118" spans="1:5">
      <c r="A118" t="s">
        <v>162</v>
      </c>
      <c r="B118">
        <v>2013</v>
      </c>
      <c r="C118" s="14">
        <v>43054.607893518521</v>
      </c>
      <c r="D118" t="s">
        <v>3705</v>
      </c>
      <c r="E118" t="s">
        <v>3834</v>
      </c>
    </row>
    <row r="119" spans="1:5">
      <c r="A119" t="s">
        <v>162</v>
      </c>
      <c r="B119">
        <v>2013</v>
      </c>
      <c r="C119" s="14">
        <v>43054.607893518521</v>
      </c>
      <c r="D119" t="s">
        <v>3704</v>
      </c>
    </row>
    <row r="120" spans="1:5">
      <c r="A120" t="s">
        <v>162</v>
      </c>
      <c r="B120">
        <v>2013</v>
      </c>
      <c r="C120" s="14">
        <v>43054.607893518521</v>
      </c>
      <c r="D120" t="s">
        <v>3703</v>
      </c>
    </row>
    <row r="121" spans="1:5">
      <c r="A121" t="s">
        <v>162</v>
      </c>
      <c r="B121">
        <v>2013</v>
      </c>
      <c r="C121" s="14">
        <v>43054.607893518521</v>
      </c>
      <c r="D121" t="s">
        <v>3709</v>
      </c>
    </row>
    <row r="122" spans="1:5">
      <c r="A122" t="s">
        <v>162</v>
      </c>
      <c r="B122">
        <v>2014</v>
      </c>
      <c r="C122" s="14">
        <v>43054.607893518521</v>
      </c>
      <c r="D122" t="s">
        <v>3707</v>
      </c>
      <c r="E122" t="s">
        <v>3719</v>
      </c>
    </row>
    <row r="123" spans="1:5">
      <c r="A123" t="s">
        <v>162</v>
      </c>
      <c r="B123">
        <v>2015</v>
      </c>
      <c r="C123" s="14">
        <v>43054.607893518521</v>
      </c>
      <c r="D123" t="s">
        <v>3709</v>
      </c>
    </row>
    <row r="124" spans="1:5">
      <c r="A124" t="s">
        <v>172</v>
      </c>
      <c r="B124">
        <v>2016</v>
      </c>
      <c r="C124" s="14">
        <v>43054.607893518521</v>
      </c>
      <c r="D124" t="s">
        <v>3707</v>
      </c>
      <c r="E124" t="s">
        <v>7100</v>
      </c>
    </row>
    <row r="125" spans="1:5">
      <c r="A125" t="s">
        <v>172</v>
      </c>
      <c r="B125">
        <v>2015</v>
      </c>
      <c r="C125" s="14">
        <v>43054.607893518521</v>
      </c>
      <c r="D125" t="s">
        <v>3703</v>
      </c>
    </row>
    <row r="126" spans="1:5">
      <c r="A126" t="s">
        <v>172</v>
      </c>
      <c r="B126">
        <v>2015</v>
      </c>
      <c r="C126" s="14">
        <v>43054.607893518521</v>
      </c>
      <c r="D126" t="s">
        <v>3704</v>
      </c>
    </row>
    <row r="127" spans="1:5">
      <c r="A127" t="s">
        <v>172</v>
      </c>
      <c r="B127">
        <v>2015</v>
      </c>
      <c r="C127" s="14">
        <v>43054.607893518521</v>
      </c>
      <c r="D127" t="s">
        <v>3705</v>
      </c>
      <c r="E127" t="s">
        <v>7101</v>
      </c>
    </row>
    <row r="128" spans="1:5">
      <c r="A128" t="s">
        <v>172</v>
      </c>
      <c r="B128">
        <v>2015</v>
      </c>
      <c r="C128" s="14">
        <v>43054.607893518521</v>
      </c>
      <c r="D128" t="s">
        <v>3707</v>
      </c>
      <c r="E128" t="s">
        <v>7102</v>
      </c>
    </row>
    <row r="129" spans="1:5">
      <c r="A129" t="s">
        <v>172</v>
      </c>
      <c r="B129">
        <v>2016</v>
      </c>
      <c r="C129" s="14">
        <v>43054.607893518521</v>
      </c>
      <c r="D129" t="s">
        <v>3709</v>
      </c>
    </row>
    <row r="130" spans="1:5">
      <c r="A130" t="s">
        <v>172</v>
      </c>
      <c r="B130">
        <v>2016</v>
      </c>
      <c r="C130" s="14">
        <v>43054.607893518521</v>
      </c>
      <c r="D130" t="s">
        <v>3703</v>
      </c>
    </row>
    <row r="131" spans="1:5">
      <c r="A131" t="s">
        <v>172</v>
      </c>
      <c r="B131">
        <v>2016</v>
      </c>
      <c r="C131" s="14">
        <v>43054.607893518521</v>
      </c>
      <c r="D131" t="s">
        <v>3705</v>
      </c>
      <c r="E131" t="s">
        <v>7103</v>
      </c>
    </row>
    <row r="132" spans="1:5">
      <c r="A132" t="s">
        <v>172</v>
      </c>
      <c r="B132">
        <v>2014</v>
      </c>
      <c r="C132" s="14">
        <v>43054.607893518521</v>
      </c>
      <c r="D132" t="s">
        <v>3705</v>
      </c>
      <c r="E132" t="s">
        <v>3722</v>
      </c>
    </row>
    <row r="133" spans="1:5">
      <c r="A133" t="s">
        <v>172</v>
      </c>
      <c r="B133">
        <v>2016</v>
      </c>
      <c r="C133" s="14">
        <v>43054.607893518521</v>
      </c>
      <c r="D133" t="s">
        <v>3704</v>
      </c>
    </row>
    <row r="134" spans="1:5">
      <c r="A134" t="s">
        <v>172</v>
      </c>
      <c r="B134">
        <v>2013</v>
      </c>
      <c r="C134" s="14">
        <v>43054.607893518521</v>
      </c>
      <c r="D134" t="s">
        <v>3709</v>
      </c>
    </row>
    <row r="135" spans="1:5">
      <c r="A135" t="s">
        <v>172</v>
      </c>
      <c r="B135">
        <v>2014</v>
      </c>
      <c r="C135" s="14">
        <v>43054.607893518521</v>
      </c>
      <c r="D135" t="s">
        <v>3704</v>
      </c>
    </row>
    <row r="136" spans="1:5">
      <c r="A136" t="s">
        <v>172</v>
      </c>
      <c r="B136">
        <v>2014</v>
      </c>
      <c r="C136" s="14">
        <v>43054.607893518521</v>
      </c>
      <c r="D136" t="s">
        <v>3703</v>
      </c>
    </row>
    <row r="137" spans="1:5">
      <c r="A137" t="s">
        <v>172</v>
      </c>
      <c r="B137">
        <v>2014</v>
      </c>
      <c r="C137" s="14">
        <v>43054.607893518521</v>
      </c>
      <c r="D137" t="s">
        <v>3709</v>
      </c>
    </row>
    <row r="138" spans="1:5">
      <c r="A138" t="s">
        <v>172</v>
      </c>
      <c r="B138">
        <v>2013</v>
      </c>
      <c r="C138" s="14">
        <v>43054.607893518521</v>
      </c>
      <c r="D138" t="s">
        <v>3707</v>
      </c>
      <c r="E138" t="s">
        <v>3723</v>
      </c>
    </row>
    <row r="139" spans="1:5">
      <c r="A139" t="s">
        <v>172</v>
      </c>
      <c r="B139">
        <v>2013</v>
      </c>
      <c r="C139" s="14">
        <v>43054.607893518521</v>
      </c>
      <c r="D139" t="s">
        <v>3705</v>
      </c>
      <c r="E139" t="s">
        <v>3720</v>
      </c>
    </row>
    <row r="140" spans="1:5">
      <c r="A140" t="s">
        <v>172</v>
      </c>
      <c r="B140">
        <v>2013</v>
      </c>
      <c r="C140" s="14">
        <v>43054.607893518521</v>
      </c>
      <c r="D140" t="s">
        <v>3704</v>
      </c>
    </row>
    <row r="141" spans="1:5">
      <c r="A141" t="s">
        <v>172</v>
      </c>
      <c r="B141">
        <v>2013</v>
      </c>
      <c r="C141" s="14">
        <v>43054.607893518521</v>
      </c>
      <c r="D141" t="s">
        <v>3703</v>
      </c>
    </row>
    <row r="142" spans="1:5">
      <c r="A142" t="s">
        <v>172</v>
      </c>
      <c r="B142">
        <v>2014</v>
      </c>
      <c r="C142" s="14">
        <v>43054.607893518521</v>
      </c>
      <c r="D142" t="s">
        <v>3707</v>
      </c>
      <c r="E142" t="s">
        <v>3721</v>
      </c>
    </row>
    <row r="143" spans="1:5">
      <c r="A143" t="s">
        <v>172</v>
      </c>
      <c r="B143">
        <v>2015</v>
      </c>
      <c r="C143" s="14">
        <v>43054.607893518521</v>
      </c>
      <c r="D143" t="s">
        <v>3709</v>
      </c>
    </row>
    <row r="144" spans="1:5">
      <c r="A144" t="s">
        <v>180</v>
      </c>
      <c r="B144">
        <v>2015</v>
      </c>
      <c r="C144" s="14">
        <v>43054.607893518521</v>
      </c>
      <c r="D144" t="s">
        <v>3703</v>
      </c>
    </row>
    <row r="145" spans="1:5">
      <c r="A145" t="s">
        <v>180</v>
      </c>
      <c r="B145">
        <v>2015</v>
      </c>
      <c r="C145" s="14">
        <v>43054.607893518521</v>
      </c>
      <c r="D145" t="s">
        <v>3704</v>
      </c>
    </row>
    <row r="146" spans="1:5">
      <c r="A146" t="s">
        <v>180</v>
      </c>
      <c r="B146">
        <v>2015</v>
      </c>
      <c r="C146" s="14">
        <v>43054.607893518521</v>
      </c>
      <c r="D146" t="s">
        <v>3705</v>
      </c>
      <c r="E146" t="s">
        <v>7104</v>
      </c>
    </row>
    <row r="147" spans="1:5">
      <c r="A147" t="s">
        <v>180</v>
      </c>
      <c r="B147">
        <v>2016</v>
      </c>
      <c r="C147" s="14">
        <v>43054.607893518521</v>
      </c>
      <c r="D147" t="s">
        <v>3709</v>
      </c>
    </row>
    <row r="148" spans="1:5">
      <c r="A148" t="s">
        <v>180</v>
      </c>
      <c r="B148">
        <v>2016</v>
      </c>
      <c r="C148" s="14">
        <v>43054.607893518521</v>
      </c>
      <c r="D148" t="s">
        <v>3704</v>
      </c>
    </row>
    <row r="149" spans="1:5">
      <c r="A149" t="s">
        <v>180</v>
      </c>
      <c r="B149">
        <v>2016</v>
      </c>
      <c r="C149" s="14">
        <v>43054.607893518521</v>
      </c>
      <c r="D149" t="s">
        <v>3705</v>
      </c>
      <c r="E149" t="s">
        <v>7104</v>
      </c>
    </row>
    <row r="150" spans="1:5">
      <c r="A150" t="s">
        <v>180</v>
      </c>
      <c r="B150">
        <v>2016</v>
      </c>
      <c r="C150" s="14">
        <v>43054.607893518521</v>
      </c>
      <c r="D150" t="s">
        <v>3707</v>
      </c>
      <c r="E150" t="s">
        <v>7105</v>
      </c>
    </row>
    <row r="151" spans="1:5">
      <c r="A151" t="s">
        <v>180</v>
      </c>
      <c r="B151">
        <v>2015</v>
      </c>
      <c r="C151" s="14">
        <v>43054.607893518521</v>
      </c>
      <c r="D151" t="s">
        <v>3709</v>
      </c>
    </row>
    <row r="152" spans="1:5">
      <c r="A152" t="s">
        <v>180</v>
      </c>
      <c r="B152">
        <v>2015</v>
      </c>
      <c r="C152" s="14">
        <v>43054.607893518521</v>
      </c>
      <c r="D152" t="s">
        <v>3707</v>
      </c>
      <c r="E152" t="s">
        <v>7105</v>
      </c>
    </row>
    <row r="153" spans="1:5">
      <c r="A153" t="s">
        <v>180</v>
      </c>
      <c r="B153">
        <v>2013</v>
      </c>
      <c r="C153" s="14">
        <v>43054.607893518521</v>
      </c>
      <c r="D153" t="s">
        <v>3704</v>
      </c>
    </row>
    <row r="154" spans="1:5">
      <c r="A154" t="s">
        <v>180</v>
      </c>
      <c r="B154">
        <v>2016</v>
      </c>
      <c r="C154" s="14">
        <v>43054.607893518521</v>
      </c>
      <c r="D154" t="s">
        <v>3703</v>
      </c>
    </row>
    <row r="155" spans="1:5">
      <c r="A155" t="s">
        <v>180</v>
      </c>
      <c r="B155">
        <v>2013</v>
      </c>
      <c r="C155" s="14">
        <v>43054.607893518521</v>
      </c>
      <c r="D155" t="s">
        <v>3703</v>
      </c>
    </row>
    <row r="156" spans="1:5">
      <c r="A156" t="s">
        <v>180</v>
      </c>
      <c r="B156">
        <v>2013</v>
      </c>
      <c r="C156" s="14">
        <v>43054.607893518521</v>
      </c>
      <c r="D156" t="s">
        <v>3705</v>
      </c>
      <c r="E156" t="s">
        <v>3724</v>
      </c>
    </row>
    <row r="157" spans="1:5">
      <c r="A157" t="s">
        <v>180</v>
      </c>
      <c r="B157">
        <v>2014</v>
      </c>
      <c r="C157" s="14">
        <v>43054.607893518521</v>
      </c>
      <c r="D157" t="s">
        <v>3707</v>
      </c>
    </row>
    <row r="158" spans="1:5">
      <c r="A158" t="s">
        <v>180</v>
      </c>
      <c r="B158">
        <v>2013</v>
      </c>
      <c r="C158" s="14">
        <v>43054.607893518521</v>
      </c>
      <c r="D158" t="s">
        <v>3707</v>
      </c>
    </row>
    <row r="159" spans="1:5">
      <c r="A159" t="s">
        <v>180</v>
      </c>
      <c r="B159">
        <v>2013</v>
      </c>
      <c r="C159" s="14">
        <v>43054.607893518521</v>
      </c>
      <c r="D159" t="s">
        <v>3709</v>
      </c>
    </row>
    <row r="160" spans="1:5">
      <c r="A160" t="s">
        <v>180</v>
      </c>
      <c r="B160">
        <v>2014</v>
      </c>
      <c r="C160" s="14">
        <v>43054.607893518521</v>
      </c>
      <c r="D160" t="s">
        <v>3709</v>
      </c>
    </row>
    <row r="161" spans="1:5">
      <c r="A161" t="s">
        <v>180</v>
      </c>
      <c r="B161">
        <v>2014</v>
      </c>
      <c r="C161" s="14">
        <v>43054.607893518521</v>
      </c>
      <c r="D161" t="s">
        <v>3703</v>
      </c>
    </row>
    <row r="162" spans="1:5">
      <c r="A162" t="s">
        <v>180</v>
      </c>
      <c r="B162">
        <v>2014</v>
      </c>
      <c r="C162" s="14">
        <v>43054.607893518521</v>
      </c>
      <c r="D162" t="s">
        <v>3704</v>
      </c>
    </row>
    <row r="163" spans="1:5">
      <c r="A163" t="s">
        <v>180</v>
      </c>
      <c r="B163">
        <v>2014</v>
      </c>
      <c r="C163" s="14">
        <v>43054.607893518521</v>
      </c>
      <c r="D163" t="s">
        <v>3705</v>
      </c>
      <c r="E163" t="s">
        <v>3724</v>
      </c>
    </row>
    <row r="164" spans="1:5">
      <c r="A164" t="s">
        <v>192</v>
      </c>
      <c r="B164">
        <v>2014</v>
      </c>
      <c r="C164" s="14">
        <v>43054.607893518521</v>
      </c>
      <c r="D164" t="s">
        <v>3705</v>
      </c>
      <c r="E164" t="s">
        <v>7106</v>
      </c>
    </row>
    <row r="165" spans="1:5">
      <c r="A165" t="s">
        <v>192</v>
      </c>
      <c r="B165">
        <v>2016</v>
      </c>
      <c r="C165" s="14">
        <v>43054.607893518521</v>
      </c>
      <c r="D165" t="s">
        <v>3705</v>
      </c>
      <c r="E165" t="s">
        <v>7107</v>
      </c>
    </row>
    <row r="166" spans="1:5">
      <c r="A166" t="s">
        <v>192</v>
      </c>
      <c r="B166">
        <v>2016</v>
      </c>
      <c r="C166" s="14">
        <v>43054.607893518521</v>
      </c>
      <c r="D166" t="s">
        <v>3704</v>
      </c>
    </row>
    <row r="167" spans="1:5">
      <c r="A167" t="s">
        <v>192</v>
      </c>
      <c r="B167">
        <v>2016</v>
      </c>
      <c r="C167" s="14">
        <v>43054.607893518521</v>
      </c>
      <c r="D167" t="s">
        <v>3703</v>
      </c>
    </row>
    <row r="168" spans="1:5">
      <c r="A168" t="s">
        <v>192</v>
      </c>
      <c r="B168">
        <v>2016</v>
      </c>
      <c r="C168" s="14">
        <v>43054.607893518521</v>
      </c>
      <c r="D168" t="s">
        <v>3709</v>
      </c>
    </row>
    <row r="169" spans="1:5">
      <c r="A169" t="s">
        <v>192</v>
      </c>
      <c r="B169">
        <v>2015</v>
      </c>
      <c r="C169" s="14">
        <v>43054.607893518521</v>
      </c>
      <c r="D169" t="s">
        <v>3707</v>
      </c>
      <c r="E169" t="s">
        <v>7108</v>
      </c>
    </row>
    <row r="170" spans="1:5">
      <c r="A170" t="s">
        <v>192</v>
      </c>
      <c r="B170">
        <v>2015</v>
      </c>
      <c r="C170" s="14">
        <v>43054.607893518521</v>
      </c>
      <c r="D170" t="s">
        <v>3705</v>
      </c>
      <c r="E170" t="s">
        <v>7109</v>
      </c>
    </row>
    <row r="171" spans="1:5">
      <c r="A171" t="s">
        <v>192</v>
      </c>
      <c r="B171">
        <v>2015</v>
      </c>
      <c r="C171" s="14">
        <v>43054.607893518521</v>
      </c>
      <c r="D171" t="s">
        <v>3704</v>
      </c>
    </row>
    <row r="172" spans="1:5">
      <c r="A172" t="s">
        <v>192</v>
      </c>
      <c r="B172">
        <v>2015</v>
      </c>
      <c r="C172" s="14">
        <v>43054.607893518521</v>
      </c>
      <c r="D172" t="s">
        <v>3703</v>
      </c>
    </row>
    <row r="173" spans="1:5">
      <c r="A173" t="s">
        <v>192</v>
      </c>
      <c r="B173">
        <v>2016</v>
      </c>
      <c r="C173" s="14">
        <v>43054.607893518521</v>
      </c>
      <c r="D173" t="s">
        <v>3707</v>
      </c>
      <c r="E173" t="s">
        <v>7110</v>
      </c>
    </row>
    <row r="174" spans="1:5">
      <c r="A174" t="s">
        <v>192</v>
      </c>
      <c r="B174">
        <v>2013</v>
      </c>
      <c r="C174" s="14">
        <v>43054.607893518521</v>
      </c>
      <c r="D174" t="s">
        <v>3709</v>
      </c>
    </row>
    <row r="175" spans="1:5">
      <c r="A175" t="s">
        <v>192</v>
      </c>
      <c r="B175">
        <v>2014</v>
      </c>
      <c r="C175" s="14">
        <v>43054.607893518521</v>
      </c>
      <c r="D175" t="s">
        <v>3704</v>
      </c>
    </row>
    <row r="176" spans="1:5">
      <c r="A176" t="s">
        <v>192</v>
      </c>
      <c r="B176">
        <v>2014</v>
      </c>
      <c r="C176" s="14">
        <v>43054.607893518521</v>
      </c>
      <c r="D176" t="s">
        <v>3703</v>
      </c>
    </row>
    <row r="177" spans="1:5">
      <c r="A177" t="s">
        <v>192</v>
      </c>
      <c r="B177">
        <v>2014</v>
      </c>
      <c r="C177" s="14">
        <v>43054.607893518521</v>
      </c>
      <c r="D177" t="s">
        <v>3709</v>
      </c>
    </row>
    <row r="178" spans="1:5">
      <c r="A178" t="s">
        <v>192</v>
      </c>
      <c r="B178">
        <v>2013</v>
      </c>
      <c r="C178" s="14">
        <v>43054.607893518521</v>
      </c>
      <c r="D178" t="s">
        <v>3707</v>
      </c>
      <c r="E178" t="s">
        <v>7111</v>
      </c>
    </row>
    <row r="179" spans="1:5" ht="360">
      <c r="A179" t="s">
        <v>192</v>
      </c>
      <c r="B179">
        <v>2013</v>
      </c>
      <c r="C179" s="14">
        <v>43054.607893518521</v>
      </c>
      <c r="D179" t="s">
        <v>3705</v>
      </c>
      <c r="E179" s="8" t="s">
        <v>7112</v>
      </c>
    </row>
    <row r="180" spans="1:5">
      <c r="A180" t="s">
        <v>192</v>
      </c>
      <c r="B180">
        <v>2013</v>
      </c>
      <c r="C180" s="14">
        <v>43054.607893518521</v>
      </c>
      <c r="D180" t="s">
        <v>3704</v>
      </c>
    </row>
    <row r="181" spans="1:5">
      <c r="A181" t="s">
        <v>192</v>
      </c>
      <c r="B181">
        <v>2013</v>
      </c>
      <c r="C181" s="14">
        <v>43054.607893518521</v>
      </c>
      <c r="D181" t="s">
        <v>3703</v>
      </c>
    </row>
    <row r="182" spans="1:5">
      <c r="A182" t="s">
        <v>192</v>
      </c>
      <c r="B182">
        <v>2014</v>
      </c>
      <c r="C182" s="14">
        <v>43054.607893518521</v>
      </c>
      <c r="D182" t="s">
        <v>3707</v>
      </c>
      <c r="E182" t="s">
        <v>7113</v>
      </c>
    </row>
    <row r="183" spans="1:5">
      <c r="A183" t="s">
        <v>192</v>
      </c>
      <c r="B183">
        <v>2015</v>
      </c>
      <c r="C183" s="14">
        <v>43054.607893518521</v>
      </c>
      <c r="D183" t="s">
        <v>3709</v>
      </c>
    </row>
    <row r="184" spans="1:5">
      <c r="A184" t="s">
        <v>199</v>
      </c>
      <c r="B184">
        <v>2015</v>
      </c>
      <c r="C184" s="14">
        <v>43054.607893518521</v>
      </c>
      <c r="D184" t="s">
        <v>3703</v>
      </c>
    </row>
    <row r="185" spans="1:5">
      <c r="A185" t="s">
        <v>199</v>
      </c>
      <c r="B185">
        <v>2015</v>
      </c>
      <c r="C185" s="14">
        <v>43054.607893518521</v>
      </c>
      <c r="D185" t="s">
        <v>3704</v>
      </c>
    </row>
    <row r="186" spans="1:5">
      <c r="A186" t="s">
        <v>199</v>
      </c>
      <c r="B186">
        <v>2015</v>
      </c>
      <c r="C186" s="14">
        <v>43054.607893518521</v>
      </c>
      <c r="D186" t="s">
        <v>3705</v>
      </c>
    </row>
    <row r="187" spans="1:5">
      <c r="A187" t="s">
        <v>199</v>
      </c>
      <c r="B187">
        <v>2015</v>
      </c>
      <c r="C187" s="14">
        <v>43054.607893518521</v>
      </c>
      <c r="D187" t="s">
        <v>3707</v>
      </c>
      <c r="E187" t="s">
        <v>7114</v>
      </c>
    </row>
    <row r="188" spans="1:5">
      <c r="A188" t="s">
        <v>199</v>
      </c>
      <c r="B188">
        <v>2016</v>
      </c>
      <c r="C188" s="14">
        <v>43054.607893518521</v>
      </c>
      <c r="D188" t="s">
        <v>3709</v>
      </c>
    </row>
    <row r="189" spans="1:5">
      <c r="A189" t="s">
        <v>199</v>
      </c>
      <c r="B189">
        <v>2016</v>
      </c>
      <c r="C189" s="14">
        <v>43054.607893518521</v>
      </c>
      <c r="D189" t="s">
        <v>3703</v>
      </c>
    </row>
    <row r="190" spans="1:5">
      <c r="A190" t="s">
        <v>199</v>
      </c>
      <c r="B190">
        <v>2016</v>
      </c>
      <c r="C190" s="14">
        <v>43054.607893518521</v>
      </c>
      <c r="D190" t="s">
        <v>3704</v>
      </c>
    </row>
    <row r="191" spans="1:5">
      <c r="A191" t="s">
        <v>199</v>
      </c>
      <c r="B191">
        <v>2016</v>
      </c>
      <c r="C191" s="14">
        <v>43054.607893518521</v>
      </c>
      <c r="D191" t="s">
        <v>3707</v>
      </c>
      <c r="E191" t="s">
        <v>7114</v>
      </c>
    </row>
    <row r="192" spans="1:5">
      <c r="A192" t="s">
        <v>199</v>
      </c>
      <c r="B192">
        <v>2014</v>
      </c>
      <c r="C192" s="14">
        <v>43054.607893518521</v>
      </c>
      <c r="D192" t="s">
        <v>3705</v>
      </c>
    </row>
    <row r="193" spans="1:5">
      <c r="A193" t="s">
        <v>199</v>
      </c>
      <c r="B193">
        <v>2016</v>
      </c>
      <c r="C193" s="14">
        <v>43054.607893518521</v>
      </c>
      <c r="D193" t="s">
        <v>3705</v>
      </c>
    </row>
    <row r="194" spans="1:5">
      <c r="A194" t="s">
        <v>199</v>
      </c>
      <c r="B194">
        <v>2013</v>
      </c>
      <c r="C194" s="14">
        <v>43054.607893518521</v>
      </c>
      <c r="D194" t="s">
        <v>3709</v>
      </c>
    </row>
    <row r="195" spans="1:5">
      <c r="A195" t="s">
        <v>199</v>
      </c>
      <c r="B195">
        <v>2014</v>
      </c>
      <c r="C195" s="14">
        <v>43054.607893518521</v>
      </c>
      <c r="D195" t="s">
        <v>3704</v>
      </c>
    </row>
    <row r="196" spans="1:5">
      <c r="A196" t="s">
        <v>199</v>
      </c>
      <c r="B196">
        <v>2014</v>
      </c>
      <c r="C196" s="14">
        <v>43054.607893518521</v>
      </c>
      <c r="D196" t="s">
        <v>3703</v>
      </c>
    </row>
    <row r="197" spans="1:5">
      <c r="A197" t="s">
        <v>199</v>
      </c>
      <c r="B197">
        <v>2014</v>
      </c>
      <c r="C197" s="14">
        <v>43054.607893518521</v>
      </c>
      <c r="D197" t="s">
        <v>3709</v>
      </c>
    </row>
    <row r="198" spans="1:5">
      <c r="A198" t="s">
        <v>199</v>
      </c>
      <c r="B198">
        <v>2013</v>
      </c>
      <c r="C198" s="14">
        <v>43054.607893518521</v>
      </c>
      <c r="D198" t="s">
        <v>3707</v>
      </c>
      <c r="E198" t="s">
        <v>3726</v>
      </c>
    </row>
    <row r="199" spans="1:5">
      <c r="A199" t="s">
        <v>199</v>
      </c>
      <c r="B199">
        <v>2013</v>
      </c>
      <c r="C199" s="14">
        <v>43054.607893518521</v>
      </c>
      <c r="D199" t="s">
        <v>3705</v>
      </c>
    </row>
    <row r="200" spans="1:5">
      <c r="A200" t="s">
        <v>199</v>
      </c>
      <c r="B200">
        <v>2013</v>
      </c>
      <c r="C200" s="14">
        <v>43054.607893518521</v>
      </c>
      <c r="D200" t="s">
        <v>3704</v>
      </c>
    </row>
    <row r="201" spans="1:5">
      <c r="A201" t="s">
        <v>199</v>
      </c>
      <c r="B201">
        <v>2013</v>
      </c>
      <c r="C201" s="14">
        <v>43054.607893518521</v>
      </c>
      <c r="D201" t="s">
        <v>3703</v>
      </c>
    </row>
    <row r="202" spans="1:5">
      <c r="A202" t="s">
        <v>199</v>
      </c>
      <c r="B202">
        <v>2015</v>
      </c>
      <c r="C202" s="14">
        <v>43054.607893518521</v>
      </c>
      <c r="D202" t="s">
        <v>3709</v>
      </c>
    </row>
    <row r="203" spans="1:5">
      <c r="A203" t="s">
        <v>199</v>
      </c>
      <c r="B203">
        <v>2014</v>
      </c>
      <c r="C203" s="14">
        <v>43054.607893518521</v>
      </c>
      <c r="D203" t="s">
        <v>3707</v>
      </c>
      <c r="E203" t="s">
        <v>3725</v>
      </c>
    </row>
    <row r="204" spans="1:5">
      <c r="A204" t="s">
        <v>205</v>
      </c>
      <c r="B204">
        <v>2015</v>
      </c>
      <c r="C204" s="14">
        <v>43054.607893518521</v>
      </c>
      <c r="D204" t="s">
        <v>3709</v>
      </c>
    </row>
    <row r="205" spans="1:5">
      <c r="A205" t="s">
        <v>205</v>
      </c>
      <c r="B205">
        <v>2015</v>
      </c>
      <c r="C205" s="14">
        <v>43054.607893518521</v>
      </c>
      <c r="D205" t="s">
        <v>3704</v>
      </c>
    </row>
    <row r="206" spans="1:5">
      <c r="A206" t="s">
        <v>205</v>
      </c>
      <c r="B206">
        <v>2015</v>
      </c>
      <c r="C206" s="14">
        <v>43054.607893518521</v>
      </c>
      <c r="D206" t="s">
        <v>3705</v>
      </c>
      <c r="E206" t="s">
        <v>7115</v>
      </c>
    </row>
    <row r="207" spans="1:5">
      <c r="A207" t="s">
        <v>205</v>
      </c>
      <c r="B207">
        <v>2015</v>
      </c>
      <c r="C207" s="14">
        <v>43054.607893518521</v>
      </c>
      <c r="D207" t="s">
        <v>3707</v>
      </c>
      <c r="E207" t="s">
        <v>7116</v>
      </c>
    </row>
    <row r="208" spans="1:5">
      <c r="A208" t="s">
        <v>205</v>
      </c>
      <c r="B208">
        <v>2016</v>
      </c>
      <c r="C208" s="14">
        <v>43054.607893518521</v>
      </c>
      <c r="D208" t="s">
        <v>3709</v>
      </c>
    </row>
    <row r="209" spans="1:5">
      <c r="A209" t="s">
        <v>205</v>
      </c>
      <c r="B209">
        <v>2016</v>
      </c>
      <c r="C209" s="14">
        <v>43054.607893518521</v>
      </c>
      <c r="D209" t="s">
        <v>3703</v>
      </c>
    </row>
    <row r="210" spans="1:5">
      <c r="A210" t="s">
        <v>205</v>
      </c>
      <c r="B210">
        <v>2016</v>
      </c>
      <c r="C210" s="14">
        <v>43054.607893518521</v>
      </c>
      <c r="D210" t="s">
        <v>3705</v>
      </c>
      <c r="E210" t="s">
        <v>7115</v>
      </c>
    </row>
    <row r="211" spans="1:5">
      <c r="A211" t="s">
        <v>205</v>
      </c>
      <c r="B211">
        <v>2014</v>
      </c>
      <c r="C211" s="14">
        <v>43054.607893518521</v>
      </c>
      <c r="D211" t="s">
        <v>3707</v>
      </c>
      <c r="E211" t="s">
        <v>3727</v>
      </c>
    </row>
    <row r="212" spans="1:5">
      <c r="A212" t="s">
        <v>205</v>
      </c>
      <c r="B212">
        <v>2016</v>
      </c>
      <c r="C212" s="14">
        <v>43054.607893518521</v>
      </c>
      <c r="D212" t="s">
        <v>3707</v>
      </c>
      <c r="E212" t="s">
        <v>7117</v>
      </c>
    </row>
    <row r="213" spans="1:5">
      <c r="A213" t="s">
        <v>205</v>
      </c>
      <c r="B213">
        <v>2016</v>
      </c>
      <c r="C213" s="14">
        <v>43054.607893518521</v>
      </c>
      <c r="D213" t="s">
        <v>3704</v>
      </c>
    </row>
    <row r="214" spans="1:5">
      <c r="A214" t="s">
        <v>205</v>
      </c>
      <c r="B214">
        <v>2014</v>
      </c>
      <c r="C214" s="14">
        <v>43054.607893518521</v>
      </c>
      <c r="D214" t="s">
        <v>3704</v>
      </c>
    </row>
    <row r="215" spans="1:5">
      <c r="A215" t="s">
        <v>205</v>
      </c>
      <c r="B215">
        <v>2014</v>
      </c>
      <c r="C215" s="14">
        <v>43054.607893518521</v>
      </c>
      <c r="D215" t="s">
        <v>3703</v>
      </c>
    </row>
    <row r="216" spans="1:5">
      <c r="A216" t="s">
        <v>205</v>
      </c>
      <c r="B216">
        <v>2014</v>
      </c>
      <c r="C216" s="14">
        <v>43054.607893518521</v>
      </c>
      <c r="D216" t="s">
        <v>3709</v>
      </c>
    </row>
    <row r="217" spans="1:5">
      <c r="A217" t="s">
        <v>205</v>
      </c>
      <c r="B217">
        <v>2013</v>
      </c>
      <c r="C217" s="14">
        <v>43054.607893518521</v>
      </c>
      <c r="D217" t="s">
        <v>3707</v>
      </c>
    </row>
    <row r="218" spans="1:5">
      <c r="A218" t="s">
        <v>205</v>
      </c>
      <c r="B218">
        <v>2013</v>
      </c>
      <c r="C218" s="14">
        <v>43054.607893518521</v>
      </c>
      <c r="D218" t="s">
        <v>3705</v>
      </c>
      <c r="E218" t="s">
        <v>3729</v>
      </c>
    </row>
    <row r="219" spans="1:5">
      <c r="A219" t="s">
        <v>205</v>
      </c>
      <c r="B219">
        <v>2013</v>
      </c>
      <c r="C219" s="14">
        <v>43054.607893518521</v>
      </c>
      <c r="D219" t="s">
        <v>3704</v>
      </c>
    </row>
    <row r="220" spans="1:5">
      <c r="A220" t="s">
        <v>205</v>
      </c>
      <c r="B220">
        <v>2013</v>
      </c>
      <c r="C220" s="14">
        <v>43054.607893518521</v>
      </c>
      <c r="D220" t="s">
        <v>3703</v>
      </c>
    </row>
    <row r="221" spans="1:5">
      <c r="A221" t="s">
        <v>205</v>
      </c>
      <c r="B221">
        <v>2013</v>
      </c>
      <c r="C221" s="14">
        <v>43054.607893518521</v>
      </c>
      <c r="D221" t="s">
        <v>3709</v>
      </c>
    </row>
    <row r="222" spans="1:5">
      <c r="A222" t="s">
        <v>205</v>
      </c>
      <c r="B222">
        <v>2014</v>
      </c>
      <c r="C222" s="14">
        <v>43054.607893518521</v>
      </c>
      <c r="D222" t="s">
        <v>3705</v>
      </c>
      <c r="E222" t="s">
        <v>3728</v>
      </c>
    </row>
    <row r="223" spans="1:5">
      <c r="A223" t="s">
        <v>205</v>
      </c>
      <c r="B223">
        <v>2015</v>
      </c>
      <c r="C223" s="14">
        <v>43054.607893518521</v>
      </c>
      <c r="D223" t="s">
        <v>3703</v>
      </c>
    </row>
    <row r="224" spans="1:5">
      <c r="A224" t="s">
        <v>215</v>
      </c>
      <c r="B224">
        <v>2015</v>
      </c>
      <c r="C224" s="14">
        <v>43054.607893518521</v>
      </c>
      <c r="D224" t="s">
        <v>3704</v>
      </c>
    </row>
    <row r="225" spans="1:5">
      <c r="A225" t="s">
        <v>215</v>
      </c>
      <c r="B225">
        <v>2015</v>
      </c>
      <c r="C225" s="14">
        <v>43054.607893518521</v>
      </c>
      <c r="D225" t="s">
        <v>3705</v>
      </c>
      <c r="E225" t="s">
        <v>7118</v>
      </c>
    </row>
    <row r="226" spans="1:5">
      <c r="A226" t="s">
        <v>215</v>
      </c>
      <c r="B226">
        <v>2015</v>
      </c>
      <c r="C226" s="14">
        <v>43054.607893518521</v>
      </c>
      <c r="D226" t="s">
        <v>3707</v>
      </c>
      <c r="E226" t="s">
        <v>7119</v>
      </c>
    </row>
    <row r="227" spans="1:5">
      <c r="A227" t="s">
        <v>215</v>
      </c>
      <c r="B227">
        <v>2016</v>
      </c>
      <c r="C227" s="14">
        <v>43054.607893518521</v>
      </c>
      <c r="D227" t="s">
        <v>3709</v>
      </c>
    </row>
    <row r="228" spans="1:5">
      <c r="A228" t="s">
        <v>215</v>
      </c>
      <c r="B228">
        <v>2016</v>
      </c>
      <c r="C228" s="14">
        <v>43054.607893518521</v>
      </c>
      <c r="D228" t="s">
        <v>3703</v>
      </c>
    </row>
    <row r="229" spans="1:5">
      <c r="A229" t="s">
        <v>215</v>
      </c>
      <c r="B229">
        <v>2016</v>
      </c>
      <c r="C229" s="14">
        <v>43054.607893518521</v>
      </c>
      <c r="D229" t="s">
        <v>3704</v>
      </c>
    </row>
    <row r="230" spans="1:5">
      <c r="A230" t="s">
        <v>215</v>
      </c>
      <c r="B230">
        <v>2015</v>
      </c>
      <c r="C230" s="14">
        <v>43054.607893518521</v>
      </c>
      <c r="D230" t="s">
        <v>3709</v>
      </c>
    </row>
    <row r="231" spans="1:5">
      <c r="A231" t="s">
        <v>215</v>
      </c>
      <c r="B231">
        <v>2016</v>
      </c>
      <c r="C231" s="14">
        <v>43054.607893518521</v>
      </c>
      <c r="D231" t="s">
        <v>3707</v>
      </c>
      <c r="E231">
        <v>100</v>
      </c>
    </row>
    <row r="232" spans="1:5">
      <c r="A232" t="s">
        <v>215</v>
      </c>
      <c r="B232">
        <v>2014</v>
      </c>
      <c r="C232" s="14">
        <v>43054.607893518521</v>
      </c>
      <c r="D232" t="s">
        <v>3707</v>
      </c>
      <c r="E232" t="s">
        <v>3730</v>
      </c>
    </row>
    <row r="233" spans="1:5">
      <c r="A233" t="s">
        <v>215</v>
      </c>
      <c r="B233">
        <v>2016</v>
      </c>
      <c r="C233" s="14">
        <v>43054.607893518521</v>
      </c>
      <c r="D233" t="s">
        <v>3705</v>
      </c>
      <c r="E233" t="s">
        <v>7120</v>
      </c>
    </row>
    <row r="234" spans="1:5">
      <c r="A234" t="s">
        <v>215</v>
      </c>
      <c r="B234">
        <v>2013</v>
      </c>
      <c r="C234" s="14">
        <v>43054.607893518521</v>
      </c>
      <c r="D234" t="s">
        <v>3709</v>
      </c>
    </row>
    <row r="235" spans="1:5">
      <c r="A235" t="s">
        <v>215</v>
      </c>
      <c r="B235">
        <v>2014</v>
      </c>
      <c r="C235" s="14">
        <v>43054.607893518521</v>
      </c>
      <c r="D235" t="s">
        <v>3705</v>
      </c>
      <c r="E235" t="s">
        <v>3731</v>
      </c>
    </row>
    <row r="236" spans="1:5">
      <c r="A236" t="s">
        <v>215</v>
      </c>
      <c r="B236">
        <v>2014</v>
      </c>
      <c r="C236" s="14">
        <v>43054.607893518521</v>
      </c>
      <c r="D236" t="s">
        <v>3704</v>
      </c>
    </row>
    <row r="237" spans="1:5">
      <c r="A237" t="s">
        <v>215</v>
      </c>
      <c r="B237">
        <v>2014</v>
      </c>
      <c r="C237" s="14">
        <v>43054.607893518521</v>
      </c>
      <c r="D237" t="s">
        <v>3703</v>
      </c>
    </row>
    <row r="238" spans="1:5">
      <c r="A238" t="s">
        <v>215</v>
      </c>
      <c r="B238">
        <v>2014</v>
      </c>
      <c r="C238" s="14">
        <v>43054.607893518521</v>
      </c>
      <c r="D238" t="s">
        <v>3709</v>
      </c>
    </row>
    <row r="239" spans="1:5">
      <c r="A239" t="s">
        <v>215</v>
      </c>
      <c r="B239">
        <v>2013</v>
      </c>
      <c r="C239" s="14">
        <v>43054.607893518521</v>
      </c>
      <c r="D239" t="s">
        <v>3707</v>
      </c>
      <c r="E239" t="s">
        <v>7121</v>
      </c>
    </row>
    <row r="240" spans="1:5">
      <c r="A240" t="s">
        <v>215</v>
      </c>
      <c r="B240">
        <v>2013</v>
      </c>
      <c r="C240" s="14">
        <v>43054.607893518521</v>
      </c>
      <c r="D240" t="s">
        <v>3705</v>
      </c>
      <c r="E240" t="s">
        <v>3732</v>
      </c>
    </row>
    <row r="241" spans="1:5">
      <c r="A241" t="s">
        <v>215</v>
      </c>
      <c r="B241">
        <v>2013</v>
      </c>
      <c r="C241" s="14">
        <v>43054.607893518521</v>
      </c>
      <c r="D241" t="s">
        <v>3704</v>
      </c>
    </row>
    <row r="242" spans="1:5">
      <c r="A242" t="s">
        <v>215</v>
      </c>
      <c r="B242">
        <v>2013</v>
      </c>
      <c r="C242" s="14">
        <v>43054.607893518521</v>
      </c>
      <c r="D242" t="s">
        <v>3703</v>
      </c>
    </row>
    <row r="243" spans="1:5">
      <c r="A243" t="s">
        <v>215</v>
      </c>
      <c r="B243">
        <v>2015</v>
      </c>
      <c r="C243" s="14">
        <v>43054.607893518521</v>
      </c>
      <c r="D243" t="s">
        <v>3703</v>
      </c>
    </row>
    <row r="244" spans="1:5">
      <c r="A244" t="s">
        <v>223</v>
      </c>
      <c r="B244">
        <v>2015</v>
      </c>
      <c r="C244" s="14">
        <v>43054.607893518521</v>
      </c>
      <c r="D244" t="s">
        <v>3709</v>
      </c>
    </row>
    <row r="245" spans="1:5">
      <c r="A245" t="s">
        <v>223</v>
      </c>
      <c r="B245">
        <v>2016</v>
      </c>
      <c r="C245" s="14">
        <v>43054.607893518521</v>
      </c>
      <c r="D245" t="s">
        <v>3707</v>
      </c>
      <c r="E245" t="s">
        <v>3733</v>
      </c>
    </row>
    <row r="246" spans="1:5">
      <c r="A246" t="s">
        <v>223</v>
      </c>
      <c r="B246">
        <v>2015</v>
      </c>
      <c r="C246" s="14">
        <v>43054.607893518521</v>
      </c>
      <c r="D246" t="s">
        <v>3704</v>
      </c>
    </row>
    <row r="247" spans="1:5">
      <c r="A247" t="s">
        <v>223</v>
      </c>
      <c r="B247">
        <v>2015</v>
      </c>
      <c r="C247" s="14">
        <v>43054.607893518521</v>
      </c>
      <c r="D247" t="s">
        <v>3705</v>
      </c>
    </row>
    <row r="248" spans="1:5">
      <c r="A248" t="s">
        <v>223</v>
      </c>
      <c r="B248">
        <v>2015</v>
      </c>
      <c r="C248" s="14">
        <v>43054.607893518521</v>
      </c>
      <c r="D248" t="s">
        <v>3707</v>
      </c>
      <c r="E248" t="s">
        <v>3733</v>
      </c>
    </row>
    <row r="249" spans="1:5">
      <c r="A249" t="s">
        <v>223</v>
      </c>
      <c r="B249">
        <v>2016</v>
      </c>
      <c r="C249" s="14">
        <v>43054.607893518521</v>
      </c>
      <c r="D249" t="s">
        <v>3709</v>
      </c>
    </row>
    <row r="250" spans="1:5">
      <c r="A250" t="s">
        <v>223</v>
      </c>
      <c r="B250">
        <v>2016</v>
      </c>
      <c r="C250" s="14">
        <v>43054.607893518521</v>
      </c>
      <c r="D250" t="s">
        <v>3703</v>
      </c>
    </row>
    <row r="251" spans="1:5">
      <c r="A251" t="s">
        <v>223</v>
      </c>
      <c r="B251">
        <v>2016</v>
      </c>
      <c r="C251" s="14">
        <v>43054.607893518521</v>
      </c>
      <c r="D251" t="s">
        <v>3705</v>
      </c>
    </row>
    <row r="252" spans="1:5">
      <c r="A252" t="s">
        <v>223</v>
      </c>
      <c r="B252">
        <v>2014</v>
      </c>
      <c r="C252" s="14">
        <v>43054.607893518521</v>
      </c>
      <c r="D252" t="s">
        <v>3707</v>
      </c>
      <c r="E252" t="s">
        <v>3733</v>
      </c>
    </row>
    <row r="253" spans="1:5">
      <c r="A253" t="s">
        <v>223</v>
      </c>
      <c r="B253">
        <v>2016</v>
      </c>
      <c r="C253" s="14">
        <v>43054.607893518521</v>
      </c>
      <c r="D253" t="s">
        <v>3704</v>
      </c>
    </row>
    <row r="254" spans="1:5">
      <c r="A254" t="s">
        <v>223</v>
      </c>
      <c r="B254">
        <v>2014</v>
      </c>
      <c r="C254" s="14">
        <v>43054.607893518521</v>
      </c>
      <c r="D254" t="s">
        <v>3704</v>
      </c>
    </row>
    <row r="255" spans="1:5">
      <c r="A255" t="s">
        <v>223</v>
      </c>
      <c r="B255">
        <v>2014</v>
      </c>
      <c r="C255" s="14">
        <v>43054.607893518521</v>
      </c>
      <c r="D255" t="s">
        <v>3703</v>
      </c>
    </row>
    <row r="256" spans="1:5">
      <c r="A256" t="s">
        <v>223</v>
      </c>
      <c r="B256">
        <v>2014</v>
      </c>
      <c r="C256" s="14">
        <v>43054.607893518521</v>
      </c>
      <c r="D256" t="s">
        <v>3709</v>
      </c>
    </row>
    <row r="257" spans="1:5">
      <c r="A257" t="s">
        <v>223</v>
      </c>
      <c r="B257">
        <v>2013</v>
      </c>
      <c r="C257" s="14">
        <v>43054.607893518521</v>
      </c>
      <c r="D257" t="s">
        <v>3707</v>
      </c>
      <c r="E257" t="s">
        <v>706</v>
      </c>
    </row>
    <row r="258" spans="1:5">
      <c r="A258" t="s">
        <v>223</v>
      </c>
      <c r="B258">
        <v>2013</v>
      </c>
      <c r="C258" s="14">
        <v>43054.607893518521</v>
      </c>
      <c r="D258" t="s">
        <v>3705</v>
      </c>
      <c r="E258" t="s">
        <v>706</v>
      </c>
    </row>
    <row r="259" spans="1:5">
      <c r="A259" t="s">
        <v>223</v>
      </c>
      <c r="B259">
        <v>2013</v>
      </c>
      <c r="C259" s="14">
        <v>43054.607893518521</v>
      </c>
      <c r="D259" t="s">
        <v>3704</v>
      </c>
    </row>
    <row r="260" spans="1:5">
      <c r="A260" t="s">
        <v>223</v>
      </c>
      <c r="B260">
        <v>2013</v>
      </c>
      <c r="C260" s="14">
        <v>43054.607893518521</v>
      </c>
      <c r="D260" t="s">
        <v>3703</v>
      </c>
    </row>
    <row r="261" spans="1:5">
      <c r="A261" t="s">
        <v>223</v>
      </c>
      <c r="B261">
        <v>2013</v>
      </c>
      <c r="C261" s="14">
        <v>43054.607893518521</v>
      </c>
      <c r="D261" t="s">
        <v>3709</v>
      </c>
    </row>
    <row r="262" spans="1:5">
      <c r="A262" t="s">
        <v>223</v>
      </c>
      <c r="B262">
        <v>2015</v>
      </c>
      <c r="C262" s="14">
        <v>43054.607893518521</v>
      </c>
      <c r="D262" t="s">
        <v>3703</v>
      </c>
    </row>
    <row r="263" spans="1:5">
      <c r="A263" t="s">
        <v>223</v>
      </c>
      <c r="B263">
        <v>2014</v>
      </c>
      <c r="C263" s="14">
        <v>43054.607893518521</v>
      </c>
      <c r="D263" t="s">
        <v>3705</v>
      </c>
    </row>
    <row r="264" spans="1:5">
      <c r="A264" t="s">
        <v>232</v>
      </c>
      <c r="B264">
        <v>2016</v>
      </c>
      <c r="C264" s="14">
        <v>43054.607893518521</v>
      </c>
      <c r="D264" t="s">
        <v>3707</v>
      </c>
      <c r="E264" t="s">
        <v>7122</v>
      </c>
    </row>
    <row r="265" spans="1:5">
      <c r="A265" t="s">
        <v>232</v>
      </c>
      <c r="B265">
        <v>2015</v>
      </c>
      <c r="C265" s="14">
        <v>43054.607893518521</v>
      </c>
      <c r="D265" t="s">
        <v>3709</v>
      </c>
    </row>
    <row r="266" spans="1:5">
      <c r="A266" t="s">
        <v>232</v>
      </c>
      <c r="B266">
        <v>2015</v>
      </c>
      <c r="C266" s="14">
        <v>43054.607893518521</v>
      </c>
      <c r="D266" t="s">
        <v>3704</v>
      </c>
    </row>
    <row r="267" spans="1:5">
      <c r="A267" t="s">
        <v>232</v>
      </c>
      <c r="B267">
        <v>2015</v>
      </c>
      <c r="C267" s="14">
        <v>43054.607893518521</v>
      </c>
      <c r="D267" t="s">
        <v>3705</v>
      </c>
      <c r="E267" t="s">
        <v>7123</v>
      </c>
    </row>
    <row r="268" spans="1:5">
      <c r="A268" t="s">
        <v>232</v>
      </c>
      <c r="B268">
        <v>2015</v>
      </c>
      <c r="C268" s="14">
        <v>43054.607893518521</v>
      </c>
      <c r="D268" t="s">
        <v>3707</v>
      </c>
      <c r="E268" t="s">
        <v>3735</v>
      </c>
    </row>
    <row r="269" spans="1:5">
      <c r="A269" t="s">
        <v>232</v>
      </c>
      <c r="B269">
        <v>2016</v>
      </c>
      <c r="C269" s="14">
        <v>43054.607893518521</v>
      </c>
      <c r="D269" t="s">
        <v>3709</v>
      </c>
    </row>
    <row r="270" spans="1:5">
      <c r="A270" t="s">
        <v>232</v>
      </c>
      <c r="B270">
        <v>2016</v>
      </c>
      <c r="C270" s="14">
        <v>43054.607893518521</v>
      </c>
      <c r="D270" t="s">
        <v>3703</v>
      </c>
    </row>
    <row r="271" spans="1:5">
      <c r="A271" t="s">
        <v>232</v>
      </c>
      <c r="B271">
        <v>2016</v>
      </c>
      <c r="C271" s="14">
        <v>43054.607893518521</v>
      </c>
      <c r="D271" t="s">
        <v>3705</v>
      </c>
      <c r="E271" t="s">
        <v>7123</v>
      </c>
    </row>
    <row r="272" spans="1:5">
      <c r="A272" t="s">
        <v>232</v>
      </c>
      <c r="B272">
        <v>2014</v>
      </c>
      <c r="C272" s="14">
        <v>43054.607893518521</v>
      </c>
      <c r="D272" t="s">
        <v>3707</v>
      </c>
      <c r="E272" t="s">
        <v>3735</v>
      </c>
    </row>
    <row r="273" spans="1:5">
      <c r="A273" t="s">
        <v>232</v>
      </c>
      <c r="B273">
        <v>2016</v>
      </c>
      <c r="C273" s="14">
        <v>43054.607893518521</v>
      </c>
      <c r="D273" t="s">
        <v>3704</v>
      </c>
    </row>
    <row r="274" spans="1:5">
      <c r="A274" t="s">
        <v>232</v>
      </c>
      <c r="B274">
        <v>2014</v>
      </c>
      <c r="C274" s="14">
        <v>43054.607893518521</v>
      </c>
      <c r="D274" t="s">
        <v>3704</v>
      </c>
    </row>
    <row r="275" spans="1:5">
      <c r="A275" t="s">
        <v>232</v>
      </c>
      <c r="B275">
        <v>2014</v>
      </c>
      <c r="C275" s="14">
        <v>43054.607893518521</v>
      </c>
      <c r="D275" t="s">
        <v>3703</v>
      </c>
    </row>
    <row r="276" spans="1:5">
      <c r="A276" t="s">
        <v>232</v>
      </c>
      <c r="B276">
        <v>2014</v>
      </c>
      <c r="C276" s="14">
        <v>43054.607893518521</v>
      </c>
      <c r="D276" t="s">
        <v>3709</v>
      </c>
    </row>
    <row r="277" spans="1:5">
      <c r="A277" t="s">
        <v>232</v>
      </c>
      <c r="B277">
        <v>2013</v>
      </c>
      <c r="C277" s="14">
        <v>43054.607893518521</v>
      </c>
      <c r="D277" t="s">
        <v>3707</v>
      </c>
      <c r="E277" t="s">
        <v>3734</v>
      </c>
    </row>
    <row r="278" spans="1:5">
      <c r="A278" t="s">
        <v>232</v>
      </c>
      <c r="B278">
        <v>2013</v>
      </c>
      <c r="C278" s="14">
        <v>43054.607893518521</v>
      </c>
      <c r="D278" t="s">
        <v>3705</v>
      </c>
      <c r="E278" t="s">
        <v>3737</v>
      </c>
    </row>
    <row r="279" spans="1:5">
      <c r="A279" t="s">
        <v>232</v>
      </c>
      <c r="B279">
        <v>2013</v>
      </c>
      <c r="C279" s="14">
        <v>43054.607893518521</v>
      </c>
      <c r="D279" t="s">
        <v>3704</v>
      </c>
    </row>
    <row r="280" spans="1:5">
      <c r="A280" t="s">
        <v>232</v>
      </c>
      <c r="B280">
        <v>2013</v>
      </c>
      <c r="C280" s="14">
        <v>43054.607893518521</v>
      </c>
      <c r="D280" t="s">
        <v>3703</v>
      </c>
    </row>
    <row r="281" spans="1:5">
      <c r="A281" t="s">
        <v>232</v>
      </c>
      <c r="B281">
        <v>2013</v>
      </c>
      <c r="C281" s="14">
        <v>43054.607893518521</v>
      </c>
      <c r="D281" t="s">
        <v>3709</v>
      </c>
    </row>
    <row r="282" spans="1:5">
      <c r="A282" t="s">
        <v>232</v>
      </c>
      <c r="B282">
        <v>2014</v>
      </c>
      <c r="C282" s="14">
        <v>43054.607893518521</v>
      </c>
      <c r="D282" t="s">
        <v>3705</v>
      </c>
      <c r="E282" t="s">
        <v>3736</v>
      </c>
    </row>
    <row r="283" spans="1:5">
      <c r="A283" t="s">
        <v>232</v>
      </c>
      <c r="B283">
        <v>2015</v>
      </c>
      <c r="C283" s="14">
        <v>43054.607893518521</v>
      </c>
      <c r="D283" t="s">
        <v>3703</v>
      </c>
    </row>
    <row r="284" spans="1:5">
      <c r="A284" t="s">
        <v>239</v>
      </c>
      <c r="B284">
        <v>2014</v>
      </c>
      <c r="C284" s="14">
        <v>43054.607893518521</v>
      </c>
      <c r="D284" t="s">
        <v>3707</v>
      </c>
    </row>
    <row r="285" spans="1:5">
      <c r="A285" t="s">
        <v>239</v>
      </c>
      <c r="B285">
        <v>2015</v>
      </c>
      <c r="C285" s="14">
        <v>43054.607893518521</v>
      </c>
      <c r="D285" t="s">
        <v>3709</v>
      </c>
    </row>
    <row r="286" spans="1:5">
      <c r="A286" t="s">
        <v>239</v>
      </c>
      <c r="B286">
        <v>2014</v>
      </c>
      <c r="C286" s="14">
        <v>43054.607893518521</v>
      </c>
      <c r="D286" t="s">
        <v>3704</v>
      </c>
    </row>
    <row r="287" spans="1:5">
      <c r="A287" t="s">
        <v>239</v>
      </c>
      <c r="B287">
        <v>2014</v>
      </c>
      <c r="C287" s="14">
        <v>43054.607893518521</v>
      </c>
      <c r="D287" t="s">
        <v>3703</v>
      </c>
    </row>
    <row r="288" spans="1:5">
      <c r="A288" t="s">
        <v>239</v>
      </c>
      <c r="B288">
        <v>2014</v>
      </c>
      <c r="C288" s="14">
        <v>43054.607893518521</v>
      </c>
      <c r="D288" t="s">
        <v>3709</v>
      </c>
    </row>
    <row r="289" spans="1:5">
      <c r="A289" t="s">
        <v>239</v>
      </c>
      <c r="B289">
        <v>2013</v>
      </c>
      <c r="C289" s="14">
        <v>43054.607893518521</v>
      </c>
      <c r="D289" t="s">
        <v>3707</v>
      </c>
    </row>
    <row r="290" spans="1:5">
      <c r="A290" t="s">
        <v>239</v>
      </c>
      <c r="B290">
        <v>2013</v>
      </c>
      <c r="C290" s="14">
        <v>43054.607893518521</v>
      </c>
      <c r="D290" t="s">
        <v>3705</v>
      </c>
      <c r="E290" t="s">
        <v>3739</v>
      </c>
    </row>
    <row r="291" spans="1:5">
      <c r="A291" t="s">
        <v>239</v>
      </c>
      <c r="B291">
        <v>2013</v>
      </c>
      <c r="C291" s="14">
        <v>43054.607893518521</v>
      </c>
      <c r="D291" t="s">
        <v>3704</v>
      </c>
    </row>
    <row r="292" spans="1:5">
      <c r="A292" t="s">
        <v>239</v>
      </c>
      <c r="B292">
        <v>2013</v>
      </c>
      <c r="C292" s="14">
        <v>43054.607893518521</v>
      </c>
      <c r="D292" t="s">
        <v>3709</v>
      </c>
    </row>
    <row r="293" spans="1:5">
      <c r="A293" t="s">
        <v>239</v>
      </c>
      <c r="B293">
        <v>2013</v>
      </c>
      <c r="C293" s="14">
        <v>43054.607893518521</v>
      </c>
      <c r="D293" t="s">
        <v>3703</v>
      </c>
    </row>
    <row r="294" spans="1:5">
      <c r="A294" t="s">
        <v>239</v>
      </c>
      <c r="B294">
        <v>2016</v>
      </c>
      <c r="C294" s="14">
        <v>43054.607893518521</v>
      </c>
      <c r="D294" t="s">
        <v>3707</v>
      </c>
      <c r="E294" t="s">
        <v>7124</v>
      </c>
    </row>
    <row r="295" spans="1:5">
      <c r="A295" t="s">
        <v>239</v>
      </c>
      <c r="B295">
        <v>2014</v>
      </c>
      <c r="C295" s="14">
        <v>43054.607893518521</v>
      </c>
      <c r="D295" t="s">
        <v>3705</v>
      </c>
      <c r="E295" t="s">
        <v>3738</v>
      </c>
    </row>
    <row r="296" spans="1:5">
      <c r="A296" t="s">
        <v>239</v>
      </c>
      <c r="B296">
        <v>2016</v>
      </c>
      <c r="C296" s="14">
        <v>43054.607893518521</v>
      </c>
      <c r="D296" t="s">
        <v>3705</v>
      </c>
      <c r="E296" t="s">
        <v>7125</v>
      </c>
    </row>
    <row r="297" spans="1:5">
      <c r="A297" t="s">
        <v>239</v>
      </c>
      <c r="B297">
        <v>2016</v>
      </c>
      <c r="C297" s="14">
        <v>43054.607893518521</v>
      </c>
      <c r="D297" t="s">
        <v>3704</v>
      </c>
    </row>
    <row r="298" spans="1:5">
      <c r="A298" t="s">
        <v>239</v>
      </c>
      <c r="B298">
        <v>2016</v>
      </c>
      <c r="C298" s="14">
        <v>43054.607893518521</v>
      </c>
      <c r="D298" t="s">
        <v>3703</v>
      </c>
    </row>
    <row r="299" spans="1:5">
      <c r="A299" t="s">
        <v>239</v>
      </c>
      <c r="B299">
        <v>2016</v>
      </c>
      <c r="C299" s="14">
        <v>43054.607893518521</v>
      </c>
      <c r="D299" t="s">
        <v>3709</v>
      </c>
    </row>
    <row r="300" spans="1:5">
      <c r="A300" t="s">
        <v>239</v>
      </c>
      <c r="B300">
        <v>2015</v>
      </c>
      <c r="C300" s="14">
        <v>43054.607893518521</v>
      </c>
      <c r="D300" t="s">
        <v>3707</v>
      </c>
      <c r="E300" t="s">
        <v>7126</v>
      </c>
    </row>
    <row r="301" spans="1:5">
      <c r="A301" t="s">
        <v>239</v>
      </c>
      <c r="B301">
        <v>2015</v>
      </c>
      <c r="C301" s="14">
        <v>43054.607893518521</v>
      </c>
      <c r="D301" t="s">
        <v>3705</v>
      </c>
      <c r="E301" t="s">
        <v>7127</v>
      </c>
    </row>
    <row r="302" spans="1:5">
      <c r="A302" t="s">
        <v>239</v>
      </c>
      <c r="B302">
        <v>2015</v>
      </c>
      <c r="C302" s="14">
        <v>43054.607893518521</v>
      </c>
      <c r="D302" t="s">
        <v>3704</v>
      </c>
    </row>
    <row r="303" spans="1:5">
      <c r="A303" t="s">
        <v>239</v>
      </c>
      <c r="B303">
        <v>2015</v>
      </c>
      <c r="C303" s="14">
        <v>43054.607893518521</v>
      </c>
      <c r="D303" t="s">
        <v>3703</v>
      </c>
    </row>
    <row r="304" spans="1:5">
      <c r="A304" t="s">
        <v>248</v>
      </c>
      <c r="B304">
        <v>2014</v>
      </c>
      <c r="C304" s="14">
        <v>43054.607893518521</v>
      </c>
      <c r="D304" t="s">
        <v>3707</v>
      </c>
    </row>
    <row r="305" spans="1:5">
      <c r="A305" t="s">
        <v>248</v>
      </c>
      <c r="B305">
        <v>2015</v>
      </c>
      <c r="C305" s="14">
        <v>43054.607893518521</v>
      </c>
      <c r="D305" t="s">
        <v>3709</v>
      </c>
    </row>
    <row r="306" spans="1:5">
      <c r="A306" t="s">
        <v>248</v>
      </c>
      <c r="B306">
        <v>2016</v>
      </c>
      <c r="C306" s="14">
        <v>43054.607893518521</v>
      </c>
      <c r="D306" t="s">
        <v>3705</v>
      </c>
      <c r="E306" t="s">
        <v>7128</v>
      </c>
    </row>
    <row r="307" spans="1:5">
      <c r="A307" t="s">
        <v>248</v>
      </c>
      <c r="B307">
        <v>2016</v>
      </c>
      <c r="C307" s="14">
        <v>43054.607893518521</v>
      </c>
      <c r="D307" t="s">
        <v>3704</v>
      </c>
    </row>
    <row r="308" spans="1:5">
      <c r="A308" t="s">
        <v>248</v>
      </c>
      <c r="B308">
        <v>2016</v>
      </c>
      <c r="C308" s="14">
        <v>43054.607893518521</v>
      </c>
      <c r="D308" t="s">
        <v>3703</v>
      </c>
    </row>
    <row r="309" spans="1:5">
      <c r="A309" t="s">
        <v>248</v>
      </c>
      <c r="B309">
        <v>2016</v>
      </c>
      <c r="C309" s="14">
        <v>43054.607893518521</v>
      </c>
      <c r="D309" t="s">
        <v>3709</v>
      </c>
    </row>
    <row r="310" spans="1:5">
      <c r="A310" t="s">
        <v>248</v>
      </c>
      <c r="B310">
        <v>2015</v>
      </c>
      <c r="C310" s="14">
        <v>43054.607893518521</v>
      </c>
      <c r="D310" t="s">
        <v>3707</v>
      </c>
    </row>
    <row r="311" spans="1:5">
      <c r="A311" t="s">
        <v>248</v>
      </c>
      <c r="B311">
        <v>2015</v>
      </c>
      <c r="C311" s="14">
        <v>43054.607893518521</v>
      </c>
      <c r="D311" t="s">
        <v>3705</v>
      </c>
    </row>
    <row r="312" spans="1:5">
      <c r="A312" t="s">
        <v>248</v>
      </c>
      <c r="B312">
        <v>2015</v>
      </c>
      <c r="C312" s="14">
        <v>43054.607893518521</v>
      </c>
      <c r="D312" t="s">
        <v>3704</v>
      </c>
    </row>
    <row r="313" spans="1:5">
      <c r="A313" t="s">
        <v>248</v>
      </c>
      <c r="B313">
        <v>2016</v>
      </c>
      <c r="C313" s="14">
        <v>43054.607893518521</v>
      </c>
      <c r="D313" t="s">
        <v>3707</v>
      </c>
      <c r="E313" t="s">
        <v>7129</v>
      </c>
    </row>
    <row r="314" spans="1:5">
      <c r="A314" t="s">
        <v>248</v>
      </c>
      <c r="B314">
        <v>2013</v>
      </c>
      <c r="C314" s="14">
        <v>43054.607893518521</v>
      </c>
      <c r="D314" t="s">
        <v>3703</v>
      </c>
    </row>
    <row r="315" spans="1:5">
      <c r="A315" t="s">
        <v>248</v>
      </c>
      <c r="B315">
        <v>2015</v>
      </c>
      <c r="C315" s="14">
        <v>43054.607893518521</v>
      </c>
      <c r="D315" t="s">
        <v>3703</v>
      </c>
    </row>
    <row r="316" spans="1:5">
      <c r="A316" t="s">
        <v>248</v>
      </c>
      <c r="B316">
        <v>2013</v>
      </c>
      <c r="C316" s="14">
        <v>43054.607893518521</v>
      </c>
      <c r="D316" t="s">
        <v>3709</v>
      </c>
    </row>
    <row r="317" spans="1:5">
      <c r="A317" t="s">
        <v>248</v>
      </c>
      <c r="B317">
        <v>2013</v>
      </c>
      <c r="C317" s="14">
        <v>43054.607893518521</v>
      </c>
      <c r="D317" t="s">
        <v>3704</v>
      </c>
    </row>
    <row r="318" spans="1:5">
      <c r="A318" t="s">
        <v>248</v>
      </c>
      <c r="B318">
        <v>2013</v>
      </c>
      <c r="C318" s="14">
        <v>43054.607893518521</v>
      </c>
      <c r="D318" t="s">
        <v>3705</v>
      </c>
      <c r="E318" t="s">
        <v>7130</v>
      </c>
    </row>
    <row r="319" spans="1:5">
      <c r="A319" t="s">
        <v>248</v>
      </c>
      <c r="B319">
        <v>2013</v>
      </c>
      <c r="C319" s="14">
        <v>43054.607893518521</v>
      </c>
      <c r="D319" t="s">
        <v>3707</v>
      </c>
      <c r="E319" t="s">
        <v>3740</v>
      </c>
    </row>
    <row r="320" spans="1:5">
      <c r="A320" t="s">
        <v>248</v>
      </c>
      <c r="B320">
        <v>2014</v>
      </c>
      <c r="C320" s="14">
        <v>43054.607893518521</v>
      </c>
      <c r="D320" t="s">
        <v>3709</v>
      </c>
    </row>
    <row r="321" spans="1:5">
      <c r="A321" t="s">
        <v>248</v>
      </c>
      <c r="B321">
        <v>2014</v>
      </c>
      <c r="C321" s="14">
        <v>43054.607893518521</v>
      </c>
      <c r="D321" t="s">
        <v>3703</v>
      </c>
    </row>
    <row r="322" spans="1:5">
      <c r="A322" t="s">
        <v>248</v>
      </c>
      <c r="B322">
        <v>2014</v>
      </c>
      <c r="C322" s="14">
        <v>43054.607893518521</v>
      </c>
      <c r="D322" t="s">
        <v>3704</v>
      </c>
    </row>
    <row r="323" spans="1:5">
      <c r="A323" t="s">
        <v>248</v>
      </c>
      <c r="B323">
        <v>2014</v>
      </c>
      <c r="C323" s="14">
        <v>43054.607893518521</v>
      </c>
      <c r="D323" t="s">
        <v>3705</v>
      </c>
    </row>
    <row r="324" spans="1:5">
      <c r="A324" t="s">
        <v>254</v>
      </c>
      <c r="B324">
        <v>2014</v>
      </c>
      <c r="C324" s="14">
        <v>43054.607893518521</v>
      </c>
      <c r="D324" t="s">
        <v>3707</v>
      </c>
      <c r="E324" t="s">
        <v>3741</v>
      </c>
    </row>
    <row r="325" spans="1:5">
      <c r="A325" t="s">
        <v>254</v>
      </c>
      <c r="B325">
        <v>2015</v>
      </c>
      <c r="C325" s="14">
        <v>43054.607893518521</v>
      </c>
      <c r="D325" t="s">
        <v>3709</v>
      </c>
    </row>
    <row r="326" spans="1:5">
      <c r="A326" t="s">
        <v>254</v>
      </c>
      <c r="B326">
        <v>2016</v>
      </c>
      <c r="C326" s="14">
        <v>43054.607893518521</v>
      </c>
      <c r="D326" t="s">
        <v>3705</v>
      </c>
      <c r="E326" t="s">
        <v>7131</v>
      </c>
    </row>
    <row r="327" spans="1:5">
      <c r="A327" t="s">
        <v>254</v>
      </c>
      <c r="B327">
        <v>2016</v>
      </c>
      <c r="C327" s="14">
        <v>43054.607893518521</v>
      </c>
      <c r="D327" t="s">
        <v>3704</v>
      </c>
    </row>
    <row r="328" spans="1:5">
      <c r="A328" t="s">
        <v>254</v>
      </c>
      <c r="B328">
        <v>2016</v>
      </c>
      <c r="C328" s="14">
        <v>43054.607893518521</v>
      </c>
      <c r="D328" t="s">
        <v>3703</v>
      </c>
    </row>
    <row r="329" spans="1:5">
      <c r="A329" t="s">
        <v>254</v>
      </c>
      <c r="B329">
        <v>2016</v>
      </c>
      <c r="C329" s="14">
        <v>43054.607893518521</v>
      </c>
      <c r="D329" t="s">
        <v>3709</v>
      </c>
    </row>
    <row r="330" spans="1:5">
      <c r="A330" t="s">
        <v>254</v>
      </c>
      <c r="B330">
        <v>2015</v>
      </c>
      <c r="C330" s="14">
        <v>43054.607893518521</v>
      </c>
      <c r="D330" t="s">
        <v>3707</v>
      </c>
      <c r="E330" t="s">
        <v>7132</v>
      </c>
    </row>
    <row r="331" spans="1:5">
      <c r="A331" t="s">
        <v>254</v>
      </c>
      <c r="B331">
        <v>2015</v>
      </c>
      <c r="C331" s="14">
        <v>43054.607893518521</v>
      </c>
      <c r="D331" t="s">
        <v>3705</v>
      </c>
      <c r="E331" t="s">
        <v>7132</v>
      </c>
    </row>
    <row r="332" spans="1:5">
      <c r="A332" t="s">
        <v>254</v>
      </c>
      <c r="B332">
        <v>2015</v>
      </c>
      <c r="C332" s="14">
        <v>43054.607893518521</v>
      </c>
      <c r="D332" t="s">
        <v>3704</v>
      </c>
    </row>
    <row r="333" spans="1:5">
      <c r="A333" t="s">
        <v>254</v>
      </c>
      <c r="B333">
        <v>2016</v>
      </c>
      <c r="C333" s="14">
        <v>43054.607893518521</v>
      </c>
      <c r="D333" t="s">
        <v>3707</v>
      </c>
      <c r="E333" t="s">
        <v>7131</v>
      </c>
    </row>
    <row r="334" spans="1:5">
      <c r="A334" t="s">
        <v>254</v>
      </c>
      <c r="B334">
        <v>2013</v>
      </c>
      <c r="C334" s="14">
        <v>43054.607893518521</v>
      </c>
      <c r="D334" t="s">
        <v>3703</v>
      </c>
    </row>
    <row r="335" spans="1:5">
      <c r="A335" t="s">
        <v>254</v>
      </c>
      <c r="B335">
        <v>2013</v>
      </c>
      <c r="C335" s="14">
        <v>43054.607893518521</v>
      </c>
      <c r="D335" t="s">
        <v>3709</v>
      </c>
    </row>
    <row r="336" spans="1:5">
      <c r="A336" t="s">
        <v>254</v>
      </c>
      <c r="B336">
        <v>2014</v>
      </c>
      <c r="C336" s="14">
        <v>43054.607893518521</v>
      </c>
      <c r="D336" t="s">
        <v>3705</v>
      </c>
      <c r="E336" t="s">
        <v>3741</v>
      </c>
    </row>
    <row r="337" spans="1:5">
      <c r="A337" t="s">
        <v>254</v>
      </c>
      <c r="B337">
        <v>2014</v>
      </c>
      <c r="C337" s="14">
        <v>43054.607893518521</v>
      </c>
      <c r="D337" t="s">
        <v>3704</v>
      </c>
    </row>
    <row r="338" spans="1:5">
      <c r="A338" t="s">
        <v>254</v>
      </c>
      <c r="B338">
        <v>2014</v>
      </c>
      <c r="C338" s="14">
        <v>43054.607893518521</v>
      </c>
      <c r="D338" t="s">
        <v>3703</v>
      </c>
    </row>
    <row r="339" spans="1:5">
      <c r="A339" t="s">
        <v>254</v>
      </c>
      <c r="B339">
        <v>2014</v>
      </c>
      <c r="C339" s="14">
        <v>43054.607893518521</v>
      </c>
      <c r="D339" t="s">
        <v>3709</v>
      </c>
    </row>
    <row r="340" spans="1:5">
      <c r="A340" t="s">
        <v>254</v>
      </c>
      <c r="B340">
        <v>2013</v>
      </c>
      <c r="C340" s="14">
        <v>43054.607893518521</v>
      </c>
      <c r="D340" t="s">
        <v>3707</v>
      </c>
      <c r="E340" t="s">
        <v>3741</v>
      </c>
    </row>
    <row r="341" spans="1:5">
      <c r="A341" t="s">
        <v>254</v>
      </c>
      <c r="B341">
        <v>2013</v>
      </c>
      <c r="C341" s="14">
        <v>43054.607893518521</v>
      </c>
      <c r="D341" t="s">
        <v>3705</v>
      </c>
      <c r="E341" t="s">
        <v>3741</v>
      </c>
    </row>
    <row r="342" spans="1:5">
      <c r="A342" t="s">
        <v>254</v>
      </c>
      <c r="B342">
        <v>2013</v>
      </c>
      <c r="C342" s="14">
        <v>43054.607893518521</v>
      </c>
      <c r="D342" t="s">
        <v>3704</v>
      </c>
    </row>
    <row r="343" spans="1:5">
      <c r="A343" t="s">
        <v>254</v>
      </c>
      <c r="B343">
        <v>2015</v>
      </c>
      <c r="C343" s="14">
        <v>43054.607893518521</v>
      </c>
      <c r="D343" t="s">
        <v>3703</v>
      </c>
    </row>
    <row r="344" spans="1:5">
      <c r="A344" t="s">
        <v>263</v>
      </c>
      <c r="B344">
        <v>2015</v>
      </c>
      <c r="C344" s="14">
        <v>43054.607893518521</v>
      </c>
      <c r="D344" t="s">
        <v>3704</v>
      </c>
    </row>
    <row r="345" spans="1:5">
      <c r="A345" t="s">
        <v>263</v>
      </c>
      <c r="B345">
        <v>2015</v>
      </c>
      <c r="C345" s="14">
        <v>43054.607893518521</v>
      </c>
      <c r="D345" t="s">
        <v>3705</v>
      </c>
      <c r="E345" t="s">
        <v>7133</v>
      </c>
    </row>
    <row r="346" spans="1:5">
      <c r="A346" t="s">
        <v>263</v>
      </c>
      <c r="B346">
        <v>2015</v>
      </c>
      <c r="C346" s="14">
        <v>43054.607893518521</v>
      </c>
      <c r="D346" t="s">
        <v>3707</v>
      </c>
      <c r="E346" t="s">
        <v>7134</v>
      </c>
    </row>
    <row r="347" spans="1:5">
      <c r="A347" t="s">
        <v>263</v>
      </c>
      <c r="B347">
        <v>2016</v>
      </c>
      <c r="C347" s="14">
        <v>43054.607893518521</v>
      </c>
      <c r="D347" t="s">
        <v>3709</v>
      </c>
    </row>
    <row r="348" spans="1:5">
      <c r="A348" t="s">
        <v>263</v>
      </c>
      <c r="B348">
        <v>2016</v>
      </c>
      <c r="C348" s="14">
        <v>43054.607893518521</v>
      </c>
      <c r="D348" t="s">
        <v>3703</v>
      </c>
    </row>
    <row r="349" spans="1:5">
      <c r="A349" t="s">
        <v>263</v>
      </c>
      <c r="B349">
        <v>2016</v>
      </c>
      <c r="C349" s="14">
        <v>43054.607893518521</v>
      </c>
      <c r="D349" t="s">
        <v>3704</v>
      </c>
    </row>
    <row r="350" spans="1:5">
      <c r="A350" t="s">
        <v>263</v>
      </c>
      <c r="B350">
        <v>2015</v>
      </c>
      <c r="C350" s="14">
        <v>43054.607893518521</v>
      </c>
      <c r="D350" t="s">
        <v>3709</v>
      </c>
    </row>
    <row r="351" spans="1:5">
      <c r="A351" t="s">
        <v>263</v>
      </c>
      <c r="B351">
        <v>2016</v>
      </c>
      <c r="C351" s="14">
        <v>43054.607893518521</v>
      </c>
      <c r="D351" t="s">
        <v>3707</v>
      </c>
      <c r="E351" t="s">
        <v>7134</v>
      </c>
    </row>
    <row r="352" spans="1:5">
      <c r="A352" t="s">
        <v>263</v>
      </c>
      <c r="B352">
        <v>2014</v>
      </c>
      <c r="C352" s="14">
        <v>43054.607893518521</v>
      </c>
      <c r="D352" t="s">
        <v>3707</v>
      </c>
      <c r="E352" t="s">
        <v>3743</v>
      </c>
    </row>
    <row r="353" spans="1:5">
      <c r="A353" t="s">
        <v>263</v>
      </c>
      <c r="B353">
        <v>2016</v>
      </c>
      <c r="C353" s="14">
        <v>43054.607893518521</v>
      </c>
      <c r="D353" t="s">
        <v>3705</v>
      </c>
      <c r="E353" t="s">
        <v>7135</v>
      </c>
    </row>
    <row r="354" spans="1:5">
      <c r="A354" t="s">
        <v>263</v>
      </c>
      <c r="B354">
        <v>2013</v>
      </c>
      <c r="C354" s="14">
        <v>43054.607893518521</v>
      </c>
      <c r="D354" t="s">
        <v>3709</v>
      </c>
    </row>
    <row r="355" spans="1:5">
      <c r="A355" t="s">
        <v>263</v>
      </c>
      <c r="B355">
        <v>2014</v>
      </c>
      <c r="C355" s="14">
        <v>43054.607893518521</v>
      </c>
      <c r="D355" t="s">
        <v>3705</v>
      </c>
    </row>
    <row r="356" spans="1:5">
      <c r="A356" t="s">
        <v>263</v>
      </c>
      <c r="B356">
        <v>2014</v>
      </c>
      <c r="C356" s="14">
        <v>43054.607893518521</v>
      </c>
      <c r="D356" t="s">
        <v>3704</v>
      </c>
    </row>
    <row r="357" spans="1:5">
      <c r="A357" t="s">
        <v>263</v>
      </c>
      <c r="B357">
        <v>2014</v>
      </c>
      <c r="C357" s="14">
        <v>43054.607893518521</v>
      </c>
      <c r="D357" t="s">
        <v>3703</v>
      </c>
    </row>
    <row r="358" spans="1:5">
      <c r="A358" t="s">
        <v>263</v>
      </c>
      <c r="B358">
        <v>2014</v>
      </c>
      <c r="C358" s="14">
        <v>43054.607893518521</v>
      </c>
      <c r="D358" t="s">
        <v>3709</v>
      </c>
    </row>
    <row r="359" spans="1:5">
      <c r="A359" t="s">
        <v>263</v>
      </c>
      <c r="B359">
        <v>2013</v>
      </c>
      <c r="C359" s="14">
        <v>43054.607893518521</v>
      </c>
      <c r="D359" t="s">
        <v>3707</v>
      </c>
      <c r="E359" t="s">
        <v>3742</v>
      </c>
    </row>
    <row r="360" spans="1:5">
      <c r="A360" t="s">
        <v>263</v>
      </c>
      <c r="B360">
        <v>2013</v>
      </c>
      <c r="C360" s="14">
        <v>43054.607893518521</v>
      </c>
      <c r="D360" t="s">
        <v>3705</v>
      </c>
      <c r="E360" t="s">
        <v>7136</v>
      </c>
    </row>
    <row r="361" spans="1:5">
      <c r="A361" t="s">
        <v>263</v>
      </c>
      <c r="B361">
        <v>2013</v>
      </c>
      <c r="C361" s="14">
        <v>43054.607893518521</v>
      </c>
      <c r="D361" t="s">
        <v>3704</v>
      </c>
    </row>
    <row r="362" spans="1:5">
      <c r="A362" t="s">
        <v>263</v>
      </c>
      <c r="B362">
        <v>2013</v>
      </c>
      <c r="C362" s="14">
        <v>43054.607893518521</v>
      </c>
      <c r="D362" t="s">
        <v>3703</v>
      </c>
    </row>
    <row r="363" spans="1:5">
      <c r="A363" t="s">
        <v>263</v>
      </c>
      <c r="B363">
        <v>2015</v>
      </c>
      <c r="C363" s="14">
        <v>43054.607893518521</v>
      </c>
      <c r="D363" t="s">
        <v>3703</v>
      </c>
    </row>
    <row r="364" spans="1:5">
      <c r="A364" t="s">
        <v>272</v>
      </c>
      <c r="B364">
        <v>2014</v>
      </c>
      <c r="C364" s="14">
        <v>43054.607893518521</v>
      </c>
      <c r="D364" t="s">
        <v>3707</v>
      </c>
    </row>
    <row r="365" spans="1:5">
      <c r="A365" t="s">
        <v>272</v>
      </c>
      <c r="B365">
        <v>2015</v>
      </c>
      <c r="C365" s="14">
        <v>43054.607893518521</v>
      </c>
      <c r="D365" t="s">
        <v>3709</v>
      </c>
    </row>
    <row r="366" spans="1:5">
      <c r="A366" t="s">
        <v>272</v>
      </c>
      <c r="B366">
        <v>2016</v>
      </c>
      <c r="C366" s="14">
        <v>43054.607893518521</v>
      </c>
      <c r="D366" t="s">
        <v>3705</v>
      </c>
    </row>
    <row r="367" spans="1:5">
      <c r="A367" t="s">
        <v>272</v>
      </c>
      <c r="B367">
        <v>2016</v>
      </c>
      <c r="C367" s="14">
        <v>43054.607893518521</v>
      </c>
      <c r="D367" t="s">
        <v>3704</v>
      </c>
    </row>
    <row r="368" spans="1:5">
      <c r="A368" t="s">
        <v>272</v>
      </c>
      <c r="B368">
        <v>2016</v>
      </c>
      <c r="C368" s="14">
        <v>43054.607893518521</v>
      </c>
      <c r="D368" t="s">
        <v>3703</v>
      </c>
    </row>
    <row r="369" spans="1:4">
      <c r="A369" t="s">
        <v>272</v>
      </c>
      <c r="B369">
        <v>2016</v>
      </c>
      <c r="C369" s="14">
        <v>43054.607893518521</v>
      </c>
      <c r="D369" t="s">
        <v>3709</v>
      </c>
    </row>
    <row r="370" spans="1:4">
      <c r="A370" t="s">
        <v>272</v>
      </c>
      <c r="B370">
        <v>2015</v>
      </c>
      <c r="C370" s="14">
        <v>43054.607893518521</v>
      </c>
      <c r="D370" t="s">
        <v>3707</v>
      </c>
    </row>
    <row r="371" spans="1:4">
      <c r="A371" t="s">
        <v>272</v>
      </c>
      <c r="B371">
        <v>2015</v>
      </c>
      <c r="C371" s="14">
        <v>43054.607893518521</v>
      </c>
      <c r="D371" t="s">
        <v>3705</v>
      </c>
    </row>
    <row r="372" spans="1:4">
      <c r="A372" t="s">
        <v>272</v>
      </c>
      <c r="B372">
        <v>2015</v>
      </c>
      <c r="C372" s="14">
        <v>43054.607893518521</v>
      </c>
      <c r="D372" t="s">
        <v>3704</v>
      </c>
    </row>
    <row r="373" spans="1:4">
      <c r="A373" t="s">
        <v>272</v>
      </c>
      <c r="B373">
        <v>2016</v>
      </c>
      <c r="C373" s="14">
        <v>43054.607893518521</v>
      </c>
      <c r="D373" t="s">
        <v>3707</v>
      </c>
    </row>
    <row r="374" spans="1:4">
      <c r="A374" t="s">
        <v>272</v>
      </c>
      <c r="B374">
        <v>2013</v>
      </c>
      <c r="C374" s="14">
        <v>43054.607893518521</v>
      </c>
      <c r="D374" t="s">
        <v>3703</v>
      </c>
    </row>
    <row r="375" spans="1:4">
      <c r="A375" t="s">
        <v>272</v>
      </c>
      <c r="B375">
        <v>2013</v>
      </c>
      <c r="C375" s="14">
        <v>43054.607893518521</v>
      </c>
      <c r="D375" t="s">
        <v>3709</v>
      </c>
    </row>
    <row r="376" spans="1:4">
      <c r="A376" t="s">
        <v>272</v>
      </c>
      <c r="B376">
        <v>2014</v>
      </c>
      <c r="C376" s="14">
        <v>43054.607893518521</v>
      </c>
      <c r="D376" t="s">
        <v>3705</v>
      </c>
    </row>
    <row r="377" spans="1:4">
      <c r="A377" t="s">
        <v>272</v>
      </c>
      <c r="B377">
        <v>2014</v>
      </c>
      <c r="C377" s="14">
        <v>43054.607893518521</v>
      </c>
      <c r="D377" t="s">
        <v>3704</v>
      </c>
    </row>
    <row r="378" spans="1:4">
      <c r="A378" t="s">
        <v>272</v>
      </c>
      <c r="B378">
        <v>2014</v>
      </c>
      <c r="C378" s="14">
        <v>43054.607893518521</v>
      </c>
      <c r="D378" t="s">
        <v>3703</v>
      </c>
    </row>
    <row r="379" spans="1:4">
      <c r="A379" t="s">
        <v>272</v>
      </c>
      <c r="B379">
        <v>2014</v>
      </c>
      <c r="C379" s="14">
        <v>43054.607893518521</v>
      </c>
      <c r="D379" t="s">
        <v>3709</v>
      </c>
    </row>
    <row r="380" spans="1:4">
      <c r="A380" t="s">
        <v>272</v>
      </c>
      <c r="B380">
        <v>2013</v>
      </c>
      <c r="C380" s="14">
        <v>43054.607893518521</v>
      </c>
      <c r="D380" t="s">
        <v>3707</v>
      </c>
    </row>
    <row r="381" spans="1:4">
      <c r="A381" t="s">
        <v>272</v>
      </c>
      <c r="B381">
        <v>2013</v>
      </c>
      <c r="C381" s="14">
        <v>43054.607893518521</v>
      </c>
      <c r="D381" t="s">
        <v>3705</v>
      </c>
    </row>
    <row r="382" spans="1:4">
      <c r="A382" t="s">
        <v>272</v>
      </c>
      <c r="B382">
        <v>2013</v>
      </c>
      <c r="C382" s="14">
        <v>43054.607893518521</v>
      </c>
      <c r="D382" t="s">
        <v>3704</v>
      </c>
    </row>
    <row r="383" spans="1:4">
      <c r="A383" t="s">
        <v>272</v>
      </c>
      <c r="B383">
        <v>2015</v>
      </c>
      <c r="C383" s="14">
        <v>43054.607893518521</v>
      </c>
      <c r="D383" t="s">
        <v>3703</v>
      </c>
    </row>
    <row r="384" spans="1:4">
      <c r="A384" t="s">
        <v>280</v>
      </c>
      <c r="B384">
        <v>2015</v>
      </c>
      <c r="C384" s="14">
        <v>43054.607893518521</v>
      </c>
      <c r="D384" t="s">
        <v>3704</v>
      </c>
    </row>
    <row r="385" spans="1:5">
      <c r="A385" t="s">
        <v>280</v>
      </c>
      <c r="B385">
        <v>2015</v>
      </c>
      <c r="C385" s="14">
        <v>43054.607893518521</v>
      </c>
      <c r="D385" t="s">
        <v>3705</v>
      </c>
      <c r="E385" t="s">
        <v>7137</v>
      </c>
    </row>
    <row r="386" spans="1:5">
      <c r="A386" t="s">
        <v>280</v>
      </c>
      <c r="B386">
        <v>2015</v>
      </c>
      <c r="C386" s="14">
        <v>43054.607893518521</v>
      </c>
      <c r="D386" t="s">
        <v>3707</v>
      </c>
      <c r="E386" t="s">
        <v>3744</v>
      </c>
    </row>
    <row r="387" spans="1:5">
      <c r="A387" t="s">
        <v>280</v>
      </c>
      <c r="B387">
        <v>2016</v>
      </c>
      <c r="C387" s="14">
        <v>43054.607893518521</v>
      </c>
      <c r="D387" t="s">
        <v>3709</v>
      </c>
    </row>
    <row r="388" spans="1:5">
      <c r="A388" t="s">
        <v>280</v>
      </c>
      <c r="B388">
        <v>2016</v>
      </c>
      <c r="C388" s="14">
        <v>43054.607893518521</v>
      </c>
      <c r="D388" t="s">
        <v>3703</v>
      </c>
    </row>
    <row r="389" spans="1:5">
      <c r="A389" t="s">
        <v>280</v>
      </c>
      <c r="B389">
        <v>2016</v>
      </c>
      <c r="C389" s="14">
        <v>43054.607893518521</v>
      </c>
      <c r="D389" t="s">
        <v>3704</v>
      </c>
    </row>
    <row r="390" spans="1:5">
      <c r="A390" t="s">
        <v>280</v>
      </c>
      <c r="B390">
        <v>2016</v>
      </c>
      <c r="C390" s="14">
        <v>43054.607893518521</v>
      </c>
      <c r="D390" t="s">
        <v>3705</v>
      </c>
      <c r="E390" t="s">
        <v>7137</v>
      </c>
    </row>
    <row r="391" spans="1:5">
      <c r="A391" t="s">
        <v>280</v>
      </c>
      <c r="B391">
        <v>2015</v>
      </c>
      <c r="C391" s="14">
        <v>43054.607893518521</v>
      </c>
      <c r="D391" t="s">
        <v>3709</v>
      </c>
    </row>
    <row r="392" spans="1:5">
      <c r="A392" t="s">
        <v>280</v>
      </c>
      <c r="B392">
        <v>2014</v>
      </c>
      <c r="C392" s="14">
        <v>43054.607893518521</v>
      </c>
      <c r="D392" t="s">
        <v>3707</v>
      </c>
      <c r="E392" t="s">
        <v>3744</v>
      </c>
    </row>
    <row r="393" spans="1:5">
      <c r="A393" t="s">
        <v>280</v>
      </c>
      <c r="B393">
        <v>2016</v>
      </c>
      <c r="C393" s="14">
        <v>43054.607893518521</v>
      </c>
      <c r="D393" t="s">
        <v>3707</v>
      </c>
      <c r="E393" t="s">
        <v>3744</v>
      </c>
    </row>
    <row r="394" spans="1:5">
      <c r="A394" t="s">
        <v>280</v>
      </c>
      <c r="B394">
        <v>2013</v>
      </c>
      <c r="C394" s="14">
        <v>43054.607893518521</v>
      </c>
      <c r="D394" t="s">
        <v>3703</v>
      </c>
    </row>
    <row r="395" spans="1:5">
      <c r="A395" t="s">
        <v>280</v>
      </c>
      <c r="B395">
        <v>2015</v>
      </c>
      <c r="C395" s="14">
        <v>43054.607893518521</v>
      </c>
      <c r="D395" t="s">
        <v>3703</v>
      </c>
    </row>
    <row r="396" spans="1:5">
      <c r="A396" t="s">
        <v>280</v>
      </c>
      <c r="B396">
        <v>2013</v>
      </c>
      <c r="C396" s="14">
        <v>43054.607893518521</v>
      </c>
      <c r="D396" t="s">
        <v>3704</v>
      </c>
    </row>
    <row r="397" spans="1:5">
      <c r="A397" t="s">
        <v>280</v>
      </c>
      <c r="B397">
        <v>2013</v>
      </c>
      <c r="C397" s="14">
        <v>43054.607893518521</v>
      </c>
      <c r="D397" t="s">
        <v>3705</v>
      </c>
      <c r="E397" t="s">
        <v>3745</v>
      </c>
    </row>
    <row r="398" spans="1:5">
      <c r="A398" t="s">
        <v>280</v>
      </c>
      <c r="B398">
        <v>2013</v>
      </c>
      <c r="C398" s="14">
        <v>43054.607893518521</v>
      </c>
      <c r="D398" t="s">
        <v>3707</v>
      </c>
      <c r="E398" t="s">
        <v>3744</v>
      </c>
    </row>
    <row r="399" spans="1:5">
      <c r="A399" t="s">
        <v>280</v>
      </c>
      <c r="B399">
        <v>2014</v>
      </c>
      <c r="C399" s="14">
        <v>43054.607893518521</v>
      </c>
      <c r="D399" t="s">
        <v>3709</v>
      </c>
    </row>
    <row r="400" spans="1:5">
      <c r="A400" t="s">
        <v>280</v>
      </c>
      <c r="B400">
        <v>2014</v>
      </c>
      <c r="C400" s="14">
        <v>43054.607893518521</v>
      </c>
      <c r="D400" t="s">
        <v>3703</v>
      </c>
    </row>
    <row r="401" spans="1:5">
      <c r="A401" t="s">
        <v>280</v>
      </c>
      <c r="B401">
        <v>2014</v>
      </c>
      <c r="C401" s="14">
        <v>43054.607893518521</v>
      </c>
      <c r="D401" t="s">
        <v>3704</v>
      </c>
    </row>
    <row r="402" spans="1:5">
      <c r="A402" t="s">
        <v>280</v>
      </c>
      <c r="B402">
        <v>2014</v>
      </c>
      <c r="C402" s="14">
        <v>43054.607893518521</v>
      </c>
      <c r="D402" t="s">
        <v>3705</v>
      </c>
      <c r="E402" t="s">
        <v>3745</v>
      </c>
    </row>
    <row r="403" spans="1:5">
      <c r="A403" t="s">
        <v>280</v>
      </c>
      <c r="B403">
        <v>2013</v>
      </c>
      <c r="C403" s="14">
        <v>43054.607893518521</v>
      </c>
      <c r="D403" t="s">
        <v>3709</v>
      </c>
    </row>
    <row r="404" spans="1:5">
      <c r="A404" t="s">
        <v>285</v>
      </c>
      <c r="B404">
        <v>2015</v>
      </c>
      <c r="C404" s="14">
        <v>43054.607893518521</v>
      </c>
      <c r="D404" t="s">
        <v>3704</v>
      </c>
    </row>
    <row r="405" spans="1:5">
      <c r="A405" t="s">
        <v>285</v>
      </c>
      <c r="B405">
        <v>2015</v>
      </c>
      <c r="C405" s="14">
        <v>43054.607893518521</v>
      </c>
      <c r="D405" t="s">
        <v>3705</v>
      </c>
    </row>
    <row r="406" spans="1:5">
      <c r="A406" t="s">
        <v>285</v>
      </c>
      <c r="B406">
        <v>2015</v>
      </c>
      <c r="C406" s="14">
        <v>43054.607893518521</v>
      </c>
      <c r="D406" t="s">
        <v>3707</v>
      </c>
      <c r="E406" t="s">
        <v>7138</v>
      </c>
    </row>
    <row r="407" spans="1:5">
      <c r="A407" t="s">
        <v>285</v>
      </c>
      <c r="B407">
        <v>2016</v>
      </c>
      <c r="C407" s="14">
        <v>43054.607893518521</v>
      </c>
      <c r="D407" t="s">
        <v>3709</v>
      </c>
    </row>
    <row r="408" spans="1:5">
      <c r="A408" t="s">
        <v>285</v>
      </c>
      <c r="B408">
        <v>2016</v>
      </c>
      <c r="C408" s="14">
        <v>43054.607893518521</v>
      </c>
      <c r="D408" t="s">
        <v>3703</v>
      </c>
    </row>
    <row r="409" spans="1:5">
      <c r="A409" t="s">
        <v>285</v>
      </c>
      <c r="B409">
        <v>2016</v>
      </c>
      <c r="C409" s="14">
        <v>43054.607893518521</v>
      </c>
      <c r="D409" t="s">
        <v>3704</v>
      </c>
    </row>
    <row r="410" spans="1:5">
      <c r="A410" t="s">
        <v>285</v>
      </c>
      <c r="B410">
        <v>2016</v>
      </c>
      <c r="C410" s="14">
        <v>43054.607893518521</v>
      </c>
      <c r="D410" t="s">
        <v>3707</v>
      </c>
      <c r="E410" t="s">
        <v>3746</v>
      </c>
    </row>
    <row r="411" spans="1:5">
      <c r="A411" t="s">
        <v>285</v>
      </c>
      <c r="B411">
        <v>2014</v>
      </c>
      <c r="C411" s="14">
        <v>43054.607893518521</v>
      </c>
      <c r="D411" t="s">
        <v>3707</v>
      </c>
      <c r="E411" t="s">
        <v>3746</v>
      </c>
    </row>
    <row r="412" spans="1:5">
      <c r="A412" t="s">
        <v>285</v>
      </c>
      <c r="B412">
        <v>2015</v>
      </c>
      <c r="C412" s="14">
        <v>43054.607893518521</v>
      </c>
      <c r="D412" t="s">
        <v>3709</v>
      </c>
    </row>
    <row r="413" spans="1:5">
      <c r="A413" t="s">
        <v>285</v>
      </c>
      <c r="B413">
        <v>2016</v>
      </c>
      <c r="C413" s="14">
        <v>43054.607893518521</v>
      </c>
      <c r="D413" t="s">
        <v>3705</v>
      </c>
    </row>
    <row r="414" spans="1:5">
      <c r="A414" t="s">
        <v>285</v>
      </c>
      <c r="B414">
        <v>2013</v>
      </c>
      <c r="C414" s="14">
        <v>43054.607893518521</v>
      </c>
      <c r="D414" t="s">
        <v>3709</v>
      </c>
    </row>
    <row r="415" spans="1:5">
      <c r="A415" t="s">
        <v>285</v>
      </c>
      <c r="B415">
        <v>2014</v>
      </c>
      <c r="C415" s="14">
        <v>43054.607893518521</v>
      </c>
      <c r="D415" t="s">
        <v>3705</v>
      </c>
    </row>
    <row r="416" spans="1:5">
      <c r="A416" t="s">
        <v>285</v>
      </c>
      <c r="B416">
        <v>2014</v>
      </c>
      <c r="C416" s="14">
        <v>43054.607893518521</v>
      </c>
      <c r="D416" t="s">
        <v>3704</v>
      </c>
    </row>
    <row r="417" spans="1:5">
      <c r="A417" t="s">
        <v>285</v>
      </c>
      <c r="B417">
        <v>2014</v>
      </c>
      <c r="C417" s="14">
        <v>43054.607893518521</v>
      </c>
      <c r="D417" t="s">
        <v>3703</v>
      </c>
    </row>
    <row r="418" spans="1:5">
      <c r="A418" t="s">
        <v>285</v>
      </c>
      <c r="B418">
        <v>2014</v>
      </c>
      <c r="C418" s="14">
        <v>43054.607893518521</v>
      </c>
      <c r="D418" t="s">
        <v>3709</v>
      </c>
    </row>
    <row r="419" spans="1:5">
      <c r="A419" t="s">
        <v>285</v>
      </c>
      <c r="B419">
        <v>2013</v>
      </c>
      <c r="C419" s="14">
        <v>43054.607893518521</v>
      </c>
      <c r="D419" t="s">
        <v>3707</v>
      </c>
      <c r="E419" t="s">
        <v>3746</v>
      </c>
    </row>
    <row r="420" spans="1:5">
      <c r="A420" t="s">
        <v>285</v>
      </c>
      <c r="B420">
        <v>2013</v>
      </c>
      <c r="C420" s="14">
        <v>43054.607893518521</v>
      </c>
      <c r="D420" t="s">
        <v>3705</v>
      </c>
    </row>
    <row r="421" spans="1:5">
      <c r="A421" t="s">
        <v>285</v>
      </c>
      <c r="B421">
        <v>2013</v>
      </c>
      <c r="C421" s="14">
        <v>43054.607893518521</v>
      </c>
      <c r="D421" t="s">
        <v>3704</v>
      </c>
    </row>
    <row r="422" spans="1:5">
      <c r="A422" t="s">
        <v>285</v>
      </c>
      <c r="B422">
        <v>2013</v>
      </c>
      <c r="C422" s="14">
        <v>43054.607893518521</v>
      </c>
      <c r="D422" t="s">
        <v>3703</v>
      </c>
    </row>
    <row r="423" spans="1:5">
      <c r="A423" t="s">
        <v>285</v>
      </c>
      <c r="B423">
        <v>2015</v>
      </c>
      <c r="C423" s="14">
        <v>43054.607893518521</v>
      </c>
      <c r="D423" t="s">
        <v>3703</v>
      </c>
    </row>
    <row r="424" spans="1:5">
      <c r="A424" t="s">
        <v>291</v>
      </c>
      <c r="B424">
        <v>2015</v>
      </c>
      <c r="C424" s="14">
        <v>43054.607893518521</v>
      </c>
      <c r="D424" t="s">
        <v>3704</v>
      </c>
    </row>
    <row r="425" spans="1:5">
      <c r="A425" t="s">
        <v>291</v>
      </c>
      <c r="B425">
        <v>2015</v>
      </c>
      <c r="C425" s="14">
        <v>43054.607893518521</v>
      </c>
      <c r="D425" t="s">
        <v>3705</v>
      </c>
      <c r="E425" t="s">
        <v>7139</v>
      </c>
    </row>
    <row r="426" spans="1:5">
      <c r="A426" t="s">
        <v>291</v>
      </c>
      <c r="B426">
        <v>2015</v>
      </c>
      <c r="C426" s="14">
        <v>43054.607893518521</v>
      </c>
      <c r="D426" t="s">
        <v>3707</v>
      </c>
      <c r="E426" t="s">
        <v>7140</v>
      </c>
    </row>
    <row r="427" spans="1:5">
      <c r="A427" t="s">
        <v>291</v>
      </c>
      <c r="B427">
        <v>2016</v>
      </c>
      <c r="C427" s="14">
        <v>43054.607893518521</v>
      </c>
      <c r="D427" t="s">
        <v>3709</v>
      </c>
    </row>
    <row r="428" spans="1:5">
      <c r="A428" t="s">
        <v>291</v>
      </c>
      <c r="B428">
        <v>2016</v>
      </c>
      <c r="C428" s="14">
        <v>43054.607893518521</v>
      </c>
      <c r="D428" t="s">
        <v>3703</v>
      </c>
    </row>
    <row r="429" spans="1:5">
      <c r="A429" t="s">
        <v>291</v>
      </c>
      <c r="B429">
        <v>2016</v>
      </c>
      <c r="C429" s="14">
        <v>43054.607893518521</v>
      </c>
      <c r="D429" t="s">
        <v>3704</v>
      </c>
    </row>
    <row r="430" spans="1:5">
      <c r="A430" t="s">
        <v>291</v>
      </c>
      <c r="B430">
        <v>2015</v>
      </c>
      <c r="C430" s="14">
        <v>43054.607893518521</v>
      </c>
      <c r="D430" t="s">
        <v>3709</v>
      </c>
    </row>
    <row r="431" spans="1:5">
      <c r="A431" t="s">
        <v>291</v>
      </c>
      <c r="B431">
        <v>2016</v>
      </c>
      <c r="C431" s="14">
        <v>43054.607893518521</v>
      </c>
      <c r="D431" t="s">
        <v>3707</v>
      </c>
      <c r="E431" t="s">
        <v>7141</v>
      </c>
    </row>
    <row r="432" spans="1:5">
      <c r="A432" t="s">
        <v>291</v>
      </c>
      <c r="B432">
        <v>2014</v>
      </c>
      <c r="C432" s="14">
        <v>43054.607893518521</v>
      </c>
      <c r="D432" t="s">
        <v>3707</v>
      </c>
      <c r="E432" t="s">
        <v>3748</v>
      </c>
    </row>
    <row r="433" spans="1:5">
      <c r="A433" t="s">
        <v>291</v>
      </c>
      <c r="B433">
        <v>2016</v>
      </c>
      <c r="C433" s="14">
        <v>43054.607893518521</v>
      </c>
      <c r="D433" t="s">
        <v>3705</v>
      </c>
      <c r="E433" t="s">
        <v>7139</v>
      </c>
    </row>
    <row r="434" spans="1:5">
      <c r="A434" t="s">
        <v>291</v>
      </c>
      <c r="B434">
        <v>2013</v>
      </c>
      <c r="C434" s="14">
        <v>43054.607893518521</v>
      </c>
      <c r="D434" t="s">
        <v>3709</v>
      </c>
    </row>
    <row r="435" spans="1:5">
      <c r="A435" t="s">
        <v>291</v>
      </c>
      <c r="B435">
        <v>2014</v>
      </c>
      <c r="C435" s="14">
        <v>43054.607893518521</v>
      </c>
      <c r="D435" t="s">
        <v>3705</v>
      </c>
      <c r="E435" t="s">
        <v>3749</v>
      </c>
    </row>
    <row r="436" spans="1:5">
      <c r="A436" t="s">
        <v>291</v>
      </c>
      <c r="B436">
        <v>2014</v>
      </c>
      <c r="C436" s="14">
        <v>43054.607893518521</v>
      </c>
      <c r="D436" t="s">
        <v>3704</v>
      </c>
    </row>
    <row r="437" spans="1:5">
      <c r="A437" t="s">
        <v>291</v>
      </c>
      <c r="B437">
        <v>2014</v>
      </c>
      <c r="C437" s="14">
        <v>43054.607893518521</v>
      </c>
      <c r="D437" t="s">
        <v>3703</v>
      </c>
    </row>
    <row r="438" spans="1:5">
      <c r="A438" t="s">
        <v>291</v>
      </c>
      <c r="B438">
        <v>2014</v>
      </c>
      <c r="C438" s="14">
        <v>43054.607893518521</v>
      </c>
      <c r="D438" t="s">
        <v>3709</v>
      </c>
    </row>
    <row r="439" spans="1:5">
      <c r="A439" t="s">
        <v>291</v>
      </c>
      <c r="B439">
        <v>2013</v>
      </c>
      <c r="C439" s="14">
        <v>43054.607893518521</v>
      </c>
      <c r="D439" t="s">
        <v>3707</v>
      </c>
      <c r="E439" t="s">
        <v>3747</v>
      </c>
    </row>
    <row r="440" spans="1:5">
      <c r="A440" t="s">
        <v>291</v>
      </c>
      <c r="B440">
        <v>2013</v>
      </c>
      <c r="C440" s="14">
        <v>43054.607893518521</v>
      </c>
      <c r="D440" t="s">
        <v>3705</v>
      </c>
      <c r="E440" t="s">
        <v>3750</v>
      </c>
    </row>
    <row r="441" spans="1:5">
      <c r="A441" t="s">
        <v>291</v>
      </c>
      <c r="B441">
        <v>2013</v>
      </c>
      <c r="C441" s="14">
        <v>43054.607893518521</v>
      </c>
      <c r="D441" t="s">
        <v>3704</v>
      </c>
    </row>
    <row r="442" spans="1:5">
      <c r="A442" t="s">
        <v>291</v>
      </c>
      <c r="B442">
        <v>2013</v>
      </c>
      <c r="C442" s="14">
        <v>43054.607893518521</v>
      </c>
      <c r="D442" t="s">
        <v>3703</v>
      </c>
    </row>
    <row r="443" spans="1:5">
      <c r="A443" t="s">
        <v>291</v>
      </c>
      <c r="B443">
        <v>2015</v>
      </c>
      <c r="C443" s="14">
        <v>43054.607893518521</v>
      </c>
      <c r="D443" t="s">
        <v>3703</v>
      </c>
    </row>
    <row r="444" spans="1:5">
      <c r="A444" t="s">
        <v>300</v>
      </c>
      <c r="B444">
        <v>2015</v>
      </c>
      <c r="C444" s="14">
        <v>43054.607893518521</v>
      </c>
      <c r="D444" t="s">
        <v>3704</v>
      </c>
    </row>
    <row r="445" spans="1:5">
      <c r="A445" t="s">
        <v>300</v>
      </c>
      <c r="B445">
        <v>2015</v>
      </c>
      <c r="C445" s="14">
        <v>43054.607893518521</v>
      </c>
      <c r="D445" t="s">
        <v>3705</v>
      </c>
      <c r="E445" t="s">
        <v>7142</v>
      </c>
    </row>
    <row r="446" spans="1:5">
      <c r="A446" t="s">
        <v>300</v>
      </c>
      <c r="B446">
        <v>2015</v>
      </c>
      <c r="C446" s="14">
        <v>43054.607893518521</v>
      </c>
      <c r="D446" t="s">
        <v>3703</v>
      </c>
    </row>
    <row r="447" spans="1:5">
      <c r="A447" t="s">
        <v>300</v>
      </c>
      <c r="B447">
        <v>2015</v>
      </c>
      <c r="C447" s="14">
        <v>43054.607893518521</v>
      </c>
      <c r="D447" t="s">
        <v>3707</v>
      </c>
      <c r="E447" t="s">
        <v>7143</v>
      </c>
    </row>
    <row r="448" spans="1:5">
      <c r="A448" t="s">
        <v>300</v>
      </c>
      <c r="B448">
        <v>2016</v>
      </c>
      <c r="C448" s="14">
        <v>43054.607893518521</v>
      </c>
      <c r="D448" t="s">
        <v>3709</v>
      </c>
    </row>
    <row r="449" spans="1:5">
      <c r="A449" t="s">
        <v>300</v>
      </c>
      <c r="B449">
        <v>2016</v>
      </c>
      <c r="C449" s="14">
        <v>43054.607893518521</v>
      </c>
      <c r="D449" t="s">
        <v>3703</v>
      </c>
    </row>
    <row r="450" spans="1:5">
      <c r="A450" t="s">
        <v>300</v>
      </c>
      <c r="B450">
        <v>2016</v>
      </c>
      <c r="C450" s="14">
        <v>43054.607893518521</v>
      </c>
      <c r="D450" t="s">
        <v>3704</v>
      </c>
    </row>
    <row r="451" spans="1:5">
      <c r="A451" t="s">
        <v>300</v>
      </c>
      <c r="B451">
        <v>2016</v>
      </c>
      <c r="C451" s="14">
        <v>43054.607893518521</v>
      </c>
      <c r="D451" t="s">
        <v>3707</v>
      </c>
      <c r="E451" t="s">
        <v>7144</v>
      </c>
    </row>
    <row r="452" spans="1:5">
      <c r="A452" t="s">
        <v>300</v>
      </c>
      <c r="B452">
        <v>2013</v>
      </c>
      <c r="C452" s="14">
        <v>43054.607893518521</v>
      </c>
      <c r="D452" t="s">
        <v>3707</v>
      </c>
      <c r="E452" t="s">
        <v>3753</v>
      </c>
    </row>
    <row r="453" spans="1:5">
      <c r="A453" t="s">
        <v>300</v>
      </c>
      <c r="B453">
        <v>2016</v>
      </c>
      <c r="C453" s="14">
        <v>43054.607893518521</v>
      </c>
      <c r="D453" t="s">
        <v>3705</v>
      </c>
      <c r="E453" t="s">
        <v>7145</v>
      </c>
    </row>
    <row r="454" spans="1:5">
      <c r="A454" t="s">
        <v>300</v>
      </c>
      <c r="B454">
        <v>2013</v>
      </c>
      <c r="C454" s="14">
        <v>43054.607893518521</v>
      </c>
      <c r="D454" t="s">
        <v>3709</v>
      </c>
    </row>
    <row r="455" spans="1:5">
      <c r="A455" t="s">
        <v>300</v>
      </c>
      <c r="B455">
        <v>2015</v>
      </c>
      <c r="C455" s="14">
        <v>43054.607893518521</v>
      </c>
      <c r="D455" t="s">
        <v>3709</v>
      </c>
    </row>
    <row r="456" spans="1:5">
      <c r="A456" t="s">
        <v>300</v>
      </c>
      <c r="B456">
        <v>2013</v>
      </c>
      <c r="C456" s="14">
        <v>43054.607893518521</v>
      </c>
      <c r="D456" t="s">
        <v>3703</v>
      </c>
    </row>
    <row r="457" spans="1:5">
      <c r="A457" t="s">
        <v>300</v>
      </c>
      <c r="B457">
        <v>2013</v>
      </c>
      <c r="C457" s="14">
        <v>43054.607893518521</v>
      </c>
      <c r="D457" t="s">
        <v>3704</v>
      </c>
    </row>
    <row r="458" spans="1:5">
      <c r="A458" t="s">
        <v>300</v>
      </c>
      <c r="B458">
        <v>2013</v>
      </c>
      <c r="C458" s="14">
        <v>43054.607893518521</v>
      </c>
      <c r="D458" t="s">
        <v>3705</v>
      </c>
      <c r="E458" t="s">
        <v>3754</v>
      </c>
    </row>
    <row r="459" spans="1:5">
      <c r="A459" t="s">
        <v>300</v>
      </c>
      <c r="B459">
        <v>2014</v>
      </c>
      <c r="C459" s="14">
        <v>43054.607893518521</v>
      </c>
      <c r="D459" t="s">
        <v>3703</v>
      </c>
    </row>
    <row r="460" spans="1:5">
      <c r="A460" t="s">
        <v>300</v>
      </c>
      <c r="B460">
        <v>2014</v>
      </c>
      <c r="C460" s="14">
        <v>43054.607893518521</v>
      </c>
      <c r="D460" t="s">
        <v>3709</v>
      </c>
    </row>
    <row r="461" spans="1:5">
      <c r="A461" t="s">
        <v>300</v>
      </c>
      <c r="B461">
        <v>2014</v>
      </c>
      <c r="C461" s="14">
        <v>43054.607893518521</v>
      </c>
      <c r="D461" t="s">
        <v>3704</v>
      </c>
    </row>
    <row r="462" spans="1:5">
      <c r="A462" t="s">
        <v>300</v>
      </c>
      <c r="B462">
        <v>2014</v>
      </c>
      <c r="C462" s="14">
        <v>43054.607893518521</v>
      </c>
      <c r="D462" t="s">
        <v>3705</v>
      </c>
      <c r="E462" t="s">
        <v>3752</v>
      </c>
    </row>
    <row r="463" spans="1:5">
      <c r="A463" t="s">
        <v>300</v>
      </c>
      <c r="B463">
        <v>2014</v>
      </c>
      <c r="C463" s="14">
        <v>43054.607893518521</v>
      </c>
      <c r="D463" t="s">
        <v>3707</v>
      </c>
      <c r="E463" t="s">
        <v>3751</v>
      </c>
    </row>
    <row r="464" spans="1:5">
      <c r="A464" t="s">
        <v>311</v>
      </c>
      <c r="B464">
        <v>2014</v>
      </c>
      <c r="C464" s="14">
        <v>43054.607893518521</v>
      </c>
      <c r="D464" t="s">
        <v>3707</v>
      </c>
      <c r="E464" t="s">
        <v>3755</v>
      </c>
    </row>
    <row r="465" spans="1:5">
      <c r="A465" t="s">
        <v>311</v>
      </c>
      <c r="B465">
        <v>2015</v>
      </c>
      <c r="C465" s="14">
        <v>43054.607893518521</v>
      </c>
      <c r="D465" t="s">
        <v>3709</v>
      </c>
    </row>
    <row r="466" spans="1:5">
      <c r="A466" t="s">
        <v>311</v>
      </c>
      <c r="B466">
        <v>2016</v>
      </c>
      <c r="C466" s="14">
        <v>43054.607893518521</v>
      </c>
      <c r="D466" t="s">
        <v>3705</v>
      </c>
    </row>
    <row r="467" spans="1:5">
      <c r="A467" t="s">
        <v>311</v>
      </c>
      <c r="B467">
        <v>2016</v>
      </c>
      <c r="C467" s="14">
        <v>43054.607893518521</v>
      </c>
      <c r="D467" t="s">
        <v>3704</v>
      </c>
    </row>
    <row r="468" spans="1:5">
      <c r="A468" t="s">
        <v>311</v>
      </c>
      <c r="B468">
        <v>2016</v>
      </c>
      <c r="C468" s="14">
        <v>43054.607893518521</v>
      </c>
      <c r="D468" t="s">
        <v>3703</v>
      </c>
    </row>
    <row r="469" spans="1:5">
      <c r="A469" t="s">
        <v>311</v>
      </c>
      <c r="B469">
        <v>2016</v>
      </c>
      <c r="C469" s="14">
        <v>43054.607893518521</v>
      </c>
      <c r="D469" t="s">
        <v>3709</v>
      </c>
    </row>
    <row r="470" spans="1:5">
      <c r="A470" t="s">
        <v>311</v>
      </c>
      <c r="B470">
        <v>2015</v>
      </c>
      <c r="C470" s="14">
        <v>43054.607893518521</v>
      </c>
      <c r="D470" t="s">
        <v>3707</v>
      </c>
      <c r="E470" t="s">
        <v>3755</v>
      </c>
    </row>
    <row r="471" spans="1:5">
      <c r="A471" t="s">
        <v>311</v>
      </c>
      <c r="B471">
        <v>2015</v>
      </c>
      <c r="C471" s="14">
        <v>43054.607893518521</v>
      </c>
      <c r="D471" t="s">
        <v>3705</v>
      </c>
    </row>
    <row r="472" spans="1:5">
      <c r="A472" t="s">
        <v>311</v>
      </c>
      <c r="B472">
        <v>2015</v>
      </c>
      <c r="C472" s="14">
        <v>43054.607893518521</v>
      </c>
      <c r="D472" t="s">
        <v>3704</v>
      </c>
    </row>
    <row r="473" spans="1:5">
      <c r="A473" t="s">
        <v>311</v>
      </c>
      <c r="B473">
        <v>2016</v>
      </c>
      <c r="C473" s="14">
        <v>43054.607893518521</v>
      </c>
      <c r="D473" t="s">
        <v>3707</v>
      </c>
      <c r="E473" t="s">
        <v>3755</v>
      </c>
    </row>
    <row r="474" spans="1:5">
      <c r="A474" t="s">
        <v>311</v>
      </c>
      <c r="B474">
        <v>2013</v>
      </c>
      <c r="C474" s="14">
        <v>43054.607893518521</v>
      </c>
      <c r="D474" t="s">
        <v>3703</v>
      </c>
    </row>
    <row r="475" spans="1:5">
      <c r="A475" t="s">
        <v>311</v>
      </c>
      <c r="B475">
        <v>2015</v>
      </c>
      <c r="C475" s="14">
        <v>43054.607893518521</v>
      </c>
      <c r="D475" t="s">
        <v>3703</v>
      </c>
    </row>
    <row r="476" spans="1:5">
      <c r="A476" t="s">
        <v>311</v>
      </c>
      <c r="B476">
        <v>2013</v>
      </c>
      <c r="C476" s="14">
        <v>43054.607893518521</v>
      </c>
      <c r="D476" t="s">
        <v>3709</v>
      </c>
    </row>
    <row r="477" spans="1:5">
      <c r="A477" t="s">
        <v>311</v>
      </c>
      <c r="B477">
        <v>2013</v>
      </c>
      <c r="C477" s="14">
        <v>43054.607893518521</v>
      </c>
      <c r="D477" t="s">
        <v>3704</v>
      </c>
    </row>
    <row r="478" spans="1:5">
      <c r="A478" t="s">
        <v>311</v>
      </c>
      <c r="B478">
        <v>2013</v>
      </c>
      <c r="C478" s="14">
        <v>43054.607893518521</v>
      </c>
      <c r="D478" t="s">
        <v>3705</v>
      </c>
      <c r="E478" t="s">
        <v>3756</v>
      </c>
    </row>
    <row r="479" spans="1:5">
      <c r="A479" t="s">
        <v>311</v>
      </c>
      <c r="B479">
        <v>2013</v>
      </c>
      <c r="C479" s="14">
        <v>43054.607893518521</v>
      </c>
      <c r="D479" t="s">
        <v>3707</v>
      </c>
      <c r="E479" t="s">
        <v>3755</v>
      </c>
    </row>
    <row r="480" spans="1:5">
      <c r="A480" t="s">
        <v>311</v>
      </c>
      <c r="B480">
        <v>2014</v>
      </c>
      <c r="C480" s="14">
        <v>43054.607893518521</v>
      </c>
      <c r="D480" t="s">
        <v>3709</v>
      </c>
    </row>
    <row r="481" spans="1:5">
      <c r="A481" t="s">
        <v>311</v>
      </c>
      <c r="B481">
        <v>2014</v>
      </c>
      <c r="C481" s="14">
        <v>43054.607893518521</v>
      </c>
      <c r="D481" t="s">
        <v>3703</v>
      </c>
    </row>
    <row r="482" spans="1:5">
      <c r="A482" t="s">
        <v>311</v>
      </c>
      <c r="B482">
        <v>2014</v>
      </c>
      <c r="C482" s="14">
        <v>43054.607893518521</v>
      </c>
      <c r="D482" t="s">
        <v>3704</v>
      </c>
    </row>
    <row r="483" spans="1:5">
      <c r="A483" t="s">
        <v>311</v>
      </c>
      <c r="B483">
        <v>2014</v>
      </c>
      <c r="C483" s="14">
        <v>43054.607893518521</v>
      </c>
      <c r="D483" t="s">
        <v>3705</v>
      </c>
    </row>
    <row r="484" spans="1:5">
      <c r="A484" t="s">
        <v>318</v>
      </c>
      <c r="B484">
        <v>2014</v>
      </c>
      <c r="C484" s="14">
        <v>43054.607893518521</v>
      </c>
      <c r="D484" t="s">
        <v>3707</v>
      </c>
    </row>
    <row r="485" spans="1:5">
      <c r="A485" t="s">
        <v>318</v>
      </c>
      <c r="B485">
        <v>2015</v>
      </c>
      <c r="C485" s="14">
        <v>43054.607893518521</v>
      </c>
      <c r="D485" t="s">
        <v>3709</v>
      </c>
    </row>
    <row r="486" spans="1:5">
      <c r="A486" t="s">
        <v>318</v>
      </c>
      <c r="B486">
        <v>2016</v>
      </c>
      <c r="C486" s="14">
        <v>43054.607893518521</v>
      </c>
      <c r="D486" t="s">
        <v>3705</v>
      </c>
      <c r="E486" t="s">
        <v>7146</v>
      </c>
    </row>
    <row r="487" spans="1:5">
      <c r="A487" t="s">
        <v>318</v>
      </c>
      <c r="B487">
        <v>2016</v>
      </c>
      <c r="C487" s="14">
        <v>43054.607893518521</v>
      </c>
      <c r="D487" t="s">
        <v>3704</v>
      </c>
    </row>
    <row r="488" spans="1:5">
      <c r="A488" t="s">
        <v>318</v>
      </c>
      <c r="B488">
        <v>2016</v>
      </c>
      <c r="C488" s="14">
        <v>43054.607893518521</v>
      </c>
      <c r="D488" t="s">
        <v>3703</v>
      </c>
    </row>
    <row r="489" spans="1:5">
      <c r="A489" t="s">
        <v>318</v>
      </c>
      <c r="B489">
        <v>2016</v>
      </c>
      <c r="C489" s="14">
        <v>43054.607893518521</v>
      </c>
      <c r="D489" t="s">
        <v>3709</v>
      </c>
    </row>
    <row r="490" spans="1:5">
      <c r="A490" t="s">
        <v>318</v>
      </c>
      <c r="B490">
        <v>2015</v>
      </c>
      <c r="C490" s="14">
        <v>43054.607893518521</v>
      </c>
      <c r="D490" t="s">
        <v>3707</v>
      </c>
      <c r="E490" t="s">
        <v>7147</v>
      </c>
    </row>
    <row r="491" spans="1:5">
      <c r="A491" t="s">
        <v>318</v>
      </c>
      <c r="B491">
        <v>2015</v>
      </c>
      <c r="C491" s="14">
        <v>43054.607893518521</v>
      </c>
      <c r="D491" t="s">
        <v>3705</v>
      </c>
      <c r="E491" t="s">
        <v>7148</v>
      </c>
    </row>
    <row r="492" spans="1:5">
      <c r="A492" t="s">
        <v>318</v>
      </c>
      <c r="B492">
        <v>2015</v>
      </c>
      <c r="C492" s="14">
        <v>43054.607893518521</v>
      </c>
      <c r="D492" t="s">
        <v>3704</v>
      </c>
    </row>
    <row r="493" spans="1:5">
      <c r="A493" t="s">
        <v>318</v>
      </c>
      <c r="B493">
        <v>2016</v>
      </c>
      <c r="C493" s="14">
        <v>43054.607893518521</v>
      </c>
      <c r="D493" t="s">
        <v>3707</v>
      </c>
      <c r="E493" t="s">
        <v>7149</v>
      </c>
    </row>
    <row r="494" spans="1:5">
      <c r="A494" t="s">
        <v>318</v>
      </c>
      <c r="B494">
        <v>2013</v>
      </c>
      <c r="C494" s="14">
        <v>43054.607893518521</v>
      </c>
      <c r="D494" t="s">
        <v>3703</v>
      </c>
    </row>
    <row r="495" spans="1:5">
      <c r="A495" t="s">
        <v>318</v>
      </c>
      <c r="B495">
        <v>2013</v>
      </c>
      <c r="C495" s="14">
        <v>43054.607893518521</v>
      </c>
      <c r="D495" t="s">
        <v>3709</v>
      </c>
    </row>
    <row r="496" spans="1:5">
      <c r="A496" t="s">
        <v>318</v>
      </c>
      <c r="B496">
        <v>2014</v>
      </c>
      <c r="C496" s="14">
        <v>43054.607893518521</v>
      </c>
      <c r="D496" t="s">
        <v>3705</v>
      </c>
    </row>
    <row r="497" spans="1:5">
      <c r="A497" t="s">
        <v>318</v>
      </c>
      <c r="B497">
        <v>2014</v>
      </c>
      <c r="C497" s="14">
        <v>43054.607893518521</v>
      </c>
      <c r="D497" t="s">
        <v>3704</v>
      </c>
    </row>
    <row r="498" spans="1:5">
      <c r="A498" t="s">
        <v>318</v>
      </c>
      <c r="B498">
        <v>2014</v>
      </c>
      <c r="C498" s="14">
        <v>43054.607893518521</v>
      </c>
      <c r="D498" t="s">
        <v>3703</v>
      </c>
    </row>
    <row r="499" spans="1:5">
      <c r="A499" t="s">
        <v>318</v>
      </c>
      <c r="B499">
        <v>2014</v>
      </c>
      <c r="C499" s="14">
        <v>43054.607893518521</v>
      </c>
      <c r="D499" t="s">
        <v>3709</v>
      </c>
    </row>
    <row r="500" spans="1:5">
      <c r="A500" t="s">
        <v>318</v>
      </c>
      <c r="B500">
        <v>2013</v>
      </c>
      <c r="C500" s="14">
        <v>43054.607893518521</v>
      </c>
      <c r="D500" t="s">
        <v>3707</v>
      </c>
    </row>
    <row r="501" spans="1:5">
      <c r="A501" t="s">
        <v>318</v>
      </c>
      <c r="B501">
        <v>2013</v>
      </c>
      <c r="C501" s="14">
        <v>43054.607893518521</v>
      </c>
      <c r="D501" t="s">
        <v>3705</v>
      </c>
    </row>
    <row r="502" spans="1:5">
      <c r="A502" t="s">
        <v>318</v>
      </c>
      <c r="B502">
        <v>2013</v>
      </c>
      <c r="C502" s="14">
        <v>43054.607893518521</v>
      </c>
      <c r="D502" t="s">
        <v>3704</v>
      </c>
    </row>
    <row r="503" spans="1:5">
      <c r="A503" t="s">
        <v>318</v>
      </c>
      <c r="B503">
        <v>2015</v>
      </c>
      <c r="C503" s="14">
        <v>43054.607893518521</v>
      </c>
      <c r="D503" t="s">
        <v>3703</v>
      </c>
    </row>
    <row r="504" spans="1:5">
      <c r="A504" t="s">
        <v>327</v>
      </c>
      <c r="B504">
        <v>2015</v>
      </c>
      <c r="C504" s="14">
        <v>43054.607893518521</v>
      </c>
      <c r="D504" t="s">
        <v>3704</v>
      </c>
    </row>
    <row r="505" spans="1:5">
      <c r="A505" t="s">
        <v>327</v>
      </c>
      <c r="B505">
        <v>2015</v>
      </c>
      <c r="C505" s="14">
        <v>43054.607893518521</v>
      </c>
      <c r="D505" t="s">
        <v>3705</v>
      </c>
      <c r="E505" t="s">
        <v>3759</v>
      </c>
    </row>
    <row r="506" spans="1:5">
      <c r="A506" t="s">
        <v>327</v>
      </c>
      <c r="B506">
        <v>2015</v>
      </c>
      <c r="C506" s="14">
        <v>43054.607893518521</v>
      </c>
      <c r="D506" t="s">
        <v>3707</v>
      </c>
      <c r="E506" t="s">
        <v>7150</v>
      </c>
    </row>
    <row r="507" spans="1:5">
      <c r="A507" t="s">
        <v>327</v>
      </c>
      <c r="B507">
        <v>2016</v>
      </c>
      <c r="C507" s="14">
        <v>43054.607893518521</v>
      </c>
      <c r="D507" t="s">
        <v>3709</v>
      </c>
    </row>
    <row r="508" spans="1:5">
      <c r="A508" t="s">
        <v>327</v>
      </c>
      <c r="B508">
        <v>2016</v>
      </c>
      <c r="C508" s="14">
        <v>43054.607893518521</v>
      </c>
      <c r="D508" t="s">
        <v>3703</v>
      </c>
    </row>
    <row r="509" spans="1:5">
      <c r="A509" t="s">
        <v>327</v>
      </c>
      <c r="B509">
        <v>2016</v>
      </c>
      <c r="C509" s="14">
        <v>43054.607893518521</v>
      </c>
      <c r="D509" t="s">
        <v>3704</v>
      </c>
    </row>
    <row r="510" spans="1:5">
      <c r="A510" t="s">
        <v>327</v>
      </c>
      <c r="B510">
        <v>2015</v>
      </c>
      <c r="C510" s="14">
        <v>43054.607893518521</v>
      </c>
      <c r="D510" t="s">
        <v>3709</v>
      </c>
    </row>
    <row r="511" spans="1:5">
      <c r="A511" t="s">
        <v>327</v>
      </c>
      <c r="B511">
        <v>2016</v>
      </c>
      <c r="C511" s="14">
        <v>43054.607893518521</v>
      </c>
      <c r="D511" t="s">
        <v>3707</v>
      </c>
      <c r="E511" t="s">
        <v>7151</v>
      </c>
    </row>
    <row r="512" spans="1:5">
      <c r="A512" t="s">
        <v>327</v>
      </c>
      <c r="B512">
        <v>2014</v>
      </c>
      <c r="C512" s="14">
        <v>43054.607893518521</v>
      </c>
      <c r="D512" t="s">
        <v>3707</v>
      </c>
      <c r="E512" t="s">
        <v>3758</v>
      </c>
    </row>
    <row r="513" spans="1:5">
      <c r="A513" t="s">
        <v>327</v>
      </c>
      <c r="B513">
        <v>2016</v>
      </c>
      <c r="C513" s="14">
        <v>43054.607893518521</v>
      </c>
      <c r="D513" t="s">
        <v>3705</v>
      </c>
      <c r="E513" t="s">
        <v>3759</v>
      </c>
    </row>
    <row r="514" spans="1:5">
      <c r="A514" t="s">
        <v>327</v>
      </c>
      <c r="B514">
        <v>2013</v>
      </c>
      <c r="C514" s="14">
        <v>43054.607893518521</v>
      </c>
      <c r="D514" t="s">
        <v>3709</v>
      </c>
    </row>
    <row r="515" spans="1:5">
      <c r="A515" t="s">
        <v>327</v>
      </c>
      <c r="B515">
        <v>2014</v>
      </c>
      <c r="C515" s="14">
        <v>43054.607893518521</v>
      </c>
      <c r="D515" t="s">
        <v>3705</v>
      </c>
      <c r="E515" t="s">
        <v>3759</v>
      </c>
    </row>
    <row r="516" spans="1:5">
      <c r="A516" t="s">
        <v>327</v>
      </c>
      <c r="B516">
        <v>2014</v>
      </c>
      <c r="C516" s="14">
        <v>43054.607893518521</v>
      </c>
      <c r="D516" t="s">
        <v>3704</v>
      </c>
    </row>
    <row r="517" spans="1:5">
      <c r="A517" t="s">
        <v>327</v>
      </c>
      <c r="B517">
        <v>2014</v>
      </c>
      <c r="C517" s="14">
        <v>43054.607893518521</v>
      </c>
      <c r="D517" t="s">
        <v>3703</v>
      </c>
    </row>
    <row r="518" spans="1:5">
      <c r="A518" t="s">
        <v>327</v>
      </c>
      <c r="B518">
        <v>2014</v>
      </c>
      <c r="C518" s="14">
        <v>43054.607893518521</v>
      </c>
      <c r="D518" t="s">
        <v>3709</v>
      </c>
    </row>
    <row r="519" spans="1:5">
      <c r="A519" t="s">
        <v>327</v>
      </c>
      <c r="B519">
        <v>2013</v>
      </c>
      <c r="C519" s="14">
        <v>43054.607893518521</v>
      </c>
      <c r="D519" t="s">
        <v>3707</v>
      </c>
      <c r="E519" t="s">
        <v>3757</v>
      </c>
    </row>
    <row r="520" spans="1:5">
      <c r="A520" t="s">
        <v>327</v>
      </c>
      <c r="B520">
        <v>2013</v>
      </c>
      <c r="C520" s="14">
        <v>43054.607893518521</v>
      </c>
      <c r="D520" t="s">
        <v>3705</v>
      </c>
      <c r="E520" t="s">
        <v>3760</v>
      </c>
    </row>
    <row r="521" spans="1:5">
      <c r="A521" t="s">
        <v>327</v>
      </c>
      <c r="B521">
        <v>2013</v>
      </c>
      <c r="C521" s="14">
        <v>43054.607893518521</v>
      </c>
      <c r="D521" t="s">
        <v>3704</v>
      </c>
    </row>
    <row r="522" spans="1:5">
      <c r="A522" t="s">
        <v>327</v>
      </c>
      <c r="B522">
        <v>2013</v>
      </c>
      <c r="C522" s="14">
        <v>43054.607893518521</v>
      </c>
      <c r="D522" t="s">
        <v>3703</v>
      </c>
    </row>
    <row r="523" spans="1:5">
      <c r="A523" t="s">
        <v>327</v>
      </c>
      <c r="B523">
        <v>2015</v>
      </c>
      <c r="C523" s="14">
        <v>43054.607893518521</v>
      </c>
      <c r="D523" t="s">
        <v>3703</v>
      </c>
    </row>
    <row r="524" spans="1:5">
      <c r="A524" t="s">
        <v>336</v>
      </c>
      <c r="B524">
        <v>2015</v>
      </c>
      <c r="C524" s="14">
        <v>43054.607893518521</v>
      </c>
      <c r="D524" t="s">
        <v>3704</v>
      </c>
    </row>
    <row r="525" spans="1:5">
      <c r="A525" t="s">
        <v>336</v>
      </c>
      <c r="B525">
        <v>2015</v>
      </c>
      <c r="C525" s="14">
        <v>43054.607893518521</v>
      </c>
      <c r="D525" t="s">
        <v>3705</v>
      </c>
      <c r="E525" t="s">
        <v>7152</v>
      </c>
    </row>
    <row r="526" spans="1:5">
      <c r="A526" t="s">
        <v>336</v>
      </c>
      <c r="B526">
        <v>2016</v>
      </c>
      <c r="C526" s="14">
        <v>43054.607893518521</v>
      </c>
      <c r="D526" t="s">
        <v>3707</v>
      </c>
      <c r="E526" t="s">
        <v>7153</v>
      </c>
    </row>
    <row r="527" spans="1:5">
      <c r="A527" t="s">
        <v>336</v>
      </c>
      <c r="B527">
        <v>2015</v>
      </c>
      <c r="C527" s="14">
        <v>43054.607893518521</v>
      </c>
      <c r="D527" t="s">
        <v>3707</v>
      </c>
      <c r="E527" t="s">
        <v>7154</v>
      </c>
    </row>
    <row r="528" spans="1:5">
      <c r="A528" t="s">
        <v>336</v>
      </c>
      <c r="B528">
        <v>2015</v>
      </c>
      <c r="C528" s="14">
        <v>43054.607893518521</v>
      </c>
      <c r="D528" t="s">
        <v>3703</v>
      </c>
    </row>
    <row r="529" spans="1:5">
      <c r="A529" t="s">
        <v>336</v>
      </c>
      <c r="B529">
        <v>2016</v>
      </c>
      <c r="C529" s="14">
        <v>43054.607893518521</v>
      </c>
      <c r="D529" t="s">
        <v>3709</v>
      </c>
    </row>
    <row r="530" spans="1:5">
      <c r="A530" t="s">
        <v>336</v>
      </c>
      <c r="B530">
        <v>2016</v>
      </c>
      <c r="C530" s="14">
        <v>43054.607893518521</v>
      </c>
      <c r="D530" t="s">
        <v>3703</v>
      </c>
    </row>
    <row r="531" spans="1:5">
      <c r="A531" t="s">
        <v>336</v>
      </c>
      <c r="B531">
        <v>2016</v>
      </c>
      <c r="C531" s="14">
        <v>43054.607893518521</v>
      </c>
      <c r="D531" t="s">
        <v>3705</v>
      </c>
      <c r="E531" t="s">
        <v>7152</v>
      </c>
    </row>
    <row r="532" spans="1:5">
      <c r="A532" t="s">
        <v>336</v>
      </c>
      <c r="B532">
        <v>2013</v>
      </c>
      <c r="C532" s="14">
        <v>43054.607893518521</v>
      </c>
      <c r="D532" t="s">
        <v>3707</v>
      </c>
      <c r="E532" t="s">
        <v>3761</v>
      </c>
    </row>
    <row r="533" spans="1:5">
      <c r="A533" t="s">
        <v>336</v>
      </c>
      <c r="B533">
        <v>2016</v>
      </c>
      <c r="C533" s="14">
        <v>43054.607893518521</v>
      </c>
      <c r="D533" t="s">
        <v>3704</v>
      </c>
    </row>
    <row r="534" spans="1:5">
      <c r="A534" t="s">
        <v>336</v>
      </c>
      <c r="B534">
        <v>2014</v>
      </c>
      <c r="C534" s="14">
        <v>43054.607893518521</v>
      </c>
      <c r="D534" t="s">
        <v>3703</v>
      </c>
    </row>
    <row r="535" spans="1:5">
      <c r="A535" t="s">
        <v>336</v>
      </c>
      <c r="B535">
        <v>2015</v>
      </c>
      <c r="C535" s="14">
        <v>43054.607893518521</v>
      </c>
      <c r="D535" t="s">
        <v>3709</v>
      </c>
    </row>
    <row r="536" spans="1:5">
      <c r="A536" t="s">
        <v>336</v>
      </c>
      <c r="B536">
        <v>2013</v>
      </c>
      <c r="C536" s="14">
        <v>43054.607893518521</v>
      </c>
      <c r="D536" t="s">
        <v>3709</v>
      </c>
    </row>
    <row r="537" spans="1:5">
      <c r="A537" t="s">
        <v>336</v>
      </c>
      <c r="B537">
        <v>2013</v>
      </c>
      <c r="C537" s="14">
        <v>43054.607893518521</v>
      </c>
      <c r="D537" t="s">
        <v>3703</v>
      </c>
    </row>
    <row r="538" spans="1:5">
      <c r="A538" t="s">
        <v>336</v>
      </c>
      <c r="B538">
        <v>2013</v>
      </c>
      <c r="C538" s="14">
        <v>43054.607893518521</v>
      </c>
      <c r="D538" t="s">
        <v>3704</v>
      </c>
    </row>
    <row r="539" spans="1:5">
      <c r="A539" t="s">
        <v>336</v>
      </c>
      <c r="B539">
        <v>2013</v>
      </c>
      <c r="C539" s="14">
        <v>43054.607893518521</v>
      </c>
      <c r="D539" t="s">
        <v>3705</v>
      </c>
      <c r="E539" t="s">
        <v>3762</v>
      </c>
    </row>
    <row r="540" spans="1:5">
      <c r="A540" t="s">
        <v>336</v>
      </c>
      <c r="B540">
        <v>2014</v>
      </c>
      <c r="C540" s="14">
        <v>43054.607893518521</v>
      </c>
      <c r="D540" t="s">
        <v>3709</v>
      </c>
    </row>
    <row r="541" spans="1:5">
      <c r="A541" t="s">
        <v>336</v>
      </c>
      <c r="B541">
        <v>2014</v>
      </c>
      <c r="C541" s="14">
        <v>43054.607893518521</v>
      </c>
      <c r="D541" t="s">
        <v>3704</v>
      </c>
    </row>
    <row r="542" spans="1:5">
      <c r="A542" t="s">
        <v>336</v>
      </c>
      <c r="B542">
        <v>2014</v>
      </c>
      <c r="C542" s="14">
        <v>43054.607893518521</v>
      </c>
      <c r="D542" t="s">
        <v>3705</v>
      </c>
    </row>
    <row r="543" spans="1:5">
      <c r="A543" t="s">
        <v>336</v>
      </c>
      <c r="B543">
        <v>2014</v>
      </c>
      <c r="C543" s="14">
        <v>43054.607893518521</v>
      </c>
      <c r="D543" t="s">
        <v>3707</v>
      </c>
    </row>
    <row r="544" spans="1:5">
      <c r="A544" t="s">
        <v>349</v>
      </c>
      <c r="B544">
        <v>2014</v>
      </c>
      <c r="C544" s="14">
        <v>43054.607893518521</v>
      </c>
      <c r="D544" t="s">
        <v>3707</v>
      </c>
    </row>
    <row r="545" spans="1:5">
      <c r="A545" t="s">
        <v>349</v>
      </c>
      <c r="B545">
        <v>2015</v>
      </c>
      <c r="C545" s="14">
        <v>43054.607893518521</v>
      </c>
      <c r="D545" t="s">
        <v>3709</v>
      </c>
    </row>
    <row r="546" spans="1:5">
      <c r="A546" t="s">
        <v>349</v>
      </c>
      <c r="B546">
        <v>2016</v>
      </c>
      <c r="C546" s="14">
        <v>43054.607893518521</v>
      </c>
      <c r="D546" t="s">
        <v>3705</v>
      </c>
      <c r="E546" t="s">
        <v>7155</v>
      </c>
    </row>
    <row r="547" spans="1:5">
      <c r="A547" t="s">
        <v>349</v>
      </c>
      <c r="B547">
        <v>2016</v>
      </c>
      <c r="C547" s="14">
        <v>43054.607893518521</v>
      </c>
      <c r="D547" t="s">
        <v>3704</v>
      </c>
    </row>
    <row r="548" spans="1:5">
      <c r="A548" t="s">
        <v>349</v>
      </c>
      <c r="B548">
        <v>2016</v>
      </c>
      <c r="C548" s="14">
        <v>43054.607893518521</v>
      </c>
      <c r="D548" t="s">
        <v>3703</v>
      </c>
    </row>
    <row r="549" spans="1:5">
      <c r="A549" t="s">
        <v>349</v>
      </c>
      <c r="B549">
        <v>2016</v>
      </c>
      <c r="C549" s="14">
        <v>43054.607893518521</v>
      </c>
      <c r="D549" t="s">
        <v>3709</v>
      </c>
    </row>
    <row r="550" spans="1:5">
      <c r="A550" t="s">
        <v>349</v>
      </c>
      <c r="B550">
        <v>2015</v>
      </c>
      <c r="C550" s="14">
        <v>43054.607893518521</v>
      </c>
      <c r="D550" t="s">
        <v>3707</v>
      </c>
    </row>
    <row r="551" spans="1:5">
      <c r="A551" t="s">
        <v>349</v>
      </c>
      <c r="B551">
        <v>2015</v>
      </c>
      <c r="C551" s="14">
        <v>43054.607893518521</v>
      </c>
      <c r="D551" t="s">
        <v>3705</v>
      </c>
      <c r="E551" t="s">
        <v>7155</v>
      </c>
    </row>
    <row r="552" spans="1:5">
      <c r="A552" t="s">
        <v>349</v>
      </c>
      <c r="B552">
        <v>2015</v>
      </c>
      <c r="C552" s="14">
        <v>43054.607893518521</v>
      </c>
      <c r="D552" t="s">
        <v>3704</v>
      </c>
    </row>
    <row r="553" spans="1:5">
      <c r="A553" t="s">
        <v>349</v>
      </c>
      <c r="B553">
        <v>2016</v>
      </c>
      <c r="C553" s="14">
        <v>43054.607893518521</v>
      </c>
      <c r="D553" t="s">
        <v>3707</v>
      </c>
    </row>
    <row r="554" spans="1:5">
      <c r="A554" t="s">
        <v>349</v>
      </c>
      <c r="B554">
        <v>2013</v>
      </c>
      <c r="C554" s="14">
        <v>43054.607893518521</v>
      </c>
      <c r="D554" t="s">
        <v>3703</v>
      </c>
    </row>
    <row r="555" spans="1:5">
      <c r="A555" t="s">
        <v>349</v>
      </c>
      <c r="B555">
        <v>2014</v>
      </c>
      <c r="C555" s="14">
        <v>43054.607893518521</v>
      </c>
      <c r="D555" t="s">
        <v>3705</v>
      </c>
    </row>
    <row r="556" spans="1:5">
      <c r="A556" t="s">
        <v>349</v>
      </c>
      <c r="B556">
        <v>2014</v>
      </c>
      <c r="C556" s="14">
        <v>43054.607893518521</v>
      </c>
      <c r="D556" t="s">
        <v>3704</v>
      </c>
    </row>
    <row r="557" spans="1:5">
      <c r="A557" t="s">
        <v>349</v>
      </c>
      <c r="B557">
        <v>2014</v>
      </c>
      <c r="C557" s="14">
        <v>43054.607893518521</v>
      </c>
      <c r="D557" t="s">
        <v>3703</v>
      </c>
    </row>
    <row r="558" spans="1:5">
      <c r="A558" t="s">
        <v>349</v>
      </c>
      <c r="B558">
        <v>2014</v>
      </c>
      <c r="C558" s="14">
        <v>43054.607893518521</v>
      </c>
      <c r="D558" t="s">
        <v>3709</v>
      </c>
    </row>
    <row r="559" spans="1:5">
      <c r="A559" t="s">
        <v>349</v>
      </c>
      <c r="B559">
        <v>2013</v>
      </c>
      <c r="C559" s="14">
        <v>43054.607893518521</v>
      </c>
      <c r="D559" t="s">
        <v>3707</v>
      </c>
    </row>
    <row r="560" spans="1:5">
      <c r="A560" t="s">
        <v>349</v>
      </c>
      <c r="B560">
        <v>2013</v>
      </c>
      <c r="C560" s="14">
        <v>43054.607893518521</v>
      </c>
      <c r="D560" t="s">
        <v>3705</v>
      </c>
    </row>
    <row r="561" spans="1:5">
      <c r="A561" t="s">
        <v>349</v>
      </c>
      <c r="B561">
        <v>2013</v>
      </c>
      <c r="C561" s="14">
        <v>43054.607893518521</v>
      </c>
      <c r="D561" t="s">
        <v>3704</v>
      </c>
    </row>
    <row r="562" spans="1:5">
      <c r="A562" t="s">
        <v>349</v>
      </c>
      <c r="B562">
        <v>2015</v>
      </c>
      <c r="C562" s="14">
        <v>43054.607893518521</v>
      </c>
      <c r="D562" t="s">
        <v>3703</v>
      </c>
    </row>
    <row r="563" spans="1:5">
      <c r="A563" t="s">
        <v>349</v>
      </c>
      <c r="B563">
        <v>2013</v>
      </c>
      <c r="C563" s="14">
        <v>43054.607893518521</v>
      </c>
      <c r="D563" t="s">
        <v>3709</v>
      </c>
    </row>
    <row r="564" spans="1:5">
      <c r="A564" t="s">
        <v>359</v>
      </c>
      <c r="B564">
        <v>2015</v>
      </c>
      <c r="C564" s="14">
        <v>43054.607893518521</v>
      </c>
      <c r="D564" t="s">
        <v>3704</v>
      </c>
    </row>
    <row r="565" spans="1:5">
      <c r="A565" t="s">
        <v>359</v>
      </c>
      <c r="B565">
        <v>2015</v>
      </c>
      <c r="C565" s="14">
        <v>43054.607893518521</v>
      </c>
      <c r="D565" t="s">
        <v>3705</v>
      </c>
      <c r="E565" t="s">
        <v>7156</v>
      </c>
    </row>
    <row r="566" spans="1:5">
      <c r="A566" t="s">
        <v>359</v>
      </c>
      <c r="B566">
        <v>2016</v>
      </c>
      <c r="C566" s="14">
        <v>43054.607893518521</v>
      </c>
      <c r="D566" t="s">
        <v>3707</v>
      </c>
    </row>
    <row r="567" spans="1:5">
      <c r="A567" t="s">
        <v>359</v>
      </c>
      <c r="B567">
        <v>2015</v>
      </c>
      <c r="C567" s="14">
        <v>43054.607893518521</v>
      </c>
      <c r="D567" t="s">
        <v>3707</v>
      </c>
    </row>
    <row r="568" spans="1:5">
      <c r="A568" t="s">
        <v>359</v>
      </c>
      <c r="B568">
        <v>2016</v>
      </c>
      <c r="C568" s="14">
        <v>43054.607893518521</v>
      </c>
      <c r="D568" t="s">
        <v>3709</v>
      </c>
    </row>
    <row r="569" spans="1:5">
      <c r="A569" t="s">
        <v>359</v>
      </c>
      <c r="B569">
        <v>2016</v>
      </c>
      <c r="C569" s="14">
        <v>43054.607893518521</v>
      </c>
      <c r="D569" t="s">
        <v>3703</v>
      </c>
    </row>
    <row r="570" spans="1:5">
      <c r="A570" t="s">
        <v>359</v>
      </c>
      <c r="B570">
        <v>2016</v>
      </c>
      <c r="C570" s="14">
        <v>43054.607893518521</v>
      </c>
      <c r="D570" t="s">
        <v>3705</v>
      </c>
      <c r="E570" t="s">
        <v>7156</v>
      </c>
    </row>
    <row r="571" spans="1:5">
      <c r="A571" t="s">
        <v>359</v>
      </c>
      <c r="B571">
        <v>2013</v>
      </c>
      <c r="C571" s="14">
        <v>43054.607893518521</v>
      </c>
      <c r="D571" t="s">
        <v>3707</v>
      </c>
    </row>
    <row r="572" spans="1:5">
      <c r="A572" t="s">
        <v>359</v>
      </c>
      <c r="B572">
        <v>2015</v>
      </c>
      <c r="C572" s="14">
        <v>43054.607893518521</v>
      </c>
      <c r="D572" t="s">
        <v>3703</v>
      </c>
    </row>
    <row r="573" spans="1:5">
      <c r="A573" t="s">
        <v>359</v>
      </c>
      <c r="B573">
        <v>2016</v>
      </c>
      <c r="C573" s="14">
        <v>43054.607893518521</v>
      </c>
      <c r="D573" t="s">
        <v>3704</v>
      </c>
    </row>
    <row r="574" spans="1:5">
      <c r="A574" t="s">
        <v>359</v>
      </c>
      <c r="B574">
        <v>2014</v>
      </c>
      <c r="C574" s="14">
        <v>43054.607893518521</v>
      </c>
      <c r="D574" t="s">
        <v>3707</v>
      </c>
    </row>
    <row r="575" spans="1:5">
      <c r="A575" t="s">
        <v>359</v>
      </c>
      <c r="B575">
        <v>2014</v>
      </c>
      <c r="C575" s="14">
        <v>43054.607893518521</v>
      </c>
      <c r="D575" t="s">
        <v>3705</v>
      </c>
      <c r="E575" t="s">
        <v>3763</v>
      </c>
    </row>
    <row r="576" spans="1:5">
      <c r="A576" t="s">
        <v>359</v>
      </c>
      <c r="B576">
        <v>2014</v>
      </c>
      <c r="C576" s="14">
        <v>43054.607893518521</v>
      </c>
      <c r="D576" t="s">
        <v>3704</v>
      </c>
    </row>
    <row r="577" spans="1:5">
      <c r="A577" t="s">
        <v>359</v>
      </c>
      <c r="B577">
        <v>2014</v>
      </c>
      <c r="C577" s="14">
        <v>43054.607893518521</v>
      </c>
      <c r="D577" t="s">
        <v>3709</v>
      </c>
    </row>
    <row r="578" spans="1:5">
      <c r="A578" t="s">
        <v>359</v>
      </c>
      <c r="B578">
        <v>2013</v>
      </c>
      <c r="C578" s="14">
        <v>43054.607893518521</v>
      </c>
      <c r="D578" t="s">
        <v>3705</v>
      </c>
      <c r="E578" t="s">
        <v>3764</v>
      </c>
    </row>
    <row r="579" spans="1:5">
      <c r="A579" t="s">
        <v>359</v>
      </c>
      <c r="B579">
        <v>2013</v>
      </c>
      <c r="C579" s="14">
        <v>43054.607893518521</v>
      </c>
      <c r="D579" t="s">
        <v>3704</v>
      </c>
    </row>
    <row r="580" spans="1:5">
      <c r="A580" t="s">
        <v>359</v>
      </c>
      <c r="B580">
        <v>2013</v>
      </c>
      <c r="C580" s="14">
        <v>43054.607893518521</v>
      </c>
      <c r="D580" t="s">
        <v>3703</v>
      </c>
    </row>
    <row r="581" spans="1:5">
      <c r="A581" t="s">
        <v>359</v>
      </c>
      <c r="B581">
        <v>2013</v>
      </c>
      <c r="C581" s="14">
        <v>43054.607893518521</v>
      </c>
      <c r="D581" t="s">
        <v>3709</v>
      </c>
    </row>
    <row r="582" spans="1:5">
      <c r="A582" t="s">
        <v>359</v>
      </c>
      <c r="B582">
        <v>2014</v>
      </c>
      <c r="C582" s="14">
        <v>43054.607893518521</v>
      </c>
      <c r="D582" t="s">
        <v>3703</v>
      </c>
    </row>
    <row r="583" spans="1:5">
      <c r="A583" t="s">
        <v>359</v>
      </c>
      <c r="B583">
        <v>2015</v>
      </c>
      <c r="C583" s="14">
        <v>43054.607893518521</v>
      </c>
      <c r="D583" t="s">
        <v>3709</v>
      </c>
    </row>
    <row r="584" spans="1:5">
      <c r="A584" t="s">
        <v>368</v>
      </c>
      <c r="B584">
        <v>2016</v>
      </c>
      <c r="C584" s="14">
        <v>43054.607893518521</v>
      </c>
      <c r="D584" t="s">
        <v>3705</v>
      </c>
      <c r="E584" t="s">
        <v>7157</v>
      </c>
    </row>
    <row r="585" spans="1:5">
      <c r="A585" t="s">
        <v>368</v>
      </c>
      <c r="B585">
        <v>2015</v>
      </c>
      <c r="C585" s="14">
        <v>43054.607893518521</v>
      </c>
      <c r="D585" t="s">
        <v>3703</v>
      </c>
    </row>
    <row r="586" spans="1:5">
      <c r="A586" t="s">
        <v>368</v>
      </c>
      <c r="B586">
        <v>2015</v>
      </c>
      <c r="C586" s="14">
        <v>43054.607893518521</v>
      </c>
      <c r="D586" t="s">
        <v>3704</v>
      </c>
    </row>
    <row r="587" spans="1:5">
      <c r="A587" t="s">
        <v>368</v>
      </c>
      <c r="B587">
        <v>2015</v>
      </c>
      <c r="C587" s="14">
        <v>43054.607893518521</v>
      </c>
      <c r="D587" t="s">
        <v>3705</v>
      </c>
      <c r="E587" t="s">
        <v>7158</v>
      </c>
    </row>
    <row r="588" spans="1:5">
      <c r="A588" t="s">
        <v>368</v>
      </c>
      <c r="B588">
        <v>2015</v>
      </c>
      <c r="C588" s="14">
        <v>43054.607893518521</v>
      </c>
      <c r="D588" t="s">
        <v>3707</v>
      </c>
      <c r="E588" t="s">
        <v>7159</v>
      </c>
    </row>
    <row r="589" spans="1:5">
      <c r="A589" t="s">
        <v>368</v>
      </c>
      <c r="B589">
        <v>2016</v>
      </c>
      <c r="C589" s="14">
        <v>43054.607893518521</v>
      </c>
      <c r="D589" t="s">
        <v>3709</v>
      </c>
    </row>
    <row r="590" spans="1:5">
      <c r="A590" t="s">
        <v>368</v>
      </c>
      <c r="B590">
        <v>2015</v>
      </c>
      <c r="C590" s="14">
        <v>43054.607893518521</v>
      </c>
      <c r="D590" t="s">
        <v>3709</v>
      </c>
    </row>
    <row r="591" spans="1:5">
      <c r="A591" t="s">
        <v>368</v>
      </c>
      <c r="B591">
        <v>2016</v>
      </c>
      <c r="C591" s="14">
        <v>43054.607893518521</v>
      </c>
      <c r="D591" t="s">
        <v>3704</v>
      </c>
    </row>
    <row r="592" spans="1:5">
      <c r="A592" t="s">
        <v>368</v>
      </c>
      <c r="B592">
        <v>2013</v>
      </c>
      <c r="C592" s="14">
        <v>43054.607893518521</v>
      </c>
      <c r="D592" t="s">
        <v>3707</v>
      </c>
      <c r="E592" t="s">
        <v>3767</v>
      </c>
    </row>
    <row r="593" spans="1:5">
      <c r="A593" t="s">
        <v>368</v>
      </c>
      <c r="B593">
        <v>2016</v>
      </c>
      <c r="C593" s="14">
        <v>43054.607893518521</v>
      </c>
      <c r="D593" t="s">
        <v>3703</v>
      </c>
    </row>
    <row r="594" spans="1:5">
      <c r="A594" t="s">
        <v>368</v>
      </c>
      <c r="B594">
        <v>2014</v>
      </c>
      <c r="C594" s="14">
        <v>43054.607893518521</v>
      </c>
      <c r="D594" t="s">
        <v>3707</v>
      </c>
      <c r="E594" t="s">
        <v>3765</v>
      </c>
    </row>
    <row r="595" spans="1:5">
      <c r="A595" t="s">
        <v>368</v>
      </c>
      <c r="B595">
        <v>2014</v>
      </c>
      <c r="C595" s="14">
        <v>43054.607893518521</v>
      </c>
      <c r="D595" t="s">
        <v>3705</v>
      </c>
      <c r="E595" t="s">
        <v>7158</v>
      </c>
    </row>
    <row r="596" spans="1:5">
      <c r="A596" t="s">
        <v>368</v>
      </c>
      <c r="B596">
        <v>2014</v>
      </c>
      <c r="C596" s="14">
        <v>43054.607893518521</v>
      </c>
      <c r="D596" t="s">
        <v>3704</v>
      </c>
    </row>
    <row r="597" spans="1:5">
      <c r="A597" t="s">
        <v>368</v>
      </c>
      <c r="B597">
        <v>2014</v>
      </c>
      <c r="C597" s="14">
        <v>43054.607893518521</v>
      </c>
      <c r="D597" t="s">
        <v>3709</v>
      </c>
    </row>
    <row r="598" spans="1:5">
      <c r="A598" t="s">
        <v>368</v>
      </c>
      <c r="B598">
        <v>2013</v>
      </c>
      <c r="C598" s="14">
        <v>43054.607893518521</v>
      </c>
      <c r="D598" t="s">
        <v>3705</v>
      </c>
      <c r="E598" t="s">
        <v>3766</v>
      </c>
    </row>
    <row r="599" spans="1:5">
      <c r="A599" t="s">
        <v>368</v>
      </c>
      <c r="B599">
        <v>2013</v>
      </c>
      <c r="C599" s="14">
        <v>43054.607893518521</v>
      </c>
      <c r="D599" t="s">
        <v>3704</v>
      </c>
    </row>
    <row r="600" spans="1:5">
      <c r="A600" t="s">
        <v>368</v>
      </c>
      <c r="B600">
        <v>2013</v>
      </c>
      <c r="C600" s="14">
        <v>43054.607893518521</v>
      </c>
      <c r="D600" t="s">
        <v>3703</v>
      </c>
    </row>
    <row r="601" spans="1:5">
      <c r="A601" t="s">
        <v>368</v>
      </c>
      <c r="B601">
        <v>2013</v>
      </c>
      <c r="C601" s="14">
        <v>43054.607893518521</v>
      </c>
      <c r="D601" t="s">
        <v>3709</v>
      </c>
    </row>
    <row r="602" spans="1:5">
      <c r="A602" t="s">
        <v>368</v>
      </c>
      <c r="B602">
        <v>2016</v>
      </c>
      <c r="C602" s="14">
        <v>43054.607893518521</v>
      </c>
      <c r="D602" t="s">
        <v>3707</v>
      </c>
      <c r="E602" t="s">
        <v>7160</v>
      </c>
    </row>
    <row r="603" spans="1:5">
      <c r="A603" t="s">
        <v>368</v>
      </c>
      <c r="B603">
        <v>2014</v>
      </c>
      <c r="C603" s="14">
        <v>43054.607893518521</v>
      </c>
      <c r="D603" t="s">
        <v>3703</v>
      </c>
    </row>
    <row r="604" spans="1:5">
      <c r="A604" t="s">
        <v>380</v>
      </c>
      <c r="B604">
        <v>2014</v>
      </c>
      <c r="C604" s="14">
        <v>43054.607893518521</v>
      </c>
      <c r="D604" t="s">
        <v>3705</v>
      </c>
    </row>
    <row r="605" spans="1:5">
      <c r="A605" t="s">
        <v>380</v>
      </c>
      <c r="B605">
        <v>2016</v>
      </c>
      <c r="C605" s="14">
        <v>43054.607893518521</v>
      </c>
      <c r="D605" t="s">
        <v>3707</v>
      </c>
      <c r="E605" t="s">
        <v>7161</v>
      </c>
    </row>
    <row r="606" spans="1:5">
      <c r="A606" t="s">
        <v>380</v>
      </c>
      <c r="B606">
        <v>2015</v>
      </c>
      <c r="C606" s="14">
        <v>43054.607893518521</v>
      </c>
      <c r="D606" t="s">
        <v>3703</v>
      </c>
    </row>
    <row r="607" spans="1:5">
      <c r="A607" t="s">
        <v>380</v>
      </c>
      <c r="B607">
        <v>2015</v>
      </c>
      <c r="C607" s="14">
        <v>43054.607893518521</v>
      </c>
      <c r="D607" t="s">
        <v>3704</v>
      </c>
    </row>
    <row r="608" spans="1:5">
      <c r="A608" t="s">
        <v>380</v>
      </c>
      <c r="B608">
        <v>2015</v>
      </c>
      <c r="C608" s="14">
        <v>43054.607893518521</v>
      </c>
      <c r="D608" t="s">
        <v>3705</v>
      </c>
      <c r="E608" t="s">
        <v>7162</v>
      </c>
    </row>
    <row r="609" spans="1:5">
      <c r="A609" t="s">
        <v>380</v>
      </c>
      <c r="B609">
        <v>2015</v>
      </c>
      <c r="C609" s="14">
        <v>43054.607893518521</v>
      </c>
      <c r="D609" t="s">
        <v>3707</v>
      </c>
      <c r="E609" t="s">
        <v>7163</v>
      </c>
    </row>
    <row r="610" spans="1:5">
      <c r="A610" t="s">
        <v>380</v>
      </c>
      <c r="B610">
        <v>2016</v>
      </c>
      <c r="C610" s="14">
        <v>43054.607893518521</v>
      </c>
      <c r="D610" t="s">
        <v>3709</v>
      </c>
    </row>
    <row r="611" spans="1:5">
      <c r="A611" t="s">
        <v>380</v>
      </c>
      <c r="B611">
        <v>2016</v>
      </c>
      <c r="C611" s="14">
        <v>43054.607893518521</v>
      </c>
      <c r="D611" t="s">
        <v>3703</v>
      </c>
    </row>
    <row r="612" spans="1:5">
      <c r="A612" t="s">
        <v>380</v>
      </c>
      <c r="B612">
        <v>2016</v>
      </c>
      <c r="C612" s="14">
        <v>43054.607893518521</v>
      </c>
      <c r="D612" t="s">
        <v>3705</v>
      </c>
      <c r="E612" t="s">
        <v>7162</v>
      </c>
    </row>
    <row r="613" spans="1:5">
      <c r="A613" t="s">
        <v>380</v>
      </c>
      <c r="B613">
        <v>2016</v>
      </c>
      <c r="C613" s="14">
        <v>43054.607893518521</v>
      </c>
      <c r="D613" t="s">
        <v>3704</v>
      </c>
    </row>
    <row r="614" spans="1:5">
      <c r="A614" t="s">
        <v>380</v>
      </c>
      <c r="B614">
        <v>2015</v>
      </c>
      <c r="C614" s="14">
        <v>43054.607893518521</v>
      </c>
      <c r="D614" t="s">
        <v>3709</v>
      </c>
    </row>
    <row r="615" spans="1:5">
      <c r="A615" t="s">
        <v>380</v>
      </c>
      <c r="B615">
        <v>2014</v>
      </c>
      <c r="C615" s="14">
        <v>43054.607893518521</v>
      </c>
      <c r="D615" t="s">
        <v>3704</v>
      </c>
    </row>
    <row r="616" spans="1:5">
      <c r="A616" t="s">
        <v>380</v>
      </c>
      <c r="B616">
        <v>2014</v>
      </c>
      <c r="C616" s="14">
        <v>43054.607893518521</v>
      </c>
      <c r="D616" t="s">
        <v>3703</v>
      </c>
    </row>
    <row r="617" spans="1:5">
      <c r="A617" t="s">
        <v>380</v>
      </c>
      <c r="B617">
        <v>2014</v>
      </c>
      <c r="C617" s="14">
        <v>43054.607893518521</v>
      </c>
      <c r="D617" t="s">
        <v>3709</v>
      </c>
    </row>
    <row r="618" spans="1:5">
      <c r="A618" t="s">
        <v>380</v>
      </c>
      <c r="B618">
        <v>2013</v>
      </c>
      <c r="C618" s="14">
        <v>43054.607893518521</v>
      </c>
      <c r="D618" t="s">
        <v>3707</v>
      </c>
    </row>
    <row r="619" spans="1:5">
      <c r="A619" t="s">
        <v>380</v>
      </c>
      <c r="B619">
        <v>2013</v>
      </c>
      <c r="C619" s="14">
        <v>43054.607893518521</v>
      </c>
      <c r="D619" t="s">
        <v>3705</v>
      </c>
    </row>
    <row r="620" spans="1:5">
      <c r="A620" t="s">
        <v>380</v>
      </c>
      <c r="B620">
        <v>2013</v>
      </c>
      <c r="C620" s="14">
        <v>43054.607893518521</v>
      </c>
      <c r="D620" t="s">
        <v>3704</v>
      </c>
    </row>
    <row r="621" spans="1:5">
      <c r="A621" t="s">
        <v>380</v>
      </c>
      <c r="B621">
        <v>2013</v>
      </c>
      <c r="C621" s="14">
        <v>43054.607893518521</v>
      </c>
      <c r="D621" t="s">
        <v>3703</v>
      </c>
    </row>
    <row r="622" spans="1:5">
      <c r="A622" t="s">
        <v>380</v>
      </c>
      <c r="B622">
        <v>2013</v>
      </c>
      <c r="C622" s="14">
        <v>43054.607893518521</v>
      </c>
      <c r="D622" t="s">
        <v>3709</v>
      </c>
    </row>
    <row r="623" spans="1:5">
      <c r="A623" t="s">
        <v>380</v>
      </c>
      <c r="B623">
        <v>2014</v>
      </c>
      <c r="C623" s="14">
        <v>43054.607893518521</v>
      </c>
      <c r="D623" t="s">
        <v>3707</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E313"/>
  <sheetViews>
    <sheetView workbookViewId="0"/>
  </sheetViews>
  <sheetFormatPr defaultRowHeight="15"/>
  <sheetData>
    <row r="1" spans="1:5">
      <c r="A1">
        <v>6.5</v>
      </c>
      <c r="B1" t="s">
        <v>76</v>
      </c>
    </row>
    <row r="2" spans="1:5">
      <c r="A2" s="10" t="str">
        <f>HYPERLINK("#'Contents'!B141", "Back to Contents")</f>
        <v>Back to Contents</v>
      </c>
    </row>
    <row r="3" spans="1:5">
      <c r="A3" t="s">
        <v>110</v>
      </c>
      <c r="B3" t="s">
        <v>108</v>
      </c>
      <c r="C3" t="s">
        <v>109</v>
      </c>
      <c r="D3" t="s">
        <v>3698</v>
      </c>
      <c r="E3" t="s">
        <v>3768</v>
      </c>
    </row>
    <row r="4" spans="1:5">
      <c r="A4" t="s">
        <v>117</v>
      </c>
      <c r="B4">
        <v>2013</v>
      </c>
      <c r="C4" s="14">
        <v>42438.571342592593</v>
      </c>
      <c r="D4" t="s">
        <v>3703</v>
      </c>
      <c r="E4">
        <v>20</v>
      </c>
    </row>
    <row r="5" spans="1:5">
      <c r="A5" t="s">
        <v>117</v>
      </c>
      <c r="B5">
        <v>2013</v>
      </c>
      <c r="C5" s="14">
        <v>42438.571342592593</v>
      </c>
      <c r="D5" t="s">
        <v>3704</v>
      </c>
      <c r="E5">
        <v>100</v>
      </c>
    </row>
    <row r="6" spans="1:5">
      <c r="A6" t="s">
        <v>117</v>
      </c>
      <c r="B6">
        <v>2013</v>
      </c>
      <c r="C6" s="14">
        <v>42438.571342592593</v>
      </c>
      <c r="D6" t="s">
        <v>3705</v>
      </c>
      <c r="E6">
        <v>20</v>
      </c>
    </row>
    <row r="7" spans="1:5">
      <c r="A7" t="s">
        <v>117</v>
      </c>
      <c r="B7">
        <v>2013</v>
      </c>
      <c r="C7" s="14">
        <v>42438.571342592593</v>
      </c>
      <c r="D7" t="s">
        <v>3707</v>
      </c>
      <c r="E7">
        <v>20</v>
      </c>
    </row>
    <row r="8" spans="1:5">
      <c r="A8" t="s">
        <v>117</v>
      </c>
      <c r="B8">
        <v>2014</v>
      </c>
      <c r="C8" s="14">
        <v>42438.571342592593</v>
      </c>
      <c r="D8" t="s">
        <v>3709</v>
      </c>
      <c r="E8">
        <v>100</v>
      </c>
    </row>
    <row r="9" spans="1:5">
      <c r="A9" t="s">
        <v>117</v>
      </c>
      <c r="B9">
        <v>2014</v>
      </c>
      <c r="C9" s="14">
        <v>42438.571342592593</v>
      </c>
      <c r="D9" t="s">
        <v>3703</v>
      </c>
      <c r="E9">
        <v>20</v>
      </c>
    </row>
    <row r="10" spans="1:5">
      <c r="A10" t="s">
        <v>117</v>
      </c>
      <c r="B10">
        <v>2014</v>
      </c>
      <c r="C10" s="14">
        <v>42438.571342592593</v>
      </c>
      <c r="D10" t="s">
        <v>3704</v>
      </c>
      <c r="E10">
        <v>100</v>
      </c>
    </row>
    <row r="11" spans="1:5">
      <c r="A11" t="s">
        <v>117</v>
      </c>
      <c r="B11">
        <v>2014</v>
      </c>
      <c r="C11" s="14">
        <v>42438.571342592593</v>
      </c>
      <c r="D11" t="s">
        <v>3705</v>
      </c>
      <c r="E11">
        <v>20</v>
      </c>
    </row>
    <row r="12" spans="1:5">
      <c r="A12" t="s">
        <v>117</v>
      </c>
      <c r="B12">
        <v>2014</v>
      </c>
      <c r="C12" s="14">
        <v>42438.571342592593</v>
      </c>
      <c r="D12" t="s">
        <v>3707</v>
      </c>
      <c r="E12">
        <v>20</v>
      </c>
    </row>
    <row r="13" spans="1:5">
      <c r="A13" t="s">
        <v>117</v>
      </c>
      <c r="B13">
        <v>2013</v>
      </c>
      <c r="C13" s="14">
        <v>42438.571342592593</v>
      </c>
      <c r="D13" t="s">
        <v>3709</v>
      </c>
      <c r="E13">
        <v>100</v>
      </c>
    </row>
    <row r="14" spans="1:5">
      <c r="A14" t="s">
        <v>126</v>
      </c>
      <c r="B14">
        <v>2014</v>
      </c>
      <c r="C14" s="14">
        <v>42438.571342592593</v>
      </c>
      <c r="D14" t="s">
        <v>3703</v>
      </c>
      <c r="E14">
        <v>100</v>
      </c>
    </row>
    <row r="15" spans="1:5">
      <c r="A15" t="s">
        <v>126</v>
      </c>
      <c r="B15">
        <v>2014</v>
      </c>
      <c r="C15" s="14">
        <v>42438.571342592593</v>
      </c>
      <c r="D15" t="s">
        <v>3707</v>
      </c>
      <c r="E15">
        <v>99</v>
      </c>
    </row>
    <row r="16" spans="1:5">
      <c r="A16" t="s">
        <v>126</v>
      </c>
      <c r="B16">
        <v>2014</v>
      </c>
      <c r="C16" s="14">
        <v>42438.571342592593</v>
      </c>
      <c r="D16" t="s">
        <v>3704</v>
      </c>
      <c r="E16">
        <v>68</v>
      </c>
    </row>
    <row r="17" spans="1:5">
      <c r="A17" t="s">
        <v>126</v>
      </c>
      <c r="B17">
        <v>2014</v>
      </c>
      <c r="C17" s="14">
        <v>42438.571342592593</v>
      </c>
      <c r="D17" t="s">
        <v>3709</v>
      </c>
      <c r="E17">
        <v>100</v>
      </c>
    </row>
    <row r="18" spans="1:5">
      <c r="A18" t="s">
        <v>126</v>
      </c>
      <c r="B18">
        <v>2013</v>
      </c>
      <c r="C18" s="14">
        <v>42438.571342592593</v>
      </c>
      <c r="D18" t="s">
        <v>3705</v>
      </c>
      <c r="E18">
        <v>34</v>
      </c>
    </row>
    <row r="19" spans="1:5">
      <c r="A19" t="s">
        <v>126</v>
      </c>
      <c r="B19">
        <v>2013</v>
      </c>
      <c r="C19" s="14">
        <v>42438.571342592593</v>
      </c>
      <c r="D19" t="s">
        <v>3709</v>
      </c>
      <c r="E19">
        <v>100</v>
      </c>
    </row>
    <row r="20" spans="1:5">
      <c r="A20" t="s">
        <v>126</v>
      </c>
      <c r="B20">
        <v>2013</v>
      </c>
      <c r="C20" s="14">
        <v>42438.571342592593</v>
      </c>
      <c r="D20" t="s">
        <v>3704</v>
      </c>
      <c r="E20">
        <v>100</v>
      </c>
    </row>
    <row r="21" spans="1:5">
      <c r="A21" t="s">
        <v>126</v>
      </c>
      <c r="B21">
        <v>2013</v>
      </c>
      <c r="C21" s="14">
        <v>42438.571342592593</v>
      </c>
      <c r="D21" t="s">
        <v>3703</v>
      </c>
      <c r="E21">
        <v>34</v>
      </c>
    </row>
    <row r="22" spans="1:5">
      <c r="A22" t="s">
        <v>126</v>
      </c>
      <c r="B22">
        <v>2013</v>
      </c>
      <c r="C22" s="14">
        <v>42438.571342592593</v>
      </c>
      <c r="D22" t="s">
        <v>3707</v>
      </c>
      <c r="E22">
        <v>33</v>
      </c>
    </row>
    <row r="23" spans="1:5">
      <c r="A23" t="s">
        <v>126</v>
      </c>
      <c r="B23">
        <v>2014</v>
      </c>
      <c r="C23" s="14">
        <v>42438.571342592593</v>
      </c>
      <c r="D23" t="s">
        <v>3705</v>
      </c>
      <c r="E23">
        <v>32</v>
      </c>
    </row>
    <row r="24" spans="1:5">
      <c r="A24" t="s">
        <v>134</v>
      </c>
      <c r="B24">
        <v>2013</v>
      </c>
      <c r="C24" s="14">
        <v>42438.571342592593</v>
      </c>
      <c r="D24" t="s">
        <v>3705</v>
      </c>
      <c r="E24">
        <v>10</v>
      </c>
    </row>
    <row r="25" spans="1:5">
      <c r="A25" t="s">
        <v>134</v>
      </c>
      <c r="B25">
        <v>2014</v>
      </c>
      <c r="C25" s="14">
        <v>42438.571342592593</v>
      </c>
      <c r="D25" t="s">
        <v>3707</v>
      </c>
      <c r="E25">
        <v>100</v>
      </c>
    </row>
    <row r="26" spans="1:5">
      <c r="A26" t="s">
        <v>134</v>
      </c>
      <c r="B26">
        <v>2014</v>
      </c>
      <c r="C26" s="14">
        <v>42438.571342592593</v>
      </c>
      <c r="D26" t="s">
        <v>3705</v>
      </c>
      <c r="E26">
        <v>10</v>
      </c>
    </row>
    <row r="27" spans="1:5">
      <c r="A27" t="s">
        <v>134</v>
      </c>
      <c r="B27">
        <v>2014</v>
      </c>
      <c r="C27" s="14">
        <v>42438.571342592593</v>
      </c>
      <c r="D27" t="s">
        <v>3704</v>
      </c>
      <c r="E27">
        <v>100</v>
      </c>
    </row>
    <row r="28" spans="1:5">
      <c r="A28" t="s">
        <v>134</v>
      </c>
      <c r="B28">
        <v>2014</v>
      </c>
      <c r="C28" s="14">
        <v>42438.571342592593</v>
      </c>
      <c r="D28" t="s">
        <v>3703</v>
      </c>
      <c r="E28">
        <v>100</v>
      </c>
    </row>
    <row r="29" spans="1:5">
      <c r="A29" t="s">
        <v>134</v>
      </c>
      <c r="B29">
        <v>2013</v>
      </c>
      <c r="C29" s="14">
        <v>42438.571342592593</v>
      </c>
      <c r="D29" t="s">
        <v>3707</v>
      </c>
      <c r="E29">
        <v>100</v>
      </c>
    </row>
    <row r="30" spans="1:5">
      <c r="A30" t="s">
        <v>134</v>
      </c>
      <c r="B30">
        <v>2013</v>
      </c>
      <c r="C30" s="14">
        <v>42438.571342592593</v>
      </c>
      <c r="D30" t="s">
        <v>3704</v>
      </c>
      <c r="E30">
        <v>100</v>
      </c>
    </row>
    <row r="31" spans="1:5">
      <c r="A31" t="s">
        <v>134</v>
      </c>
      <c r="B31">
        <v>2013</v>
      </c>
      <c r="C31" s="14">
        <v>42438.571342592593</v>
      </c>
      <c r="D31" t="s">
        <v>3703</v>
      </c>
      <c r="E31">
        <v>100</v>
      </c>
    </row>
    <row r="32" spans="1:5">
      <c r="A32" t="s">
        <v>134</v>
      </c>
      <c r="B32">
        <v>2013</v>
      </c>
      <c r="C32" s="14">
        <v>42438.571342592593</v>
      </c>
      <c r="D32" t="s">
        <v>3709</v>
      </c>
      <c r="E32">
        <v>100</v>
      </c>
    </row>
    <row r="33" spans="1:5">
      <c r="A33" t="s">
        <v>134</v>
      </c>
      <c r="B33">
        <v>2014</v>
      </c>
      <c r="C33" s="14">
        <v>42438.571342592593</v>
      </c>
      <c r="D33" t="s">
        <v>3709</v>
      </c>
      <c r="E33">
        <v>100</v>
      </c>
    </row>
    <row r="34" spans="1:5">
      <c r="A34" t="s">
        <v>147</v>
      </c>
      <c r="B34">
        <v>2014</v>
      </c>
      <c r="C34" s="14">
        <v>42438.571342592593</v>
      </c>
      <c r="D34" t="s">
        <v>3709</v>
      </c>
      <c r="E34">
        <v>100</v>
      </c>
    </row>
    <row r="35" spans="1:5">
      <c r="A35" t="s">
        <v>147</v>
      </c>
      <c r="B35">
        <v>2014</v>
      </c>
      <c r="C35" s="14">
        <v>42438.571342592593</v>
      </c>
      <c r="D35" t="s">
        <v>3703</v>
      </c>
      <c r="E35">
        <v>100</v>
      </c>
    </row>
    <row r="36" spans="1:5">
      <c r="A36" t="s">
        <v>147</v>
      </c>
      <c r="B36">
        <v>2014</v>
      </c>
      <c r="C36" s="14">
        <v>42438.571342592593</v>
      </c>
      <c r="D36" t="s">
        <v>3707</v>
      </c>
      <c r="E36">
        <v>100</v>
      </c>
    </row>
    <row r="37" spans="1:5">
      <c r="A37" t="s">
        <v>147</v>
      </c>
      <c r="B37">
        <v>2014</v>
      </c>
      <c r="C37" s="14">
        <v>42438.571342592593</v>
      </c>
      <c r="D37" t="s">
        <v>3704</v>
      </c>
      <c r="E37">
        <v>100</v>
      </c>
    </row>
    <row r="38" spans="1:5">
      <c r="A38" t="s">
        <v>147</v>
      </c>
      <c r="B38">
        <v>2013</v>
      </c>
      <c r="C38" s="14">
        <v>42438.571342592593</v>
      </c>
      <c r="D38" t="s">
        <v>3705</v>
      </c>
      <c r="E38">
        <v>100</v>
      </c>
    </row>
    <row r="39" spans="1:5">
      <c r="A39" t="s">
        <v>147</v>
      </c>
      <c r="B39">
        <v>2013</v>
      </c>
      <c r="C39" s="14">
        <v>42438.571342592593</v>
      </c>
      <c r="D39" t="s">
        <v>3709</v>
      </c>
      <c r="E39">
        <v>100</v>
      </c>
    </row>
    <row r="40" spans="1:5">
      <c r="A40" t="s">
        <v>147</v>
      </c>
      <c r="B40">
        <v>2013</v>
      </c>
      <c r="C40" s="14">
        <v>42438.571342592593</v>
      </c>
      <c r="D40" t="s">
        <v>3704</v>
      </c>
      <c r="E40">
        <v>100</v>
      </c>
    </row>
    <row r="41" spans="1:5">
      <c r="A41" t="s">
        <v>147</v>
      </c>
      <c r="B41">
        <v>2013</v>
      </c>
      <c r="C41" s="14">
        <v>42438.571342592593</v>
      </c>
      <c r="D41" t="s">
        <v>3707</v>
      </c>
      <c r="E41">
        <v>0</v>
      </c>
    </row>
    <row r="42" spans="1:5">
      <c r="A42" t="s">
        <v>147</v>
      </c>
      <c r="B42">
        <v>2013</v>
      </c>
      <c r="C42" s="14">
        <v>42438.571342592593</v>
      </c>
      <c r="D42" t="s">
        <v>3703</v>
      </c>
      <c r="E42">
        <v>100</v>
      </c>
    </row>
    <row r="43" spans="1:5">
      <c r="A43" t="s">
        <v>147</v>
      </c>
      <c r="B43">
        <v>2014</v>
      </c>
      <c r="C43" s="14">
        <v>42438.571342592593</v>
      </c>
      <c r="D43" t="s">
        <v>3705</v>
      </c>
      <c r="E43">
        <v>100</v>
      </c>
    </row>
    <row r="44" spans="1:5">
      <c r="A44" t="s">
        <v>155</v>
      </c>
      <c r="B44">
        <v>2013</v>
      </c>
      <c r="C44" s="14">
        <v>42438.571342592593</v>
      </c>
      <c r="D44" t="s">
        <v>3705</v>
      </c>
      <c r="E44">
        <v>0</v>
      </c>
    </row>
    <row r="45" spans="1:5">
      <c r="A45" t="s">
        <v>155</v>
      </c>
      <c r="B45">
        <v>2014</v>
      </c>
      <c r="C45" s="14">
        <v>42438.571342592593</v>
      </c>
      <c r="D45" t="s">
        <v>3707</v>
      </c>
      <c r="E45">
        <v>5</v>
      </c>
    </row>
    <row r="46" spans="1:5">
      <c r="A46" t="s">
        <v>155</v>
      </c>
      <c r="B46">
        <v>2014</v>
      </c>
      <c r="C46" s="14">
        <v>42438.571342592593</v>
      </c>
      <c r="D46" t="s">
        <v>3705</v>
      </c>
      <c r="E46">
        <v>0</v>
      </c>
    </row>
    <row r="47" spans="1:5">
      <c r="A47" t="s">
        <v>155</v>
      </c>
      <c r="B47">
        <v>2014</v>
      </c>
      <c r="C47" s="14">
        <v>42438.571342592593</v>
      </c>
      <c r="D47" t="s">
        <v>3704</v>
      </c>
      <c r="E47">
        <v>0</v>
      </c>
    </row>
    <row r="48" spans="1:5">
      <c r="A48" t="s">
        <v>155</v>
      </c>
      <c r="B48">
        <v>2014</v>
      </c>
      <c r="C48" s="14">
        <v>42438.571342592593</v>
      </c>
      <c r="D48" t="s">
        <v>3703</v>
      </c>
      <c r="E48">
        <v>10</v>
      </c>
    </row>
    <row r="49" spans="1:5">
      <c r="A49" t="s">
        <v>155</v>
      </c>
      <c r="B49">
        <v>2013</v>
      </c>
      <c r="C49" s="14">
        <v>42438.571342592593</v>
      </c>
      <c r="D49" t="s">
        <v>3707</v>
      </c>
      <c r="E49">
        <v>0</v>
      </c>
    </row>
    <row r="50" spans="1:5">
      <c r="A50" t="s">
        <v>155</v>
      </c>
      <c r="B50">
        <v>2013</v>
      </c>
      <c r="C50" s="14">
        <v>42438.571342592593</v>
      </c>
      <c r="D50" t="s">
        <v>3704</v>
      </c>
      <c r="E50">
        <v>0</v>
      </c>
    </row>
    <row r="51" spans="1:5">
      <c r="A51" t="s">
        <v>155</v>
      </c>
      <c r="B51">
        <v>2013</v>
      </c>
      <c r="C51" s="14">
        <v>42438.571342592593</v>
      </c>
      <c r="D51" t="s">
        <v>3703</v>
      </c>
      <c r="E51">
        <v>0</v>
      </c>
    </row>
    <row r="52" spans="1:5">
      <c r="A52" t="s">
        <v>155</v>
      </c>
      <c r="B52">
        <v>2013</v>
      </c>
      <c r="C52" s="14">
        <v>42438.571342592593</v>
      </c>
      <c r="D52" t="s">
        <v>3709</v>
      </c>
      <c r="E52">
        <v>0</v>
      </c>
    </row>
    <row r="53" spans="1:5">
      <c r="A53" t="s">
        <v>155</v>
      </c>
      <c r="B53">
        <v>2014</v>
      </c>
      <c r="C53" s="14">
        <v>42438.571342592593</v>
      </c>
      <c r="D53" t="s">
        <v>3709</v>
      </c>
      <c r="E53">
        <v>100</v>
      </c>
    </row>
    <row r="54" spans="1:5">
      <c r="A54" t="s">
        <v>162</v>
      </c>
      <c r="B54">
        <v>2013</v>
      </c>
      <c r="C54" s="14">
        <v>42438.571342592593</v>
      </c>
      <c r="D54" t="s">
        <v>3705</v>
      </c>
      <c r="E54">
        <v>0</v>
      </c>
    </row>
    <row r="55" spans="1:5">
      <c r="A55" t="s">
        <v>162</v>
      </c>
      <c r="B55">
        <v>2014</v>
      </c>
      <c r="C55" s="14">
        <v>42438.571342592593</v>
      </c>
      <c r="D55" t="s">
        <v>3705</v>
      </c>
      <c r="E55">
        <v>0</v>
      </c>
    </row>
    <row r="56" spans="1:5">
      <c r="A56" t="s">
        <v>162</v>
      </c>
      <c r="B56">
        <v>2014</v>
      </c>
      <c r="C56" s="14">
        <v>42438.571342592593</v>
      </c>
      <c r="D56" t="s">
        <v>3704</v>
      </c>
      <c r="E56">
        <v>0</v>
      </c>
    </row>
    <row r="57" spans="1:5">
      <c r="A57" t="s">
        <v>162</v>
      </c>
      <c r="B57">
        <v>2014</v>
      </c>
      <c r="C57" s="14">
        <v>42438.571342592593</v>
      </c>
      <c r="D57" t="s">
        <v>3703</v>
      </c>
      <c r="E57">
        <v>100</v>
      </c>
    </row>
    <row r="58" spans="1:5">
      <c r="A58" t="s">
        <v>162</v>
      </c>
      <c r="B58">
        <v>2014</v>
      </c>
      <c r="C58" s="14">
        <v>42438.571342592593</v>
      </c>
      <c r="D58" t="s">
        <v>3707</v>
      </c>
      <c r="E58">
        <v>0</v>
      </c>
    </row>
    <row r="59" spans="1:5">
      <c r="A59" t="s">
        <v>162</v>
      </c>
      <c r="B59">
        <v>2013</v>
      </c>
      <c r="C59" s="14">
        <v>42438.571342592593</v>
      </c>
      <c r="D59" t="s">
        <v>3704</v>
      </c>
      <c r="E59">
        <v>0</v>
      </c>
    </row>
    <row r="60" spans="1:5">
      <c r="A60" t="s">
        <v>162</v>
      </c>
      <c r="B60">
        <v>2013</v>
      </c>
      <c r="C60" s="14">
        <v>42438.571342592593</v>
      </c>
      <c r="D60" t="s">
        <v>3703</v>
      </c>
      <c r="E60">
        <v>100</v>
      </c>
    </row>
    <row r="61" spans="1:5">
      <c r="A61" t="s">
        <v>162</v>
      </c>
      <c r="B61">
        <v>2013</v>
      </c>
      <c r="C61" s="14">
        <v>42438.571342592593</v>
      </c>
      <c r="D61" t="s">
        <v>3709</v>
      </c>
      <c r="E61">
        <v>100</v>
      </c>
    </row>
    <row r="62" spans="1:5">
      <c r="A62" t="s">
        <v>162</v>
      </c>
      <c r="B62">
        <v>2013</v>
      </c>
      <c r="C62" s="14">
        <v>42438.571342592593</v>
      </c>
      <c r="D62" t="s">
        <v>3707</v>
      </c>
      <c r="E62">
        <v>0</v>
      </c>
    </row>
    <row r="63" spans="1:5">
      <c r="A63" t="s">
        <v>162</v>
      </c>
      <c r="B63">
        <v>2014</v>
      </c>
      <c r="C63" s="14">
        <v>42438.571342592593</v>
      </c>
      <c r="D63" t="s">
        <v>3709</v>
      </c>
      <c r="E63">
        <v>100</v>
      </c>
    </row>
    <row r="64" spans="1:5">
      <c r="A64" t="s">
        <v>172</v>
      </c>
      <c r="B64">
        <v>2013</v>
      </c>
      <c r="C64" s="14">
        <v>42438.571342592593</v>
      </c>
      <c r="D64" t="s">
        <v>3705</v>
      </c>
      <c r="E64">
        <v>80</v>
      </c>
    </row>
    <row r="65" spans="1:5">
      <c r="A65" t="s">
        <v>172</v>
      </c>
      <c r="B65">
        <v>2014</v>
      </c>
      <c r="C65" s="14">
        <v>42438.571342592593</v>
      </c>
      <c r="D65" t="s">
        <v>3707</v>
      </c>
      <c r="E65">
        <v>100</v>
      </c>
    </row>
    <row r="66" spans="1:5">
      <c r="A66" t="s">
        <v>172</v>
      </c>
      <c r="B66">
        <v>2014</v>
      </c>
      <c r="C66" s="14">
        <v>42438.571342592593</v>
      </c>
      <c r="D66" t="s">
        <v>3705</v>
      </c>
      <c r="E66">
        <v>80</v>
      </c>
    </row>
    <row r="67" spans="1:5">
      <c r="A67" t="s">
        <v>172</v>
      </c>
      <c r="B67">
        <v>2014</v>
      </c>
      <c r="C67" s="14">
        <v>42438.571342592593</v>
      </c>
      <c r="D67" t="s">
        <v>3704</v>
      </c>
      <c r="E67">
        <v>100</v>
      </c>
    </row>
    <row r="68" spans="1:5">
      <c r="A68" t="s">
        <v>172</v>
      </c>
      <c r="B68">
        <v>2014</v>
      </c>
      <c r="C68" s="14">
        <v>42438.571342592593</v>
      </c>
      <c r="D68" t="s">
        <v>3703</v>
      </c>
      <c r="E68">
        <v>95</v>
      </c>
    </row>
    <row r="69" spans="1:5">
      <c r="A69" t="s">
        <v>172</v>
      </c>
      <c r="B69">
        <v>2013</v>
      </c>
      <c r="C69" s="14">
        <v>42438.571342592593</v>
      </c>
      <c r="D69" t="s">
        <v>3707</v>
      </c>
      <c r="E69">
        <v>100</v>
      </c>
    </row>
    <row r="70" spans="1:5">
      <c r="A70" t="s">
        <v>172</v>
      </c>
      <c r="B70">
        <v>2013</v>
      </c>
      <c r="C70" s="14">
        <v>42438.571342592593</v>
      </c>
      <c r="D70" t="s">
        <v>3704</v>
      </c>
      <c r="E70">
        <v>100</v>
      </c>
    </row>
    <row r="71" spans="1:5">
      <c r="A71" t="s">
        <v>172</v>
      </c>
      <c r="B71">
        <v>2013</v>
      </c>
      <c r="C71" s="14">
        <v>42438.571342592593</v>
      </c>
      <c r="D71" t="s">
        <v>3703</v>
      </c>
      <c r="E71">
        <v>80</v>
      </c>
    </row>
    <row r="72" spans="1:5">
      <c r="A72" t="s">
        <v>172</v>
      </c>
      <c r="B72">
        <v>2013</v>
      </c>
      <c r="C72" s="14">
        <v>42438.571342592593</v>
      </c>
      <c r="D72" t="s">
        <v>3709</v>
      </c>
      <c r="E72">
        <v>100</v>
      </c>
    </row>
    <row r="73" spans="1:5">
      <c r="A73" t="s">
        <v>172</v>
      </c>
      <c r="B73">
        <v>2014</v>
      </c>
      <c r="C73" s="14">
        <v>42438.571342592593</v>
      </c>
      <c r="D73" t="s">
        <v>3709</v>
      </c>
      <c r="E73">
        <v>100</v>
      </c>
    </row>
    <row r="74" spans="1:5">
      <c r="A74" t="s">
        <v>180</v>
      </c>
      <c r="B74">
        <v>2014</v>
      </c>
      <c r="C74" s="14">
        <v>42438.571342592593</v>
      </c>
      <c r="D74" t="s">
        <v>3709</v>
      </c>
      <c r="E74">
        <v>100</v>
      </c>
    </row>
    <row r="75" spans="1:5">
      <c r="A75" t="s">
        <v>180</v>
      </c>
      <c r="B75">
        <v>2014</v>
      </c>
      <c r="C75" s="14">
        <v>42438.571342592593</v>
      </c>
      <c r="D75" t="s">
        <v>3703</v>
      </c>
      <c r="E75">
        <v>50</v>
      </c>
    </row>
    <row r="76" spans="1:5">
      <c r="A76" t="s">
        <v>180</v>
      </c>
      <c r="B76">
        <v>2014</v>
      </c>
      <c r="C76" s="14">
        <v>42438.571342592593</v>
      </c>
      <c r="D76" t="s">
        <v>3707</v>
      </c>
      <c r="E76">
        <v>0</v>
      </c>
    </row>
    <row r="77" spans="1:5">
      <c r="A77" t="s">
        <v>180</v>
      </c>
      <c r="B77">
        <v>2014</v>
      </c>
      <c r="C77" s="14">
        <v>42438.571342592593</v>
      </c>
      <c r="D77" t="s">
        <v>3704</v>
      </c>
      <c r="E77">
        <v>100</v>
      </c>
    </row>
    <row r="78" spans="1:5">
      <c r="A78" t="s">
        <v>180</v>
      </c>
      <c r="B78">
        <v>2013</v>
      </c>
      <c r="C78" s="14">
        <v>42438.571342592593</v>
      </c>
      <c r="D78" t="s">
        <v>3705</v>
      </c>
      <c r="E78">
        <v>10</v>
      </c>
    </row>
    <row r="79" spans="1:5">
      <c r="A79" t="s">
        <v>180</v>
      </c>
      <c r="B79">
        <v>2013</v>
      </c>
      <c r="C79" s="14">
        <v>42438.571342592593</v>
      </c>
      <c r="D79" t="s">
        <v>3709</v>
      </c>
      <c r="E79">
        <v>100</v>
      </c>
    </row>
    <row r="80" spans="1:5">
      <c r="A80" t="s">
        <v>180</v>
      </c>
      <c r="B80">
        <v>2013</v>
      </c>
      <c r="C80" s="14">
        <v>42438.571342592593</v>
      </c>
      <c r="D80" t="s">
        <v>3704</v>
      </c>
      <c r="E80">
        <v>100</v>
      </c>
    </row>
    <row r="81" spans="1:5">
      <c r="A81" t="s">
        <v>180</v>
      </c>
      <c r="B81">
        <v>2013</v>
      </c>
      <c r="C81" s="14">
        <v>42438.571342592593</v>
      </c>
      <c r="D81" t="s">
        <v>3707</v>
      </c>
      <c r="E81">
        <v>0</v>
      </c>
    </row>
    <row r="82" spans="1:5">
      <c r="A82" t="s">
        <v>180</v>
      </c>
      <c r="B82">
        <v>2013</v>
      </c>
      <c r="C82" s="14">
        <v>42438.571342592593</v>
      </c>
      <c r="D82" t="s">
        <v>3703</v>
      </c>
      <c r="E82">
        <v>10</v>
      </c>
    </row>
    <row r="83" spans="1:5">
      <c r="A83" t="s">
        <v>180</v>
      </c>
      <c r="B83">
        <v>2014</v>
      </c>
      <c r="C83" s="14">
        <v>42438.571342592593</v>
      </c>
      <c r="D83" t="s">
        <v>3705</v>
      </c>
      <c r="E83">
        <v>100</v>
      </c>
    </row>
    <row r="84" spans="1:5">
      <c r="A84" t="s">
        <v>192</v>
      </c>
      <c r="B84">
        <v>2013</v>
      </c>
      <c r="C84" s="14">
        <v>42438.571342592593</v>
      </c>
      <c r="D84" t="s">
        <v>3705</v>
      </c>
      <c r="E84">
        <v>5.23</v>
      </c>
    </row>
    <row r="85" spans="1:5">
      <c r="A85" t="s">
        <v>192</v>
      </c>
      <c r="B85">
        <v>2014</v>
      </c>
      <c r="C85" s="14">
        <v>42438.571342592593</v>
      </c>
      <c r="D85" t="s">
        <v>3707</v>
      </c>
      <c r="E85">
        <v>12.19</v>
      </c>
    </row>
    <row r="86" spans="1:5">
      <c r="A86" t="s">
        <v>192</v>
      </c>
      <c r="B86">
        <v>2014</v>
      </c>
      <c r="C86" s="14">
        <v>42438.571342592593</v>
      </c>
      <c r="D86" t="s">
        <v>3705</v>
      </c>
      <c r="E86">
        <v>11.6</v>
      </c>
    </row>
    <row r="87" spans="1:5">
      <c r="A87" t="s">
        <v>192</v>
      </c>
      <c r="B87">
        <v>2014</v>
      </c>
      <c r="C87" s="14">
        <v>42438.571342592593</v>
      </c>
      <c r="D87" t="s">
        <v>3704</v>
      </c>
      <c r="E87">
        <v>82.77</v>
      </c>
    </row>
    <row r="88" spans="1:5">
      <c r="A88" t="s">
        <v>192</v>
      </c>
      <c r="B88">
        <v>2014</v>
      </c>
      <c r="C88" s="14">
        <v>42438.571342592593</v>
      </c>
      <c r="D88" t="s">
        <v>3703</v>
      </c>
      <c r="E88">
        <v>83.9</v>
      </c>
    </row>
    <row r="89" spans="1:5">
      <c r="A89" t="s">
        <v>192</v>
      </c>
      <c r="B89">
        <v>2013</v>
      </c>
      <c r="C89" s="14">
        <v>42438.571342592593</v>
      </c>
      <c r="D89" t="s">
        <v>3707</v>
      </c>
      <c r="E89">
        <v>23.99</v>
      </c>
    </row>
    <row r="90" spans="1:5">
      <c r="A90" t="s">
        <v>192</v>
      </c>
      <c r="B90">
        <v>2013</v>
      </c>
      <c r="C90" s="14">
        <v>42438.571342592593</v>
      </c>
      <c r="D90" t="s">
        <v>3704</v>
      </c>
      <c r="E90">
        <v>73.41</v>
      </c>
    </row>
    <row r="91" spans="1:5">
      <c r="A91" t="s">
        <v>192</v>
      </c>
      <c r="B91">
        <v>2013</v>
      </c>
      <c r="C91" s="14">
        <v>42438.571342592593</v>
      </c>
      <c r="D91" t="s">
        <v>3703</v>
      </c>
      <c r="E91">
        <v>90.75</v>
      </c>
    </row>
    <row r="92" spans="1:5">
      <c r="A92" t="s">
        <v>192</v>
      </c>
      <c r="B92">
        <v>2013</v>
      </c>
      <c r="C92" s="14">
        <v>42438.571342592593</v>
      </c>
      <c r="D92" t="s">
        <v>3709</v>
      </c>
      <c r="E92">
        <v>95.36</v>
      </c>
    </row>
    <row r="93" spans="1:5">
      <c r="A93" t="s">
        <v>192</v>
      </c>
      <c r="B93">
        <v>2014</v>
      </c>
      <c r="C93" s="14">
        <v>42438.571342592593</v>
      </c>
      <c r="D93" t="s">
        <v>3709</v>
      </c>
      <c r="E93">
        <v>99.21</v>
      </c>
    </row>
    <row r="94" spans="1:5">
      <c r="A94" t="s">
        <v>199</v>
      </c>
      <c r="B94">
        <v>2013</v>
      </c>
      <c r="C94" s="14">
        <v>42438.571342592593</v>
      </c>
      <c r="D94" t="s">
        <v>3705</v>
      </c>
      <c r="E94">
        <v>0</v>
      </c>
    </row>
    <row r="95" spans="1:5">
      <c r="A95" t="s">
        <v>199</v>
      </c>
      <c r="B95">
        <v>2014</v>
      </c>
      <c r="C95" s="14">
        <v>42438.571342592593</v>
      </c>
      <c r="D95" t="s">
        <v>3707</v>
      </c>
      <c r="E95">
        <v>100</v>
      </c>
    </row>
    <row r="96" spans="1:5">
      <c r="A96" t="s">
        <v>199</v>
      </c>
      <c r="B96">
        <v>2014</v>
      </c>
      <c r="C96" s="14">
        <v>42438.571342592593</v>
      </c>
      <c r="D96" t="s">
        <v>3705</v>
      </c>
      <c r="E96">
        <v>0</v>
      </c>
    </row>
    <row r="97" spans="1:5">
      <c r="A97" t="s">
        <v>199</v>
      </c>
      <c r="B97">
        <v>2014</v>
      </c>
      <c r="C97" s="14">
        <v>42438.571342592593</v>
      </c>
      <c r="D97" t="s">
        <v>3704</v>
      </c>
      <c r="E97">
        <v>0</v>
      </c>
    </row>
    <row r="98" spans="1:5">
      <c r="A98" t="s">
        <v>199</v>
      </c>
      <c r="B98">
        <v>2014</v>
      </c>
      <c r="C98" s="14">
        <v>42438.571342592593</v>
      </c>
      <c r="D98" t="s">
        <v>3703</v>
      </c>
      <c r="E98">
        <v>100</v>
      </c>
    </row>
    <row r="99" spans="1:5">
      <c r="A99" t="s">
        <v>199</v>
      </c>
      <c r="B99">
        <v>2013</v>
      </c>
      <c r="C99" s="14">
        <v>42438.571342592593</v>
      </c>
      <c r="D99" t="s">
        <v>3704</v>
      </c>
      <c r="E99">
        <v>0</v>
      </c>
    </row>
    <row r="100" spans="1:5">
      <c r="A100" t="s">
        <v>199</v>
      </c>
      <c r="B100">
        <v>2013</v>
      </c>
      <c r="C100" s="14">
        <v>42438.571342592593</v>
      </c>
      <c r="D100" t="s">
        <v>3703</v>
      </c>
      <c r="E100">
        <v>100</v>
      </c>
    </row>
    <row r="101" spans="1:5">
      <c r="A101" t="s">
        <v>199</v>
      </c>
      <c r="B101">
        <v>2013</v>
      </c>
      <c r="C101" s="14">
        <v>42438.571342592593</v>
      </c>
      <c r="D101" t="s">
        <v>3709</v>
      </c>
      <c r="E101">
        <v>100</v>
      </c>
    </row>
    <row r="102" spans="1:5">
      <c r="A102" t="s">
        <v>199</v>
      </c>
      <c r="B102">
        <v>2014</v>
      </c>
      <c r="C102" s="14">
        <v>42438.571342592593</v>
      </c>
      <c r="D102" t="s">
        <v>3709</v>
      </c>
      <c r="E102">
        <v>100</v>
      </c>
    </row>
    <row r="103" spans="1:5">
      <c r="A103" t="s">
        <v>199</v>
      </c>
      <c r="B103">
        <v>2013</v>
      </c>
      <c r="C103" s="14">
        <v>42438.571342592593</v>
      </c>
      <c r="D103" t="s">
        <v>3707</v>
      </c>
      <c r="E103">
        <v>10</v>
      </c>
    </row>
    <row r="104" spans="1:5">
      <c r="A104" t="s">
        <v>205</v>
      </c>
      <c r="B104">
        <v>2013</v>
      </c>
      <c r="C104" s="14">
        <v>42438.571342592593</v>
      </c>
      <c r="D104" t="s">
        <v>3707</v>
      </c>
      <c r="E104">
        <v>0</v>
      </c>
    </row>
    <row r="105" spans="1:5">
      <c r="A105" t="s">
        <v>205</v>
      </c>
      <c r="B105">
        <v>2014</v>
      </c>
      <c r="C105" s="14">
        <v>42438.571342592593</v>
      </c>
      <c r="D105" t="s">
        <v>3707</v>
      </c>
      <c r="E105">
        <v>15</v>
      </c>
    </row>
    <row r="106" spans="1:5">
      <c r="A106" t="s">
        <v>205</v>
      </c>
      <c r="B106">
        <v>2014</v>
      </c>
      <c r="C106" s="14">
        <v>42438.571342592593</v>
      </c>
      <c r="D106" t="s">
        <v>3705</v>
      </c>
      <c r="E106">
        <v>19</v>
      </c>
    </row>
    <row r="107" spans="1:5">
      <c r="A107" t="s">
        <v>205</v>
      </c>
      <c r="B107">
        <v>2014</v>
      </c>
      <c r="C107" s="14">
        <v>42438.571342592593</v>
      </c>
      <c r="D107" t="s">
        <v>3704</v>
      </c>
      <c r="E107">
        <v>59</v>
      </c>
    </row>
    <row r="108" spans="1:5">
      <c r="A108" t="s">
        <v>205</v>
      </c>
      <c r="B108">
        <v>2014</v>
      </c>
      <c r="C108" s="14">
        <v>42438.571342592593</v>
      </c>
      <c r="D108" t="s">
        <v>3709</v>
      </c>
      <c r="E108">
        <v>95</v>
      </c>
    </row>
    <row r="109" spans="1:5">
      <c r="A109" t="s">
        <v>205</v>
      </c>
      <c r="B109">
        <v>2013</v>
      </c>
      <c r="C109" s="14">
        <v>42438.571342592593</v>
      </c>
      <c r="D109" t="s">
        <v>3705</v>
      </c>
      <c r="E109">
        <v>5</v>
      </c>
    </row>
    <row r="110" spans="1:5">
      <c r="A110" t="s">
        <v>205</v>
      </c>
      <c r="B110">
        <v>2013</v>
      </c>
      <c r="C110" s="14">
        <v>42438.571342592593</v>
      </c>
      <c r="D110" t="s">
        <v>3704</v>
      </c>
      <c r="E110">
        <v>10</v>
      </c>
    </row>
    <row r="111" spans="1:5">
      <c r="A111" t="s">
        <v>205</v>
      </c>
      <c r="B111">
        <v>2013</v>
      </c>
      <c r="C111" s="14">
        <v>42438.571342592593</v>
      </c>
      <c r="D111" t="s">
        <v>3703</v>
      </c>
      <c r="E111">
        <v>5</v>
      </c>
    </row>
    <row r="112" spans="1:5">
      <c r="A112" t="s">
        <v>205</v>
      </c>
      <c r="B112">
        <v>2013</v>
      </c>
      <c r="C112" s="14">
        <v>42438.571342592593</v>
      </c>
      <c r="D112" t="s">
        <v>3709</v>
      </c>
      <c r="E112">
        <v>100</v>
      </c>
    </row>
    <row r="113" spans="1:5">
      <c r="A113" t="s">
        <v>205</v>
      </c>
      <c r="B113">
        <v>2014</v>
      </c>
      <c r="C113" s="14">
        <v>42438.571342592593</v>
      </c>
      <c r="D113" t="s">
        <v>3703</v>
      </c>
      <c r="E113">
        <v>34</v>
      </c>
    </row>
    <row r="114" spans="1:5">
      <c r="A114" t="s">
        <v>215</v>
      </c>
      <c r="B114">
        <v>2013</v>
      </c>
      <c r="C114" s="14">
        <v>42438.571342592593</v>
      </c>
      <c r="D114" t="s">
        <v>3707</v>
      </c>
      <c r="E114">
        <v>48</v>
      </c>
    </row>
    <row r="115" spans="1:5">
      <c r="A115" t="s">
        <v>215</v>
      </c>
      <c r="B115">
        <v>2014</v>
      </c>
      <c r="C115" s="14">
        <v>42438.571342592593</v>
      </c>
      <c r="D115" t="s">
        <v>3707</v>
      </c>
      <c r="E115">
        <v>100</v>
      </c>
    </row>
    <row r="116" spans="1:5">
      <c r="A116" t="s">
        <v>215</v>
      </c>
      <c r="B116">
        <v>2014</v>
      </c>
      <c r="C116" s="14">
        <v>42438.571342592593</v>
      </c>
      <c r="D116" t="s">
        <v>3705</v>
      </c>
      <c r="E116">
        <v>100</v>
      </c>
    </row>
    <row r="117" spans="1:5">
      <c r="A117" t="s">
        <v>215</v>
      </c>
      <c r="B117">
        <v>2014</v>
      </c>
      <c r="C117" s="14">
        <v>42438.571342592593</v>
      </c>
      <c r="D117" t="s">
        <v>3704</v>
      </c>
      <c r="E117">
        <v>100</v>
      </c>
    </row>
    <row r="118" spans="1:5">
      <c r="A118" t="s">
        <v>215</v>
      </c>
      <c r="B118">
        <v>2014</v>
      </c>
      <c r="C118" s="14">
        <v>42438.571342592593</v>
      </c>
      <c r="D118" t="s">
        <v>3709</v>
      </c>
      <c r="E118">
        <v>100</v>
      </c>
    </row>
    <row r="119" spans="1:5">
      <c r="A119" t="s">
        <v>215</v>
      </c>
      <c r="B119">
        <v>2013</v>
      </c>
      <c r="C119" s="14">
        <v>42438.571342592593</v>
      </c>
      <c r="D119" t="s">
        <v>3705</v>
      </c>
      <c r="E119">
        <v>100</v>
      </c>
    </row>
    <row r="120" spans="1:5">
      <c r="A120" t="s">
        <v>215</v>
      </c>
      <c r="B120">
        <v>2013</v>
      </c>
      <c r="C120" s="14">
        <v>42438.571342592593</v>
      </c>
      <c r="D120" t="s">
        <v>3704</v>
      </c>
      <c r="E120">
        <v>100</v>
      </c>
    </row>
    <row r="121" spans="1:5">
      <c r="A121" t="s">
        <v>215</v>
      </c>
      <c r="B121">
        <v>2013</v>
      </c>
      <c r="C121" s="14">
        <v>42438.571342592593</v>
      </c>
      <c r="D121" t="s">
        <v>3703</v>
      </c>
      <c r="E121">
        <v>100</v>
      </c>
    </row>
    <row r="122" spans="1:5">
      <c r="A122" t="s">
        <v>215</v>
      </c>
      <c r="B122">
        <v>2013</v>
      </c>
      <c r="C122" s="14">
        <v>42438.571342592593</v>
      </c>
      <c r="D122" t="s">
        <v>3709</v>
      </c>
      <c r="E122">
        <v>100</v>
      </c>
    </row>
    <row r="123" spans="1:5">
      <c r="A123" t="s">
        <v>215</v>
      </c>
      <c r="B123">
        <v>2014</v>
      </c>
      <c r="C123" s="14">
        <v>42438.571342592593</v>
      </c>
      <c r="D123" t="s">
        <v>3703</v>
      </c>
      <c r="E123">
        <v>100</v>
      </c>
    </row>
    <row r="124" spans="1:5">
      <c r="A124" t="s">
        <v>223</v>
      </c>
      <c r="B124">
        <v>2013</v>
      </c>
      <c r="C124" s="14">
        <v>42438.571342592593</v>
      </c>
      <c r="D124" t="s">
        <v>3707</v>
      </c>
      <c r="E124">
        <v>100</v>
      </c>
    </row>
    <row r="125" spans="1:5">
      <c r="A125" t="s">
        <v>223</v>
      </c>
      <c r="B125">
        <v>2014</v>
      </c>
      <c r="C125" s="14">
        <v>42438.571342592593</v>
      </c>
      <c r="D125" t="s">
        <v>3705</v>
      </c>
      <c r="E125">
        <v>0</v>
      </c>
    </row>
    <row r="126" spans="1:5">
      <c r="A126" t="s">
        <v>223</v>
      </c>
      <c r="B126">
        <v>2014</v>
      </c>
      <c r="C126" s="14">
        <v>42438.571342592593</v>
      </c>
      <c r="D126" t="s">
        <v>3704</v>
      </c>
      <c r="E126">
        <v>100</v>
      </c>
    </row>
    <row r="127" spans="1:5">
      <c r="A127" t="s">
        <v>223</v>
      </c>
      <c r="B127">
        <v>2014</v>
      </c>
      <c r="C127" s="14">
        <v>42438.571342592593</v>
      </c>
      <c r="D127" t="s">
        <v>3707</v>
      </c>
      <c r="E127">
        <v>100</v>
      </c>
    </row>
    <row r="128" spans="1:5">
      <c r="A128" t="s">
        <v>223</v>
      </c>
      <c r="B128">
        <v>2014</v>
      </c>
      <c r="C128" s="14">
        <v>42438.571342592593</v>
      </c>
      <c r="D128" t="s">
        <v>3709</v>
      </c>
      <c r="E128">
        <v>100</v>
      </c>
    </row>
    <row r="129" spans="1:5">
      <c r="A129" t="s">
        <v>223</v>
      </c>
      <c r="B129">
        <v>2013</v>
      </c>
      <c r="C129" s="14">
        <v>42438.571342592593</v>
      </c>
      <c r="D129" t="s">
        <v>3704</v>
      </c>
      <c r="E129">
        <v>100</v>
      </c>
    </row>
    <row r="130" spans="1:5">
      <c r="A130" t="s">
        <v>223</v>
      </c>
      <c r="B130">
        <v>2013</v>
      </c>
      <c r="C130" s="14">
        <v>42438.571342592593</v>
      </c>
      <c r="D130" t="s">
        <v>3703</v>
      </c>
      <c r="E130">
        <v>100</v>
      </c>
    </row>
    <row r="131" spans="1:5">
      <c r="A131" t="s">
        <v>223</v>
      </c>
      <c r="B131">
        <v>2013</v>
      </c>
      <c r="C131" s="14">
        <v>42438.571342592593</v>
      </c>
      <c r="D131" t="s">
        <v>3709</v>
      </c>
      <c r="E131">
        <v>100</v>
      </c>
    </row>
    <row r="132" spans="1:5">
      <c r="A132" t="s">
        <v>223</v>
      </c>
      <c r="B132">
        <v>2014</v>
      </c>
      <c r="C132" s="14">
        <v>42438.571342592593</v>
      </c>
      <c r="D132" t="s">
        <v>3703</v>
      </c>
      <c r="E132">
        <v>100</v>
      </c>
    </row>
    <row r="133" spans="1:5">
      <c r="A133" t="s">
        <v>223</v>
      </c>
      <c r="B133">
        <v>2013</v>
      </c>
      <c r="C133" s="14">
        <v>42438.571342592593</v>
      </c>
      <c r="D133" t="s">
        <v>3705</v>
      </c>
      <c r="E133">
        <v>100</v>
      </c>
    </row>
    <row r="134" spans="1:5">
      <c r="A134" t="s">
        <v>232</v>
      </c>
      <c r="B134">
        <v>2013</v>
      </c>
      <c r="C134" s="14">
        <v>42438.571342592593</v>
      </c>
      <c r="D134" t="s">
        <v>3707</v>
      </c>
      <c r="E134">
        <v>70</v>
      </c>
    </row>
    <row r="135" spans="1:5">
      <c r="A135" t="s">
        <v>232</v>
      </c>
      <c r="B135">
        <v>2014</v>
      </c>
      <c r="C135" s="14">
        <v>42438.571342592593</v>
      </c>
      <c r="D135" t="s">
        <v>3707</v>
      </c>
      <c r="E135">
        <v>55</v>
      </c>
    </row>
    <row r="136" spans="1:5">
      <c r="A136" t="s">
        <v>232</v>
      </c>
      <c r="B136">
        <v>2014</v>
      </c>
      <c r="C136" s="14">
        <v>42438.571342592593</v>
      </c>
      <c r="D136" t="s">
        <v>3705</v>
      </c>
      <c r="E136">
        <v>5</v>
      </c>
    </row>
    <row r="137" spans="1:5">
      <c r="A137" t="s">
        <v>232</v>
      </c>
      <c r="B137">
        <v>2014</v>
      </c>
      <c r="C137" s="14">
        <v>42438.571342592593</v>
      </c>
      <c r="D137" t="s">
        <v>3704</v>
      </c>
      <c r="E137">
        <v>100</v>
      </c>
    </row>
    <row r="138" spans="1:5">
      <c r="A138" t="s">
        <v>232</v>
      </c>
      <c r="B138">
        <v>2014</v>
      </c>
      <c r="C138" s="14">
        <v>42438.571342592593</v>
      </c>
      <c r="D138" t="s">
        <v>3709</v>
      </c>
      <c r="E138">
        <v>100</v>
      </c>
    </row>
    <row r="139" spans="1:5">
      <c r="A139" t="s">
        <v>232</v>
      </c>
      <c r="B139">
        <v>2013</v>
      </c>
      <c r="C139" s="14">
        <v>42438.571342592593</v>
      </c>
      <c r="D139" t="s">
        <v>3705</v>
      </c>
      <c r="E139">
        <v>5</v>
      </c>
    </row>
    <row r="140" spans="1:5">
      <c r="A140" t="s">
        <v>232</v>
      </c>
      <c r="B140">
        <v>2013</v>
      </c>
      <c r="C140" s="14">
        <v>42438.571342592593</v>
      </c>
      <c r="D140" t="s">
        <v>3704</v>
      </c>
      <c r="E140">
        <v>100</v>
      </c>
    </row>
    <row r="141" spans="1:5">
      <c r="A141" t="s">
        <v>232</v>
      </c>
      <c r="B141">
        <v>2013</v>
      </c>
      <c r="C141" s="14">
        <v>42438.571342592593</v>
      </c>
      <c r="D141" t="s">
        <v>3703</v>
      </c>
      <c r="E141">
        <v>70</v>
      </c>
    </row>
    <row r="142" spans="1:5">
      <c r="A142" t="s">
        <v>232</v>
      </c>
      <c r="B142">
        <v>2013</v>
      </c>
      <c r="C142" s="14">
        <v>42438.571342592593</v>
      </c>
      <c r="D142" t="s">
        <v>3709</v>
      </c>
      <c r="E142">
        <v>100</v>
      </c>
    </row>
    <row r="143" spans="1:5">
      <c r="A143" t="s">
        <v>232</v>
      </c>
      <c r="B143">
        <v>2014</v>
      </c>
      <c r="C143" s="14">
        <v>42438.571342592593</v>
      </c>
      <c r="D143" t="s">
        <v>3703</v>
      </c>
      <c r="E143">
        <v>55</v>
      </c>
    </row>
    <row r="144" spans="1:5">
      <c r="A144" t="s">
        <v>239</v>
      </c>
      <c r="B144">
        <v>2013</v>
      </c>
      <c r="C144" s="14">
        <v>42438.571342592593</v>
      </c>
      <c r="D144" t="s">
        <v>3707</v>
      </c>
      <c r="E144">
        <v>0</v>
      </c>
    </row>
    <row r="145" spans="1:5">
      <c r="A145" t="s">
        <v>239</v>
      </c>
      <c r="B145">
        <v>2013</v>
      </c>
      <c r="C145" s="14">
        <v>42438.571342592593</v>
      </c>
      <c r="D145" t="s">
        <v>3709</v>
      </c>
      <c r="E145">
        <v>100</v>
      </c>
    </row>
    <row r="146" spans="1:5">
      <c r="A146" t="s">
        <v>239</v>
      </c>
      <c r="B146">
        <v>2013</v>
      </c>
      <c r="C146" s="14">
        <v>42438.571342592593</v>
      </c>
      <c r="D146" t="s">
        <v>3703</v>
      </c>
      <c r="E146">
        <v>100</v>
      </c>
    </row>
    <row r="147" spans="1:5">
      <c r="A147" t="s">
        <v>239</v>
      </c>
      <c r="B147">
        <v>2013</v>
      </c>
      <c r="C147" s="14">
        <v>42438.571342592593</v>
      </c>
      <c r="D147" t="s">
        <v>3704</v>
      </c>
      <c r="E147">
        <v>0</v>
      </c>
    </row>
    <row r="148" spans="1:5">
      <c r="A148" t="s">
        <v>239</v>
      </c>
      <c r="B148">
        <v>2014</v>
      </c>
      <c r="C148" s="14">
        <v>42438.571342592593</v>
      </c>
      <c r="D148" t="s">
        <v>3709</v>
      </c>
      <c r="E148">
        <v>100</v>
      </c>
    </row>
    <row r="149" spans="1:5">
      <c r="A149" t="s">
        <v>239</v>
      </c>
      <c r="B149">
        <v>2014</v>
      </c>
      <c r="C149" s="14">
        <v>42438.571342592593</v>
      </c>
      <c r="D149" t="s">
        <v>3703</v>
      </c>
      <c r="E149">
        <v>100</v>
      </c>
    </row>
    <row r="150" spans="1:5">
      <c r="A150" t="s">
        <v>239</v>
      </c>
      <c r="B150">
        <v>2014</v>
      </c>
      <c r="C150" s="14">
        <v>42438.571342592593</v>
      </c>
      <c r="D150" t="s">
        <v>3704</v>
      </c>
      <c r="E150">
        <v>100</v>
      </c>
    </row>
    <row r="151" spans="1:5">
      <c r="A151" t="s">
        <v>239</v>
      </c>
      <c r="B151">
        <v>2014</v>
      </c>
      <c r="C151" s="14">
        <v>42438.571342592593</v>
      </c>
      <c r="D151" t="s">
        <v>3705</v>
      </c>
      <c r="E151">
        <v>100</v>
      </c>
    </row>
    <row r="152" spans="1:5">
      <c r="A152" t="s">
        <v>239</v>
      </c>
      <c r="B152">
        <v>2014</v>
      </c>
      <c r="C152" s="14">
        <v>42438.571342592593</v>
      </c>
      <c r="D152" t="s">
        <v>3707</v>
      </c>
      <c r="E152">
        <v>0</v>
      </c>
    </row>
    <row r="153" spans="1:5">
      <c r="A153" t="s">
        <v>239</v>
      </c>
      <c r="B153">
        <v>2013</v>
      </c>
      <c r="C153" s="14">
        <v>42438.571342592593</v>
      </c>
      <c r="D153" t="s">
        <v>3705</v>
      </c>
      <c r="E153">
        <v>100</v>
      </c>
    </row>
    <row r="154" spans="1:5">
      <c r="A154" t="s">
        <v>248</v>
      </c>
      <c r="B154">
        <v>2013</v>
      </c>
      <c r="C154" s="14">
        <v>42438.571342592593</v>
      </c>
      <c r="D154" t="s">
        <v>3707</v>
      </c>
      <c r="E154">
        <v>100</v>
      </c>
    </row>
    <row r="155" spans="1:5">
      <c r="A155" t="s">
        <v>248</v>
      </c>
      <c r="B155">
        <v>2014</v>
      </c>
      <c r="C155" s="14">
        <v>42438.571342592593</v>
      </c>
      <c r="D155" t="s">
        <v>3707</v>
      </c>
      <c r="E155">
        <v>0</v>
      </c>
    </row>
    <row r="156" spans="1:5">
      <c r="A156" t="s">
        <v>248</v>
      </c>
      <c r="B156">
        <v>2014</v>
      </c>
      <c r="C156" s="14">
        <v>42438.571342592593</v>
      </c>
      <c r="D156" t="s">
        <v>3705</v>
      </c>
      <c r="E156">
        <v>0</v>
      </c>
    </row>
    <row r="157" spans="1:5">
      <c r="A157" t="s">
        <v>248</v>
      </c>
      <c r="B157">
        <v>2014</v>
      </c>
      <c r="C157" s="14">
        <v>42438.571342592593</v>
      </c>
      <c r="D157" t="s">
        <v>3704</v>
      </c>
      <c r="E157">
        <v>0</v>
      </c>
    </row>
    <row r="158" spans="1:5">
      <c r="A158" t="s">
        <v>248</v>
      </c>
      <c r="B158">
        <v>2014</v>
      </c>
      <c r="C158" s="14">
        <v>42438.571342592593</v>
      </c>
      <c r="D158" t="s">
        <v>3709</v>
      </c>
      <c r="E158">
        <v>100</v>
      </c>
    </row>
    <row r="159" spans="1:5">
      <c r="A159" t="s">
        <v>248</v>
      </c>
      <c r="B159">
        <v>2013</v>
      </c>
      <c r="C159" s="14">
        <v>42438.571342592593</v>
      </c>
      <c r="D159" t="s">
        <v>3705</v>
      </c>
      <c r="E159">
        <v>36</v>
      </c>
    </row>
    <row r="160" spans="1:5">
      <c r="A160" t="s">
        <v>248</v>
      </c>
      <c r="B160">
        <v>2013</v>
      </c>
      <c r="C160" s="14">
        <v>42438.571342592593</v>
      </c>
      <c r="D160" t="s">
        <v>3704</v>
      </c>
      <c r="E160">
        <v>36</v>
      </c>
    </row>
    <row r="161" spans="1:5">
      <c r="A161" t="s">
        <v>248</v>
      </c>
      <c r="B161">
        <v>2013</v>
      </c>
      <c r="C161" s="14">
        <v>42438.571342592593</v>
      </c>
      <c r="D161" t="s">
        <v>3703</v>
      </c>
      <c r="E161">
        <v>100</v>
      </c>
    </row>
    <row r="162" spans="1:5">
      <c r="A162" t="s">
        <v>248</v>
      </c>
      <c r="B162">
        <v>2013</v>
      </c>
      <c r="C162" s="14">
        <v>42438.571342592593</v>
      </c>
      <c r="D162" t="s">
        <v>3709</v>
      </c>
      <c r="E162">
        <v>100</v>
      </c>
    </row>
    <row r="163" spans="1:5">
      <c r="A163" t="s">
        <v>248</v>
      </c>
      <c r="B163">
        <v>2014</v>
      </c>
      <c r="C163" s="14">
        <v>42438.571342592593</v>
      </c>
      <c r="D163" t="s">
        <v>3703</v>
      </c>
      <c r="E163">
        <v>100</v>
      </c>
    </row>
    <row r="164" spans="1:5">
      <c r="A164" t="s">
        <v>254</v>
      </c>
      <c r="B164">
        <v>2013</v>
      </c>
      <c r="C164" s="14">
        <v>42438.571342592593</v>
      </c>
      <c r="D164" t="s">
        <v>3707</v>
      </c>
      <c r="E164">
        <v>100</v>
      </c>
    </row>
    <row r="165" spans="1:5">
      <c r="A165" t="s">
        <v>254</v>
      </c>
      <c r="B165">
        <v>2014</v>
      </c>
      <c r="C165" s="14">
        <v>42438.571342592593</v>
      </c>
      <c r="D165" t="s">
        <v>3709</v>
      </c>
      <c r="E165">
        <v>100</v>
      </c>
    </row>
    <row r="166" spans="1:5">
      <c r="A166" t="s">
        <v>254</v>
      </c>
      <c r="B166">
        <v>2014</v>
      </c>
      <c r="C166" s="14">
        <v>42438.571342592593</v>
      </c>
      <c r="D166" t="s">
        <v>3707</v>
      </c>
      <c r="E166">
        <v>100</v>
      </c>
    </row>
    <row r="167" spans="1:5">
      <c r="A167" t="s">
        <v>254</v>
      </c>
      <c r="B167">
        <v>2014</v>
      </c>
      <c r="C167" s="14">
        <v>42438.571342592593</v>
      </c>
      <c r="D167" t="s">
        <v>3705</v>
      </c>
      <c r="E167">
        <v>100</v>
      </c>
    </row>
    <row r="168" spans="1:5">
      <c r="A168" t="s">
        <v>254</v>
      </c>
      <c r="B168">
        <v>2014</v>
      </c>
      <c r="C168" s="14">
        <v>42438.571342592593</v>
      </c>
      <c r="D168" t="s">
        <v>3704</v>
      </c>
      <c r="E168">
        <v>100</v>
      </c>
    </row>
    <row r="169" spans="1:5">
      <c r="A169" t="s">
        <v>254</v>
      </c>
      <c r="B169">
        <v>2013</v>
      </c>
      <c r="C169" s="14">
        <v>42438.571342592593</v>
      </c>
      <c r="D169" t="s">
        <v>3709</v>
      </c>
      <c r="E169">
        <v>100</v>
      </c>
    </row>
    <row r="170" spans="1:5">
      <c r="A170" t="s">
        <v>254</v>
      </c>
      <c r="B170">
        <v>2013</v>
      </c>
      <c r="C170" s="14">
        <v>42438.571342592593</v>
      </c>
      <c r="D170" t="s">
        <v>3705</v>
      </c>
      <c r="E170">
        <v>100</v>
      </c>
    </row>
    <row r="171" spans="1:5">
      <c r="A171" t="s">
        <v>254</v>
      </c>
      <c r="B171">
        <v>2013</v>
      </c>
      <c r="C171" s="14">
        <v>42438.571342592593</v>
      </c>
      <c r="D171" t="s">
        <v>3704</v>
      </c>
      <c r="E171">
        <v>100</v>
      </c>
    </row>
    <row r="172" spans="1:5">
      <c r="A172" t="s">
        <v>254</v>
      </c>
      <c r="B172">
        <v>2013</v>
      </c>
      <c r="C172" s="14">
        <v>42438.571342592593</v>
      </c>
      <c r="D172" t="s">
        <v>3703</v>
      </c>
      <c r="E172">
        <v>100</v>
      </c>
    </row>
    <row r="173" spans="1:5">
      <c r="A173" t="s">
        <v>254</v>
      </c>
      <c r="B173">
        <v>2014</v>
      </c>
      <c r="C173" s="14">
        <v>42438.571342592593</v>
      </c>
      <c r="D173" t="s">
        <v>3703</v>
      </c>
      <c r="E173">
        <v>100</v>
      </c>
    </row>
    <row r="174" spans="1:5">
      <c r="A174" t="s">
        <v>263</v>
      </c>
      <c r="B174">
        <v>2013</v>
      </c>
      <c r="C174" s="14">
        <v>42438.571342592593</v>
      </c>
      <c r="D174" t="s">
        <v>3707</v>
      </c>
      <c r="E174">
        <v>12</v>
      </c>
    </row>
    <row r="175" spans="1:5">
      <c r="A175" t="s">
        <v>263</v>
      </c>
      <c r="B175">
        <v>2014</v>
      </c>
      <c r="C175" s="14">
        <v>42438.571342592593</v>
      </c>
      <c r="D175" t="s">
        <v>3707</v>
      </c>
      <c r="E175">
        <v>100</v>
      </c>
    </row>
    <row r="176" spans="1:5">
      <c r="A176" t="s">
        <v>263</v>
      </c>
      <c r="B176">
        <v>2014</v>
      </c>
      <c r="C176" s="14">
        <v>42438.571342592593</v>
      </c>
      <c r="D176" t="s">
        <v>3705</v>
      </c>
      <c r="E176">
        <v>0</v>
      </c>
    </row>
    <row r="177" spans="1:5">
      <c r="A177" t="s">
        <v>263</v>
      </c>
      <c r="B177">
        <v>2014</v>
      </c>
      <c r="C177" s="14">
        <v>42438.571342592593</v>
      </c>
      <c r="D177" t="s">
        <v>3704</v>
      </c>
      <c r="E177">
        <v>100</v>
      </c>
    </row>
    <row r="178" spans="1:5">
      <c r="A178" t="s">
        <v>263</v>
      </c>
      <c r="B178">
        <v>2014</v>
      </c>
      <c r="C178" s="14">
        <v>42438.571342592593</v>
      </c>
      <c r="D178" t="s">
        <v>3709</v>
      </c>
      <c r="E178">
        <v>100</v>
      </c>
    </row>
    <row r="179" spans="1:5">
      <c r="A179" t="s">
        <v>263</v>
      </c>
      <c r="B179">
        <v>2013</v>
      </c>
      <c r="C179" s="14">
        <v>42438.571342592593</v>
      </c>
      <c r="D179" t="s">
        <v>3705</v>
      </c>
      <c r="E179">
        <v>24</v>
      </c>
    </row>
    <row r="180" spans="1:5">
      <c r="A180" t="s">
        <v>263</v>
      </c>
      <c r="B180">
        <v>2013</v>
      </c>
      <c r="C180" s="14">
        <v>42438.571342592593</v>
      </c>
      <c r="D180" t="s">
        <v>3704</v>
      </c>
      <c r="E180">
        <v>100</v>
      </c>
    </row>
    <row r="181" spans="1:5">
      <c r="A181" t="s">
        <v>263</v>
      </c>
      <c r="B181">
        <v>2013</v>
      </c>
      <c r="C181" s="14">
        <v>42438.571342592593</v>
      </c>
      <c r="D181" t="s">
        <v>3703</v>
      </c>
      <c r="E181">
        <v>100</v>
      </c>
    </row>
    <row r="182" spans="1:5">
      <c r="A182" t="s">
        <v>263</v>
      </c>
      <c r="B182">
        <v>2013</v>
      </c>
      <c r="C182" s="14">
        <v>42438.571342592593</v>
      </c>
      <c r="D182" t="s">
        <v>3709</v>
      </c>
      <c r="E182">
        <v>100</v>
      </c>
    </row>
    <row r="183" spans="1:5">
      <c r="A183" t="s">
        <v>263</v>
      </c>
      <c r="B183">
        <v>2014</v>
      </c>
      <c r="C183" s="14">
        <v>42438.571342592593</v>
      </c>
      <c r="D183" t="s">
        <v>3703</v>
      </c>
      <c r="E183">
        <v>0</v>
      </c>
    </row>
    <row r="184" spans="1:5">
      <c r="A184" t="s">
        <v>272</v>
      </c>
      <c r="B184">
        <v>2013</v>
      </c>
      <c r="C184" s="14">
        <v>42438.571342592593</v>
      </c>
      <c r="D184" t="s">
        <v>3707</v>
      </c>
      <c r="E184">
        <v>0</v>
      </c>
    </row>
    <row r="185" spans="1:5">
      <c r="A185" t="s">
        <v>272</v>
      </c>
      <c r="B185">
        <v>2014</v>
      </c>
      <c r="C185" s="14">
        <v>42438.571342592593</v>
      </c>
      <c r="D185" t="s">
        <v>3707</v>
      </c>
      <c r="E185">
        <v>0</v>
      </c>
    </row>
    <row r="186" spans="1:5">
      <c r="A186" t="s">
        <v>272</v>
      </c>
      <c r="B186">
        <v>2014</v>
      </c>
      <c r="C186" s="14">
        <v>42438.571342592593</v>
      </c>
      <c r="D186" t="s">
        <v>3705</v>
      </c>
      <c r="E186">
        <v>0</v>
      </c>
    </row>
    <row r="187" spans="1:5">
      <c r="A187" t="s">
        <v>272</v>
      </c>
      <c r="B187">
        <v>2014</v>
      </c>
      <c r="C187" s="14">
        <v>42438.571342592593</v>
      </c>
      <c r="D187" t="s">
        <v>3704</v>
      </c>
      <c r="E187">
        <v>98.5</v>
      </c>
    </row>
    <row r="188" spans="1:5">
      <c r="A188" t="s">
        <v>272</v>
      </c>
      <c r="B188">
        <v>2014</v>
      </c>
      <c r="C188" s="14">
        <v>42438.571342592593</v>
      </c>
      <c r="D188" t="s">
        <v>3709</v>
      </c>
      <c r="E188">
        <v>98.5</v>
      </c>
    </row>
    <row r="189" spans="1:5">
      <c r="A189" t="s">
        <v>272</v>
      </c>
      <c r="B189">
        <v>2013</v>
      </c>
      <c r="C189" s="14">
        <v>42438.571342592593</v>
      </c>
      <c r="D189" t="s">
        <v>3705</v>
      </c>
      <c r="E189">
        <v>0</v>
      </c>
    </row>
    <row r="190" spans="1:5">
      <c r="A190" t="s">
        <v>272</v>
      </c>
      <c r="B190">
        <v>2013</v>
      </c>
      <c r="C190" s="14">
        <v>42438.571342592593</v>
      </c>
      <c r="D190" t="s">
        <v>3704</v>
      </c>
      <c r="E190">
        <v>100</v>
      </c>
    </row>
    <row r="191" spans="1:5">
      <c r="A191" t="s">
        <v>272</v>
      </c>
      <c r="B191">
        <v>2013</v>
      </c>
      <c r="C191" s="14">
        <v>42438.571342592593</v>
      </c>
      <c r="D191" t="s">
        <v>3703</v>
      </c>
      <c r="E191">
        <v>100</v>
      </c>
    </row>
    <row r="192" spans="1:5">
      <c r="A192" t="s">
        <v>272</v>
      </c>
      <c r="B192">
        <v>2013</v>
      </c>
      <c r="C192" s="14">
        <v>42438.571342592593</v>
      </c>
      <c r="D192" t="s">
        <v>3709</v>
      </c>
      <c r="E192">
        <v>100</v>
      </c>
    </row>
    <row r="193" spans="1:5">
      <c r="A193" t="s">
        <v>272</v>
      </c>
      <c r="B193">
        <v>2014</v>
      </c>
      <c r="C193" s="14">
        <v>42438.571342592593</v>
      </c>
      <c r="D193" t="s">
        <v>3703</v>
      </c>
      <c r="E193">
        <v>98.5</v>
      </c>
    </row>
    <row r="194" spans="1:5">
      <c r="A194" t="s">
        <v>280</v>
      </c>
      <c r="B194">
        <v>2013</v>
      </c>
      <c r="C194" s="14">
        <v>42438.571342592593</v>
      </c>
      <c r="D194" t="s">
        <v>3707</v>
      </c>
      <c r="E194">
        <v>100</v>
      </c>
    </row>
    <row r="195" spans="1:5">
      <c r="A195" t="s">
        <v>280</v>
      </c>
      <c r="B195">
        <v>2014</v>
      </c>
      <c r="C195" s="14">
        <v>42438.571342592593</v>
      </c>
      <c r="D195" t="s">
        <v>3709</v>
      </c>
      <c r="E195">
        <v>100</v>
      </c>
    </row>
    <row r="196" spans="1:5">
      <c r="A196" t="s">
        <v>280</v>
      </c>
      <c r="B196">
        <v>2014</v>
      </c>
      <c r="C196" s="14">
        <v>42438.571342592593</v>
      </c>
      <c r="D196" t="s">
        <v>3707</v>
      </c>
      <c r="E196">
        <v>100</v>
      </c>
    </row>
    <row r="197" spans="1:5">
      <c r="A197" t="s">
        <v>280</v>
      </c>
      <c r="B197">
        <v>2014</v>
      </c>
      <c r="C197" s="14">
        <v>42438.571342592593</v>
      </c>
      <c r="D197" t="s">
        <v>3705</v>
      </c>
      <c r="E197">
        <v>100</v>
      </c>
    </row>
    <row r="198" spans="1:5">
      <c r="A198" t="s">
        <v>280</v>
      </c>
      <c r="B198">
        <v>2014</v>
      </c>
      <c r="C198" s="14">
        <v>42438.571342592593</v>
      </c>
      <c r="D198" t="s">
        <v>3704</v>
      </c>
      <c r="E198">
        <v>100</v>
      </c>
    </row>
    <row r="199" spans="1:5">
      <c r="A199" t="s">
        <v>280</v>
      </c>
      <c r="B199">
        <v>2013</v>
      </c>
      <c r="C199" s="14">
        <v>42438.571342592593</v>
      </c>
      <c r="D199" t="s">
        <v>3709</v>
      </c>
      <c r="E199">
        <v>100</v>
      </c>
    </row>
    <row r="200" spans="1:5">
      <c r="A200" t="s">
        <v>280</v>
      </c>
      <c r="B200">
        <v>2013</v>
      </c>
      <c r="C200" s="14">
        <v>42438.571342592593</v>
      </c>
      <c r="D200" t="s">
        <v>3705</v>
      </c>
      <c r="E200">
        <v>100</v>
      </c>
    </row>
    <row r="201" spans="1:5">
      <c r="A201" t="s">
        <v>280</v>
      </c>
      <c r="B201">
        <v>2013</v>
      </c>
      <c r="C201" s="14">
        <v>42438.571342592593</v>
      </c>
      <c r="D201" t="s">
        <v>3704</v>
      </c>
      <c r="E201">
        <v>100</v>
      </c>
    </row>
    <row r="202" spans="1:5">
      <c r="A202" t="s">
        <v>280</v>
      </c>
      <c r="B202">
        <v>2013</v>
      </c>
      <c r="C202" s="14">
        <v>42438.571342592593</v>
      </c>
      <c r="D202" t="s">
        <v>3703</v>
      </c>
      <c r="E202">
        <v>100</v>
      </c>
    </row>
    <row r="203" spans="1:5">
      <c r="A203" t="s">
        <v>280</v>
      </c>
      <c r="B203">
        <v>2014</v>
      </c>
      <c r="C203" s="14">
        <v>42438.571342592593</v>
      </c>
      <c r="D203" t="s">
        <v>3703</v>
      </c>
      <c r="E203">
        <v>100</v>
      </c>
    </row>
    <row r="204" spans="1:5">
      <c r="A204" t="s">
        <v>285</v>
      </c>
      <c r="B204">
        <v>2013</v>
      </c>
      <c r="C204" s="14">
        <v>42438.571342592593</v>
      </c>
      <c r="D204" t="s">
        <v>3707</v>
      </c>
      <c r="E204">
        <v>100</v>
      </c>
    </row>
    <row r="205" spans="1:5">
      <c r="A205" t="s">
        <v>285</v>
      </c>
      <c r="B205">
        <v>2014</v>
      </c>
      <c r="C205" s="14">
        <v>42438.571342592593</v>
      </c>
      <c r="D205" t="s">
        <v>3709</v>
      </c>
      <c r="E205">
        <v>100</v>
      </c>
    </row>
    <row r="206" spans="1:5">
      <c r="A206" t="s">
        <v>285</v>
      </c>
      <c r="B206">
        <v>2014</v>
      </c>
      <c r="C206" s="14">
        <v>42438.571342592593</v>
      </c>
      <c r="D206" t="s">
        <v>3707</v>
      </c>
      <c r="E206">
        <v>100</v>
      </c>
    </row>
    <row r="207" spans="1:5">
      <c r="A207" t="s">
        <v>285</v>
      </c>
      <c r="B207">
        <v>2014</v>
      </c>
      <c r="C207" s="14">
        <v>42438.571342592593</v>
      </c>
      <c r="D207" t="s">
        <v>3705</v>
      </c>
      <c r="E207">
        <v>0</v>
      </c>
    </row>
    <row r="208" spans="1:5">
      <c r="A208" t="s">
        <v>285</v>
      </c>
      <c r="B208">
        <v>2014</v>
      </c>
      <c r="C208" s="14">
        <v>42438.571342592593</v>
      </c>
      <c r="D208" t="s">
        <v>3704</v>
      </c>
      <c r="E208">
        <v>0</v>
      </c>
    </row>
    <row r="209" spans="1:5">
      <c r="A209" t="s">
        <v>285</v>
      </c>
      <c r="B209">
        <v>2013</v>
      </c>
      <c r="C209" s="14">
        <v>42438.571342592593</v>
      </c>
      <c r="D209" t="s">
        <v>3705</v>
      </c>
      <c r="E209">
        <v>0</v>
      </c>
    </row>
    <row r="210" spans="1:5">
      <c r="A210" t="s">
        <v>285</v>
      </c>
      <c r="B210">
        <v>2013</v>
      </c>
      <c r="C210" s="14">
        <v>42438.571342592593</v>
      </c>
      <c r="D210" t="s">
        <v>3704</v>
      </c>
      <c r="E210">
        <v>0</v>
      </c>
    </row>
    <row r="211" spans="1:5">
      <c r="A211" t="s">
        <v>285</v>
      </c>
      <c r="B211">
        <v>2013</v>
      </c>
      <c r="C211" s="14">
        <v>42438.571342592593</v>
      </c>
      <c r="D211" t="s">
        <v>3703</v>
      </c>
      <c r="E211">
        <v>100</v>
      </c>
    </row>
    <row r="212" spans="1:5">
      <c r="A212" t="s">
        <v>285</v>
      </c>
      <c r="B212">
        <v>2013</v>
      </c>
      <c r="C212" s="14">
        <v>42438.571342592593</v>
      </c>
      <c r="D212" t="s">
        <v>3709</v>
      </c>
      <c r="E212">
        <v>100</v>
      </c>
    </row>
    <row r="213" spans="1:5">
      <c r="A213" t="s">
        <v>285</v>
      </c>
      <c r="B213">
        <v>2014</v>
      </c>
      <c r="C213" s="14">
        <v>42438.571342592593</v>
      </c>
      <c r="D213" t="s">
        <v>3703</v>
      </c>
      <c r="E213">
        <v>100</v>
      </c>
    </row>
    <row r="214" spans="1:5">
      <c r="A214" t="s">
        <v>291</v>
      </c>
      <c r="B214">
        <v>2013</v>
      </c>
      <c r="C214" s="14">
        <v>42438.571342592593</v>
      </c>
      <c r="D214" t="s">
        <v>3707</v>
      </c>
      <c r="E214">
        <v>100</v>
      </c>
    </row>
    <row r="215" spans="1:5">
      <c r="A215" t="s">
        <v>291</v>
      </c>
      <c r="B215">
        <v>2014</v>
      </c>
      <c r="C215" s="14">
        <v>42438.571342592593</v>
      </c>
      <c r="D215" t="s">
        <v>3707</v>
      </c>
      <c r="E215">
        <v>10</v>
      </c>
    </row>
    <row r="216" spans="1:5">
      <c r="A216" t="s">
        <v>291</v>
      </c>
      <c r="B216">
        <v>2014</v>
      </c>
      <c r="C216" s="14">
        <v>42438.571342592593</v>
      </c>
      <c r="D216" t="s">
        <v>3705</v>
      </c>
      <c r="E216">
        <v>90</v>
      </c>
    </row>
    <row r="217" spans="1:5">
      <c r="A217" t="s">
        <v>291</v>
      </c>
      <c r="B217">
        <v>2014</v>
      </c>
      <c r="C217" s="14">
        <v>42438.571342592593</v>
      </c>
      <c r="D217" t="s">
        <v>3704</v>
      </c>
      <c r="E217">
        <v>90</v>
      </c>
    </row>
    <row r="218" spans="1:5">
      <c r="A218" t="s">
        <v>291</v>
      </c>
      <c r="B218">
        <v>2014</v>
      </c>
      <c r="C218" s="14">
        <v>42438.571342592593</v>
      </c>
      <c r="D218" t="s">
        <v>3709</v>
      </c>
      <c r="E218">
        <v>100</v>
      </c>
    </row>
    <row r="219" spans="1:5">
      <c r="A219" t="s">
        <v>291</v>
      </c>
      <c r="B219">
        <v>2013</v>
      </c>
      <c r="C219" s="14">
        <v>42438.571342592593</v>
      </c>
      <c r="D219" t="s">
        <v>3705</v>
      </c>
      <c r="E219">
        <v>100</v>
      </c>
    </row>
    <row r="220" spans="1:5">
      <c r="A220" t="s">
        <v>291</v>
      </c>
      <c r="B220">
        <v>2013</v>
      </c>
      <c r="C220" s="14">
        <v>42438.571342592593</v>
      </c>
      <c r="D220" t="s">
        <v>3704</v>
      </c>
      <c r="E220">
        <v>100</v>
      </c>
    </row>
    <row r="221" spans="1:5">
      <c r="A221" t="s">
        <v>291</v>
      </c>
      <c r="B221">
        <v>2013</v>
      </c>
      <c r="C221" s="14">
        <v>42438.571342592593</v>
      </c>
      <c r="D221" t="s">
        <v>3703</v>
      </c>
      <c r="E221">
        <v>100</v>
      </c>
    </row>
    <row r="222" spans="1:5">
      <c r="A222" t="s">
        <v>291</v>
      </c>
      <c r="B222">
        <v>2013</v>
      </c>
      <c r="C222" s="14">
        <v>42438.571342592593</v>
      </c>
      <c r="D222" t="s">
        <v>3709</v>
      </c>
      <c r="E222">
        <v>100</v>
      </c>
    </row>
    <row r="223" spans="1:5">
      <c r="A223" t="s">
        <v>291</v>
      </c>
      <c r="B223">
        <v>2014</v>
      </c>
      <c r="C223" s="14">
        <v>42438.571342592593</v>
      </c>
      <c r="D223" t="s">
        <v>3703</v>
      </c>
      <c r="E223">
        <v>25</v>
      </c>
    </row>
    <row r="224" spans="1:5">
      <c r="A224" t="s">
        <v>300</v>
      </c>
      <c r="B224">
        <v>2013</v>
      </c>
      <c r="C224" s="14">
        <v>42438.571342592593</v>
      </c>
      <c r="D224" t="s">
        <v>3703</v>
      </c>
      <c r="E224">
        <v>100</v>
      </c>
    </row>
    <row r="225" spans="1:5">
      <c r="A225" t="s">
        <v>300</v>
      </c>
      <c r="B225">
        <v>2014</v>
      </c>
      <c r="C225" s="14">
        <v>42438.571342592593</v>
      </c>
      <c r="D225" t="s">
        <v>3707</v>
      </c>
      <c r="E225">
        <v>100</v>
      </c>
    </row>
    <row r="226" spans="1:5">
      <c r="A226" t="s">
        <v>300</v>
      </c>
      <c r="B226">
        <v>2014</v>
      </c>
      <c r="C226" s="14">
        <v>42438.571342592593</v>
      </c>
      <c r="D226" t="s">
        <v>3705</v>
      </c>
      <c r="E226">
        <v>100</v>
      </c>
    </row>
    <row r="227" spans="1:5">
      <c r="A227" t="s">
        <v>300</v>
      </c>
      <c r="B227">
        <v>2014</v>
      </c>
      <c r="C227" s="14">
        <v>42438.571342592593</v>
      </c>
      <c r="D227" t="s">
        <v>3704</v>
      </c>
      <c r="E227">
        <v>0</v>
      </c>
    </row>
    <row r="228" spans="1:5">
      <c r="A228" t="s">
        <v>300</v>
      </c>
      <c r="B228">
        <v>2014</v>
      </c>
      <c r="C228" s="14">
        <v>42438.571342592593</v>
      </c>
      <c r="D228" t="s">
        <v>3703</v>
      </c>
      <c r="E228">
        <v>100</v>
      </c>
    </row>
    <row r="229" spans="1:5">
      <c r="A229" t="s">
        <v>300</v>
      </c>
      <c r="B229">
        <v>2013</v>
      </c>
      <c r="C229" s="14">
        <v>42438.571342592593</v>
      </c>
      <c r="D229" t="s">
        <v>3707</v>
      </c>
      <c r="E229">
        <v>100</v>
      </c>
    </row>
    <row r="230" spans="1:5">
      <c r="A230" t="s">
        <v>300</v>
      </c>
      <c r="B230">
        <v>2013</v>
      </c>
      <c r="C230" s="14">
        <v>42438.571342592593</v>
      </c>
      <c r="D230" t="s">
        <v>3704</v>
      </c>
      <c r="E230">
        <v>0</v>
      </c>
    </row>
    <row r="231" spans="1:5">
      <c r="A231" t="s">
        <v>300</v>
      </c>
      <c r="B231">
        <v>2013</v>
      </c>
      <c r="C231" s="14">
        <v>42438.571342592593</v>
      </c>
      <c r="D231" t="s">
        <v>3705</v>
      </c>
      <c r="E231">
        <v>100</v>
      </c>
    </row>
    <row r="232" spans="1:5">
      <c r="A232" t="s">
        <v>300</v>
      </c>
      <c r="B232">
        <v>2013</v>
      </c>
      <c r="C232" s="14">
        <v>42438.571342592593</v>
      </c>
      <c r="D232" t="s">
        <v>3709</v>
      </c>
      <c r="E232">
        <v>100</v>
      </c>
    </row>
    <row r="233" spans="1:5">
      <c r="A233" t="s">
        <v>300</v>
      </c>
      <c r="B233">
        <v>2014</v>
      </c>
      <c r="C233" s="14">
        <v>42438.571342592593</v>
      </c>
      <c r="D233" t="s">
        <v>3709</v>
      </c>
      <c r="E233">
        <v>100</v>
      </c>
    </row>
    <row r="234" spans="1:5">
      <c r="A234" t="s">
        <v>311</v>
      </c>
      <c r="B234">
        <v>2013</v>
      </c>
      <c r="C234" s="14">
        <v>42438.571342592593</v>
      </c>
      <c r="D234" t="s">
        <v>3707</v>
      </c>
      <c r="E234">
        <v>100</v>
      </c>
    </row>
    <row r="235" spans="1:5">
      <c r="A235" t="s">
        <v>311</v>
      </c>
      <c r="B235">
        <v>2014</v>
      </c>
      <c r="C235" s="14">
        <v>42438.571342592593</v>
      </c>
      <c r="D235" t="s">
        <v>3707</v>
      </c>
      <c r="E235">
        <v>100</v>
      </c>
    </row>
    <row r="236" spans="1:5">
      <c r="A236" t="s">
        <v>311</v>
      </c>
      <c r="B236">
        <v>2014</v>
      </c>
      <c r="C236" s="14">
        <v>42438.571342592593</v>
      </c>
      <c r="D236" t="s">
        <v>3705</v>
      </c>
      <c r="E236">
        <v>0</v>
      </c>
    </row>
    <row r="237" spans="1:5">
      <c r="A237" t="s">
        <v>311</v>
      </c>
      <c r="B237">
        <v>2014</v>
      </c>
      <c r="C237" s="14">
        <v>42438.571342592593</v>
      </c>
      <c r="D237" t="s">
        <v>3704</v>
      </c>
      <c r="E237">
        <v>0</v>
      </c>
    </row>
    <row r="238" spans="1:5">
      <c r="A238" t="s">
        <v>311</v>
      </c>
      <c r="B238">
        <v>2014</v>
      </c>
      <c r="C238" s="14">
        <v>42438.571342592593</v>
      </c>
      <c r="D238" t="s">
        <v>3709</v>
      </c>
      <c r="E238">
        <v>100</v>
      </c>
    </row>
    <row r="239" spans="1:5">
      <c r="A239" t="s">
        <v>311</v>
      </c>
      <c r="B239">
        <v>2013</v>
      </c>
      <c r="C239" s="14">
        <v>42438.571342592593</v>
      </c>
      <c r="D239" t="s">
        <v>3705</v>
      </c>
      <c r="E239">
        <v>0</v>
      </c>
    </row>
    <row r="240" spans="1:5">
      <c r="A240" t="s">
        <v>311</v>
      </c>
      <c r="B240">
        <v>2013</v>
      </c>
      <c r="C240" s="14">
        <v>42438.571342592593</v>
      </c>
      <c r="D240" t="s">
        <v>3704</v>
      </c>
      <c r="E240">
        <v>0</v>
      </c>
    </row>
    <row r="241" spans="1:5">
      <c r="A241" t="s">
        <v>311</v>
      </c>
      <c r="B241">
        <v>2013</v>
      </c>
      <c r="C241" s="14">
        <v>42438.571342592593</v>
      </c>
      <c r="D241" t="s">
        <v>3703</v>
      </c>
      <c r="E241">
        <v>90</v>
      </c>
    </row>
    <row r="242" spans="1:5">
      <c r="A242" t="s">
        <v>311</v>
      </c>
      <c r="B242">
        <v>2013</v>
      </c>
      <c r="C242" s="14">
        <v>42438.571342592593</v>
      </c>
      <c r="D242" t="s">
        <v>3709</v>
      </c>
      <c r="E242">
        <v>100</v>
      </c>
    </row>
    <row r="243" spans="1:5">
      <c r="A243" t="s">
        <v>311</v>
      </c>
      <c r="B243">
        <v>2014</v>
      </c>
      <c r="C243" s="14">
        <v>42438.571342592593</v>
      </c>
      <c r="D243" t="s">
        <v>3703</v>
      </c>
      <c r="E243">
        <v>90</v>
      </c>
    </row>
    <row r="244" spans="1:5">
      <c r="A244" t="s">
        <v>318</v>
      </c>
      <c r="B244">
        <v>2013</v>
      </c>
      <c r="C244" s="14">
        <v>42438.571342592593</v>
      </c>
      <c r="D244" t="s">
        <v>3707</v>
      </c>
      <c r="E244">
        <v>100</v>
      </c>
    </row>
    <row r="245" spans="1:5">
      <c r="A245" t="s">
        <v>318</v>
      </c>
      <c r="B245">
        <v>2014</v>
      </c>
      <c r="C245" s="14">
        <v>42438.571342592593</v>
      </c>
      <c r="D245" t="s">
        <v>3709</v>
      </c>
      <c r="E245">
        <v>100</v>
      </c>
    </row>
    <row r="246" spans="1:5">
      <c r="A246" t="s">
        <v>318</v>
      </c>
      <c r="B246">
        <v>2014</v>
      </c>
      <c r="C246" s="14">
        <v>42438.571342592593</v>
      </c>
      <c r="D246" t="s">
        <v>3707</v>
      </c>
      <c r="E246">
        <v>0</v>
      </c>
    </row>
    <row r="247" spans="1:5">
      <c r="A247" t="s">
        <v>318</v>
      </c>
      <c r="B247">
        <v>2014</v>
      </c>
      <c r="C247" s="14">
        <v>42438.571342592593</v>
      </c>
      <c r="D247" t="s">
        <v>3705</v>
      </c>
      <c r="E247">
        <v>0</v>
      </c>
    </row>
    <row r="248" spans="1:5">
      <c r="A248" t="s">
        <v>318</v>
      </c>
      <c r="B248">
        <v>2014</v>
      </c>
      <c r="C248" s="14">
        <v>42438.571342592593</v>
      </c>
      <c r="D248" t="s">
        <v>3704</v>
      </c>
      <c r="E248">
        <v>100</v>
      </c>
    </row>
    <row r="249" spans="1:5">
      <c r="A249" t="s">
        <v>318</v>
      </c>
      <c r="B249">
        <v>2013</v>
      </c>
      <c r="C249" s="14">
        <v>42438.571342592593</v>
      </c>
      <c r="D249" t="s">
        <v>3709</v>
      </c>
      <c r="E249">
        <v>100</v>
      </c>
    </row>
    <row r="250" spans="1:5">
      <c r="A250" t="s">
        <v>318</v>
      </c>
      <c r="B250">
        <v>2013</v>
      </c>
      <c r="C250" s="14">
        <v>42438.571342592593</v>
      </c>
      <c r="D250" t="s">
        <v>3705</v>
      </c>
      <c r="E250">
        <v>100</v>
      </c>
    </row>
    <row r="251" spans="1:5">
      <c r="A251" t="s">
        <v>318</v>
      </c>
      <c r="B251">
        <v>2013</v>
      </c>
      <c r="C251" s="14">
        <v>42438.571342592593</v>
      </c>
      <c r="D251" t="s">
        <v>3704</v>
      </c>
      <c r="E251">
        <v>0</v>
      </c>
    </row>
    <row r="252" spans="1:5">
      <c r="A252" t="s">
        <v>318</v>
      </c>
      <c r="B252">
        <v>2013</v>
      </c>
      <c r="C252" s="14">
        <v>42438.571342592593</v>
      </c>
      <c r="D252" t="s">
        <v>3703</v>
      </c>
      <c r="E252">
        <v>100</v>
      </c>
    </row>
    <row r="253" spans="1:5">
      <c r="A253" t="s">
        <v>318</v>
      </c>
      <c r="B253">
        <v>2014</v>
      </c>
      <c r="C253" s="14">
        <v>42438.571342592593</v>
      </c>
      <c r="D253" t="s">
        <v>3703</v>
      </c>
      <c r="E253">
        <v>100</v>
      </c>
    </row>
    <row r="254" spans="1:5">
      <c r="A254" t="s">
        <v>327</v>
      </c>
      <c r="B254">
        <v>2013</v>
      </c>
      <c r="C254" s="14">
        <v>42438.571342592593</v>
      </c>
      <c r="D254" t="s">
        <v>3707</v>
      </c>
      <c r="E254">
        <v>100</v>
      </c>
    </row>
    <row r="255" spans="1:5">
      <c r="A255" t="s">
        <v>327</v>
      </c>
      <c r="B255">
        <v>2014</v>
      </c>
      <c r="C255" s="14">
        <v>42438.571342592593</v>
      </c>
      <c r="D255" t="s">
        <v>3707</v>
      </c>
      <c r="E255">
        <v>100</v>
      </c>
    </row>
    <row r="256" spans="1:5">
      <c r="A256" t="s">
        <v>327</v>
      </c>
      <c r="B256">
        <v>2014</v>
      </c>
      <c r="C256" s="14">
        <v>42438.571342592593</v>
      </c>
      <c r="D256" t="s">
        <v>3705</v>
      </c>
      <c r="E256">
        <v>100</v>
      </c>
    </row>
    <row r="257" spans="1:5">
      <c r="A257" t="s">
        <v>327</v>
      </c>
      <c r="B257">
        <v>2014</v>
      </c>
      <c r="C257" s="14">
        <v>42438.571342592593</v>
      </c>
      <c r="D257" t="s">
        <v>3704</v>
      </c>
      <c r="E257">
        <v>100</v>
      </c>
    </row>
    <row r="258" spans="1:5">
      <c r="A258" t="s">
        <v>327</v>
      </c>
      <c r="B258">
        <v>2014</v>
      </c>
      <c r="C258" s="14">
        <v>42438.571342592593</v>
      </c>
      <c r="D258" t="s">
        <v>3709</v>
      </c>
      <c r="E258">
        <v>100</v>
      </c>
    </row>
    <row r="259" spans="1:5">
      <c r="A259" t="s">
        <v>327</v>
      </c>
      <c r="B259">
        <v>2013</v>
      </c>
      <c r="C259" s="14">
        <v>42438.571342592593</v>
      </c>
      <c r="D259" t="s">
        <v>3705</v>
      </c>
      <c r="E259">
        <v>100</v>
      </c>
    </row>
    <row r="260" spans="1:5">
      <c r="A260" t="s">
        <v>327</v>
      </c>
      <c r="B260">
        <v>2013</v>
      </c>
      <c r="C260" s="14">
        <v>42438.571342592593</v>
      </c>
      <c r="D260" t="s">
        <v>3704</v>
      </c>
      <c r="E260">
        <v>100</v>
      </c>
    </row>
    <row r="261" spans="1:5">
      <c r="A261" t="s">
        <v>327</v>
      </c>
      <c r="B261">
        <v>2013</v>
      </c>
      <c r="C261" s="14">
        <v>42438.571342592593</v>
      </c>
      <c r="D261" t="s">
        <v>3703</v>
      </c>
      <c r="E261">
        <v>100</v>
      </c>
    </row>
    <row r="262" spans="1:5">
      <c r="A262" t="s">
        <v>327</v>
      </c>
      <c r="B262">
        <v>2013</v>
      </c>
      <c r="C262" s="14">
        <v>42438.571342592593</v>
      </c>
      <c r="D262" t="s">
        <v>3709</v>
      </c>
      <c r="E262">
        <v>100</v>
      </c>
    </row>
    <row r="263" spans="1:5">
      <c r="A263" t="s">
        <v>327</v>
      </c>
      <c r="B263">
        <v>2014</v>
      </c>
      <c r="C263" s="14">
        <v>42438.571342592593</v>
      </c>
      <c r="D263" t="s">
        <v>3703</v>
      </c>
      <c r="E263">
        <v>100</v>
      </c>
    </row>
    <row r="264" spans="1:5">
      <c r="A264" t="s">
        <v>336</v>
      </c>
      <c r="B264">
        <v>2013</v>
      </c>
      <c r="C264" s="14">
        <v>42438.571342592593</v>
      </c>
      <c r="D264" t="s">
        <v>3703</v>
      </c>
      <c r="E264">
        <v>0</v>
      </c>
    </row>
    <row r="265" spans="1:5">
      <c r="A265" t="s">
        <v>336</v>
      </c>
      <c r="B265">
        <v>2014</v>
      </c>
      <c r="C265" s="14">
        <v>42438.571342592593</v>
      </c>
      <c r="D265" t="s">
        <v>3705</v>
      </c>
    </row>
    <row r="266" spans="1:5">
      <c r="A266" t="s">
        <v>336</v>
      </c>
      <c r="B266">
        <v>2014</v>
      </c>
      <c r="C266" s="14">
        <v>42438.571342592593</v>
      </c>
      <c r="D266" t="s">
        <v>3703</v>
      </c>
    </row>
    <row r="267" spans="1:5">
      <c r="A267" t="s">
        <v>336</v>
      </c>
      <c r="B267">
        <v>2014</v>
      </c>
      <c r="C267" s="14">
        <v>42438.571342592593</v>
      </c>
      <c r="D267" t="s">
        <v>3704</v>
      </c>
    </row>
    <row r="268" spans="1:5">
      <c r="A268" t="s">
        <v>336</v>
      </c>
      <c r="B268">
        <v>2014</v>
      </c>
      <c r="C268" s="14">
        <v>42438.571342592593</v>
      </c>
      <c r="D268" t="s">
        <v>3707</v>
      </c>
    </row>
    <row r="269" spans="1:5">
      <c r="A269" t="s">
        <v>336</v>
      </c>
      <c r="B269">
        <v>2013</v>
      </c>
      <c r="C269" s="14">
        <v>42438.571342592593</v>
      </c>
      <c r="D269" t="s">
        <v>3707</v>
      </c>
      <c r="E269">
        <v>1</v>
      </c>
    </row>
    <row r="270" spans="1:5">
      <c r="A270" t="s">
        <v>336</v>
      </c>
      <c r="B270">
        <v>2013</v>
      </c>
      <c r="C270" s="14">
        <v>42438.571342592593</v>
      </c>
      <c r="D270" t="s">
        <v>3704</v>
      </c>
      <c r="E270">
        <v>0</v>
      </c>
    </row>
    <row r="271" spans="1:5">
      <c r="A271" t="s">
        <v>336</v>
      </c>
      <c r="B271">
        <v>2013</v>
      </c>
      <c r="C271" s="14">
        <v>42438.571342592593</v>
      </c>
      <c r="D271" t="s">
        <v>3709</v>
      </c>
      <c r="E271">
        <v>0</v>
      </c>
    </row>
    <row r="272" spans="1:5">
      <c r="A272" t="s">
        <v>336</v>
      </c>
      <c r="B272">
        <v>2013</v>
      </c>
      <c r="C272" s="14">
        <v>42438.571342592593</v>
      </c>
      <c r="D272" t="s">
        <v>3705</v>
      </c>
      <c r="E272">
        <v>100</v>
      </c>
    </row>
    <row r="273" spans="1:5">
      <c r="A273" t="s">
        <v>336</v>
      </c>
      <c r="B273">
        <v>2014</v>
      </c>
      <c r="C273" s="14">
        <v>42438.571342592593</v>
      </c>
      <c r="D273" t="s">
        <v>3709</v>
      </c>
    </row>
    <row r="274" spans="1:5">
      <c r="A274" t="s">
        <v>349</v>
      </c>
      <c r="B274">
        <v>2013</v>
      </c>
      <c r="C274" s="14">
        <v>42438.571342592593</v>
      </c>
      <c r="D274" t="s">
        <v>3707</v>
      </c>
      <c r="E274">
        <v>0</v>
      </c>
    </row>
    <row r="275" spans="1:5">
      <c r="A275" t="s">
        <v>349</v>
      </c>
      <c r="B275">
        <v>2014</v>
      </c>
      <c r="C275" s="14">
        <v>42438.571342592593</v>
      </c>
      <c r="D275" t="s">
        <v>3707</v>
      </c>
      <c r="E275">
        <v>0</v>
      </c>
    </row>
    <row r="276" spans="1:5">
      <c r="A276" t="s">
        <v>349</v>
      </c>
      <c r="B276">
        <v>2014</v>
      </c>
      <c r="C276" s="14">
        <v>42438.571342592593</v>
      </c>
      <c r="D276" t="s">
        <v>3705</v>
      </c>
      <c r="E276">
        <v>0</v>
      </c>
    </row>
    <row r="277" spans="1:5">
      <c r="A277" t="s">
        <v>349</v>
      </c>
      <c r="B277">
        <v>2014</v>
      </c>
      <c r="C277" s="14">
        <v>42438.571342592593</v>
      </c>
      <c r="D277" t="s">
        <v>3704</v>
      </c>
      <c r="E277">
        <v>100</v>
      </c>
    </row>
    <row r="278" spans="1:5">
      <c r="A278" t="s">
        <v>349</v>
      </c>
      <c r="B278">
        <v>2014</v>
      </c>
      <c r="C278" s="14">
        <v>42438.571342592593</v>
      </c>
      <c r="D278" t="s">
        <v>3709</v>
      </c>
      <c r="E278">
        <v>100</v>
      </c>
    </row>
    <row r="279" spans="1:5">
      <c r="A279" t="s">
        <v>349</v>
      </c>
      <c r="B279">
        <v>2013</v>
      </c>
      <c r="C279" s="14">
        <v>42438.571342592593</v>
      </c>
      <c r="D279" t="s">
        <v>3705</v>
      </c>
      <c r="E279">
        <v>0</v>
      </c>
    </row>
    <row r="280" spans="1:5">
      <c r="A280" t="s">
        <v>349</v>
      </c>
      <c r="B280">
        <v>2013</v>
      </c>
      <c r="C280" s="14">
        <v>42438.571342592593</v>
      </c>
      <c r="D280" t="s">
        <v>3704</v>
      </c>
      <c r="E280">
        <v>100</v>
      </c>
    </row>
    <row r="281" spans="1:5">
      <c r="A281" t="s">
        <v>349</v>
      </c>
      <c r="B281">
        <v>2013</v>
      </c>
      <c r="C281" s="14">
        <v>42438.571342592593</v>
      </c>
      <c r="D281" t="s">
        <v>3703</v>
      </c>
      <c r="E281">
        <v>100</v>
      </c>
    </row>
    <row r="282" spans="1:5">
      <c r="A282" t="s">
        <v>349</v>
      </c>
      <c r="B282">
        <v>2013</v>
      </c>
      <c r="C282" s="14">
        <v>42438.571342592593</v>
      </c>
      <c r="D282" t="s">
        <v>3709</v>
      </c>
      <c r="E282">
        <v>100</v>
      </c>
    </row>
    <row r="283" spans="1:5">
      <c r="A283" t="s">
        <v>349</v>
      </c>
      <c r="B283">
        <v>2014</v>
      </c>
      <c r="C283" s="14">
        <v>42438.571342592593</v>
      </c>
      <c r="D283" t="s">
        <v>3703</v>
      </c>
      <c r="E283">
        <v>100</v>
      </c>
    </row>
    <row r="284" spans="1:5">
      <c r="A284" t="s">
        <v>359</v>
      </c>
      <c r="B284">
        <v>2013</v>
      </c>
      <c r="C284" s="14">
        <v>42438.571342592593</v>
      </c>
      <c r="D284" t="s">
        <v>3703</v>
      </c>
      <c r="E284">
        <v>100</v>
      </c>
    </row>
    <row r="285" spans="1:5">
      <c r="A285" t="s">
        <v>359</v>
      </c>
      <c r="B285">
        <v>2014</v>
      </c>
      <c r="C285" s="14">
        <v>42438.571342592593</v>
      </c>
      <c r="D285" t="s">
        <v>3703</v>
      </c>
      <c r="E285">
        <v>100</v>
      </c>
    </row>
    <row r="286" spans="1:5">
      <c r="A286" t="s">
        <v>359</v>
      </c>
      <c r="B286">
        <v>2014</v>
      </c>
      <c r="C286" s="14">
        <v>42438.571342592593</v>
      </c>
      <c r="D286" t="s">
        <v>3705</v>
      </c>
      <c r="E286">
        <v>100</v>
      </c>
    </row>
    <row r="287" spans="1:5">
      <c r="A287" t="s">
        <v>359</v>
      </c>
      <c r="B287">
        <v>2014</v>
      </c>
      <c r="C287" s="14">
        <v>42438.571342592593</v>
      </c>
      <c r="D287" t="s">
        <v>3704</v>
      </c>
      <c r="E287">
        <v>100</v>
      </c>
    </row>
    <row r="288" spans="1:5">
      <c r="A288" t="s">
        <v>359</v>
      </c>
      <c r="B288">
        <v>2014</v>
      </c>
      <c r="C288" s="14">
        <v>42438.571342592593</v>
      </c>
      <c r="D288" t="s">
        <v>3707</v>
      </c>
      <c r="E288">
        <v>0</v>
      </c>
    </row>
    <row r="289" spans="1:5">
      <c r="A289" t="s">
        <v>359</v>
      </c>
      <c r="B289">
        <v>2014</v>
      </c>
      <c r="C289" s="14">
        <v>42438.571342592593</v>
      </c>
      <c r="D289" t="s">
        <v>3709</v>
      </c>
      <c r="E289">
        <v>100</v>
      </c>
    </row>
    <row r="290" spans="1:5">
      <c r="A290" t="s">
        <v>359</v>
      </c>
      <c r="B290">
        <v>2013</v>
      </c>
      <c r="C290" s="14">
        <v>42438.571342592593</v>
      </c>
      <c r="D290" t="s">
        <v>3707</v>
      </c>
      <c r="E290">
        <v>0</v>
      </c>
    </row>
    <row r="291" spans="1:5">
      <c r="A291" t="s">
        <v>359</v>
      </c>
      <c r="B291">
        <v>2013</v>
      </c>
      <c r="C291" s="14">
        <v>42438.571342592593</v>
      </c>
      <c r="D291" t="s">
        <v>3704</v>
      </c>
      <c r="E291">
        <v>100</v>
      </c>
    </row>
    <row r="292" spans="1:5">
      <c r="A292" t="s">
        <v>359</v>
      </c>
      <c r="B292">
        <v>2013</v>
      </c>
      <c r="C292" s="14">
        <v>42438.571342592593</v>
      </c>
      <c r="D292" t="s">
        <v>3709</v>
      </c>
      <c r="E292">
        <v>100</v>
      </c>
    </row>
    <row r="293" spans="1:5">
      <c r="A293" t="s">
        <v>359</v>
      </c>
      <c r="B293">
        <v>2013</v>
      </c>
      <c r="C293" s="14">
        <v>42438.571342592593</v>
      </c>
      <c r="D293" t="s">
        <v>3705</v>
      </c>
      <c r="E293">
        <v>100</v>
      </c>
    </row>
    <row r="294" spans="1:5">
      <c r="A294" t="s">
        <v>368</v>
      </c>
      <c r="B294">
        <v>2014</v>
      </c>
      <c r="C294" s="14">
        <v>42438.571342592593</v>
      </c>
      <c r="D294" t="s">
        <v>3707</v>
      </c>
      <c r="E294">
        <v>52</v>
      </c>
    </row>
    <row r="295" spans="1:5">
      <c r="A295" t="s">
        <v>368</v>
      </c>
      <c r="B295">
        <v>2013</v>
      </c>
      <c r="C295" s="14">
        <v>42438.571342592593</v>
      </c>
      <c r="D295" t="s">
        <v>3709</v>
      </c>
      <c r="E295">
        <v>100</v>
      </c>
    </row>
    <row r="296" spans="1:5">
      <c r="A296" t="s">
        <v>368</v>
      </c>
      <c r="B296">
        <v>2013</v>
      </c>
      <c r="C296" s="14">
        <v>42438.571342592593</v>
      </c>
      <c r="D296" t="s">
        <v>3703</v>
      </c>
      <c r="E296">
        <v>38</v>
      </c>
    </row>
    <row r="297" spans="1:5">
      <c r="A297" t="s">
        <v>368</v>
      </c>
      <c r="B297">
        <v>2013</v>
      </c>
      <c r="C297" s="14">
        <v>42438.571342592593</v>
      </c>
      <c r="D297" t="s">
        <v>3704</v>
      </c>
      <c r="E297">
        <v>38</v>
      </c>
    </row>
    <row r="298" spans="1:5">
      <c r="A298" t="s">
        <v>368</v>
      </c>
      <c r="B298">
        <v>2013</v>
      </c>
      <c r="C298" s="14">
        <v>42438.571342592593</v>
      </c>
      <c r="D298" t="s">
        <v>3705</v>
      </c>
      <c r="E298">
        <v>38</v>
      </c>
    </row>
    <row r="299" spans="1:5">
      <c r="A299" t="s">
        <v>368</v>
      </c>
      <c r="B299">
        <v>2013</v>
      </c>
      <c r="C299" s="14">
        <v>42438.571342592593</v>
      </c>
      <c r="D299" t="s">
        <v>3707</v>
      </c>
      <c r="E299">
        <v>38</v>
      </c>
    </row>
    <row r="300" spans="1:5">
      <c r="A300" t="s">
        <v>368</v>
      </c>
      <c r="B300">
        <v>2014</v>
      </c>
      <c r="C300" s="14">
        <v>42438.571342592593</v>
      </c>
      <c r="D300" t="s">
        <v>3709</v>
      </c>
      <c r="E300">
        <v>100</v>
      </c>
    </row>
    <row r="301" spans="1:5">
      <c r="A301" t="s">
        <v>368</v>
      </c>
      <c r="B301">
        <v>2014</v>
      </c>
      <c r="C301" s="14">
        <v>42438.571342592593</v>
      </c>
      <c r="D301" t="s">
        <v>3703</v>
      </c>
      <c r="E301">
        <v>52</v>
      </c>
    </row>
    <row r="302" spans="1:5">
      <c r="A302" t="s">
        <v>368</v>
      </c>
      <c r="B302">
        <v>2014</v>
      </c>
      <c r="C302" s="14">
        <v>42438.571342592593</v>
      </c>
      <c r="D302" t="s">
        <v>3704</v>
      </c>
      <c r="E302">
        <v>52</v>
      </c>
    </row>
    <row r="303" spans="1:5">
      <c r="A303" t="s">
        <v>368</v>
      </c>
      <c r="B303">
        <v>2014</v>
      </c>
      <c r="C303" s="14">
        <v>42438.571342592593</v>
      </c>
      <c r="D303" t="s">
        <v>3705</v>
      </c>
      <c r="E303">
        <v>52</v>
      </c>
    </row>
    <row r="304" spans="1:5">
      <c r="A304" t="s">
        <v>380</v>
      </c>
      <c r="B304">
        <v>2013</v>
      </c>
      <c r="C304" s="14">
        <v>42438.571342592593</v>
      </c>
      <c r="D304" t="s">
        <v>3705</v>
      </c>
      <c r="E304">
        <v>0</v>
      </c>
    </row>
    <row r="305" spans="1:5">
      <c r="A305" t="s">
        <v>380</v>
      </c>
      <c r="B305">
        <v>2014</v>
      </c>
      <c r="C305" s="14">
        <v>42438.571342592593</v>
      </c>
      <c r="D305" t="s">
        <v>3705</v>
      </c>
      <c r="E305">
        <v>0</v>
      </c>
    </row>
    <row r="306" spans="1:5">
      <c r="A306" t="s">
        <v>380</v>
      </c>
      <c r="B306">
        <v>2014</v>
      </c>
      <c r="C306" s="14">
        <v>42438.571342592593</v>
      </c>
      <c r="D306" t="s">
        <v>3704</v>
      </c>
      <c r="E306">
        <v>100</v>
      </c>
    </row>
    <row r="307" spans="1:5">
      <c r="A307" t="s">
        <v>380</v>
      </c>
      <c r="B307">
        <v>2014</v>
      </c>
      <c r="C307" s="14">
        <v>42438.571342592593</v>
      </c>
      <c r="D307" t="s">
        <v>3703</v>
      </c>
      <c r="E307">
        <v>100</v>
      </c>
    </row>
    <row r="308" spans="1:5">
      <c r="A308" t="s">
        <v>380</v>
      </c>
      <c r="B308">
        <v>2014</v>
      </c>
      <c r="C308" s="14">
        <v>42438.571342592593</v>
      </c>
      <c r="D308" t="s">
        <v>3707</v>
      </c>
      <c r="E308">
        <v>0</v>
      </c>
    </row>
    <row r="309" spans="1:5">
      <c r="A309" t="s">
        <v>380</v>
      </c>
      <c r="B309">
        <v>2013</v>
      </c>
      <c r="C309" s="14">
        <v>42438.571342592593</v>
      </c>
      <c r="D309" t="s">
        <v>3704</v>
      </c>
      <c r="E309">
        <v>100</v>
      </c>
    </row>
    <row r="310" spans="1:5">
      <c r="A310" t="s">
        <v>380</v>
      </c>
      <c r="B310">
        <v>2013</v>
      </c>
      <c r="C310" s="14">
        <v>42438.571342592593</v>
      </c>
      <c r="D310" t="s">
        <v>3703</v>
      </c>
      <c r="E310">
        <v>100</v>
      </c>
    </row>
    <row r="311" spans="1:5">
      <c r="A311" t="s">
        <v>380</v>
      </c>
      <c r="B311">
        <v>2013</v>
      </c>
      <c r="C311" s="14">
        <v>42438.571342592593</v>
      </c>
      <c r="D311" t="s">
        <v>3709</v>
      </c>
      <c r="E311">
        <v>100</v>
      </c>
    </row>
    <row r="312" spans="1:5">
      <c r="A312" t="s">
        <v>380</v>
      </c>
      <c r="B312">
        <v>2014</v>
      </c>
      <c r="C312" s="14">
        <v>42438.571342592593</v>
      </c>
      <c r="D312" t="s">
        <v>3709</v>
      </c>
      <c r="E312">
        <v>100</v>
      </c>
    </row>
    <row r="313" spans="1:5">
      <c r="A313" t="s">
        <v>380</v>
      </c>
      <c r="B313">
        <v>2013</v>
      </c>
      <c r="C313" s="14">
        <v>42438.571342592593</v>
      </c>
      <c r="D313" t="s">
        <v>3707</v>
      </c>
      <c r="E313">
        <v>0</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AH23"/>
  <sheetViews>
    <sheetView workbookViewId="0"/>
  </sheetViews>
  <sheetFormatPr defaultRowHeight="15"/>
  <sheetData>
    <row r="1" spans="1:34">
      <c r="A1">
        <v>6.5</v>
      </c>
      <c r="B1" t="s">
        <v>4918</v>
      </c>
    </row>
    <row r="2" spans="1:34">
      <c r="A2" s="10" t="str">
        <f>HYPERLINK("#'Contents'!B140", "Back to Contents")</f>
        <v>Back to Contents</v>
      </c>
    </row>
    <row r="3" spans="1:34">
      <c r="A3" t="s">
        <v>108</v>
      </c>
      <c r="B3" t="s">
        <v>3698</v>
      </c>
      <c r="C3" t="s">
        <v>109</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t="s">
        <v>3704</v>
      </c>
      <c r="C4" s="14">
        <v>43054.607893518521</v>
      </c>
      <c r="D4">
        <v>100</v>
      </c>
      <c r="E4">
        <v>100</v>
      </c>
      <c r="F4">
        <v>100</v>
      </c>
      <c r="G4">
        <v>100</v>
      </c>
      <c r="H4">
        <v>0</v>
      </c>
      <c r="I4">
        <v>0</v>
      </c>
      <c r="J4">
        <v>100</v>
      </c>
      <c r="K4">
        <v>100</v>
      </c>
      <c r="L4">
        <v>73.41</v>
      </c>
      <c r="M4">
        <v>0</v>
      </c>
      <c r="N4">
        <v>10</v>
      </c>
      <c r="O4">
        <v>100</v>
      </c>
      <c r="P4">
        <v>100</v>
      </c>
      <c r="Q4">
        <v>100</v>
      </c>
      <c r="R4">
        <v>100</v>
      </c>
      <c r="S4">
        <v>0</v>
      </c>
      <c r="T4">
        <v>36</v>
      </c>
      <c r="U4">
        <v>100</v>
      </c>
      <c r="V4">
        <v>100</v>
      </c>
      <c r="W4">
        <v>100</v>
      </c>
      <c r="X4">
        <v>100</v>
      </c>
      <c r="Y4">
        <v>0</v>
      </c>
      <c r="Z4">
        <v>100</v>
      </c>
      <c r="AA4">
        <v>0</v>
      </c>
      <c r="AB4">
        <v>0</v>
      </c>
      <c r="AD4">
        <v>100</v>
      </c>
      <c r="AE4">
        <v>0</v>
      </c>
      <c r="AF4">
        <v>100</v>
      </c>
      <c r="AG4">
        <v>100</v>
      </c>
      <c r="AH4">
        <v>38</v>
      </c>
    </row>
    <row r="5" spans="1:34">
      <c r="A5">
        <v>2013</v>
      </c>
      <c r="B5" t="s">
        <v>3709</v>
      </c>
      <c r="C5" s="14">
        <v>43054.607893518521</v>
      </c>
      <c r="D5">
        <v>100</v>
      </c>
      <c r="E5">
        <v>100</v>
      </c>
      <c r="F5">
        <v>100</v>
      </c>
      <c r="G5">
        <v>100</v>
      </c>
      <c r="H5">
        <v>0</v>
      </c>
      <c r="I5">
        <v>100</v>
      </c>
      <c r="J5">
        <v>100</v>
      </c>
      <c r="K5">
        <v>100</v>
      </c>
      <c r="L5">
        <v>95.36</v>
      </c>
      <c r="M5">
        <v>100</v>
      </c>
      <c r="N5">
        <v>100</v>
      </c>
      <c r="O5">
        <v>100</v>
      </c>
      <c r="P5">
        <v>100</v>
      </c>
      <c r="Q5">
        <v>100</v>
      </c>
      <c r="R5">
        <v>100</v>
      </c>
      <c r="S5">
        <v>100</v>
      </c>
      <c r="T5">
        <v>100</v>
      </c>
      <c r="U5">
        <v>100</v>
      </c>
      <c r="V5">
        <v>100</v>
      </c>
      <c r="W5">
        <v>100</v>
      </c>
      <c r="X5">
        <v>100</v>
      </c>
      <c r="Y5">
        <v>100</v>
      </c>
      <c r="Z5">
        <v>100</v>
      </c>
      <c r="AA5">
        <v>100</v>
      </c>
      <c r="AB5">
        <v>100</v>
      </c>
      <c r="AD5">
        <v>100</v>
      </c>
      <c r="AE5">
        <v>0</v>
      </c>
      <c r="AF5">
        <v>100</v>
      </c>
      <c r="AG5">
        <v>100</v>
      </c>
      <c r="AH5">
        <v>100</v>
      </c>
    </row>
    <row r="6" spans="1:34">
      <c r="A6">
        <v>2013</v>
      </c>
      <c r="B6" t="s">
        <v>3703</v>
      </c>
      <c r="C6" s="14">
        <v>43054.607893518521</v>
      </c>
      <c r="D6">
        <v>20</v>
      </c>
      <c r="E6">
        <v>34</v>
      </c>
      <c r="F6">
        <v>100</v>
      </c>
      <c r="G6">
        <v>100</v>
      </c>
      <c r="H6">
        <v>5</v>
      </c>
      <c r="I6">
        <v>100</v>
      </c>
      <c r="J6">
        <v>80</v>
      </c>
      <c r="K6">
        <v>10</v>
      </c>
      <c r="L6">
        <v>90.75</v>
      </c>
      <c r="M6">
        <v>100</v>
      </c>
      <c r="N6">
        <v>5</v>
      </c>
      <c r="O6">
        <v>100</v>
      </c>
      <c r="P6">
        <v>100</v>
      </c>
      <c r="Q6">
        <v>100</v>
      </c>
      <c r="R6">
        <v>70</v>
      </c>
      <c r="S6">
        <v>100</v>
      </c>
      <c r="T6">
        <v>100</v>
      </c>
      <c r="U6">
        <v>100</v>
      </c>
      <c r="V6">
        <v>100</v>
      </c>
      <c r="W6">
        <v>100</v>
      </c>
      <c r="X6">
        <v>100</v>
      </c>
      <c r="Y6">
        <v>100</v>
      </c>
      <c r="Z6">
        <v>100</v>
      </c>
      <c r="AA6">
        <v>100</v>
      </c>
      <c r="AB6">
        <v>90</v>
      </c>
      <c r="AD6">
        <v>100</v>
      </c>
      <c r="AE6">
        <v>0</v>
      </c>
      <c r="AF6">
        <v>100</v>
      </c>
      <c r="AG6">
        <v>100</v>
      </c>
      <c r="AH6">
        <v>38</v>
      </c>
    </row>
    <row r="7" spans="1:34">
      <c r="A7">
        <v>2013</v>
      </c>
      <c r="B7" t="s">
        <v>3707</v>
      </c>
      <c r="C7" s="14">
        <v>43054.607893518521</v>
      </c>
      <c r="D7">
        <v>20</v>
      </c>
      <c r="E7">
        <v>33</v>
      </c>
      <c r="F7">
        <v>100</v>
      </c>
      <c r="G7">
        <v>0</v>
      </c>
      <c r="H7">
        <v>5</v>
      </c>
      <c r="I7">
        <v>0</v>
      </c>
      <c r="J7">
        <v>100</v>
      </c>
      <c r="K7">
        <v>0</v>
      </c>
      <c r="L7">
        <v>23.99</v>
      </c>
      <c r="M7">
        <v>10</v>
      </c>
      <c r="N7">
        <v>0</v>
      </c>
      <c r="O7">
        <v>0</v>
      </c>
      <c r="P7">
        <v>48</v>
      </c>
      <c r="Q7">
        <v>100</v>
      </c>
      <c r="R7">
        <v>70</v>
      </c>
      <c r="S7">
        <v>0</v>
      </c>
      <c r="T7">
        <v>100</v>
      </c>
      <c r="U7">
        <v>100</v>
      </c>
      <c r="V7">
        <v>12</v>
      </c>
      <c r="W7">
        <v>100</v>
      </c>
      <c r="X7">
        <v>0</v>
      </c>
      <c r="Y7">
        <v>100</v>
      </c>
      <c r="Z7">
        <v>100</v>
      </c>
      <c r="AA7">
        <v>100</v>
      </c>
      <c r="AB7">
        <v>100</v>
      </c>
      <c r="AD7">
        <v>100</v>
      </c>
      <c r="AE7">
        <v>1</v>
      </c>
      <c r="AF7">
        <v>0</v>
      </c>
      <c r="AG7">
        <v>0</v>
      </c>
      <c r="AH7">
        <v>38</v>
      </c>
    </row>
    <row r="8" spans="1:34">
      <c r="A8">
        <v>2013</v>
      </c>
      <c r="B8" t="s">
        <v>3705</v>
      </c>
      <c r="C8" s="14">
        <v>43054.607893518521</v>
      </c>
      <c r="D8">
        <v>20</v>
      </c>
      <c r="E8">
        <v>34</v>
      </c>
      <c r="F8">
        <v>10</v>
      </c>
      <c r="G8">
        <v>100</v>
      </c>
      <c r="H8">
        <v>0</v>
      </c>
      <c r="I8">
        <v>0</v>
      </c>
      <c r="J8">
        <v>80</v>
      </c>
      <c r="K8">
        <v>10</v>
      </c>
      <c r="L8">
        <v>5.23</v>
      </c>
      <c r="M8">
        <v>0</v>
      </c>
      <c r="N8">
        <v>5</v>
      </c>
      <c r="O8">
        <v>0</v>
      </c>
      <c r="P8">
        <v>100</v>
      </c>
      <c r="Q8">
        <v>100</v>
      </c>
      <c r="R8">
        <v>5</v>
      </c>
      <c r="S8">
        <v>100</v>
      </c>
      <c r="T8">
        <v>36</v>
      </c>
      <c r="U8">
        <v>100</v>
      </c>
      <c r="V8">
        <v>24</v>
      </c>
      <c r="W8">
        <v>100</v>
      </c>
      <c r="X8">
        <v>0</v>
      </c>
      <c r="Y8">
        <v>0</v>
      </c>
      <c r="Z8">
        <v>100</v>
      </c>
      <c r="AA8">
        <v>100</v>
      </c>
      <c r="AB8">
        <v>0</v>
      </c>
      <c r="AD8">
        <v>100</v>
      </c>
      <c r="AE8">
        <v>100</v>
      </c>
      <c r="AF8">
        <v>0</v>
      </c>
      <c r="AG8">
        <v>100</v>
      </c>
      <c r="AH8">
        <v>38</v>
      </c>
    </row>
    <row r="9" spans="1:34">
      <c r="A9">
        <v>2014</v>
      </c>
      <c r="B9" t="s">
        <v>3704</v>
      </c>
      <c r="C9" s="14">
        <v>43054.607893518521</v>
      </c>
      <c r="D9">
        <v>100</v>
      </c>
      <c r="E9">
        <v>68</v>
      </c>
      <c r="F9">
        <v>100</v>
      </c>
      <c r="G9">
        <v>100</v>
      </c>
      <c r="H9">
        <v>0</v>
      </c>
      <c r="I9">
        <v>0</v>
      </c>
      <c r="J9">
        <v>100</v>
      </c>
      <c r="K9">
        <v>100</v>
      </c>
      <c r="L9">
        <v>82.77</v>
      </c>
      <c r="M9">
        <v>0</v>
      </c>
      <c r="N9">
        <v>59</v>
      </c>
      <c r="O9">
        <v>100</v>
      </c>
      <c r="P9">
        <v>100</v>
      </c>
      <c r="Q9">
        <v>100</v>
      </c>
      <c r="R9">
        <v>100</v>
      </c>
      <c r="S9">
        <v>100</v>
      </c>
      <c r="T9">
        <v>0</v>
      </c>
      <c r="U9">
        <v>100</v>
      </c>
      <c r="V9">
        <v>100</v>
      </c>
      <c r="W9">
        <v>100</v>
      </c>
      <c r="X9">
        <v>98.5</v>
      </c>
      <c r="Y9">
        <v>0</v>
      </c>
      <c r="Z9">
        <v>90</v>
      </c>
      <c r="AA9">
        <v>0</v>
      </c>
      <c r="AB9">
        <v>0</v>
      </c>
      <c r="AC9">
        <v>100</v>
      </c>
      <c r="AD9">
        <v>100</v>
      </c>
      <c r="AF9">
        <v>100</v>
      </c>
      <c r="AG9">
        <v>100</v>
      </c>
      <c r="AH9">
        <v>52</v>
      </c>
    </row>
    <row r="10" spans="1:34">
      <c r="A10">
        <v>2014</v>
      </c>
      <c r="B10" t="s">
        <v>3709</v>
      </c>
      <c r="C10" s="14">
        <v>43054.607893518521</v>
      </c>
      <c r="D10">
        <v>100</v>
      </c>
      <c r="E10">
        <v>100</v>
      </c>
      <c r="F10">
        <v>100</v>
      </c>
      <c r="G10">
        <v>100</v>
      </c>
      <c r="H10">
        <v>100</v>
      </c>
      <c r="I10">
        <v>100</v>
      </c>
      <c r="J10">
        <v>100</v>
      </c>
      <c r="K10">
        <v>100</v>
      </c>
      <c r="L10">
        <v>99.21</v>
      </c>
      <c r="M10">
        <v>100</v>
      </c>
      <c r="N10">
        <v>95</v>
      </c>
      <c r="O10">
        <v>100</v>
      </c>
      <c r="P10">
        <v>100</v>
      </c>
      <c r="Q10">
        <v>100</v>
      </c>
      <c r="R10">
        <v>100</v>
      </c>
      <c r="S10">
        <v>100</v>
      </c>
      <c r="T10">
        <v>100</v>
      </c>
      <c r="U10">
        <v>100</v>
      </c>
      <c r="V10">
        <v>100</v>
      </c>
      <c r="W10">
        <v>100</v>
      </c>
      <c r="X10">
        <v>98.5</v>
      </c>
      <c r="Y10">
        <v>100</v>
      </c>
      <c r="Z10">
        <v>100</v>
      </c>
      <c r="AA10">
        <v>100</v>
      </c>
      <c r="AB10">
        <v>100</v>
      </c>
      <c r="AC10">
        <v>100</v>
      </c>
      <c r="AD10">
        <v>100</v>
      </c>
      <c r="AF10">
        <v>100</v>
      </c>
      <c r="AG10">
        <v>100</v>
      </c>
      <c r="AH10">
        <v>100</v>
      </c>
    </row>
    <row r="11" spans="1:34">
      <c r="A11">
        <v>2014</v>
      </c>
      <c r="B11" t="s">
        <v>3703</v>
      </c>
      <c r="C11" s="14">
        <v>43054.607893518521</v>
      </c>
      <c r="D11">
        <v>20</v>
      </c>
      <c r="E11">
        <v>100</v>
      </c>
      <c r="F11">
        <v>100</v>
      </c>
      <c r="G11">
        <v>100</v>
      </c>
      <c r="H11">
        <v>25</v>
      </c>
      <c r="I11">
        <v>100</v>
      </c>
      <c r="J11">
        <v>95</v>
      </c>
      <c r="K11">
        <v>50</v>
      </c>
      <c r="L11">
        <v>83.9</v>
      </c>
      <c r="M11">
        <v>100</v>
      </c>
      <c r="N11">
        <v>34</v>
      </c>
      <c r="O11">
        <v>100</v>
      </c>
      <c r="P11">
        <v>100</v>
      </c>
      <c r="Q11">
        <v>100</v>
      </c>
      <c r="R11">
        <v>55</v>
      </c>
      <c r="S11">
        <v>100</v>
      </c>
      <c r="T11">
        <v>100</v>
      </c>
      <c r="U11">
        <v>100</v>
      </c>
      <c r="V11">
        <v>0</v>
      </c>
      <c r="W11">
        <v>100</v>
      </c>
      <c r="X11">
        <v>98.5</v>
      </c>
      <c r="Y11">
        <v>100</v>
      </c>
      <c r="Z11">
        <v>25</v>
      </c>
      <c r="AA11">
        <v>100</v>
      </c>
      <c r="AB11">
        <v>90</v>
      </c>
      <c r="AC11">
        <v>100</v>
      </c>
      <c r="AD11">
        <v>100</v>
      </c>
      <c r="AF11">
        <v>100</v>
      </c>
      <c r="AG11">
        <v>100</v>
      </c>
      <c r="AH11">
        <v>52</v>
      </c>
    </row>
    <row r="12" spans="1:34">
      <c r="A12">
        <v>2014</v>
      </c>
      <c r="B12" t="s">
        <v>3707</v>
      </c>
      <c r="C12" s="14">
        <v>43054.607893518521</v>
      </c>
      <c r="D12">
        <v>20</v>
      </c>
      <c r="E12">
        <v>99</v>
      </c>
      <c r="F12">
        <v>100</v>
      </c>
      <c r="G12">
        <v>100</v>
      </c>
      <c r="H12">
        <v>12</v>
      </c>
      <c r="I12">
        <v>0</v>
      </c>
      <c r="J12">
        <v>100</v>
      </c>
      <c r="K12">
        <v>0</v>
      </c>
      <c r="L12">
        <v>12.19</v>
      </c>
      <c r="M12">
        <v>100</v>
      </c>
      <c r="N12">
        <v>15</v>
      </c>
      <c r="O12">
        <v>0</v>
      </c>
      <c r="P12">
        <v>100</v>
      </c>
      <c r="Q12">
        <v>100</v>
      </c>
      <c r="R12">
        <v>55</v>
      </c>
      <c r="S12">
        <v>0</v>
      </c>
      <c r="T12">
        <v>0</v>
      </c>
      <c r="U12">
        <v>100</v>
      </c>
      <c r="V12">
        <v>100</v>
      </c>
      <c r="W12">
        <v>100</v>
      </c>
      <c r="X12">
        <v>0</v>
      </c>
      <c r="Y12">
        <v>100</v>
      </c>
      <c r="Z12">
        <v>10</v>
      </c>
      <c r="AA12">
        <v>100</v>
      </c>
      <c r="AB12">
        <v>100</v>
      </c>
      <c r="AC12">
        <v>0</v>
      </c>
      <c r="AD12">
        <v>100</v>
      </c>
      <c r="AF12">
        <v>0</v>
      </c>
      <c r="AG12">
        <v>0</v>
      </c>
      <c r="AH12">
        <v>52</v>
      </c>
    </row>
    <row r="13" spans="1:34">
      <c r="A13">
        <v>2014</v>
      </c>
      <c r="B13" t="s">
        <v>3705</v>
      </c>
      <c r="C13" s="14">
        <v>43054.607893518521</v>
      </c>
      <c r="D13">
        <v>20</v>
      </c>
      <c r="E13">
        <v>32</v>
      </c>
      <c r="F13">
        <v>10</v>
      </c>
      <c r="G13">
        <v>100</v>
      </c>
      <c r="H13">
        <v>10</v>
      </c>
      <c r="I13">
        <v>0</v>
      </c>
      <c r="J13">
        <v>80</v>
      </c>
      <c r="K13">
        <v>100</v>
      </c>
      <c r="L13">
        <v>11.6</v>
      </c>
      <c r="M13">
        <v>0</v>
      </c>
      <c r="N13">
        <v>19</v>
      </c>
      <c r="O13">
        <v>0</v>
      </c>
      <c r="P13">
        <v>100</v>
      </c>
      <c r="Q13">
        <v>0</v>
      </c>
      <c r="R13">
        <v>5</v>
      </c>
      <c r="S13">
        <v>100</v>
      </c>
      <c r="T13">
        <v>0</v>
      </c>
      <c r="U13">
        <v>100</v>
      </c>
      <c r="V13">
        <v>0</v>
      </c>
      <c r="W13">
        <v>100</v>
      </c>
      <c r="X13">
        <v>0</v>
      </c>
      <c r="Y13">
        <v>0</v>
      </c>
      <c r="Z13">
        <v>90</v>
      </c>
      <c r="AA13">
        <v>100</v>
      </c>
      <c r="AB13">
        <v>0</v>
      </c>
      <c r="AC13">
        <v>0</v>
      </c>
      <c r="AD13">
        <v>100</v>
      </c>
      <c r="AF13">
        <v>0</v>
      </c>
      <c r="AG13">
        <v>100</v>
      </c>
      <c r="AH13">
        <v>52</v>
      </c>
    </row>
    <row r="14" spans="1:34">
      <c r="A14">
        <v>2015</v>
      </c>
      <c r="B14" t="s">
        <v>3704</v>
      </c>
      <c r="C14" s="14">
        <v>43054.607893518521</v>
      </c>
      <c r="D14">
        <v>100</v>
      </c>
      <c r="E14">
        <v>1</v>
      </c>
      <c r="F14">
        <v>100</v>
      </c>
      <c r="G14">
        <v>100</v>
      </c>
      <c r="H14">
        <v>0</v>
      </c>
      <c r="I14">
        <v>0</v>
      </c>
      <c r="J14">
        <v>100</v>
      </c>
      <c r="K14">
        <v>100</v>
      </c>
      <c r="L14">
        <v>82</v>
      </c>
      <c r="M14">
        <v>0</v>
      </c>
      <c r="N14">
        <v>56</v>
      </c>
      <c r="O14">
        <v>100</v>
      </c>
      <c r="P14">
        <v>100</v>
      </c>
      <c r="Q14">
        <v>100</v>
      </c>
      <c r="R14">
        <v>100</v>
      </c>
      <c r="S14">
        <v>100</v>
      </c>
      <c r="U14">
        <v>100</v>
      </c>
      <c r="V14">
        <v>100</v>
      </c>
      <c r="W14">
        <v>100</v>
      </c>
      <c r="X14">
        <v>100</v>
      </c>
      <c r="Y14">
        <v>0</v>
      </c>
      <c r="Z14">
        <v>90</v>
      </c>
      <c r="AA14">
        <v>0</v>
      </c>
      <c r="AB14">
        <v>5</v>
      </c>
      <c r="AC14">
        <v>100</v>
      </c>
      <c r="AD14">
        <v>100</v>
      </c>
      <c r="AE14">
        <v>0</v>
      </c>
      <c r="AF14">
        <v>100</v>
      </c>
      <c r="AG14">
        <v>100</v>
      </c>
      <c r="AH14">
        <v>62</v>
      </c>
    </row>
    <row r="15" spans="1:34">
      <c r="A15">
        <v>2015</v>
      </c>
      <c r="B15" t="s">
        <v>3709</v>
      </c>
      <c r="C15" s="14">
        <v>43054.607893518521</v>
      </c>
      <c r="D15">
        <v>100</v>
      </c>
      <c r="E15">
        <v>100</v>
      </c>
      <c r="F15">
        <v>100</v>
      </c>
      <c r="G15">
        <v>100</v>
      </c>
      <c r="H15">
        <v>100</v>
      </c>
      <c r="I15">
        <v>100</v>
      </c>
      <c r="J15">
        <v>100</v>
      </c>
      <c r="K15">
        <v>100</v>
      </c>
      <c r="L15">
        <v>100</v>
      </c>
      <c r="M15">
        <v>100</v>
      </c>
      <c r="N15">
        <v>89</v>
      </c>
      <c r="O15">
        <v>100</v>
      </c>
      <c r="P15">
        <v>100</v>
      </c>
      <c r="Q15">
        <v>100</v>
      </c>
      <c r="R15">
        <v>100</v>
      </c>
      <c r="S15">
        <v>100</v>
      </c>
      <c r="U15">
        <v>100</v>
      </c>
      <c r="V15">
        <v>100</v>
      </c>
      <c r="W15">
        <v>100</v>
      </c>
      <c r="X15">
        <v>100</v>
      </c>
      <c r="Y15">
        <v>100</v>
      </c>
      <c r="Z15">
        <v>100</v>
      </c>
      <c r="AA15">
        <v>100</v>
      </c>
      <c r="AB15">
        <v>100</v>
      </c>
      <c r="AC15">
        <v>100</v>
      </c>
      <c r="AD15">
        <v>100</v>
      </c>
      <c r="AE15">
        <v>0</v>
      </c>
      <c r="AF15">
        <v>100</v>
      </c>
      <c r="AG15">
        <v>100</v>
      </c>
      <c r="AH15">
        <v>100</v>
      </c>
    </row>
    <row r="16" spans="1:34">
      <c r="A16">
        <v>2015</v>
      </c>
      <c r="B16" t="s">
        <v>3703</v>
      </c>
      <c r="C16" s="14">
        <v>43054.607893518521</v>
      </c>
      <c r="D16">
        <v>20</v>
      </c>
      <c r="E16">
        <v>100</v>
      </c>
      <c r="F16">
        <v>100</v>
      </c>
      <c r="G16">
        <v>100</v>
      </c>
      <c r="H16">
        <v>33</v>
      </c>
      <c r="I16">
        <v>100</v>
      </c>
      <c r="J16">
        <v>100</v>
      </c>
      <c r="K16">
        <v>80</v>
      </c>
      <c r="L16">
        <v>84</v>
      </c>
      <c r="M16">
        <v>100</v>
      </c>
      <c r="N16">
        <v>48</v>
      </c>
      <c r="O16">
        <v>100</v>
      </c>
      <c r="P16">
        <v>100</v>
      </c>
      <c r="Q16">
        <v>100</v>
      </c>
      <c r="R16">
        <v>47</v>
      </c>
      <c r="S16">
        <v>100</v>
      </c>
      <c r="U16">
        <v>100</v>
      </c>
      <c r="V16">
        <v>30</v>
      </c>
      <c r="W16">
        <v>100</v>
      </c>
      <c r="X16">
        <v>100</v>
      </c>
      <c r="Y16">
        <v>100</v>
      </c>
      <c r="Z16">
        <v>100</v>
      </c>
      <c r="AA16">
        <v>100</v>
      </c>
      <c r="AB16">
        <v>90</v>
      </c>
      <c r="AC16">
        <v>100</v>
      </c>
      <c r="AD16">
        <v>100</v>
      </c>
      <c r="AE16">
        <v>0</v>
      </c>
      <c r="AF16">
        <v>100</v>
      </c>
      <c r="AG16">
        <v>100</v>
      </c>
      <c r="AH16">
        <v>62</v>
      </c>
    </row>
    <row r="17" spans="1:34">
      <c r="A17">
        <v>2015</v>
      </c>
      <c r="B17" t="s">
        <v>3707</v>
      </c>
      <c r="C17" s="14">
        <v>43054.607893518521</v>
      </c>
      <c r="D17">
        <v>20</v>
      </c>
      <c r="E17">
        <v>99</v>
      </c>
      <c r="F17">
        <v>100</v>
      </c>
      <c r="G17">
        <v>100</v>
      </c>
      <c r="H17">
        <v>20</v>
      </c>
      <c r="I17">
        <v>0</v>
      </c>
      <c r="J17">
        <v>100</v>
      </c>
      <c r="K17">
        <v>100</v>
      </c>
      <c r="L17">
        <v>22</v>
      </c>
      <c r="M17">
        <v>100</v>
      </c>
      <c r="N17">
        <v>27</v>
      </c>
      <c r="O17">
        <v>14</v>
      </c>
      <c r="P17">
        <v>100</v>
      </c>
      <c r="Q17">
        <v>100</v>
      </c>
      <c r="R17">
        <v>69</v>
      </c>
      <c r="S17">
        <v>100</v>
      </c>
      <c r="U17">
        <v>100</v>
      </c>
      <c r="V17">
        <v>100</v>
      </c>
      <c r="W17">
        <v>100</v>
      </c>
      <c r="X17">
        <v>0</v>
      </c>
      <c r="Y17">
        <v>100</v>
      </c>
      <c r="Z17">
        <v>30</v>
      </c>
      <c r="AA17">
        <v>100</v>
      </c>
      <c r="AB17">
        <v>100</v>
      </c>
      <c r="AC17">
        <v>80</v>
      </c>
      <c r="AD17">
        <v>100</v>
      </c>
      <c r="AE17">
        <v>0.5</v>
      </c>
      <c r="AF17">
        <v>0</v>
      </c>
      <c r="AG17">
        <v>0</v>
      </c>
      <c r="AH17">
        <v>62</v>
      </c>
    </row>
    <row r="18" spans="1:34">
      <c r="A18">
        <v>2015</v>
      </c>
      <c r="B18" t="s">
        <v>3705</v>
      </c>
      <c r="C18" s="14">
        <v>43054.607893518521</v>
      </c>
      <c r="D18">
        <v>20</v>
      </c>
      <c r="E18">
        <v>100</v>
      </c>
      <c r="F18">
        <v>10</v>
      </c>
      <c r="G18">
        <v>100</v>
      </c>
      <c r="H18">
        <v>25</v>
      </c>
      <c r="I18">
        <v>0</v>
      </c>
      <c r="J18">
        <v>80</v>
      </c>
      <c r="K18">
        <v>100</v>
      </c>
      <c r="L18">
        <v>29</v>
      </c>
      <c r="M18">
        <v>0</v>
      </c>
      <c r="N18">
        <v>44</v>
      </c>
      <c r="O18">
        <v>32</v>
      </c>
      <c r="P18">
        <v>100</v>
      </c>
      <c r="Q18">
        <v>0</v>
      </c>
      <c r="R18">
        <v>5</v>
      </c>
      <c r="S18">
        <v>100</v>
      </c>
      <c r="U18">
        <v>100</v>
      </c>
      <c r="V18">
        <v>30</v>
      </c>
      <c r="W18">
        <v>30</v>
      </c>
      <c r="X18">
        <v>0</v>
      </c>
      <c r="Y18">
        <v>0</v>
      </c>
      <c r="Z18">
        <v>100</v>
      </c>
      <c r="AA18">
        <v>100</v>
      </c>
      <c r="AB18">
        <v>0</v>
      </c>
      <c r="AC18">
        <v>80</v>
      </c>
      <c r="AD18">
        <v>100</v>
      </c>
      <c r="AE18">
        <v>100</v>
      </c>
      <c r="AF18">
        <v>100</v>
      </c>
      <c r="AG18">
        <v>100</v>
      </c>
      <c r="AH18">
        <v>62</v>
      </c>
    </row>
    <row r="19" spans="1:34">
      <c r="A19">
        <v>2016</v>
      </c>
      <c r="B19" t="s">
        <v>3704</v>
      </c>
      <c r="C19" s="14">
        <v>43054.607893518521</v>
      </c>
      <c r="D19">
        <v>100</v>
      </c>
      <c r="E19">
        <v>34</v>
      </c>
      <c r="F19">
        <v>100</v>
      </c>
      <c r="G19">
        <v>100</v>
      </c>
      <c r="H19">
        <v>10</v>
      </c>
      <c r="I19">
        <v>100</v>
      </c>
      <c r="J19">
        <v>100</v>
      </c>
      <c r="K19">
        <v>100</v>
      </c>
      <c r="L19">
        <v>87</v>
      </c>
      <c r="M19">
        <v>0</v>
      </c>
      <c r="N19">
        <v>61</v>
      </c>
      <c r="O19">
        <v>100</v>
      </c>
      <c r="P19">
        <v>100</v>
      </c>
      <c r="Q19">
        <v>100</v>
      </c>
      <c r="R19">
        <v>100</v>
      </c>
      <c r="S19">
        <v>100</v>
      </c>
      <c r="T19">
        <v>4</v>
      </c>
      <c r="U19">
        <v>100</v>
      </c>
      <c r="V19">
        <v>100</v>
      </c>
      <c r="W19">
        <v>100</v>
      </c>
      <c r="X19">
        <v>100</v>
      </c>
      <c r="Y19">
        <v>0</v>
      </c>
      <c r="Z19">
        <v>90</v>
      </c>
      <c r="AA19">
        <v>0</v>
      </c>
      <c r="AB19">
        <v>5</v>
      </c>
      <c r="AC19">
        <v>100</v>
      </c>
      <c r="AD19">
        <v>100</v>
      </c>
      <c r="AE19">
        <v>66</v>
      </c>
      <c r="AF19">
        <v>100</v>
      </c>
      <c r="AG19">
        <v>100</v>
      </c>
      <c r="AH19">
        <v>62</v>
      </c>
    </row>
    <row r="20" spans="1:34">
      <c r="A20">
        <v>2016</v>
      </c>
      <c r="B20" t="s">
        <v>3709</v>
      </c>
      <c r="C20" s="14">
        <v>43054.607893518521</v>
      </c>
      <c r="D20">
        <v>100</v>
      </c>
      <c r="E20">
        <v>100</v>
      </c>
      <c r="F20">
        <v>100</v>
      </c>
      <c r="G20">
        <v>100</v>
      </c>
      <c r="H20">
        <v>100</v>
      </c>
      <c r="I20">
        <v>100</v>
      </c>
      <c r="J20">
        <v>100</v>
      </c>
      <c r="K20">
        <v>100</v>
      </c>
      <c r="L20">
        <v>100</v>
      </c>
      <c r="M20">
        <v>100</v>
      </c>
      <c r="N20">
        <v>77</v>
      </c>
      <c r="O20">
        <v>100</v>
      </c>
      <c r="P20">
        <v>100</v>
      </c>
      <c r="Q20">
        <v>100</v>
      </c>
      <c r="R20">
        <v>100</v>
      </c>
      <c r="S20">
        <v>100</v>
      </c>
      <c r="T20">
        <v>100</v>
      </c>
      <c r="U20">
        <v>100</v>
      </c>
      <c r="V20">
        <v>100</v>
      </c>
      <c r="W20">
        <v>100</v>
      </c>
      <c r="X20">
        <v>100</v>
      </c>
      <c r="Y20">
        <v>100</v>
      </c>
      <c r="Z20">
        <v>100</v>
      </c>
      <c r="AA20">
        <v>100</v>
      </c>
      <c r="AB20">
        <v>100</v>
      </c>
      <c r="AC20">
        <v>100</v>
      </c>
      <c r="AD20">
        <v>100</v>
      </c>
      <c r="AE20">
        <v>3</v>
      </c>
      <c r="AF20">
        <v>100</v>
      </c>
      <c r="AG20">
        <v>100</v>
      </c>
      <c r="AH20">
        <v>62</v>
      </c>
    </row>
    <row r="21" spans="1:34">
      <c r="A21">
        <v>2016</v>
      </c>
      <c r="B21" t="s">
        <v>3703</v>
      </c>
      <c r="C21" s="14">
        <v>43054.607893518521</v>
      </c>
      <c r="D21">
        <v>20</v>
      </c>
      <c r="E21">
        <v>100</v>
      </c>
      <c r="F21">
        <v>100</v>
      </c>
      <c r="G21">
        <v>100</v>
      </c>
      <c r="H21">
        <v>15</v>
      </c>
      <c r="I21">
        <v>15</v>
      </c>
      <c r="J21">
        <v>100</v>
      </c>
      <c r="K21">
        <v>80</v>
      </c>
      <c r="L21">
        <v>100</v>
      </c>
      <c r="M21">
        <v>100</v>
      </c>
      <c r="N21">
        <v>55</v>
      </c>
      <c r="O21">
        <v>100</v>
      </c>
      <c r="P21">
        <v>100</v>
      </c>
      <c r="Q21">
        <v>100</v>
      </c>
      <c r="R21">
        <v>8</v>
      </c>
      <c r="S21">
        <v>100</v>
      </c>
      <c r="T21">
        <v>8</v>
      </c>
      <c r="U21">
        <v>100</v>
      </c>
      <c r="V21">
        <v>30</v>
      </c>
      <c r="W21">
        <v>100</v>
      </c>
      <c r="X21">
        <v>100</v>
      </c>
      <c r="Y21">
        <v>100</v>
      </c>
      <c r="Z21">
        <v>100</v>
      </c>
      <c r="AA21">
        <v>100</v>
      </c>
      <c r="AB21">
        <v>100</v>
      </c>
      <c r="AC21">
        <v>100</v>
      </c>
      <c r="AD21">
        <v>100</v>
      </c>
      <c r="AE21">
        <v>3</v>
      </c>
      <c r="AF21">
        <v>100</v>
      </c>
      <c r="AG21">
        <v>100</v>
      </c>
      <c r="AH21">
        <v>62</v>
      </c>
    </row>
    <row r="22" spans="1:34">
      <c r="A22">
        <v>2016</v>
      </c>
      <c r="B22" t="s">
        <v>3707</v>
      </c>
      <c r="C22" s="14">
        <v>43054.607893518521</v>
      </c>
      <c r="D22">
        <v>20</v>
      </c>
      <c r="E22">
        <v>32</v>
      </c>
      <c r="F22">
        <v>100</v>
      </c>
      <c r="G22">
        <v>100</v>
      </c>
      <c r="H22">
        <v>10</v>
      </c>
      <c r="I22">
        <v>15</v>
      </c>
      <c r="J22">
        <v>100</v>
      </c>
      <c r="K22">
        <v>100</v>
      </c>
      <c r="L22">
        <v>24</v>
      </c>
      <c r="M22">
        <v>100</v>
      </c>
      <c r="N22">
        <v>4</v>
      </c>
      <c r="O22">
        <v>10</v>
      </c>
      <c r="P22">
        <v>100</v>
      </c>
      <c r="Q22">
        <v>100</v>
      </c>
      <c r="R22">
        <v>8</v>
      </c>
      <c r="S22">
        <v>100</v>
      </c>
      <c r="T22">
        <v>8</v>
      </c>
      <c r="U22">
        <v>100</v>
      </c>
      <c r="V22">
        <v>100</v>
      </c>
      <c r="W22">
        <v>100</v>
      </c>
      <c r="X22">
        <v>0</v>
      </c>
      <c r="Y22">
        <v>100</v>
      </c>
      <c r="Z22">
        <v>30</v>
      </c>
      <c r="AA22">
        <v>100</v>
      </c>
      <c r="AB22">
        <v>100</v>
      </c>
      <c r="AC22">
        <v>50</v>
      </c>
      <c r="AD22">
        <v>100</v>
      </c>
      <c r="AE22">
        <v>3</v>
      </c>
      <c r="AF22">
        <v>0</v>
      </c>
      <c r="AG22">
        <v>0</v>
      </c>
      <c r="AH22">
        <v>62</v>
      </c>
    </row>
    <row r="23" spans="1:34">
      <c r="A23">
        <v>2016</v>
      </c>
      <c r="B23" t="s">
        <v>3705</v>
      </c>
      <c r="C23" s="14">
        <v>43054.607893518521</v>
      </c>
      <c r="D23">
        <v>20</v>
      </c>
      <c r="E23">
        <v>33</v>
      </c>
      <c r="F23">
        <v>10</v>
      </c>
      <c r="G23">
        <v>100</v>
      </c>
      <c r="H23">
        <v>25</v>
      </c>
      <c r="I23">
        <v>0</v>
      </c>
      <c r="J23">
        <v>83</v>
      </c>
      <c r="K23">
        <v>100</v>
      </c>
      <c r="L23">
        <v>63</v>
      </c>
      <c r="M23">
        <v>0</v>
      </c>
      <c r="N23">
        <v>39</v>
      </c>
      <c r="O23">
        <v>40</v>
      </c>
      <c r="P23">
        <v>100</v>
      </c>
      <c r="Q23">
        <v>0</v>
      </c>
      <c r="R23">
        <v>5</v>
      </c>
      <c r="S23">
        <v>100</v>
      </c>
      <c r="T23">
        <v>100</v>
      </c>
      <c r="U23">
        <v>100</v>
      </c>
      <c r="V23">
        <v>30</v>
      </c>
      <c r="W23">
        <v>20</v>
      </c>
      <c r="X23">
        <v>0</v>
      </c>
      <c r="Y23">
        <v>0</v>
      </c>
      <c r="Z23">
        <v>100</v>
      </c>
      <c r="AA23">
        <v>100</v>
      </c>
      <c r="AB23">
        <v>0</v>
      </c>
      <c r="AC23">
        <v>50</v>
      </c>
      <c r="AD23">
        <v>100</v>
      </c>
      <c r="AE23">
        <v>100</v>
      </c>
      <c r="AF23">
        <v>100</v>
      </c>
      <c r="AG23">
        <v>100</v>
      </c>
      <c r="AH23">
        <v>62</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E251"/>
  <sheetViews>
    <sheetView workbookViewId="0"/>
  </sheetViews>
  <sheetFormatPr defaultRowHeight="15"/>
  <sheetData>
    <row r="1" spans="1:5">
      <c r="A1">
        <v>6.5</v>
      </c>
      <c r="B1" t="s">
        <v>4920</v>
      </c>
    </row>
    <row r="2" spans="1:5">
      <c r="A2" s="10" t="str">
        <f>HYPERLINK("#'Contents'!B142", "Back to Contents")</f>
        <v>Back to Contents</v>
      </c>
    </row>
    <row r="3" spans="1:5">
      <c r="A3" t="s">
        <v>110</v>
      </c>
      <c r="B3" t="s">
        <v>108</v>
      </c>
      <c r="C3" t="s">
        <v>109</v>
      </c>
      <c r="D3" t="s">
        <v>3698</v>
      </c>
      <c r="E3" t="s">
        <v>3702</v>
      </c>
    </row>
    <row r="4" spans="1:5">
      <c r="A4" t="s">
        <v>117</v>
      </c>
      <c r="B4">
        <v>2013</v>
      </c>
      <c r="C4" s="14">
        <v>43054.607905092591</v>
      </c>
      <c r="D4" t="s">
        <v>3769</v>
      </c>
      <c r="E4" t="s">
        <v>3770</v>
      </c>
    </row>
    <row r="5" spans="1:5">
      <c r="A5" t="s">
        <v>117</v>
      </c>
      <c r="B5">
        <v>2014</v>
      </c>
      <c r="C5" s="14">
        <v>43054.607905092591</v>
      </c>
      <c r="D5" t="s">
        <v>3771</v>
      </c>
      <c r="E5" t="s">
        <v>3772</v>
      </c>
    </row>
    <row r="6" spans="1:5">
      <c r="A6" t="s">
        <v>117</v>
      </c>
      <c r="B6">
        <v>2014</v>
      </c>
      <c r="C6" s="14">
        <v>43054.607905092591</v>
      </c>
      <c r="D6" t="s">
        <v>3769</v>
      </c>
      <c r="E6" t="s">
        <v>3770</v>
      </c>
    </row>
    <row r="7" spans="1:5">
      <c r="A7" t="s">
        <v>117</v>
      </c>
      <c r="B7">
        <v>2015</v>
      </c>
      <c r="C7" s="14">
        <v>43054.607905092591</v>
      </c>
      <c r="D7" t="s">
        <v>3771</v>
      </c>
      <c r="E7" t="s">
        <v>7164</v>
      </c>
    </row>
    <row r="8" spans="1:5">
      <c r="A8" t="s">
        <v>117</v>
      </c>
      <c r="B8">
        <v>2015</v>
      </c>
      <c r="C8" s="14">
        <v>43054.607905092591</v>
      </c>
      <c r="D8" t="s">
        <v>3769</v>
      </c>
      <c r="E8" t="s">
        <v>3770</v>
      </c>
    </row>
    <row r="9" spans="1:5">
      <c r="A9" t="s">
        <v>117</v>
      </c>
      <c r="B9">
        <v>2016</v>
      </c>
      <c r="C9" s="14">
        <v>43054.607905092591</v>
      </c>
      <c r="D9" t="s">
        <v>3771</v>
      </c>
      <c r="E9" t="s">
        <v>7165</v>
      </c>
    </row>
    <row r="10" spans="1:5">
      <c r="A10" t="s">
        <v>117</v>
      </c>
      <c r="B10">
        <v>2016</v>
      </c>
      <c r="C10" s="14">
        <v>43054.607905092591</v>
      </c>
      <c r="D10" t="s">
        <v>3769</v>
      </c>
      <c r="E10" t="s">
        <v>3770</v>
      </c>
    </row>
    <row r="11" spans="1:5">
      <c r="A11" t="s">
        <v>117</v>
      </c>
      <c r="B11">
        <v>2013</v>
      </c>
      <c r="C11" s="14">
        <v>43054.607905092591</v>
      </c>
      <c r="D11" t="s">
        <v>3771</v>
      </c>
      <c r="E11" t="s">
        <v>3772</v>
      </c>
    </row>
    <row r="12" spans="1:5">
      <c r="A12" t="s">
        <v>126</v>
      </c>
      <c r="B12">
        <v>2015</v>
      </c>
      <c r="C12" s="14">
        <v>43054.607905092591</v>
      </c>
      <c r="D12" t="s">
        <v>3771</v>
      </c>
      <c r="E12" t="s">
        <v>562</v>
      </c>
    </row>
    <row r="13" spans="1:5">
      <c r="A13" t="s">
        <v>126</v>
      </c>
      <c r="B13">
        <v>2016</v>
      </c>
      <c r="C13" s="14">
        <v>43054.607905092591</v>
      </c>
      <c r="D13" t="s">
        <v>3769</v>
      </c>
      <c r="E13" t="s">
        <v>3773</v>
      </c>
    </row>
    <row r="14" spans="1:5">
      <c r="A14" t="s">
        <v>126</v>
      </c>
      <c r="B14">
        <v>2015</v>
      </c>
      <c r="C14" s="14">
        <v>43054.607905092591</v>
      </c>
      <c r="D14" t="s">
        <v>3769</v>
      </c>
      <c r="E14" t="s">
        <v>3773</v>
      </c>
    </row>
    <row r="15" spans="1:5">
      <c r="A15" t="s">
        <v>126</v>
      </c>
      <c r="B15">
        <v>2013</v>
      </c>
      <c r="C15" s="14">
        <v>43054.607905092591</v>
      </c>
      <c r="D15" t="s">
        <v>3771</v>
      </c>
      <c r="E15" t="s">
        <v>3182</v>
      </c>
    </row>
    <row r="16" spans="1:5">
      <c r="A16" t="s">
        <v>126</v>
      </c>
      <c r="B16">
        <v>2014</v>
      </c>
      <c r="C16" s="14">
        <v>43054.607905092591</v>
      </c>
      <c r="D16" t="s">
        <v>3771</v>
      </c>
      <c r="E16" t="s">
        <v>562</v>
      </c>
    </row>
    <row r="17" spans="1:5">
      <c r="A17" t="s">
        <v>126</v>
      </c>
      <c r="B17">
        <v>2013</v>
      </c>
      <c r="C17" s="14">
        <v>43054.607905092591</v>
      </c>
      <c r="D17" t="s">
        <v>3769</v>
      </c>
      <c r="E17" t="s">
        <v>3773</v>
      </c>
    </row>
    <row r="18" spans="1:5">
      <c r="A18" t="s">
        <v>126</v>
      </c>
      <c r="B18">
        <v>2014</v>
      </c>
      <c r="C18" s="14">
        <v>43054.607905092591</v>
      </c>
      <c r="D18" t="s">
        <v>3769</v>
      </c>
      <c r="E18" t="s">
        <v>3773</v>
      </c>
    </row>
    <row r="19" spans="1:5">
      <c r="A19" t="s">
        <v>126</v>
      </c>
      <c r="B19">
        <v>2016</v>
      </c>
      <c r="C19" s="14">
        <v>43054.607905092591</v>
      </c>
      <c r="D19" t="s">
        <v>3771</v>
      </c>
      <c r="E19" t="s">
        <v>562</v>
      </c>
    </row>
    <row r="20" spans="1:5">
      <c r="A20" t="s">
        <v>134</v>
      </c>
      <c r="B20">
        <v>2014</v>
      </c>
      <c r="C20" s="14">
        <v>43054.607905092591</v>
      </c>
      <c r="D20" t="s">
        <v>3771</v>
      </c>
      <c r="E20" t="s">
        <v>3776</v>
      </c>
    </row>
    <row r="21" spans="1:5">
      <c r="A21" t="s">
        <v>134</v>
      </c>
      <c r="B21">
        <v>2016</v>
      </c>
      <c r="C21" s="14">
        <v>43054.607905092591</v>
      </c>
      <c r="D21" t="s">
        <v>3769</v>
      </c>
      <c r="E21" t="s">
        <v>7166</v>
      </c>
    </row>
    <row r="22" spans="1:5">
      <c r="A22" t="s">
        <v>134</v>
      </c>
      <c r="B22">
        <v>2016</v>
      </c>
      <c r="C22" s="14">
        <v>43054.607905092591</v>
      </c>
      <c r="D22" t="s">
        <v>3771</v>
      </c>
      <c r="E22" t="s">
        <v>647</v>
      </c>
    </row>
    <row r="23" spans="1:5">
      <c r="A23" t="s">
        <v>134</v>
      </c>
      <c r="B23">
        <v>2015</v>
      </c>
      <c r="C23" s="14">
        <v>43054.607905092591</v>
      </c>
      <c r="D23" t="s">
        <v>3769</v>
      </c>
      <c r="E23" t="s">
        <v>7167</v>
      </c>
    </row>
    <row r="24" spans="1:5">
      <c r="A24" t="s">
        <v>134</v>
      </c>
      <c r="B24">
        <v>2014</v>
      </c>
      <c r="C24" s="14">
        <v>43054.607905092591</v>
      </c>
      <c r="D24" t="s">
        <v>3769</v>
      </c>
      <c r="E24" t="s">
        <v>3777</v>
      </c>
    </row>
    <row r="25" spans="1:5">
      <c r="A25" t="s">
        <v>134</v>
      </c>
      <c r="B25">
        <v>2013</v>
      </c>
      <c r="C25" s="14">
        <v>43054.607905092591</v>
      </c>
      <c r="D25" t="s">
        <v>3769</v>
      </c>
      <c r="E25" t="s">
        <v>3775</v>
      </c>
    </row>
    <row r="26" spans="1:5">
      <c r="A26" t="s">
        <v>134</v>
      </c>
      <c r="B26">
        <v>2013</v>
      </c>
      <c r="C26" s="14">
        <v>43054.607905092591</v>
      </c>
      <c r="D26" t="s">
        <v>3771</v>
      </c>
      <c r="E26" t="s">
        <v>3774</v>
      </c>
    </row>
    <row r="27" spans="1:5">
      <c r="A27" t="s">
        <v>134</v>
      </c>
      <c r="B27">
        <v>2015</v>
      </c>
      <c r="C27" s="14">
        <v>43054.607905092591</v>
      </c>
      <c r="D27" t="s">
        <v>3771</v>
      </c>
      <c r="E27" t="s">
        <v>7168</v>
      </c>
    </row>
    <row r="28" spans="1:5">
      <c r="A28" t="s">
        <v>147</v>
      </c>
      <c r="B28">
        <v>2015</v>
      </c>
      <c r="C28" s="14">
        <v>43054.607905092591</v>
      </c>
      <c r="D28" t="s">
        <v>3769</v>
      </c>
      <c r="E28" t="s">
        <v>561</v>
      </c>
    </row>
    <row r="29" spans="1:5">
      <c r="A29" t="s">
        <v>147</v>
      </c>
      <c r="B29">
        <v>2015</v>
      </c>
      <c r="C29" s="14">
        <v>43054.607905092591</v>
      </c>
      <c r="D29" t="s">
        <v>3771</v>
      </c>
      <c r="E29" t="s">
        <v>561</v>
      </c>
    </row>
    <row r="30" spans="1:5">
      <c r="A30" t="s">
        <v>147</v>
      </c>
      <c r="B30">
        <v>2016</v>
      </c>
      <c r="C30" s="14">
        <v>43054.607905092591</v>
      </c>
      <c r="D30" t="s">
        <v>3769</v>
      </c>
      <c r="E30" t="s">
        <v>7169</v>
      </c>
    </row>
    <row r="31" spans="1:5">
      <c r="A31" t="s">
        <v>147</v>
      </c>
      <c r="B31">
        <v>2013</v>
      </c>
      <c r="C31" s="14">
        <v>43054.607905092591</v>
      </c>
      <c r="D31" t="s">
        <v>3771</v>
      </c>
      <c r="E31" t="s">
        <v>3778</v>
      </c>
    </row>
    <row r="32" spans="1:5">
      <c r="A32" t="s">
        <v>147</v>
      </c>
      <c r="B32">
        <v>2014</v>
      </c>
      <c r="C32" s="14">
        <v>43054.607905092591</v>
      </c>
      <c r="D32" t="s">
        <v>3771</v>
      </c>
      <c r="E32" t="s">
        <v>561</v>
      </c>
    </row>
    <row r="33" spans="1:5">
      <c r="A33" t="s">
        <v>147</v>
      </c>
      <c r="B33">
        <v>2014</v>
      </c>
      <c r="C33" s="14">
        <v>43054.607905092591</v>
      </c>
      <c r="D33" t="s">
        <v>3769</v>
      </c>
      <c r="E33" t="s">
        <v>561</v>
      </c>
    </row>
    <row r="34" spans="1:5">
      <c r="A34" t="s">
        <v>147</v>
      </c>
      <c r="B34">
        <v>2013</v>
      </c>
      <c r="C34" s="14">
        <v>43054.607905092591</v>
      </c>
      <c r="D34" t="s">
        <v>3769</v>
      </c>
      <c r="E34" t="s">
        <v>3778</v>
      </c>
    </row>
    <row r="35" spans="1:5">
      <c r="A35" t="s">
        <v>147</v>
      </c>
      <c r="B35">
        <v>2016</v>
      </c>
      <c r="C35" s="14">
        <v>43054.607905092591</v>
      </c>
      <c r="D35" t="s">
        <v>3771</v>
      </c>
      <c r="E35" t="s">
        <v>7169</v>
      </c>
    </row>
    <row r="36" spans="1:5">
      <c r="A36" t="s">
        <v>155</v>
      </c>
      <c r="B36">
        <v>2014</v>
      </c>
      <c r="C36" s="14">
        <v>43054.607905092591</v>
      </c>
      <c r="D36" t="s">
        <v>3771</v>
      </c>
      <c r="E36" t="s">
        <v>865</v>
      </c>
    </row>
    <row r="37" spans="1:5">
      <c r="A37" t="s">
        <v>155</v>
      </c>
      <c r="B37">
        <v>2016</v>
      </c>
      <c r="C37" s="14">
        <v>43054.607905092591</v>
      </c>
      <c r="D37" t="s">
        <v>3769</v>
      </c>
      <c r="E37" t="s">
        <v>562</v>
      </c>
    </row>
    <row r="38" spans="1:5">
      <c r="A38" t="s">
        <v>155</v>
      </c>
      <c r="B38">
        <v>2016</v>
      </c>
      <c r="C38" s="14">
        <v>43054.607905092591</v>
      </c>
      <c r="D38" t="s">
        <v>3771</v>
      </c>
      <c r="E38" t="s">
        <v>562</v>
      </c>
    </row>
    <row r="39" spans="1:5">
      <c r="A39" t="s">
        <v>155</v>
      </c>
      <c r="B39">
        <v>2015</v>
      </c>
      <c r="C39" s="14">
        <v>43054.607905092591</v>
      </c>
      <c r="D39" t="s">
        <v>3769</v>
      </c>
      <c r="E39" t="s">
        <v>1465</v>
      </c>
    </row>
    <row r="40" spans="1:5">
      <c r="A40" t="s">
        <v>155</v>
      </c>
      <c r="B40">
        <v>2014</v>
      </c>
      <c r="C40" s="14">
        <v>43054.607905092591</v>
      </c>
      <c r="D40" t="s">
        <v>3769</v>
      </c>
      <c r="E40" t="s">
        <v>1465</v>
      </c>
    </row>
    <row r="41" spans="1:5">
      <c r="A41" t="s">
        <v>155</v>
      </c>
      <c r="B41">
        <v>2013</v>
      </c>
      <c r="C41" s="14">
        <v>43054.607905092591</v>
      </c>
      <c r="D41" t="s">
        <v>3769</v>
      </c>
      <c r="E41" t="s">
        <v>1465</v>
      </c>
    </row>
    <row r="42" spans="1:5">
      <c r="A42" t="s">
        <v>155</v>
      </c>
      <c r="B42">
        <v>2013</v>
      </c>
      <c r="C42" s="14">
        <v>43054.607905092591</v>
      </c>
      <c r="D42" t="s">
        <v>3771</v>
      </c>
      <c r="E42" t="s">
        <v>865</v>
      </c>
    </row>
    <row r="43" spans="1:5">
      <c r="A43" t="s">
        <v>155</v>
      </c>
      <c r="B43">
        <v>2015</v>
      </c>
      <c r="C43" s="14">
        <v>43054.607905092591</v>
      </c>
      <c r="D43" t="s">
        <v>3771</v>
      </c>
      <c r="E43" t="s">
        <v>865</v>
      </c>
    </row>
    <row r="44" spans="1:5">
      <c r="A44" t="s">
        <v>162</v>
      </c>
      <c r="B44">
        <v>2014</v>
      </c>
      <c r="C44" s="14">
        <v>43054.607905092591</v>
      </c>
      <c r="D44" t="s">
        <v>3771</v>
      </c>
      <c r="E44" t="s">
        <v>3779</v>
      </c>
    </row>
    <row r="45" spans="1:5">
      <c r="A45" t="s">
        <v>162</v>
      </c>
      <c r="B45">
        <v>2016</v>
      </c>
      <c r="C45" s="14">
        <v>43054.607905092591</v>
      </c>
      <c r="D45" t="s">
        <v>3771</v>
      </c>
      <c r="E45" t="s">
        <v>7170</v>
      </c>
    </row>
    <row r="46" spans="1:5">
      <c r="A46" t="s">
        <v>162</v>
      </c>
      <c r="B46">
        <v>2015</v>
      </c>
      <c r="C46" s="14">
        <v>43054.607905092591</v>
      </c>
      <c r="D46" t="s">
        <v>3769</v>
      </c>
      <c r="E46" t="s">
        <v>7171</v>
      </c>
    </row>
    <row r="47" spans="1:5">
      <c r="A47" t="s">
        <v>162</v>
      </c>
      <c r="B47">
        <v>2016</v>
      </c>
      <c r="C47" s="14">
        <v>43054.607905092591</v>
      </c>
      <c r="D47" t="s">
        <v>3769</v>
      </c>
      <c r="E47" t="s">
        <v>7172</v>
      </c>
    </row>
    <row r="48" spans="1:5">
      <c r="A48" t="s">
        <v>162</v>
      </c>
      <c r="B48">
        <v>2014</v>
      </c>
      <c r="C48" s="14">
        <v>43054.607905092591</v>
      </c>
      <c r="D48" t="s">
        <v>3769</v>
      </c>
      <c r="E48" t="s">
        <v>3780</v>
      </c>
    </row>
    <row r="49" spans="1:5">
      <c r="A49" t="s">
        <v>162</v>
      </c>
      <c r="B49">
        <v>2013</v>
      </c>
      <c r="C49" s="14">
        <v>43054.607905092591</v>
      </c>
      <c r="D49" t="s">
        <v>3769</v>
      </c>
      <c r="E49" t="s">
        <v>1318</v>
      </c>
    </row>
    <row r="50" spans="1:5">
      <c r="A50" t="s">
        <v>162</v>
      </c>
      <c r="B50">
        <v>2013</v>
      </c>
      <c r="C50" s="14">
        <v>43054.607905092591</v>
      </c>
      <c r="D50" t="s">
        <v>3771</v>
      </c>
      <c r="E50" t="s">
        <v>7173</v>
      </c>
    </row>
    <row r="51" spans="1:5">
      <c r="A51" t="s">
        <v>162</v>
      </c>
      <c r="B51">
        <v>2015</v>
      </c>
      <c r="C51" s="14">
        <v>43054.607905092591</v>
      </c>
      <c r="D51" t="s">
        <v>3771</v>
      </c>
      <c r="E51" t="s">
        <v>7174</v>
      </c>
    </row>
    <row r="52" spans="1:5">
      <c r="A52" t="s">
        <v>172</v>
      </c>
      <c r="B52">
        <v>2013</v>
      </c>
      <c r="C52" s="14">
        <v>43054.607905092591</v>
      </c>
      <c r="D52" t="s">
        <v>3771</v>
      </c>
      <c r="E52" t="s">
        <v>3781</v>
      </c>
    </row>
    <row r="53" spans="1:5">
      <c r="A53" t="s">
        <v>172</v>
      </c>
      <c r="B53">
        <v>2013</v>
      </c>
      <c r="C53" s="14">
        <v>43054.607905092591</v>
      </c>
      <c r="D53" t="s">
        <v>3769</v>
      </c>
      <c r="E53" t="s">
        <v>1506</v>
      </c>
    </row>
    <row r="54" spans="1:5">
      <c r="A54" t="s">
        <v>172</v>
      </c>
      <c r="B54">
        <v>2014</v>
      </c>
      <c r="C54" s="14">
        <v>43054.607905092591</v>
      </c>
      <c r="D54" t="s">
        <v>3771</v>
      </c>
      <c r="E54" t="s">
        <v>3782</v>
      </c>
    </row>
    <row r="55" spans="1:5">
      <c r="A55" t="s">
        <v>172</v>
      </c>
      <c r="B55">
        <v>2014</v>
      </c>
      <c r="C55" s="14">
        <v>43054.607905092591</v>
      </c>
      <c r="D55" t="s">
        <v>3769</v>
      </c>
      <c r="E55" t="s">
        <v>1506</v>
      </c>
    </row>
    <row r="56" spans="1:5">
      <c r="A56" t="s">
        <v>172</v>
      </c>
      <c r="B56">
        <v>2015</v>
      </c>
      <c r="C56" s="14">
        <v>43054.607905092591</v>
      </c>
      <c r="D56" t="s">
        <v>3771</v>
      </c>
      <c r="E56" t="s">
        <v>7175</v>
      </c>
    </row>
    <row r="57" spans="1:5">
      <c r="A57" t="s">
        <v>172</v>
      </c>
      <c r="B57">
        <v>2015</v>
      </c>
      <c r="C57" s="14">
        <v>43054.607905092591</v>
      </c>
      <c r="D57" t="s">
        <v>3769</v>
      </c>
      <c r="E57" t="s">
        <v>7176</v>
      </c>
    </row>
    <row r="58" spans="1:5">
      <c r="A58" t="s">
        <v>172</v>
      </c>
      <c r="B58">
        <v>2016</v>
      </c>
      <c r="C58" s="14">
        <v>43054.607905092591</v>
      </c>
      <c r="D58" t="s">
        <v>3771</v>
      </c>
      <c r="E58" t="s">
        <v>1506</v>
      </c>
    </row>
    <row r="59" spans="1:5">
      <c r="A59" t="s">
        <v>172</v>
      </c>
      <c r="B59">
        <v>2016</v>
      </c>
      <c r="C59" s="14">
        <v>43054.607905092591</v>
      </c>
      <c r="D59" t="s">
        <v>3769</v>
      </c>
      <c r="E59" t="s">
        <v>7177</v>
      </c>
    </row>
    <row r="60" spans="1:5">
      <c r="A60" t="s">
        <v>180</v>
      </c>
      <c r="B60">
        <v>2015</v>
      </c>
      <c r="C60" s="14">
        <v>43054.607905092591</v>
      </c>
      <c r="D60" t="s">
        <v>3771</v>
      </c>
      <c r="E60" t="s">
        <v>647</v>
      </c>
    </row>
    <row r="61" spans="1:5">
      <c r="A61" t="s">
        <v>180</v>
      </c>
      <c r="B61">
        <v>2015</v>
      </c>
      <c r="C61" s="14">
        <v>43054.607905092591</v>
      </c>
      <c r="D61" t="s">
        <v>3769</v>
      </c>
      <c r="E61" t="s">
        <v>647</v>
      </c>
    </row>
    <row r="62" spans="1:5">
      <c r="A62" t="s">
        <v>180</v>
      </c>
      <c r="B62">
        <v>2016</v>
      </c>
      <c r="C62" s="14">
        <v>43054.607905092591</v>
      </c>
      <c r="D62" t="s">
        <v>3771</v>
      </c>
      <c r="E62" t="s">
        <v>647</v>
      </c>
    </row>
    <row r="63" spans="1:5">
      <c r="A63" t="s">
        <v>180</v>
      </c>
      <c r="B63">
        <v>2014</v>
      </c>
      <c r="C63" s="14">
        <v>43054.607905092591</v>
      </c>
      <c r="D63" t="s">
        <v>3771</v>
      </c>
      <c r="E63" t="s">
        <v>647</v>
      </c>
    </row>
    <row r="64" spans="1:5">
      <c r="A64" t="s">
        <v>180</v>
      </c>
      <c r="B64">
        <v>2013</v>
      </c>
      <c r="C64" s="14">
        <v>43054.607905092591</v>
      </c>
      <c r="D64" t="s">
        <v>3771</v>
      </c>
      <c r="E64" t="s">
        <v>3783</v>
      </c>
    </row>
    <row r="65" spans="1:5">
      <c r="A65" t="s">
        <v>180</v>
      </c>
      <c r="B65">
        <v>2013</v>
      </c>
      <c r="C65" s="14">
        <v>43054.607905092591</v>
      </c>
      <c r="D65" t="s">
        <v>3769</v>
      </c>
      <c r="E65" t="s">
        <v>3783</v>
      </c>
    </row>
    <row r="66" spans="1:5">
      <c r="A66" t="s">
        <v>180</v>
      </c>
      <c r="B66">
        <v>2014</v>
      </c>
      <c r="C66" s="14">
        <v>43054.607905092591</v>
      </c>
      <c r="D66" t="s">
        <v>3769</v>
      </c>
      <c r="E66" t="s">
        <v>647</v>
      </c>
    </row>
    <row r="67" spans="1:5">
      <c r="A67" t="s">
        <v>180</v>
      </c>
      <c r="B67">
        <v>2016</v>
      </c>
      <c r="C67" s="14">
        <v>43054.607905092591</v>
      </c>
      <c r="D67" t="s">
        <v>3769</v>
      </c>
      <c r="E67" t="s">
        <v>647</v>
      </c>
    </row>
    <row r="68" spans="1:5">
      <c r="A68" t="s">
        <v>192</v>
      </c>
      <c r="B68">
        <v>2014</v>
      </c>
      <c r="C68" s="14">
        <v>43054.607905092591</v>
      </c>
      <c r="D68" t="s">
        <v>3771</v>
      </c>
      <c r="E68" t="s">
        <v>3785</v>
      </c>
    </row>
    <row r="69" spans="1:5">
      <c r="A69" t="s">
        <v>192</v>
      </c>
      <c r="B69">
        <v>2016</v>
      </c>
      <c r="C69" s="14">
        <v>43054.607905092591</v>
      </c>
      <c r="D69" t="s">
        <v>3769</v>
      </c>
      <c r="E69" t="s">
        <v>7178</v>
      </c>
    </row>
    <row r="70" spans="1:5">
      <c r="A70" t="s">
        <v>192</v>
      </c>
      <c r="B70">
        <v>2016</v>
      </c>
      <c r="C70" s="14">
        <v>43054.607905092591</v>
      </c>
      <c r="D70" t="s">
        <v>3771</v>
      </c>
      <c r="E70">
        <v>0</v>
      </c>
    </row>
    <row r="71" spans="1:5">
      <c r="A71" t="s">
        <v>192</v>
      </c>
      <c r="B71">
        <v>2015</v>
      </c>
      <c r="C71" s="14">
        <v>43054.607905092591</v>
      </c>
      <c r="D71" t="s">
        <v>3769</v>
      </c>
      <c r="E71" t="s">
        <v>7178</v>
      </c>
    </row>
    <row r="72" spans="1:5">
      <c r="A72" t="s">
        <v>192</v>
      </c>
      <c r="B72">
        <v>2014</v>
      </c>
      <c r="C72" s="14">
        <v>43054.607905092591</v>
      </c>
      <c r="D72" t="s">
        <v>3769</v>
      </c>
      <c r="E72" t="s">
        <v>3786</v>
      </c>
    </row>
    <row r="73" spans="1:5">
      <c r="A73" t="s">
        <v>192</v>
      </c>
      <c r="B73">
        <v>2013</v>
      </c>
      <c r="C73" s="14">
        <v>43054.607905092591</v>
      </c>
      <c r="D73" t="s">
        <v>3769</v>
      </c>
      <c r="E73" t="s">
        <v>3784</v>
      </c>
    </row>
    <row r="74" spans="1:5">
      <c r="A74" t="s">
        <v>192</v>
      </c>
      <c r="B74">
        <v>2013</v>
      </c>
      <c r="C74" s="14">
        <v>43054.607905092591</v>
      </c>
      <c r="D74" t="s">
        <v>3771</v>
      </c>
      <c r="E74" t="s">
        <v>3787</v>
      </c>
    </row>
    <row r="75" spans="1:5">
      <c r="A75" t="s">
        <v>192</v>
      </c>
      <c r="B75">
        <v>2015</v>
      </c>
      <c r="C75" s="14">
        <v>43054.607905092591</v>
      </c>
      <c r="D75" t="s">
        <v>3771</v>
      </c>
      <c r="E75" t="s">
        <v>7179</v>
      </c>
    </row>
    <row r="76" spans="1:5">
      <c r="A76" t="s">
        <v>199</v>
      </c>
      <c r="B76">
        <v>2014</v>
      </c>
      <c r="C76" s="14">
        <v>43054.607905092591</v>
      </c>
      <c r="D76" t="s">
        <v>3771</v>
      </c>
      <c r="E76" t="s">
        <v>3788</v>
      </c>
    </row>
    <row r="77" spans="1:5">
      <c r="A77" t="s">
        <v>199</v>
      </c>
      <c r="B77">
        <v>2016</v>
      </c>
      <c r="C77" s="14">
        <v>43054.607905092591</v>
      </c>
      <c r="D77" t="s">
        <v>3769</v>
      </c>
      <c r="E77" t="s">
        <v>706</v>
      </c>
    </row>
    <row r="78" spans="1:5">
      <c r="A78" t="s">
        <v>199</v>
      </c>
      <c r="B78">
        <v>2016</v>
      </c>
      <c r="C78" s="14">
        <v>43054.607905092591</v>
      </c>
      <c r="D78" t="s">
        <v>3771</v>
      </c>
      <c r="E78" t="s">
        <v>706</v>
      </c>
    </row>
    <row r="79" spans="1:5">
      <c r="A79" t="s">
        <v>199</v>
      </c>
      <c r="B79">
        <v>2015</v>
      </c>
      <c r="C79" s="14">
        <v>43054.607905092591</v>
      </c>
      <c r="D79" t="s">
        <v>3769</v>
      </c>
      <c r="E79" t="s">
        <v>706</v>
      </c>
    </row>
    <row r="80" spans="1:5">
      <c r="A80" t="s">
        <v>199</v>
      </c>
      <c r="B80">
        <v>2013</v>
      </c>
      <c r="C80" s="14">
        <v>43054.607905092591</v>
      </c>
      <c r="D80" t="s">
        <v>3769</v>
      </c>
      <c r="E80" t="s">
        <v>706</v>
      </c>
    </row>
    <row r="81" spans="1:5">
      <c r="A81" t="s">
        <v>199</v>
      </c>
      <c r="B81">
        <v>2013</v>
      </c>
      <c r="C81" s="14">
        <v>43054.607905092591</v>
      </c>
      <c r="D81" t="s">
        <v>3771</v>
      </c>
      <c r="E81" t="s">
        <v>706</v>
      </c>
    </row>
    <row r="82" spans="1:5">
      <c r="A82" t="s">
        <v>199</v>
      </c>
      <c r="B82">
        <v>2015</v>
      </c>
      <c r="C82" s="14">
        <v>43054.607905092591</v>
      </c>
      <c r="D82" t="s">
        <v>3771</v>
      </c>
      <c r="E82" t="s">
        <v>706</v>
      </c>
    </row>
    <row r="83" spans="1:5">
      <c r="A83" t="s">
        <v>199</v>
      </c>
      <c r="B83">
        <v>2014</v>
      </c>
      <c r="C83" s="14">
        <v>43054.607905092591</v>
      </c>
      <c r="D83" t="s">
        <v>3769</v>
      </c>
      <c r="E83" t="s">
        <v>706</v>
      </c>
    </row>
    <row r="84" spans="1:5">
      <c r="A84" t="s">
        <v>205</v>
      </c>
      <c r="B84">
        <v>2014</v>
      </c>
      <c r="C84" s="14">
        <v>43054.607905092591</v>
      </c>
      <c r="D84" t="s">
        <v>3769</v>
      </c>
      <c r="E84" t="s">
        <v>3791</v>
      </c>
    </row>
    <row r="85" spans="1:5">
      <c r="A85" t="s">
        <v>205</v>
      </c>
      <c r="B85">
        <v>2016</v>
      </c>
      <c r="C85" s="14">
        <v>43054.607905092591</v>
      </c>
      <c r="D85" t="s">
        <v>3769</v>
      </c>
    </row>
    <row r="86" spans="1:5">
      <c r="A86" t="s">
        <v>205</v>
      </c>
      <c r="B86">
        <v>2016</v>
      </c>
      <c r="C86" s="14">
        <v>43054.607905092591</v>
      </c>
      <c r="D86" t="s">
        <v>3771</v>
      </c>
      <c r="E86" t="s">
        <v>7180</v>
      </c>
    </row>
    <row r="87" spans="1:5">
      <c r="A87" t="s">
        <v>205</v>
      </c>
      <c r="B87">
        <v>2015</v>
      </c>
      <c r="C87" s="14">
        <v>43054.607905092591</v>
      </c>
      <c r="D87" t="s">
        <v>3771</v>
      </c>
      <c r="E87" t="s">
        <v>7181</v>
      </c>
    </row>
    <row r="88" spans="1:5">
      <c r="A88" t="s">
        <v>205</v>
      </c>
      <c r="B88">
        <v>2014</v>
      </c>
      <c r="C88" s="14">
        <v>43054.607905092591</v>
      </c>
      <c r="D88" t="s">
        <v>3771</v>
      </c>
      <c r="E88" t="s">
        <v>3790</v>
      </c>
    </row>
    <row r="89" spans="1:5">
      <c r="A89" t="s">
        <v>205</v>
      </c>
      <c r="B89">
        <v>2013</v>
      </c>
      <c r="C89" s="14">
        <v>43054.607905092591</v>
      </c>
      <c r="D89" t="s">
        <v>3769</v>
      </c>
      <c r="E89" t="s">
        <v>687</v>
      </c>
    </row>
    <row r="90" spans="1:5">
      <c r="A90" t="s">
        <v>205</v>
      </c>
      <c r="B90">
        <v>2013</v>
      </c>
      <c r="C90" s="14">
        <v>43054.607905092591</v>
      </c>
      <c r="D90" t="s">
        <v>3771</v>
      </c>
      <c r="E90" t="s">
        <v>3789</v>
      </c>
    </row>
    <row r="91" spans="1:5">
      <c r="A91" t="s">
        <v>205</v>
      </c>
      <c r="B91">
        <v>2015</v>
      </c>
      <c r="C91" s="14">
        <v>43054.607905092591</v>
      </c>
      <c r="D91" t="s">
        <v>3769</v>
      </c>
    </row>
    <row r="92" spans="1:5">
      <c r="A92" t="s">
        <v>215</v>
      </c>
      <c r="B92">
        <v>2014</v>
      </c>
      <c r="C92" s="14">
        <v>43054.607905092591</v>
      </c>
      <c r="D92" t="s">
        <v>3769</v>
      </c>
      <c r="E92" t="s">
        <v>3795</v>
      </c>
    </row>
    <row r="93" spans="1:5">
      <c r="A93" t="s">
        <v>215</v>
      </c>
      <c r="B93">
        <v>2016</v>
      </c>
      <c r="C93" s="14">
        <v>43054.607905092591</v>
      </c>
      <c r="D93" t="s">
        <v>3769</v>
      </c>
      <c r="E93" t="s">
        <v>7182</v>
      </c>
    </row>
    <row r="94" spans="1:5">
      <c r="A94" t="s">
        <v>215</v>
      </c>
      <c r="B94">
        <v>2016</v>
      </c>
      <c r="C94" s="14">
        <v>43054.607905092591</v>
      </c>
      <c r="D94" t="s">
        <v>3771</v>
      </c>
      <c r="E94" t="s">
        <v>6830</v>
      </c>
    </row>
    <row r="95" spans="1:5">
      <c r="A95" t="s">
        <v>215</v>
      </c>
      <c r="B95">
        <v>2015</v>
      </c>
      <c r="C95" s="14">
        <v>43054.607905092591</v>
      </c>
      <c r="D95" t="s">
        <v>3771</v>
      </c>
      <c r="E95" t="s">
        <v>7183</v>
      </c>
    </row>
    <row r="96" spans="1:5">
      <c r="A96" t="s">
        <v>215</v>
      </c>
      <c r="B96">
        <v>2014</v>
      </c>
      <c r="C96" s="14">
        <v>43054.607905092591</v>
      </c>
      <c r="D96" t="s">
        <v>3771</v>
      </c>
      <c r="E96" t="s">
        <v>3794</v>
      </c>
    </row>
    <row r="97" spans="1:5">
      <c r="A97" t="s">
        <v>215</v>
      </c>
      <c r="B97">
        <v>2013</v>
      </c>
      <c r="C97" s="14">
        <v>43054.607905092591</v>
      </c>
      <c r="D97" t="s">
        <v>3769</v>
      </c>
      <c r="E97" t="s">
        <v>3793</v>
      </c>
    </row>
    <row r="98" spans="1:5">
      <c r="A98" t="s">
        <v>215</v>
      </c>
      <c r="B98">
        <v>2013</v>
      </c>
      <c r="C98" s="14">
        <v>43054.607905092591</v>
      </c>
      <c r="D98" t="s">
        <v>3771</v>
      </c>
      <c r="E98" t="s">
        <v>3792</v>
      </c>
    </row>
    <row r="99" spans="1:5">
      <c r="A99" t="s">
        <v>215</v>
      </c>
      <c r="B99">
        <v>2015</v>
      </c>
      <c r="C99" s="14">
        <v>43054.607905092591</v>
      </c>
      <c r="D99" t="s">
        <v>3769</v>
      </c>
      <c r="E99" t="s">
        <v>7184</v>
      </c>
    </row>
    <row r="100" spans="1:5">
      <c r="A100" t="s">
        <v>223</v>
      </c>
      <c r="B100">
        <v>2014</v>
      </c>
      <c r="C100" s="14">
        <v>43054.607905092591</v>
      </c>
      <c r="D100" t="s">
        <v>3769</v>
      </c>
      <c r="E100" t="s">
        <v>3797</v>
      </c>
    </row>
    <row r="101" spans="1:5">
      <c r="A101" t="s">
        <v>223</v>
      </c>
      <c r="B101">
        <v>2016</v>
      </c>
      <c r="C101" s="14">
        <v>43054.607905092591</v>
      </c>
      <c r="D101" t="s">
        <v>3771</v>
      </c>
      <c r="E101" t="s">
        <v>706</v>
      </c>
    </row>
    <row r="102" spans="1:5">
      <c r="A102" t="s">
        <v>223</v>
      </c>
      <c r="B102">
        <v>2016</v>
      </c>
      <c r="C102" s="14">
        <v>43054.607905092591</v>
      </c>
      <c r="D102" t="s">
        <v>3769</v>
      </c>
      <c r="E102" t="s">
        <v>706</v>
      </c>
    </row>
    <row r="103" spans="1:5">
      <c r="A103" t="s">
        <v>223</v>
      </c>
      <c r="B103">
        <v>2015</v>
      </c>
      <c r="C103" s="14">
        <v>43054.607905092591</v>
      </c>
      <c r="D103" t="s">
        <v>3771</v>
      </c>
      <c r="E103" t="s">
        <v>1465</v>
      </c>
    </row>
    <row r="104" spans="1:5">
      <c r="A104" t="s">
        <v>223</v>
      </c>
      <c r="B104">
        <v>2013</v>
      </c>
      <c r="C104" s="14">
        <v>43054.607905092591</v>
      </c>
      <c r="D104" t="s">
        <v>3769</v>
      </c>
      <c r="E104" t="s">
        <v>706</v>
      </c>
    </row>
    <row r="105" spans="1:5">
      <c r="A105" t="s">
        <v>223</v>
      </c>
      <c r="B105">
        <v>2013</v>
      </c>
      <c r="C105" s="14">
        <v>43054.607905092591</v>
      </c>
      <c r="D105" t="s">
        <v>3771</v>
      </c>
      <c r="E105" t="s">
        <v>3796</v>
      </c>
    </row>
    <row r="106" spans="1:5">
      <c r="A106" t="s">
        <v>223</v>
      </c>
      <c r="B106">
        <v>2015</v>
      </c>
      <c r="C106" s="14">
        <v>43054.607905092591</v>
      </c>
      <c r="D106" t="s">
        <v>3769</v>
      </c>
      <c r="E106" t="s">
        <v>3797</v>
      </c>
    </row>
    <row r="107" spans="1:5">
      <c r="A107" t="s">
        <v>223</v>
      </c>
      <c r="B107">
        <v>2014</v>
      </c>
      <c r="C107" s="14">
        <v>43054.607905092591</v>
      </c>
      <c r="D107" t="s">
        <v>3771</v>
      </c>
      <c r="E107" t="s">
        <v>1465</v>
      </c>
    </row>
    <row r="108" spans="1:5">
      <c r="A108" t="s">
        <v>232</v>
      </c>
      <c r="B108">
        <v>2014</v>
      </c>
      <c r="C108" s="14">
        <v>43054.607905092591</v>
      </c>
      <c r="D108" t="s">
        <v>3769</v>
      </c>
      <c r="E108" t="s">
        <v>3801</v>
      </c>
    </row>
    <row r="109" spans="1:5">
      <c r="A109" t="s">
        <v>232</v>
      </c>
      <c r="B109">
        <v>2016</v>
      </c>
      <c r="C109" s="14">
        <v>43054.607905092591</v>
      </c>
      <c r="D109" t="s">
        <v>3769</v>
      </c>
      <c r="E109" t="s">
        <v>7185</v>
      </c>
    </row>
    <row r="110" spans="1:5">
      <c r="A110" t="s">
        <v>232</v>
      </c>
      <c r="B110">
        <v>2016</v>
      </c>
      <c r="C110" s="14">
        <v>43054.607905092591</v>
      </c>
      <c r="D110" t="s">
        <v>3771</v>
      </c>
      <c r="E110" t="s">
        <v>7186</v>
      </c>
    </row>
    <row r="111" spans="1:5">
      <c r="A111" t="s">
        <v>232</v>
      </c>
      <c r="B111">
        <v>2015</v>
      </c>
      <c r="C111" s="14">
        <v>43054.607905092591</v>
      </c>
      <c r="D111" t="s">
        <v>3771</v>
      </c>
      <c r="E111" t="s">
        <v>647</v>
      </c>
    </row>
    <row r="112" spans="1:5">
      <c r="A112" t="s">
        <v>232</v>
      </c>
      <c r="B112">
        <v>2014</v>
      </c>
      <c r="C112" s="14">
        <v>43054.607905092591</v>
      </c>
      <c r="D112" t="s">
        <v>3771</v>
      </c>
      <c r="E112" t="s">
        <v>3800</v>
      </c>
    </row>
    <row r="113" spans="1:5">
      <c r="A113" t="s">
        <v>232</v>
      </c>
      <c r="B113">
        <v>2013</v>
      </c>
      <c r="C113" s="14">
        <v>43054.607905092591</v>
      </c>
      <c r="D113" t="s">
        <v>3769</v>
      </c>
      <c r="E113" t="s">
        <v>3799</v>
      </c>
    </row>
    <row r="114" spans="1:5">
      <c r="A114" t="s">
        <v>232</v>
      </c>
      <c r="B114">
        <v>2013</v>
      </c>
      <c r="C114" s="14">
        <v>43054.607905092591</v>
      </c>
      <c r="D114" t="s">
        <v>3771</v>
      </c>
      <c r="E114" t="s">
        <v>3798</v>
      </c>
    </row>
    <row r="115" spans="1:5">
      <c r="A115" t="s">
        <v>232</v>
      </c>
      <c r="B115">
        <v>2015</v>
      </c>
      <c r="C115" s="14">
        <v>43054.607905092591</v>
      </c>
      <c r="D115" t="s">
        <v>3769</v>
      </c>
      <c r="E115" t="s">
        <v>7187</v>
      </c>
    </row>
    <row r="116" spans="1:5">
      <c r="A116" t="s">
        <v>239</v>
      </c>
      <c r="B116">
        <v>2014</v>
      </c>
      <c r="C116" s="14">
        <v>43054.607905092591</v>
      </c>
      <c r="D116" t="s">
        <v>3769</v>
      </c>
      <c r="E116" t="s">
        <v>647</v>
      </c>
    </row>
    <row r="117" spans="1:5">
      <c r="A117" t="s">
        <v>239</v>
      </c>
      <c r="B117">
        <v>2013</v>
      </c>
      <c r="C117" s="14">
        <v>43054.607905092591</v>
      </c>
      <c r="D117" t="s">
        <v>3771</v>
      </c>
      <c r="E117" t="s">
        <v>647</v>
      </c>
    </row>
    <row r="118" spans="1:5">
      <c r="A118" t="s">
        <v>239</v>
      </c>
      <c r="B118">
        <v>2013</v>
      </c>
      <c r="C118" s="14">
        <v>43054.607905092591</v>
      </c>
      <c r="D118" t="s">
        <v>3769</v>
      </c>
      <c r="E118" t="s">
        <v>3802</v>
      </c>
    </row>
    <row r="119" spans="1:5">
      <c r="A119" t="s">
        <v>239</v>
      </c>
      <c r="B119">
        <v>2015</v>
      </c>
      <c r="C119" s="14">
        <v>43054.607905092591</v>
      </c>
      <c r="D119" t="s">
        <v>3771</v>
      </c>
      <c r="E119" t="s">
        <v>647</v>
      </c>
    </row>
    <row r="120" spans="1:5">
      <c r="A120" t="s">
        <v>239</v>
      </c>
      <c r="B120">
        <v>2015</v>
      </c>
      <c r="C120" s="14">
        <v>43054.607905092591</v>
      </c>
      <c r="D120" t="s">
        <v>3769</v>
      </c>
      <c r="E120" t="s">
        <v>647</v>
      </c>
    </row>
    <row r="121" spans="1:5">
      <c r="A121" t="s">
        <v>239</v>
      </c>
      <c r="B121">
        <v>2016</v>
      </c>
      <c r="C121" s="14">
        <v>43054.607905092591</v>
      </c>
      <c r="D121" t="s">
        <v>3771</v>
      </c>
      <c r="E121" t="s">
        <v>647</v>
      </c>
    </row>
    <row r="122" spans="1:5">
      <c r="A122" t="s">
        <v>239</v>
      </c>
      <c r="B122">
        <v>2016</v>
      </c>
      <c r="C122" s="14">
        <v>43054.607905092591</v>
      </c>
      <c r="D122" t="s">
        <v>3769</v>
      </c>
      <c r="E122" t="s">
        <v>647</v>
      </c>
    </row>
    <row r="123" spans="1:5">
      <c r="A123" t="s">
        <v>239</v>
      </c>
      <c r="B123">
        <v>2014</v>
      </c>
      <c r="C123" s="14">
        <v>43054.607905092591</v>
      </c>
      <c r="D123" t="s">
        <v>3771</v>
      </c>
      <c r="E123" t="s">
        <v>647</v>
      </c>
    </row>
    <row r="124" spans="1:5">
      <c r="A124" t="s">
        <v>248</v>
      </c>
      <c r="B124">
        <v>2014</v>
      </c>
      <c r="C124" s="14">
        <v>43054.607905092591</v>
      </c>
      <c r="D124" t="s">
        <v>3769</v>
      </c>
      <c r="E124" t="s">
        <v>3061</v>
      </c>
    </row>
    <row r="125" spans="1:5">
      <c r="A125" t="s">
        <v>248</v>
      </c>
      <c r="B125">
        <v>2016</v>
      </c>
      <c r="C125" s="14">
        <v>43054.607905092591</v>
      </c>
      <c r="D125" t="s">
        <v>3769</v>
      </c>
      <c r="E125" t="s">
        <v>7188</v>
      </c>
    </row>
    <row r="126" spans="1:5">
      <c r="A126" t="s">
        <v>248</v>
      </c>
      <c r="B126">
        <v>2016</v>
      </c>
      <c r="C126" s="14">
        <v>43054.607905092591</v>
      </c>
      <c r="D126" t="s">
        <v>3771</v>
      </c>
      <c r="E126" t="s">
        <v>7189</v>
      </c>
    </row>
    <row r="127" spans="1:5">
      <c r="A127" t="s">
        <v>248</v>
      </c>
      <c r="B127">
        <v>2015</v>
      </c>
      <c r="C127" s="14">
        <v>43054.607905092591</v>
      </c>
      <c r="D127" t="s">
        <v>3771</v>
      </c>
    </row>
    <row r="128" spans="1:5">
      <c r="A128" t="s">
        <v>248</v>
      </c>
      <c r="B128">
        <v>2014</v>
      </c>
      <c r="C128" s="14">
        <v>43054.607905092591</v>
      </c>
      <c r="D128" t="s">
        <v>3771</v>
      </c>
      <c r="E128" t="s">
        <v>3061</v>
      </c>
    </row>
    <row r="129" spans="1:5">
      <c r="A129" t="s">
        <v>248</v>
      </c>
      <c r="B129">
        <v>2013</v>
      </c>
      <c r="C129" s="14">
        <v>43054.607905092591</v>
      </c>
      <c r="D129" t="s">
        <v>3769</v>
      </c>
      <c r="E129" t="s">
        <v>7190</v>
      </c>
    </row>
    <row r="130" spans="1:5">
      <c r="A130" t="s">
        <v>248</v>
      </c>
      <c r="B130">
        <v>2013</v>
      </c>
      <c r="C130" s="14">
        <v>43054.607905092591</v>
      </c>
      <c r="D130" t="s">
        <v>3771</v>
      </c>
      <c r="E130" t="s">
        <v>3803</v>
      </c>
    </row>
    <row r="131" spans="1:5">
      <c r="A131" t="s">
        <v>248</v>
      </c>
      <c r="B131">
        <v>2015</v>
      </c>
      <c r="C131" s="14">
        <v>43054.607905092591</v>
      </c>
      <c r="D131" t="s">
        <v>3769</v>
      </c>
    </row>
    <row r="132" spans="1:5">
      <c r="A132" t="s">
        <v>254</v>
      </c>
      <c r="B132">
        <v>2014</v>
      </c>
      <c r="C132" s="14">
        <v>43054.607905092591</v>
      </c>
      <c r="D132" t="s">
        <v>3769</v>
      </c>
      <c r="E132" t="s">
        <v>3804</v>
      </c>
    </row>
    <row r="133" spans="1:5">
      <c r="A133" t="s">
        <v>254</v>
      </c>
      <c r="B133">
        <v>2015</v>
      </c>
      <c r="C133" s="14">
        <v>43054.607905092591</v>
      </c>
      <c r="D133" t="s">
        <v>3771</v>
      </c>
      <c r="E133" t="s">
        <v>3804</v>
      </c>
    </row>
    <row r="134" spans="1:5">
      <c r="A134" t="s">
        <v>254</v>
      </c>
      <c r="B134">
        <v>2016</v>
      </c>
      <c r="C134" s="14">
        <v>43054.607905092591</v>
      </c>
      <c r="D134" t="s">
        <v>3769</v>
      </c>
      <c r="E134" t="s">
        <v>3804</v>
      </c>
    </row>
    <row r="135" spans="1:5">
      <c r="A135" t="s">
        <v>254</v>
      </c>
      <c r="B135">
        <v>2016</v>
      </c>
      <c r="C135" s="14">
        <v>43054.607905092591</v>
      </c>
      <c r="D135" t="s">
        <v>3771</v>
      </c>
      <c r="E135" t="s">
        <v>3804</v>
      </c>
    </row>
    <row r="136" spans="1:5">
      <c r="A136" t="s">
        <v>254</v>
      </c>
      <c r="B136">
        <v>2013</v>
      </c>
      <c r="C136" s="14">
        <v>43054.607905092591</v>
      </c>
      <c r="D136" t="s">
        <v>3771</v>
      </c>
      <c r="E136" t="s">
        <v>3804</v>
      </c>
    </row>
    <row r="137" spans="1:5">
      <c r="A137" t="s">
        <v>254</v>
      </c>
      <c r="B137">
        <v>2014</v>
      </c>
      <c r="C137" s="14">
        <v>43054.607905092591</v>
      </c>
      <c r="D137" t="s">
        <v>3771</v>
      </c>
      <c r="E137" t="s">
        <v>3804</v>
      </c>
    </row>
    <row r="138" spans="1:5">
      <c r="A138" t="s">
        <v>254</v>
      </c>
      <c r="B138">
        <v>2013</v>
      </c>
      <c r="C138" s="14">
        <v>43054.607905092591</v>
      </c>
      <c r="D138" t="s">
        <v>3769</v>
      </c>
      <c r="E138" t="s">
        <v>3804</v>
      </c>
    </row>
    <row r="139" spans="1:5">
      <c r="A139" t="s">
        <v>254</v>
      </c>
      <c r="B139">
        <v>2015</v>
      </c>
      <c r="C139" s="14">
        <v>43054.607905092591</v>
      </c>
      <c r="D139" t="s">
        <v>3769</v>
      </c>
      <c r="E139" t="s">
        <v>3804</v>
      </c>
    </row>
    <row r="140" spans="1:5">
      <c r="A140" t="s">
        <v>263</v>
      </c>
      <c r="B140">
        <v>2014</v>
      </c>
      <c r="C140" s="14">
        <v>43054.607905092591</v>
      </c>
      <c r="D140" t="s">
        <v>3769</v>
      </c>
      <c r="E140" t="s">
        <v>706</v>
      </c>
    </row>
    <row r="141" spans="1:5">
      <c r="A141" t="s">
        <v>263</v>
      </c>
      <c r="B141">
        <v>2016</v>
      </c>
      <c r="C141" s="14">
        <v>43054.607905092591</v>
      </c>
      <c r="D141" t="s">
        <v>3769</v>
      </c>
      <c r="E141" t="s">
        <v>7191</v>
      </c>
    </row>
    <row r="142" spans="1:5">
      <c r="A142" t="s">
        <v>263</v>
      </c>
      <c r="B142">
        <v>2016</v>
      </c>
      <c r="C142" s="14">
        <v>43054.607905092591</v>
      </c>
      <c r="D142" t="s">
        <v>3771</v>
      </c>
      <c r="E142" t="s">
        <v>7192</v>
      </c>
    </row>
    <row r="143" spans="1:5">
      <c r="A143" t="s">
        <v>263</v>
      </c>
      <c r="B143">
        <v>2015</v>
      </c>
      <c r="C143" s="14">
        <v>43054.607905092591</v>
      </c>
      <c r="D143" t="s">
        <v>3771</v>
      </c>
      <c r="E143" t="s">
        <v>7193</v>
      </c>
    </row>
    <row r="144" spans="1:5">
      <c r="A144" t="s">
        <v>263</v>
      </c>
      <c r="B144">
        <v>2014</v>
      </c>
      <c r="C144" s="14">
        <v>43054.607905092591</v>
      </c>
      <c r="D144" t="s">
        <v>3771</v>
      </c>
      <c r="E144" t="s">
        <v>706</v>
      </c>
    </row>
    <row r="145" spans="1:5">
      <c r="A145" t="s">
        <v>263</v>
      </c>
      <c r="B145">
        <v>2013</v>
      </c>
      <c r="C145" s="14">
        <v>43054.607905092591</v>
      </c>
      <c r="D145" t="s">
        <v>3769</v>
      </c>
      <c r="E145" t="s">
        <v>3806</v>
      </c>
    </row>
    <row r="146" spans="1:5">
      <c r="A146" t="s">
        <v>263</v>
      </c>
      <c r="B146">
        <v>2013</v>
      </c>
      <c r="C146" s="14">
        <v>43054.607905092591</v>
      </c>
      <c r="D146" t="s">
        <v>3771</v>
      </c>
      <c r="E146" t="s">
        <v>3805</v>
      </c>
    </row>
    <row r="147" spans="1:5">
      <c r="A147" t="s">
        <v>263</v>
      </c>
      <c r="B147">
        <v>2015</v>
      </c>
      <c r="C147" s="14">
        <v>43054.607905092591</v>
      </c>
      <c r="D147" t="s">
        <v>3769</v>
      </c>
      <c r="E147" t="s">
        <v>7191</v>
      </c>
    </row>
    <row r="148" spans="1:5">
      <c r="A148" t="s">
        <v>272</v>
      </c>
      <c r="B148">
        <v>2014</v>
      </c>
      <c r="C148" s="14">
        <v>43054.607905092591</v>
      </c>
      <c r="D148" t="s">
        <v>3769</v>
      </c>
      <c r="E148" t="s">
        <v>3808</v>
      </c>
    </row>
    <row r="149" spans="1:5">
      <c r="A149" t="s">
        <v>272</v>
      </c>
      <c r="B149">
        <v>2016</v>
      </c>
      <c r="C149" s="14">
        <v>43054.607905092591</v>
      </c>
      <c r="D149" t="s">
        <v>3769</v>
      </c>
      <c r="E149" t="s">
        <v>7194</v>
      </c>
    </row>
    <row r="150" spans="1:5">
      <c r="A150" t="s">
        <v>272</v>
      </c>
      <c r="B150">
        <v>2016</v>
      </c>
      <c r="C150" s="14">
        <v>43054.607905092591</v>
      </c>
      <c r="D150" t="s">
        <v>3771</v>
      </c>
      <c r="E150" t="s">
        <v>7195</v>
      </c>
    </row>
    <row r="151" spans="1:5">
      <c r="A151" t="s">
        <v>272</v>
      </c>
      <c r="B151">
        <v>2015</v>
      </c>
      <c r="C151" s="14">
        <v>43054.607905092591</v>
      </c>
      <c r="D151" t="s">
        <v>3771</v>
      </c>
      <c r="E151" t="s">
        <v>3809</v>
      </c>
    </row>
    <row r="152" spans="1:5">
      <c r="A152" t="s">
        <v>272</v>
      </c>
      <c r="B152">
        <v>2014</v>
      </c>
      <c r="C152" s="14">
        <v>43054.607905092591</v>
      </c>
      <c r="D152" t="s">
        <v>3771</v>
      </c>
      <c r="E152" t="s">
        <v>3809</v>
      </c>
    </row>
    <row r="153" spans="1:5">
      <c r="A153" t="s">
        <v>272</v>
      </c>
      <c r="B153">
        <v>2013</v>
      </c>
      <c r="C153" s="14">
        <v>43054.607905092591</v>
      </c>
      <c r="D153" t="s">
        <v>3769</v>
      </c>
      <c r="E153" t="s">
        <v>3808</v>
      </c>
    </row>
    <row r="154" spans="1:5">
      <c r="A154" t="s">
        <v>272</v>
      </c>
      <c r="B154">
        <v>2013</v>
      </c>
      <c r="C154" s="14">
        <v>43054.607905092591</v>
      </c>
      <c r="D154" t="s">
        <v>3771</v>
      </c>
      <c r="E154" t="s">
        <v>3807</v>
      </c>
    </row>
    <row r="155" spans="1:5">
      <c r="A155" t="s">
        <v>272</v>
      </c>
      <c r="B155">
        <v>2015</v>
      </c>
      <c r="C155" s="14">
        <v>43054.607905092591</v>
      </c>
      <c r="D155" t="s">
        <v>3769</v>
      </c>
      <c r="E155" t="s">
        <v>3808</v>
      </c>
    </row>
    <row r="156" spans="1:5">
      <c r="A156" t="s">
        <v>280</v>
      </c>
      <c r="B156">
        <v>2014</v>
      </c>
      <c r="C156" s="14">
        <v>43054.607905092591</v>
      </c>
      <c r="D156" t="s">
        <v>3769</v>
      </c>
      <c r="E156" t="s">
        <v>3811</v>
      </c>
    </row>
    <row r="157" spans="1:5">
      <c r="A157" t="s">
        <v>280</v>
      </c>
      <c r="B157">
        <v>2016</v>
      </c>
      <c r="C157" s="14">
        <v>43054.607905092591</v>
      </c>
      <c r="D157" t="s">
        <v>3769</v>
      </c>
      <c r="E157" t="s">
        <v>7196</v>
      </c>
    </row>
    <row r="158" spans="1:5">
      <c r="A158" t="s">
        <v>280</v>
      </c>
      <c r="B158">
        <v>2016</v>
      </c>
      <c r="C158" s="14">
        <v>43054.607905092591</v>
      </c>
      <c r="D158" t="s">
        <v>3771</v>
      </c>
      <c r="E158" t="s">
        <v>7197</v>
      </c>
    </row>
    <row r="159" spans="1:5">
      <c r="A159" t="s">
        <v>280</v>
      </c>
      <c r="B159">
        <v>2015</v>
      </c>
      <c r="C159" s="14">
        <v>43054.607905092591</v>
      </c>
      <c r="D159" t="s">
        <v>3771</v>
      </c>
      <c r="E159">
        <v>0</v>
      </c>
    </row>
    <row r="160" spans="1:5">
      <c r="A160" t="s">
        <v>280</v>
      </c>
      <c r="B160">
        <v>2014</v>
      </c>
      <c r="C160" s="14">
        <v>43054.607905092591</v>
      </c>
      <c r="D160" t="s">
        <v>3771</v>
      </c>
      <c r="E160" t="s">
        <v>865</v>
      </c>
    </row>
    <row r="161" spans="1:5">
      <c r="A161" t="s">
        <v>280</v>
      </c>
      <c r="B161">
        <v>2013</v>
      </c>
      <c r="C161" s="14">
        <v>43054.607905092591</v>
      </c>
      <c r="D161" t="s">
        <v>3769</v>
      </c>
      <c r="E161" t="s">
        <v>3810</v>
      </c>
    </row>
    <row r="162" spans="1:5">
      <c r="A162" t="s">
        <v>280</v>
      </c>
      <c r="B162">
        <v>2013</v>
      </c>
      <c r="C162" s="14">
        <v>43054.607905092591</v>
      </c>
      <c r="D162" t="s">
        <v>3771</v>
      </c>
      <c r="E162" t="s">
        <v>865</v>
      </c>
    </row>
    <row r="163" spans="1:5">
      <c r="A163" t="s">
        <v>280</v>
      </c>
      <c r="B163">
        <v>2015</v>
      </c>
      <c r="C163" s="14">
        <v>43054.607905092591</v>
      </c>
      <c r="D163" t="s">
        <v>3769</v>
      </c>
      <c r="E163" t="s">
        <v>3811</v>
      </c>
    </row>
    <row r="164" spans="1:5">
      <c r="A164" t="s">
        <v>285</v>
      </c>
      <c r="B164">
        <v>2014</v>
      </c>
      <c r="C164" s="14">
        <v>43054.607905092591</v>
      </c>
      <c r="D164" t="s">
        <v>3769</v>
      </c>
      <c r="E164" t="s">
        <v>3813</v>
      </c>
    </row>
    <row r="165" spans="1:5">
      <c r="A165" t="s">
        <v>285</v>
      </c>
      <c r="B165">
        <v>2015</v>
      </c>
      <c r="C165" s="14">
        <v>43054.607905092591</v>
      </c>
      <c r="D165" t="s">
        <v>3771</v>
      </c>
      <c r="E165" t="s">
        <v>561</v>
      </c>
    </row>
    <row r="166" spans="1:5">
      <c r="A166" t="s">
        <v>285</v>
      </c>
      <c r="B166">
        <v>2016</v>
      </c>
      <c r="C166" s="14">
        <v>43054.607905092591</v>
      </c>
      <c r="D166" t="s">
        <v>3769</v>
      </c>
      <c r="E166" t="s">
        <v>7198</v>
      </c>
    </row>
    <row r="167" spans="1:5">
      <c r="A167" t="s">
        <v>285</v>
      </c>
      <c r="B167">
        <v>2016</v>
      </c>
      <c r="C167" s="14">
        <v>43054.607905092591</v>
      </c>
      <c r="D167" t="s">
        <v>3771</v>
      </c>
      <c r="E167" t="s">
        <v>917</v>
      </c>
    </row>
    <row r="168" spans="1:5">
      <c r="A168" t="s">
        <v>285</v>
      </c>
      <c r="B168">
        <v>2014</v>
      </c>
      <c r="C168" s="14">
        <v>43054.607905092591</v>
      </c>
      <c r="D168" t="s">
        <v>3771</v>
      </c>
      <c r="E168" t="s">
        <v>917</v>
      </c>
    </row>
    <row r="169" spans="1:5">
      <c r="A169" t="s">
        <v>285</v>
      </c>
      <c r="B169">
        <v>2013</v>
      </c>
      <c r="C169" s="14">
        <v>43054.607905092591</v>
      </c>
      <c r="D169" t="s">
        <v>3769</v>
      </c>
      <c r="E169" t="s">
        <v>3812</v>
      </c>
    </row>
    <row r="170" spans="1:5">
      <c r="A170" t="s">
        <v>285</v>
      </c>
      <c r="B170">
        <v>2013</v>
      </c>
      <c r="C170" s="14">
        <v>43054.607905092591</v>
      </c>
      <c r="D170" t="s">
        <v>3771</v>
      </c>
      <c r="E170" t="s">
        <v>917</v>
      </c>
    </row>
    <row r="171" spans="1:5">
      <c r="A171" t="s">
        <v>285</v>
      </c>
      <c r="B171">
        <v>2015</v>
      </c>
      <c r="C171" s="14">
        <v>43054.607905092591</v>
      </c>
      <c r="D171" t="s">
        <v>3769</v>
      </c>
      <c r="E171" t="s">
        <v>3813</v>
      </c>
    </row>
    <row r="172" spans="1:5">
      <c r="A172" t="s">
        <v>291</v>
      </c>
      <c r="B172">
        <v>2014</v>
      </c>
      <c r="C172" s="14">
        <v>43054.607905092591</v>
      </c>
      <c r="D172" t="s">
        <v>3769</v>
      </c>
      <c r="E172" t="s">
        <v>3814</v>
      </c>
    </row>
    <row r="173" spans="1:5">
      <c r="A173" t="s">
        <v>291</v>
      </c>
      <c r="B173">
        <v>2016</v>
      </c>
      <c r="C173" s="14">
        <v>43054.607905092591</v>
      </c>
      <c r="D173" t="s">
        <v>3769</v>
      </c>
      <c r="E173" t="s">
        <v>3815</v>
      </c>
    </row>
    <row r="174" spans="1:5">
      <c r="A174" t="s">
        <v>291</v>
      </c>
      <c r="B174">
        <v>2016</v>
      </c>
      <c r="C174" s="14">
        <v>43054.607905092591</v>
      </c>
      <c r="D174" t="s">
        <v>3771</v>
      </c>
      <c r="E174" t="s">
        <v>7199</v>
      </c>
    </row>
    <row r="175" spans="1:5">
      <c r="A175" t="s">
        <v>291</v>
      </c>
      <c r="B175">
        <v>2015</v>
      </c>
      <c r="C175" s="14">
        <v>43054.607905092591</v>
      </c>
      <c r="D175" t="s">
        <v>3771</v>
      </c>
      <c r="E175" t="s">
        <v>3061</v>
      </c>
    </row>
    <row r="176" spans="1:5">
      <c r="A176" t="s">
        <v>291</v>
      </c>
      <c r="B176">
        <v>2014</v>
      </c>
      <c r="C176" s="14">
        <v>43054.607905092591</v>
      </c>
      <c r="D176" t="s">
        <v>3771</v>
      </c>
      <c r="E176" t="s">
        <v>3815</v>
      </c>
    </row>
    <row r="177" spans="1:5">
      <c r="A177" t="s">
        <v>291</v>
      </c>
      <c r="B177">
        <v>2013</v>
      </c>
      <c r="C177" s="14">
        <v>43054.607905092591</v>
      </c>
      <c r="D177" t="s">
        <v>3769</v>
      </c>
      <c r="E177" t="s">
        <v>3814</v>
      </c>
    </row>
    <row r="178" spans="1:5">
      <c r="A178" t="s">
        <v>291</v>
      </c>
      <c r="B178">
        <v>2013</v>
      </c>
      <c r="C178" s="14">
        <v>43054.607905092591</v>
      </c>
      <c r="D178" t="s">
        <v>3771</v>
      </c>
      <c r="E178" t="s">
        <v>3061</v>
      </c>
    </row>
    <row r="179" spans="1:5">
      <c r="A179" t="s">
        <v>291</v>
      </c>
      <c r="B179">
        <v>2015</v>
      </c>
      <c r="C179" s="14">
        <v>43054.607905092591</v>
      </c>
      <c r="D179" t="s">
        <v>3769</v>
      </c>
      <c r="E179" t="s">
        <v>3061</v>
      </c>
    </row>
    <row r="180" spans="1:5">
      <c r="A180" t="s">
        <v>300</v>
      </c>
      <c r="B180">
        <v>2013</v>
      </c>
      <c r="C180" s="14">
        <v>43054.607905092591</v>
      </c>
      <c r="D180" t="s">
        <v>3769</v>
      </c>
      <c r="E180" t="s">
        <v>3818</v>
      </c>
    </row>
    <row r="181" spans="1:5">
      <c r="A181" t="s">
        <v>300</v>
      </c>
      <c r="B181">
        <v>2016</v>
      </c>
      <c r="C181" s="14">
        <v>43054.607905092591</v>
      </c>
      <c r="D181" t="s">
        <v>3769</v>
      </c>
      <c r="E181" t="s">
        <v>7200</v>
      </c>
    </row>
    <row r="182" spans="1:5">
      <c r="A182" t="s">
        <v>300</v>
      </c>
      <c r="B182">
        <v>2016</v>
      </c>
      <c r="C182" s="14">
        <v>43054.607905092591</v>
      </c>
      <c r="D182" t="s">
        <v>3771</v>
      </c>
      <c r="E182" t="s">
        <v>647</v>
      </c>
    </row>
    <row r="183" spans="1:5">
      <c r="A183" t="s">
        <v>300</v>
      </c>
      <c r="B183">
        <v>2015</v>
      </c>
      <c r="C183" s="14">
        <v>43054.607905092591</v>
      </c>
      <c r="D183" t="s">
        <v>3769</v>
      </c>
      <c r="E183" t="s">
        <v>7201</v>
      </c>
    </row>
    <row r="184" spans="1:5">
      <c r="A184" t="s">
        <v>300</v>
      </c>
      <c r="B184">
        <v>2014</v>
      </c>
      <c r="C184" s="14">
        <v>43054.607905092591</v>
      </c>
      <c r="D184" t="s">
        <v>3771</v>
      </c>
      <c r="E184" t="s">
        <v>647</v>
      </c>
    </row>
    <row r="185" spans="1:5">
      <c r="A185" t="s">
        <v>300</v>
      </c>
      <c r="B185">
        <v>2015</v>
      </c>
      <c r="C185" s="14">
        <v>43054.607905092591</v>
      </c>
      <c r="D185" t="s">
        <v>3771</v>
      </c>
      <c r="E185" t="s">
        <v>561</v>
      </c>
    </row>
    <row r="186" spans="1:5">
      <c r="A186" t="s">
        <v>300</v>
      </c>
      <c r="B186">
        <v>2013</v>
      </c>
      <c r="C186" s="14">
        <v>43054.607905092591</v>
      </c>
      <c r="D186" t="s">
        <v>3771</v>
      </c>
      <c r="E186" t="s">
        <v>3816</v>
      </c>
    </row>
    <row r="187" spans="1:5">
      <c r="A187" t="s">
        <v>300</v>
      </c>
      <c r="B187">
        <v>2014</v>
      </c>
      <c r="C187" s="14">
        <v>43054.607905092591</v>
      </c>
      <c r="D187" t="s">
        <v>3769</v>
      </c>
      <c r="E187" t="s">
        <v>3817</v>
      </c>
    </row>
    <row r="188" spans="1:5">
      <c r="A188" t="s">
        <v>311</v>
      </c>
      <c r="B188">
        <v>2014</v>
      </c>
      <c r="C188" s="14">
        <v>43054.607905092591</v>
      </c>
      <c r="D188" t="s">
        <v>3769</v>
      </c>
      <c r="E188" t="s">
        <v>3821</v>
      </c>
    </row>
    <row r="189" spans="1:5">
      <c r="A189" t="s">
        <v>311</v>
      </c>
      <c r="B189">
        <v>2016</v>
      </c>
      <c r="C189" s="14">
        <v>43054.607905092591</v>
      </c>
      <c r="D189" t="s">
        <v>3769</v>
      </c>
      <c r="E189" t="s">
        <v>7202</v>
      </c>
    </row>
    <row r="190" spans="1:5">
      <c r="A190" t="s">
        <v>311</v>
      </c>
      <c r="B190">
        <v>2016</v>
      </c>
      <c r="C190" s="14">
        <v>43054.607905092591</v>
      </c>
      <c r="D190" t="s">
        <v>3771</v>
      </c>
      <c r="E190" t="s">
        <v>7203</v>
      </c>
    </row>
    <row r="191" spans="1:5">
      <c r="A191" t="s">
        <v>311</v>
      </c>
      <c r="B191">
        <v>2015</v>
      </c>
      <c r="C191" s="14">
        <v>43054.607905092591</v>
      </c>
      <c r="D191" t="s">
        <v>3771</v>
      </c>
      <c r="E191" t="s">
        <v>7204</v>
      </c>
    </row>
    <row r="192" spans="1:5">
      <c r="A192" t="s">
        <v>311</v>
      </c>
      <c r="B192">
        <v>2014</v>
      </c>
      <c r="C192" s="14">
        <v>43054.607905092591</v>
      </c>
      <c r="D192" t="s">
        <v>3771</v>
      </c>
      <c r="E192" t="s">
        <v>706</v>
      </c>
    </row>
    <row r="193" spans="1:5">
      <c r="A193" t="s">
        <v>311</v>
      </c>
      <c r="B193">
        <v>2013</v>
      </c>
      <c r="C193" s="14">
        <v>43054.607905092591</v>
      </c>
      <c r="D193" t="s">
        <v>3769</v>
      </c>
      <c r="E193" t="s">
        <v>3820</v>
      </c>
    </row>
    <row r="194" spans="1:5">
      <c r="A194" t="s">
        <v>311</v>
      </c>
      <c r="B194">
        <v>2013</v>
      </c>
      <c r="C194" s="14">
        <v>43054.607905092591</v>
      </c>
      <c r="D194" t="s">
        <v>3771</v>
      </c>
      <c r="E194" t="s">
        <v>3819</v>
      </c>
    </row>
    <row r="195" spans="1:5">
      <c r="A195" t="s">
        <v>311</v>
      </c>
      <c r="B195">
        <v>2015</v>
      </c>
      <c r="C195" s="14">
        <v>43054.607905092591</v>
      </c>
      <c r="D195" t="s">
        <v>3769</v>
      </c>
      <c r="E195" t="s">
        <v>3821</v>
      </c>
    </row>
    <row r="196" spans="1:5">
      <c r="A196" t="s">
        <v>318</v>
      </c>
      <c r="B196">
        <v>2014</v>
      </c>
      <c r="C196" s="14">
        <v>43054.607905092591</v>
      </c>
      <c r="D196" t="s">
        <v>3769</v>
      </c>
      <c r="E196" t="s">
        <v>3822</v>
      </c>
    </row>
    <row r="197" spans="1:5">
      <c r="A197" t="s">
        <v>318</v>
      </c>
      <c r="B197">
        <v>2015</v>
      </c>
      <c r="C197" s="14">
        <v>43054.607905092591</v>
      </c>
      <c r="D197" t="s">
        <v>3771</v>
      </c>
      <c r="E197" t="s">
        <v>7205</v>
      </c>
    </row>
    <row r="198" spans="1:5">
      <c r="A198" t="s">
        <v>318</v>
      </c>
      <c r="B198">
        <v>2016</v>
      </c>
      <c r="C198" s="14">
        <v>43054.607905092591</v>
      </c>
      <c r="D198" t="s">
        <v>3769</v>
      </c>
      <c r="E198" t="s">
        <v>7206</v>
      </c>
    </row>
    <row r="199" spans="1:5">
      <c r="A199" t="s">
        <v>318</v>
      </c>
      <c r="B199">
        <v>2016</v>
      </c>
      <c r="C199" s="14">
        <v>43054.607905092591</v>
      </c>
      <c r="D199" t="s">
        <v>3771</v>
      </c>
      <c r="E199" t="s">
        <v>7205</v>
      </c>
    </row>
    <row r="200" spans="1:5">
      <c r="A200" t="s">
        <v>318</v>
      </c>
      <c r="B200">
        <v>2014</v>
      </c>
      <c r="C200" s="14">
        <v>43054.607905092591</v>
      </c>
      <c r="D200" t="s">
        <v>3771</v>
      </c>
      <c r="E200">
        <v>0</v>
      </c>
    </row>
    <row r="201" spans="1:5">
      <c r="A201" t="s">
        <v>318</v>
      </c>
      <c r="B201">
        <v>2013</v>
      </c>
      <c r="C201" s="14">
        <v>43054.607905092591</v>
      </c>
      <c r="D201" t="s">
        <v>3769</v>
      </c>
    </row>
    <row r="202" spans="1:5">
      <c r="A202" t="s">
        <v>318</v>
      </c>
      <c r="B202">
        <v>2013</v>
      </c>
      <c r="C202" s="14">
        <v>43054.607905092591</v>
      </c>
      <c r="D202" t="s">
        <v>3771</v>
      </c>
    </row>
    <row r="203" spans="1:5">
      <c r="A203" t="s">
        <v>318</v>
      </c>
      <c r="B203">
        <v>2015</v>
      </c>
      <c r="C203" s="14">
        <v>43054.607905092591</v>
      </c>
      <c r="D203" t="s">
        <v>3769</v>
      </c>
      <c r="E203" t="s">
        <v>7206</v>
      </c>
    </row>
    <row r="204" spans="1:5">
      <c r="A204" t="s">
        <v>327</v>
      </c>
      <c r="B204">
        <v>2014</v>
      </c>
      <c r="C204" s="14">
        <v>43054.607905092591</v>
      </c>
      <c r="D204" t="s">
        <v>3769</v>
      </c>
      <c r="E204" t="s">
        <v>3061</v>
      </c>
    </row>
    <row r="205" spans="1:5">
      <c r="A205" t="s">
        <v>327</v>
      </c>
      <c r="B205">
        <v>2016</v>
      </c>
      <c r="C205" s="14">
        <v>43054.607905092591</v>
      </c>
      <c r="D205" t="s">
        <v>3769</v>
      </c>
      <c r="E205" t="s">
        <v>3061</v>
      </c>
    </row>
    <row r="206" spans="1:5">
      <c r="A206" t="s">
        <v>327</v>
      </c>
      <c r="B206">
        <v>2016</v>
      </c>
      <c r="C206" s="14">
        <v>43054.607905092591</v>
      </c>
      <c r="D206" t="s">
        <v>3771</v>
      </c>
      <c r="E206" t="s">
        <v>3061</v>
      </c>
    </row>
    <row r="207" spans="1:5">
      <c r="A207" t="s">
        <v>327</v>
      </c>
      <c r="B207">
        <v>2015</v>
      </c>
      <c r="C207" s="14">
        <v>43054.607905092591</v>
      </c>
      <c r="D207" t="s">
        <v>3771</v>
      </c>
      <c r="E207" t="s">
        <v>3061</v>
      </c>
    </row>
    <row r="208" spans="1:5">
      <c r="A208" t="s">
        <v>327</v>
      </c>
      <c r="B208">
        <v>2014</v>
      </c>
      <c r="C208" s="14">
        <v>43054.607905092591</v>
      </c>
      <c r="D208" t="s">
        <v>3771</v>
      </c>
      <c r="E208" t="s">
        <v>3823</v>
      </c>
    </row>
    <row r="209" spans="1:5">
      <c r="A209" t="s">
        <v>327</v>
      </c>
      <c r="B209">
        <v>2013</v>
      </c>
      <c r="C209" s="14">
        <v>43054.607905092591</v>
      </c>
      <c r="D209" t="s">
        <v>3769</v>
      </c>
      <c r="E209" t="s">
        <v>3061</v>
      </c>
    </row>
    <row r="210" spans="1:5">
      <c r="A210" t="s">
        <v>327</v>
      </c>
      <c r="B210">
        <v>2013</v>
      </c>
      <c r="C210" s="14">
        <v>43054.607905092591</v>
      </c>
      <c r="D210" t="s">
        <v>3771</v>
      </c>
      <c r="E210" t="s">
        <v>3061</v>
      </c>
    </row>
    <row r="211" spans="1:5">
      <c r="A211" t="s">
        <v>327</v>
      </c>
      <c r="B211">
        <v>2015</v>
      </c>
      <c r="C211" s="14">
        <v>43054.607905092591</v>
      </c>
      <c r="D211" t="s">
        <v>3769</v>
      </c>
      <c r="E211" t="s">
        <v>3061</v>
      </c>
    </row>
    <row r="212" spans="1:5">
      <c r="A212" t="s">
        <v>336</v>
      </c>
      <c r="B212">
        <v>2013</v>
      </c>
      <c r="C212" s="14">
        <v>43054.607905092591</v>
      </c>
      <c r="D212" t="s">
        <v>3769</v>
      </c>
      <c r="E212" t="s">
        <v>1506</v>
      </c>
    </row>
    <row r="213" spans="1:5">
      <c r="A213" t="s">
        <v>336</v>
      </c>
      <c r="B213">
        <v>2016</v>
      </c>
      <c r="C213" s="14">
        <v>43054.607905092591</v>
      </c>
      <c r="D213" t="s">
        <v>3771</v>
      </c>
      <c r="E213" t="s">
        <v>7207</v>
      </c>
    </row>
    <row r="214" spans="1:5">
      <c r="A214" t="s">
        <v>336</v>
      </c>
      <c r="B214">
        <v>2016</v>
      </c>
      <c r="C214" s="14">
        <v>43054.607905092591</v>
      </c>
      <c r="D214" t="s">
        <v>3769</v>
      </c>
      <c r="E214" t="s">
        <v>706</v>
      </c>
    </row>
    <row r="215" spans="1:5">
      <c r="A215" t="s">
        <v>336</v>
      </c>
      <c r="B215">
        <v>2015</v>
      </c>
      <c r="C215" s="14">
        <v>43054.607905092591</v>
      </c>
      <c r="D215" t="s">
        <v>3769</v>
      </c>
      <c r="E215" t="s">
        <v>706</v>
      </c>
    </row>
    <row r="216" spans="1:5">
      <c r="A216" t="s">
        <v>336</v>
      </c>
      <c r="B216">
        <v>2014</v>
      </c>
      <c r="C216" s="14">
        <v>43054.607905092591</v>
      </c>
      <c r="D216" t="s">
        <v>3771</v>
      </c>
    </row>
    <row r="217" spans="1:5">
      <c r="A217" t="s">
        <v>336</v>
      </c>
      <c r="B217">
        <v>2013</v>
      </c>
      <c r="C217" s="14">
        <v>43054.607905092591</v>
      </c>
      <c r="D217" t="s">
        <v>3771</v>
      </c>
      <c r="E217" t="s">
        <v>3824</v>
      </c>
    </row>
    <row r="218" spans="1:5">
      <c r="A218" t="s">
        <v>336</v>
      </c>
      <c r="B218">
        <v>2015</v>
      </c>
      <c r="C218" s="14">
        <v>43054.607905092591</v>
      </c>
      <c r="D218" t="s">
        <v>3771</v>
      </c>
      <c r="E218" t="s">
        <v>706</v>
      </c>
    </row>
    <row r="219" spans="1:5">
      <c r="A219" t="s">
        <v>336</v>
      </c>
      <c r="B219">
        <v>2014</v>
      </c>
      <c r="C219" s="14">
        <v>43054.607905092591</v>
      </c>
      <c r="D219" t="s">
        <v>3769</v>
      </c>
    </row>
    <row r="220" spans="1:5">
      <c r="A220" t="s">
        <v>349</v>
      </c>
      <c r="B220">
        <v>2014</v>
      </c>
      <c r="C220" s="14">
        <v>43054.607905092591</v>
      </c>
      <c r="D220" t="s">
        <v>3769</v>
      </c>
      <c r="E220" t="s">
        <v>3783</v>
      </c>
    </row>
    <row r="221" spans="1:5">
      <c r="A221" t="s">
        <v>349</v>
      </c>
      <c r="B221">
        <v>2016</v>
      </c>
      <c r="C221" s="14">
        <v>43054.607905092591</v>
      </c>
      <c r="D221" t="s">
        <v>3769</v>
      </c>
      <c r="E221" t="s">
        <v>3783</v>
      </c>
    </row>
    <row r="222" spans="1:5">
      <c r="A222" t="s">
        <v>349</v>
      </c>
      <c r="B222">
        <v>2016</v>
      </c>
      <c r="C222" s="14">
        <v>43054.607905092591</v>
      </c>
      <c r="D222" t="s">
        <v>3771</v>
      </c>
      <c r="E222" t="s">
        <v>3783</v>
      </c>
    </row>
    <row r="223" spans="1:5">
      <c r="A223" t="s">
        <v>349</v>
      </c>
      <c r="B223">
        <v>2015</v>
      </c>
      <c r="C223" s="14">
        <v>43054.607905092591</v>
      </c>
      <c r="D223" t="s">
        <v>3771</v>
      </c>
      <c r="E223" t="s">
        <v>3783</v>
      </c>
    </row>
    <row r="224" spans="1:5">
      <c r="A224" t="s">
        <v>349</v>
      </c>
      <c r="B224">
        <v>2014</v>
      </c>
      <c r="C224" s="14">
        <v>43054.607905092591</v>
      </c>
      <c r="D224" t="s">
        <v>3771</v>
      </c>
      <c r="E224" t="s">
        <v>3783</v>
      </c>
    </row>
    <row r="225" spans="1:5">
      <c r="A225" t="s">
        <v>349</v>
      </c>
      <c r="B225">
        <v>2013</v>
      </c>
      <c r="C225" s="14">
        <v>43054.607905092591</v>
      </c>
      <c r="D225" t="s">
        <v>3769</v>
      </c>
      <c r="E225" t="s">
        <v>3783</v>
      </c>
    </row>
    <row r="226" spans="1:5">
      <c r="A226" t="s">
        <v>349</v>
      </c>
      <c r="B226">
        <v>2013</v>
      </c>
      <c r="C226" s="14">
        <v>43054.607905092591</v>
      </c>
      <c r="D226" t="s">
        <v>3771</v>
      </c>
      <c r="E226" t="s">
        <v>3783</v>
      </c>
    </row>
    <row r="227" spans="1:5">
      <c r="A227" t="s">
        <v>349</v>
      </c>
      <c r="B227">
        <v>2015</v>
      </c>
      <c r="C227" s="14">
        <v>43054.607905092591</v>
      </c>
      <c r="D227" t="s">
        <v>3769</v>
      </c>
      <c r="E227" t="s">
        <v>3783</v>
      </c>
    </row>
    <row r="228" spans="1:5">
      <c r="A228" t="s">
        <v>359</v>
      </c>
      <c r="B228">
        <v>2013</v>
      </c>
      <c r="C228" s="14">
        <v>43054.607905092591</v>
      </c>
      <c r="D228" t="s">
        <v>3769</v>
      </c>
      <c r="E228" t="s">
        <v>1465</v>
      </c>
    </row>
    <row r="229" spans="1:5">
      <c r="A229" t="s">
        <v>359</v>
      </c>
      <c r="B229">
        <v>2016</v>
      </c>
      <c r="C229" s="14">
        <v>43054.607905092591</v>
      </c>
      <c r="D229" t="s">
        <v>3771</v>
      </c>
      <c r="E229" t="s">
        <v>1465</v>
      </c>
    </row>
    <row r="230" spans="1:5">
      <c r="A230" t="s">
        <v>359</v>
      </c>
      <c r="B230">
        <v>2016</v>
      </c>
      <c r="C230" s="14">
        <v>43054.607905092591</v>
      </c>
      <c r="D230" t="s">
        <v>3769</v>
      </c>
      <c r="E230" t="s">
        <v>1465</v>
      </c>
    </row>
    <row r="231" spans="1:5">
      <c r="A231" t="s">
        <v>359</v>
      </c>
      <c r="B231">
        <v>2015</v>
      </c>
      <c r="C231" s="14">
        <v>43054.607905092591</v>
      </c>
      <c r="D231" t="s">
        <v>3769</v>
      </c>
      <c r="E231" t="s">
        <v>1465</v>
      </c>
    </row>
    <row r="232" spans="1:5">
      <c r="A232" t="s">
        <v>359</v>
      </c>
      <c r="B232">
        <v>2015</v>
      </c>
      <c r="C232" s="14">
        <v>43054.607905092591</v>
      </c>
      <c r="D232" t="s">
        <v>3771</v>
      </c>
      <c r="E232" t="s">
        <v>1465</v>
      </c>
    </row>
    <row r="233" spans="1:5">
      <c r="A233" t="s">
        <v>359</v>
      </c>
      <c r="B233">
        <v>2014</v>
      </c>
      <c r="C233" s="14">
        <v>43054.607905092591</v>
      </c>
      <c r="D233" t="s">
        <v>3771</v>
      </c>
      <c r="E233" t="s">
        <v>1465</v>
      </c>
    </row>
    <row r="234" spans="1:5">
      <c r="A234" t="s">
        <v>359</v>
      </c>
      <c r="B234">
        <v>2013</v>
      </c>
      <c r="C234" s="14">
        <v>43054.607905092591</v>
      </c>
      <c r="D234" t="s">
        <v>3771</v>
      </c>
      <c r="E234" t="s">
        <v>1465</v>
      </c>
    </row>
    <row r="235" spans="1:5">
      <c r="A235" t="s">
        <v>359</v>
      </c>
      <c r="B235">
        <v>2014</v>
      </c>
      <c r="C235" s="14">
        <v>43054.607905092591</v>
      </c>
      <c r="D235" t="s">
        <v>3769</v>
      </c>
      <c r="E235" t="s">
        <v>1465</v>
      </c>
    </row>
    <row r="236" spans="1:5">
      <c r="A236" t="s">
        <v>368</v>
      </c>
      <c r="B236">
        <v>2016</v>
      </c>
      <c r="C236" s="14">
        <v>43054.607905092591</v>
      </c>
      <c r="D236" t="s">
        <v>3769</v>
      </c>
      <c r="E236" t="s">
        <v>3815</v>
      </c>
    </row>
    <row r="237" spans="1:5">
      <c r="A237" t="s">
        <v>368</v>
      </c>
      <c r="B237">
        <v>2013</v>
      </c>
      <c r="C237" s="14">
        <v>43054.607905092591</v>
      </c>
      <c r="D237" t="s">
        <v>3771</v>
      </c>
      <c r="E237" t="s">
        <v>562</v>
      </c>
    </row>
    <row r="238" spans="1:5">
      <c r="A238" t="s">
        <v>368</v>
      </c>
      <c r="B238">
        <v>2013</v>
      </c>
      <c r="C238" s="14">
        <v>43054.607905092591</v>
      </c>
      <c r="D238" t="s">
        <v>3769</v>
      </c>
      <c r="E238" t="s">
        <v>3826</v>
      </c>
    </row>
    <row r="239" spans="1:5">
      <c r="A239" t="s">
        <v>368</v>
      </c>
      <c r="B239">
        <v>2014</v>
      </c>
      <c r="C239" s="14">
        <v>43054.607905092591</v>
      </c>
      <c r="D239" t="s">
        <v>3771</v>
      </c>
      <c r="E239" t="s">
        <v>3827</v>
      </c>
    </row>
    <row r="240" spans="1:5">
      <c r="A240" t="s">
        <v>368</v>
      </c>
      <c r="B240">
        <v>2014</v>
      </c>
      <c r="C240" s="14">
        <v>43054.607905092591</v>
      </c>
      <c r="D240" t="s">
        <v>3769</v>
      </c>
      <c r="E240" t="s">
        <v>3825</v>
      </c>
    </row>
    <row r="241" spans="1:5">
      <c r="A241" t="s">
        <v>368</v>
      </c>
      <c r="B241">
        <v>2015</v>
      </c>
      <c r="C241" s="14">
        <v>43054.607905092591</v>
      </c>
      <c r="D241" t="s">
        <v>3771</v>
      </c>
      <c r="E241" t="s">
        <v>917</v>
      </c>
    </row>
    <row r="242" spans="1:5">
      <c r="A242" t="s">
        <v>368</v>
      </c>
      <c r="B242">
        <v>2015</v>
      </c>
      <c r="C242" s="14">
        <v>43054.607905092591</v>
      </c>
      <c r="D242" t="s">
        <v>3769</v>
      </c>
      <c r="E242" t="s">
        <v>917</v>
      </c>
    </row>
    <row r="243" spans="1:5">
      <c r="A243" t="s">
        <v>368</v>
      </c>
      <c r="B243">
        <v>2016</v>
      </c>
      <c r="C243" s="14">
        <v>43054.607905092591</v>
      </c>
      <c r="D243" t="s">
        <v>3771</v>
      </c>
      <c r="E243" t="s">
        <v>3815</v>
      </c>
    </row>
    <row r="244" spans="1:5">
      <c r="A244" t="s">
        <v>380</v>
      </c>
      <c r="B244">
        <v>2014</v>
      </c>
      <c r="C244" s="14">
        <v>43054.607905092591</v>
      </c>
      <c r="D244" t="s">
        <v>3771</v>
      </c>
      <c r="E244" t="s">
        <v>3829</v>
      </c>
    </row>
    <row r="245" spans="1:5">
      <c r="A245" t="s">
        <v>380</v>
      </c>
      <c r="B245">
        <v>2016</v>
      </c>
      <c r="C245" s="14">
        <v>43054.607905092591</v>
      </c>
      <c r="D245" t="s">
        <v>3771</v>
      </c>
      <c r="E245" t="s">
        <v>7208</v>
      </c>
    </row>
    <row r="246" spans="1:5">
      <c r="A246" t="s">
        <v>380</v>
      </c>
      <c r="B246">
        <v>2015</v>
      </c>
      <c r="C246" s="14">
        <v>43054.607905092591</v>
      </c>
      <c r="D246" t="s">
        <v>3769</v>
      </c>
      <c r="E246" t="s">
        <v>7209</v>
      </c>
    </row>
    <row r="247" spans="1:5">
      <c r="A247" t="s">
        <v>380</v>
      </c>
      <c r="B247">
        <v>2016</v>
      </c>
      <c r="C247" s="14">
        <v>43054.607905092591</v>
      </c>
      <c r="D247" t="s">
        <v>3769</v>
      </c>
      <c r="E247" t="s">
        <v>7210</v>
      </c>
    </row>
    <row r="248" spans="1:5">
      <c r="A248" t="s">
        <v>380</v>
      </c>
      <c r="B248">
        <v>2013</v>
      </c>
      <c r="C248" s="14">
        <v>43054.607905092591</v>
      </c>
      <c r="D248" t="s">
        <v>3769</v>
      </c>
      <c r="E248" t="s">
        <v>3828</v>
      </c>
    </row>
    <row r="249" spans="1:5">
      <c r="A249" t="s">
        <v>380</v>
      </c>
      <c r="B249">
        <v>2013</v>
      </c>
      <c r="C249" s="14">
        <v>43054.607905092591</v>
      </c>
      <c r="D249" t="s">
        <v>3771</v>
      </c>
      <c r="E249" t="s">
        <v>3829</v>
      </c>
    </row>
    <row r="250" spans="1:5">
      <c r="A250" t="s">
        <v>380</v>
      </c>
      <c r="B250">
        <v>2015</v>
      </c>
      <c r="C250" s="14">
        <v>43054.607905092591</v>
      </c>
      <c r="D250" t="s">
        <v>3771</v>
      </c>
      <c r="E250" t="s">
        <v>7208</v>
      </c>
    </row>
    <row r="251" spans="1:5">
      <c r="A251" t="s">
        <v>380</v>
      </c>
      <c r="B251">
        <v>2014</v>
      </c>
      <c r="C251" s="14">
        <v>43054.607905092591</v>
      </c>
      <c r="D251" t="s">
        <v>3769</v>
      </c>
      <c r="E251" t="s">
        <v>3830</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F375"/>
  <sheetViews>
    <sheetView workbookViewId="0"/>
  </sheetViews>
  <sheetFormatPr defaultRowHeight="15"/>
  <sheetData>
    <row r="1" spans="1:6">
      <c r="A1">
        <v>6.5</v>
      </c>
      <c r="B1" t="s">
        <v>4921</v>
      </c>
    </row>
    <row r="2" spans="1:6">
      <c r="A2" s="10" t="str">
        <f>HYPERLINK("#'Contents'!B143", "Back to Contents")</f>
        <v>Back to Contents</v>
      </c>
    </row>
    <row r="3" spans="1:6">
      <c r="A3" t="s">
        <v>110</v>
      </c>
      <c r="B3" t="s">
        <v>109</v>
      </c>
      <c r="C3" t="s">
        <v>108</v>
      </c>
      <c r="D3" t="s">
        <v>3698</v>
      </c>
      <c r="E3" t="s">
        <v>3831</v>
      </c>
      <c r="F3" t="s">
        <v>3832</v>
      </c>
    </row>
    <row r="4" spans="1:6">
      <c r="A4" t="s">
        <v>117</v>
      </c>
      <c r="B4" s="14">
        <v>43054.607905092591</v>
      </c>
      <c r="C4">
        <v>2015</v>
      </c>
      <c r="D4" t="s">
        <v>3700</v>
      </c>
      <c r="E4">
        <v>1</v>
      </c>
    </row>
    <row r="5" spans="1:6">
      <c r="A5" t="s">
        <v>117</v>
      </c>
      <c r="B5" s="14">
        <v>43054.607905092591</v>
      </c>
      <c r="C5">
        <v>2013</v>
      </c>
      <c r="D5" t="s">
        <v>3699</v>
      </c>
      <c r="E5">
        <v>0</v>
      </c>
    </row>
    <row r="6" spans="1:6">
      <c r="A6" t="s">
        <v>117</v>
      </c>
      <c r="B6" s="14">
        <v>43054.607905092591</v>
      </c>
      <c r="C6">
        <v>2016</v>
      </c>
      <c r="D6" t="s">
        <v>3701</v>
      </c>
      <c r="E6">
        <v>0</v>
      </c>
    </row>
    <row r="7" spans="1:6">
      <c r="A7" t="s">
        <v>117</v>
      </c>
      <c r="B7" s="14">
        <v>43054.607905092591</v>
      </c>
      <c r="C7">
        <v>2016</v>
      </c>
      <c r="D7" t="s">
        <v>3700</v>
      </c>
      <c r="E7">
        <v>0</v>
      </c>
    </row>
    <row r="8" spans="1:6">
      <c r="A8" t="s">
        <v>117</v>
      </c>
      <c r="B8" s="14">
        <v>43054.607905092591</v>
      </c>
      <c r="C8">
        <v>2015</v>
      </c>
      <c r="D8" t="s">
        <v>3701</v>
      </c>
      <c r="E8">
        <v>0</v>
      </c>
    </row>
    <row r="9" spans="1:6">
      <c r="A9" t="s">
        <v>117</v>
      </c>
      <c r="B9" s="14">
        <v>43054.607905092591</v>
      </c>
      <c r="C9">
        <v>2015</v>
      </c>
      <c r="D9" t="s">
        <v>3699</v>
      </c>
      <c r="F9" t="s">
        <v>3833</v>
      </c>
    </row>
    <row r="10" spans="1:6">
      <c r="A10" t="s">
        <v>117</v>
      </c>
      <c r="B10" s="14">
        <v>43054.607905092591</v>
      </c>
      <c r="C10">
        <v>2014</v>
      </c>
      <c r="D10" t="s">
        <v>3701</v>
      </c>
      <c r="E10">
        <v>0</v>
      </c>
    </row>
    <row r="11" spans="1:6">
      <c r="A11" t="s">
        <v>117</v>
      </c>
      <c r="B11" s="14">
        <v>43054.607905092591</v>
      </c>
      <c r="C11">
        <v>2014</v>
      </c>
      <c r="D11" t="s">
        <v>3700</v>
      </c>
      <c r="E11">
        <v>1</v>
      </c>
    </row>
    <row r="12" spans="1:6">
      <c r="A12" t="s">
        <v>117</v>
      </c>
      <c r="B12" s="14">
        <v>43054.607905092591</v>
      </c>
      <c r="C12">
        <v>2014</v>
      </c>
      <c r="D12" t="s">
        <v>3699</v>
      </c>
      <c r="F12" t="s">
        <v>3833</v>
      </c>
    </row>
    <row r="13" spans="1:6">
      <c r="A13" t="s">
        <v>117</v>
      </c>
      <c r="B13" s="14">
        <v>43054.607905092591</v>
      </c>
      <c r="C13">
        <v>2013</v>
      </c>
      <c r="D13" t="s">
        <v>3701</v>
      </c>
      <c r="E13">
        <v>0</v>
      </c>
    </row>
    <row r="14" spans="1:6">
      <c r="A14" t="s">
        <v>117</v>
      </c>
      <c r="B14" s="14">
        <v>43054.607905092591</v>
      </c>
      <c r="C14">
        <v>2013</v>
      </c>
      <c r="D14" t="s">
        <v>3700</v>
      </c>
      <c r="E14">
        <v>1</v>
      </c>
    </row>
    <row r="15" spans="1:6">
      <c r="A15" t="s">
        <v>117</v>
      </c>
      <c r="B15" s="14">
        <v>43054.607905092591</v>
      </c>
      <c r="C15">
        <v>2016</v>
      </c>
      <c r="D15" t="s">
        <v>3699</v>
      </c>
      <c r="E15">
        <v>0</v>
      </c>
      <c r="F15" t="s">
        <v>3833</v>
      </c>
    </row>
    <row r="16" spans="1:6">
      <c r="A16" t="s">
        <v>126</v>
      </c>
      <c r="B16" s="14">
        <v>43054.607905092591</v>
      </c>
      <c r="C16">
        <v>2015</v>
      </c>
      <c r="D16" t="s">
        <v>3700</v>
      </c>
      <c r="E16">
        <v>0</v>
      </c>
    </row>
    <row r="17" spans="1:6">
      <c r="A17" t="s">
        <v>126</v>
      </c>
      <c r="B17" s="14">
        <v>43054.607905092591</v>
      </c>
      <c r="C17">
        <v>2015</v>
      </c>
      <c r="D17" t="s">
        <v>3699</v>
      </c>
      <c r="E17">
        <v>0</v>
      </c>
    </row>
    <row r="18" spans="1:6">
      <c r="A18" t="s">
        <v>126</v>
      </c>
      <c r="B18" s="14">
        <v>43054.607905092591</v>
      </c>
      <c r="C18">
        <v>2016</v>
      </c>
      <c r="D18" t="s">
        <v>3701</v>
      </c>
      <c r="E18">
        <v>0</v>
      </c>
    </row>
    <row r="19" spans="1:6">
      <c r="A19" t="s">
        <v>126</v>
      </c>
      <c r="B19" s="14">
        <v>43054.607905092591</v>
      </c>
      <c r="C19">
        <v>2016</v>
      </c>
      <c r="D19" t="s">
        <v>3700</v>
      </c>
      <c r="E19">
        <v>0</v>
      </c>
    </row>
    <row r="20" spans="1:6">
      <c r="A20" t="s">
        <v>126</v>
      </c>
      <c r="B20" s="14">
        <v>43054.607905092591</v>
      </c>
      <c r="C20">
        <v>2015</v>
      </c>
      <c r="D20" t="s">
        <v>3701</v>
      </c>
      <c r="E20">
        <v>0</v>
      </c>
    </row>
    <row r="21" spans="1:6">
      <c r="A21" t="s">
        <v>126</v>
      </c>
      <c r="B21" s="14">
        <v>43054.607905092591</v>
      </c>
      <c r="C21">
        <v>2014</v>
      </c>
      <c r="D21" t="s">
        <v>3700</v>
      </c>
      <c r="E21">
        <v>0</v>
      </c>
    </row>
    <row r="22" spans="1:6">
      <c r="A22" t="s">
        <v>126</v>
      </c>
      <c r="B22" s="14">
        <v>43054.607905092591</v>
      </c>
      <c r="C22">
        <v>2013</v>
      </c>
      <c r="D22" t="s">
        <v>3699</v>
      </c>
      <c r="E22">
        <v>1</v>
      </c>
    </row>
    <row r="23" spans="1:6">
      <c r="A23" t="s">
        <v>126</v>
      </c>
      <c r="B23" s="14">
        <v>43054.607905092591</v>
      </c>
      <c r="C23">
        <v>2014</v>
      </c>
      <c r="D23" t="s">
        <v>3699</v>
      </c>
      <c r="E23">
        <v>0</v>
      </c>
    </row>
    <row r="24" spans="1:6">
      <c r="A24" t="s">
        <v>126</v>
      </c>
      <c r="B24" s="14">
        <v>43054.607905092591</v>
      </c>
      <c r="C24">
        <v>2013</v>
      </c>
      <c r="D24" t="s">
        <v>3701</v>
      </c>
      <c r="E24">
        <v>0</v>
      </c>
    </row>
    <row r="25" spans="1:6">
      <c r="A25" t="s">
        <v>126</v>
      </c>
      <c r="B25" s="14">
        <v>43054.607905092591</v>
      </c>
      <c r="C25">
        <v>2013</v>
      </c>
      <c r="D25" t="s">
        <v>3700</v>
      </c>
      <c r="E25">
        <v>0</v>
      </c>
    </row>
    <row r="26" spans="1:6">
      <c r="A26" t="s">
        <v>126</v>
      </c>
      <c r="B26" s="14">
        <v>43054.607905092591</v>
      </c>
      <c r="C26">
        <v>2014</v>
      </c>
      <c r="D26" t="s">
        <v>3701</v>
      </c>
      <c r="E26">
        <v>0</v>
      </c>
    </row>
    <row r="27" spans="1:6">
      <c r="A27" t="s">
        <v>126</v>
      </c>
      <c r="B27" s="14">
        <v>43054.607905092591</v>
      </c>
      <c r="C27">
        <v>2016</v>
      </c>
      <c r="D27" t="s">
        <v>3699</v>
      </c>
      <c r="E27">
        <v>0</v>
      </c>
    </row>
    <row r="28" spans="1:6">
      <c r="A28" t="s">
        <v>134</v>
      </c>
      <c r="B28" s="14">
        <v>43054.607905092591</v>
      </c>
      <c r="C28">
        <v>2014</v>
      </c>
      <c r="D28" t="s">
        <v>3700</v>
      </c>
      <c r="E28">
        <v>0</v>
      </c>
    </row>
    <row r="29" spans="1:6">
      <c r="A29" t="s">
        <v>134</v>
      </c>
      <c r="B29" s="14">
        <v>43054.607905092591</v>
      </c>
      <c r="C29">
        <v>2016</v>
      </c>
      <c r="D29" t="s">
        <v>3701</v>
      </c>
      <c r="E29">
        <v>0</v>
      </c>
    </row>
    <row r="30" spans="1:6">
      <c r="A30" t="s">
        <v>134</v>
      </c>
      <c r="B30" s="14">
        <v>43054.607905092591</v>
      </c>
      <c r="C30">
        <v>2016</v>
      </c>
      <c r="D30" t="s">
        <v>3700</v>
      </c>
      <c r="E30">
        <v>0</v>
      </c>
    </row>
    <row r="31" spans="1:6">
      <c r="A31" t="s">
        <v>134</v>
      </c>
      <c r="B31" s="14">
        <v>43054.607905092591</v>
      </c>
      <c r="C31">
        <v>2016</v>
      </c>
      <c r="D31" t="s">
        <v>3699</v>
      </c>
      <c r="E31">
        <v>0</v>
      </c>
    </row>
    <row r="32" spans="1:6">
      <c r="A32" t="s">
        <v>134</v>
      </c>
      <c r="B32" s="14">
        <v>43054.607905092591</v>
      </c>
      <c r="C32">
        <v>2015</v>
      </c>
      <c r="D32" t="s">
        <v>3701</v>
      </c>
      <c r="E32">
        <v>1</v>
      </c>
      <c r="F32" t="s">
        <v>7211</v>
      </c>
    </row>
    <row r="33" spans="1:5">
      <c r="A33" t="s">
        <v>134</v>
      </c>
      <c r="B33" s="14">
        <v>43054.607905092591</v>
      </c>
      <c r="C33">
        <v>2015</v>
      </c>
      <c r="D33" t="s">
        <v>3700</v>
      </c>
      <c r="E33">
        <v>0</v>
      </c>
    </row>
    <row r="34" spans="1:5">
      <c r="A34" t="s">
        <v>134</v>
      </c>
      <c r="B34" s="14">
        <v>43054.607905092591</v>
      </c>
      <c r="C34">
        <v>2014</v>
      </c>
      <c r="D34" t="s">
        <v>3701</v>
      </c>
      <c r="E34">
        <v>0</v>
      </c>
    </row>
    <row r="35" spans="1:5">
      <c r="A35" t="s">
        <v>134</v>
      </c>
      <c r="B35" s="14">
        <v>43054.607905092591</v>
      </c>
      <c r="C35">
        <v>2014</v>
      </c>
      <c r="D35" t="s">
        <v>3699</v>
      </c>
      <c r="E35">
        <v>0</v>
      </c>
    </row>
    <row r="36" spans="1:5">
      <c r="A36" t="s">
        <v>134</v>
      </c>
      <c r="B36" s="14">
        <v>43054.607905092591</v>
      </c>
      <c r="C36">
        <v>2013</v>
      </c>
      <c r="D36" t="s">
        <v>3701</v>
      </c>
      <c r="E36">
        <v>0</v>
      </c>
    </row>
    <row r="37" spans="1:5">
      <c r="A37" t="s">
        <v>134</v>
      </c>
      <c r="B37" s="14">
        <v>43054.607905092591</v>
      </c>
      <c r="C37">
        <v>2013</v>
      </c>
      <c r="D37" t="s">
        <v>3700</v>
      </c>
      <c r="E37">
        <v>0</v>
      </c>
    </row>
    <row r="38" spans="1:5">
      <c r="A38" t="s">
        <v>134</v>
      </c>
      <c r="B38" s="14">
        <v>43054.607905092591</v>
      </c>
      <c r="C38">
        <v>2013</v>
      </c>
      <c r="D38" t="s">
        <v>3699</v>
      </c>
      <c r="E38">
        <v>0</v>
      </c>
    </row>
    <row r="39" spans="1:5">
      <c r="A39" t="s">
        <v>134</v>
      </c>
      <c r="B39" s="14">
        <v>43054.607905092591</v>
      </c>
      <c r="C39">
        <v>2015</v>
      </c>
      <c r="D39" t="s">
        <v>3699</v>
      </c>
      <c r="E39">
        <v>0</v>
      </c>
    </row>
    <row r="40" spans="1:5">
      <c r="A40" t="s">
        <v>147</v>
      </c>
      <c r="B40" s="14">
        <v>43054.607905092591</v>
      </c>
      <c r="C40">
        <v>2015</v>
      </c>
      <c r="D40" t="s">
        <v>3699</v>
      </c>
      <c r="E40">
        <v>4</v>
      </c>
    </row>
    <row r="41" spans="1:5">
      <c r="A41" t="s">
        <v>147</v>
      </c>
      <c r="B41" s="14">
        <v>43054.607905092591</v>
      </c>
      <c r="C41">
        <v>2015</v>
      </c>
      <c r="D41" t="s">
        <v>3700</v>
      </c>
      <c r="E41">
        <v>0</v>
      </c>
    </row>
    <row r="42" spans="1:5">
      <c r="A42" t="s">
        <v>147</v>
      </c>
      <c r="B42" s="14">
        <v>43054.607905092591</v>
      </c>
      <c r="C42">
        <v>2016</v>
      </c>
      <c r="D42" t="s">
        <v>3701</v>
      </c>
      <c r="E42">
        <v>0</v>
      </c>
    </row>
    <row r="43" spans="1:5">
      <c r="A43" t="s">
        <v>147</v>
      </c>
      <c r="B43" s="14">
        <v>43054.607905092591</v>
      </c>
      <c r="C43">
        <v>2016</v>
      </c>
      <c r="D43" t="s">
        <v>3700</v>
      </c>
      <c r="E43">
        <v>0</v>
      </c>
    </row>
    <row r="44" spans="1:5">
      <c r="A44" t="s">
        <v>147</v>
      </c>
      <c r="B44" s="14">
        <v>43054.607905092591</v>
      </c>
      <c r="C44">
        <v>2015</v>
      </c>
      <c r="D44" t="s">
        <v>3701</v>
      </c>
      <c r="E44">
        <v>0</v>
      </c>
    </row>
    <row r="45" spans="1:5">
      <c r="A45" t="s">
        <v>147</v>
      </c>
      <c r="B45" s="14">
        <v>43054.607905092591</v>
      </c>
      <c r="C45">
        <v>2014</v>
      </c>
      <c r="D45" t="s">
        <v>3700</v>
      </c>
      <c r="E45">
        <v>0</v>
      </c>
    </row>
    <row r="46" spans="1:5">
      <c r="A46" t="s">
        <v>147</v>
      </c>
      <c r="B46" s="14">
        <v>43054.607905092591</v>
      </c>
      <c r="C46">
        <v>2013</v>
      </c>
      <c r="D46" t="s">
        <v>3699</v>
      </c>
      <c r="E46">
        <v>4</v>
      </c>
    </row>
    <row r="47" spans="1:5">
      <c r="A47" t="s">
        <v>147</v>
      </c>
      <c r="B47" s="14">
        <v>43054.607905092591</v>
      </c>
      <c r="C47">
        <v>2014</v>
      </c>
      <c r="D47" t="s">
        <v>3699</v>
      </c>
      <c r="E47">
        <v>4</v>
      </c>
    </row>
    <row r="48" spans="1:5">
      <c r="A48" t="s">
        <v>147</v>
      </c>
      <c r="B48" s="14">
        <v>43054.607905092591</v>
      </c>
      <c r="C48">
        <v>2014</v>
      </c>
      <c r="D48" t="s">
        <v>3701</v>
      </c>
      <c r="E48">
        <v>0</v>
      </c>
    </row>
    <row r="49" spans="1:5">
      <c r="A49" t="s">
        <v>147</v>
      </c>
      <c r="B49" s="14">
        <v>43054.607905092591</v>
      </c>
      <c r="C49">
        <v>2013</v>
      </c>
      <c r="D49" t="s">
        <v>3701</v>
      </c>
      <c r="E49">
        <v>0</v>
      </c>
    </row>
    <row r="50" spans="1:5">
      <c r="A50" t="s">
        <v>147</v>
      </c>
      <c r="B50" s="14">
        <v>43054.607905092591</v>
      </c>
      <c r="C50">
        <v>2013</v>
      </c>
      <c r="D50" t="s">
        <v>3700</v>
      </c>
      <c r="E50">
        <v>0</v>
      </c>
    </row>
    <row r="51" spans="1:5">
      <c r="A51" t="s">
        <v>147</v>
      </c>
      <c r="B51" s="14">
        <v>43054.607905092591</v>
      </c>
      <c r="C51">
        <v>2016</v>
      </c>
      <c r="D51" t="s">
        <v>3699</v>
      </c>
      <c r="E51">
        <v>4</v>
      </c>
    </row>
    <row r="52" spans="1:5">
      <c r="A52" t="s">
        <v>155</v>
      </c>
      <c r="B52" s="14">
        <v>43054.607905092591</v>
      </c>
      <c r="C52">
        <v>2014</v>
      </c>
      <c r="D52" t="s">
        <v>3700</v>
      </c>
      <c r="E52">
        <v>0</v>
      </c>
    </row>
    <row r="53" spans="1:5">
      <c r="A53" t="s">
        <v>155</v>
      </c>
      <c r="B53" s="14">
        <v>43054.607905092591</v>
      </c>
      <c r="C53">
        <v>2016</v>
      </c>
      <c r="D53" t="s">
        <v>3701</v>
      </c>
      <c r="E53">
        <v>0</v>
      </c>
    </row>
    <row r="54" spans="1:5">
      <c r="A54" t="s">
        <v>155</v>
      </c>
      <c r="B54" s="14">
        <v>43054.607905092591</v>
      </c>
      <c r="C54">
        <v>2016</v>
      </c>
      <c r="D54" t="s">
        <v>3700</v>
      </c>
      <c r="E54">
        <v>0</v>
      </c>
    </row>
    <row r="55" spans="1:5">
      <c r="A55" t="s">
        <v>155</v>
      </c>
      <c r="B55" s="14">
        <v>43054.607905092591</v>
      </c>
      <c r="C55">
        <v>2016</v>
      </c>
      <c r="D55" t="s">
        <v>3699</v>
      </c>
      <c r="E55">
        <v>2</v>
      </c>
    </row>
    <row r="56" spans="1:5">
      <c r="A56" t="s">
        <v>155</v>
      </c>
      <c r="B56" s="14">
        <v>43054.607905092591</v>
      </c>
      <c r="C56">
        <v>2015</v>
      </c>
      <c r="D56" t="s">
        <v>3701</v>
      </c>
      <c r="E56">
        <v>0</v>
      </c>
    </row>
    <row r="57" spans="1:5">
      <c r="A57" t="s">
        <v>155</v>
      </c>
      <c r="B57" s="14">
        <v>43054.607905092591</v>
      </c>
      <c r="C57">
        <v>2015</v>
      </c>
      <c r="D57" t="s">
        <v>3700</v>
      </c>
      <c r="E57">
        <v>0</v>
      </c>
    </row>
    <row r="58" spans="1:5">
      <c r="A58" t="s">
        <v>155</v>
      </c>
      <c r="B58" s="14">
        <v>43054.607905092591</v>
      </c>
      <c r="C58">
        <v>2014</v>
      </c>
      <c r="D58" t="s">
        <v>3701</v>
      </c>
      <c r="E58">
        <v>0</v>
      </c>
    </row>
    <row r="59" spans="1:5">
      <c r="A59" t="s">
        <v>155</v>
      </c>
      <c r="B59" s="14">
        <v>43054.607905092591</v>
      </c>
      <c r="C59">
        <v>2014</v>
      </c>
      <c r="D59" t="s">
        <v>3699</v>
      </c>
      <c r="E59">
        <v>1</v>
      </c>
    </row>
    <row r="60" spans="1:5">
      <c r="A60" t="s">
        <v>155</v>
      </c>
      <c r="B60" s="14">
        <v>43054.607905092591</v>
      </c>
      <c r="C60">
        <v>2013</v>
      </c>
      <c r="D60" t="s">
        <v>3701</v>
      </c>
      <c r="E60">
        <v>0</v>
      </c>
    </row>
    <row r="61" spans="1:5">
      <c r="A61" t="s">
        <v>155</v>
      </c>
      <c r="B61" s="14">
        <v>43054.607905092591</v>
      </c>
      <c r="C61">
        <v>2013</v>
      </c>
      <c r="D61" t="s">
        <v>3700</v>
      </c>
      <c r="E61">
        <v>0</v>
      </c>
    </row>
    <row r="62" spans="1:5">
      <c r="A62" t="s">
        <v>155</v>
      </c>
      <c r="B62" s="14">
        <v>43054.607905092591</v>
      </c>
      <c r="C62">
        <v>2013</v>
      </c>
      <c r="D62" t="s">
        <v>3699</v>
      </c>
      <c r="E62">
        <v>0</v>
      </c>
    </row>
    <row r="63" spans="1:5">
      <c r="A63" t="s">
        <v>155</v>
      </c>
      <c r="B63" s="14">
        <v>43054.607905092591</v>
      </c>
      <c r="C63">
        <v>2015</v>
      </c>
      <c r="D63" t="s">
        <v>3699</v>
      </c>
      <c r="E63">
        <v>0</v>
      </c>
    </row>
    <row r="64" spans="1:5">
      <c r="A64" t="s">
        <v>162</v>
      </c>
      <c r="B64" s="14">
        <v>43054.607905092591</v>
      </c>
      <c r="C64">
        <v>2014</v>
      </c>
      <c r="D64" t="s">
        <v>3700</v>
      </c>
      <c r="E64">
        <v>0</v>
      </c>
    </row>
    <row r="65" spans="1:6">
      <c r="A65" t="s">
        <v>162</v>
      </c>
      <c r="B65" s="14">
        <v>43054.607905092591</v>
      </c>
      <c r="C65">
        <v>2016</v>
      </c>
      <c r="D65" t="s">
        <v>3700</v>
      </c>
      <c r="E65">
        <v>0</v>
      </c>
    </row>
    <row r="66" spans="1:6">
      <c r="A66" t="s">
        <v>162</v>
      </c>
      <c r="B66" s="14">
        <v>43054.607905092591</v>
      </c>
      <c r="C66">
        <v>2016</v>
      </c>
      <c r="D66" t="s">
        <v>3699</v>
      </c>
      <c r="E66">
        <v>11</v>
      </c>
    </row>
    <row r="67" spans="1:6">
      <c r="A67" t="s">
        <v>162</v>
      </c>
      <c r="B67" s="14">
        <v>43054.607905092591</v>
      </c>
      <c r="C67">
        <v>2015</v>
      </c>
      <c r="D67" t="s">
        <v>3701</v>
      </c>
      <c r="E67">
        <v>0</v>
      </c>
      <c r="F67" t="s">
        <v>7212</v>
      </c>
    </row>
    <row r="68" spans="1:6">
      <c r="A68" t="s">
        <v>162</v>
      </c>
      <c r="B68" s="14">
        <v>43054.607905092591</v>
      </c>
      <c r="C68">
        <v>2015</v>
      </c>
      <c r="D68" t="s">
        <v>3700</v>
      </c>
      <c r="E68">
        <v>0</v>
      </c>
    </row>
    <row r="69" spans="1:6">
      <c r="A69" t="s">
        <v>162</v>
      </c>
      <c r="B69" s="14">
        <v>43054.607905092591</v>
      </c>
      <c r="C69">
        <v>2016</v>
      </c>
      <c r="D69" t="s">
        <v>3701</v>
      </c>
      <c r="E69">
        <v>0</v>
      </c>
    </row>
    <row r="70" spans="1:6">
      <c r="A70" t="s">
        <v>162</v>
      </c>
      <c r="B70" s="14">
        <v>43054.607905092591</v>
      </c>
      <c r="C70">
        <v>2014</v>
      </c>
      <c r="D70" t="s">
        <v>3699</v>
      </c>
      <c r="E70">
        <v>0</v>
      </c>
    </row>
    <row r="71" spans="1:6">
      <c r="A71" t="s">
        <v>162</v>
      </c>
      <c r="B71" s="14">
        <v>43054.607905092591</v>
      </c>
      <c r="C71">
        <v>2013</v>
      </c>
      <c r="D71" t="s">
        <v>3701</v>
      </c>
      <c r="E71">
        <v>0</v>
      </c>
      <c r="F71" t="s">
        <v>3834</v>
      </c>
    </row>
    <row r="72" spans="1:6">
      <c r="A72" t="s">
        <v>162</v>
      </c>
      <c r="B72" s="14">
        <v>43054.607905092591</v>
      </c>
      <c r="C72">
        <v>2013</v>
      </c>
      <c r="D72" t="s">
        <v>3700</v>
      </c>
      <c r="E72">
        <v>0</v>
      </c>
      <c r="F72" s="8"/>
    </row>
    <row r="73" spans="1:6">
      <c r="A73" t="s">
        <v>162</v>
      </c>
      <c r="B73" s="14">
        <v>43054.607905092591</v>
      </c>
      <c r="C73">
        <v>2013</v>
      </c>
      <c r="D73" t="s">
        <v>3699</v>
      </c>
      <c r="E73">
        <v>0</v>
      </c>
    </row>
    <row r="74" spans="1:6">
      <c r="A74" t="s">
        <v>162</v>
      </c>
      <c r="B74" s="14">
        <v>43054.607905092591</v>
      </c>
      <c r="C74">
        <v>2014</v>
      </c>
      <c r="D74" t="s">
        <v>3701</v>
      </c>
      <c r="E74">
        <v>0</v>
      </c>
      <c r="F74" t="s">
        <v>3834</v>
      </c>
    </row>
    <row r="75" spans="1:6">
      <c r="A75" t="s">
        <v>162</v>
      </c>
      <c r="B75" s="14">
        <v>43054.607905092591</v>
      </c>
      <c r="C75">
        <v>2015</v>
      </c>
      <c r="D75" t="s">
        <v>3699</v>
      </c>
      <c r="E75">
        <v>0</v>
      </c>
    </row>
    <row r="76" spans="1:6">
      <c r="A76" t="s">
        <v>172</v>
      </c>
      <c r="B76" s="14">
        <v>43054.607905092591</v>
      </c>
      <c r="C76">
        <v>2014</v>
      </c>
      <c r="D76" t="s">
        <v>3700</v>
      </c>
      <c r="E76">
        <v>0</v>
      </c>
    </row>
    <row r="77" spans="1:6">
      <c r="A77" t="s">
        <v>172</v>
      </c>
      <c r="B77" s="14">
        <v>43054.607905092591</v>
      </c>
      <c r="C77">
        <v>2016</v>
      </c>
      <c r="D77" t="s">
        <v>3701</v>
      </c>
      <c r="E77">
        <v>0</v>
      </c>
    </row>
    <row r="78" spans="1:6">
      <c r="A78" t="s">
        <v>172</v>
      </c>
      <c r="B78" s="14">
        <v>43054.607905092591</v>
      </c>
      <c r="C78">
        <v>2016</v>
      </c>
      <c r="D78" t="s">
        <v>3700</v>
      </c>
      <c r="E78">
        <v>0</v>
      </c>
    </row>
    <row r="79" spans="1:6">
      <c r="A79" t="s">
        <v>172</v>
      </c>
      <c r="B79" s="14">
        <v>43054.607905092591</v>
      </c>
      <c r="C79">
        <v>2016</v>
      </c>
      <c r="D79" t="s">
        <v>3699</v>
      </c>
      <c r="E79">
        <v>0</v>
      </c>
    </row>
    <row r="80" spans="1:6">
      <c r="A80" t="s">
        <v>172</v>
      </c>
      <c r="B80" s="14">
        <v>43054.607905092591</v>
      </c>
      <c r="C80">
        <v>2015</v>
      </c>
      <c r="D80" t="s">
        <v>3701</v>
      </c>
      <c r="E80">
        <v>1</v>
      </c>
      <c r="F80" t="s">
        <v>7213</v>
      </c>
    </row>
    <row r="81" spans="1:5">
      <c r="A81" t="s">
        <v>172</v>
      </c>
      <c r="B81" s="14">
        <v>43054.607905092591</v>
      </c>
      <c r="C81">
        <v>2015</v>
      </c>
      <c r="D81" t="s">
        <v>3700</v>
      </c>
      <c r="E81">
        <v>0</v>
      </c>
    </row>
    <row r="82" spans="1:5">
      <c r="A82" t="s">
        <v>172</v>
      </c>
      <c r="B82" s="14">
        <v>43054.607905092591</v>
      </c>
      <c r="C82">
        <v>2014</v>
      </c>
      <c r="D82" t="s">
        <v>3701</v>
      </c>
      <c r="E82">
        <v>0</v>
      </c>
    </row>
    <row r="83" spans="1:5">
      <c r="A83" t="s">
        <v>172</v>
      </c>
      <c r="B83" s="14">
        <v>43054.607905092591</v>
      </c>
      <c r="C83">
        <v>2014</v>
      </c>
      <c r="D83" t="s">
        <v>3699</v>
      </c>
      <c r="E83">
        <v>0</v>
      </c>
    </row>
    <row r="84" spans="1:5">
      <c r="A84" t="s">
        <v>172</v>
      </c>
      <c r="B84" s="14">
        <v>43054.607905092591</v>
      </c>
      <c r="C84">
        <v>2013</v>
      </c>
      <c r="D84" t="s">
        <v>3701</v>
      </c>
      <c r="E84">
        <v>0</v>
      </c>
    </row>
    <row r="85" spans="1:5">
      <c r="A85" t="s">
        <v>172</v>
      </c>
      <c r="B85" s="14">
        <v>43054.607905092591</v>
      </c>
      <c r="C85">
        <v>2013</v>
      </c>
      <c r="D85" t="s">
        <v>3700</v>
      </c>
      <c r="E85">
        <v>0</v>
      </c>
    </row>
    <row r="86" spans="1:5">
      <c r="A86" t="s">
        <v>172</v>
      </c>
      <c r="B86" s="14">
        <v>43054.607905092591</v>
      </c>
      <c r="C86">
        <v>2013</v>
      </c>
      <c r="D86" t="s">
        <v>3699</v>
      </c>
      <c r="E86">
        <v>0</v>
      </c>
    </row>
    <row r="87" spans="1:5">
      <c r="A87" t="s">
        <v>172</v>
      </c>
      <c r="B87" s="14">
        <v>43054.607905092591</v>
      </c>
      <c r="C87">
        <v>2015</v>
      </c>
      <c r="D87" t="s">
        <v>3699</v>
      </c>
      <c r="E87">
        <v>0</v>
      </c>
    </row>
    <row r="88" spans="1:5">
      <c r="A88" t="s">
        <v>180</v>
      </c>
      <c r="B88" s="14">
        <v>43054.607905092591</v>
      </c>
      <c r="C88">
        <v>2015</v>
      </c>
      <c r="D88" t="s">
        <v>3699</v>
      </c>
      <c r="E88">
        <v>0</v>
      </c>
    </row>
    <row r="89" spans="1:5">
      <c r="A89" t="s">
        <v>180</v>
      </c>
      <c r="B89" s="14">
        <v>43054.607905092591</v>
      </c>
      <c r="C89">
        <v>2015</v>
      </c>
      <c r="D89" t="s">
        <v>3701</v>
      </c>
      <c r="E89">
        <v>0</v>
      </c>
    </row>
    <row r="90" spans="1:5">
      <c r="A90" t="s">
        <v>180</v>
      </c>
      <c r="B90" s="14">
        <v>43054.607905092591</v>
      </c>
      <c r="C90">
        <v>2016</v>
      </c>
      <c r="D90" t="s">
        <v>3701</v>
      </c>
      <c r="E90">
        <v>0</v>
      </c>
    </row>
    <row r="91" spans="1:5">
      <c r="A91" t="s">
        <v>180</v>
      </c>
      <c r="B91" s="14">
        <v>43054.607905092591</v>
      </c>
      <c r="C91">
        <v>2016</v>
      </c>
      <c r="D91" t="s">
        <v>3699</v>
      </c>
      <c r="E91">
        <v>0</v>
      </c>
    </row>
    <row r="92" spans="1:5">
      <c r="A92" t="s">
        <v>180</v>
      </c>
      <c r="B92" s="14">
        <v>43054.607905092591</v>
      </c>
      <c r="C92">
        <v>2015</v>
      </c>
      <c r="D92" t="s">
        <v>3700</v>
      </c>
      <c r="E92">
        <v>0</v>
      </c>
    </row>
    <row r="93" spans="1:5">
      <c r="A93" t="s">
        <v>180</v>
      </c>
      <c r="B93" s="14">
        <v>43054.607905092591</v>
      </c>
      <c r="C93">
        <v>2014</v>
      </c>
      <c r="D93" t="s">
        <v>3700</v>
      </c>
      <c r="E93">
        <v>0</v>
      </c>
    </row>
    <row r="94" spans="1:5">
      <c r="A94" t="s">
        <v>180</v>
      </c>
      <c r="B94" s="14">
        <v>43054.607905092591</v>
      </c>
      <c r="C94">
        <v>2014</v>
      </c>
      <c r="D94" t="s">
        <v>3699</v>
      </c>
      <c r="E94">
        <v>0</v>
      </c>
    </row>
    <row r="95" spans="1:5">
      <c r="A95" t="s">
        <v>180</v>
      </c>
      <c r="B95" s="14">
        <v>43054.607905092591</v>
      </c>
      <c r="C95">
        <v>2013</v>
      </c>
      <c r="D95" t="s">
        <v>3699</v>
      </c>
      <c r="E95">
        <v>0</v>
      </c>
    </row>
    <row r="96" spans="1:5">
      <c r="A96" t="s">
        <v>180</v>
      </c>
      <c r="B96" s="14">
        <v>43054.607905092591</v>
      </c>
      <c r="C96">
        <v>2013</v>
      </c>
      <c r="D96" t="s">
        <v>3701</v>
      </c>
      <c r="E96">
        <v>0</v>
      </c>
    </row>
    <row r="97" spans="1:5">
      <c r="A97" t="s">
        <v>180</v>
      </c>
      <c r="B97" s="14">
        <v>43054.607905092591</v>
      </c>
      <c r="C97">
        <v>2014</v>
      </c>
      <c r="D97" t="s">
        <v>3701</v>
      </c>
      <c r="E97">
        <v>0</v>
      </c>
    </row>
    <row r="98" spans="1:5">
      <c r="A98" t="s">
        <v>180</v>
      </c>
      <c r="B98" s="14">
        <v>43054.607905092591</v>
      </c>
      <c r="C98">
        <v>2013</v>
      </c>
      <c r="D98" t="s">
        <v>3700</v>
      </c>
      <c r="E98">
        <v>0</v>
      </c>
    </row>
    <row r="99" spans="1:5">
      <c r="A99" t="s">
        <v>180</v>
      </c>
      <c r="B99" s="14">
        <v>43054.607905092591</v>
      </c>
      <c r="C99">
        <v>2016</v>
      </c>
      <c r="D99" t="s">
        <v>3700</v>
      </c>
      <c r="E99">
        <v>0</v>
      </c>
    </row>
    <row r="100" spans="1:5">
      <c r="A100" t="s">
        <v>192</v>
      </c>
      <c r="B100" s="14">
        <v>43054.607905092591</v>
      </c>
      <c r="C100">
        <v>2014</v>
      </c>
      <c r="D100" t="s">
        <v>3700</v>
      </c>
      <c r="E100">
        <v>1</v>
      </c>
    </row>
    <row r="101" spans="1:5">
      <c r="A101" t="s">
        <v>192</v>
      </c>
      <c r="B101" s="14">
        <v>43054.607905092591</v>
      </c>
      <c r="C101">
        <v>2016</v>
      </c>
      <c r="D101" t="s">
        <v>3701</v>
      </c>
      <c r="E101">
        <v>0</v>
      </c>
    </row>
    <row r="102" spans="1:5">
      <c r="A102" t="s">
        <v>192</v>
      </c>
      <c r="B102" s="14">
        <v>43054.607905092591</v>
      </c>
      <c r="C102">
        <v>2016</v>
      </c>
      <c r="D102" t="s">
        <v>3700</v>
      </c>
      <c r="E102">
        <v>35</v>
      </c>
    </row>
    <row r="103" spans="1:5">
      <c r="A103" t="s">
        <v>192</v>
      </c>
      <c r="B103" s="14">
        <v>43054.607905092591</v>
      </c>
      <c r="C103">
        <v>2016</v>
      </c>
      <c r="D103" t="s">
        <v>3699</v>
      </c>
      <c r="E103">
        <v>182</v>
      </c>
    </row>
    <row r="104" spans="1:5">
      <c r="A104" t="s">
        <v>192</v>
      </c>
      <c r="B104" s="14">
        <v>43054.607905092591</v>
      </c>
      <c r="C104">
        <v>2015</v>
      </c>
      <c r="D104" t="s">
        <v>3701</v>
      </c>
      <c r="E104">
        <v>0</v>
      </c>
    </row>
    <row r="105" spans="1:5">
      <c r="A105" t="s">
        <v>192</v>
      </c>
      <c r="B105" s="14">
        <v>43054.607905092591</v>
      </c>
      <c r="C105">
        <v>2015</v>
      </c>
      <c r="D105" t="s">
        <v>3700</v>
      </c>
      <c r="E105">
        <v>0</v>
      </c>
    </row>
    <row r="106" spans="1:5">
      <c r="A106" t="s">
        <v>192</v>
      </c>
      <c r="B106" s="14">
        <v>43054.607905092591</v>
      </c>
      <c r="C106">
        <v>2014</v>
      </c>
      <c r="D106" t="s">
        <v>3701</v>
      </c>
      <c r="E106">
        <v>0</v>
      </c>
    </row>
    <row r="107" spans="1:5">
      <c r="A107" t="s">
        <v>192</v>
      </c>
      <c r="B107" s="14">
        <v>43054.607905092591</v>
      </c>
      <c r="C107">
        <v>2014</v>
      </c>
      <c r="D107" t="s">
        <v>3699</v>
      </c>
      <c r="E107">
        <v>36</v>
      </c>
    </row>
    <row r="108" spans="1:5">
      <c r="A108" t="s">
        <v>192</v>
      </c>
      <c r="B108" s="14">
        <v>43054.607905092591</v>
      </c>
      <c r="C108">
        <v>2013</v>
      </c>
      <c r="D108" t="s">
        <v>3701</v>
      </c>
      <c r="E108">
        <v>0</v>
      </c>
    </row>
    <row r="109" spans="1:5">
      <c r="A109" t="s">
        <v>192</v>
      </c>
      <c r="B109" s="14">
        <v>43054.607905092591</v>
      </c>
      <c r="C109">
        <v>2013</v>
      </c>
      <c r="D109" t="s">
        <v>3700</v>
      </c>
      <c r="E109">
        <v>3</v>
      </c>
    </row>
    <row r="110" spans="1:5">
      <c r="A110" t="s">
        <v>192</v>
      </c>
      <c r="B110" s="14">
        <v>43054.607905092591</v>
      </c>
      <c r="C110">
        <v>2013</v>
      </c>
      <c r="D110" t="s">
        <v>3699</v>
      </c>
      <c r="E110">
        <v>53</v>
      </c>
    </row>
    <row r="111" spans="1:5">
      <c r="A111" t="s">
        <v>192</v>
      </c>
      <c r="B111" s="14">
        <v>43054.607905092591</v>
      </c>
      <c r="C111">
        <v>2015</v>
      </c>
      <c r="D111" t="s">
        <v>3699</v>
      </c>
      <c r="E111">
        <v>28</v>
      </c>
    </row>
    <row r="112" spans="1:5">
      <c r="A112" t="s">
        <v>199</v>
      </c>
      <c r="B112" s="14">
        <v>43054.607905092591</v>
      </c>
      <c r="C112">
        <v>2014</v>
      </c>
      <c r="D112" t="s">
        <v>3700</v>
      </c>
      <c r="E112">
        <v>0</v>
      </c>
    </row>
    <row r="113" spans="1:6">
      <c r="A113" t="s">
        <v>199</v>
      </c>
      <c r="B113" s="14">
        <v>43054.607905092591</v>
      </c>
      <c r="C113">
        <v>2016</v>
      </c>
      <c r="D113" t="s">
        <v>3701</v>
      </c>
      <c r="E113">
        <v>0</v>
      </c>
    </row>
    <row r="114" spans="1:6">
      <c r="A114" t="s">
        <v>199</v>
      </c>
      <c r="B114" s="14">
        <v>43054.607905092591</v>
      </c>
      <c r="C114">
        <v>2016</v>
      </c>
      <c r="D114" t="s">
        <v>3700</v>
      </c>
      <c r="E114">
        <v>0</v>
      </c>
    </row>
    <row r="115" spans="1:6">
      <c r="A115" t="s">
        <v>199</v>
      </c>
      <c r="B115" s="14">
        <v>43054.607905092591</v>
      </c>
      <c r="C115">
        <v>2016</v>
      </c>
      <c r="D115" t="s">
        <v>3699</v>
      </c>
      <c r="E115">
        <v>3</v>
      </c>
    </row>
    <row r="116" spans="1:6">
      <c r="A116" t="s">
        <v>199</v>
      </c>
      <c r="B116" s="14">
        <v>43054.607905092591</v>
      </c>
      <c r="C116">
        <v>2015</v>
      </c>
      <c r="D116" t="s">
        <v>3701</v>
      </c>
      <c r="E116">
        <v>0</v>
      </c>
    </row>
    <row r="117" spans="1:6">
      <c r="A117" t="s">
        <v>199</v>
      </c>
      <c r="B117" s="14">
        <v>43054.607905092591</v>
      </c>
      <c r="C117">
        <v>2015</v>
      </c>
      <c r="D117" t="s">
        <v>3700</v>
      </c>
      <c r="E117">
        <v>0</v>
      </c>
    </row>
    <row r="118" spans="1:6">
      <c r="A118" t="s">
        <v>199</v>
      </c>
      <c r="B118" s="14">
        <v>43054.607905092591</v>
      </c>
      <c r="C118">
        <v>2014</v>
      </c>
      <c r="D118" t="s">
        <v>3699</v>
      </c>
      <c r="E118">
        <v>0</v>
      </c>
    </row>
    <row r="119" spans="1:6">
      <c r="A119" t="s">
        <v>199</v>
      </c>
      <c r="B119" s="14">
        <v>43054.607905092591</v>
      </c>
      <c r="C119">
        <v>2013</v>
      </c>
      <c r="D119" t="s">
        <v>3701</v>
      </c>
      <c r="E119">
        <v>0</v>
      </c>
    </row>
    <row r="120" spans="1:6">
      <c r="A120" t="s">
        <v>199</v>
      </c>
      <c r="B120" s="14">
        <v>43054.607905092591</v>
      </c>
      <c r="C120">
        <v>2013</v>
      </c>
      <c r="D120" t="s">
        <v>3700</v>
      </c>
      <c r="E120">
        <v>0</v>
      </c>
    </row>
    <row r="121" spans="1:6">
      <c r="A121" t="s">
        <v>199</v>
      </c>
      <c r="B121" s="14">
        <v>43054.607905092591</v>
      </c>
      <c r="C121">
        <v>2013</v>
      </c>
      <c r="D121" t="s">
        <v>3699</v>
      </c>
      <c r="E121">
        <v>0</v>
      </c>
    </row>
    <row r="122" spans="1:6">
      <c r="A122" t="s">
        <v>199</v>
      </c>
      <c r="B122" s="14">
        <v>43054.607905092591</v>
      </c>
      <c r="C122">
        <v>2015</v>
      </c>
      <c r="D122" t="s">
        <v>3699</v>
      </c>
      <c r="E122">
        <v>2</v>
      </c>
    </row>
    <row r="123" spans="1:6">
      <c r="A123" t="s">
        <v>199</v>
      </c>
      <c r="B123" s="14">
        <v>43054.607905092591</v>
      </c>
      <c r="C123">
        <v>2014</v>
      </c>
      <c r="D123" t="s">
        <v>3701</v>
      </c>
      <c r="E123">
        <v>0</v>
      </c>
    </row>
    <row r="124" spans="1:6">
      <c r="A124" t="s">
        <v>205</v>
      </c>
      <c r="B124" s="14">
        <v>43054.607905092591</v>
      </c>
      <c r="C124">
        <v>2014</v>
      </c>
      <c r="D124" t="s">
        <v>3701</v>
      </c>
      <c r="E124">
        <v>0</v>
      </c>
    </row>
    <row r="125" spans="1:6">
      <c r="A125" t="s">
        <v>205</v>
      </c>
      <c r="B125" s="14">
        <v>43054.607905092591</v>
      </c>
      <c r="C125">
        <v>2016</v>
      </c>
      <c r="D125" t="s">
        <v>3701</v>
      </c>
    </row>
    <row r="126" spans="1:6">
      <c r="A126" t="s">
        <v>205</v>
      </c>
      <c r="B126" s="14">
        <v>43054.607905092591</v>
      </c>
      <c r="C126">
        <v>2016</v>
      </c>
      <c r="D126" t="s">
        <v>3700</v>
      </c>
      <c r="E126">
        <v>4</v>
      </c>
    </row>
    <row r="127" spans="1:6">
      <c r="A127" t="s">
        <v>205</v>
      </c>
      <c r="B127" s="14">
        <v>43054.607905092591</v>
      </c>
      <c r="C127">
        <v>2016</v>
      </c>
      <c r="D127" t="s">
        <v>3699</v>
      </c>
      <c r="E127">
        <v>12</v>
      </c>
    </row>
    <row r="128" spans="1:6">
      <c r="A128" t="s">
        <v>205</v>
      </c>
      <c r="B128" s="14">
        <v>43054.607905092591</v>
      </c>
      <c r="C128">
        <v>2015</v>
      </c>
      <c r="D128" t="s">
        <v>3701</v>
      </c>
      <c r="E128">
        <v>5</v>
      </c>
      <c r="F128" t="s">
        <v>7214</v>
      </c>
    </row>
    <row r="129" spans="1:6">
      <c r="A129" t="s">
        <v>205</v>
      </c>
      <c r="B129" s="14">
        <v>43054.607905092591</v>
      </c>
      <c r="C129">
        <v>2015</v>
      </c>
      <c r="D129" t="s">
        <v>3699</v>
      </c>
      <c r="E129">
        <v>6</v>
      </c>
    </row>
    <row r="130" spans="1:6">
      <c r="A130" t="s">
        <v>205</v>
      </c>
      <c r="B130" s="14">
        <v>43054.607905092591</v>
      </c>
      <c r="C130">
        <v>2014</v>
      </c>
      <c r="D130" t="s">
        <v>3700</v>
      </c>
      <c r="E130">
        <v>1</v>
      </c>
    </row>
    <row r="131" spans="1:6">
      <c r="A131" t="s">
        <v>205</v>
      </c>
      <c r="B131" s="14">
        <v>43054.607905092591</v>
      </c>
      <c r="C131">
        <v>2014</v>
      </c>
      <c r="D131" t="s">
        <v>3699</v>
      </c>
      <c r="E131">
        <v>1</v>
      </c>
    </row>
    <row r="132" spans="1:6">
      <c r="A132" t="s">
        <v>205</v>
      </c>
      <c r="B132" s="14">
        <v>43054.607905092591</v>
      </c>
      <c r="C132">
        <v>2013</v>
      </c>
      <c r="D132" t="s">
        <v>3701</v>
      </c>
      <c r="E132">
        <v>5</v>
      </c>
      <c r="F132" t="s">
        <v>3835</v>
      </c>
    </row>
    <row r="133" spans="1:6">
      <c r="A133" t="s">
        <v>205</v>
      </c>
      <c r="B133" s="14">
        <v>43054.607905092591</v>
      </c>
      <c r="C133">
        <v>2013</v>
      </c>
      <c r="D133" t="s">
        <v>3700</v>
      </c>
      <c r="E133">
        <v>0</v>
      </c>
    </row>
    <row r="134" spans="1:6">
      <c r="A134" t="s">
        <v>205</v>
      </c>
      <c r="B134" s="14">
        <v>43054.607905092591</v>
      </c>
      <c r="C134">
        <v>2013</v>
      </c>
      <c r="D134" t="s">
        <v>3699</v>
      </c>
      <c r="E134">
        <v>20</v>
      </c>
    </row>
    <row r="135" spans="1:6">
      <c r="A135" t="s">
        <v>205</v>
      </c>
      <c r="B135" s="14">
        <v>43054.607905092591</v>
      </c>
      <c r="C135">
        <v>2015</v>
      </c>
      <c r="D135" t="s">
        <v>3700</v>
      </c>
      <c r="E135">
        <v>26</v>
      </c>
    </row>
    <row r="136" spans="1:6">
      <c r="A136" t="s">
        <v>215</v>
      </c>
      <c r="B136" s="14">
        <v>43054.607905092591</v>
      </c>
      <c r="C136">
        <v>2014</v>
      </c>
      <c r="D136" t="s">
        <v>3701</v>
      </c>
      <c r="E136">
        <v>0</v>
      </c>
    </row>
    <row r="137" spans="1:6">
      <c r="A137" t="s">
        <v>215</v>
      </c>
      <c r="B137" s="14">
        <v>43054.607905092591</v>
      </c>
      <c r="C137">
        <v>2016</v>
      </c>
      <c r="D137" t="s">
        <v>3701</v>
      </c>
      <c r="E137">
        <v>0</v>
      </c>
    </row>
    <row r="138" spans="1:6">
      <c r="A138" t="s">
        <v>215</v>
      </c>
      <c r="B138" s="14">
        <v>43054.607905092591</v>
      </c>
      <c r="C138">
        <v>2016</v>
      </c>
      <c r="D138" t="s">
        <v>3700</v>
      </c>
      <c r="E138">
        <v>0</v>
      </c>
    </row>
    <row r="139" spans="1:6">
      <c r="A139" t="s">
        <v>215</v>
      </c>
      <c r="B139" s="14">
        <v>43054.607905092591</v>
      </c>
      <c r="C139">
        <v>2016</v>
      </c>
      <c r="D139" t="s">
        <v>3699</v>
      </c>
      <c r="E139">
        <v>19</v>
      </c>
    </row>
    <row r="140" spans="1:6">
      <c r="A140" t="s">
        <v>215</v>
      </c>
      <c r="B140" s="14">
        <v>43054.607905092591</v>
      </c>
      <c r="C140">
        <v>2015</v>
      </c>
      <c r="D140" t="s">
        <v>3701</v>
      </c>
      <c r="E140">
        <v>1</v>
      </c>
      <c r="F140" t="s">
        <v>7215</v>
      </c>
    </row>
    <row r="141" spans="1:6">
      <c r="A141" t="s">
        <v>215</v>
      </c>
      <c r="B141" s="14">
        <v>43054.607905092591</v>
      </c>
      <c r="C141">
        <v>2015</v>
      </c>
      <c r="D141" t="s">
        <v>3699</v>
      </c>
      <c r="E141">
        <v>30</v>
      </c>
    </row>
    <row r="142" spans="1:6">
      <c r="A142" t="s">
        <v>215</v>
      </c>
      <c r="B142" s="14">
        <v>43054.607905092591</v>
      </c>
      <c r="C142">
        <v>2014</v>
      </c>
      <c r="D142" t="s">
        <v>3700</v>
      </c>
      <c r="E142">
        <v>0</v>
      </c>
    </row>
    <row r="143" spans="1:6">
      <c r="A143" t="s">
        <v>215</v>
      </c>
      <c r="B143" s="14">
        <v>43054.607905092591</v>
      </c>
      <c r="C143">
        <v>2014</v>
      </c>
      <c r="D143" t="s">
        <v>3699</v>
      </c>
      <c r="E143">
        <v>23</v>
      </c>
    </row>
    <row r="144" spans="1:6">
      <c r="A144" t="s">
        <v>215</v>
      </c>
      <c r="B144" s="14">
        <v>43054.607905092591</v>
      </c>
      <c r="C144">
        <v>2013</v>
      </c>
      <c r="D144" t="s">
        <v>3701</v>
      </c>
      <c r="E144">
        <v>31</v>
      </c>
      <c r="F144" t="s">
        <v>7216</v>
      </c>
    </row>
    <row r="145" spans="1:5">
      <c r="A145" t="s">
        <v>215</v>
      </c>
      <c r="B145" s="14">
        <v>43054.607905092591</v>
      </c>
      <c r="C145">
        <v>2013</v>
      </c>
      <c r="D145" t="s">
        <v>3700</v>
      </c>
      <c r="E145">
        <v>1</v>
      </c>
    </row>
    <row r="146" spans="1:5">
      <c r="A146" t="s">
        <v>215</v>
      </c>
      <c r="B146" s="14">
        <v>43054.607905092591</v>
      </c>
      <c r="C146">
        <v>2013</v>
      </c>
      <c r="D146" t="s">
        <v>3699</v>
      </c>
      <c r="E146">
        <v>0</v>
      </c>
    </row>
    <row r="147" spans="1:5">
      <c r="A147" t="s">
        <v>215</v>
      </c>
      <c r="B147" s="14">
        <v>43054.607905092591</v>
      </c>
      <c r="C147">
        <v>2015</v>
      </c>
      <c r="D147" t="s">
        <v>3700</v>
      </c>
      <c r="E147">
        <v>0</v>
      </c>
    </row>
    <row r="148" spans="1:5">
      <c r="A148" t="s">
        <v>223</v>
      </c>
      <c r="B148" s="14">
        <v>43054.607905092591</v>
      </c>
      <c r="C148">
        <v>2014</v>
      </c>
      <c r="D148" t="s">
        <v>3701</v>
      </c>
      <c r="E148">
        <v>0</v>
      </c>
    </row>
    <row r="149" spans="1:5">
      <c r="A149" t="s">
        <v>223</v>
      </c>
      <c r="B149" s="14">
        <v>43054.607905092591</v>
      </c>
      <c r="C149">
        <v>2016</v>
      </c>
      <c r="D149" t="s">
        <v>3700</v>
      </c>
      <c r="E149">
        <v>0</v>
      </c>
    </row>
    <row r="150" spans="1:5">
      <c r="A150" t="s">
        <v>223</v>
      </c>
      <c r="B150" s="14">
        <v>43054.607905092591</v>
      </c>
      <c r="C150">
        <v>2016</v>
      </c>
      <c r="D150" t="s">
        <v>3699</v>
      </c>
      <c r="E150">
        <v>42</v>
      </c>
    </row>
    <row r="151" spans="1:5">
      <c r="A151" t="s">
        <v>223</v>
      </c>
      <c r="B151" s="14">
        <v>43054.607905092591</v>
      </c>
      <c r="C151">
        <v>2015</v>
      </c>
      <c r="D151" t="s">
        <v>3701</v>
      </c>
      <c r="E151">
        <v>0</v>
      </c>
    </row>
    <row r="152" spans="1:5">
      <c r="A152" t="s">
        <v>223</v>
      </c>
      <c r="B152" s="14">
        <v>43054.607905092591</v>
      </c>
      <c r="C152">
        <v>2016</v>
      </c>
      <c r="D152" t="s">
        <v>3701</v>
      </c>
      <c r="E152">
        <v>0</v>
      </c>
    </row>
    <row r="153" spans="1:5">
      <c r="A153" t="s">
        <v>223</v>
      </c>
      <c r="B153" s="14">
        <v>43054.607905092591</v>
      </c>
      <c r="C153">
        <v>2015</v>
      </c>
      <c r="D153" t="s">
        <v>3699</v>
      </c>
      <c r="E153">
        <v>47</v>
      </c>
    </row>
    <row r="154" spans="1:5">
      <c r="A154" t="s">
        <v>223</v>
      </c>
      <c r="B154" s="14">
        <v>43054.607905092591</v>
      </c>
      <c r="C154">
        <v>2014</v>
      </c>
      <c r="D154" t="s">
        <v>3699</v>
      </c>
      <c r="E154">
        <v>44</v>
      </c>
    </row>
    <row r="155" spans="1:5">
      <c r="A155" t="s">
        <v>223</v>
      </c>
      <c r="B155" s="14">
        <v>43054.607905092591</v>
      </c>
      <c r="C155">
        <v>2013</v>
      </c>
      <c r="D155" t="s">
        <v>3701</v>
      </c>
      <c r="E155">
        <v>0</v>
      </c>
    </row>
    <row r="156" spans="1:5">
      <c r="A156" t="s">
        <v>223</v>
      </c>
      <c r="B156" s="14">
        <v>43054.607905092591</v>
      </c>
      <c r="C156">
        <v>2013</v>
      </c>
      <c r="D156" t="s">
        <v>3700</v>
      </c>
      <c r="E156">
        <v>0</v>
      </c>
    </row>
    <row r="157" spans="1:5">
      <c r="A157" t="s">
        <v>223</v>
      </c>
      <c r="B157" s="14">
        <v>43054.607905092591</v>
      </c>
      <c r="C157">
        <v>2013</v>
      </c>
      <c r="D157" t="s">
        <v>3699</v>
      </c>
      <c r="E157">
        <v>2</v>
      </c>
    </row>
    <row r="158" spans="1:5">
      <c r="A158" t="s">
        <v>223</v>
      </c>
      <c r="B158" s="14">
        <v>43054.607905092591</v>
      </c>
      <c r="C158">
        <v>2015</v>
      </c>
      <c r="D158" t="s">
        <v>3700</v>
      </c>
      <c r="E158">
        <v>0</v>
      </c>
    </row>
    <row r="159" spans="1:5">
      <c r="A159" t="s">
        <v>223</v>
      </c>
      <c r="B159" s="14">
        <v>43054.607905092591</v>
      </c>
      <c r="C159">
        <v>2014</v>
      </c>
      <c r="D159" t="s">
        <v>3700</v>
      </c>
      <c r="E159">
        <v>0</v>
      </c>
    </row>
    <row r="160" spans="1:5">
      <c r="A160" t="s">
        <v>232</v>
      </c>
      <c r="B160" s="14">
        <v>43054.607905092591</v>
      </c>
      <c r="C160">
        <v>2014</v>
      </c>
      <c r="D160" t="s">
        <v>3701</v>
      </c>
      <c r="E160">
        <v>0</v>
      </c>
    </row>
    <row r="161" spans="1:6">
      <c r="A161" t="s">
        <v>232</v>
      </c>
      <c r="B161" s="14">
        <v>43054.607905092591</v>
      </c>
      <c r="C161">
        <v>2016</v>
      </c>
      <c r="D161" t="s">
        <v>3701</v>
      </c>
      <c r="E161">
        <v>0</v>
      </c>
    </row>
    <row r="162" spans="1:6">
      <c r="A162" t="s">
        <v>232</v>
      </c>
      <c r="B162" s="14">
        <v>43054.607905092591</v>
      </c>
      <c r="C162">
        <v>2016</v>
      </c>
      <c r="D162" t="s">
        <v>3700</v>
      </c>
      <c r="E162">
        <v>0</v>
      </c>
    </row>
    <row r="163" spans="1:6">
      <c r="A163" t="s">
        <v>232</v>
      </c>
      <c r="B163" s="14">
        <v>43054.607905092591</v>
      </c>
      <c r="C163">
        <v>2016</v>
      </c>
      <c r="D163" t="s">
        <v>3699</v>
      </c>
      <c r="E163">
        <v>12</v>
      </c>
    </row>
    <row r="164" spans="1:6">
      <c r="A164" t="s">
        <v>232</v>
      </c>
      <c r="B164" s="14">
        <v>43054.607905092591</v>
      </c>
      <c r="C164">
        <v>2015</v>
      </c>
      <c r="D164" t="s">
        <v>3701</v>
      </c>
      <c r="E164">
        <v>0</v>
      </c>
    </row>
    <row r="165" spans="1:6">
      <c r="A165" t="s">
        <v>232</v>
      </c>
      <c r="B165" s="14">
        <v>43054.607905092591</v>
      </c>
      <c r="C165">
        <v>2015</v>
      </c>
      <c r="D165" t="s">
        <v>3699</v>
      </c>
      <c r="E165">
        <v>33</v>
      </c>
    </row>
    <row r="166" spans="1:6">
      <c r="A166" t="s">
        <v>232</v>
      </c>
      <c r="B166" s="14">
        <v>43054.607905092591</v>
      </c>
      <c r="C166">
        <v>2014</v>
      </c>
      <c r="D166" t="s">
        <v>3700</v>
      </c>
      <c r="E166">
        <v>4</v>
      </c>
    </row>
    <row r="167" spans="1:6">
      <c r="A167" t="s">
        <v>232</v>
      </c>
      <c r="B167" s="14">
        <v>43054.607905092591</v>
      </c>
      <c r="C167">
        <v>2014</v>
      </c>
      <c r="D167" t="s">
        <v>3699</v>
      </c>
      <c r="E167">
        <v>18</v>
      </c>
    </row>
    <row r="168" spans="1:6">
      <c r="A168" t="s">
        <v>232</v>
      </c>
      <c r="B168" s="14">
        <v>43054.607905092591</v>
      </c>
      <c r="C168">
        <v>2013</v>
      </c>
      <c r="D168" t="s">
        <v>3701</v>
      </c>
      <c r="E168">
        <v>1</v>
      </c>
      <c r="F168" t="s">
        <v>3836</v>
      </c>
    </row>
    <row r="169" spans="1:6">
      <c r="A169" t="s">
        <v>232</v>
      </c>
      <c r="B169" s="14">
        <v>43054.607905092591</v>
      </c>
      <c r="C169">
        <v>2013</v>
      </c>
      <c r="D169" t="s">
        <v>3700</v>
      </c>
      <c r="E169">
        <v>0</v>
      </c>
    </row>
    <row r="170" spans="1:6">
      <c r="A170" t="s">
        <v>232</v>
      </c>
      <c r="B170" s="14">
        <v>43054.607905092591</v>
      </c>
      <c r="C170">
        <v>2013</v>
      </c>
      <c r="D170" t="s">
        <v>3699</v>
      </c>
      <c r="E170">
        <v>10</v>
      </c>
    </row>
    <row r="171" spans="1:6">
      <c r="A171" t="s">
        <v>232</v>
      </c>
      <c r="B171" s="14">
        <v>43054.607905092591</v>
      </c>
      <c r="C171">
        <v>2015</v>
      </c>
      <c r="D171" t="s">
        <v>3700</v>
      </c>
      <c r="E171">
        <v>0</v>
      </c>
    </row>
    <row r="172" spans="1:6">
      <c r="A172" t="s">
        <v>239</v>
      </c>
      <c r="B172" s="14">
        <v>43054.607905092591</v>
      </c>
      <c r="C172">
        <v>2014</v>
      </c>
      <c r="D172" t="s">
        <v>3701</v>
      </c>
      <c r="E172">
        <v>0</v>
      </c>
    </row>
    <row r="173" spans="1:6">
      <c r="A173" t="s">
        <v>239</v>
      </c>
      <c r="B173" s="14">
        <v>43054.607905092591</v>
      </c>
      <c r="C173">
        <v>2013</v>
      </c>
      <c r="D173" t="s">
        <v>3699</v>
      </c>
      <c r="E173">
        <v>0</v>
      </c>
    </row>
    <row r="174" spans="1:6">
      <c r="A174" t="s">
        <v>239</v>
      </c>
      <c r="B174" s="14">
        <v>43054.607905092591</v>
      </c>
      <c r="C174">
        <v>2013</v>
      </c>
      <c r="D174" t="s">
        <v>3700</v>
      </c>
      <c r="E174">
        <v>0</v>
      </c>
    </row>
    <row r="175" spans="1:6">
      <c r="A175" t="s">
        <v>239</v>
      </c>
      <c r="B175" s="14">
        <v>43054.607905092591</v>
      </c>
      <c r="C175">
        <v>2013</v>
      </c>
      <c r="D175" t="s">
        <v>3701</v>
      </c>
      <c r="E175">
        <v>0</v>
      </c>
    </row>
    <row r="176" spans="1:6">
      <c r="A176" t="s">
        <v>239</v>
      </c>
      <c r="B176" s="14">
        <v>43054.607905092591</v>
      </c>
      <c r="C176">
        <v>2014</v>
      </c>
      <c r="D176" t="s">
        <v>3699</v>
      </c>
      <c r="E176">
        <v>0</v>
      </c>
    </row>
    <row r="177" spans="1:5">
      <c r="A177" t="s">
        <v>239</v>
      </c>
      <c r="B177" s="14">
        <v>43054.607905092591</v>
      </c>
      <c r="C177">
        <v>2015</v>
      </c>
      <c r="D177" t="s">
        <v>3699</v>
      </c>
      <c r="E177">
        <v>0</v>
      </c>
    </row>
    <row r="178" spans="1:5">
      <c r="A178" t="s">
        <v>239</v>
      </c>
      <c r="B178" s="14">
        <v>43054.607905092591</v>
      </c>
      <c r="C178">
        <v>2015</v>
      </c>
      <c r="D178" t="s">
        <v>3700</v>
      </c>
      <c r="E178">
        <v>0</v>
      </c>
    </row>
    <row r="179" spans="1:5">
      <c r="A179" t="s">
        <v>239</v>
      </c>
      <c r="B179" s="14">
        <v>43054.607905092591</v>
      </c>
      <c r="C179">
        <v>2015</v>
      </c>
      <c r="D179" t="s">
        <v>3701</v>
      </c>
      <c r="E179">
        <v>0</v>
      </c>
    </row>
    <row r="180" spans="1:5">
      <c r="A180" t="s">
        <v>239</v>
      </c>
      <c r="B180" s="14">
        <v>43054.607905092591</v>
      </c>
      <c r="C180">
        <v>2016</v>
      </c>
      <c r="D180" t="s">
        <v>3699</v>
      </c>
      <c r="E180">
        <v>1</v>
      </c>
    </row>
    <row r="181" spans="1:5">
      <c r="A181" t="s">
        <v>239</v>
      </c>
      <c r="B181" s="14">
        <v>43054.607905092591</v>
      </c>
      <c r="C181">
        <v>2016</v>
      </c>
      <c r="D181" t="s">
        <v>3700</v>
      </c>
      <c r="E181">
        <v>0</v>
      </c>
    </row>
    <row r="182" spans="1:5">
      <c r="A182" t="s">
        <v>239</v>
      </c>
      <c r="B182" s="14">
        <v>43054.607905092591</v>
      </c>
      <c r="C182">
        <v>2016</v>
      </c>
      <c r="D182" t="s">
        <v>3701</v>
      </c>
      <c r="E182">
        <v>0</v>
      </c>
    </row>
    <row r="183" spans="1:5">
      <c r="A183" t="s">
        <v>239</v>
      </c>
      <c r="B183" s="14">
        <v>43054.607905092591</v>
      </c>
      <c r="C183">
        <v>2014</v>
      </c>
      <c r="D183" t="s">
        <v>3700</v>
      </c>
      <c r="E183">
        <v>0</v>
      </c>
    </row>
    <row r="184" spans="1:5">
      <c r="A184" t="s">
        <v>248</v>
      </c>
      <c r="B184" s="14">
        <v>43054.607905092591</v>
      </c>
      <c r="C184">
        <v>2014</v>
      </c>
      <c r="D184" t="s">
        <v>3701</v>
      </c>
      <c r="E184">
        <v>0</v>
      </c>
    </row>
    <row r="185" spans="1:5">
      <c r="A185" t="s">
        <v>248</v>
      </c>
      <c r="B185" s="14">
        <v>43054.607905092591</v>
      </c>
      <c r="C185">
        <v>2016</v>
      </c>
      <c r="D185" t="s">
        <v>3701</v>
      </c>
      <c r="E185">
        <v>0</v>
      </c>
    </row>
    <row r="186" spans="1:5">
      <c r="A186" t="s">
        <v>248</v>
      </c>
      <c r="B186" s="14">
        <v>43054.607905092591</v>
      </c>
      <c r="C186">
        <v>2016</v>
      </c>
      <c r="D186" t="s">
        <v>3700</v>
      </c>
      <c r="E186">
        <v>0</v>
      </c>
    </row>
    <row r="187" spans="1:5">
      <c r="A187" t="s">
        <v>248</v>
      </c>
      <c r="B187" s="14">
        <v>43054.607905092591</v>
      </c>
      <c r="C187">
        <v>2016</v>
      </c>
      <c r="D187" t="s">
        <v>3699</v>
      </c>
      <c r="E187">
        <v>0</v>
      </c>
    </row>
    <row r="188" spans="1:5">
      <c r="A188" t="s">
        <v>248</v>
      </c>
      <c r="B188" s="14">
        <v>43054.607905092591</v>
      </c>
      <c r="C188">
        <v>2015</v>
      </c>
      <c r="D188" t="s">
        <v>3701</v>
      </c>
    </row>
    <row r="189" spans="1:5">
      <c r="A189" t="s">
        <v>248</v>
      </c>
      <c r="B189" s="14">
        <v>43054.607905092591</v>
      </c>
      <c r="C189">
        <v>2015</v>
      </c>
      <c r="D189" t="s">
        <v>3699</v>
      </c>
    </row>
    <row r="190" spans="1:5">
      <c r="A190" t="s">
        <v>248</v>
      </c>
      <c r="B190" s="14">
        <v>43054.607905092591</v>
      </c>
      <c r="C190">
        <v>2014</v>
      </c>
      <c r="D190" t="s">
        <v>3700</v>
      </c>
      <c r="E190">
        <v>0</v>
      </c>
    </row>
    <row r="191" spans="1:5">
      <c r="A191" t="s">
        <v>248</v>
      </c>
      <c r="B191" s="14">
        <v>43054.607905092591</v>
      </c>
      <c r="C191">
        <v>2014</v>
      </c>
      <c r="D191" t="s">
        <v>3699</v>
      </c>
      <c r="E191">
        <v>0</v>
      </c>
    </row>
    <row r="192" spans="1:5">
      <c r="A192" t="s">
        <v>248</v>
      </c>
      <c r="B192" s="14">
        <v>43054.607905092591</v>
      </c>
      <c r="C192">
        <v>2013</v>
      </c>
      <c r="D192" t="s">
        <v>3701</v>
      </c>
      <c r="E192">
        <v>0</v>
      </c>
    </row>
    <row r="193" spans="1:5">
      <c r="A193" t="s">
        <v>248</v>
      </c>
      <c r="B193" s="14">
        <v>43054.607905092591</v>
      </c>
      <c r="C193">
        <v>2013</v>
      </c>
      <c r="D193" t="s">
        <v>3700</v>
      </c>
      <c r="E193">
        <v>0</v>
      </c>
    </row>
    <row r="194" spans="1:5">
      <c r="A194" t="s">
        <v>248</v>
      </c>
      <c r="B194" s="14">
        <v>43054.607905092591</v>
      </c>
      <c r="C194">
        <v>2013</v>
      </c>
      <c r="D194" t="s">
        <v>3699</v>
      </c>
      <c r="E194">
        <v>0</v>
      </c>
    </row>
    <row r="195" spans="1:5">
      <c r="A195" t="s">
        <v>248</v>
      </c>
      <c r="B195" s="14">
        <v>43054.607905092591</v>
      </c>
      <c r="C195">
        <v>2015</v>
      </c>
      <c r="D195" t="s">
        <v>3700</v>
      </c>
    </row>
    <row r="196" spans="1:5">
      <c r="A196" t="s">
        <v>254</v>
      </c>
      <c r="B196" s="14">
        <v>43054.607905092591</v>
      </c>
      <c r="C196">
        <v>2014</v>
      </c>
      <c r="D196" t="s">
        <v>3701</v>
      </c>
      <c r="E196">
        <v>0</v>
      </c>
    </row>
    <row r="197" spans="1:5">
      <c r="A197" t="s">
        <v>254</v>
      </c>
      <c r="B197" s="14">
        <v>43054.607905092591</v>
      </c>
      <c r="C197">
        <v>2015</v>
      </c>
      <c r="D197" t="s">
        <v>3699</v>
      </c>
      <c r="E197">
        <v>2</v>
      </c>
    </row>
    <row r="198" spans="1:5">
      <c r="A198" t="s">
        <v>254</v>
      </c>
      <c r="B198" s="14">
        <v>43054.607905092591</v>
      </c>
      <c r="C198">
        <v>2016</v>
      </c>
      <c r="D198" t="s">
        <v>3701</v>
      </c>
      <c r="E198">
        <v>0</v>
      </c>
    </row>
    <row r="199" spans="1:5">
      <c r="A199" t="s">
        <v>254</v>
      </c>
      <c r="B199" s="14">
        <v>43054.607905092591</v>
      </c>
      <c r="C199">
        <v>2016</v>
      </c>
      <c r="D199" t="s">
        <v>3700</v>
      </c>
      <c r="E199">
        <v>0</v>
      </c>
    </row>
    <row r="200" spans="1:5">
      <c r="A200" t="s">
        <v>254</v>
      </c>
      <c r="B200" s="14">
        <v>43054.607905092591</v>
      </c>
      <c r="C200">
        <v>2016</v>
      </c>
      <c r="D200" t="s">
        <v>3699</v>
      </c>
      <c r="E200">
        <v>0</v>
      </c>
    </row>
    <row r="201" spans="1:5">
      <c r="A201" t="s">
        <v>254</v>
      </c>
      <c r="B201" s="14">
        <v>43054.607905092591</v>
      </c>
      <c r="C201">
        <v>2015</v>
      </c>
      <c r="D201" t="s">
        <v>3701</v>
      </c>
      <c r="E201">
        <v>0</v>
      </c>
    </row>
    <row r="202" spans="1:5">
      <c r="A202" t="s">
        <v>254</v>
      </c>
      <c r="B202" s="14">
        <v>43054.607905092591</v>
      </c>
      <c r="C202">
        <v>2013</v>
      </c>
      <c r="D202" t="s">
        <v>3699</v>
      </c>
      <c r="E202">
        <v>2</v>
      </c>
    </row>
    <row r="203" spans="1:5">
      <c r="A203" t="s">
        <v>254</v>
      </c>
      <c r="B203" s="14">
        <v>43054.607905092591</v>
      </c>
      <c r="C203">
        <v>2014</v>
      </c>
      <c r="D203" t="s">
        <v>3700</v>
      </c>
      <c r="E203">
        <v>0</v>
      </c>
    </row>
    <row r="204" spans="1:5">
      <c r="A204" t="s">
        <v>254</v>
      </c>
      <c r="B204" s="14">
        <v>43054.607905092591</v>
      </c>
      <c r="C204">
        <v>2014</v>
      </c>
      <c r="D204" t="s">
        <v>3699</v>
      </c>
      <c r="E204">
        <v>2</v>
      </c>
    </row>
    <row r="205" spans="1:5">
      <c r="A205" t="s">
        <v>254</v>
      </c>
      <c r="B205" s="14">
        <v>43054.607905092591</v>
      </c>
      <c r="C205">
        <v>2013</v>
      </c>
      <c r="D205" t="s">
        <v>3701</v>
      </c>
      <c r="E205">
        <v>0</v>
      </c>
    </row>
    <row r="206" spans="1:5">
      <c r="A206" t="s">
        <v>254</v>
      </c>
      <c r="B206" s="14">
        <v>43054.607905092591</v>
      </c>
      <c r="C206">
        <v>2013</v>
      </c>
      <c r="D206" t="s">
        <v>3700</v>
      </c>
      <c r="E206">
        <v>0</v>
      </c>
    </row>
    <row r="207" spans="1:5">
      <c r="A207" t="s">
        <v>254</v>
      </c>
      <c r="B207" s="14">
        <v>43054.607905092591</v>
      </c>
      <c r="C207">
        <v>2015</v>
      </c>
      <c r="D207" t="s">
        <v>3700</v>
      </c>
      <c r="E207">
        <v>0</v>
      </c>
    </row>
    <row r="208" spans="1:5">
      <c r="A208" t="s">
        <v>263</v>
      </c>
      <c r="B208" s="14">
        <v>43054.607905092591</v>
      </c>
      <c r="C208">
        <v>2014</v>
      </c>
      <c r="D208" t="s">
        <v>3701</v>
      </c>
      <c r="E208">
        <v>0</v>
      </c>
    </row>
    <row r="209" spans="1:6">
      <c r="A209" t="s">
        <v>263</v>
      </c>
      <c r="B209" s="14">
        <v>43054.607905092591</v>
      </c>
      <c r="C209">
        <v>2016</v>
      </c>
      <c r="D209" t="s">
        <v>3701</v>
      </c>
      <c r="E209">
        <v>0</v>
      </c>
    </row>
    <row r="210" spans="1:6">
      <c r="A210" t="s">
        <v>263</v>
      </c>
      <c r="B210" s="14">
        <v>43054.607905092591</v>
      </c>
      <c r="C210">
        <v>2016</v>
      </c>
      <c r="D210" t="s">
        <v>3700</v>
      </c>
      <c r="E210">
        <v>0</v>
      </c>
    </row>
    <row r="211" spans="1:6">
      <c r="A211" t="s">
        <v>263</v>
      </c>
      <c r="B211" s="14">
        <v>43054.607905092591</v>
      </c>
      <c r="C211">
        <v>2016</v>
      </c>
      <c r="D211" t="s">
        <v>3699</v>
      </c>
      <c r="E211">
        <v>1</v>
      </c>
    </row>
    <row r="212" spans="1:6">
      <c r="A212" t="s">
        <v>263</v>
      </c>
      <c r="B212" s="14">
        <v>43054.607905092591</v>
      </c>
      <c r="C212">
        <v>2015</v>
      </c>
      <c r="D212" t="s">
        <v>3701</v>
      </c>
      <c r="E212">
        <v>5</v>
      </c>
      <c r="F212" t="s">
        <v>7217</v>
      </c>
    </row>
    <row r="213" spans="1:6">
      <c r="A213" t="s">
        <v>263</v>
      </c>
      <c r="B213" s="14">
        <v>43054.607905092591</v>
      </c>
      <c r="C213">
        <v>2015</v>
      </c>
      <c r="D213" t="s">
        <v>3699</v>
      </c>
      <c r="E213">
        <v>0</v>
      </c>
    </row>
    <row r="214" spans="1:6">
      <c r="A214" t="s">
        <v>263</v>
      </c>
      <c r="B214" s="14">
        <v>43054.607905092591</v>
      </c>
      <c r="C214">
        <v>2014</v>
      </c>
      <c r="D214" t="s">
        <v>3700</v>
      </c>
      <c r="E214">
        <v>0</v>
      </c>
    </row>
    <row r="215" spans="1:6">
      <c r="A215" t="s">
        <v>263</v>
      </c>
      <c r="B215" s="14">
        <v>43054.607905092591</v>
      </c>
      <c r="C215">
        <v>2014</v>
      </c>
      <c r="D215" t="s">
        <v>3699</v>
      </c>
      <c r="E215">
        <v>0</v>
      </c>
    </row>
    <row r="216" spans="1:6">
      <c r="A216" t="s">
        <v>263</v>
      </c>
      <c r="B216" s="14">
        <v>43054.607905092591</v>
      </c>
      <c r="C216">
        <v>2013</v>
      </c>
      <c r="D216" t="s">
        <v>3701</v>
      </c>
      <c r="E216">
        <v>0</v>
      </c>
    </row>
    <row r="217" spans="1:6">
      <c r="A217" t="s">
        <v>263</v>
      </c>
      <c r="B217" s="14">
        <v>43054.607905092591</v>
      </c>
      <c r="C217">
        <v>2013</v>
      </c>
      <c r="D217" t="s">
        <v>3700</v>
      </c>
      <c r="E217">
        <v>0</v>
      </c>
    </row>
    <row r="218" spans="1:6">
      <c r="A218" t="s">
        <v>263</v>
      </c>
      <c r="B218" s="14">
        <v>43054.607905092591</v>
      </c>
      <c r="C218">
        <v>2013</v>
      </c>
      <c r="D218" t="s">
        <v>3699</v>
      </c>
      <c r="E218">
        <v>74</v>
      </c>
    </row>
    <row r="219" spans="1:6">
      <c r="A219" t="s">
        <v>263</v>
      </c>
      <c r="B219" s="14">
        <v>43054.607905092591</v>
      </c>
      <c r="C219">
        <v>2015</v>
      </c>
      <c r="D219" t="s">
        <v>3700</v>
      </c>
      <c r="E219">
        <v>0</v>
      </c>
    </row>
    <row r="220" spans="1:6">
      <c r="A220" t="s">
        <v>272</v>
      </c>
      <c r="B220" s="14">
        <v>43054.607905092591</v>
      </c>
      <c r="C220">
        <v>2014</v>
      </c>
      <c r="D220" t="s">
        <v>3701</v>
      </c>
      <c r="E220">
        <v>0</v>
      </c>
    </row>
    <row r="221" spans="1:6">
      <c r="A221" t="s">
        <v>272</v>
      </c>
      <c r="B221" s="14">
        <v>43054.607905092591</v>
      </c>
      <c r="C221">
        <v>2016</v>
      </c>
      <c r="D221" t="s">
        <v>3701</v>
      </c>
      <c r="E221">
        <v>1</v>
      </c>
      <c r="F221" t="s">
        <v>7218</v>
      </c>
    </row>
    <row r="222" spans="1:6">
      <c r="A222" t="s">
        <v>272</v>
      </c>
      <c r="B222" s="14">
        <v>43054.607905092591</v>
      </c>
      <c r="C222">
        <v>2016</v>
      </c>
      <c r="D222" t="s">
        <v>3700</v>
      </c>
      <c r="E222">
        <v>0</v>
      </c>
    </row>
    <row r="223" spans="1:6">
      <c r="A223" t="s">
        <v>272</v>
      </c>
      <c r="B223" s="14">
        <v>43054.607905092591</v>
      </c>
      <c r="C223">
        <v>2016</v>
      </c>
      <c r="D223" t="s">
        <v>3699</v>
      </c>
      <c r="E223">
        <v>7</v>
      </c>
    </row>
    <row r="224" spans="1:6">
      <c r="A224" t="s">
        <v>272</v>
      </c>
      <c r="B224" s="14">
        <v>43054.607905092591</v>
      </c>
      <c r="C224">
        <v>2015</v>
      </c>
      <c r="D224" t="s">
        <v>3701</v>
      </c>
      <c r="E224">
        <v>0</v>
      </c>
    </row>
    <row r="225" spans="1:5">
      <c r="A225" t="s">
        <v>272</v>
      </c>
      <c r="B225" s="14">
        <v>43054.607905092591</v>
      </c>
      <c r="C225">
        <v>2015</v>
      </c>
      <c r="D225" t="s">
        <v>3699</v>
      </c>
      <c r="E225">
        <v>12</v>
      </c>
    </row>
    <row r="226" spans="1:5">
      <c r="A226" t="s">
        <v>272</v>
      </c>
      <c r="B226" s="14">
        <v>43054.607905092591</v>
      </c>
      <c r="C226">
        <v>2014</v>
      </c>
      <c r="D226" t="s">
        <v>3700</v>
      </c>
      <c r="E226">
        <v>0</v>
      </c>
    </row>
    <row r="227" spans="1:5">
      <c r="A227" t="s">
        <v>272</v>
      </c>
      <c r="B227" s="14">
        <v>43054.607905092591</v>
      </c>
      <c r="C227">
        <v>2014</v>
      </c>
      <c r="D227" t="s">
        <v>3699</v>
      </c>
      <c r="E227">
        <v>30</v>
      </c>
    </row>
    <row r="228" spans="1:5">
      <c r="A228" t="s">
        <v>272</v>
      </c>
      <c r="B228" s="14">
        <v>43054.607905092591</v>
      </c>
      <c r="C228">
        <v>2013</v>
      </c>
      <c r="D228" t="s">
        <v>3701</v>
      </c>
      <c r="E228">
        <v>0</v>
      </c>
    </row>
    <row r="229" spans="1:5">
      <c r="A229" t="s">
        <v>272</v>
      </c>
      <c r="B229" s="14">
        <v>43054.607905092591</v>
      </c>
      <c r="C229">
        <v>2013</v>
      </c>
      <c r="D229" t="s">
        <v>3700</v>
      </c>
      <c r="E229">
        <v>0</v>
      </c>
    </row>
    <row r="230" spans="1:5">
      <c r="A230" t="s">
        <v>272</v>
      </c>
      <c r="B230" s="14">
        <v>43054.607905092591</v>
      </c>
      <c r="C230">
        <v>2013</v>
      </c>
      <c r="D230" t="s">
        <v>3699</v>
      </c>
      <c r="E230">
        <v>30</v>
      </c>
    </row>
    <row r="231" spans="1:5">
      <c r="A231" t="s">
        <v>272</v>
      </c>
      <c r="B231" s="14">
        <v>43054.607905092591</v>
      </c>
      <c r="C231">
        <v>2015</v>
      </c>
      <c r="D231" t="s">
        <v>3700</v>
      </c>
      <c r="E231">
        <v>0</v>
      </c>
    </row>
    <row r="232" spans="1:5">
      <c r="A232" t="s">
        <v>280</v>
      </c>
      <c r="B232" s="14">
        <v>43054.607905092591</v>
      </c>
      <c r="C232">
        <v>2014</v>
      </c>
      <c r="D232" t="s">
        <v>3701</v>
      </c>
      <c r="E232">
        <v>0</v>
      </c>
    </row>
    <row r="233" spans="1:5">
      <c r="A233" t="s">
        <v>280</v>
      </c>
      <c r="B233" s="14">
        <v>43054.607905092591</v>
      </c>
      <c r="C233">
        <v>2015</v>
      </c>
      <c r="D233" t="s">
        <v>3699</v>
      </c>
      <c r="E233">
        <v>0</v>
      </c>
    </row>
    <row r="234" spans="1:5">
      <c r="A234" t="s">
        <v>280</v>
      </c>
      <c r="B234" s="14">
        <v>43054.607905092591</v>
      </c>
      <c r="C234">
        <v>2016</v>
      </c>
      <c r="D234" t="s">
        <v>3701</v>
      </c>
      <c r="E234">
        <v>0</v>
      </c>
    </row>
    <row r="235" spans="1:5">
      <c r="A235" t="s">
        <v>280</v>
      </c>
      <c r="B235" s="14">
        <v>43054.607905092591</v>
      </c>
      <c r="C235">
        <v>2016</v>
      </c>
      <c r="D235" t="s">
        <v>3700</v>
      </c>
      <c r="E235">
        <v>0</v>
      </c>
    </row>
    <row r="236" spans="1:5">
      <c r="A236" t="s">
        <v>280</v>
      </c>
      <c r="B236" s="14">
        <v>43054.607905092591</v>
      </c>
      <c r="C236">
        <v>2016</v>
      </c>
      <c r="D236" t="s">
        <v>3699</v>
      </c>
      <c r="E236">
        <v>0</v>
      </c>
    </row>
    <row r="237" spans="1:5">
      <c r="A237" t="s">
        <v>280</v>
      </c>
      <c r="B237" s="14">
        <v>43054.607905092591</v>
      </c>
      <c r="C237">
        <v>2015</v>
      </c>
      <c r="D237" t="s">
        <v>3701</v>
      </c>
      <c r="E237">
        <v>0</v>
      </c>
    </row>
    <row r="238" spans="1:5">
      <c r="A238" t="s">
        <v>280</v>
      </c>
      <c r="B238" s="14">
        <v>43054.607905092591</v>
      </c>
      <c r="C238">
        <v>2013</v>
      </c>
      <c r="D238" t="s">
        <v>3699</v>
      </c>
      <c r="E238">
        <v>1</v>
      </c>
    </row>
    <row r="239" spans="1:5">
      <c r="A239" t="s">
        <v>280</v>
      </c>
      <c r="B239" s="14">
        <v>43054.607905092591</v>
      </c>
      <c r="C239">
        <v>2014</v>
      </c>
      <c r="D239" t="s">
        <v>3700</v>
      </c>
      <c r="E239">
        <v>0</v>
      </c>
    </row>
    <row r="240" spans="1:5">
      <c r="A240" t="s">
        <v>280</v>
      </c>
      <c r="B240" s="14">
        <v>43054.607905092591</v>
      </c>
      <c r="C240">
        <v>2014</v>
      </c>
      <c r="D240" t="s">
        <v>3699</v>
      </c>
      <c r="E240">
        <v>9</v>
      </c>
    </row>
    <row r="241" spans="1:5">
      <c r="A241" t="s">
        <v>280</v>
      </c>
      <c r="B241" s="14">
        <v>43054.607905092591</v>
      </c>
      <c r="C241">
        <v>2013</v>
      </c>
      <c r="D241" t="s">
        <v>3701</v>
      </c>
      <c r="E241">
        <v>0</v>
      </c>
    </row>
    <row r="242" spans="1:5">
      <c r="A242" t="s">
        <v>280</v>
      </c>
      <c r="B242" s="14">
        <v>43054.607905092591</v>
      </c>
      <c r="C242">
        <v>2013</v>
      </c>
      <c r="D242" t="s">
        <v>3700</v>
      </c>
      <c r="E242">
        <v>0</v>
      </c>
    </row>
    <row r="243" spans="1:5">
      <c r="A243" t="s">
        <v>280</v>
      </c>
      <c r="B243" s="14">
        <v>43054.607905092591</v>
      </c>
      <c r="C243">
        <v>2015</v>
      </c>
      <c r="D243" t="s">
        <v>3700</v>
      </c>
      <c r="E243">
        <v>0</v>
      </c>
    </row>
    <row r="244" spans="1:5">
      <c r="A244" t="s">
        <v>285</v>
      </c>
      <c r="B244" s="14">
        <v>43054.607905092591</v>
      </c>
      <c r="C244">
        <v>2014</v>
      </c>
      <c r="D244" t="s">
        <v>3701</v>
      </c>
      <c r="E244">
        <v>0</v>
      </c>
    </row>
    <row r="245" spans="1:5">
      <c r="A245" t="s">
        <v>285</v>
      </c>
      <c r="B245" s="14">
        <v>43054.607905092591</v>
      </c>
      <c r="C245">
        <v>2015</v>
      </c>
      <c r="D245" t="s">
        <v>3699</v>
      </c>
      <c r="E245">
        <v>0</v>
      </c>
    </row>
    <row r="246" spans="1:5">
      <c r="A246" t="s">
        <v>285</v>
      </c>
      <c r="B246" s="14">
        <v>43054.607905092591</v>
      </c>
      <c r="C246">
        <v>2016</v>
      </c>
      <c r="D246" t="s">
        <v>3701</v>
      </c>
      <c r="E246">
        <v>0</v>
      </c>
    </row>
    <row r="247" spans="1:5">
      <c r="A247" t="s">
        <v>285</v>
      </c>
      <c r="B247" s="14">
        <v>43054.607905092591</v>
      </c>
      <c r="C247">
        <v>2016</v>
      </c>
      <c r="D247" t="s">
        <v>3700</v>
      </c>
      <c r="E247">
        <v>0</v>
      </c>
    </row>
    <row r="248" spans="1:5">
      <c r="A248" t="s">
        <v>285</v>
      </c>
      <c r="B248" s="14">
        <v>43054.607905092591</v>
      </c>
      <c r="C248">
        <v>2016</v>
      </c>
      <c r="D248" t="s">
        <v>3699</v>
      </c>
      <c r="E248">
        <v>0</v>
      </c>
    </row>
    <row r="249" spans="1:5">
      <c r="A249" t="s">
        <v>285</v>
      </c>
      <c r="B249" s="14">
        <v>43054.607905092591</v>
      </c>
      <c r="C249">
        <v>2015</v>
      </c>
      <c r="D249" t="s">
        <v>3701</v>
      </c>
      <c r="E249">
        <v>0</v>
      </c>
    </row>
    <row r="250" spans="1:5">
      <c r="A250" t="s">
        <v>285</v>
      </c>
      <c r="B250" s="14">
        <v>43054.607905092591</v>
      </c>
      <c r="C250">
        <v>2014</v>
      </c>
      <c r="D250" t="s">
        <v>3700</v>
      </c>
      <c r="E250">
        <v>0</v>
      </c>
    </row>
    <row r="251" spans="1:5">
      <c r="A251" t="s">
        <v>285</v>
      </c>
      <c r="B251" s="14">
        <v>43054.607905092591</v>
      </c>
      <c r="C251">
        <v>2014</v>
      </c>
      <c r="D251" t="s">
        <v>3699</v>
      </c>
      <c r="E251">
        <v>0</v>
      </c>
    </row>
    <row r="252" spans="1:5">
      <c r="A252" t="s">
        <v>285</v>
      </c>
      <c r="B252" s="14">
        <v>43054.607905092591</v>
      </c>
      <c r="C252">
        <v>2013</v>
      </c>
      <c r="D252" t="s">
        <v>3701</v>
      </c>
      <c r="E252">
        <v>0</v>
      </c>
    </row>
    <row r="253" spans="1:5">
      <c r="A253" t="s">
        <v>285</v>
      </c>
      <c r="B253" s="14">
        <v>43054.607905092591</v>
      </c>
      <c r="C253">
        <v>2013</v>
      </c>
      <c r="D253" t="s">
        <v>3700</v>
      </c>
      <c r="E253">
        <v>0</v>
      </c>
    </row>
    <row r="254" spans="1:5">
      <c r="A254" t="s">
        <v>285</v>
      </c>
      <c r="B254" s="14">
        <v>43054.607905092591</v>
      </c>
      <c r="C254">
        <v>2013</v>
      </c>
      <c r="D254" t="s">
        <v>3699</v>
      </c>
      <c r="E254">
        <v>0</v>
      </c>
    </row>
    <row r="255" spans="1:5">
      <c r="A255" t="s">
        <v>285</v>
      </c>
      <c r="B255" s="14">
        <v>43054.607905092591</v>
      </c>
      <c r="C255">
        <v>2015</v>
      </c>
      <c r="D255" t="s">
        <v>3700</v>
      </c>
      <c r="E255">
        <v>0</v>
      </c>
    </row>
    <row r="256" spans="1:5">
      <c r="A256" t="s">
        <v>291</v>
      </c>
      <c r="B256" s="14">
        <v>43054.607905092591</v>
      </c>
      <c r="C256">
        <v>2014</v>
      </c>
      <c r="D256" t="s">
        <v>3701</v>
      </c>
      <c r="E256">
        <v>0</v>
      </c>
    </row>
    <row r="257" spans="1:6">
      <c r="A257" t="s">
        <v>291</v>
      </c>
      <c r="B257" s="14">
        <v>43054.607905092591</v>
      </c>
      <c r="C257">
        <v>2016</v>
      </c>
      <c r="D257" t="s">
        <v>3701</v>
      </c>
      <c r="E257">
        <v>0</v>
      </c>
    </row>
    <row r="258" spans="1:6">
      <c r="A258" t="s">
        <v>291</v>
      </c>
      <c r="B258" s="14">
        <v>43054.607905092591</v>
      </c>
      <c r="C258">
        <v>2016</v>
      </c>
      <c r="D258" t="s">
        <v>3700</v>
      </c>
      <c r="E258">
        <v>0</v>
      </c>
    </row>
    <row r="259" spans="1:6">
      <c r="A259" t="s">
        <v>291</v>
      </c>
      <c r="B259" s="14">
        <v>43054.607905092591</v>
      </c>
      <c r="C259">
        <v>2016</v>
      </c>
      <c r="D259" t="s">
        <v>3699</v>
      </c>
      <c r="E259">
        <v>63</v>
      </c>
    </row>
    <row r="260" spans="1:6">
      <c r="A260" t="s">
        <v>291</v>
      </c>
      <c r="B260" s="14">
        <v>43054.607905092591</v>
      </c>
      <c r="C260">
        <v>2015</v>
      </c>
      <c r="D260" t="s">
        <v>3701</v>
      </c>
      <c r="E260">
        <v>0</v>
      </c>
    </row>
    <row r="261" spans="1:6">
      <c r="A261" t="s">
        <v>291</v>
      </c>
      <c r="B261" s="14">
        <v>43054.607905092591</v>
      </c>
      <c r="C261">
        <v>2015</v>
      </c>
      <c r="D261" t="s">
        <v>3699</v>
      </c>
      <c r="E261">
        <v>70</v>
      </c>
    </row>
    <row r="262" spans="1:6">
      <c r="A262" t="s">
        <v>291</v>
      </c>
      <c r="B262" s="14">
        <v>43054.607905092591</v>
      </c>
      <c r="C262">
        <v>2014</v>
      </c>
      <c r="D262" t="s">
        <v>3700</v>
      </c>
      <c r="E262">
        <v>0</v>
      </c>
    </row>
    <row r="263" spans="1:6">
      <c r="A263" t="s">
        <v>291</v>
      </c>
      <c r="B263" s="14">
        <v>43054.607905092591</v>
      </c>
      <c r="C263">
        <v>2014</v>
      </c>
      <c r="D263" t="s">
        <v>3699</v>
      </c>
      <c r="E263">
        <v>65</v>
      </c>
    </row>
    <row r="264" spans="1:6">
      <c r="A264" t="s">
        <v>291</v>
      </c>
      <c r="B264" s="14">
        <v>43054.607905092591</v>
      </c>
      <c r="C264">
        <v>2013</v>
      </c>
      <c r="D264" t="s">
        <v>3701</v>
      </c>
      <c r="E264">
        <v>0</v>
      </c>
    </row>
    <row r="265" spans="1:6">
      <c r="A265" t="s">
        <v>291</v>
      </c>
      <c r="B265" s="14">
        <v>43054.607905092591</v>
      </c>
      <c r="C265">
        <v>2013</v>
      </c>
      <c r="D265" t="s">
        <v>3700</v>
      </c>
      <c r="E265">
        <v>2</v>
      </c>
    </row>
    <row r="266" spans="1:6">
      <c r="A266" t="s">
        <v>291</v>
      </c>
      <c r="B266" s="14">
        <v>43054.607905092591</v>
      </c>
      <c r="C266">
        <v>2013</v>
      </c>
      <c r="D266" t="s">
        <v>3699</v>
      </c>
      <c r="E266">
        <v>101</v>
      </c>
    </row>
    <row r="267" spans="1:6">
      <c r="A267" t="s">
        <v>291</v>
      </c>
      <c r="B267" s="14">
        <v>43054.607905092591</v>
      </c>
      <c r="C267">
        <v>2015</v>
      </c>
      <c r="D267" t="s">
        <v>3700</v>
      </c>
      <c r="E267">
        <v>0</v>
      </c>
    </row>
    <row r="268" spans="1:6">
      <c r="A268" t="s">
        <v>300</v>
      </c>
      <c r="B268" s="14">
        <v>43054.607905092591</v>
      </c>
      <c r="C268">
        <v>2013</v>
      </c>
      <c r="D268" t="s">
        <v>3701</v>
      </c>
      <c r="E268">
        <v>1</v>
      </c>
      <c r="F268" t="s">
        <v>3837</v>
      </c>
    </row>
    <row r="269" spans="1:6">
      <c r="A269" t="s">
        <v>300</v>
      </c>
      <c r="B269" s="14">
        <v>43054.607905092591</v>
      </c>
      <c r="C269">
        <v>2016</v>
      </c>
      <c r="D269" t="s">
        <v>3701</v>
      </c>
      <c r="E269">
        <v>0</v>
      </c>
    </row>
    <row r="270" spans="1:6">
      <c r="A270" t="s">
        <v>300</v>
      </c>
      <c r="B270" s="14">
        <v>43054.607905092591</v>
      </c>
      <c r="C270">
        <v>2016</v>
      </c>
      <c r="D270" t="s">
        <v>3700</v>
      </c>
      <c r="E270">
        <v>14</v>
      </c>
    </row>
    <row r="271" spans="1:6">
      <c r="A271" t="s">
        <v>300</v>
      </c>
      <c r="B271" s="14">
        <v>43054.607905092591</v>
      </c>
      <c r="C271">
        <v>2016</v>
      </c>
      <c r="D271" t="s">
        <v>3699</v>
      </c>
      <c r="E271">
        <v>9</v>
      </c>
    </row>
    <row r="272" spans="1:6">
      <c r="A272" t="s">
        <v>300</v>
      </c>
      <c r="B272" s="14">
        <v>43054.607905092591</v>
      </c>
      <c r="C272">
        <v>2015</v>
      </c>
      <c r="D272" t="s">
        <v>3701</v>
      </c>
      <c r="E272">
        <v>0</v>
      </c>
    </row>
    <row r="273" spans="1:5">
      <c r="A273" t="s">
        <v>300</v>
      </c>
      <c r="B273" s="14">
        <v>43054.607905092591</v>
      </c>
      <c r="C273">
        <v>2015</v>
      </c>
      <c r="D273" t="s">
        <v>3700</v>
      </c>
      <c r="E273">
        <v>19</v>
      </c>
    </row>
    <row r="274" spans="1:5">
      <c r="A274" t="s">
        <v>300</v>
      </c>
      <c r="B274" s="14">
        <v>43054.607905092591</v>
      </c>
      <c r="C274">
        <v>2014</v>
      </c>
      <c r="D274" t="s">
        <v>3701</v>
      </c>
      <c r="E274">
        <v>0</v>
      </c>
    </row>
    <row r="275" spans="1:5">
      <c r="A275" t="s">
        <v>300</v>
      </c>
      <c r="B275" s="14">
        <v>43054.607905092591</v>
      </c>
      <c r="C275">
        <v>2014</v>
      </c>
      <c r="D275" t="s">
        <v>3699</v>
      </c>
      <c r="E275">
        <v>4</v>
      </c>
    </row>
    <row r="276" spans="1:5">
      <c r="A276" t="s">
        <v>300</v>
      </c>
      <c r="B276" s="14">
        <v>43054.607905092591</v>
      </c>
      <c r="C276">
        <v>2014</v>
      </c>
      <c r="D276" t="s">
        <v>3700</v>
      </c>
      <c r="E276">
        <v>10</v>
      </c>
    </row>
    <row r="277" spans="1:5">
      <c r="A277" t="s">
        <v>300</v>
      </c>
      <c r="B277" s="14">
        <v>43054.607905092591</v>
      </c>
      <c r="C277">
        <v>2013</v>
      </c>
      <c r="D277" t="s">
        <v>3700</v>
      </c>
      <c r="E277">
        <v>4</v>
      </c>
    </row>
    <row r="278" spans="1:5">
      <c r="A278" t="s">
        <v>300</v>
      </c>
      <c r="B278" s="14">
        <v>43054.607905092591</v>
      </c>
      <c r="C278">
        <v>2013</v>
      </c>
      <c r="D278" t="s">
        <v>3699</v>
      </c>
      <c r="E278">
        <v>0</v>
      </c>
    </row>
    <row r="279" spans="1:5">
      <c r="A279" t="s">
        <v>300</v>
      </c>
      <c r="B279" s="14">
        <v>43054.607905092591</v>
      </c>
      <c r="C279">
        <v>2015</v>
      </c>
      <c r="D279" t="s">
        <v>3699</v>
      </c>
      <c r="E279">
        <v>11</v>
      </c>
    </row>
    <row r="280" spans="1:5">
      <c r="A280" t="s">
        <v>311</v>
      </c>
      <c r="B280" s="14">
        <v>43054.607905092591</v>
      </c>
      <c r="C280">
        <v>2014</v>
      </c>
      <c r="D280" t="s">
        <v>3701</v>
      </c>
      <c r="E280">
        <v>0</v>
      </c>
    </row>
    <row r="281" spans="1:5">
      <c r="A281" t="s">
        <v>311</v>
      </c>
      <c r="B281" s="14">
        <v>43054.607905092591</v>
      </c>
      <c r="C281">
        <v>2016</v>
      </c>
      <c r="D281" t="s">
        <v>3701</v>
      </c>
      <c r="E281">
        <v>0</v>
      </c>
    </row>
    <row r="282" spans="1:5">
      <c r="A282" t="s">
        <v>311</v>
      </c>
      <c r="B282" s="14">
        <v>43054.607905092591</v>
      </c>
      <c r="C282">
        <v>2016</v>
      </c>
      <c r="D282" t="s">
        <v>3700</v>
      </c>
      <c r="E282">
        <v>0</v>
      </c>
    </row>
    <row r="283" spans="1:5">
      <c r="A283" t="s">
        <v>311</v>
      </c>
      <c r="B283" s="14">
        <v>43054.607905092591</v>
      </c>
      <c r="C283">
        <v>2016</v>
      </c>
      <c r="D283" t="s">
        <v>3699</v>
      </c>
      <c r="E283">
        <v>0</v>
      </c>
    </row>
    <row r="284" spans="1:5">
      <c r="A284" t="s">
        <v>311</v>
      </c>
      <c r="B284" s="14">
        <v>43054.607905092591</v>
      </c>
      <c r="C284">
        <v>2015</v>
      </c>
      <c r="D284" t="s">
        <v>3701</v>
      </c>
      <c r="E284">
        <v>0</v>
      </c>
    </row>
    <row r="285" spans="1:5">
      <c r="A285" t="s">
        <v>311</v>
      </c>
      <c r="B285" s="14">
        <v>43054.607905092591</v>
      </c>
      <c r="C285">
        <v>2015</v>
      </c>
      <c r="D285" t="s">
        <v>3699</v>
      </c>
      <c r="E285">
        <v>0</v>
      </c>
    </row>
    <row r="286" spans="1:5">
      <c r="A286" t="s">
        <v>311</v>
      </c>
      <c r="B286" s="14">
        <v>43054.607905092591</v>
      </c>
      <c r="C286">
        <v>2014</v>
      </c>
      <c r="D286" t="s">
        <v>3700</v>
      </c>
      <c r="E286">
        <v>0</v>
      </c>
    </row>
    <row r="287" spans="1:5">
      <c r="A287" t="s">
        <v>311</v>
      </c>
      <c r="B287" s="14">
        <v>43054.607905092591</v>
      </c>
      <c r="C287">
        <v>2014</v>
      </c>
      <c r="D287" t="s">
        <v>3699</v>
      </c>
      <c r="E287">
        <v>0</v>
      </c>
    </row>
    <row r="288" spans="1:5">
      <c r="A288" t="s">
        <v>311</v>
      </c>
      <c r="B288" s="14">
        <v>43054.607905092591</v>
      </c>
      <c r="C288">
        <v>2013</v>
      </c>
      <c r="D288" t="s">
        <v>3701</v>
      </c>
      <c r="E288">
        <v>0</v>
      </c>
    </row>
    <row r="289" spans="1:6">
      <c r="A289" t="s">
        <v>311</v>
      </c>
      <c r="B289" s="14">
        <v>43054.607905092591</v>
      </c>
      <c r="C289">
        <v>2013</v>
      </c>
      <c r="D289" t="s">
        <v>3700</v>
      </c>
      <c r="E289">
        <v>0</v>
      </c>
    </row>
    <row r="290" spans="1:6">
      <c r="A290" t="s">
        <v>311</v>
      </c>
      <c r="B290" s="14">
        <v>43054.607905092591</v>
      </c>
      <c r="C290">
        <v>2013</v>
      </c>
      <c r="D290" t="s">
        <v>3699</v>
      </c>
      <c r="E290">
        <v>0</v>
      </c>
    </row>
    <row r="291" spans="1:6">
      <c r="A291" t="s">
        <v>311</v>
      </c>
      <c r="B291" s="14">
        <v>43054.607905092591</v>
      </c>
      <c r="C291">
        <v>2015</v>
      </c>
      <c r="D291" t="s">
        <v>3700</v>
      </c>
      <c r="E291">
        <v>0</v>
      </c>
    </row>
    <row r="292" spans="1:6">
      <c r="A292" t="s">
        <v>318</v>
      </c>
      <c r="B292" s="14">
        <v>43054.607905092591</v>
      </c>
      <c r="C292">
        <v>2014</v>
      </c>
      <c r="D292" t="s">
        <v>3701</v>
      </c>
      <c r="E292">
        <v>0</v>
      </c>
    </row>
    <row r="293" spans="1:6">
      <c r="A293" t="s">
        <v>318</v>
      </c>
      <c r="B293" s="14">
        <v>43054.607905092591</v>
      </c>
      <c r="C293">
        <v>2015</v>
      </c>
      <c r="D293" t="s">
        <v>3699</v>
      </c>
      <c r="E293">
        <v>0</v>
      </c>
    </row>
    <row r="294" spans="1:6">
      <c r="A294" t="s">
        <v>318</v>
      </c>
      <c r="B294" s="14">
        <v>43054.607905092591</v>
      </c>
      <c r="C294">
        <v>2016</v>
      </c>
      <c r="D294" t="s">
        <v>3701</v>
      </c>
      <c r="E294">
        <v>35</v>
      </c>
      <c r="F294" t="s">
        <v>7219</v>
      </c>
    </row>
    <row r="295" spans="1:6">
      <c r="A295" t="s">
        <v>318</v>
      </c>
      <c r="B295" s="14">
        <v>43054.607905092591</v>
      </c>
      <c r="C295">
        <v>2016</v>
      </c>
      <c r="D295" t="s">
        <v>3700</v>
      </c>
      <c r="E295">
        <v>9</v>
      </c>
    </row>
    <row r="296" spans="1:6">
      <c r="A296" t="s">
        <v>318</v>
      </c>
      <c r="B296" s="14">
        <v>43054.607905092591</v>
      </c>
      <c r="C296">
        <v>2016</v>
      </c>
      <c r="D296" t="s">
        <v>3699</v>
      </c>
      <c r="E296">
        <v>0</v>
      </c>
    </row>
    <row r="297" spans="1:6">
      <c r="A297" t="s">
        <v>318</v>
      </c>
      <c r="B297" s="14">
        <v>43054.607905092591</v>
      </c>
      <c r="C297">
        <v>2015</v>
      </c>
      <c r="D297" t="s">
        <v>3701</v>
      </c>
      <c r="E297">
        <v>47</v>
      </c>
      <c r="F297" t="s">
        <v>7219</v>
      </c>
    </row>
    <row r="298" spans="1:6">
      <c r="A298" t="s">
        <v>318</v>
      </c>
      <c r="B298" s="14">
        <v>43054.607905092591</v>
      </c>
      <c r="C298">
        <v>2013</v>
      </c>
      <c r="D298" t="s">
        <v>3699</v>
      </c>
    </row>
    <row r="299" spans="1:6">
      <c r="A299" t="s">
        <v>318</v>
      </c>
      <c r="B299" s="14">
        <v>43054.607905092591</v>
      </c>
      <c r="C299">
        <v>2014</v>
      </c>
      <c r="D299" t="s">
        <v>3700</v>
      </c>
      <c r="E299">
        <v>0</v>
      </c>
    </row>
    <row r="300" spans="1:6">
      <c r="A300" t="s">
        <v>318</v>
      </c>
      <c r="B300" s="14">
        <v>43054.607905092591</v>
      </c>
      <c r="C300">
        <v>2014</v>
      </c>
      <c r="D300" t="s">
        <v>3699</v>
      </c>
      <c r="E300">
        <v>0</v>
      </c>
    </row>
    <row r="301" spans="1:6">
      <c r="A301" t="s">
        <v>318</v>
      </c>
      <c r="B301" s="14">
        <v>43054.607905092591</v>
      </c>
      <c r="C301">
        <v>2013</v>
      </c>
      <c r="D301" t="s">
        <v>3701</v>
      </c>
    </row>
    <row r="302" spans="1:6">
      <c r="A302" t="s">
        <v>318</v>
      </c>
      <c r="B302" s="14">
        <v>43054.607905092591</v>
      </c>
      <c r="C302">
        <v>2013</v>
      </c>
      <c r="D302" t="s">
        <v>3700</v>
      </c>
    </row>
    <row r="303" spans="1:6">
      <c r="A303" t="s">
        <v>318</v>
      </c>
      <c r="B303" s="14">
        <v>43054.607905092591</v>
      </c>
      <c r="C303">
        <v>2015</v>
      </c>
      <c r="D303" t="s">
        <v>3700</v>
      </c>
      <c r="E303">
        <v>9</v>
      </c>
    </row>
    <row r="304" spans="1:6">
      <c r="A304" t="s">
        <v>327</v>
      </c>
      <c r="B304" s="14">
        <v>43054.607905092591</v>
      </c>
      <c r="C304">
        <v>2014</v>
      </c>
      <c r="D304" t="s">
        <v>3701</v>
      </c>
      <c r="E304">
        <v>1</v>
      </c>
      <c r="F304" t="s">
        <v>3838</v>
      </c>
    </row>
    <row r="305" spans="1:5">
      <c r="A305" t="s">
        <v>327</v>
      </c>
      <c r="B305" s="14">
        <v>43054.607905092591</v>
      </c>
      <c r="C305">
        <v>2016</v>
      </c>
      <c r="D305" t="s">
        <v>3701</v>
      </c>
      <c r="E305">
        <v>0</v>
      </c>
    </row>
    <row r="306" spans="1:5">
      <c r="A306" t="s">
        <v>327</v>
      </c>
      <c r="B306" s="14">
        <v>43054.607905092591</v>
      </c>
      <c r="C306">
        <v>2016</v>
      </c>
      <c r="D306" t="s">
        <v>3700</v>
      </c>
      <c r="E306">
        <v>0</v>
      </c>
    </row>
    <row r="307" spans="1:5">
      <c r="A307" t="s">
        <v>327</v>
      </c>
      <c r="B307" s="14">
        <v>43054.607905092591</v>
      </c>
      <c r="C307">
        <v>2016</v>
      </c>
      <c r="D307" t="s">
        <v>3699</v>
      </c>
      <c r="E307">
        <v>0</v>
      </c>
    </row>
    <row r="308" spans="1:5">
      <c r="A308" t="s">
        <v>327</v>
      </c>
      <c r="B308" s="14">
        <v>43054.607905092591</v>
      </c>
      <c r="C308">
        <v>2015</v>
      </c>
      <c r="D308" t="s">
        <v>3701</v>
      </c>
      <c r="E308">
        <v>0</v>
      </c>
    </row>
    <row r="309" spans="1:5">
      <c r="A309" t="s">
        <v>327</v>
      </c>
      <c r="B309" s="14">
        <v>43054.607905092591</v>
      </c>
      <c r="C309">
        <v>2015</v>
      </c>
      <c r="D309" t="s">
        <v>3699</v>
      </c>
      <c r="E309">
        <v>2</v>
      </c>
    </row>
    <row r="310" spans="1:5">
      <c r="A310" t="s">
        <v>327</v>
      </c>
      <c r="B310" s="14">
        <v>43054.607905092591</v>
      </c>
      <c r="C310">
        <v>2014</v>
      </c>
      <c r="D310" t="s">
        <v>3700</v>
      </c>
      <c r="E310">
        <v>0</v>
      </c>
    </row>
    <row r="311" spans="1:5">
      <c r="A311" t="s">
        <v>327</v>
      </c>
      <c r="B311" s="14">
        <v>43054.607905092591</v>
      </c>
      <c r="C311">
        <v>2014</v>
      </c>
      <c r="D311" t="s">
        <v>3699</v>
      </c>
      <c r="E311">
        <v>4</v>
      </c>
    </row>
    <row r="312" spans="1:5">
      <c r="A312" t="s">
        <v>327</v>
      </c>
      <c r="B312" s="14">
        <v>43054.607905092591</v>
      </c>
      <c r="C312">
        <v>2013</v>
      </c>
      <c r="D312" t="s">
        <v>3701</v>
      </c>
      <c r="E312">
        <v>0</v>
      </c>
    </row>
    <row r="313" spans="1:5">
      <c r="A313" t="s">
        <v>327</v>
      </c>
      <c r="B313" s="14">
        <v>43054.607905092591</v>
      </c>
      <c r="C313">
        <v>2013</v>
      </c>
      <c r="D313" t="s">
        <v>3700</v>
      </c>
      <c r="E313">
        <v>0</v>
      </c>
    </row>
    <row r="314" spans="1:5">
      <c r="A314" t="s">
        <v>327</v>
      </c>
      <c r="B314" s="14">
        <v>43054.607905092591</v>
      </c>
      <c r="C314">
        <v>2013</v>
      </c>
      <c r="D314" t="s">
        <v>3699</v>
      </c>
      <c r="E314">
        <v>0</v>
      </c>
    </row>
    <row r="315" spans="1:5">
      <c r="A315" t="s">
        <v>327</v>
      </c>
      <c r="B315" s="14">
        <v>43054.607905092591</v>
      </c>
      <c r="C315">
        <v>2015</v>
      </c>
      <c r="D315" t="s">
        <v>3700</v>
      </c>
      <c r="E315">
        <v>0</v>
      </c>
    </row>
    <row r="316" spans="1:5">
      <c r="A316" t="s">
        <v>336</v>
      </c>
      <c r="B316" s="14">
        <v>43054.607905092591</v>
      </c>
      <c r="C316">
        <v>2013</v>
      </c>
      <c r="D316" t="s">
        <v>3701</v>
      </c>
      <c r="E316">
        <v>0</v>
      </c>
    </row>
    <row r="317" spans="1:5">
      <c r="A317" t="s">
        <v>336</v>
      </c>
      <c r="B317" s="14">
        <v>43054.607905092591</v>
      </c>
      <c r="C317">
        <v>2016</v>
      </c>
      <c r="D317" t="s">
        <v>3700</v>
      </c>
      <c r="E317">
        <v>1</v>
      </c>
    </row>
    <row r="318" spans="1:5">
      <c r="A318" t="s">
        <v>336</v>
      </c>
      <c r="B318" s="14">
        <v>43054.607905092591</v>
      </c>
      <c r="C318">
        <v>2016</v>
      </c>
      <c r="D318" t="s">
        <v>3699</v>
      </c>
      <c r="E318">
        <v>0</v>
      </c>
    </row>
    <row r="319" spans="1:5">
      <c r="A319" t="s">
        <v>336</v>
      </c>
      <c r="B319" s="14">
        <v>43054.607905092591</v>
      </c>
      <c r="C319">
        <v>2015</v>
      </c>
      <c r="D319" t="s">
        <v>3700</v>
      </c>
      <c r="E319">
        <v>0</v>
      </c>
    </row>
    <row r="320" spans="1:5">
      <c r="A320" t="s">
        <v>336</v>
      </c>
      <c r="B320" s="14">
        <v>43054.607905092591</v>
      </c>
      <c r="C320">
        <v>2015</v>
      </c>
      <c r="D320" t="s">
        <v>3701</v>
      </c>
      <c r="E320">
        <v>0</v>
      </c>
    </row>
    <row r="321" spans="1:5">
      <c r="A321" t="s">
        <v>336</v>
      </c>
      <c r="B321" s="14">
        <v>43054.607905092591</v>
      </c>
      <c r="C321">
        <v>2016</v>
      </c>
      <c r="D321" t="s">
        <v>3701</v>
      </c>
      <c r="E321">
        <v>0</v>
      </c>
    </row>
    <row r="322" spans="1:5">
      <c r="A322" t="s">
        <v>336</v>
      </c>
      <c r="B322" s="14">
        <v>43054.607905092591</v>
      </c>
      <c r="C322">
        <v>2014</v>
      </c>
      <c r="D322" t="s">
        <v>3701</v>
      </c>
    </row>
    <row r="323" spans="1:5">
      <c r="A323" t="s">
        <v>336</v>
      </c>
      <c r="B323" s="14">
        <v>43054.607905092591</v>
      </c>
      <c r="C323">
        <v>2014</v>
      </c>
      <c r="D323" t="s">
        <v>3699</v>
      </c>
    </row>
    <row r="324" spans="1:5">
      <c r="A324" t="s">
        <v>336</v>
      </c>
      <c r="B324" s="14">
        <v>43054.607905092591</v>
      </c>
      <c r="C324">
        <v>2013</v>
      </c>
      <c r="D324" t="s">
        <v>3700</v>
      </c>
      <c r="E324">
        <v>7</v>
      </c>
    </row>
    <row r="325" spans="1:5">
      <c r="A325" t="s">
        <v>336</v>
      </c>
      <c r="B325" s="14">
        <v>43054.607905092591</v>
      </c>
      <c r="C325">
        <v>2013</v>
      </c>
      <c r="D325" t="s">
        <v>3699</v>
      </c>
      <c r="E325">
        <v>0</v>
      </c>
    </row>
    <row r="326" spans="1:5">
      <c r="A326" t="s">
        <v>336</v>
      </c>
      <c r="B326" s="14">
        <v>43054.607905092591</v>
      </c>
      <c r="C326">
        <v>2014</v>
      </c>
      <c r="D326" t="s">
        <v>3700</v>
      </c>
    </row>
    <row r="327" spans="1:5">
      <c r="A327" t="s">
        <v>336</v>
      </c>
      <c r="B327" s="14">
        <v>43054.607905092591</v>
      </c>
      <c r="C327">
        <v>2015</v>
      </c>
      <c r="D327" t="s">
        <v>3699</v>
      </c>
      <c r="E327">
        <v>0</v>
      </c>
    </row>
    <row r="328" spans="1:5">
      <c r="A328" t="s">
        <v>349</v>
      </c>
      <c r="B328" s="14">
        <v>43054.607905092591</v>
      </c>
      <c r="C328">
        <v>2014</v>
      </c>
      <c r="D328" t="s">
        <v>3701</v>
      </c>
      <c r="E328">
        <v>0</v>
      </c>
    </row>
    <row r="329" spans="1:5">
      <c r="A329" t="s">
        <v>349</v>
      </c>
      <c r="B329" s="14">
        <v>43054.607905092591</v>
      </c>
      <c r="C329">
        <v>2016</v>
      </c>
      <c r="D329" t="s">
        <v>3701</v>
      </c>
      <c r="E329">
        <v>0</v>
      </c>
    </row>
    <row r="330" spans="1:5">
      <c r="A330" t="s">
        <v>349</v>
      </c>
      <c r="B330" s="14">
        <v>43054.607905092591</v>
      </c>
      <c r="C330">
        <v>2016</v>
      </c>
      <c r="D330" t="s">
        <v>3700</v>
      </c>
      <c r="E330">
        <v>0</v>
      </c>
    </row>
    <row r="331" spans="1:5">
      <c r="A331" t="s">
        <v>349</v>
      </c>
      <c r="B331" s="14">
        <v>43054.607905092591</v>
      </c>
      <c r="C331">
        <v>2016</v>
      </c>
      <c r="D331" t="s">
        <v>3699</v>
      </c>
      <c r="E331">
        <v>0</v>
      </c>
    </row>
    <row r="332" spans="1:5">
      <c r="A332" t="s">
        <v>349</v>
      </c>
      <c r="B332" s="14">
        <v>43054.607905092591</v>
      </c>
      <c r="C332">
        <v>2015</v>
      </c>
      <c r="D332" t="s">
        <v>3701</v>
      </c>
      <c r="E332">
        <v>0</v>
      </c>
    </row>
    <row r="333" spans="1:5">
      <c r="A333" t="s">
        <v>349</v>
      </c>
      <c r="B333" s="14">
        <v>43054.607905092591</v>
      </c>
      <c r="C333">
        <v>2015</v>
      </c>
      <c r="D333" t="s">
        <v>3699</v>
      </c>
      <c r="E333">
        <v>5</v>
      </c>
    </row>
    <row r="334" spans="1:5">
      <c r="A334" t="s">
        <v>349</v>
      </c>
      <c r="B334" s="14">
        <v>43054.607905092591</v>
      </c>
      <c r="C334">
        <v>2014</v>
      </c>
      <c r="D334" t="s">
        <v>3700</v>
      </c>
      <c r="E334">
        <v>0</v>
      </c>
    </row>
    <row r="335" spans="1:5">
      <c r="A335" t="s">
        <v>349</v>
      </c>
      <c r="B335" s="14">
        <v>43054.607905092591</v>
      </c>
      <c r="C335">
        <v>2014</v>
      </c>
      <c r="D335" t="s">
        <v>3699</v>
      </c>
      <c r="E335">
        <v>5</v>
      </c>
    </row>
    <row r="336" spans="1:5">
      <c r="A336" t="s">
        <v>349</v>
      </c>
      <c r="B336" s="14">
        <v>43054.607905092591</v>
      </c>
      <c r="C336">
        <v>2013</v>
      </c>
      <c r="D336" t="s">
        <v>3701</v>
      </c>
      <c r="E336">
        <v>0</v>
      </c>
    </row>
    <row r="337" spans="1:6">
      <c r="A337" t="s">
        <v>349</v>
      </c>
      <c r="B337" s="14">
        <v>43054.607905092591</v>
      </c>
      <c r="C337">
        <v>2013</v>
      </c>
      <c r="D337" t="s">
        <v>3700</v>
      </c>
      <c r="E337">
        <v>0</v>
      </c>
    </row>
    <row r="338" spans="1:6">
      <c r="A338" t="s">
        <v>349</v>
      </c>
      <c r="B338" s="14">
        <v>43054.607905092591</v>
      </c>
      <c r="C338">
        <v>2013</v>
      </c>
      <c r="D338" t="s">
        <v>3699</v>
      </c>
      <c r="E338">
        <v>5</v>
      </c>
    </row>
    <row r="339" spans="1:6">
      <c r="A339" t="s">
        <v>349</v>
      </c>
      <c r="B339" s="14">
        <v>43054.607905092591</v>
      </c>
      <c r="C339">
        <v>2015</v>
      </c>
      <c r="D339" t="s">
        <v>3700</v>
      </c>
      <c r="E339">
        <v>0</v>
      </c>
    </row>
    <row r="340" spans="1:6">
      <c r="A340" t="s">
        <v>359</v>
      </c>
      <c r="B340" s="14">
        <v>43054.607905092591</v>
      </c>
      <c r="C340">
        <v>2013</v>
      </c>
      <c r="D340" t="s">
        <v>3701</v>
      </c>
      <c r="E340">
        <v>0</v>
      </c>
      <c r="F340" t="s">
        <v>1465</v>
      </c>
    </row>
    <row r="341" spans="1:6">
      <c r="A341" t="s">
        <v>359</v>
      </c>
      <c r="B341" s="14">
        <v>43054.607905092591</v>
      </c>
      <c r="C341">
        <v>2015</v>
      </c>
      <c r="D341" t="s">
        <v>3700</v>
      </c>
      <c r="E341">
        <v>0</v>
      </c>
    </row>
    <row r="342" spans="1:6">
      <c r="A342" t="s">
        <v>359</v>
      </c>
      <c r="B342" s="14">
        <v>43054.607905092591</v>
      </c>
      <c r="C342">
        <v>2016</v>
      </c>
      <c r="D342" t="s">
        <v>3700</v>
      </c>
      <c r="E342">
        <v>0</v>
      </c>
    </row>
    <row r="343" spans="1:6">
      <c r="A343" t="s">
        <v>359</v>
      </c>
      <c r="B343" s="14">
        <v>43054.607905092591</v>
      </c>
      <c r="C343">
        <v>2016</v>
      </c>
      <c r="D343" t="s">
        <v>3699</v>
      </c>
      <c r="E343">
        <v>0</v>
      </c>
    </row>
    <row r="344" spans="1:6">
      <c r="A344" t="s">
        <v>359</v>
      </c>
      <c r="B344" s="14">
        <v>43054.607905092591</v>
      </c>
      <c r="C344">
        <v>2015</v>
      </c>
      <c r="D344" t="s">
        <v>3701</v>
      </c>
      <c r="E344">
        <v>0</v>
      </c>
    </row>
    <row r="345" spans="1:6">
      <c r="A345" t="s">
        <v>359</v>
      </c>
      <c r="B345" s="14">
        <v>43054.607905092591</v>
      </c>
      <c r="C345">
        <v>2016</v>
      </c>
      <c r="D345" t="s">
        <v>3701</v>
      </c>
      <c r="E345">
        <v>0</v>
      </c>
    </row>
    <row r="346" spans="1:6">
      <c r="A346" t="s">
        <v>359</v>
      </c>
      <c r="B346" s="14">
        <v>43054.607905092591</v>
      </c>
      <c r="C346">
        <v>2014</v>
      </c>
      <c r="D346" t="s">
        <v>3701</v>
      </c>
      <c r="E346">
        <v>0</v>
      </c>
    </row>
    <row r="347" spans="1:6">
      <c r="A347" t="s">
        <v>359</v>
      </c>
      <c r="B347" s="14">
        <v>43054.607905092591</v>
      </c>
      <c r="C347">
        <v>2014</v>
      </c>
      <c r="D347" t="s">
        <v>3699</v>
      </c>
      <c r="E347">
        <v>0</v>
      </c>
    </row>
    <row r="348" spans="1:6">
      <c r="A348" t="s">
        <v>359</v>
      </c>
      <c r="B348" s="14">
        <v>43054.607905092591</v>
      </c>
      <c r="C348">
        <v>2013</v>
      </c>
      <c r="D348" t="s">
        <v>3700</v>
      </c>
      <c r="E348">
        <v>0</v>
      </c>
    </row>
    <row r="349" spans="1:6">
      <c r="A349" t="s">
        <v>359</v>
      </c>
      <c r="B349" s="14">
        <v>43054.607905092591</v>
      </c>
      <c r="C349">
        <v>2013</v>
      </c>
      <c r="D349" t="s">
        <v>3699</v>
      </c>
      <c r="E349">
        <v>0</v>
      </c>
    </row>
    <row r="350" spans="1:6">
      <c r="A350" t="s">
        <v>359</v>
      </c>
      <c r="B350" s="14">
        <v>43054.607905092591</v>
      </c>
      <c r="C350">
        <v>2015</v>
      </c>
      <c r="D350" t="s">
        <v>3699</v>
      </c>
      <c r="E350">
        <v>0</v>
      </c>
    </row>
    <row r="351" spans="1:6">
      <c r="A351" t="s">
        <v>359</v>
      </c>
      <c r="B351" s="14">
        <v>43054.607905092591</v>
      </c>
      <c r="C351">
        <v>2014</v>
      </c>
      <c r="D351" t="s">
        <v>3700</v>
      </c>
      <c r="E351">
        <v>0</v>
      </c>
    </row>
    <row r="352" spans="1:6">
      <c r="A352" t="s">
        <v>368</v>
      </c>
      <c r="B352" s="14">
        <v>43054.607905092591</v>
      </c>
      <c r="C352">
        <v>2013</v>
      </c>
      <c r="D352" t="s">
        <v>3701</v>
      </c>
      <c r="E352">
        <v>0</v>
      </c>
    </row>
    <row r="353" spans="1:6">
      <c r="A353" t="s">
        <v>368</v>
      </c>
      <c r="B353" s="14">
        <v>43054.607905092591</v>
      </c>
      <c r="C353">
        <v>2016</v>
      </c>
      <c r="D353" t="s">
        <v>3700</v>
      </c>
      <c r="E353">
        <v>0</v>
      </c>
    </row>
    <row r="354" spans="1:6">
      <c r="A354" t="s">
        <v>368</v>
      </c>
      <c r="B354" s="14">
        <v>43054.607905092591</v>
      </c>
      <c r="C354">
        <v>2016</v>
      </c>
      <c r="D354" t="s">
        <v>3699</v>
      </c>
      <c r="E354">
        <v>32</v>
      </c>
    </row>
    <row r="355" spans="1:6">
      <c r="A355" t="s">
        <v>368</v>
      </c>
      <c r="B355" s="14">
        <v>43054.607905092591</v>
      </c>
      <c r="C355">
        <v>2015</v>
      </c>
      <c r="D355" t="s">
        <v>3701</v>
      </c>
      <c r="E355">
        <v>0</v>
      </c>
    </row>
    <row r="356" spans="1:6">
      <c r="A356" t="s">
        <v>368</v>
      </c>
      <c r="B356" s="14">
        <v>43054.607905092591</v>
      </c>
      <c r="C356">
        <v>2015</v>
      </c>
      <c r="D356" t="s">
        <v>3700</v>
      </c>
      <c r="E356">
        <v>0</v>
      </c>
    </row>
    <row r="357" spans="1:6">
      <c r="A357" t="s">
        <v>368</v>
      </c>
      <c r="B357" s="14">
        <v>43054.607905092591</v>
      </c>
      <c r="C357">
        <v>2015</v>
      </c>
      <c r="D357" t="s">
        <v>3699</v>
      </c>
      <c r="E357">
        <v>32</v>
      </c>
    </row>
    <row r="358" spans="1:6">
      <c r="A358" t="s">
        <v>368</v>
      </c>
      <c r="B358" s="14">
        <v>43054.607905092591</v>
      </c>
      <c r="C358">
        <v>2014</v>
      </c>
      <c r="D358" t="s">
        <v>3701</v>
      </c>
      <c r="E358">
        <v>0</v>
      </c>
    </row>
    <row r="359" spans="1:6">
      <c r="A359" t="s">
        <v>368</v>
      </c>
      <c r="B359" s="14">
        <v>43054.607905092591</v>
      </c>
      <c r="C359">
        <v>2014</v>
      </c>
      <c r="D359" t="s">
        <v>3699</v>
      </c>
      <c r="E359">
        <v>12</v>
      </c>
    </row>
    <row r="360" spans="1:6">
      <c r="A360" t="s">
        <v>368</v>
      </c>
      <c r="B360" s="14">
        <v>43054.607905092591</v>
      </c>
      <c r="C360">
        <v>2013</v>
      </c>
      <c r="D360" t="s">
        <v>3700</v>
      </c>
      <c r="E360">
        <v>0</v>
      </c>
    </row>
    <row r="361" spans="1:6">
      <c r="A361" t="s">
        <v>368</v>
      </c>
      <c r="B361" s="14">
        <v>43054.607905092591</v>
      </c>
      <c r="C361">
        <v>2013</v>
      </c>
      <c r="D361" t="s">
        <v>3699</v>
      </c>
      <c r="E361">
        <v>183</v>
      </c>
    </row>
    <row r="362" spans="1:6">
      <c r="A362" t="s">
        <v>368</v>
      </c>
      <c r="B362" s="14">
        <v>43054.607905092591</v>
      </c>
      <c r="C362">
        <v>2016</v>
      </c>
      <c r="D362" t="s">
        <v>3701</v>
      </c>
      <c r="E362">
        <v>0</v>
      </c>
      <c r="F362" t="s">
        <v>3815</v>
      </c>
    </row>
    <row r="363" spans="1:6">
      <c r="A363" t="s">
        <v>368</v>
      </c>
      <c r="B363" s="14">
        <v>43054.607905092591</v>
      </c>
      <c r="C363">
        <v>2014</v>
      </c>
      <c r="D363" t="s">
        <v>3700</v>
      </c>
      <c r="E363">
        <v>8</v>
      </c>
    </row>
    <row r="364" spans="1:6">
      <c r="A364" t="s">
        <v>380</v>
      </c>
      <c r="B364" s="14">
        <v>43054.607905092591</v>
      </c>
      <c r="C364">
        <v>2014</v>
      </c>
      <c r="D364" t="s">
        <v>3700</v>
      </c>
      <c r="E364">
        <v>0</v>
      </c>
    </row>
    <row r="365" spans="1:6">
      <c r="A365" t="s">
        <v>380</v>
      </c>
      <c r="B365" s="14">
        <v>43054.607905092591</v>
      </c>
      <c r="C365">
        <v>2016</v>
      </c>
      <c r="D365" t="s">
        <v>3700</v>
      </c>
      <c r="E365">
        <v>0</v>
      </c>
    </row>
    <row r="366" spans="1:6">
      <c r="A366" t="s">
        <v>380</v>
      </c>
      <c r="B366" s="14">
        <v>43054.607905092591</v>
      </c>
      <c r="C366">
        <v>2016</v>
      </c>
      <c r="D366" t="s">
        <v>3699</v>
      </c>
      <c r="E366">
        <v>8</v>
      </c>
    </row>
    <row r="367" spans="1:6">
      <c r="A367" t="s">
        <v>380</v>
      </c>
      <c r="B367" s="14">
        <v>43054.607905092591</v>
      </c>
      <c r="C367">
        <v>2015</v>
      </c>
      <c r="D367" t="s">
        <v>3701</v>
      </c>
      <c r="E367">
        <v>0</v>
      </c>
    </row>
    <row r="368" spans="1:6">
      <c r="A368" t="s">
        <v>380</v>
      </c>
      <c r="B368" s="14">
        <v>43054.607905092591</v>
      </c>
      <c r="C368">
        <v>2015</v>
      </c>
      <c r="D368" t="s">
        <v>3700</v>
      </c>
      <c r="E368">
        <v>0</v>
      </c>
    </row>
    <row r="369" spans="1:5">
      <c r="A369" t="s">
        <v>380</v>
      </c>
      <c r="B369" s="14">
        <v>43054.607905092591</v>
      </c>
      <c r="C369">
        <v>2016</v>
      </c>
      <c r="D369" t="s">
        <v>3701</v>
      </c>
      <c r="E369">
        <v>0</v>
      </c>
    </row>
    <row r="370" spans="1:5">
      <c r="A370" t="s">
        <v>380</v>
      </c>
      <c r="B370" s="14">
        <v>43054.607905092591</v>
      </c>
      <c r="C370">
        <v>2014</v>
      </c>
      <c r="D370" t="s">
        <v>3699</v>
      </c>
      <c r="E370">
        <v>0</v>
      </c>
    </row>
    <row r="371" spans="1:5">
      <c r="A371" t="s">
        <v>380</v>
      </c>
      <c r="B371" s="14">
        <v>43054.607905092591</v>
      </c>
      <c r="C371">
        <v>2013</v>
      </c>
      <c r="D371" t="s">
        <v>3701</v>
      </c>
      <c r="E371">
        <v>0</v>
      </c>
    </row>
    <row r="372" spans="1:5">
      <c r="A372" t="s">
        <v>380</v>
      </c>
      <c r="B372" s="14">
        <v>43054.607905092591</v>
      </c>
      <c r="C372">
        <v>2013</v>
      </c>
      <c r="D372" t="s">
        <v>3700</v>
      </c>
      <c r="E372">
        <v>0</v>
      </c>
    </row>
    <row r="373" spans="1:5">
      <c r="A373" t="s">
        <v>380</v>
      </c>
      <c r="B373" s="14">
        <v>43054.607905092591</v>
      </c>
      <c r="C373">
        <v>2013</v>
      </c>
      <c r="D373" t="s">
        <v>3699</v>
      </c>
      <c r="E373">
        <v>0</v>
      </c>
    </row>
    <row r="374" spans="1:5">
      <c r="A374" t="s">
        <v>380</v>
      </c>
      <c r="B374" s="14">
        <v>43054.607905092591</v>
      </c>
      <c r="C374">
        <v>2015</v>
      </c>
      <c r="D374" t="s">
        <v>3699</v>
      </c>
      <c r="E374">
        <v>0</v>
      </c>
    </row>
    <row r="375" spans="1:5">
      <c r="A375" t="s">
        <v>380</v>
      </c>
      <c r="B375" s="14">
        <v>43054.607905092591</v>
      </c>
      <c r="C375">
        <v>2014</v>
      </c>
      <c r="D375" t="s">
        <v>3701</v>
      </c>
      <c r="E375">
        <v>0</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AG7"/>
  <sheetViews>
    <sheetView workbookViewId="0"/>
  </sheetViews>
  <sheetFormatPr defaultRowHeight="15"/>
  <sheetData>
    <row r="1" spans="1:33">
      <c r="A1">
        <v>6.6</v>
      </c>
      <c r="B1" t="s">
        <v>77</v>
      </c>
    </row>
    <row r="2" spans="1:33">
      <c r="A2" s="10" t="str">
        <f>HYPERLINK("#'Contents'!B144",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43054.607928240737</v>
      </c>
      <c r="C4" t="s">
        <v>687</v>
      </c>
      <c r="D4" t="s">
        <v>687</v>
      </c>
      <c r="E4" t="s">
        <v>687</v>
      </c>
      <c r="F4" t="s">
        <v>687</v>
      </c>
      <c r="G4" t="s">
        <v>687</v>
      </c>
      <c r="H4" t="s">
        <v>687</v>
      </c>
      <c r="I4" t="s">
        <v>687</v>
      </c>
      <c r="J4" t="s">
        <v>687</v>
      </c>
      <c r="K4" t="s">
        <v>687</v>
      </c>
      <c r="L4" t="s">
        <v>687</v>
      </c>
      <c r="M4" t="s">
        <v>688</v>
      </c>
      <c r="N4" t="s">
        <v>687</v>
      </c>
      <c r="O4" t="s">
        <v>687</v>
      </c>
      <c r="P4" t="s">
        <v>687</v>
      </c>
      <c r="Q4" t="s">
        <v>687</v>
      </c>
      <c r="R4" t="s">
        <v>687</v>
      </c>
      <c r="S4" t="s">
        <v>687</v>
      </c>
      <c r="T4" t="s">
        <v>687</v>
      </c>
      <c r="U4" t="s">
        <v>687</v>
      </c>
      <c r="V4" t="s">
        <v>687</v>
      </c>
      <c r="W4" t="s">
        <v>687</v>
      </c>
      <c r="X4" t="s">
        <v>687</v>
      </c>
      <c r="Y4" t="s">
        <v>688</v>
      </c>
      <c r="Z4" t="s">
        <v>687</v>
      </c>
      <c r="AA4" t="s">
        <v>687</v>
      </c>
      <c r="AB4" t="s">
        <v>687</v>
      </c>
      <c r="AC4" t="s">
        <v>687</v>
      </c>
      <c r="AD4" t="s">
        <v>687</v>
      </c>
      <c r="AE4" t="s">
        <v>687</v>
      </c>
      <c r="AF4" t="s">
        <v>687</v>
      </c>
      <c r="AG4" t="s">
        <v>688</v>
      </c>
    </row>
    <row r="5" spans="1:33">
      <c r="A5">
        <v>2014</v>
      </c>
      <c r="B5" s="14">
        <v>43054.607928240737</v>
      </c>
      <c r="C5" t="s">
        <v>687</v>
      </c>
      <c r="D5" t="s">
        <v>687</v>
      </c>
      <c r="E5" t="s">
        <v>687</v>
      </c>
      <c r="F5" t="s">
        <v>687</v>
      </c>
      <c r="G5" t="s">
        <v>687</v>
      </c>
      <c r="H5" t="s">
        <v>687</v>
      </c>
      <c r="I5" t="s">
        <v>688</v>
      </c>
      <c r="J5" t="s">
        <v>687</v>
      </c>
      <c r="K5" t="s">
        <v>687</v>
      </c>
      <c r="L5" t="s">
        <v>687</v>
      </c>
      <c r="M5" t="s">
        <v>688</v>
      </c>
      <c r="N5" t="s">
        <v>687</v>
      </c>
      <c r="O5" t="s">
        <v>687</v>
      </c>
      <c r="P5" t="s">
        <v>687</v>
      </c>
      <c r="Q5" t="s">
        <v>687</v>
      </c>
      <c r="R5" t="s">
        <v>687</v>
      </c>
      <c r="S5" t="s">
        <v>687</v>
      </c>
      <c r="T5" t="s">
        <v>687</v>
      </c>
      <c r="U5" t="s">
        <v>687</v>
      </c>
      <c r="V5" t="s">
        <v>687</v>
      </c>
      <c r="W5" t="s">
        <v>687</v>
      </c>
      <c r="X5" t="s">
        <v>687</v>
      </c>
      <c r="Y5" t="s">
        <v>687</v>
      </c>
      <c r="Z5" t="s">
        <v>688</v>
      </c>
      <c r="AA5" t="s">
        <v>687</v>
      </c>
      <c r="AB5" t="s">
        <v>687</v>
      </c>
      <c r="AC5" t="s">
        <v>687</v>
      </c>
      <c r="AD5" t="s">
        <v>687</v>
      </c>
      <c r="AE5" t="s">
        <v>687</v>
      </c>
      <c r="AF5" t="s">
        <v>688</v>
      </c>
      <c r="AG5" t="s">
        <v>688</v>
      </c>
    </row>
    <row r="6" spans="1:33">
      <c r="A6">
        <v>2015</v>
      </c>
      <c r="B6" s="14">
        <v>43054.607928240737</v>
      </c>
      <c r="C6" t="s">
        <v>687</v>
      </c>
      <c r="D6" t="s">
        <v>687</v>
      </c>
      <c r="E6" t="s">
        <v>687</v>
      </c>
      <c r="F6" t="s">
        <v>687</v>
      </c>
      <c r="G6" t="s">
        <v>687</v>
      </c>
      <c r="H6" t="s">
        <v>687</v>
      </c>
      <c r="I6" t="s">
        <v>688</v>
      </c>
      <c r="J6" t="s">
        <v>687</v>
      </c>
      <c r="K6" t="s">
        <v>687</v>
      </c>
      <c r="L6" t="s">
        <v>687</v>
      </c>
      <c r="M6" t="s">
        <v>688</v>
      </c>
      <c r="N6" t="s">
        <v>687</v>
      </c>
      <c r="O6" t="s">
        <v>687</v>
      </c>
      <c r="P6" t="s">
        <v>687</v>
      </c>
      <c r="Q6" t="s">
        <v>687</v>
      </c>
      <c r="R6" t="s">
        <v>687</v>
      </c>
      <c r="S6" t="s">
        <v>687</v>
      </c>
      <c r="T6" t="s">
        <v>687</v>
      </c>
      <c r="U6" t="s">
        <v>687</v>
      </c>
      <c r="V6" t="s">
        <v>687</v>
      </c>
      <c r="W6" t="s">
        <v>687</v>
      </c>
      <c r="X6" t="s">
        <v>687</v>
      </c>
      <c r="Y6" t="s">
        <v>688</v>
      </c>
      <c r="Z6" t="s">
        <v>688</v>
      </c>
      <c r="AA6" t="s">
        <v>687</v>
      </c>
      <c r="AB6" t="s">
        <v>687</v>
      </c>
      <c r="AC6" t="s">
        <v>687</v>
      </c>
      <c r="AD6" t="s">
        <v>687</v>
      </c>
      <c r="AE6" t="s">
        <v>687</v>
      </c>
      <c r="AF6" t="s">
        <v>687</v>
      </c>
      <c r="AG6" t="s">
        <v>688</v>
      </c>
    </row>
    <row r="7" spans="1:33">
      <c r="A7">
        <v>2016</v>
      </c>
      <c r="B7" s="14">
        <v>43054.607928240737</v>
      </c>
      <c r="C7" t="s">
        <v>687</v>
      </c>
      <c r="D7" t="s">
        <v>687</v>
      </c>
      <c r="E7" t="s">
        <v>687</v>
      </c>
      <c r="F7" t="s">
        <v>687</v>
      </c>
      <c r="G7" t="s">
        <v>687</v>
      </c>
      <c r="H7" t="s">
        <v>687</v>
      </c>
      <c r="I7" t="s">
        <v>688</v>
      </c>
      <c r="J7" t="s">
        <v>687</v>
      </c>
      <c r="K7" t="s">
        <v>687</v>
      </c>
      <c r="L7" t="s">
        <v>687</v>
      </c>
      <c r="M7" t="s">
        <v>688</v>
      </c>
      <c r="N7" t="s">
        <v>687</v>
      </c>
      <c r="O7" t="s">
        <v>687</v>
      </c>
      <c r="P7" t="s">
        <v>687</v>
      </c>
      <c r="Q7" t="s">
        <v>687</v>
      </c>
      <c r="R7" t="s">
        <v>687</v>
      </c>
      <c r="S7" t="s">
        <v>687</v>
      </c>
      <c r="T7" t="s">
        <v>687</v>
      </c>
      <c r="U7" t="s">
        <v>687</v>
      </c>
      <c r="V7" t="s">
        <v>688</v>
      </c>
      <c r="W7" t="s">
        <v>687</v>
      </c>
      <c r="X7" t="s">
        <v>687</v>
      </c>
      <c r="Y7" t="s">
        <v>688</v>
      </c>
      <c r="Z7" t="s">
        <v>688</v>
      </c>
      <c r="AA7" t="s">
        <v>687</v>
      </c>
      <c r="AB7" t="s">
        <v>687</v>
      </c>
      <c r="AC7" t="s">
        <v>687</v>
      </c>
      <c r="AD7" t="s">
        <v>687</v>
      </c>
      <c r="AE7" t="s">
        <v>687</v>
      </c>
      <c r="AF7" t="s">
        <v>687</v>
      </c>
      <c r="AG7" t="s">
        <v>688</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AI33"/>
  <sheetViews>
    <sheetView workbookViewId="0"/>
  </sheetViews>
  <sheetFormatPr defaultRowHeight="15"/>
  <sheetData>
    <row r="1" spans="1:35">
      <c r="A1">
        <v>6.6</v>
      </c>
      <c r="B1" t="s">
        <v>4922</v>
      </c>
    </row>
    <row r="2" spans="1:35">
      <c r="A2" s="10" t="str">
        <f>HYPERLINK("#'Contents'!B145", "Back to Contents")</f>
        <v>Back to Contents</v>
      </c>
    </row>
    <row r="3" spans="1:35">
      <c r="A3" t="s">
        <v>108</v>
      </c>
      <c r="B3" t="s">
        <v>3839</v>
      </c>
      <c r="C3" t="s">
        <v>109</v>
      </c>
      <c r="D3" t="s">
        <v>3840</v>
      </c>
      <c r="E3" t="s">
        <v>117</v>
      </c>
      <c r="F3" t="s">
        <v>126</v>
      </c>
      <c r="G3" t="s">
        <v>134</v>
      </c>
      <c r="H3" t="s">
        <v>147</v>
      </c>
      <c r="I3" t="s">
        <v>155</v>
      </c>
      <c r="J3" t="s">
        <v>162</v>
      </c>
      <c r="K3" t="s">
        <v>172</v>
      </c>
      <c r="L3" t="s">
        <v>180</v>
      </c>
      <c r="M3" t="s">
        <v>192</v>
      </c>
      <c r="N3" t="s">
        <v>199</v>
      </c>
      <c r="O3" t="s">
        <v>205</v>
      </c>
      <c r="P3" t="s">
        <v>380</v>
      </c>
      <c r="Q3" t="s">
        <v>215</v>
      </c>
      <c r="R3" t="s">
        <v>223</v>
      </c>
      <c r="S3" t="s">
        <v>232</v>
      </c>
      <c r="T3" t="s">
        <v>239</v>
      </c>
      <c r="U3" t="s">
        <v>248</v>
      </c>
      <c r="V3" t="s">
        <v>254</v>
      </c>
      <c r="W3" t="s">
        <v>263</v>
      </c>
      <c r="X3" t="s">
        <v>280</v>
      </c>
      <c r="Y3" t="s">
        <v>272</v>
      </c>
      <c r="Z3" t="s">
        <v>285</v>
      </c>
      <c r="AA3" t="s">
        <v>291</v>
      </c>
      <c r="AB3" t="s">
        <v>300</v>
      </c>
      <c r="AC3" t="s">
        <v>311</v>
      </c>
      <c r="AD3" t="s">
        <v>318</v>
      </c>
      <c r="AE3" t="s">
        <v>327</v>
      </c>
      <c r="AF3" t="s">
        <v>336</v>
      </c>
      <c r="AG3" t="s">
        <v>349</v>
      </c>
      <c r="AH3" t="s">
        <v>359</v>
      </c>
      <c r="AI3" t="s">
        <v>368</v>
      </c>
    </row>
    <row r="4" spans="1:35">
      <c r="C4" s="14">
        <v>43054.607939814814</v>
      </c>
    </row>
    <row r="5" spans="1:35">
      <c r="A5">
        <v>2013</v>
      </c>
      <c r="B5" t="s">
        <v>3841</v>
      </c>
      <c r="C5" s="14">
        <v>43054.607939814814</v>
      </c>
      <c r="D5">
        <v>20</v>
      </c>
      <c r="O5">
        <v>13</v>
      </c>
    </row>
    <row r="6" spans="1:35">
      <c r="A6">
        <v>2013</v>
      </c>
      <c r="B6" t="s">
        <v>3842</v>
      </c>
      <c r="C6" s="14">
        <v>43054.607939814814</v>
      </c>
      <c r="D6">
        <v>20</v>
      </c>
      <c r="M6">
        <v>0</v>
      </c>
      <c r="O6">
        <v>7</v>
      </c>
    </row>
    <row r="7" spans="1:35">
      <c r="A7">
        <v>2013</v>
      </c>
      <c r="B7" t="s">
        <v>3842</v>
      </c>
      <c r="C7" s="14">
        <v>43054.607939814814</v>
      </c>
      <c r="D7">
        <v>21</v>
      </c>
      <c r="M7">
        <v>0</v>
      </c>
    </row>
    <row r="8" spans="1:35">
      <c r="A8">
        <v>2013</v>
      </c>
      <c r="B8" t="s">
        <v>3842</v>
      </c>
      <c r="C8" s="14">
        <v>43054.607939814814</v>
      </c>
      <c r="D8">
        <v>31</v>
      </c>
      <c r="M8">
        <v>0</v>
      </c>
    </row>
    <row r="9" spans="1:35">
      <c r="A9">
        <v>2013</v>
      </c>
      <c r="B9" t="s">
        <v>3843</v>
      </c>
      <c r="C9" s="14">
        <v>43054.607939814814</v>
      </c>
      <c r="D9">
        <v>20</v>
      </c>
      <c r="AA9">
        <v>21</v>
      </c>
      <c r="AI9">
        <v>61</v>
      </c>
    </row>
    <row r="10" spans="1:35">
      <c r="A10">
        <v>2014</v>
      </c>
      <c r="B10" t="s">
        <v>3841</v>
      </c>
      <c r="C10" s="14">
        <v>43054.607939814814</v>
      </c>
      <c r="D10">
        <v>20</v>
      </c>
      <c r="K10">
        <v>1</v>
      </c>
      <c r="O10">
        <v>6</v>
      </c>
      <c r="AH10">
        <v>1</v>
      </c>
    </row>
    <row r="11" spans="1:35">
      <c r="A11">
        <v>2014</v>
      </c>
      <c r="B11" t="s">
        <v>3841</v>
      </c>
      <c r="C11" s="14">
        <v>43054.607939814814</v>
      </c>
      <c r="D11">
        <v>30</v>
      </c>
      <c r="O11">
        <v>1</v>
      </c>
    </row>
    <row r="12" spans="1:35">
      <c r="A12">
        <v>2014</v>
      </c>
      <c r="B12" t="s">
        <v>3841</v>
      </c>
      <c r="C12" s="14">
        <v>43054.607939814814</v>
      </c>
      <c r="D12">
        <v>35</v>
      </c>
      <c r="O12">
        <v>1</v>
      </c>
    </row>
    <row r="13" spans="1:35">
      <c r="A13">
        <v>2014</v>
      </c>
      <c r="B13" t="s">
        <v>3841</v>
      </c>
      <c r="C13" s="14">
        <v>43054.607939814814</v>
      </c>
      <c r="D13">
        <v>36</v>
      </c>
      <c r="O13">
        <v>2</v>
      </c>
    </row>
    <row r="14" spans="1:35">
      <c r="A14">
        <v>2014</v>
      </c>
      <c r="B14" t="s">
        <v>3843</v>
      </c>
      <c r="C14" s="14">
        <v>43054.607939814814</v>
      </c>
      <c r="D14">
        <v>20</v>
      </c>
      <c r="AB14">
        <v>4</v>
      </c>
      <c r="AI14">
        <v>31</v>
      </c>
    </row>
    <row r="15" spans="1:35">
      <c r="A15">
        <v>2015</v>
      </c>
      <c r="C15" s="14">
        <v>43054.607939814814</v>
      </c>
      <c r="D15">
        <v>20</v>
      </c>
      <c r="O15">
        <v>6</v>
      </c>
    </row>
    <row r="16" spans="1:35">
      <c r="A16">
        <v>2015</v>
      </c>
      <c r="C16" s="14">
        <v>43054.607939814814</v>
      </c>
      <c r="D16">
        <v>36</v>
      </c>
      <c r="O16">
        <v>5</v>
      </c>
    </row>
    <row r="17" spans="1:35">
      <c r="A17">
        <v>2015</v>
      </c>
      <c r="B17" t="s">
        <v>3841</v>
      </c>
      <c r="C17" s="14">
        <v>43054.607939814814</v>
      </c>
      <c r="D17">
        <v>20</v>
      </c>
      <c r="K17">
        <v>4</v>
      </c>
      <c r="O17">
        <v>18</v>
      </c>
      <c r="AB17">
        <v>1</v>
      </c>
    </row>
    <row r="18" spans="1:35">
      <c r="A18">
        <v>2015</v>
      </c>
      <c r="B18" t="s">
        <v>3841</v>
      </c>
      <c r="C18" s="14">
        <v>43054.607939814814</v>
      </c>
      <c r="D18">
        <v>25</v>
      </c>
      <c r="O18">
        <v>2</v>
      </c>
    </row>
    <row r="19" spans="1:35">
      <c r="A19">
        <v>2015</v>
      </c>
      <c r="B19" t="s">
        <v>3841</v>
      </c>
      <c r="C19" s="14">
        <v>43054.607939814814</v>
      </c>
      <c r="D19">
        <v>34</v>
      </c>
      <c r="O19">
        <v>1</v>
      </c>
    </row>
    <row r="20" spans="1:35">
      <c r="A20">
        <v>2015</v>
      </c>
      <c r="B20" t="s">
        <v>3841</v>
      </c>
      <c r="C20" s="14">
        <v>43054.607939814814</v>
      </c>
      <c r="D20">
        <v>36</v>
      </c>
      <c r="O20">
        <v>1</v>
      </c>
    </row>
    <row r="21" spans="1:35">
      <c r="A21">
        <v>2015</v>
      </c>
      <c r="B21" t="s">
        <v>3842</v>
      </c>
      <c r="C21" s="14">
        <v>43054.607939814814</v>
      </c>
      <c r="O21">
        <v>1</v>
      </c>
    </row>
    <row r="22" spans="1:35">
      <c r="A22">
        <v>2015</v>
      </c>
      <c r="B22" t="s">
        <v>3842</v>
      </c>
      <c r="C22" s="14">
        <v>43054.607939814814</v>
      </c>
      <c r="D22">
        <v>20</v>
      </c>
      <c r="O22">
        <v>3</v>
      </c>
    </row>
    <row r="23" spans="1:35">
      <c r="A23">
        <v>2015</v>
      </c>
      <c r="B23" t="s">
        <v>3842</v>
      </c>
      <c r="C23" s="14">
        <v>43054.607939814814</v>
      </c>
      <c r="D23">
        <v>36</v>
      </c>
      <c r="O23">
        <v>1</v>
      </c>
    </row>
    <row r="24" spans="1:35">
      <c r="A24">
        <v>2015</v>
      </c>
      <c r="B24" t="s">
        <v>7220</v>
      </c>
      <c r="C24" s="14">
        <v>43054.607939814814</v>
      </c>
      <c r="O24">
        <v>3</v>
      </c>
    </row>
    <row r="25" spans="1:35">
      <c r="A25">
        <v>2015</v>
      </c>
      <c r="B25" t="s">
        <v>7220</v>
      </c>
      <c r="C25" s="14">
        <v>43054.607939814814</v>
      </c>
      <c r="D25">
        <v>20</v>
      </c>
      <c r="O25">
        <v>1</v>
      </c>
    </row>
    <row r="26" spans="1:35">
      <c r="A26">
        <v>2015</v>
      </c>
      <c r="B26" t="s">
        <v>3843</v>
      </c>
      <c r="C26" s="14">
        <v>43054.607939814814</v>
      </c>
      <c r="D26">
        <v>20</v>
      </c>
      <c r="AA26">
        <v>16</v>
      </c>
      <c r="AB26">
        <v>12</v>
      </c>
      <c r="AI26">
        <v>56</v>
      </c>
    </row>
    <row r="27" spans="1:35">
      <c r="A27">
        <v>2016</v>
      </c>
      <c r="B27" t="s">
        <v>3841</v>
      </c>
      <c r="C27" s="14">
        <v>43054.607939814814</v>
      </c>
      <c r="D27">
        <v>20</v>
      </c>
      <c r="K27">
        <v>4</v>
      </c>
      <c r="O27">
        <v>19</v>
      </c>
      <c r="AB27">
        <v>1</v>
      </c>
    </row>
    <row r="28" spans="1:35">
      <c r="A28">
        <v>2016</v>
      </c>
      <c r="B28" t="s">
        <v>3841</v>
      </c>
      <c r="C28" s="14">
        <v>43054.607939814814</v>
      </c>
      <c r="D28">
        <v>25</v>
      </c>
      <c r="X28">
        <v>1</v>
      </c>
    </row>
    <row r="29" spans="1:35">
      <c r="A29">
        <v>2016</v>
      </c>
      <c r="B29" t="s">
        <v>3841</v>
      </c>
      <c r="C29" s="14">
        <v>43054.607939814814</v>
      </c>
      <c r="D29">
        <v>28</v>
      </c>
      <c r="O29">
        <v>1</v>
      </c>
    </row>
    <row r="30" spans="1:35">
      <c r="A30">
        <v>2016</v>
      </c>
      <c r="B30" t="s">
        <v>3841</v>
      </c>
      <c r="C30" s="14">
        <v>43054.607939814814</v>
      </c>
      <c r="D30">
        <v>31</v>
      </c>
      <c r="O30">
        <v>1</v>
      </c>
    </row>
    <row r="31" spans="1:35">
      <c r="A31">
        <v>2016</v>
      </c>
      <c r="B31" t="s">
        <v>3841</v>
      </c>
      <c r="C31" s="14">
        <v>43054.607939814814</v>
      </c>
      <c r="D31">
        <v>35</v>
      </c>
      <c r="O31">
        <v>1</v>
      </c>
    </row>
    <row r="32" spans="1:35">
      <c r="A32">
        <v>2016</v>
      </c>
      <c r="B32" t="s">
        <v>3841</v>
      </c>
      <c r="C32" s="14">
        <v>43054.607939814814</v>
      </c>
      <c r="D32">
        <v>36</v>
      </c>
      <c r="O32">
        <v>1</v>
      </c>
    </row>
    <row r="33" spans="1:35">
      <c r="A33">
        <v>2016</v>
      </c>
      <c r="B33" t="s">
        <v>3843</v>
      </c>
      <c r="C33" s="14">
        <v>43054.607939814814</v>
      </c>
      <c r="D33">
        <v>20</v>
      </c>
      <c r="AA33">
        <v>13</v>
      </c>
      <c r="AB33">
        <v>14</v>
      </c>
      <c r="AI33">
        <v>60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H35"/>
  <sheetViews>
    <sheetView workbookViewId="0"/>
  </sheetViews>
  <sheetFormatPr defaultRowHeight="15"/>
  <sheetData>
    <row r="1" spans="1:34">
      <c r="A1">
        <v>2.2999999999999998</v>
      </c>
      <c r="B1" t="s">
        <v>4854</v>
      </c>
    </row>
    <row r="2" spans="1:34">
      <c r="A2" s="10" t="str">
        <f>HYPERLINK("#'Contents'!B14", "Back to Contents")</f>
        <v>Back to Contents</v>
      </c>
    </row>
    <row r="3" spans="1:34">
      <c r="A3" t="s">
        <v>108</v>
      </c>
      <c r="B3" t="s">
        <v>109</v>
      </c>
      <c r="C3" t="s">
        <v>921</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43054.605752314812</v>
      </c>
      <c r="H4" t="s">
        <v>982</v>
      </c>
      <c r="AE4" t="s">
        <v>923</v>
      </c>
    </row>
    <row r="5" spans="1:34">
      <c r="A5">
        <v>2013</v>
      </c>
      <c r="B5" s="14">
        <v>43054.605752314812</v>
      </c>
      <c r="C5">
        <v>1</v>
      </c>
      <c r="E5" t="s">
        <v>924</v>
      </c>
      <c r="F5" t="s">
        <v>925</v>
      </c>
      <c r="I5" t="s">
        <v>424</v>
      </c>
      <c r="J5" t="s">
        <v>926</v>
      </c>
      <c r="K5" t="s">
        <v>927</v>
      </c>
      <c r="P5" t="s">
        <v>928</v>
      </c>
      <c r="Q5" t="s">
        <v>929</v>
      </c>
      <c r="R5" t="s">
        <v>930</v>
      </c>
      <c r="S5" t="s">
        <v>931</v>
      </c>
      <c r="T5" t="s">
        <v>932</v>
      </c>
      <c r="U5" t="s">
        <v>933</v>
      </c>
      <c r="X5" t="s">
        <v>882</v>
      </c>
      <c r="Y5" t="s">
        <v>917</v>
      </c>
      <c r="AD5" t="s">
        <v>934</v>
      </c>
      <c r="AE5" t="s">
        <v>935</v>
      </c>
    </row>
    <row r="6" spans="1:34">
      <c r="A6">
        <v>2013</v>
      </c>
      <c r="B6" s="14">
        <v>43054.605752314812</v>
      </c>
      <c r="C6">
        <v>2</v>
      </c>
      <c r="E6" t="s">
        <v>936</v>
      </c>
      <c r="H6" t="s">
        <v>937</v>
      </c>
      <c r="J6" t="s">
        <v>926</v>
      </c>
      <c r="K6" t="s">
        <v>927</v>
      </c>
      <c r="P6" t="s">
        <v>938</v>
      </c>
      <c r="Q6" t="s">
        <v>929</v>
      </c>
      <c r="R6" t="s">
        <v>930</v>
      </c>
      <c r="T6" t="s">
        <v>932</v>
      </c>
      <c r="U6" t="s">
        <v>933</v>
      </c>
      <c r="Y6" t="s">
        <v>917</v>
      </c>
      <c r="AA6" t="s">
        <v>939</v>
      </c>
      <c r="AC6" t="s">
        <v>940</v>
      </c>
      <c r="AD6" t="s">
        <v>941</v>
      </c>
      <c r="AE6" t="s">
        <v>942</v>
      </c>
    </row>
    <row r="7" spans="1:34">
      <c r="A7">
        <v>2013</v>
      </c>
      <c r="B7" s="14">
        <v>43054.605752314812</v>
      </c>
      <c r="C7">
        <v>3</v>
      </c>
      <c r="E7" t="s">
        <v>936</v>
      </c>
      <c r="H7" t="s">
        <v>943</v>
      </c>
      <c r="J7" t="s">
        <v>926</v>
      </c>
      <c r="K7" t="s">
        <v>927</v>
      </c>
      <c r="N7" t="s">
        <v>944</v>
      </c>
      <c r="Q7" t="s">
        <v>929</v>
      </c>
      <c r="R7" t="s">
        <v>930</v>
      </c>
      <c r="T7" t="s">
        <v>932</v>
      </c>
      <c r="U7" t="s">
        <v>933</v>
      </c>
      <c r="V7" t="s">
        <v>945</v>
      </c>
      <c r="Y7" t="s">
        <v>917</v>
      </c>
      <c r="AA7" t="s">
        <v>939</v>
      </c>
      <c r="AD7" t="s">
        <v>946</v>
      </c>
      <c r="AE7" t="s">
        <v>947</v>
      </c>
    </row>
    <row r="8" spans="1:34">
      <c r="A8">
        <v>2013</v>
      </c>
      <c r="B8" s="14">
        <v>43054.605752314812</v>
      </c>
      <c r="C8">
        <v>4</v>
      </c>
      <c r="J8" t="s">
        <v>926</v>
      </c>
      <c r="K8" t="s">
        <v>927</v>
      </c>
      <c r="M8" t="s">
        <v>948</v>
      </c>
      <c r="Q8" t="s">
        <v>929</v>
      </c>
      <c r="R8" t="s">
        <v>930</v>
      </c>
      <c r="T8" t="s">
        <v>932</v>
      </c>
      <c r="U8" t="s">
        <v>933</v>
      </c>
      <c r="X8" t="s">
        <v>949</v>
      </c>
      <c r="Y8" t="s">
        <v>917</v>
      </c>
      <c r="AA8" t="s">
        <v>939</v>
      </c>
      <c r="AD8" t="s">
        <v>950</v>
      </c>
      <c r="AE8" t="s">
        <v>951</v>
      </c>
    </row>
    <row r="9" spans="1:34">
      <c r="A9">
        <v>2013</v>
      </c>
      <c r="B9" s="14">
        <v>43054.605752314812</v>
      </c>
      <c r="C9">
        <v>5</v>
      </c>
      <c r="D9" t="s">
        <v>952</v>
      </c>
      <c r="E9" t="s">
        <v>936</v>
      </c>
      <c r="J9" t="s">
        <v>926</v>
      </c>
      <c r="K9" t="s">
        <v>927</v>
      </c>
      <c r="Q9" t="s">
        <v>929</v>
      </c>
      <c r="R9" t="s">
        <v>930</v>
      </c>
      <c r="T9" t="s">
        <v>932</v>
      </c>
      <c r="U9" t="s">
        <v>933</v>
      </c>
      <c r="Y9" t="s">
        <v>917</v>
      </c>
      <c r="AA9" t="s">
        <v>939</v>
      </c>
      <c r="AD9" t="s">
        <v>953</v>
      </c>
      <c r="AH9" t="s">
        <v>954</v>
      </c>
    </row>
    <row r="10" spans="1:34">
      <c r="A10">
        <v>2013</v>
      </c>
      <c r="B10" s="14">
        <v>43054.605752314812</v>
      </c>
      <c r="C10">
        <v>6</v>
      </c>
      <c r="D10" t="s">
        <v>955</v>
      </c>
      <c r="E10" t="s">
        <v>956</v>
      </c>
      <c r="J10" t="s">
        <v>926</v>
      </c>
      <c r="K10" t="s">
        <v>927</v>
      </c>
      <c r="P10" t="s">
        <v>957</v>
      </c>
      <c r="Q10" t="s">
        <v>929</v>
      </c>
      <c r="R10" t="s">
        <v>930</v>
      </c>
      <c r="T10" t="s">
        <v>932</v>
      </c>
      <c r="U10" t="s">
        <v>933</v>
      </c>
      <c r="X10" t="s">
        <v>958</v>
      </c>
      <c r="Y10" t="s">
        <v>917</v>
      </c>
      <c r="AD10" t="s">
        <v>959</v>
      </c>
      <c r="AH10" t="s">
        <v>960</v>
      </c>
    </row>
    <row r="11" spans="1:34">
      <c r="A11">
        <v>2013</v>
      </c>
      <c r="B11" s="14">
        <v>43054.605752314812</v>
      </c>
      <c r="C11">
        <v>7</v>
      </c>
      <c r="E11" t="s">
        <v>936</v>
      </c>
      <c r="F11" t="s">
        <v>961</v>
      </c>
      <c r="J11" t="s">
        <v>926</v>
      </c>
      <c r="K11" t="s">
        <v>927</v>
      </c>
      <c r="O11" t="s">
        <v>962</v>
      </c>
      <c r="P11" t="s">
        <v>963</v>
      </c>
      <c r="Q11" t="s">
        <v>929</v>
      </c>
      <c r="R11" t="s">
        <v>930</v>
      </c>
      <c r="T11" t="s">
        <v>932</v>
      </c>
      <c r="U11" t="s">
        <v>933</v>
      </c>
      <c r="Y11" t="s">
        <v>917</v>
      </c>
      <c r="AA11" t="s">
        <v>939</v>
      </c>
      <c r="AD11" t="s">
        <v>964</v>
      </c>
    </row>
    <row r="12" spans="1:34">
      <c r="A12">
        <v>2014</v>
      </c>
      <c r="B12" s="14">
        <v>43054.605752314812</v>
      </c>
      <c r="H12" t="s">
        <v>982</v>
      </c>
      <c r="AE12" t="s">
        <v>923</v>
      </c>
    </row>
    <row r="13" spans="1:34">
      <c r="A13">
        <v>2014</v>
      </c>
      <c r="B13" s="14">
        <v>43054.605752314812</v>
      </c>
      <c r="C13">
        <v>1</v>
      </c>
      <c r="E13" t="s">
        <v>924</v>
      </c>
      <c r="F13" t="s">
        <v>925</v>
      </c>
      <c r="I13" t="s">
        <v>424</v>
      </c>
      <c r="K13" t="s">
        <v>927</v>
      </c>
      <c r="P13" t="s">
        <v>928</v>
      </c>
      <c r="Q13" t="s">
        <v>929</v>
      </c>
      <c r="R13" t="s">
        <v>930</v>
      </c>
      <c r="S13" t="s">
        <v>931</v>
      </c>
      <c r="T13" t="s">
        <v>932</v>
      </c>
      <c r="U13" t="s">
        <v>933</v>
      </c>
      <c r="X13" t="s">
        <v>882</v>
      </c>
      <c r="Y13" t="s">
        <v>561</v>
      </c>
      <c r="AD13" t="s">
        <v>965</v>
      </c>
      <c r="AE13" t="s">
        <v>935</v>
      </c>
    </row>
    <row r="14" spans="1:34">
      <c r="A14">
        <v>2014</v>
      </c>
      <c r="B14" s="14">
        <v>43054.605752314812</v>
      </c>
      <c r="C14">
        <v>2</v>
      </c>
      <c r="E14" t="s">
        <v>936</v>
      </c>
      <c r="H14" t="s">
        <v>937</v>
      </c>
      <c r="I14" t="s">
        <v>966</v>
      </c>
      <c r="K14" t="s">
        <v>927</v>
      </c>
      <c r="P14" t="s">
        <v>938</v>
      </c>
      <c r="Q14" t="s">
        <v>929</v>
      </c>
      <c r="R14" t="s">
        <v>930</v>
      </c>
      <c r="T14" t="s">
        <v>932</v>
      </c>
      <c r="U14" t="s">
        <v>933</v>
      </c>
      <c r="X14" t="s">
        <v>967</v>
      </c>
      <c r="Y14" t="s">
        <v>561</v>
      </c>
      <c r="AA14" t="s">
        <v>939</v>
      </c>
      <c r="AC14" t="s">
        <v>940</v>
      </c>
      <c r="AD14" t="s">
        <v>941</v>
      </c>
      <c r="AE14" t="s">
        <v>942</v>
      </c>
    </row>
    <row r="15" spans="1:34">
      <c r="A15">
        <v>2014</v>
      </c>
      <c r="B15" s="14">
        <v>43054.605752314812</v>
      </c>
      <c r="C15">
        <v>3</v>
      </c>
      <c r="E15" t="s">
        <v>936</v>
      </c>
      <c r="H15" t="s">
        <v>943</v>
      </c>
      <c r="I15" t="s">
        <v>968</v>
      </c>
      <c r="K15" t="s">
        <v>927</v>
      </c>
      <c r="O15" t="s">
        <v>969</v>
      </c>
      <c r="Q15" t="s">
        <v>929</v>
      </c>
      <c r="R15" t="s">
        <v>930</v>
      </c>
      <c r="T15" t="s">
        <v>932</v>
      </c>
      <c r="U15" t="s">
        <v>933</v>
      </c>
      <c r="V15" t="s">
        <v>970</v>
      </c>
      <c r="Y15" t="s">
        <v>561</v>
      </c>
      <c r="AA15" t="s">
        <v>939</v>
      </c>
      <c r="AD15" t="s">
        <v>946</v>
      </c>
      <c r="AE15" t="s">
        <v>971</v>
      </c>
    </row>
    <row r="16" spans="1:34">
      <c r="A16">
        <v>2014</v>
      </c>
      <c r="B16" s="14">
        <v>43054.605752314812</v>
      </c>
      <c r="C16">
        <v>4</v>
      </c>
      <c r="I16" t="s">
        <v>968</v>
      </c>
      <c r="K16" t="s">
        <v>927</v>
      </c>
      <c r="M16" t="s">
        <v>948</v>
      </c>
      <c r="Q16" t="s">
        <v>929</v>
      </c>
      <c r="R16" t="s">
        <v>930</v>
      </c>
      <c r="T16" t="s">
        <v>932</v>
      </c>
      <c r="U16" t="s">
        <v>933</v>
      </c>
      <c r="X16" t="s">
        <v>949</v>
      </c>
      <c r="Y16" t="s">
        <v>561</v>
      </c>
      <c r="AA16" t="s">
        <v>939</v>
      </c>
      <c r="AD16" t="s">
        <v>950</v>
      </c>
      <c r="AE16" t="s">
        <v>951</v>
      </c>
    </row>
    <row r="17" spans="1:34">
      <c r="A17">
        <v>2014</v>
      </c>
      <c r="B17" s="14">
        <v>43054.605752314812</v>
      </c>
      <c r="C17">
        <v>5</v>
      </c>
      <c r="D17" t="s">
        <v>972</v>
      </c>
      <c r="E17" t="s">
        <v>936</v>
      </c>
      <c r="I17" t="s">
        <v>968</v>
      </c>
      <c r="K17" t="s">
        <v>927</v>
      </c>
      <c r="O17" t="s">
        <v>973</v>
      </c>
      <c r="Q17" t="s">
        <v>929</v>
      </c>
      <c r="R17" t="s">
        <v>930</v>
      </c>
      <c r="T17" t="s">
        <v>932</v>
      </c>
      <c r="U17" t="s">
        <v>933</v>
      </c>
      <c r="V17" t="s">
        <v>974</v>
      </c>
      <c r="Y17" t="s">
        <v>561</v>
      </c>
      <c r="AA17" t="s">
        <v>939</v>
      </c>
      <c r="AH17" t="s">
        <v>975</v>
      </c>
    </row>
    <row r="18" spans="1:34">
      <c r="A18">
        <v>2014</v>
      </c>
      <c r="B18" s="14">
        <v>43054.605752314812</v>
      </c>
      <c r="C18">
        <v>6</v>
      </c>
      <c r="D18" t="s">
        <v>976</v>
      </c>
      <c r="E18" t="s">
        <v>956</v>
      </c>
      <c r="I18" t="s">
        <v>968</v>
      </c>
      <c r="K18" t="s">
        <v>927</v>
      </c>
      <c r="P18" t="s">
        <v>977</v>
      </c>
      <c r="Q18" t="s">
        <v>929</v>
      </c>
      <c r="R18" t="s">
        <v>930</v>
      </c>
      <c r="T18" t="s">
        <v>932</v>
      </c>
      <c r="U18" t="s">
        <v>933</v>
      </c>
      <c r="X18" t="s">
        <v>958</v>
      </c>
      <c r="Y18" t="s">
        <v>561</v>
      </c>
      <c r="AD18" t="s">
        <v>959</v>
      </c>
      <c r="AH18" t="s">
        <v>978</v>
      </c>
    </row>
    <row r="19" spans="1:34">
      <c r="A19">
        <v>2014</v>
      </c>
      <c r="B19" s="14">
        <v>43054.605752314812</v>
      </c>
      <c r="C19">
        <v>7</v>
      </c>
      <c r="E19" t="s">
        <v>936</v>
      </c>
      <c r="F19" t="s">
        <v>961</v>
      </c>
      <c r="I19" t="s">
        <v>968</v>
      </c>
      <c r="K19" t="s">
        <v>927</v>
      </c>
      <c r="O19" t="s">
        <v>962</v>
      </c>
      <c r="P19" t="s">
        <v>963</v>
      </c>
      <c r="Q19" t="s">
        <v>929</v>
      </c>
      <c r="R19" t="s">
        <v>930</v>
      </c>
      <c r="T19" t="s">
        <v>932</v>
      </c>
      <c r="U19" t="s">
        <v>933</v>
      </c>
      <c r="Y19" t="s">
        <v>561</v>
      </c>
      <c r="AA19" t="s">
        <v>939</v>
      </c>
      <c r="AD19" t="s">
        <v>964</v>
      </c>
    </row>
    <row r="20" spans="1:34">
      <c r="A20">
        <v>2015</v>
      </c>
      <c r="B20" s="14">
        <v>43054.605752314812</v>
      </c>
      <c r="H20" t="s">
        <v>982</v>
      </c>
      <c r="AE20" t="s">
        <v>923</v>
      </c>
    </row>
    <row r="21" spans="1:34">
      <c r="A21">
        <v>2015</v>
      </c>
      <c r="B21" s="14">
        <v>43054.605752314812</v>
      </c>
      <c r="C21">
        <v>1</v>
      </c>
      <c r="E21" t="s">
        <v>924</v>
      </c>
      <c r="F21" t="s">
        <v>925</v>
      </c>
      <c r="I21" t="s">
        <v>424</v>
      </c>
      <c r="J21" t="s">
        <v>5389</v>
      </c>
      <c r="K21" t="s">
        <v>927</v>
      </c>
      <c r="L21" t="s">
        <v>5390</v>
      </c>
      <c r="P21" t="s">
        <v>5391</v>
      </c>
      <c r="Q21" t="s">
        <v>929</v>
      </c>
      <c r="R21" t="s">
        <v>930</v>
      </c>
      <c r="S21" t="s">
        <v>931</v>
      </c>
      <c r="T21" t="s">
        <v>932</v>
      </c>
      <c r="U21" t="s">
        <v>933</v>
      </c>
      <c r="X21" t="s">
        <v>882</v>
      </c>
      <c r="Y21" t="s">
        <v>561</v>
      </c>
      <c r="Z21" t="s">
        <v>5392</v>
      </c>
      <c r="AD21" t="s">
        <v>965</v>
      </c>
      <c r="AE21" t="s">
        <v>935</v>
      </c>
    </row>
    <row r="22" spans="1:34">
      <c r="A22">
        <v>2015</v>
      </c>
      <c r="B22" s="14">
        <v>43054.605752314812</v>
      </c>
      <c r="C22">
        <v>2</v>
      </c>
      <c r="E22" t="s">
        <v>936</v>
      </c>
      <c r="H22" t="s">
        <v>937</v>
      </c>
      <c r="I22" t="s">
        <v>5393</v>
      </c>
      <c r="J22" t="s">
        <v>5389</v>
      </c>
      <c r="K22" t="s">
        <v>927</v>
      </c>
      <c r="P22" t="s">
        <v>938</v>
      </c>
      <c r="Q22" t="s">
        <v>929</v>
      </c>
      <c r="R22" t="s">
        <v>930</v>
      </c>
      <c r="T22" t="s">
        <v>932</v>
      </c>
      <c r="U22" t="s">
        <v>933</v>
      </c>
      <c r="X22" t="s">
        <v>967</v>
      </c>
      <c r="Y22" t="s">
        <v>561</v>
      </c>
      <c r="Z22" t="s">
        <v>5392</v>
      </c>
      <c r="AA22" t="s">
        <v>939</v>
      </c>
      <c r="AC22" t="s">
        <v>940</v>
      </c>
      <c r="AD22" t="s">
        <v>941</v>
      </c>
      <c r="AE22" t="s">
        <v>942</v>
      </c>
    </row>
    <row r="23" spans="1:34">
      <c r="A23">
        <v>2015</v>
      </c>
      <c r="B23" s="14">
        <v>43054.605752314812</v>
      </c>
      <c r="C23">
        <v>3</v>
      </c>
      <c r="E23" t="s">
        <v>936</v>
      </c>
      <c r="H23" t="s">
        <v>943</v>
      </c>
      <c r="I23" t="s">
        <v>968</v>
      </c>
      <c r="J23" t="s">
        <v>5389</v>
      </c>
      <c r="K23" t="s">
        <v>927</v>
      </c>
      <c r="O23" t="s">
        <v>969</v>
      </c>
      <c r="Q23" t="s">
        <v>929</v>
      </c>
      <c r="R23" t="s">
        <v>930</v>
      </c>
      <c r="T23" t="s">
        <v>932</v>
      </c>
      <c r="U23" t="s">
        <v>933</v>
      </c>
      <c r="V23" t="s">
        <v>5394</v>
      </c>
      <c r="Y23" t="s">
        <v>561</v>
      </c>
      <c r="Z23" t="s">
        <v>5392</v>
      </c>
      <c r="AA23" t="s">
        <v>939</v>
      </c>
      <c r="AD23" t="s">
        <v>946</v>
      </c>
      <c r="AE23" t="s">
        <v>971</v>
      </c>
    </row>
    <row r="24" spans="1:34">
      <c r="A24">
        <v>2015</v>
      </c>
      <c r="B24" s="14">
        <v>43054.605752314812</v>
      </c>
      <c r="C24">
        <v>4</v>
      </c>
      <c r="I24" t="s">
        <v>5395</v>
      </c>
      <c r="J24" t="s">
        <v>5389</v>
      </c>
      <c r="K24" t="s">
        <v>927</v>
      </c>
      <c r="M24" t="s">
        <v>948</v>
      </c>
      <c r="Q24" t="s">
        <v>929</v>
      </c>
      <c r="R24" t="s">
        <v>930</v>
      </c>
      <c r="T24" t="s">
        <v>932</v>
      </c>
      <c r="U24" t="s">
        <v>933</v>
      </c>
      <c r="X24" t="s">
        <v>949</v>
      </c>
      <c r="Y24" t="s">
        <v>561</v>
      </c>
      <c r="Z24" t="s">
        <v>5392</v>
      </c>
      <c r="AA24" t="s">
        <v>939</v>
      </c>
      <c r="AD24" t="s">
        <v>950</v>
      </c>
      <c r="AE24" t="s">
        <v>951</v>
      </c>
    </row>
    <row r="25" spans="1:34">
      <c r="A25">
        <v>2015</v>
      </c>
      <c r="B25" s="14">
        <v>43054.605752314812</v>
      </c>
      <c r="C25">
        <v>5</v>
      </c>
      <c r="D25" t="s">
        <v>972</v>
      </c>
      <c r="E25" t="s">
        <v>936</v>
      </c>
      <c r="I25" t="s">
        <v>966</v>
      </c>
      <c r="J25" t="s">
        <v>5389</v>
      </c>
      <c r="K25" t="s">
        <v>927</v>
      </c>
      <c r="Q25" t="s">
        <v>929</v>
      </c>
      <c r="R25" t="s">
        <v>930</v>
      </c>
      <c r="T25" t="s">
        <v>932</v>
      </c>
      <c r="U25" t="s">
        <v>933</v>
      </c>
      <c r="V25" t="s">
        <v>974</v>
      </c>
      <c r="Y25" t="s">
        <v>561</v>
      </c>
      <c r="Z25" t="s">
        <v>5392</v>
      </c>
      <c r="AA25" t="s">
        <v>939</v>
      </c>
      <c r="AG25" t="s">
        <v>5396</v>
      </c>
      <c r="AH25" t="s">
        <v>975</v>
      </c>
    </row>
    <row r="26" spans="1:34">
      <c r="A26">
        <v>2015</v>
      </c>
      <c r="B26" s="14">
        <v>43054.605752314812</v>
      </c>
      <c r="C26">
        <v>6</v>
      </c>
      <c r="D26" t="s">
        <v>976</v>
      </c>
      <c r="E26" t="s">
        <v>956</v>
      </c>
      <c r="I26" t="s">
        <v>968</v>
      </c>
      <c r="J26" t="s">
        <v>5389</v>
      </c>
      <c r="K26" t="s">
        <v>927</v>
      </c>
      <c r="P26" t="s">
        <v>977</v>
      </c>
      <c r="Q26" t="s">
        <v>929</v>
      </c>
      <c r="R26" t="s">
        <v>930</v>
      </c>
      <c r="T26" t="s">
        <v>932</v>
      </c>
      <c r="U26" t="s">
        <v>933</v>
      </c>
      <c r="X26" t="s">
        <v>5397</v>
      </c>
      <c r="Y26" t="s">
        <v>561</v>
      </c>
      <c r="Z26" t="s">
        <v>5392</v>
      </c>
      <c r="AC26" t="s">
        <v>5398</v>
      </c>
      <c r="AD26" t="s">
        <v>959</v>
      </c>
      <c r="AH26" t="s">
        <v>5399</v>
      </c>
    </row>
    <row r="27" spans="1:34">
      <c r="A27">
        <v>2015</v>
      </c>
      <c r="B27" s="14">
        <v>43054.605752314812</v>
      </c>
      <c r="C27">
        <v>7</v>
      </c>
      <c r="E27" t="s">
        <v>5400</v>
      </c>
      <c r="F27" t="s">
        <v>961</v>
      </c>
      <c r="I27" t="s">
        <v>968</v>
      </c>
      <c r="J27" t="s">
        <v>5389</v>
      </c>
      <c r="K27" t="s">
        <v>927</v>
      </c>
      <c r="O27" t="s">
        <v>962</v>
      </c>
      <c r="P27" t="s">
        <v>963</v>
      </c>
      <c r="Q27" t="s">
        <v>929</v>
      </c>
      <c r="R27" t="s">
        <v>930</v>
      </c>
      <c r="T27" t="s">
        <v>932</v>
      </c>
      <c r="U27" t="s">
        <v>933</v>
      </c>
      <c r="Y27" t="s">
        <v>561</v>
      </c>
      <c r="Z27" t="s">
        <v>5392</v>
      </c>
      <c r="AA27" t="s">
        <v>939</v>
      </c>
      <c r="AD27" t="s">
        <v>964</v>
      </c>
    </row>
    <row r="28" spans="1:34">
      <c r="A28">
        <v>2016</v>
      </c>
      <c r="B28" s="14">
        <v>43054.605752314812</v>
      </c>
      <c r="H28" t="s">
        <v>982</v>
      </c>
      <c r="AE28" t="s">
        <v>923</v>
      </c>
    </row>
    <row r="29" spans="1:34">
      <c r="A29">
        <v>2016</v>
      </c>
      <c r="B29" s="14">
        <v>43054.605752314812</v>
      </c>
      <c r="C29">
        <v>1</v>
      </c>
      <c r="E29" t="s">
        <v>924</v>
      </c>
      <c r="F29" t="s">
        <v>925</v>
      </c>
      <c r="I29" t="s">
        <v>424</v>
      </c>
      <c r="J29" t="s">
        <v>5389</v>
      </c>
      <c r="K29" t="s">
        <v>927</v>
      </c>
      <c r="L29" t="s">
        <v>5390</v>
      </c>
      <c r="P29" t="s">
        <v>5401</v>
      </c>
      <c r="Q29" t="s">
        <v>929</v>
      </c>
      <c r="R29" t="s">
        <v>930</v>
      </c>
      <c r="S29" t="s">
        <v>931</v>
      </c>
      <c r="T29" t="s">
        <v>932</v>
      </c>
      <c r="U29" t="s">
        <v>933</v>
      </c>
      <c r="X29" t="s">
        <v>882</v>
      </c>
      <c r="Y29" t="s">
        <v>561</v>
      </c>
      <c r="Z29" t="s">
        <v>5392</v>
      </c>
      <c r="AD29" t="s">
        <v>5402</v>
      </c>
      <c r="AE29" t="s">
        <v>935</v>
      </c>
    </row>
    <row r="30" spans="1:34">
      <c r="A30">
        <v>2016</v>
      </c>
      <c r="B30" s="14">
        <v>43054.605752314812</v>
      </c>
      <c r="C30">
        <v>2</v>
      </c>
      <c r="E30" t="s">
        <v>936</v>
      </c>
      <c r="H30" t="s">
        <v>937</v>
      </c>
      <c r="I30" t="s">
        <v>5403</v>
      </c>
      <c r="J30" t="s">
        <v>5389</v>
      </c>
      <c r="K30" t="s">
        <v>927</v>
      </c>
      <c r="P30" t="s">
        <v>938</v>
      </c>
      <c r="Q30" t="s">
        <v>929</v>
      </c>
      <c r="R30" t="s">
        <v>930</v>
      </c>
      <c r="T30" t="s">
        <v>932</v>
      </c>
      <c r="U30" t="s">
        <v>933</v>
      </c>
      <c r="X30" t="s">
        <v>967</v>
      </c>
      <c r="Y30" t="s">
        <v>561</v>
      </c>
      <c r="Z30" t="s">
        <v>5392</v>
      </c>
      <c r="AA30" t="s">
        <v>939</v>
      </c>
      <c r="AC30" t="s">
        <v>940</v>
      </c>
      <c r="AD30" t="s">
        <v>941</v>
      </c>
      <c r="AE30" t="s">
        <v>942</v>
      </c>
    </row>
    <row r="31" spans="1:34">
      <c r="A31">
        <v>2016</v>
      </c>
      <c r="B31" s="14">
        <v>43054.605752314812</v>
      </c>
      <c r="C31">
        <v>3</v>
      </c>
      <c r="E31" t="s">
        <v>936</v>
      </c>
      <c r="H31" t="s">
        <v>943</v>
      </c>
      <c r="I31" t="s">
        <v>5404</v>
      </c>
      <c r="J31" t="s">
        <v>5389</v>
      </c>
      <c r="K31" t="s">
        <v>927</v>
      </c>
      <c r="O31" t="s">
        <v>969</v>
      </c>
      <c r="Q31" t="s">
        <v>929</v>
      </c>
      <c r="R31" t="s">
        <v>930</v>
      </c>
      <c r="T31" t="s">
        <v>932</v>
      </c>
      <c r="U31" t="s">
        <v>933</v>
      </c>
      <c r="V31" t="s">
        <v>5405</v>
      </c>
      <c r="Y31" t="s">
        <v>561</v>
      </c>
      <c r="Z31" t="s">
        <v>5392</v>
      </c>
      <c r="AA31" t="s">
        <v>939</v>
      </c>
      <c r="AD31" t="s">
        <v>5406</v>
      </c>
      <c r="AE31" t="s">
        <v>971</v>
      </c>
    </row>
    <row r="32" spans="1:34">
      <c r="A32">
        <v>2016</v>
      </c>
      <c r="B32" s="14">
        <v>43054.605752314812</v>
      </c>
      <c r="C32">
        <v>4</v>
      </c>
      <c r="I32" t="s">
        <v>5407</v>
      </c>
      <c r="J32" t="s">
        <v>5389</v>
      </c>
      <c r="K32" t="s">
        <v>927</v>
      </c>
      <c r="M32" t="s">
        <v>948</v>
      </c>
      <c r="Q32" t="s">
        <v>929</v>
      </c>
      <c r="R32" t="s">
        <v>930</v>
      </c>
      <c r="T32" t="s">
        <v>932</v>
      </c>
      <c r="U32" t="s">
        <v>933</v>
      </c>
      <c r="X32" t="s">
        <v>949</v>
      </c>
      <c r="Y32" t="s">
        <v>561</v>
      </c>
      <c r="Z32" t="s">
        <v>5392</v>
      </c>
      <c r="AA32" t="s">
        <v>939</v>
      </c>
      <c r="AD32" t="s">
        <v>950</v>
      </c>
      <c r="AE32" t="s">
        <v>951</v>
      </c>
    </row>
    <row r="33" spans="1:34">
      <c r="A33">
        <v>2016</v>
      </c>
      <c r="B33" s="14">
        <v>43054.605752314812</v>
      </c>
      <c r="C33">
        <v>5</v>
      </c>
      <c r="D33" t="s">
        <v>972</v>
      </c>
      <c r="E33" t="s">
        <v>936</v>
      </c>
      <c r="I33" t="s">
        <v>5403</v>
      </c>
      <c r="J33" t="s">
        <v>5389</v>
      </c>
      <c r="K33" t="s">
        <v>927</v>
      </c>
      <c r="Q33" t="s">
        <v>929</v>
      </c>
      <c r="R33" t="s">
        <v>930</v>
      </c>
      <c r="T33" t="s">
        <v>932</v>
      </c>
      <c r="U33" t="s">
        <v>933</v>
      </c>
      <c r="V33" t="s">
        <v>974</v>
      </c>
      <c r="Y33" t="s">
        <v>561</v>
      </c>
      <c r="Z33" t="s">
        <v>5392</v>
      </c>
      <c r="AA33" t="s">
        <v>939</v>
      </c>
      <c r="AG33" t="s">
        <v>5396</v>
      </c>
      <c r="AH33" t="s">
        <v>975</v>
      </c>
    </row>
    <row r="34" spans="1:34">
      <c r="A34">
        <v>2016</v>
      </c>
      <c r="B34" s="14">
        <v>43054.605752314812</v>
      </c>
      <c r="C34">
        <v>6</v>
      </c>
      <c r="D34" t="s">
        <v>976</v>
      </c>
      <c r="E34" t="s">
        <v>956</v>
      </c>
      <c r="I34" t="s">
        <v>5404</v>
      </c>
      <c r="J34" t="s">
        <v>5389</v>
      </c>
      <c r="K34" t="s">
        <v>927</v>
      </c>
      <c r="N34" t="s">
        <v>5408</v>
      </c>
      <c r="P34" t="s">
        <v>5409</v>
      </c>
      <c r="Q34" t="s">
        <v>929</v>
      </c>
      <c r="R34" t="s">
        <v>930</v>
      </c>
      <c r="T34" t="s">
        <v>932</v>
      </c>
      <c r="U34" t="s">
        <v>933</v>
      </c>
      <c r="X34" t="s">
        <v>5397</v>
      </c>
      <c r="Y34" t="s">
        <v>561</v>
      </c>
      <c r="Z34" t="s">
        <v>5392</v>
      </c>
      <c r="AC34" t="s">
        <v>5410</v>
      </c>
      <c r="AH34" t="s">
        <v>5399</v>
      </c>
    </row>
    <row r="35" spans="1:34">
      <c r="A35">
        <v>2016</v>
      </c>
      <c r="B35" s="14">
        <v>43054.605752314812</v>
      </c>
      <c r="C35">
        <v>7</v>
      </c>
      <c r="E35" t="s">
        <v>5411</v>
      </c>
      <c r="F35" t="s">
        <v>961</v>
      </c>
      <c r="I35" t="s">
        <v>5404</v>
      </c>
      <c r="J35" t="s">
        <v>5389</v>
      </c>
      <c r="K35" t="s">
        <v>927</v>
      </c>
      <c r="O35" t="s">
        <v>962</v>
      </c>
      <c r="P35" t="s">
        <v>963</v>
      </c>
      <c r="Q35" t="s">
        <v>929</v>
      </c>
      <c r="R35" t="s">
        <v>930</v>
      </c>
      <c r="T35" t="s">
        <v>932</v>
      </c>
      <c r="U35" t="s">
        <v>933</v>
      </c>
      <c r="Y35" t="s">
        <v>561</v>
      </c>
      <c r="Z35" t="s">
        <v>5392</v>
      </c>
      <c r="AA35" t="s">
        <v>939</v>
      </c>
    </row>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G127"/>
  <sheetViews>
    <sheetView workbookViewId="0"/>
  </sheetViews>
  <sheetFormatPr defaultRowHeight="15"/>
  <sheetData>
    <row r="1" spans="1:7">
      <c r="A1">
        <v>6.6</v>
      </c>
      <c r="B1" t="s">
        <v>4923</v>
      </c>
    </row>
    <row r="2" spans="1:7">
      <c r="A2" s="10" t="str">
        <f>HYPERLINK("#'Contents'!B146", "Back to Contents")</f>
        <v>Back to Contents</v>
      </c>
    </row>
    <row r="3" spans="1:7">
      <c r="A3" t="s">
        <v>108</v>
      </c>
      <c r="B3" t="s">
        <v>109</v>
      </c>
      <c r="C3" t="s">
        <v>110</v>
      </c>
      <c r="D3" t="s">
        <v>3844</v>
      </c>
      <c r="E3" t="s">
        <v>3845</v>
      </c>
      <c r="F3" t="s">
        <v>3846</v>
      </c>
      <c r="G3" t="s">
        <v>3847</v>
      </c>
    </row>
    <row r="4" spans="1:7">
      <c r="A4">
        <v>2014</v>
      </c>
      <c r="B4" s="14">
        <v>43054.607951388891</v>
      </c>
      <c r="C4" t="s">
        <v>117</v>
      </c>
      <c r="D4" t="s">
        <v>687</v>
      </c>
      <c r="E4">
        <v>0</v>
      </c>
      <c r="F4" t="s">
        <v>688</v>
      </c>
      <c r="G4">
        <v>1</v>
      </c>
    </row>
    <row r="5" spans="1:7">
      <c r="A5">
        <v>2015</v>
      </c>
      <c r="B5" s="14">
        <v>43054.607951388891</v>
      </c>
      <c r="C5" t="s">
        <v>117</v>
      </c>
      <c r="D5" t="s">
        <v>687</v>
      </c>
      <c r="E5">
        <v>0</v>
      </c>
      <c r="F5" t="s">
        <v>688</v>
      </c>
      <c r="G5">
        <v>1</v>
      </c>
    </row>
    <row r="6" spans="1:7">
      <c r="A6">
        <v>2016</v>
      </c>
      <c r="B6" s="14">
        <v>43054.607951388891</v>
      </c>
      <c r="C6" t="s">
        <v>117</v>
      </c>
      <c r="D6" t="s">
        <v>687</v>
      </c>
      <c r="E6">
        <v>0</v>
      </c>
      <c r="F6" t="s">
        <v>688</v>
      </c>
      <c r="G6">
        <v>4</v>
      </c>
    </row>
    <row r="7" spans="1:7">
      <c r="A7">
        <v>2013</v>
      </c>
      <c r="B7" s="14">
        <v>43054.607951388891</v>
      </c>
      <c r="C7" t="s">
        <v>117</v>
      </c>
      <c r="D7" t="s">
        <v>688</v>
      </c>
      <c r="E7">
        <v>1</v>
      </c>
      <c r="F7" t="s">
        <v>688</v>
      </c>
      <c r="G7">
        <v>1</v>
      </c>
    </row>
    <row r="8" spans="1:7">
      <c r="A8">
        <v>2013</v>
      </c>
      <c r="B8" s="14">
        <v>43054.607951388891</v>
      </c>
      <c r="C8" t="s">
        <v>126</v>
      </c>
      <c r="D8" t="s">
        <v>688</v>
      </c>
      <c r="E8">
        <v>3</v>
      </c>
      <c r="F8" t="s">
        <v>687</v>
      </c>
    </row>
    <row r="9" spans="1:7">
      <c r="A9">
        <v>2014</v>
      </c>
      <c r="B9" s="14">
        <v>43054.607951388891</v>
      </c>
      <c r="C9" t="s">
        <v>126</v>
      </c>
      <c r="D9" t="s">
        <v>688</v>
      </c>
      <c r="E9">
        <v>13</v>
      </c>
      <c r="F9" t="s">
        <v>687</v>
      </c>
    </row>
    <row r="10" spans="1:7">
      <c r="A10">
        <v>2015</v>
      </c>
      <c r="B10" s="14">
        <v>43054.607951388891</v>
      </c>
      <c r="C10" t="s">
        <v>126</v>
      </c>
      <c r="D10" t="s">
        <v>688</v>
      </c>
      <c r="E10">
        <v>4</v>
      </c>
      <c r="F10" t="s">
        <v>687</v>
      </c>
    </row>
    <row r="11" spans="1:7">
      <c r="A11">
        <v>2016</v>
      </c>
      <c r="B11" s="14">
        <v>43054.607951388891</v>
      </c>
      <c r="C11" t="s">
        <v>126</v>
      </c>
      <c r="D11" t="s">
        <v>688</v>
      </c>
      <c r="E11">
        <v>8</v>
      </c>
      <c r="F11" t="s">
        <v>688</v>
      </c>
      <c r="G11">
        <v>5</v>
      </c>
    </row>
    <row r="12" spans="1:7">
      <c r="A12">
        <v>2013</v>
      </c>
      <c r="B12" s="14">
        <v>43054.607951388891</v>
      </c>
      <c r="C12" t="s">
        <v>134</v>
      </c>
      <c r="D12" t="s">
        <v>687</v>
      </c>
      <c r="F12" t="s">
        <v>687</v>
      </c>
    </row>
    <row r="13" spans="1:7">
      <c r="A13">
        <v>2014</v>
      </c>
      <c r="B13" s="14">
        <v>43054.607951388891</v>
      </c>
      <c r="C13" t="s">
        <v>134</v>
      </c>
      <c r="D13" t="s">
        <v>688</v>
      </c>
      <c r="E13">
        <v>1</v>
      </c>
      <c r="F13" t="s">
        <v>687</v>
      </c>
    </row>
    <row r="14" spans="1:7">
      <c r="A14">
        <v>2015</v>
      </c>
      <c r="B14" s="14">
        <v>43054.607951388891</v>
      </c>
      <c r="C14" t="s">
        <v>134</v>
      </c>
      <c r="D14" t="s">
        <v>688</v>
      </c>
      <c r="E14">
        <v>1</v>
      </c>
      <c r="F14" t="s">
        <v>687</v>
      </c>
    </row>
    <row r="15" spans="1:7">
      <c r="A15">
        <v>2016</v>
      </c>
      <c r="B15" s="14">
        <v>43054.607951388891</v>
      </c>
      <c r="C15" t="s">
        <v>134</v>
      </c>
      <c r="D15" t="s">
        <v>688</v>
      </c>
      <c r="E15">
        <v>1</v>
      </c>
      <c r="F15" t="s">
        <v>687</v>
      </c>
    </row>
    <row r="16" spans="1:7">
      <c r="A16">
        <v>2015</v>
      </c>
      <c r="B16" s="14">
        <v>43054.607951388891</v>
      </c>
      <c r="C16" t="s">
        <v>147</v>
      </c>
      <c r="D16" t="s">
        <v>687</v>
      </c>
      <c r="F16" t="s">
        <v>687</v>
      </c>
    </row>
    <row r="17" spans="1:7">
      <c r="A17">
        <v>2016</v>
      </c>
      <c r="B17" s="14">
        <v>43054.607951388891</v>
      </c>
      <c r="C17" t="s">
        <v>147</v>
      </c>
      <c r="D17" t="s">
        <v>687</v>
      </c>
      <c r="F17" t="s">
        <v>687</v>
      </c>
    </row>
    <row r="18" spans="1:7">
      <c r="A18">
        <v>2014</v>
      </c>
      <c r="B18" s="14">
        <v>43054.607951388891</v>
      </c>
      <c r="C18" t="s">
        <v>147</v>
      </c>
      <c r="D18" t="s">
        <v>687</v>
      </c>
      <c r="F18" t="s">
        <v>687</v>
      </c>
    </row>
    <row r="19" spans="1:7">
      <c r="A19">
        <v>2013</v>
      </c>
      <c r="B19" s="14">
        <v>43054.607951388891</v>
      </c>
      <c r="C19" t="s">
        <v>147</v>
      </c>
      <c r="D19" t="s">
        <v>687</v>
      </c>
      <c r="F19" t="s">
        <v>687</v>
      </c>
    </row>
    <row r="20" spans="1:7">
      <c r="A20">
        <v>2014</v>
      </c>
      <c r="B20" s="14">
        <v>43054.607951388891</v>
      </c>
      <c r="C20" t="s">
        <v>155</v>
      </c>
      <c r="D20" t="s">
        <v>687</v>
      </c>
      <c r="F20" t="s">
        <v>687</v>
      </c>
    </row>
    <row r="21" spans="1:7">
      <c r="A21">
        <v>2015</v>
      </c>
      <c r="B21" s="14">
        <v>43054.607951388891</v>
      </c>
      <c r="C21" t="s">
        <v>155</v>
      </c>
      <c r="D21" t="s">
        <v>687</v>
      </c>
      <c r="F21" t="s">
        <v>687</v>
      </c>
    </row>
    <row r="22" spans="1:7">
      <c r="A22">
        <v>2016</v>
      </c>
      <c r="B22" s="14">
        <v>43054.607951388891</v>
      </c>
      <c r="C22" t="s">
        <v>155</v>
      </c>
      <c r="D22" t="s">
        <v>687</v>
      </c>
      <c r="F22" t="s">
        <v>687</v>
      </c>
    </row>
    <row r="23" spans="1:7">
      <c r="A23">
        <v>2013</v>
      </c>
      <c r="B23" s="14">
        <v>43054.607951388891</v>
      </c>
      <c r="C23" t="s">
        <v>155</v>
      </c>
      <c r="D23" t="s">
        <v>687</v>
      </c>
      <c r="F23" t="s">
        <v>687</v>
      </c>
    </row>
    <row r="24" spans="1:7">
      <c r="A24">
        <v>2014</v>
      </c>
      <c r="B24" s="14">
        <v>43054.607951388891</v>
      </c>
      <c r="C24" t="s">
        <v>162</v>
      </c>
      <c r="D24" t="s">
        <v>688</v>
      </c>
      <c r="E24">
        <v>52</v>
      </c>
      <c r="F24" t="s">
        <v>688</v>
      </c>
      <c r="G24">
        <v>8</v>
      </c>
    </row>
    <row r="25" spans="1:7">
      <c r="A25">
        <v>2015</v>
      </c>
      <c r="B25" s="14">
        <v>43054.607951388891</v>
      </c>
      <c r="C25" t="s">
        <v>162</v>
      </c>
      <c r="D25" t="s">
        <v>688</v>
      </c>
      <c r="E25">
        <v>41</v>
      </c>
      <c r="F25" t="s">
        <v>688</v>
      </c>
      <c r="G25">
        <v>16</v>
      </c>
    </row>
    <row r="26" spans="1:7">
      <c r="A26">
        <v>2013</v>
      </c>
      <c r="B26" s="14">
        <v>43054.607951388891</v>
      </c>
      <c r="C26" t="s">
        <v>162</v>
      </c>
      <c r="D26" t="s">
        <v>687</v>
      </c>
      <c r="F26" t="s">
        <v>687</v>
      </c>
    </row>
    <row r="27" spans="1:7">
      <c r="A27">
        <v>2016</v>
      </c>
      <c r="B27" s="14">
        <v>43054.607951388891</v>
      </c>
      <c r="C27" t="s">
        <v>162</v>
      </c>
      <c r="D27" t="s">
        <v>688</v>
      </c>
      <c r="E27">
        <v>45</v>
      </c>
      <c r="F27" t="s">
        <v>688</v>
      </c>
      <c r="G27">
        <v>7</v>
      </c>
    </row>
    <row r="28" spans="1:7">
      <c r="A28">
        <v>2013</v>
      </c>
      <c r="B28" s="14">
        <v>43054.607951388891</v>
      </c>
      <c r="C28" t="s">
        <v>172</v>
      </c>
      <c r="D28" t="s">
        <v>688</v>
      </c>
      <c r="E28">
        <v>53</v>
      </c>
      <c r="F28" t="s">
        <v>688</v>
      </c>
      <c r="G28">
        <v>2</v>
      </c>
    </row>
    <row r="29" spans="1:7">
      <c r="A29">
        <v>2014</v>
      </c>
      <c r="B29" s="14">
        <v>43054.607951388891</v>
      </c>
      <c r="C29" t="s">
        <v>172</v>
      </c>
      <c r="D29" t="s">
        <v>688</v>
      </c>
      <c r="E29">
        <v>124</v>
      </c>
      <c r="F29" t="s">
        <v>688</v>
      </c>
      <c r="G29">
        <v>2</v>
      </c>
    </row>
    <row r="30" spans="1:7">
      <c r="A30">
        <v>2015</v>
      </c>
      <c r="B30" s="14">
        <v>43054.607951388891</v>
      </c>
      <c r="C30" t="s">
        <v>172</v>
      </c>
      <c r="D30" t="s">
        <v>688</v>
      </c>
      <c r="E30">
        <v>112</v>
      </c>
      <c r="F30" t="s">
        <v>687</v>
      </c>
    </row>
    <row r="31" spans="1:7">
      <c r="A31">
        <v>2016</v>
      </c>
      <c r="B31" s="14">
        <v>43054.607951388891</v>
      </c>
      <c r="C31" t="s">
        <v>172</v>
      </c>
      <c r="D31" t="s">
        <v>688</v>
      </c>
      <c r="E31">
        <v>109</v>
      </c>
      <c r="F31" t="s">
        <v>688</v>
      </c>
      <c r="G31">
        <v>3</v>
      </c>
    </row>
    <row r="32" spans="1:7">
      <c r="A32">
        <v>2015</v>
      </c>
      <c r="B32" s="14">
        <v>43054.607951388891</v>
      </c>
      <c r="C32" t="s">
        <v>180</v>
      </c>
      <c r="D32" t="s">
        <v>687</v>
      </c>
      <c r="F32" t="s">
        <v>687</v>
      </c>
    </row>
    <row r="33" spans="1:7">
      <c r="A33">
        <v>2016</v>
      </c>
      <c r="B33" s="14">
        <v>43054.607951388891</v>
      </c>
      <c r="C33" t="s">
        <v>180</v>
      </c>
      <c r="D33" t="s">
        <v>688</v>
      </c>
      <c r="E33">
        <v>1</v>
      </c>
      <c r="F33" t="s">
        <v>687</v>
      </c>
    </row>
    <row r="34" spans="1:7">
      <c r="A34">
        <v>2014</v>
      </c>
      <c r="B34" s="14">
        <v>43054.607951388891</v>
      </c>
      <c r="C34" t="s">
        <v>180</v>
      </c>
      <c r="D34" t="s">
        <v>687</v>
      </c>
      <c r="F34" t="s">
        <v>687</v>
      </c>
    </row>
    <row r="35" spans="1:7">
      <c r="A35">
        <v>2013</v>
      </c>
      <c r="B35" s="14">
        <v>43054.607951388891</v>
      </c>
      <c r="C35" t="s">
        <v>180</v>
      </c>
      <c r="D35" t="s">
        <v>687</v>
      </c>
      <c r="F35" t="s">
        <v>687</v>
      </c>
    </row>
    <row r="36" spans="1:7">
      <c r="A36">
        <v>2014</v>
      </c>
      <c r="B36" s="14">
        <v>43054.607951388891</v>
      </c>
      <c r="C36" t="s">
        <v>192</v>
      </c>
      <c r="D36" t="s">
        <v>688</v>
      </c>
      <c r="E36">
        <v>8</v>
      </c>
      <c r="F36" t="s">
        <v>688</v>
      </c>
      <c r="G36">
        <v>10</v>
      </c>
    </row>
    <row r="37" spans="1:7">
      <c r="A37">
        <v>2015</v>
      </c>
      <c r="B37" s="14">
        <v>43054.607951388891</v>
      </c>
      <c r="C37" t="s">
        <v>192</v>
      </c>
      <c r="D37" t="s">
        <v>688</v>
      </c>
      <c r="E37">
        <v>2</v>
      </c>
      <c r="F37" t="s">
        <v>688</v>
      </c>
      <c r="G37">
        <v>11</v>
      </c>
    </row>
    <row r="38" spans="1:7">
      <c r="A38">
        <v>2016</v>
      </c>
      <c r="B38" s="14">
        <v>43054.607951388891</v>
      </c>
      <c r="C38" t="s">
        <v>192</v>
      </c>
      <c r="D38" t="s">
        <v>687</v>
      </c>
      <c r="F38" t="s">
        <v>688</v>
      </c>
      <c r="G38">
        <v>7</v>
      </c>
    </row>
    <row r="39" spans="1:7">
      <c r="A39">
        <v>2013</v>
      </c>
      <c r="B39" s="14">
        <v>43054.607951388891</v>
      </c>
      <c r="C39" t="s">
        <v>192</v>
      </c>
      <c r="D39" t="s">
        <v>688</v>
      </c>
      <c r="E39">
        <v>2</v>
      </c>
      <c r="F39" t="s">
        <v>688</v>
      </c>
      <c r="G39">
        <v>6</v>
      </c>
    </row>
    <row r="40" spans="1:7">
      <c r="A40">
        <v>2014</v>
      </c>
      <c r="B40" s="14">
        <v>43054.607951388891</v>
      </c>
      <c r="C40" t="s">
        <v>199</v>
      </c>
      <c r="D40" t="s">
        <v>687</v>
      </c>
      <c r="F40" t="s">
        <v>688</v>
      </c>
      <c r="G40">
        <v>4</v>
      </c>
    </row>
    <row r="41" spans="1:7">
      <c r="A41">
        <v>2015</v>
      </c>
      <c r="B41" s="14">
        <v>43054.607951388891</v>
      </c>
      <c r="C41" t="s">
        <v>199</v>
      </c>
      <c r="D41" t="s">
        <v>688</v>
      </c>
      <c r="E41">
        <v>85</v>
      </c>
      <c r="F41" t="s">
        <v>688</v>
      </c>
      <c r="G41">
        <v>1</v>
      </c>
    </row>
    <row r="42" spans="1:7">
      <c r="A42">
        <v>2013</v>
      </c>
      <c r="B42" s="14">
        <v>43054.607951388891</v>
      </c>
      <c r="C42" t="s">
        <v>199</v>
      </c>
      <c r="D42" t="s">
        <v>687</v>
      </c>
      <c r="F42" t="s">
        <v>687</v>
      </c>
    </row>
    <row r="43" spans="1:7">
      <c r="A43">
        <v>2016</v>
      </c>
      <c r="B43" s="14">
        <v>43054.607951388891</v>
      </c>
      <c r="C43" t="s">
        <v>199</v>
      </c>
      <c r="D43" t="s">
        <v>688</v>
      </c>
      <c r="E43">
        <v>80</v>
      </c>
      <c r="F43" t="s">
        <v>688</v>
      </c>
      <c r="G43">
        <v>1</v>
      </c>
    </row>
    <row r="44" spans="1:7">
      <c r="A44">
        <v>2013</v>
      </c>
      <c r="B44" s="14">
        <v>43054.607951388891</v>
      </c>
      <c r="C44" t="s">
        <v>205</v>
      </c>
      <c r="D44" t="s">
        <v>688</v>
      </c>
      <c r="E44">
        <v>8</v>
      </c>
      <c r="F44" t="s">
        <v>687</v>
      </c>
    </row>
    <row r="45" spans="1:7">
      <c r="A45">
        <v>2014</v>
      </c>
      <c r="B45" s="14">
        <v>43054.607951388891</v>
      </c>
      <c r="C45" t="s">
        <v>205</v>
      </c>
      <c r="D45" t="s">
        <v>687</v>
      </c>
      <c r="F45" t="s">
        <v>687</v>
      </c>
    </row>
    <row r="46" spans="1:7">
      <c r="A46">
        <v>2015</v>
      </c>
      <c r="B46" s="14">
        <v>43054.607951388891</v>
      </c>
      <c r="C46" t="s">
        <v>205</v>
      </c>
      <c r="D46" t="s">
        <v>687</v>
      </c>
      <c r="F46" t="s">
        <v>687</v>
      </c>
    </row>
    <row r="47" spans="1:7">
      <c r="A47">
        <v>2016</v>
      </c>
      <c r="B47" s="14">
        <v>43054.607951388891</v>
      </c>
      <c r="C47" t="s">
        <v>205</v>
      </c>
      <c r="D47" t="s">
        <v>688</v>
      </c>
      <c r="E47">
        <v>130</v>
      </c>
      <c r="F47" t="s">
        <v>687</v>
      </c>
    </row>
    <row r="48" spans="1:7">
      <c r="A48">
        <v>2013</v>
      </c>
      <c r="B48" s="14">
        <v>43054.607951388891</v>
      </c>
      <c r="C48" t="s">
        <v>215</v>
      </c>
      <c r="D48" t="s">
        <v>687</v>
      </c>
      <c r="F48" t="s">
        <v>687</v>
      </c>
    </row>
    <row r="49" spans="1:7">
      <c r="A49">
        <v>2014</v>
      </c>
      <c r="B49" s="14">
        <v>43054.607951388891</v>
      </c>
      <c r="C49" t="s">
        <v>215</v>
      </c>
      <c r="D49" t="s">
        <v>687</v>
      </c>
      <c r="F49" t="s">
        <v>687</v>
      </c>
    </row>
    <row r="50" spans="1:7">
      <c r="A50">
        <v>2015</v>
      </c>
      <c r="B50" s="14">
        <v>43054.607951388891</v>
      </c>
      <c r="C50" t="s">
        <v>215</v>
      </c>
      <c r="D50" t="s">
        <v>687</v>
      </c>
      <c r="F50" t="s">
        <v>687</v>
      </c>
    </row>
    <row r="51" spans="1:7">
      <c r="A51">
        <v>2016</v>
      </c>
      <c r="B51" s="14">
        <v>43054.607951388891</v>
      </c>
      <c r="C51" t="s">
        <v>215</v>
      </c>
      <c r="D51" t="s">
        <v>687</v>
      </c>
      <c r="F51" t="s">
        <v>687</v>
      </c>
    </row>
    <row r="52" spans="1:7">
      <c r="A52">
        <v>2014</v>
      </c>
      <c r="B52" s="14">
        <v>43054.607951388891</v>
      </c>
      <c r="C52" t="s">
        <v>223</v>
      </c>
      <c r="D52" t="s">
        <v>687</v>
      </c>
      <c r="F52" t="s">
        <v>687</v>
      </c>
    </row>
    <row r="53" spans="1:7">
      <c r="A53">
        <v>2015</v>
      </c>
      <c r="B53" s="14">
        <v>43054.607951388891</v>
      </c>
      <c r="C53" t="s">
        <v>223</v>
      </c>
      <c r="D53" t="s">
        <v>687</v>
      </c>
      <c r="F53" t="s">
        <v>687</v>
      </c>
    </row>
    <row r="54" spans="1:7">
      <c r="A54">
        <v>2013</v>
      </c>
      <c r="B54" s="14">
        <v>43054.607951388891</v>
      </c>
      <c r="C54" t="s">
        <v>223</v>
      </c>
      <c r="D54" t="s">
        <v>687</v>
      </c>
      <c r="F54" t="s">
        <v>687</v>
      </c>
    </row>
    <row r="55" spans="1:7">
      <c r="A55">
        <v>2016</v>
      </c>
      <c r="B55" s="14">
        <v>43054.607951388891</v>
      </c>
      <c r="C55" t="s">
        <v>223</v>
      </c>
      <c r="D55" t="s">
        <v>688</v>
      </c>
      <c r="E55">
        <v>3</v>
      </c>
      <c r="F55" t="s">
        <v>687</v>
      </c>
    </row>
    <row r="56" spans="1:7">
      <c r="A56">
        <v>2013</v>
      </c>
      <c r="B56" s="14">
        <v>43054.607951388891</v>
      </c>
      <c r="C56" t="s">
        <v>232</v>
      </c>
      <c r="D56" t="s">
        <v>687</v>
      </c>
      <c r="F56" t="s">
        <v>687</v>
      </c>
    </row>
    <row r="57" spans="1:7">
      <c r="A57">
        <v>2014</v>
      </c>
      <c r="B57" s="14">
        <v>43054.607951388891</v>
      </c>
      <c r="C57" t="s">
        <v>232</v>
      </c>
      <c r="D57" t="s">
        <v>687</v>
      </c>
      <c r="F57" t="s">
        <v>688</v>
      </c>
      <c r="G57">
        <v>9</v>
      </c>
    </row>
    <row r="58" spans="1:7">
      <c r="A58">
        <v>2015</v>
      </c>
      <c r="B58" s="14">
        <v>43054.607951388891</v>
      </c>
      <c r="C58" t="s">
        <v>232</v>
      </c>
      <c r="D58" t="s">
        <v>687</v>
      </c>
      <c r="F58" t="s">
        <v>688</v>
      </c>
      <c r="G58">
        <v>3</v>
      </c>
    </row>
    <row r="59" spans="1:7">
      <c r="A59">
        <v>2016</v>
      </c>
      <c r="B59" s="14">
        <v>43054.607951388891</v>
      </c>
      <c r="C59" t="s">
        <v>232</v>
      </c>
      <c r="D59" t="s">
        <v>687</v>
      </c>
      <c r="F59" t="s">
        <v>687</v>
      </c>
    </row>
    <row r="60" spans="1:7">
      <c r="A60">
        <v>2015</v>
      </c>
      <c r="B60" s="14">
        <v>43054.607951388891</v>
      </c>
      <c r="C60" t="s">
        <v>239</v>
      </c>
      <c r="D60" t="s">
        <v>687</v>
      </c>
      <c r="F60" t="s">
        <v>687</v>
      </c>
    </row>
    <row r="61" spans="1:7">
      <c r="A61">
        <v>2014</v>
      </c>
      <c r="B61" s="14">
        <v>43054.607951388891</v>
      </c>
      <c r="C61" t="s">
        <v>239</v>
      </c>
      <c r="D61" t="s">
        <v>687</v>
      </c>
      <c r="F61" t="s">
        <v>687</v>
      </c>
    </row>
    <row r="62" spans="1:7">
      <c r="A62">
        <v>2016</v>
      </c>
      <c r="B62" s="14">
        <v>43054.607951388891</v>
      </c>
      <c r="C62" t="s">
        <v>239</v>
      </c>
      <c r="D62" t="s">
        <v>688</v>
      </c>
      <c r="E62">
        <v>1</v>
      </c>
      <c r="F62" t="s">
        <v>687</v>
      </c>
    </row>
    <row r="63" spans="1:7">
      <c r="A63">
        <v>2013</v>
      </c>
      <c r="B63" s="14">
        <v>43054.607951388891</v>
      </c>
      <c r="C63" t="s">
        <v>239</v>
      </c>
      <c r="D63" t="s">
        <v>687</v>
      </c>
      <c r="F63" t="s">
        <v>687</v>
      </c>
    </row>
    <row r="64" spans="1:7">
      <c r="A64">
        <v>2013</v>
      </c>
      <c r="B64" s="14">
        <v>43054.607951388891</v>
      </c>
      <c r="C64" t="s">
        <v>248</v>
      </c>
      <c r="D64" t="s">
        <v>687</v>
      </c>
      <c r="F64" t="s">
        <v>687</v>
      </c>
    </row>
    <row r="65" spans="1:7">
      <c r="A65">
        <v>2014</v>
      </c>
      <c r="B65" s="14">
        <v>43054.607951388891</v>
      </c>
      <c r="C65" t="s">
        <v>248</v>
      </c>
      <c r="D65" t="s">
        <v>687</v>
      </c>
      <c r="F65" t="s">
        <v>687</v>
      </c>
    </row>
    <row r="66" spans="1:7">
      <c r="A66">
        <v>2015</v>
      </c>
      <c r="B66" s="14">
        <v>43054.607951388891</v>
      </c>
      <c r="C66" t="s">
        <v>248</v>
      </c>
      <c r="D66" t="s">
        <v>687</v>
      </c>
      <c r="F66" t="s">
        <v>687</v>
      </c>
    </row>
    <row r="67" spans="1:7">
      <c r="A67">
        <v>2016</v>
      </c>
      <c r="B67" s="14">
        <v>43054.607951388891</v>
      </c>
      <c r="C67" t="s">
        <v>248</v>
      </c>
      <c r="D67" t="s">
        <v>687</v>
      </c>
      <c r="F67" t="s">
        <v>687</v>
      </c>
    </row>
    <row r="68" spans="1:7">
      <c r="A68">
        <v>2014</v>
      </c>
      <c r="B68" s="14">
        <v>43054.607951388891</v>
      </c>
      <c r="C68" t="s">
        <v>254</v>
      </c>
      <c r="D68" t="s">
        <v>687</v>
      </c>
      <c r="F68" t="s">
        <v>687</v>
      </c>
    </row>
    <row r="69" spans="1:7">
      <c r="A69">
        <v>2015</v>
      </c>
      <c r="B69" s="14">
        <v>43054.607951388891</v>
      </c>
      <c r="C69" t="s">
        <v>254</v>
      </c>
      <c r="D69" t="s">
        <v>687</v>
      </c>
      <c r="F69" t="s">
        <v>687</v>
      </c>
    </row>
    <row r="70" spans="1:7">
      <c r="A70">
        <v>2013</v>
      </c>
      <c r="B70" s="14">
        <v>43054.607951388891</v>
      </c>
      <c r="C70" t="s">
        <v>254</v>
      </c>
      <c r="D70" t="s">
        <v>687</v>
      </c>
      <c r="F70" t="s">
        <v>687</v>
      </c>
    </row>
    <row r="71" spans="1:7">
      <c r="A71">
        <v>2016</v>
      </c>
      <c r="B71" s="14">
        <v>43054.607951388891</v>
      </c>
      <c r="C71" t="s">
        <v>254</v>
      </c>
      <c r="D71" t="s">
        <v>687</v>
      </c>
      <c r="F71" t="s">
        <v>687</v>
      </c>
    </row>
    <row r="72" spans="1:7">
      <c r="A72">
        <v>2013</v>
      </c>
      <c r="B72" s="14">
        <v>43054.607951388891</v>
      </c>
      <c r="C72" t="s">
        <v>263</v>
      </c>
      <c r="D72" t="s">
        <v>687</v>
      </c>
      <c r="F72" t="s">
        <v>687</v>
      </c>
    </row>
    <row r="73" spans="1:7">
      <c r="A73">
        <v>2014</v>
      </c>
      <c r="B73" s="14">
        <v>43054.607951388891</v>
      </c>
      <c r="C73" t="s">
        <v>263</v>
      </c>
      <c r="D73" t="s">
        <v>687</v>
      </c>
      <c r="F73" t="s">
        <v>687</v>
      </c>
    </row>
    <row r="74" spans="1:7">
      <c r="A74">
        <v>2015</v>
      </c>
      <c r="B74" s="14">
        <v>43054.607951388891</v>
      </c>
      <c r="C74" t="s">
        <v>263</v>
      </c>
      <c r="D74" t="s">
        <v>687</v>
      </c>
      <c r="F74" t="s">
        <v>687</v>
      </c>
    </row>
    <row r="75" spans="1:7">
      <c r="A75">
        <v>2016</v>
      </c>
      <c r="B75" s="14">
        <v>43054.607951388891</v>
      </c>
      <c r="C75" t="s">
        <v>263</v>
      </c>
      <c r="D75" t="s">
        <v>687</v>
      </c>
      <c r="F75" t="s">
        <v>687</v>
      </c>
    </row>
    <row r="76" spans="1:7">
      <c r="A76">
        <v>2013</v>
      </c>
      <c r="B76" s="14">
        <v>43054.607951388891</v>
      </c>
      <c r="C76" t="s">
        <v>272</v>
      </c>
      <c r="D76" t="s">
        <v>687</v>
      </c>
      <c r="F76" t="s">
        <v>687</v>
      </c>
    </row>
    <row r="77" spans="1:7">
      <c r="A77">
        <v>2014</v>
      </c>
      <c r="B77" s="14">
        <v>43054.607951388891</v>
      </c>
      <c r="C77" t="s">
        <v>272</v>
      </c>
      <c r="D77" t="s">
        <v>687</v>
      </c>
      <c r="F77" t="s">
        <v>687</v>
      </c>
    </row>
    <row r="78" spans="1:7">
      <c r="A78">
        <v>2015</v>
      </c>
      <c r="B78" s="14">
        <v>43054.607951388891</v>
      </c>
      <c r="C78" t="s">
        <v>272</v>
      </c>
      <c r="D78" t="s">
        <v>687</v>
      </c>
      <c r="F78" t="s">
        <v>687</v>
      </c>
    </row>
    <row r="79" spans="1:7">
      <c r="A79">
        <v>2016</v>
      </c>
      <c r="B79" s="14">
        <v>43054.607951388891</v>
      </c>
      <c r="C79" t="s">
        <v>272</v>
      </c>
      <c r="D79" t="s">
        <v>687</v>
      </c>
      <c r="F79" t="s">
        <v>687</v>
      </c>
    </row>
    <row r="80" spans="1:7">
      <c r="A80">
        <v>2014</v>
      </c>
      <c r="B80" s="14">
        <v>43054.607951388891</v>
      </c>
      <c r="C80" t="s">
        <v>280</v>
      </c>
      <c r="D80" t="s">
        <v>688</v>
      </c>
      <c r="E80">
        <v>3</v>
      </c>
      <c r="F80" t="s">
        <v>688</v>
      </c>
      <c r="G80">
        <v>1</v>
      </c>
    </row>
    <row r="81" spans="1:7">
      <c r="A81">
        <v>2015</v>
      </c>
      <c r="B81" s="14">
        <v>43054.607951388891</v>
      </c>
      <c r="C81" t="s">
        <v>280</v>
      </c>
      <c r="D81" t="s">
        <v>688</v>
      </c>
      <c r="E81">
        <v>2</v>
      </c>
      <c r="F81" t="s">
        <v>688</v>
      </c>
      <c r="G81">
        <v>1</v>
      </c>
    </row>
    <row r="82" spans="1:7">
      <c r="A82">
        <v>2013</v>
      </c>
      <c r="B82" s="14">
        <v>43054.607951388891</v>
      </c>
      <c r="C82" t="s">
        <v>280</v>
      </c>
      <c r="D82" t="s">
        <v>687</v>
      </c>
      <c r="F82" t="s">
        <v>688</v>
      </c>
      <c r="G82">
        <v>1</v>
      </c>
    </row>
    <row r="83" spans="1:7">
      <c r="A83">
        <v>2016</v>
      </c>
      <c r="B83" s="14">
        <v>43054.607951388891</v>
      </c>
      <c r="C83" t="s">
        <v>280</v>
      </c>
      <c r="D83" t="s">
        <v>687</v>
      </c>
      <c r="F83" t="s">
        <v>687</v>
      </c>
    </row>
    <row r="84" spans="1:7">
      <c r="A84">
        <v>2014</v>
      </c>
      <c r="B84" s="14">
        <v>43054.607951388891</v>
      </c>
      <c r="C84" t="s">
        <v>285</v>
      </c>
      <c r="D84" t="s">
        <v>687</v>
      </c>
      <c r="F84" t="s">
        <v>687</v>
      </c>
    </row>
    <row r="85" spans="1:7">
      <c r="A85">
        <v>2015</v>
      </c>
      <c r="B85" s="14">
        <v>43054.607951388891</v>
      </c>
      <c r="C85" t="s">
        <v>285</v>
      </c>
      <c r="D85" t="s">
        <v>687</v>
      </c>
      <c r="F85" t="s">
        <v>687</v>
      </c>
    </row>
    <row r="86" spans="1:7">
      <c r="A86">
        <v>2013</v>
      </c>
      <c r="B86" s="14">
        <v>43054.607951388891</v>
      </c>
      <c r="C86" t="s">
        <v>285</v>
      </c>
      <c r="D86" t="s">
        <v>687</v>
      </c>
      <c r="F86" t="s">
        <v>687</v>
      </c>
    </row>
    <row r="87" spans="1:7">
      <c r="A87">
        <v>2016</v>
      </c>
      <c r="B87" s="14">
        <v>43054.607951388891</v>
      </c>
      <c r="C87" t="s">
        <v>285</v>
      </c>
      <c r="D87" t="s">
        <v>687</v>
      </c>
      <c r="F87" t="s">
        <v>687</v>
      </c>
    </row>
    <row r="88" spans="1:7">
      <c r="A88">
        <v>2013</v>
      </c>
      <c r="B88" s="14">
        <v>43054.607951388891</v>
      </c>
      <c r="C88" t="s">
        <v>291</v>
      </c>
      <c r="D88" t="s">
        <v>688</v>
      </c>
      <c r="E88">
        <v>2</v>
      </c>
      <c r="F88" t="s">
        <v>687</v>
      </c>
    </row>
    <row r="89" spans="1:7">
      <c r="A89">
        <v>2014</v>
      </c>
      <c r="B89" s="14">
        <v>43054.607951388891</v>
      </c>
      <c r="C89" t="s">
        <v>291</v>
      </c>
      <c r="D89" t="s">
        <v>688</v>
      </c>
      <c r="E89">
        <v>50</v>
      </c>
      <c r="F89" t="s">
        <v>687</v>
      </c>
    </row>
    <row r="90" spans="1:7">
      <c r="A90">
        <v>2015</v>
      </c>
      <c r="B90" s="14">
        <v>43054.607951388891</v>
      </c>
      <c r="C90" t="s">
        <v>291</v>
      </c>
      <c r="D90" t="s">
        <v>688</v>
      </c>
      <c r="E90">
        <v>64</v>
      </c>
      <c r="F90" t="s">
        <v>687</v>
      </c>
      <c r="G90">
        <v>0</v>
      </c>
    </row>
    <row r="91" spans="1:7">
      <c r="A91">
        <v>2016</v>
      </c>
      <c r="B91" s="14">
        <v>43054.607951388891</v>
      </c>
      <c r="C91" t="s">
        <v>291</v>
      </c>
      <c r="D91" t="s">
        <v>688</v>
      </c>
      <c r="E91">
        <v>11</v>
      </c>
      <c r="F91" t="s">
        <v>687</v>
      </c>
    </row>
    <row r="92" spans="1:7">
      <c r="A92">
        <v>2013</v>
      </c>
      <c r="B92" s="14">
        <v>43054.607951388891</v>
      </c>
      <c r="C92" t="s">
        <v>300</v>
      </c>
      <c r="D92" t="s">
        <v>687</v>
      </c>
      <c r="F92" t="s">
        <v>687</v>
      </c>
    </row>
    <row r="93" spans="1:7">
      <c r="A93">
        <v>2016</v>
      </c>
      <c r="B93" s="14">
        <v>43054.607951388891</v>
      </c>
      <c r="C93" t="s">
        <v>300</v>
      </c>
      <c r="D93" t="s">
        <v>688</v>
      </c>
      <c r="E93">
        <v>11</v>
      </c>
      <c r="F93" t="s">
        <v>688</v>
      </c>
      <c r="G93">
        <v>1</v>
      </c>
    </row>
    <row r="94" spans="1:7">
      <c r="A94">
        <v>2014</v>
      </c>
      <c r="B94" s="14">
        <v>43054.607951388891</v>
      </c>
      <c r="C94" t="s">
        <v>300</v>
      </c>
      <c r="D94" t="s">
        <v>688</v>
      </c>
      <c r="E94">
        <v>18</v>
      </c>
      <c r="F94" t="s">
        <v>688</v>
      </c>
      <c r="G94">
        <v>2</v>
      </c>
    </row>
    <row r="95" spans="1:7">
      <c r="A95">
        <v>2015</v>
      </c>
      <c r="B95" s="14">
        <v>43054.607951388891</v>
      </c>
      <c r="C95" t="s">
        <v>300</v>
      </c>
      <c r="D95" t="s">
        <v>688</v>
      </c>
      <c r="E95">
        <v>8</v>
      </c>
      <c r="F95" t="s">
        <v>688</v>
      </c>
      <c r="G95">
        <v>1</v>
      </c>
    </row>
    <row r="96" spans="1:7">
      <c r="A96">
        <v>2013</v>
      </c>
      <c r="B96" s="14">
        <v>43054.607951388891</v>
      </c>
      <c r="C96" t="s">
        <v>311</v>
      </c>
      <c r="D96" t="s">
        <v>688</v>
      </c>
      <c r="E96">
        <v>2</v>
      </c>
      <c r="F96" t="s">
        <v>688</v>
      </c>
    </row>
    <row r="97" spans="1:7">
      <c r="A97">
        <v>2014</v>
      </c>
      <c r="B97" s="14">
        <v>43054.607951388891</v>
      </c>
      <c r="C97" t="s">
        <v>311</v>
      </c>
      <c r="D97" t="s">
        <v>688</v>
      </c>
      <c r="E97">
        <v>75</v>
      </c>
      <c r="F97" t="s">
        <v>688</v>
      </c>
      <c r="G97">
        <v>1</v>
      </c>
    </row>
    <row r="98" spans="1:7">
      <c r="A98">
        <v>2015</v>
      </c>
      <c r="B98" s="14">
        <v>43054.607951388891</v>
      </c>
      <c r="C98" t="s">
        <v>311</v>
      </c>
      <c r="D98" t="s">
        <v>688</v>
      </c>
      <c r="E98">
        <v>9</v>
      </c>
      <c r="F98" t="s">
        <v>688</v>
      </c>
      <c r="G98">
        <v>2</v>
      </c>
    </row>
    <row r="99" spans="1:7">
      <c r="A99">
        <v>2016</v>
      </c>
      <c r="B99" s="14">
        <v>43054.607951388891</v>
      </c>
      <c r="C99" t="s">
        <v>311</v>
      </c>
      <c r="D99" t="s">
        <v>687</v>
      </c>
      <c r="F99" t="s">
        <v>688</v>
      </c>
      <c r="G99">
        <v>1</v>
      </c>
    </row>
    <row r="100" spans="1:7">
      <c r="A100">
        <v>2014</v>
      </c>
      <c r="B100" s="14">
        <v>43054.607951388891</v>
      </c>
      <c r="C100" t="s">
        <v>318</v>
      </c>
      <c r="D100" t="s">
        <v>688</v>
      </c>
      <c r="E100">
        <v>1</v>
      </c>
      <c r="F100" t="s">
        <v>687</v>
      </c>
    </row>
    <row r="101" spans="1:7">
      <c r="A101">
        <v>2015</v>
      </c>
      <c r="B101" s="14">
        <v>43054.607951388891</v>
      </c>
      <c r="C101" t="s">
        <v>318</v>
      </c>
      <c r="D101" t="s">
        <v>688</v>
      </c>
      <c r="E101">
        <v>2</v>
      </c>
      <c r="F101" t="s">
        <v>688</v>
      </c>
      <c r="G101">
        <v>1</v>
      </c>
    </row>
    <row r="102" spans="1:7">
      <c r="A102">
        <v>2013</v>
      </c>
      <c r="B102" s="14">
        <v>43054.607951388891</v>
      </c>
      <c r="C102" t="s">
        <v>318</v>
      </c>
      <c r="D102" t="s">
        <v>687</v>
      </c>
      <c r="F102" t="s">
        <v>687</v>
      </c>
    </row>
    <row r="103" spans="1:7">
      <c r="A103">
        <v>2016</v>
      </c>
      <c r="B103" s="14">
        <v>43054.607951388891</v>
      </c>
      <c r="C103" t="s">
        <v>318</v>
      </c>
      <c r="D103" t="s">
        <v>687</v>
      </c>
      <c r="E103">
        <v>1</v>
      </c>
      <c r="F103" t="s">
        <v>687</v>
      </c>
      <c r="G103">
        <v>1</v>
      </c>
    </row>
    <row r="104" spans="1:7">
      <c r="A104">
        <v>2013</v>
      </c>
      <c r="B104" s="14">
        <v>43054.607951388891</v>
      </c>
      <c r="C104" t="s">
        <v>327</v>
      </c>
      <c r="D104" t="s">
        <v>687</v>
      </c>
      <c r="F104" t="s">
        <v>687</v>
      </c>
    </row>
    <row r="105" spans="1:7">
      <c r="A105">
        <v>2014</v>
      </c>
      <c r="B105" s="14">
        <v>43054.607951388891</v>
      </c>
      <c r="C105" t="s">
        <v>327</v>
      </c>
      <c r="D105" t="s">
        <v>687</v>
      </c>
      <c r="F105" t="s">
        <v>688</v>
      </c>
      <c r="G105">
        <v>1</v>
      </c>
    </row>
    <row r="106" spans="1:7">
      <c r="A106">
        <v>2015</v>
      </c>
      <c r="B106" s="14">
        <v>43054.607951388891</v>
      </c>
      <c r="C106" t="s">
        <v>327</v>
      </c>
      <c r="D106" t="s">
        <v>688</v>
      </c>
      <c r="E106">
        <v>1</v>
      </c>
      <c r="F106" t="s">
        <v>687</v>
      </c>
    </row>
    <row r="107" spans="1:7">
      <c r="A107">
        <v>2016</v>
      </c>
      <c r="B107" s="14">
        <v>43054.607951388891</v>
      </c>
      <c r="C107" t="s">
        <v>327</v>
      </c>
      <c r="D107" t="s">
        <v>687</v>
      </c>
      <c r="F107" t="s">
        <v>687</v>
      </c>
    </row>
    <row r="108" spans="1:7">
      <c r="A108">
        <v>2013</v>
      </c>
      <c r="B108" s="14">
        <v>43054.607951388891</v>
      </c>
      <c r="C108" t="s">
        <v>336</v>
      </c>
      <c r="D108" t="s">
        <v>687</v>
      </c>
      <c r="F108" t="s">
        <v>688</v>
      </c>
      <c r="G108">
        <v>1</v>
      </c>
    </row>
    <row r="109" spans="1:7">
      <c r="A109">
        <v>2016</v>
      </c>
      <c r="B109" s="14">
        <v>43054.607951388891</v>
      </c>
      <c r="C109" t="s">
        <v>336</v>
      </c>
      <c r="D109" t="s">
        <v>688</v>
      </c>
      <c r="E109">
        <v>111</v>
      </c>
      <c r="F109" t="s">
        <v>688</v>
      </c>
      <c r="G109">
        <v>1</v>
      </c>
    </row>
    <row r="110" spans="1:7">
      <c r="A110">
        <v>2014</v>
      </c>
      <c r="B110" s="14">
        <v>43054.607951388891</v>
      </c>
      <c r="C110" t="s">
        <v>336</v>
      </c>
      <c r="D110" t="s">
        <v>688</v>
      </c>
      <c r="E110">
        <v>234</v>
      </c>
      <c r="F110" t="s">
        <v>687</v>
      </c>
    </row>
    <row r="111" spans="1:7">
      <c r="A111">
        <v>2015</v>
      </c>
      <c r="B111" s="14">
        <v>43054.607951388891</v>
      </c>
      <c r="C111" t="s">
        <v>336</v>
      </c>
      <c r="D111" t="s">
        <v>688</v>
      </c>
      <c r="E111">
        <v>217</v>
      </c>
      <c r="F111" t="s">
        <v>687</v>
      </c>
    </row>
    <row r="112" spans="1:7">
      <c r="A112">
        <v>2013</v>
      </c>
      <c r="B112" s="14">
        <v>43054.607951388891</v>
      </c>
      <c r="C112" t="s">
        <v>349</v>
      </c>
      <c r="D112" t="s">
        <v>687</v>
      </c>
      <c r="F112" t="s">
        <v>687</v>
      </c>
    </row>
    <row r="113" spans="1:7">
      <c r="A113">
        <v>2014</v>
      </c>
      <c r="B113" s="14">
        <v>43054.607951388891</v>
      </c>
      <c r="C113" t="s">
        <v>349</v>
      </c>
      <c r="D113" t="s">
        <v>687</v>
      </c>
      <c r="F113" t="s">
        <v>687</v>
      </c>
    </row>
    <row r="114" spans="1:7">
      <c r="A114">
        <v>2015</v>
      </c>
      <c r="B114" s="14">
        <v>43054.607951388891</v>
      </c>
      <c r="C114" t="s">
        <v>349</v>
      </c>
      <c r="D114" t="s">
        <v>687</v>
      </c>
      <c r="F114" t="s">
        <v>687</v>
      </c>
    </row>
    <row r="115" spans="1:7">
      <c r="A115">
        <v>2016</v>
      </c>
      <c r="B115" s="14">
        <v>43054.607951388891</v>
      </c>
      <c r="C115" t="s">
        <v>349</v>
      </c>
      <c r="D115" t="s">
        <v>687</v>
      </c>
      <c r="F115" t="s">
        <v>687</v>
      </c>
    </row>
    <row r="116" spans="1:7">
      <c r="A116">
        <v>2013</v>
      </c>
      <c r="B116" s="14">
        <v>43054.607951388891</v>
      </c>
      <c r="C116" t="s">
        <v>359</v>
      </c>
      <c r="D116" t="s">
        <v>688</v>
      </c>
      <c r="E116">
        <v>2</v>
      </c>
      <c r="F116" t="s">
        <v>687</v>
      </c>
    </row>
    <row r="117" spans="1:7">
      <c r="A117">
        <v>2014</v>
      </c>
      <c r="B117" s="14">
        <v>43054.607951388891</v>
      </c>
      <c r="C117" t="s">
        <v>359</v>
      </c>
      <c r="D117" t="s">
        <v>688</v>
      </c>
      <c r="E117">
        <v>2</v>
      </c>
      <c r="F117" t="s">
        <v>687</v>
      </c>
    </row>
    <row r="118" spans="1:7">
      <c r="A118">
        <v>2015</v>
      </c>
      <c r="B118" s="14">
        <v>43054.607951388891</v>
      </c>
      <c r="C118" t="s">
        <v>359</v>
      </c>
      <c r="D118" t="s">
        <v>688</v>
      </c>
      <c r="E118">
        <v>4</v>
      </c>
      <c r="F118" t="s">
        <v>687</v>
      </c>
    </row>
    <row r="119" spans="1:7">
      <c r="A119">
        <v>2016</v>
      </c>
      <c r="B119" s="14">
        <v>43054.607951388891</v>
      </c>
      <c r="C119" t="s">
        <v>359</v>
      </c>
      <c r="D119" t="s">
        <v>688</v>
      </c>
      <c r="E119">
        <v>3</v>
      </c>
      <c r="F119" t="s">
        <v>687</v>
      </c>
    </row>
    <row r="120" spans="1:7">
      <c r="A120">
        <v>2016</v>
      </c>
      <c r="B120" s="14">
        <v>43054.607951388891</v>
      </c>
      <c r="C120" t="s">
        <v>368</v>
      </c>
      <c r="D120" t="s">
        <v>688</v>
      </c>
      <c r="E120">
        <v>13</v>
      </c>
      <c r="F120" t="s">
        <v>688</v>
      </c>
      <c r="G120">
        <v>20</v>
      </c>
    </row>
    <row r="121" spans="1:7">
      <c r="A121">
        <v>2013</v>
      </c>
      <c r="B121" s="14">
        <v>43054.607951388891</v>
      </c>
      <c r="C121" t="s">
        <v>368</v>
      </c>
      <c r="D121" t="s">
        <v>687</v>
      </c>
      <c r="F121" t="s">
        <v>687</v>
      </c>
    </row>
    <row r="122" spans="1:7">
      <c r="A122">
        <v>2014</v>
      </c>
      <c r="B122" s="14">
        <v>43054.607951388891</v>
      </c>
      <c r="C122" t="s">
        <v>368</v>
      </c>
      <c r="D122" t="s">
        <v>688</v>
      </c>
      <c r="E122">
        <v>5</v>
      </c>
      <c r="F122" t="s">
        <v>688</v>
      </c>
      <c r="G122">
        <v>31</v>
      </c>
    </row>
    <row r="123" spans="1:7">
      <c r="A123">
        <v>2015</v>
      </c>
      <c r="B123" s="14">
        <v>43054.607951388891</v>
      </c>
      <c r="C123" t="s">
        <v>368</v>
      </c>
      <c r="D123" t="s">
        <v>688</v>
      </c>
      <c r="E123">
        <v>16</v>
      </c>
      <c r="F123" t="s">
        <v>688</v>
      </c>
      <c r="G123">
        <v>23</v>
      </c>
    </row>
    <row r="124" spans="1:7">
      <c r="A124">
        <v>2014</v>
      </c>
      <c r="B124" s="14">
        <v>43054.607951388891</v>
      </c>
      <c r="C124" t="s">
        <v>380</v>
      </c>
      <c r="D124" t="s">
        <v>688</v>
      </c>
      <c r="F124" t="s">
        <v>687</v>
      </c>
    </row>
    <row r="125" spans="1:7">
      <c r="A125">
        <v>2015</v>
      </c>
      <c r="B125" s="14">
        <v>43054.607951388891</v>
      </c>
      <c r="C125" t="s">
        <v>380</v>
      </c>
      <c r="D125" t="s">
        <v>687</v>
      </c>
      <c r="F125" t="s">
        <v>687</v>
      </c>
    </row>
    <row r="126" spans="1:7">
      <c r="A126">
        <v>2013</v>
      </c>
      <c r="B126" s="14">
        <v>43054.607951388891</v>
      </c>
      <c r="C126" t="s">
        <v>380</v>
      </c>
      <c r="D126" t="s">
        <v>687</v>
      </c>
      <c r="F126" t="s">
        <v>687</v>
      </c>
    </row>
    <row r="127" spans="1:7">
      <c r="A127">
        <v>2016</v>
      </c>
      <c r="B127" s="14">
        <v>43054.607951388891</v>
      </c>
      <c r="C127" t="s">
        <v>380</v>
      </c>
      <c r="D127" t="s">
        <v>687</v>
      </c>
      <c r="F127" t="s">
        <v>687</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F49"/>
  <sheetViews>
    <sheetView workbookViewId="0"/>
  </sheetViews>
  <sheetFormatPr defaultRowHeight="15"/>
  <sheetData>
    <row r="1" spans="1:6">
      <c r="A1">
        <v>6.7</v>
      </c>
      <c r="B1" t="s">
        <v>4924</v>
      </c>
    </row>
    <row r="2" spans="1:6">
      <c r="A2" s="10" t="str">
        <f>HYPERLINK("#'Contents'!B148", "Back to Contents")</f>
        <v>Back to Contents</v>
      </c>
    </row>
    <row r="3" spans="1:6">
      <c r="A3" t="s">
        <v>110</v>
      </c>
      <c r="B3" t="s">
        <v>108</v>
      </c>
      <c r="C3" t="s">
        <v>109</v>
      </c>
      <c r="D3" t="s">
        <v>3849</v>
      </c>
      <c r="E3" t="s">
        <v>3850</v>
      </c>
      <c r="F3" t="s">
        <v>3851</v>
      </c>
    </row>
    <row r="4" spans="1:6">
      <c r="A4" t="s">
        <v>117</v>
      </c>
      <c r="B4">
        <v>2015</v>
      </c>
      <c r="C4" s="14">
        <v>43054.607951388891</v>
      </c>
      <c r="D4">
        <v>1</v>
      </c>
      <c r="E4">
        <v>15330</v>
      </c>
      <c r="F4">
        <v>100</v>
      </c>
    </row>
    <row r="5" spans="1:6">
      <c r="A5" t="s">
        <v>117</v>
      </c>
      <c r="B5">
        <v>2016</v>
      </c>
      <c r="C5" s="14">
        <v>43054.607951388891</v>
      </c>
      <c r="D5">
        <v>1</v>
      </c>
      <c r="E5">
        <v>0</v>
      </c>
    </row>
    <row r="6" spans="1:6">
      <c r="A6" t="s">
        <v>126</v>
      </c>
      <c r="B6">
        <v>2014</v>
      </c>
      <c r="C6" s="14">
        <v>43054.607951388891</v>
      </c>
      <c r="D6">
        <v>1</v>
      </c>
      <c r="E6">
        <v>14309</v>
      </c>
      <c r="F6">
        <v>1.66</v>
      </c>
    </row>
    <row r="7" spans="1:6">
      <c r="A7" t="s">
        <v>126</v>
      </c>
      <c r="B7">
        <v>2016</v>
      </c>
      <c r="C7" s="14">
        <v>43054.607951388891</v>
      </c>
      <c r="D7">
        <v>1</v>
      </c>
      <c r="E7">
        <v>4125</v>
      </c>
      <c r="F7">
        <v>100</v>
      </c>
    </row>
    <row r="8" spans="1:6">
      <c r="A8" t="s">
        <v>134</v>
      </c>
      <c r="B8">
        <v>2013</v>
      </c>
      <c r="C8" s="14">
        <v>43054.607951388891</v>
      </c>
      <c r="D8">
        <v>1</v>
      </c>
      <c r="E8">
        <v>0</v>
      </c>
      <c r="F8">
        <v>0</v>
      </c>
    </row>
    <row r="9" spans="1:6">
      <c r="A9" t="s">
        <v>134</v>
      </c>
      <c r="B9">
        <v>2014</v>
      </c>
      <c r="C9" s="14">
        <v>43054.607951388891</v>
      </c>
      <c r="D9">
        <v>1</v>
      </c>
      <c r="E9">
        <v>0</v>
      </c>
      <c r="F9">
        <v>0</v>
      </c>
    </row>
    <row r="10" spans="1:6">
      <c r="A10" t="s">
        <v>134</v>
      </c>
      <c r="B10">
        <v>2015</v>
      </c>
      <c r="C10" s="14">
        <v>43054.607951388891</v>
      </c>
      <c r="D10">
        <v>1</v>
      </c>
      <c r="E10">
        <v>0</v>
      </c>
      <c r="F10">
        <v>0</v>
      </c>
    </row>
    <row r="11" spans="1:6">
      <c r="A11" t="s">
        <v>134</v>
      </c>
      <c r="B11">
        <v>2016</v>
      </c>
      <c r="C11" s="14">
        <v>43054.607951388891</v>
      </c>
      <c r="D11">
        <v>1</v>
      </c>
      <c r="E11">
        <v>0</v>
      </c>
      <c r="F11">
        <v>0</v>
      </c>
    </row>
    <row r="12" spans="1:6">
      <c r="A12" t="s">
        <v>147</v>
      </c>
      <c r="C12" s="14">
        <v>43054.607951388891</v>
      </c>
      <c r="D12">
        <v>0</v>
      </c>
    </row>
    <row r="13" spans="1:6">
      <c r="A13" t="s">
        <v>155</v>
      </c>
      <c r="C13" s="14">
        <v>43054.607951388891</v>
      </c>
      <c r="D13">
        <v>0</v>
      </c>
    </row>
    <row r="14" spans="1:6">
      <c r="A14" t="s">
        <v>162</v>
      </c>
      <c r="C14" s="14">
        <v>43054.607951388891</v>
      </c>
      <c r="D14">
        <v>0</v>
      </c>
    </row>
    <row r="15" spans="1:6">
      <c r="A15" t="s">
        <v>172</v>
      </c>
      <c r="C15" s="14">
        <v>43054.607951388891</v>
      </c>
      <c r="D15">
        <v>0</v>
      </c>
    </row>
    <row r="16" spans="1:6">
      <c r="A16" t="s">
        <v>180</v>
      </c>
      <c r="C16" s="14">
        <v>43054.607951388891</v>
      </c>
      <c r="D16">
        <v>0</v>
      </c>
    </row>
    <row r="17" spans="1:6">
      <c r="A17" t="s">
        <v>192</v>
      </c>
      <c r="B17">
        <v>2015</v>
      </c>
      <c r="C17" s="14">
        <v>43054.607951388891</v>
      </c>
      <c r="D17">
        <v>1</v>
      </c>
      <c r="E17">
        <v>131</v>
      </c>
      <c r="F17">
        <v>100</v>
      </c>
    </row>
    <row r="18" spans="1:6">
      <c r="A18" t="s">
        <v>192</v>
      </c>
      <c r="B18">
        <v>2016</v>
      </c>
      <c r="C18" s="14">
        <v>43054.607951388891</v>
      </c>
      <c r="D18">
        <v>1</v>
      </c>
    </row>
    <row r="19" spans="1:6">
      <c r="A19" t="s">
        <v>199</v>
      </c>
      <c r="C19" s="14">
        <v>43054.607951388891</v>
      </c>
      <c r="D19">
        <v>0</v>
      </c>
    </row>
    <row r="20" spans="1:6">
      <c r="A20" t="s">
        <v>205</v>
      </c>
      <c r="B20">
        <v>2013</v>
      </c>
      <c r="C20" s="14">
        <v>43054.607951388891</v>
      </c>
      <c r="D20">
        <v>1</v>
      </c>
    </row>
    <row r="21" spans="1:6">
      <c r="A21" t="s">
        <v>205</v>
      </c>
      <c r="B21">
        <v>2014</v>
      </c>
      <c r="C21" s="14">
        <v>43054.607951388891</v>
      </c>
      <c r="D21">
        <v>1</v>
      </c>
    </row>
    <row r="22" spans="1:6">
      <c r="A22" t="s">
        <v>205</v>
      </c>
      <c r="B22">
        <v>2015</v>
      </c>
      <c r="C22" s="14">
        <v>43054.607951388891</v>
      </c>
      <c r="D22">
        <v>21</v>
      </c>
      <c r="E22">
        <v>71229</v>
      </c>
      <c r="F22">
        <v>100</v>
      </c>
    </row>
    <row r="23" spans="1:6">
      <c r="A23" t="s">
        <v>205</v>
      </c>
      <c r="B23">
        <v>2016</v>
      </c>
      <c r="C23" s="14">
        <v>43054.607951388891</v>
      </c>
      <c r="D23">
        <v>7</v>
      </c>
      <c r="E23">
        <v>3549</v>
      </c>
      <c r="F23">
        <v>100</v>
      </c>
    </row>
    <row r="24" spans="1:6">
      <c r="A24" t="s">
        <v>380</v>
      </c>
      <c r="C24" s="14">
        <v>43054.607951388891</v>
      </c>
      <c r="D24">
        <v>0</v>
      </c>
    </row>
    <row r="25" spans="1:6">
      <c r="A25" t="s">
        <v>215</v>
      </c>
      <c r="C25" s="14">
        <v>43054.607951388891</v>
      </c>
      <c r="D25">
        <v>0</v>
      </c>
    </row>
    <row r="26" spans="1:6">
      <c r="A26" t="s">
        <v>223</v>
      </c>
      <c r="B26">
        <v>2013</v>
      </c>
      <c r="C26" s="14">
        <v>43054.607951388891</v>
      </c>
      <c r="D26">
        <v>1</v>
      </c>
      <c r="E26">
        <v>0</v>
      </c>
      <c r="F26">
        <v>0</v>
      </c>
    </row>
    <row r="27" spans="1:6">
      <c r="A27" t="s">
        <v>232</v>
      </c>
      <c r="B27">
        <v>2015</v>
      </c>
      <c r="C27" s="14">
        <v>43054.607951388891</v>
      </c>
      <c r="D27">
        <v>1</v>
      </c>
      <c r="E27">
        <v>212</v>
      </c>
      <c r="F27">
        <v>100</v>
      </c>
    </row>
    <row r="28" spans="1:6">
      <c r="A28" t="s">
        <v>239</v>
      </c>
      <c r="B28">
        <v>2014</v>
      </c>
      <c r="C28" s="14">
        <v>43054.607951388891</v>
      </c>
      <c r="D28">
        <v>1</v>
      </c>
      <c r="E28">
        <v>381604</v>
      </c>
      <c r="F28">
        <v>2.0000000000000002E-5</v>
      </c>
    </row>
    <row r="29" spans="1:6">
      <c r="A29" t="s">
        <v>248</v>
      </c>
      <c r="B29">
        <v>2013</v>
      </c>
      <c r="C29" s="14">
        <v>43054.607951388891</v>
      </c>
      <c r="D29">
        <v>0</v>
      </c>
    </row>
    <row r="30" spans="1:6">
      <c r="A30" t="s">
        <v>248</v>
      </c>
      <c r="B30">
        <v>2015</v>
      </c>
      <c r="C30" s="14">
        <v>43054.607951388891</v>
      </c>
      <c r="D30">
        <v>6</v>
      </c>
      <c r="E30">
        <v>3098</v>
      </c>
      <c r="F30">
        <v>2.5833333333333333E-2</v>
      </c>
    </row>
    <row r="31" spans="1:6">
      <c r="A31" t="s">
        <v>248</v>
      </c>
      <c r="B31">
        <v>2016</v>
      </c>
      <c r="C31" s="14">
        <v>43054.607951388891</v>
      </c>
      <c r="D31">
        <v>4</v>
      </c>
      <c r="E31">
        <v>1443</v>
      </c>
      <c r="F31">
        <v>1.8249999999999999E-2</v>
      </c>
    </row>
    <row r="32" spans="1:6">
      <c r="A32" t="s">
        <v>254</v>
      </c>
      <c r="C32" s="14">
        <v>43054.607951388891</v>
      </c>
      <c r="D32">
        <v>0</v>
      </c>
    </row>
    <row r="33" spans="1:6">
      <c r="A33" t="s">
        <v>263</v>
      </c>
      <c r="C33" s="14">
        <v>43054.607951388891</v>
      </c>
      <c r="D33">
        <v>0</v>
      </c>
    </row>
    <row r="34" spans="1:6">
      <c r="A34" t="s">
        <v>280</v>
      </c>
      <c r="C34" s="14">
        <v>43054.607951388891</v>
      </c>
      <c r="D34">
        <v>0</v>
      </c>
    </row>
    <row r="35" spans="1:6">
      <c r="A35" t="s">
        <v>272</v>
      </c>
      <c r="C35" s="14">
        <v>43054.607951388891</v>
      </c>
      <c r="D35">
        <v>0</v>
      </c>
    </row>
    <row r="36" spans="1:6">
      <c r="A36" t="s">
        <v>285</v>
      </c>
      <c r="C36" s="14">
        <v>43054.607951388891</v>
      </c>
      <c r="D36">
        <v>0</v>
      </c>
    </row>
    <row r="37" spans="1:6">
      <c r="A37" t="s">
        <v>291</v>
      </c>
      <c r="C37" s="14">
        <v>43054.607951388891</v>
      </c>
      <c r="D37">
        <v>0</v>
      </c>
    </row>
    <row r="38" spans="1:6">
      <c r="A38" t="s">
        <v>300</v>
      </c>
      <c r="C38" s="14">
        <v>43054.607951388891</v>
      </c>
      <c r="D38">
        <v>0</v>
      </c>
    </row>
    <row r="39" spans="1:6">
      <c r="A39" t="s">
        <v>311</v>
      </c>
      <c r="B39">
        <v>2016</v>
      </c>
      <c r="C39" s="14">
        <v>43054.607951388891</v>
      </c>
      <c r="D39">
        <v>1</v>
      </c>
    </row>
    <row r="40" spans="1:6">
      <c r="A40" t="s">
        <v>318</v>
      </c>
      <c r="B40">
        <v>2014</v>
      </c>
      <c r="C40" s="14">
        <v>43054.607951388891</v>
      </c>
      <c r="D40">
        <v>1</v>
      </c>
      <c r="E40">
        <v>0</v>
      </c>
      <c r="F40">
        <v>0</v>
      </c>
    </row>
    <row r="41" spans="1:6">
      <c r="A41" t="s">
        <v>318</v>
      </c>
      <c r="B41">
        <v>2015</v>
      </c>
      <c r="C41" s="14">
        <v>43054.607951388891</v>
      </c>
      <c r="D41">
        <v>47</v>
      </c>
      <c r="E41">
        <v>9032</v>
      </c>
      <c r="F41">
        <v>100</v>
      </c>
    </row>
    <row r="42" spans="1:6">
      <c r="A42" t="s">
        <v>327</v>
      </c>
      <c r="B42">
        <v>2014</v>
      </c>
      <c r="C42" s="14">
        <v>43054.607951388891</v>
      </c>
      <c r="D42">
        <v>27</v>
      </c>
      <c r="E42">
        <v>95</v>
      </c>
      <c r="F42">
        <v>100</v>
      </c>
    </row>
    <row r="43" spans="1:6">
      <c r="A43" t="s">
        <v>327</v>
      </c>
      <c r="B43">
        <v>2015</v>
      </c>
      <c r="C43" s="14">
        <v>43054.607951388891</v>
      </c>
      <c r="D43">
        <v>17</v>
      </c>
      <c r="E43">
        <v>0</v>
      </c>
      <c r="F43">
        <v>100</v>
      </c>
    </row>
    <row r="44" spans="1:6">
      <c r="A44" t="s">
        <v>336</v>
      </c>
      <c r="C44" s="14">
        <v>43054.607951388891</v>
      </c>
      <c r="D44">
        <v>0</v>
      </c>
    </row>
    <row r="45" spans="1:6">
      <c r="A45" t="s">
        <v>349</v>
      </c>
      <c r="C45" s="14">
        <v>43054.607951388891</v>
      </c>
      <c r="D45">
        <v>0</v>
      </c>
    </row>
    <row r="46" spans="1:6">
      <c r="A46" t="s">
        <v>359</v>
      </c>
      <c r="C46" s="14">
        <v>43054.607951388891</v>
      </c>
      <c r="D46">
        <v>0</v>
      </c>
    </row>
    <row r="47" spans="1:6">
      <c r="A47" t="s">
        <v>368</v>
      </c>
      <c r="B47">
        <v>2014</v>
      </c>
      <c r="C47" s="14">
        <v>43054.607951388891</v>
      </c>
      <c r="D47">
        <v>10</v>
      </c>
      <c r="E47">
        <v>5596</v>
      </c>
      <c r="F47">
        <v>100</v>
      </c>
    </row>
    <row r="48" spans="1:6">
      <c r="A48" t="s">
        <v>368</v>
      </c>
      <c r="B48">
        <v>2015</v>
      </c>
      <c r="C48" s="14">
        <v>43054.607951388891</v>
      </c>
      <c r="D48">
        <v>4</v>
      </c>
      <c r="E48">
        <v>2789</v>
      </c>
      <c r="F48">
        <v>100</v>
      </c>
    </row>
    <row r="49" spans="1:6">
      <c r="A49" t="s">
        <v>368</v>
      </c>
      <c r="B49">
        <v>2016</v>
      </c>
      <c r="C49" s="14">
        <v>43054.607951388891</v>
      </c>
      <c r="D49">
        <v>6</v>
      </c>
      <c r="E49">
        <v>3268</v>
      </c>
      <c r="F49">
        <v>100</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E58"/>
  <sheetViews>
    <sheetView workbookViewId="0"/>
  </sheetViews>
  <sheetFormatPr defaultRowHeight="15"/>
  <sheetData>
    <row r="1" spans="1:5">
      <c r="A1">
        <v>6.7</v>
      </c>
      <c r="B1" t="s">
        <v>4925</v>
      </c>
    </row>
    <row r="2" spans="1:5">
      <c r="A2" s="10" t="str">
        <f>HYPERLINK("#'Contents'!B149", "Back to Contents")</f>
        <v>Back to Contents</v>
      </c>
    </row>
    <row r="3" spans="1:5">
      <c r="A3" t="s">
        <v>110</v>
      </c>
      <c r="B3" t="s">
        <v>108</v>
      </c>
      <c r="C3" t="s">
        <v>109</v>
      </c>
      <c r="D3" t="s">
        <v>3852</v>
      </c>
      <c r="E3" t="s">
        <v>3853</v>
      </c>
    </row>
    <row r="4" spans="1:5">
      <c r="A4" t="s">
        <v>117</v>
      </c>
      <c r="B4">
        <v>2015</v>
      </c>
      <c r="C4" s="14">
        <v>43054.607951388891</v>
      </c>
      <c r="D4">
        <v>1</v>
      </c>
      <c r="E4">
        <v>1</v>
      </c>
    </row>
    <row r="5" spans="1:5">
      <c r="A5" t="s">
        <v>117</v>
      </c>
      <c r="B5">
        <v>2016</v>
      </c>
      <c r="C5" s="14">
        <v>43054.607951388891</v>
      </c>
      <c r="E5">
        <v>0</v>
      </c>
    </row>
    <row r="6" spans="1:5">
      <c r="A6" t="s">
        <v>126</v>
      </c>
      <c r="B6">
        <v>2014</v>
      </c>
      <c r="C6" s="14">
        <v>43054.607951388891</v>
      </c>
      <c r="D6">
        <v>1</v>
      </c>
      <c r="E6">
        <v>1</v>
      </c>
    </row>
    <row r="7" spans="1:5">
      <c r="A7" t="s">
        <v>126</v>
      </c>
      <c r="B7">
        <v>2016</v>
      </c>
      <c r="C7" s="14">
        <v>43054.607951388891</v>
      </c>
      <c r="D7">
        <v>1</v>
      </c>
      <c r="E7">
        <v>1</v>
      </c>
    </row>
    <row r="8" spans="1:5">
      <c r="A8" t="s">
        <v>134</v>
      </c>
      <c r="B8">
        <v>2013</v>
      </c>
      <c r="C8" s="14">
        <v>43054.607951388891</v>
      </c>
      <c r="E8">
        <v>0</v>
      </c>
    </row>
    <row r="9" spans="1:5">
      <c r="A9" t="s">
        <v>134</v>
      </c>
      <c r="B9">
        <v>2014</v>
      </c>
      <c r="C9" s="14">
        <v>43054.607951388891</v>
      </c>
      <c r="E9">
        <v>0</v>
      </c>
    </row>
    <row r="10" spans="1:5">
      <c r="A10" t="s">
        <v>134</v>
      </c>
      <c r="B10">
        <v>2015</v>
      </c>
      <c r="C10" s="14">
        <v>43054.607951388891</v>
      </c>
      <c r="E10">
        <v>0</v>
      </c>
    </row>
    <row r="11" spans="1:5">
      <c r="A11" t="s">
        <v>134</v>
      </c>
      <c r="B11">
        <v>2016</v>
      </c>
      <c r="C11" s="14">
        <v>43054.607951388891</v>
      </c>
      <c r="E11">
        <v>0</v>
      </c>
    </row>
    <row r="12" spans="1:5">
      <c r="A12" t="s">
        <v>147</v>
      </c>
      <c r="C12" s="14">
        <v>43054.607951388891</v>
      </c>
      <c r="E12">
        <v>0</v>
      </c>
    </row>
    <row r="13" spans="1:5">
      <c r="A13" t="s">
        <v>155</v>
      </c>
      <c r="C13" s="14">
        <v>43054.607951388891</v>
      </c>
      <c r="E13">
        <v>0</v>
      </c>
    </row>
    <row r="14" spans="1:5">
      <c r="A14" t="s">
        <v>162</v>
      </c>
      <c r="C14" s="14">
        <v>43054.607951388891</v>
      </c>
      <c r="E14">
        <v>0</v>
      </c>
    </row>
    <row r="15" spans="1:5">
      <c r="A15" t="s">
        <v>172</v>
      </c>
      <c r="C15" s="14">
        <v>43054.607951388891</v>
      </c>
      <c r="E15">
        <v>0</v>
      </c>
    </row>
    <row r="16" spans="1:5">
      <c r="A16" t="s">
        <v>180</v>
      </c>
      <c r="C16" s="14">
        <v>43054.607951388891</v>
      </c>
      <c r="E16">
        <v>0</v>
      </c>
    </row>
    <row r="17" spans="1:5">
      <c r="A17" t="s">
        <v>192</v>
      </c>
      <c r="B17">
        <v>2015</v>
      </c>
      <c r="C17" s="14">
        <v>43054.607951388891</v>
      </c>
      <c r="D17">
        <v>1</v>
      </c>
      <c r="E17">
        <v>1</v>
      </c>
    </row>
    <row r="18" spans="1:5">
      <c r="A18" t="s">
        <v>192</v>
      </c>
      <c r="B18">
        <v>2016</v>
      </c>
      <c r="C18" s="14">
        <v>43054.607951388891</v>
      </c>
      <c r="E18">
        <v>0</v>
      </c>
    </row>
    <row r="19" spans="1:5">
      <c r="A19" t="s">
        <v>199</v>
      </c>
      <c r="C19" s="14">
        <v>43054.607951388891</v>
      </c>
      <c r="E19">
        <v>0</v>
      </c>
    </row>
    <row r="20" spans="1:5">
      <c r="A20" t="s">
        <v>205</v>
      </c>
      <c r="B20">
        <v>2013</v>
      </c>
      <c r="C20" s="14">
        <v>43054.607951388891</v>
      </c>
      <c r="E20">
        <v>0</v>
      </c>
    </row>
    <row r="21" spans="1:5">
      <c r="A21" t="s">
        <v>205</v>
      </c>
      <c r="B21">
        <v>2014</v>
      </c>
      <c r="C21" s="14">
        <v>43054.607951388891</v>
      </c>
      <c r="E21">
        <v>0</v>
      </c>
    </row>
    <row r="22" spans="1:5">
      <c r="A22" t="s">
        <v>205</v>
      </c>
      <c r="B22">
        <v>2015</v>
      </c>
      <c r="C22" s="14">
        <v>43054.607951388891</v>
      </c>
      <c r="D22">
        <v>1</v>
      </c>
      <c r="E22">
        <v>21</v>
      </c>
    </row>
    <row r="23" spans="1:5">
      <c r="A23" t="s">
        <v>205</v>
      </c>
      <c r="B23">
        <v>2016</v>
      </c>
      <c r="C23" s="14">
        <v>43054.607951388891</v>
      </c>
      <c r="D23">
        <v>1</v>
      </c>
      <c r="E23">
        <v>7</v>
      </c>
    </row>
    <row r="24" spans="1:5">
      <c r="A24" t="s">
        <v>380</v>
      </c>
      <c r="C24" s="14">
        <v>43054.607951388891</v>
      </c>
      <c r="E24">
        <v>0</v>
      </c>
    </row>
    <row r="25" spans="1:5">
      <c r="A25" t="s">
        <v>215</v>
      </c>
      <c r="C25" s="14">
        <v>43054.607951388891</v>
      </c>
      <c r="E25">
        <v>0</v>
      </c>
    </row>
    <row r="26" spans="1:5">
      <c r="A26" t="s">
        <v>223</v>
      </c>
      <c r="B26">
        <v>2013</v>
      </c>
      <c r="C26" s="14">
        <v>43054.607951388891</v>
      </c>
      <c r="E26">
        <v>0</v>
      </c>
    </row>
    <row r="27" spans="1:5">
      <c r="A27" t="s">
        <v>232</v>
      </c>
      <c r="B27">
        <v>2015</v>
      </c>
      <c r="C27" s="14">
        <v>43054.607951388891</v>
      </c>
      <c r="D27">
        <v>1</v>
      </c>
      <c r="E27">
        <v>1</v>
      </c>
    </row>
    <row r="28" spans="1:5">
      <c r="A28" t="s">
        <v>239</v>
      </c>
      <c r="B28">
        <v>2014</v>
      </c>
      <c r="C28" s="14">
        <v>43054.607951388891</v>
      </c>
      <c r="D28">
        <v>5</v>
      </c>
      <c r="E28">
        <v>1</v>
      </c>
    </row>
    <row r="29" spans="1:5">
      <c r="A29" t="s">
        <v>248</v>
      </c>
      <c r="B29">
        <v>2013</v>
      </c>
      <c r="C29" s="14">
        <v>43054.607951388891</v>
      </c>
      <c r="D29">
        <v>1</v>
      </c>
      <c r="E29">
        <v>1</v>
      </c>
    </row>
    <row r="30" spans="1:5">
      <c r="A30" t="s">
        <v>248</v>
      </c>
      <c r="B30">
        <v>2013</v>
      </c>
      <c r="C30" s="14">
        <v>43054.607951388891</v>
      </c>
      <c r="D30">
        <v>2</v>
      </c>
      <c r="E30">
        <v>1</v>
      </c>
    </row>
    <row r="31" spans="1:5">
      <c r="A31" t="s">
        <v>248</v>
      </c>
      <c r="B31">
        <v>2013</v>
      </c>
      <c r="C31" s="14">
        <v>43054.607951388891</v>
      </c>
      <c r="D31">
        <v>3</v>
      </c>
      <c r="E31">
        <v>1</v>
      </c>
    </row>
    <row r="32" spans="1:5">
      <c r="A32" t="s">
        <v>248</v>
      </c>
      <c r="B32">
        <v>2013</v>
      </c>
      <c r="C32" s="14">
        <v>43054.607951388891</v>
      </c>
      <c r="D32">
        <v>4</v>
      </c>
      <c r="E32">
        <v>1</v>
      </c>
    </row>
    <row r="33" spans="1:5">
      <c r="A33" t="s">
        <v>248</v>
      </c>
      <c r="B33">
        <v>2013</v>
      </c>
      <c r="C33" s="14">
        <v>43054.607951388891</v>
      </c>
      <c r="D33">
        <v>5</v>
      </c>
      <c r="E33">
        <v>1</v>
      </c>
    </row>
    <row r="34" spans="1:5">
      <c r="A34" t="s">
        <v>248</v>
      </c>
      <c r="B34">
        <v>2013</v>
      </c>
      <c r="C34" s="14">
        <v>43054.607951388891</v>
      </c>
      <c r="D34">
        <v>6</v>
      </c>
      <c r="E34">
        <v>1</v>
      </c>
    </row>
    <row r="35" spans="1:5">
      <c r="A35" t="s">
        <v>248</v>
      </c>
      <c r="B35">
        <v>2015</v>
      </c>
      <c r="C35" s="14">
        <v>43054.607951388891</v>
      </c>
      <c r="D35">
        <v>1</v>
      </c>
      <c r="E35">
        <v>6</v>
      </c>
    </row>
    <row r="36" spans="1:5">
      <c r="A36" t="s">
        <v>248</v>
      </c>
      <c r="B36">
        <v>2016</v>
      </c>
      <c r="C36" s="14">
        <v>43054.607951388891</v>
      </c>
      <c r="D36">
        <v>1</v>
      </c>
      <c r="E36">
        <v>3</v>
      </c>
    </row>
    <row r="37" spans="1:5">
      <c r="A37" t="s">
        <v>248</v>
      </c>
      <c r="B37">
        <v>2016</v>
      </c>
      <c r="C37" s="14">
        <v>43054.607951388891</v>
      </c>
      <c r="D37">
        <v>4</v>
      </c>
      <c r="E37">
        <v>1</v>
      </c>
    </row>
    <row r="38" spans="1:5">
      <c r="A38" t="s">
        <v>254</v>
      </c>
      <c r="C38" s="14">
        <v>43054.607951388891</v>
      </c>
      <c r="E38">
        <v>0</v>
      </c>
    </row>
    <row r="39" spans="1:5">
      <c r="A39" t="s">
        <v>263</v>
      </c>
      <c r="C39" s="14">
        <v>43054.607951388891</v>
      </c>
      <c r="E39">
        <v>0</v>
      </c>
    </row>
    <row r="40" spans="1:5">
      <c r="A40" t="s">
        <v>280</v>
      </c>
      <c r="C40" s="14">
        <v>43054.607951388891</v>
      </c>
      <c r="E40">
        <v>0</v>
      </c>
    </row>
    <row r="41" spans="1:5">
      <c r="A41" t="s">
        <v>272</v>
      </c>
      <c r="C41" s="14">
        <v>43054.607951388891</v>
      </c>
      <c r="E41">
        <v>0</v>
      </c>
    </row>
    <row r="42" spans="1:5">
      <c r="A42" t="s">
        <v>285</v>
      </c>
      <c r="C42" s="14">
        <v>43054.607951388891</v>
      </c>
      <c r="E42">
        <v>0</v>
      </c>
    </row>
    <row r="43" spans="1:5">
      <c r="A43" t="s">
        <v>291</v>
      </c>
      <c r="C43" s="14">
        <v>43054.607951388891</v>
      </c>
      <c r="E43">
        <v>0</v>
      </c>
    </row>
    <row r="44" spans="1:5">
      <c r="A44" t="s">
        <v>300</v>
      </c>
      <c r="C44" s="14">
        <v>43054.607951388891</v>
      </c>
      <c r="E44">
        <v>0</v>
      </c>
    </row>
    <row r="45" spans="1:5">
      <c r="A45" t="s">
        <v>311</v>
      </c>
      <c r="B45">
        <v>2016</v>
      </c>
      <c r="C45" s="14">
        <v>43054.607951388891</v>
      </c>
      <c r="E45">
        <v>0</v>
      </c>
    </row>
    <row r="46" spans="1:5">
      <c r="A46" t="s">
        <v>318</v>
      </c>
      <c r="B46">
        <v>2014</v>
      </c>
      <c r="C46" s="14">
        <v>43054.607951388891</v>
      </c>
      <c r="D46">
        <v>1</v>
      </c>
      <c r="E46">
        <v>1</v>
      </c>
    </row>
    <row r="47" spans="1:5">
      <c r="A47" t="s">
        <v>318</v>
      </c>
      <c r="B47">
        <v>2015</v>
      </c>
      <c r="C47" s="14">
        <v>43054.607951388891</v>
      </c>
      <c r="D47">
        <v>1</v>
      </c>
      <c r="E47">
        <v>47</v>
      </c>
    </row>
    <row r="48" spans="1:5">
      <c r="A48" t="s">
        <v>327</v>
      </c>
      <c r="B48">
        <v>2014</v>
      </c>
      <c r="C48" s="14">
        <v>43054.607951388891</v>
      </c>
      <c r="D48">
        <v>1</v>
      </c>
      <c r="E48">
        <v>27</v>
      </c>
    </row>
    <row r="49" spans="1:5">
      <c r="A49" t="s">
        <v>327</v>
      </c>
      <c r="B49">
        <v>2015</v>
      </c>
      <c r="C49" s="14">
        <v>43054.607951388891</v>
      </c>
      <c r="D49">
        <v>1</v>
      </c>
      <c r="E49">
        <v>17</v>
      </c>
    </row>
    <row r="50" spans="1:5">
      <c r="A50" t="s">
        <v>336</v>
      </c>
      <c r="C50" s="14">
        <v>43054.607951388891</v>
      </c>
      <c r="E50">
        <v>0</v>
      </c>
    </row>
    <row r="51" spans="1:5">
      <c r="A51" t="s">
        <v>349</v>
      </c>
      <c r="C51" s="14">
        <v>43054.607951388891</v>
      </c>
      <c r="E51">
        <v>0</v>
      </c>
    </row>
    <row r="52" spans="1:5">
      <c r="A52" t="s">
        <v>359</v>
      </c>
      <c r="C52" s="14">
        <v>43054.607951388891</v>
      </c>
      <c r="E52">
        <v>0</v>
      </c>
    </row>
    <row r="53" spans="1:5">
      <c r="A53" t="s">
        <v>368</v>
      </c>
      <c r="B53">
        <v>2014</v>
      </c>
      <c r="C53" s="14">
        <v>43054.607951388891</v>
      </c>
      <c r="D53">
        <v>1</v>
      </c>
      <c r="E53">
        <v>9</v>
      </c>
    </row>
    <row r="54" spans="1:5">
      <c r="A54" t="s">
        <v>368</v>
      </c>
      <c r="B54">
        <v>2014</v>
      </c>
      <c r="C54" s="14">
        <v>43054.607951388891</v>
      </c>
      <c r="D54">
        <v>5</v>
      </c>
      <c r="E54">
        <v>1</v>
      </c>
    </row>
    <row r="55" spans="1:5">
      <c r="A55" t="s">
        <v>368</v>
      </c>
      <c r="B55">
        <v>2015</v>
      </c>
      <c r="C55" s="14">
        <v>43054.607951388891</v>
      </c>
      <c r="D55">
        <v>1</v>
      </c>
      <c r="E55">
        <v>2</v>
      </c>
    </row>
    <row r="56" spans="1:5">
      <c r="A56" t="s">
        <v>368</v>
      </c>
      <c r="B56">
        <v>2015</v>
      </c>
      <c r="C56" s="14">
        <v>43054.607951388891</v>
      </c>
      <c r="D56">
        <v>5</v>
      </c>
      <c r="E56">
        <v>2</v>
      </c>
    </row>
    <row r="57" spans="1:5">
      <c r="A57" t="s">
        <v>368</v>
      </c>
      <c r="B57">
        <v>2016</v>
      </c>
      <c r="C57" s="14">
        <v>43054.607951388891</v>
      </c>
      <c r="D57">
        <v>1</v>
      </c>
      <c r="E57">
        <v>4</v>
      </c>
    </row>
    <row r="58" spans="1:5">
      <c r="A58" t="s">
        <v>368</v>
      </c>
      <c r="B58">
        <v>2016</v>
      </c>
      <c r="C58" s="14">
        <v>43054.607951388891</v>
      </c>
      <c r="D58">
        <v>5</v>
      </c>
      <c r="E58">
        <v>2</v>
      </c>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AG7"/>
  <sheetViews>
    <sheetView workbookViewId="0"/>
  </sheetViews>
  <sheetFormatPr defaultRowHeight="15"/>
  <sheetData>
    <row r="1" spans="1:33">
      <c r="A1">
        <v>6.8</v>
      </c>
      <c r="B1" t="s">
        <v>73</v>
      </c>
    </row>
    <row r="2" spans="1:33">
      <c r="A2" s="10" t="str">
        <f>HYPERLINK("#'Contents'!B150",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43054.60796296296</v>
      </c>
      <c r="C4" t="s">
        <v>687</v>
      </c>
      <c r="D4" t="s">
        <v>688</v>
      </c>
      <c r="E4" t="s">
        <v>687</v>
      </c>
      <c r="F4" t="s">
        <v>687</v>
      </c>
      <c r="G4" t="s">
        <v>687</v>
      </c>
      <c r="H4" t="s">
        <v>687</v>
      </c>
      <c r="I4" t="s">
        <v>687</v>
      </c>
      <c r="J4" t="s">
        <v>687</v>
      </c>
      <c r="K4" t="s">
        <v>688</v>
      </c>
      <c r="L4" t="s">
        <v>687</v>
      </c>
      <c r="M4" t="s">
        <v>687</v>
      </c>
      <c r="N4" t="s">
        <v>687</v>
      </c>
      <c r="O4" t="s">
        <v>687</v>
      </c>
      <c r="P4" t="s">
        <v>687</v>
      </c>
      <c r="Q4" t="s">
        <v>687</v>
      </c>
      <c r="R4" t="s">
        <v>687</v>
      </c>
      <c r="S4" t="s">
        <v>687</v>
      </c>
      <c r="T4" t="s">
        <v>687</v>
      </c>
      <c r="U4" t="s">
        <v>688</v>
      </c>
      <c r="V4" t="s">
        <v>687</v>
      </c>
      <c r="W4" t="s">
        <v>687</v>
      </c>
      <c r="X4" t="s">
        <v>687</v>
      </c>
      <c r="Y4" t="s">
        <v>687</v>
      </c>
      <c r="Z4" t="s">
        <v>687</v>
      </c>
      <c r="AA4" t="s">
        <v>687</v>
      </c>
      <c r="AB4" t="s">
        <v>687</v>
      </c>
      <c r="AC4" t="s">
        <v>687</v>
      </c>
      <c r="AD4" t="s">
        <v>687</v>
      </c>
      <c r="AE4" t="s">
        <v>687</v>
      </c>
      <c r="AF4" t="s">
        <v>687</v>
      </c>
      <c r="AG4" t="s">
        <v>687</v>
      </c>
    </row>
    <row r="5" spans="1:33">
      <c r="A5">
        <v>2014</v>
      </c>
      <c r="B5" s="14">
        <v>43054.60796296296</v>
      </c>
      <c r="C5" t="s">
        <v>688</v>
      </c>
      <c r="D5" t="s">
        <v>688</v>
      </c>
      <c r="E5" t="s">
        <v>688</v>
      </c>
      <c r="F5" t="s">
        <v>688</v>
      </c>
      <c r="G5" t="s">
        <v>687</v>
      </c>
      <c r="H5" t="s">
        <v>687</v>
      </c>
      <c r="I5" t="s">
        <v>688</v>
      </c>
      <c r="J5" t="s">
        <v>687</v>
      </c>
      <c r="K5" t="s">
        <v>688</v>
      </c>
      <c r="L5" t="s">
        <v>688</v>
      </c>
      <c r="M5" t="s">
        <v>688</v>
      </c>
      <c r="N5" t="s">
        <v>687</v>
      </c>
      <c r="O5" t="s">
        <v>687</v>
      </c>
      <c r="P5" t="s">
        <v>688</v>
      </c>
      <c r="Q5" t="s">
        <v>688</v>
      </c>
      <c r="R5" t="s">
        <v>688</v>
      </c>
      <c r="S5" t="s">
        <v>688</v>
      </c>
      <c r="T5" t="s">
        <v>687</v>
      </c>
      <c r="U5" t="s">
        <v>687</v>
      </c>
      <c r="V5" t="s">
        <v>688</v>
      </c>
      <c r="W5" t="s">
        <v>687</v>
      </c>
      <c r="X5" t="s">
        <v>687</v>
      </c>
      <c r="Y5" t="s">
        <v>688</v>
      </c>
      <c r="Z5" t="s">
        <v>688</v>
      </c>
      <c r="AA5" t="s">
        <v>688</v>
      </c>
      <c r="AB5" t="s">
        <v>688</v>
      </c>
      <c r="AC5" t="s">
        <v>687</v>
      </c>
      <c r="AD5" t="s">
        <v>688</v>
      </c>
      <c r="AE5" t="s">
        <v>687</v>
      </c>
      <c r="AF5" t="s">
        <v>687</v>
      </c>
      <c r="AG5" t="s">
        <v>688</v>
      </c>
    </row>
    <row r="6" spans="1:33">
      <c r="A6">
        <v>2015</v>
      </c>
      <c r="B6" s="14">
        <v>43054.60796296296</v>
      </c>
      <c r="C6" t="s">
        <v>688</v>
      </c>
      <c r="D6" t="s">
        <v>688</v>
      </c>
      <c r="E6" t="s">
        <v>688</v>
      </c>
      <c r="F6" t="s">
        <v>687</v>
      </c>
      <c r="G6" t="s">
        <v>687</v>
      </c>
      <c r="H6" t="s">
        <v>688</v>
      </c>
      <c r="I6" t="s">
        <v>688</v>
      </c>
      <c r="J6" t="s">
        <v>687</v>
      </c>
      <c r="K6" t="s">
        <v>688</v>
      </c>
      <c r="L6" t="s">
        <v>688</v>
      </c>
      <c r="M6" t="s">
        <v>688</v>
      </c>
      <c r="N6" t="s">
        <v>687</v>
      </c>
      <c r="O6" t="s">
        <v>687</v>
      </c>
      <c r="P6" t="s">
        <v>687</v>
      </c>
      <c r="Q6" t="s">
        <v>688</v>
      </c>
      <c r="R6" t="s">
        <v>688</v>
      </c>
      <c r="S6" t="s">
        <v>688</v>
      </c>
      <c r="T6" t="s">
        <v>687</v>
      </c>
      <c r="U6" t="s">
        <v>687</v>
      </c>
      <c r="V6" t="s">
        <v>688</v>
      </c>
      <c r="W6" t="s">
        <v>687</v>
      </c>
      <c r="X6" t="s">
        <v>687</v>
      </c>
      <c r="Y6" t="s">
        <v>688</v>
      </c>
      <c r="Z6" t="s">
        <v>688</v>
      </c>
      <c r="AA6" t="s">
        <v>688</v>
      </c>
      <c r="AB6" t="s">
        <v>687</v>
      </c>
      <c r="AC6" t="s">
        <v>687</v>
      </c>
      <c r="AD6" t="s">
        <v>688</v>
      </c>
      <c r="AE6" t="s">
        <v>687</v>
      </c>
      <c r="AF6" t="s">
        <v>687</v>
      </c>
      <c r="AG6" t="s">
        <v>688</v>
      </c>
    </row>
    <row r="7" spans="1:33">
      <c r="A7">
        <v>2016</v>
      </c>
      <c r="B7" s="14">
        <v>43054.60796296296</v>
      </c>
      <c r="C7" t="s">
        <v>688</v>
      </c>
      <c r="D7" t="s">
        <v>688</v>
      </c>
      <c r="E7" t="s">
        <v>688</v>
      </c>
      <c r="F7" t="s">
        <v>688</v>
      </c>
      <c r="G7" t="s">
        <v>687</v>
      </c>
      <c r="H7" t="s">
        <v>688</v>
      </c>
      <c r="I7" t="s">
        <v>688</v>
      </c>
      <c r="J7" t="s">
        <v>687</v>
      </c>
      <c r="K7" t="s">
        <v>688</v>
      </c>
      <c r="L7" t="s">
        <v>688</v>
      </c>
      <c r="M7" t="s">
        <v>688</v>
      </c>
      <c r="N7" t="s">
        <v>687</v>
      </c>
      <c r="O7" t="s">
        <v>687</v>
      </c>
      <c r="P7" t="s">
        <v>687</v>
      </c>
      <c r="Q7" t="s">
        <v>688</v>
      </c>
      <c r="R7" t="s">
        <v>687</v>
      </c>
      <c r="S7" t="s">
        <v>688</v>
      </c>
      <c r="T7" t="s">
        <v>687</v>
      </c>
      <c r="U7" t="s">
        <v>687</v>
      </c>
      <c r="V7" t="s">
        <v>688</v>
      </c>
      <c r="W7" t="s">
        <v>687</v>
      </c>
      <c r="X7" t="s">
        <v>688</v>
      </c>
      <c r="Y7" t="s">
        <v>688</v>
      </c>
      <c r="Z7" t="s">
        <v>688</v>
      </c>
      <c r="AA7" t="s">
        <v>687</v>
      </c>
      <c r="AB7" t="s">
        <v>687</v>
      </c>
      <c r="AC7" t="s">
        <v>687</v>
      </c>
      <c r="AD7" t="s">
        <v>688</v>
      </c>
      <c r="AE7" t="s">
        <v>687</v>
      </c>
      <c r="AF7" t="s">
        <v>688</v>
      </c>
      <c r="AG7" t="s">
        <v>688</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AH20"/>
  <sheetViews>
    <sheetView workbookViewId="0"/>
  </sheetViews>
  <sheetFormatPr defaultRowHeight="15"/>
  <sheetData>
    <row r="1" spans="1:34">
      <c r="A1">
        <v>6.8</v>
      </c>
      <c r="B1" t="s">
        <v>4926</v>
      </c>
    </row>
    <row r="2" spans="1:34">
      <c r="A2" s="10" t="str">
        <f>HYPERLINK("#'Contents'!B151", "Back to Contents")</f>
        <v>Back to Contents</v>
      </c>
    </row>
    <row r="3" spans="1:34">
      <c r="A3" t="s">
        <v>108</v>
      </c>
      <c r="B3" t="s">
        <v>109</v>
      </c>
      <c r="C3" t="s">
        <v>3697</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B4" s="14">
        <v>43054.607974537037</v>
      </c>
    </row>
    <row r="5" spans="1:34">
      <c r="A5">
        <v>2013</v>
      </c>
      <c r="B5" s="14">
        <v>43054.607974537037</v>
      </c>
      <c r="C5">
        <v>1</v>
      </c>
      <c r="L5">
        <v>2</v>
      </c>
    </row>
    <row r="6" spans="1:34">
      <c r="A6">
        <v>2013</v>
      </c>
      <c r="B6" s="14">
        <v>43054.607974537037</v>
      </c>
      <c r="C6">
        <v>2</v>
      </c>
      <c r="L6">
        <v>3</v>
      </c>
    </row>
    <row r="7" spans="1:34">
      <c r="A7">
        <v>2013</v>
      </c>
      <c r="B7" s="14">
        <v>43054.607974537037</v>
      </c>
      <c r="C7">
        <v>3</v>
      </c>
      <c r="E7">
        <v>1</v>
      </c>
      <c r="L7">
        <v>2</v>
      </c>
    </row>
    <row r="8" spans="1:34">
      <c r="A8">
        <v>2013</v>
      </c>
      <c r="B8" s="14">
        <v>43054.607974537037</v>
      </c>
      <c r="C8">
        <v>4</v>
      </c>
      <c r="E8">
        <v>1</v>
      </c>
      <c r="L8">
        <v>8</v>
      </c>
      <c r="V8">
        <v>1</v>
      </c>
    </row>
    <row r="9" spans="1:34">
      <c r="A9">
        <v>2014</v>
      </c>
      <c r="B9" s="14">
        <v>43054.607974537037</v>
      </c>
      <c r="C9">
        <v>1</v>
      </c>
      <c r="D9">
        <v>1</v>
      </c>
      <c r="E9">
        <v>1</v>
      </c>
      <c r="L9">
        <v>4</v>
      </c>
      <c r="M9">
        <v>3</v>
      </c>
      <c r="N9">
        <v>12</v>
      </c>
      <c r="Q9">
        <v>1</v>
      </c>
      <c r="S9">
        <v>1</v>
      </c>
      <c r="T9">
        <v>1</v>
      </c>
      <c r="Z9">
        <v>1</v>
      </c>
      <c r="AA9">
        <v>4</v>
      </c>
      <c r="AB9">
        <v>4</v>
      </c>
      <c r="AC9">
        <v>1</v>
      </c>
      <c r="AE9">
        <v>3</v>
      </c>
      <c r="AH9">
        <v>6</v>
      </c>
    </row>
    <row r="10" spans="1:34">
      <c r="A10">
        <v>2014</v>
      </c>
      <c r="B10" s="14">
        <v>43054.607974537037</v>
      </c>
      <c r="C10">
        <v>2</v>
      </c>
      <c r="E10">
        <v>3</v>
      </c>
      <c r="J10">
        <v>1</v>
      </c>
      <c r="L10">
        <v>7</v>
      </c>
      <c r="N10">
        <v>9</v>
      </c>
      <c r="T10">
        <v>0</v>
      </c>
      <c r="W10">
        <v>1</v>
      </c>
      <c r="Z10">
        <v>1</v>
      </c>
      <c r="AA10">
        <v>4</v>
      </c>
      <c r="AC10">
        <v>3</v>
      </c>
      <c r="AE10">
        <v>1</v>
      </c>
      <c r="AH10">
        <v>10</v>
      </c>
    </row>
    <row r="11" spans="1:34">
      <c r="A11">
        <v>2014</v>
      </c>
      <c r="B11" s="14">
        <v>43054.607974537037</v>
      </c>
      <c r="C11">
        <v>3</v>
      </c>
      <c r="F11">
        <v>2</v>
      </c>
      <c r="J11">
        <v>1</v>
      </c>
      <c r="L11">
        <v>4</v>
      </c>
      <c r="N11">
        <v>3</v>
      </c>
      <c r="T11">
        <v>2</v>
      </c>
      <c r="Z11">
        <v>1</v>
      </c>
      <c r="AA11">
        <v>1</v>
      </c>
      <c r="AC11">
        <v>5</v>
      </c>
      <c r="AH11">
        <v>6</v>
      </c>
    </row>
    <row r="12" spans="1:34">
      <c r="A12">
        <v>2014</v>
      </c>
      <c r="B12" s="14">
        <v>43054.607974537037</v>
      </c>
      <c r="C12">
        <v>4</v>
      </c>
      <c r="D12">
        <v>7</v>
      </c>
      <c r="E12">
        <v>6</v>
      </c>
      <c r="F12">
        <v>1</v>
      </c>
      <c r="G12">
        <v>2</v>
      </c>
      <c r="L12">
        <v>15</v>
      </c>
      <c r="M12">
        <v>6</v>
      </c>
      <c r="N12">
        <v>37</v>
      </c>
      <c r="R12">
        <v>5</v>
      </c>
      <c r="S12">
        <v>2</v>
      </c>
      <c r="T12">
        <v>6</v>
      </c>
      <c r="W12">
        <v>1</v>
      </c>
      <c r="Z12">
        <v>4</v>
      </c>
      <c r="AA12">
        <v>4</v>
      </c>
      <c r="AB12">
        <v>10</v>
      </c>
      <c r="AC12">
        <v>7</v>
      </c>
      <c r="AE12">
        <v>4</v>
      </c>
      <c r="AH12">
        <v>32</v>
      </c>
    </row>
    <row r="13" spans="1:34">
      <c r="A13">
        <v>2015</v>
      </c>
      <c r="B13" s="14">
        <v>43054.607974537037</v>
      </c>
      <c r="C13">
        <v>1</v>
      </c>
      <c r="D13">
        <v>1</v>
      </c>
      <c r="E13">
        <v>1</v>
      </c>
      <c r="F13">
        <v>1</v>
      </c>
      <c r="I13">
        <v>0</v>
      </c>
      <c r="J13">
        <v>1</v>
      </c>
      <c r="L13">
        <v>5</v>
      </c>
      <c r="N13">
        <v>9</v>
      </c>
      <c r="R13">
        <v>1</v>
      </c>
      <c r="S13">
        <v>1</v>
      </c>
      <c r="T13">
        <v>3</v>
      </c>
      <c r="Z13">
        <v>4</v>
      </c>
      <c r="AA13">
        <v>4</v>
      </c>
      <c r="AE13">
        <v>1</v>
      </c>
      <c r="AH13">
        <v>5</v>
      </c>
    </row>
    <row r="14" spans="1:34">
      <c r="A14">
        <v>2015</v>
      </c>
      <c r="B14" s="14">
        <v>43054.607974537037</v>
      </c>
      <c r="C14">
        <v>2</v>
      </c>
      <c r="E14">
        <v>1</v>
      </c>
      <c r="I14">
        <v>1</v>
      </c>
      <c r="J14">
        <v>2</v>
      </c>
      <c r="L14">
        <v>7</v>
      </c>
      <c r="N14">
        <v>4</v>
      </c>
      <c r="R14">
        <v>1</v>
      </c>
      <c r="S14">
        <v>1</v>
      </c>
      <c r="T14">
        <v>2</v>
      </c>
      <c r="Z14">
        <v>2</v>
      </c>
      <c r="AA14">
        <v>2</v>
      </c>
      <c r="AH14">
        <v>13</v>
      </c>
    </row>
    <row r="15" spans="1:34">
      <c r="A15">
        <v>2015</v>
      </c>
      <c r="B15" s="14">
        <v>43054.607974537037</v>
      </c>
      <c r="C15">
        <v>3</v>
      </c>
      <c r="I15">
        <v>0</v>
      </c>
      <c r="L15">
        <v>6</v>
      </c>
      <c r="M15">
        <v>1</v>
      </c>
      <c r="N15">
        <v>3</v>
      </c>
      <c r="R15">
        <v>1</v>
      </c>
      <c r="T15">
        <v>3</v>
      </c>
      <c r="W15">
        <v>1</v>
      </c>
      <c r="Z15">
        <v>3</v>
      </c>
      <c r="AE15">
        <v>2</v>
      </c>
      <c r="AH15">
        <v>1</v>
      </c>
    </row>
    <row r="16" spans="1:34">
      <c r="A16">
        <v>2015</v>
      </c>
      <c r="B16" s="14">
        <v>43054.607974537037</v>
      </c>
      <c r="C16">
        <v>4</v>
      </c>
      <c r="D16">
        <v>4</v>
      </c>
      <c r="E16">
        <v>6</v>
      </c>
      <c r="I16">
        <v>28</v>
      </c>
      <c r="J16">
        <v>6</v>
      </c>
      <c r="L16">
        <v>16</v>
      </c>
      <c r="M16">
        <v>3</v>
      </c>
      <c r="N16">
        <v>16</v>
      </c>
      <c r="R16">
        <v>4</v>
      </c>
      <c r="S16">
        <v>1</v>
      </c>
      <c r="T16">
        <v>8</v>
      </c>
      <c r="W16">
        <v>2</v>
      </c>
      <c r="Z16">
        <v>8</v>
      </c>
      <c r="AA16">
        <v>4</v>
      </c>
      <c r="AB16">
        <v>2</v>
      </c>
      <c r="AE16">
        <v>5</v>
      </c>
      <c r="AH16">
        <v>24</v>
      </c>
    </row>
    <row r="17" spans="1:34">
      <c r="A17">
        <v>2016</v>
      </c>
      <c r="B17" s="14">
        <v>43054.607974537037</v>
      </c>
      <c r="C17">
        <v>1</v>
      </c>
      <c r="D17">
        <v>1</v>
      </c>
      <c r="E17">
        <v>1</v>
      </c>
      <c r="I17">
        <v>2</v>
      </c>
      <c r="J17">
        <v>1</v>
      </c>
      <c r="L17">
        <v>2</v>
      </c>
      <c r="N17">
        <v>2</v>
      </c>
      <c r="T17">
        <v>1</v>
      </c>
      <c r="Z17">
        <v>2</v>
      </c>
      <c r="AA17">
        <v>1</v>
      </c>
      <c r="AH17">
        <v>4</v>
      </c>
    </row>
    <row r="18" spans="1:34">
      <c r="A18">
        <v>2016</v>
      </c>
      <c r="B18" s="14">
        <v>43054.607974537037</v>
      </c>
      <c r="C18">
        <v>2</v>
      </c>
      <c r="I18">
        <v>1</v>
      </c>
      <c r="J18">
        <v>1</v>
      </c>
      <c r="N18">
        <v>7</v>
      </c>
      <c r="R18">
        <v>1</v>
      </c>
      <c r="W18">
        <v>1</v>
      </c>
      <c r="Y18">
        <v>1</v>
      </c>
      <c r="Z18">
        <v>3</v>
      </c>
      <c r="AH18">
        <v>6</v>
      </c>
    </row>
    <row r="19" spans="1:34">
      <c r="A19">
        <v>2016</v>
      </c>
      <c r="B19" s="14">
        <v>43054.607974537037</v>
      </c>
      <c r="C19">
        <v>3</v>
      </c>
      <c r="D19">
        <v>1</v>
      </c>
      <c r="G19">
        <v>1</v>
      </c>
      <c r="I19">
        <v>0</v>
      </c>
      <c r="J19">
        <v>1</v>
      </c>
      <c r="L19">
        <v>5</v>
      </c>
      <c r="M19">
        <v>1</v>
      </c>
      <c r="N19">
        <v>1</v>
      </c>
      <c r="T19">
        <v>1</v>
      </c>
      <c r="W19">
        <v>1</v>
      </c>
      <c r="AG19">
        <v>1</v>
      </c>
      <c r="AH19">
        <v>2</v>
      </c>
    </row>
    <row r="20" spans="1:34">
      <c r="A20">
        <v>2016</v>
      </c>
      <c r="B20" s="14">
        <v>43054.607974537037</v>
      </c>
      <c r="C20">
        <v>4</v>
      </c>
      <c r="D20">
        <v>11</v>
      </c>
      <c r="E20">
        <v>3</v>
      </c>
      <c r="F20">
        <v>1</v>
      </c>
      <c r="I20">
        <v>7</v>
      </c>
      <c r="J20">
        <v>7</v>
      </c>
      <c r="L20">
        <v>7</v>
      </c>
      <c r="M20">
        <v>1</v>
      </c>
      <c r="N20">
        <v>18</v>
      </c>
      <c r="R20">
        <v>5</v>
      </c>
      <c r="T20">
        <v>5</v>
      </c>
      <c r="W20">
        <v>2</v>
      </c>
      <c r="Y20">
        <v>1</v>
      </c>
      <c r="Z20">
        <v>4</v>
      </c>
      <c r="AA20">
        <v>3</v>
      </c>
      <c r="AH20">
        <v>20</v>
      </c>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AH17"/>
  <sheetViews>
    <sheetView workbookViewId="0"/>
  </sheetViews>
  <sheetFormatPr defaultRowHeight="15"/>
  <sheetData>
    <row r="1" spans="1:34">
      <c r="A1">
        <v>6.8</v>
      </c>
      <c r="B1" t="s">
        <v>4927</v>
      </c>
    </row>
    <row r="2" spans="1:34">
      <c r="A2" s="10" t="str">
        <f>HYPERLINK("#'Contents'!B152", "Back to Contents")</f>
        <v>Back to Contents</v>
      </c>
    </row>
    <row r="3" spans="1:34">
      <c r="A3" t="s">
        <v>109</v>
      </c>
      <c r="B3" t="s">
        <v>108</v>
      </c>
      <c r="C3" t="s">
        <v>3697</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s="14">
        <v>43054.607986111114</v>
      </c>
    </row>
    <row r="5" spans="1:34">
      <c r="A5" s="14">
        <v>43054.607986111114</v>
      </c>
      <c r="B5">
        <v>2013</v>
      </c>
      <c r="C5">
        <v>1</v>
      </c>
      <c r="E5">
        <v>0</v>
      </c>
    </row>
    <row r="6" spans="1:34">
      <c r="A6" s="14">
        <v>43054.607986111114</v>
      </c>
      <c r="B6">
        <v>2013</v>
      </c>
      <c r="C6">
        <v>2</v>
      </c>
      <c r="E6">
        <v>0</v>
      </c>
    </row>
    <row r="7" spans="1:34">
      <c r="A7" s="14">
        <v>43054.607986111114</v>
      </c>
      <c r="B7">
        <v>2013</v>
      </c>
      <c r="C7">
        <v>3</v>
      </c>
      <c r="E7">
        <v>0</v>
      </c>
    </row>
    <row r="8" spans="1:34">
      <c r="A8" s="14">
        <v>43054.607986111114</v>
      </c>
      <c r="B8">
        <v>2013</v>
      </c>
      <c r="C8">
        <v>4</v>
      </c>
      <c r="E8">
        <v>0</v>
      </c>
      <c r="V8">
        <v>1</v>
      </c>
    </row>
    <row r="9" spans="1:34">
      <c r="A9" s="14">
        <v>43054.607986111114</v>
      </c>
      <c r="B9">
        <v>2014</v>
      </c>
      <c r="N9">
        <v>0</v>
      </c>
    </row>
    <row r="10" spans="1:34">
      <c r="A10" s="14">
        <v>43054.607986111114</v>
      </c>
      <c r="B10">
        <v>2014</v>
      </c>
      <c r="C10">
        <v>1</v>
      </c>
      <c r="E10">
        <v>0</v>
      </c>
      <c r="Q10">
        <v>0</v>
      </c>
      <c r="S10">
        <v>0</v>
      </c>
      <c r="T10">
        <v>0</v>
      </c>
      <c r="W10">
        <v>0</v>
      </c>
      <c r="AA10">
        <v>0</v>
      </c>
      <c r="AC10">
        <v>0</v>
      </c>
      <c r="AE10">
        <v>0</v>
      </c>
    </row>
    <row r="11" spans="1:34">
      <c r="A11" s="14">
        <v>43054.607986111114</v>
      </c>
      <c r="B11">
        <v>2014</v>
      </c>
      <c r="C11">
        <v>2</v>
      </c>
      <c r="E11">
        <v>0</v>
      </c>
      <c r="T11">
        <v>0</v>
      </c>
    </row>
    <row r="12" spans="1:34">
      <c r="A12" s="14">
        <v>43054.607986111114</v>
      </c>
      <c r="B12">
        <v>2014</v>
      </c>
      <c r="C12">
        <v>3</v>
      </c>
      <c r="E12">
        <v>0</v>
      </c>
      <c r="F12">
        <v>1</v>
      </c>
      <c r="J12">
        <v>0</v>
      </c>
      <c r="T12">
        <v>0</v>
      </c>
    </row>
    <row r="13" spans="1:34">
      <c r="A13" s="14">
        <v>43054.607986111114</v>
      </c>
      <c r="B13">
        <v>2014</v>
      </c>
      <c r="C13">
        <v>4</v>
      </c>
      <c r="E13">
        <v>0</v>
      </c>
      <c r="F13">
        <v>1</v>
      </c>
      <c r="G13">
        <v>0</v>
      </c>
      <c r="T13">
        <v>0</v>
      </c>
    </row>
    <row r="14" spans="1:34">
      <c r="A14" s="14">
        <v>43054.607986111114</v>
      </c>
      <c r="B14">
        <v>2015</v>
      </c>
      <c r="F14">
        <v>0</v>
      </c>
    </row>
    <row r="15" spans="1:34">
      <c r="A15" s="14">
        <v>43054.607986111114</v>
      </c>
      <c r="B15">
        <v>2015</v>
      </c>
      <c r="C15">
        <v>2</v>
      </c>
      <c r="J15">
        <v>1</v>
      </c>
      <c r="M15">
        <v>1</v>
      </c>
    </row>
    <row r="16" spans="1:34">
      <c r="A16" s="14">
        <v>43054.607986111114</v>
      </c>
      <c r="B16">
        <v>2015</v>
      </c>
      <c r="C16">
        <v>4</v>
      </c>
      <c r="S16">
        <v>2</v>
      </c>
      <c r="AB16">
        <v>2</v>
      </c>
    </row>
    <row r="17" spans="1:34">
      <c r="A17" s="14">
        <v>43054.607986111114</v>
      </c>
      <c r="B17">
        <v>2016</v>
      </c>
      <c r="F17">
        <v>0</v>
      </c>
      <c r="AH17">
        <v>0</v>
      </c>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AG7"/>
  <sheetViews>
    <sheetView workbookViewId="0"/>
  </sheetViews>
  <sheetFormatPr defaultRowHeight="15"/>
  <sheetData>
    <row r="1" spans="1:33">
      <c r="A1">
        <v>6.9</v>
      </c>
      <c r="B1" t="s">
        <v>78</v>
      </c>
    </row>
    <row r="2" spans="1:33">
      <c r="A2" s="10" t="str">
        <f>HYPERLINK("#'Contents'!B153",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43054.607997685183</v>
      </c>
      <c r="C4" t="s">
        <v>687</v>
      </c>
      <c r="D4" t="s">
        <v>687</v>
      </c>
      <c r="E4" t="s">
        <v>687</v>
      </c>
      <c r="F4" t="s">
        <v>687</v>
      </c>
      <c r="G4" t="s">
        <v>688</v>
      </c>
      <c r="H4" t="s">
        <v>687</v>
      </c>
      <c r="I4" t="s">
        <v>688</v>
      </c>
      <c r="J4" t="s">
        <v>687</v>
      </c>
      <c r="K4" t="s">
        <v>688</v>
      </c>
      <c r="L4" t="s">
        <v>687</v>
      </c>
      <c r="M4" t="s">
        <v>688</v>
      </c>
      <c r="N4" t="s">
        <v>687</v>
      </c>
      <c r="O4" t="s">
        <v>687</v>
      </c>
      <c r="P4" t="s">
        <v>687</v>
      </c>
      <c r="Q4" t="s">
        <v>687</v>
      </c>
      <c r="R4" t="s">
        <v>687</v>
      </c>
      <c r="S4" t="s">
        <v>687</v>
      </c>
      <c r="T4" t="s">
        <v>687</v>
      </c>
      <c r="U4" t="s">
        <v>688</v>
      </c>
      <c r="V4" t="s">
        <v>687</v>
      </c>
      <c r="W4" t="s">
        <v>687</v>
      </c>
      <c r="X4" t="s">
        <v>687</v>
      </c>
      <c r="Y4" t="s">
        <v>687</v>
      </c>
      <c r="Z4" t="s">
        <v>687</v>
      </c>
      <c r="AA4" t="s">
        <v>687</v>
      </c>
      <c r="AB4" t="s">
        <v>687</v>
      </c>
      <c r="AC4" t="s">
        <v>688</v>
      </c>
      <c r="AD4" t="s">
        <v>688</v>
      </c>
      <c r="AE4" t="s">
        <v>687</v>
      </c>
      <c r="AF4" t="s">
        <v>687</v>
      </c>
      <c r="AG4" t="s">
        <v>687</v>
      </c>
    </row>
    <row r="5" spans="1:33">
      <c r="A5">
        <v>2014</v>
      </c>
      <c r="B5" s="14">
        <v>43054.607997685183</v>
      </c>
      <c r="C5" t="s">
        <v>688</v>
      </c>
      <c r="D5" t="s">
        <v>688</v>
      </c>
      <c r="E5" t="s">
        <v>688</v>
      </c>
      <c r="F5" t="s">
        <v>688</v>
      </c>
      <c r="G5" t="s">
        <v>688</v>
      </c>
      <c r="H5" t="s">
        <v>688</v>
      </c>
      <c r="I5" t="s">
        <v>688</v>
      </c>
      <c r="J5" t="s">
        <v>687</v>
      </c>
      <c r="K5" t="s">
        <v>688</v>
      </c>
      <c r="L5" t="s">
        <v>688</v>
      </c>
      <c r="M5" t="s">
        <v>688</v>
      </c>
      <c r="N5" t="s">
        <v>688</v>
      </c>
      <c r="O5" t="s">
        <v>688</v>
      </c>
      <c r="P5" t="s">
        <v>688</v>
      </c>
      <c r="Q5" t="s">
        <v>688</v>
      </c>
      <c r="R5" t="s">
        <v>688</v>
      </c>
      <c r="S5" t="s">
        <v>688</v>
      </c>
      <c r="T5" t="s">
        <v>687</v>
      </c>
      <c r="U5" t="s">
        <v>688</v>
      </c>
      <c r="V5" t="s">
        <v>688</v>
      </c>
      <c r="W5" t="s">
        <v>687</v>
      </c>
      <c r="X5" t="s">
        <v>688</v>
      </c>
      <c r="Y5" t="s">
        <v>688</v>
      </c>
      <c r="Z5" t="s">
        <v>688</v>
      </c>
      <c r="AA5" t="s">
        <v>688</v>
      </c>
      <c r="AB5" t="s">
        <v>688</v>
      </c>
      <c r="AC5" t="s">
        <v>688</v>
      </c>
      <c r="AD5" t="s">
        <v>688</v>
      </c>
      <c r="AE5" t="s">
        <v>687</v>
      </c>
      <c r="AF5" t="s">
        <v>687</v>
      </c>
      <c r="AG5" t="s">
        <v>688</v>
      </c>
    </row>
    <row r="6" spans="1:33">
      <c r="A6">
        <v>2015</v>
      </c>
      <c r="B6" s="14">
        <v>43054.607997685183</v>
      </c>
      <c r="C6" t="s">
        <v>688</v>
      </c>
      <c r="D6" t="s">
        <v>688</v>
      </c>
      <c r="E6" t="s">
        <v>688</v>
      </c>
      <c r="F6" t="s">
        <v>688</v>
      </c>
      <c r="G6" t="s">
        <v>688</v>
      </c>
      <c r="H6" t="s">
        <v>688</v>
      </c>
      <c r="I6" t="s">
        <v>688</v>
      </c>
      <c r="J6" t="s">
        <v>688</v>
      </c>
      <c r="K6" t="s">
        <v>688</v>
      </c>
      <c r="L6" t="s">
        <v>688</v>
      </c>
      <c r="M6" t="s">
        <v>688</v>
      </c>
      <c r="N6" t="s">
        <v>688</v>
      </c>
      <c r="O6" t="s">
        <v>688</v>
      </c>
      <c r="P6" t="s">
        <v>687</v>
      </c>
      <c r="Q6" t="s">
        <v>688</v>
      </c>
      <c r="R6" t="s">
        <v>688</v>
      </c>
      <c r="S6" t="s">
        <v>687</v>
      </c>
      <c r="T6" t="s">
        <v>687</v>
      </c>
      <c r="U6" t="s">
        <v>688</v>
      </c>
      <c r="V6" t="s">
        <v>688</v>
      </c>
      <c r="W6" t="s">
        <v>687</v>
      </c>
      <c r="X6" t="s">
        <v>688</v>
      </c>
      <c r="Y6" t="s">
        <v>688</v>
      </c>
      <c r="Z6" t="s">
        <v>688</v>
      </c>
      <c r="AA6" t="s">
        <v>688</v>
      </c>
      <c r="AB6" t="s">
        <v>688</v>
      </c>
      <c r="AC6" t="s">
        <v>688</v>
      </c>
      <c r="AD6" t="s">
        <v>688</v>
      </c>
      <c r="AE6" t="s">
        <v>687</v>
      </c>
      <c r="AF6" t="s">
        <v>688</v>
      </c>
      <c r="AG6" t="s">
        <v>688</v>
      </c>
    </row>
    <row r="7" spans="1:33">
      <c r="A7">
        <v>2016</v>
      </c>
      <c r="B7" s="14">
        <v>43054.607997685183</v>
      </c>
      <c r="C7" t="s">
        <v>688</v>
      </c>
      <c r="D7" t="s">
        <v>688</v>
      </c>
      <c r="E7" t="s">
        <v>688</v>
      </c>
      <c r="F7" t="s">
        <v>688</v>
      </c>
      <c r="G7" t="s">
        <v>688</v>
      </c>
      <c r="H7" t="s">
        <v>688</v>
      </c>
      <c r="I7" t="s">
        <v>688</v>
      </c>
      <c r="J7" t="s">
        <v>688</v>
      </c>
      <c r="K7" t="s">
        <v>688</v>
      </c>
      <c r="L7" t="s">
        <v>688</v>
      </c>
      <c r="M7" t="s">
        <v>688</v>
      </c>
      <c r="N7" t="s">
        <v>688</v>
      </c>
      <c r="O7" t="s">
        <v>688</v>
      </c>
      <c r="P7" t="s">
        <v>687</v>
      </c>
      <c r="Q7" t="s">
        <v>688</v>
      </c>
      <c r="R7" t="s">
        <v>688</v>
      </c>
      <c r="S7" t="s">
        <v>688</v>
      </c>
      <c r="T7" t="s">
        <v>687</v>
      </c>
      <c r="U7" t="s">
        <v>688</v>
      </c>
      <c r="V7" t="s">
        <v>688</v>
      </c>
      <c r="W7" t="s">
        <v>687</v>
      </c>
      <c r="X7" t="s">
        <v>688</v>
      </c>
      <c r="Y7" t="s">
        <v>688</v>
      </c>
      <c r="Z7" t="s">
        <v>688</v>
      </c>
      <c r="AA7" t="s">
        <v>688</v>
      </c>
      <c r="AB7" t="s">
        <v>688</v>
      </c>
      <c r="AC7" t="s">
        <v>688</v>
      </c>
      <c r="AD7" t="s">
        <v>688</v>
      </c>
      <c r="AE7" t="s">
        <v>687</v>
      </c>
      <c r="AF7" t="s">
        <v>688</v>
      </c>
      <c r="AG7" t="s">
        <v>688</v>
      </c>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AH19"/>
  <sheetViews>
    <sheetView workbookViewId="0"/>
  </sheetViews>
  <sheetFormatPr defaultRowHeight="15"/>
  <sheetData>
    <row r="1" spans="1:34">
      <c r="A1">
        <v>6.9</v>
      </c>
      <c r="B1" t="s">
        <v>4928</v>
      </c>
    </row>
    <row r="2" spans="1:34">
      <c r="A2" s="10" t="str">
        <f>HYPERLINK("#'Contents'!B154", "Back to Contents")</f>
        <v>Back to Contents</v>
      </c>
    </row>
    <row r="3" spans="1:34">
      <c r="A3" t="s">
        <v>108</v>
      </c>
      <c r="B3" t="s">
        <v>109</v>
      </c>
      <c r="C3" t="s">
        <v>3698</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43054.608020833337</v>
      </c>
      <c r="C4" t="s">
        <v>3709</v>
      </c>
      <c r="H4">
        <v>100</v>
      </c>
      <c r="J4">
        <v>100</v>
      </c>
      <c r="L4">
        <v>100</v>
      </c>
      <c r="N4">
        <v>100</v>
      </c>
      <c r="V4">
        <v>100</v>
      </c>
      <c r="AD4">
        <v>100</v>
      </c>
      <c r="AE4">
        <v>0</v>
      </c>
    </row>
    <row r="5" spans="1:34">
      <c r="A5">
        <v>2013</v>
      </c>
      <c r="B5" s="14">
        <v>43054.608020833337</v>
      </c>
      <c r="C5" t="s">
        <v>3703</v>
      </c>
      <c r="H5">
        <v>100</v>
      </c>
      <c r="J5">
        <v>100</v>
      </c>
      <c r="L5">
        <v>100</v>
      </c>
      <c r="N5">
        <v>10</v>
      </c>
      <c r="V5">
        <v>100</v>
      </c>
      <c r="AD5">
        <v>100</v>
      </c>
      <c r="AE5">
        <v>0</v>
      </c>
    </row>
    <row r="6" spans="1:34">
      <c r="A6">
        <v>2013</v>
      </c>
      <c r="B6" s="14">
        <v>43054.608020833337</v>
      </c>
      <c r="C6" t="s">
        <v>3707</v>
      </c>
      <c r="H6">
        <v>0</v>
      </c>
      <c r="J6">
        <v>100</v>
      </c>
      <c r="L6">
        <v>100</v>
      </c>
      <c r="N6">
        <v>0</v>
      </c>
      <c r="V6">
        <v>0</v>
      </c>
      <c r="AD6">
        <v>100</v>
      </c>
      <c r="AE6">
        <v>0</v>
      </c>
    </row>
    <row r="7" spans="1:34">
      <c r="A7">
        <v>2013</v>
      </c>
      <c r="B7" s="14">
        <v>43054.608020833337</v>
      </c>
      <c r="C7" t="s">
        <v>3705</v>
      </c>
      <c r="H7">
        <v>0</v>
      </c>
      <c r="J7">
        <v>100</v>
      </c>
      <c r="L7">
        <v>100</v>
      </c>
      <c r="N7">
        <v>100</v>
      </c>
      <c r="V7">
        <v>100</v>
      </c>
      <c r="AD7">
        <v>0</v>
      </c>
      <c r="AE7">
        <v>100</v>
      </c>
    </row>
    <row r="8" spans="1:34">
      <c r="A8">
        <v>2014</v>
      </c>
      <c r="B8" s="14">
        <v>43054.608020833337</v>
      </c>
      <c r="C8" t="s">
        <v>3709</v>
      </c>
      <c r="D8">
        <v>100</v>
      </c>
      <c r="E8">
        <v>100</v>
      </c>
      <c r="F8">
        <v>100</v>
      </c>
      <c r="G8">
        <v>100</v>
      </c>
      <c r="H8">
        <v>100</v>
      </c>
      <c r="I8">
        <v>100</v>
      </c>
      <c r="J8">
        <v>100</v>
      </c>
      <c r="L8">
        <v>100</v>
      </c>
      <c r="M8">
        <v>100</v>
      </c>
      <c r="N8">
        <v>100</v>
      </c>
      <c r="O8">
        <v>100</v>
      </c>
      <c r="P8">
        <v>100</v>
      </c>
      <c r="Q8">
        <v>100</v>
      </c>
      <c r="R8">
        <v>90</v>
      </c>
      <c r="S8">
        <v>100</v>
      </c>
      <c r="T8">
        <v>100</v>
      </c>
      <c r="V8">
        <v>100</v>
      </c>
      <c r="W8">
        <v>100</v>
      </c>
      <c r="Y8">
        <v>100</v>
      </c>
      <c r="Z8">
        <v>100</v>
      </c>
      <c r="AA8">
        <v>100</v>
      </c>
      <c r="AB8">
        <v>100</v>
      </c>
      <c r="AC8">
        <v>100</v>
      </c>
      <c r="AD8">
        <v>100</v>
      </c>
      <c r="AE8">
        <v>0</v>
      </c>
      <c r="AH8">
        <v>100</v>
      </c>
    </row>
    <row r="9" spans="1:34">
      <c r="A9">
        <v>2014</v>
      </c>
      <c r="B9" s="14">
        <v>43054.608020833337</v>
      </c>
      <c r="C9" t="s">
        <v>3703</v>
      </c>
      <c r="D9">
        <v>100</v>
      </c>
      <c r="E9">
        <v>100</v>
      </c>
      <c r="F9">
        <v>100</v>
      </c>
      <c r="G9">
        <v>100</v>
      </c>
      <c r="H9">
        <v>100</v>
      </c>
      <c r="I9">
        <v>0</v>
      </c>
      <c r="J9">
        <v>100</v>
      </c>
      <c r="L9">
        <v>100</v>
      </c>
      <c r="M9">
        <v>100</v>
      </c>
      <c r="N9">
        <v>10</v>
      </c>
      <c r="O9">
        <v>50</v>
      </c>
      <c r="P9">
        <v>100</v>
      </c>
      <c r="Q9">
        <v>100</v>
      </c>
      <c r="R9">
        <v>90</v>
      </c>
      <c r="S9">
        <v>100</v>
      </c>
      <c r="T9">
        <v>100</v>
      </c>
      <c r="V9">
        <v>100</v>
      </c>
      <c r="W9">
        <v>100</v>
      </c>
      <c r="Y9">
        <v>100</v>
      </c>
      <c r="Z9">
        <v>100</v>
      </c>
      <c r="AA9">
        <v>83</v>
      </c>
      <c r="AB9">
        <v>100</v>
      </c>
      <c r="AC9">
        <v>100</v>
      </c>
      <c r="AD9">
        <v>100</v>
      </c>
      <c r="AE9">
        <v>0</v>
      </c>
      <c r="AH9">
        <v>100</v>
      </c>
    </row>
    <row r="10" spans="1:34">
      <c r="A10">
        <v>2014</v>
      </c>
      <c r="B10" s="14">
        <v>43054.608020833337</v>
      </c>
      <c r="C10" t="s">
        <v>3707</v>
      </c>
      <c r="D10">
        <v>100</v>
      </c>
      <c r="E10">
        <v>54</v>
      </c>
      <c r="F10">
        <v>100</v>
      </c>
      <c r="G10">
        <v>0</v>
      </c>
      <c r="H10">
        <v>0</v>
      </c>
      <c r="I10">
        <v>100</v>
      </c>
      <c r="J10">
        <v>100</v>
      </c>
      <c r="L10">
        <v>100</v>
      </c>
      <c r="M10">
        <v>100</v>
      </c>
      <c r="N10">
        <v>0</v>
      </c>
      <c r="O10">
        <v>0</v>
      </c>
      <c r="P10">
        <v>100</v>
      </c>
      <c r="Q10">
        <v>0</v>
      </c>
      <c r="R10">
        <v>90</v>
      </c>
      <c r="S10">
        <v>100</v>
      </c>
      <c r="T10">
        <v>0</v>
      </c>
      <c r="V10">
        <v>100</v>
      </c>
      <c r="W10">
        <v>100</v>
      </c>
      <c r="Y10">
        <v>100</v>
      </c>
      <c r="Z10">
        <v>100</v>
      </c>
      <c r="AA10">
        <v>0</v>
      </c>
      <c r="AB10">
        <v>100</v>
      </c>
      <c r="AC10">
        <v>0</v>
      </c>
      <c r="AD10">
        <v>0</v>
      </c>
      <c r="AE10">
        <v>0</v>
      </c>
      <c r="AH10">
        <v>100</v>
      </c>
    </row>
    <row r="11" spans="1:34">
      <c r="A11">
        <v>2014</v>
      </c>
      <c r="B11" s="14">
        <v>43054.608020833337</v>
      </c>
      <c r="C11" t="s">
        <v>3705</v>
      </c>
      <c r="D11">
        <v>100</v>
      </c>
      <c r="E11">
        <v>100</v>
      </c>
      <c r="F11">
        <v>100</v>
      </c>
      <c r="G11">
        <v>100</v>
      </c>
      <c r="H11">
        <v>0</v>
      </c>
      <c r="I11">
        <v>100</v>
      </c>
      <c r="J11">
        <v>100</v>
      </c>
      <c r="L11">
        <v>100</v>
      </c>
      <c r="M11">
        <v>100</v>
      </c>
      <c r="N11">
        <v>100</v>
      </c>
      <c r="O11">
        <v>0</v>
      </c>
      <c r="P11">
        <v>100</v>
      </c>
      <c r="Q11">
        <v>0</v>
      </c>
      <c r="R11">
        <v>90</v>
      </c>
      <c r="S11">
        <v>100</v>
      </c>
      <c r="T11">
        <v>100</v>
      </c>
      <c r="V11">
        <v>100</v>
      </c>
      <c r="W11">
        <v>100</v>
      </c>
      <c r="Y11">
        <v>100</v>
      </c>
      <c r="Z11">
        <v>100</v>
      </c>
      <c r="AA11">
        <v>67</v>
      </c>
      <c r="AB11">
        <v>0</v>
      </c>
      <c r="AC11">
        <v>100</v>
      </c>
      <c r="AD11">
        <v>0</v>
      </c>
      <c r="AE11">
        <v>100</v>
      </c>
      <c r="AH11">
        <v>100</v>
      </c>
    </row>
    <row r="12" spans="1:34">
      <c r="A12">
        <v>2015</v>
      </c>
      <c r="B12" s="14">
        <v>43054.608020833337</v>
      </c>
      <c r="C12" t="s">
        <v>3709</v>
      </c>
      <c r="D12">
        <v>100</v>
      </c>
      <c r="E12">
        <v>100</v>
      </c>
      <c r="F12">
        <v>100</v>
      </c>
      <c r="G12">
        <v>100</v>
      </c>
      <c r="H12">
        <v>100</v>
      </c>
      <c r="I12">
        <v>100</v>
      </c>
      <c r="J12">
        <v>100</v>
      </c>
      <c r="K12">
        <v>100</v>
      </c>
      <c r="L12">
        <v>100</v>
      </c>
      <c r="M12">
        <v>100</v>
      </c>
      <c r="N12">
        <v>100</v>
      </c>
      <c r="O12">
        <v>100</v>
      </c>
      <c r="P12">
        <v>100</v>
      </c>
      <c r="R12">
        <v>100</v>
      </c>
      <c r="S12">
        <v>100</v>
      </c>
      <c r="V12">
        <v>100</v>
      </c>
      <c r="W12">
        <v>100</v>
      </c>
      <c r="Y12">
        <v>100</v>
      </c>
      <c r="Z12">
        <v>100</v>
      </c>
      <c r="AA12">
        <v>100</v>
      </c>
      <c r="AB12">
        <v>100</v>
      </c>
      <c r="AC12">
        <v>100</v>
      </c>
      <c r="AD12">
        <v>100</v>
      </c>
      <c r="AE12">
        <v>100</v>
      </c>
      <c r="AG12">
        <v>100</v>
      </c>
      <c r="AH12">
        <v>100</v>
      </c>
    </row>
    <row r="13" spans="1:34">
      <c r="A13">
        <v>2015</v>
      </c>
      <c r="B13" s="14">
        <v>43054.608020833337</v>
      </c>
      <c r="C13" t="s">
        <v>3703</v>
      </c>
      <c r="D13">
        <v>100</v>
      </c>
      <c r="E13">
        <v>100</v>
      </c>
      <c r="F13">
        <v>100</v>
      </c>
      <c r="G13">
        <v>100</v>
      </c>
      <c r="H13">
        <v>100</v>
      </c>
      <c r="I13">
        <v>100</v>
      </c>
      <c r="J13">
        <v>100</v>
      </c>
      <c r="K13">
        <v>100</v>
      </c>
      <c r="L13">
        <v>100</v>
      </c>
      <c r="M13">
        <v>100</v>
      </c>
      <c r="N13">
        <v>5</v>
      </c>
      <c r="O13">
        <v>100</v>
      </c>
      <c r="P13">
        <v>100</v>
      </c>
      <c r="R13">
        <v>100</v>
      </c>
      <c r="S13">
        <v>100</v>
      </c>
      <c r="V13">
        <v>100</v>
      </c>
      <c r="W13">
        <v>100</v>
      </c>
      <c r="Y13">
        <v>100</v>
      </c>
      <c r="Z13">
        <v>100</v>
      </c>
      <c r="AA13">
        <v>100</v>
      </c>
      <c r="AB13">
        <v>100</v>
      </c>
      <c r="AC13">
        <v>100</v>
      </c>
      <c r="AD13">
        <v>100</v>
      </c>
      <c r="AE13">
        <v>38</v>
      </c>
      <c r="AG13">
        <v>100</v>
      </c>
      <c r="AH13">
        <v>100</v>
      </c>
    </row>
    <row r="14" spans="1:34">
      <c r="A14">
        <v>2015</v>
      </c>
      <c r="B14" s="14">
        <v>43054.608020833337</v>
      </c>
      <c r="C14" t="s">
        <v>3707</v>
      </c>
      <c r="D14">
        <v>100</v>
      </c>
      <c r="E14">
        <v>27</v>
      </c>
      <c r="F14">
        <v>100</v>
      </c>
      <c r="G14">
        <v>0</v>
      </c>
      <c r="H14">
        <v>0</v>
      </c>
      <c r="I14">
        <v>100</v>
      </c>
      <c r="J14">
        <v>100</v>
      </c>
      <c r="K14">
        <v>100</v>
      </c>
      <c r="L14">
        <v>100</v>
      </c>
      <c r="M14">
        <v>100</v>
      </c>
      <c r="N14">
        <v>0</v>
      </c>
      <c r="O14">
        <v>0</v>
      </c>
      <c r="P14">
        <v>100</v>
      </c>
      <c r="R14">
        <v>100</v>
      </c>
      <c r="S14">
        <v>100</v>
      </c>
      <c r="V14">
        <v>100</v>
      </c>
      <c r="W14">
        <v>100</v>
      </c>
      <c r="Y14">
        <v>100</v>
      </c>
      <c r="Z14">
        <v>100</v>
      </c>
      <c r="AA14">
        <v>0</v>
      </c>
      <c r="AB14">
        <v>100</v>
      </c>
      <c r="AC14">
        <v>100</v>
      </c>
      <c r="AD14">
        <v>100</v>
      </c>
      <c r="AE14">
        <v>38</v>
      </c>
      <c r="AG14">
        <v>0</v>
      </c>
      <c r="AH14">
        <v>100</v>
      </c>
    </row>
    <row r="15" spans="1:34">
      <c r="A15">
        <v>2015</v>
      </c>
      <c r="B15" s="14">
        <v>43054.608020833337</v>
      </c>
      <c r="C15" t="s">
        <v>3705</v>
      </c>
      <c r="D15">
        <v>100</v>
      </c>
      <c r="E15">
        <v>100</v>
      </c>
      <c r="F15">
        <v>100</v>
      </c>
      <c r="G15">
        <v>100</v>
      </c>
      <c r="H15">
        <v>0</v>
      </c>
      <c r="I15">
        <v>100</v>
      </c>
      <c r="J15">
        <v>100</v>
      </c>
      <c r="K15">
        <v>100</v>
      </c>
      <c r="L15">
        <v>100</v>
      </c>
      <c r="M15">
        <v>100</v>
      </c>
      <c r="N15">
        <v>100</v>
      </c>
      <c r="O15">
        <v>0</v>
      </c>
      <c r="P15">
        <v>100</v>
      </c>
      <c r="R15">
        <v>100</v>
      </c>
      <c r="S15">
        <v>100</v>
      </c>
      <c r="V15">
        <v>100</v>
      </c>
      <c r="W15">
        <v>100</v>
      </c>
      <c r="Y15">
        <v>100</v>
      </c>
      <c r="Z15">
        <v>100</v>
      </c>
      <c r="AA15">
        <v>60</v>
      </c>
      <c r="AB15">
        <v>0</v>
      </c>
      <c r="AC15">
        <v>100</v>
      </c>
      <c r="AD15">
        <v>0</v>
      </c>
      <c r="AE15">
        <v>100</v>
      </c>
      <c r="AG15">
        <v>100</v>
      </c>
      <c r="AH15">
        <v>100</v>
      </c>
    </row>
    <row r="16" spans="1:34">
      <c r="A16">
        <v>2016</v>
      </c>
      <c r="B16" s="14">
        <v>43054.608020833337</v>
      </c>
      <c r="C16" t="s">
        <v>3709</v>
      </c>
      <c r="D16">
        <v>100</v>
      </c>
      <c r="E16">
        <v>100</v>
      </c>
      <c r="F16">
        <v>100</v>
      </c>
      <c r="G16">
        <v>100</v>
      </c>
      <c r="H16">
        <v>100</v>
      </c>
      <c r="I16">
        <v>100</v>
      </c>
      <c r="J16">
        <v>0</v>
      </c>
      <c r="K16">
        <v>100</v>
      </c>
      <c r="L16">
        <v>100</v>
      </c>
      <c r="M16">
        <v>100</v>
      </c>
      <c r="N16">
        <v>100</v>
      </c>
      <c r="O16">
        <v>100</v>
      </c>
      <c r="P16">
        <v>100</v>
      </c>
      <c r="R16">
        <v>100</v>
      </c>
      <c r="S16">
        <v>100</v>
      </c>
      <c r="T16">
        <v>100</v>
      </c>
      <c r="V16">
        <v>100</v>
      </c>
      <c r="W16">
        <v>100</v>
      </c>
      <c r="Y16">
        <v>100</v>
      </c>
      <c r="Z16">
        <v>100</v>
      </c>
      <c r="AA16">
        <v>100</v>
      </c>
      <c r="AB16">
        <v>100</v>
      </c>
      <c r="AC16">
        <v>100</v>
      </c>
      <c r="AD16">
        <v>100</v>
      </c>
      <c r="AE16">
        <v>20</v>
      </c>
      <c r="AG16">
        <v>100</v>
      </c>
      <c r="AH16">
        <v>100</v>
      </c>
    </row>
    <row r="17" spans="1:34">
      <c r="A17">
        <v>2016</v>
      </c>
      <c r="B17" s="14">
        <v>43054.608020833337</v>
      </c>
      <c r="C17" t="s">
        <v>3703</v>
      </c>
      <c r="D17">
        <v>100</v>
      </c>
      <c r="E17">
        <v>100</v>
      </c>
      <c r="F17">
        <v>100</v>
      </c>
      <c r="G17">
        <v>100</v>
      </c>
      <c r="H17">
        <v>100</v>
      </c>
      <c r="I17">
        <v>100</v>
      </c>
      <c r="J17">
        <v>0</v>
      </c>
      <c r="K17">
        <v>100</v>
      </c>
      <c r="L17">
        <v>100</v>
      </c>
      <c r="M17">
        <v>100</v>
      </c>
      <c r="N17">
        <v>5</v>
      </c>
      <c r="O17">
        <v>100</v>
      </c>
      <c r="P17">
        <v>100</v>
      </c>
      <c r="R17">
        <v>100</v>
      </c>
      <c r="S17">
        <v>100</v>
      </c>
      <c r="T17">
        <v>100</v>
      </c>
      <c r="V17">
        <v>100</v>
      </c>
      <c r="W17">
        <v>100</v>
      </c>
      <c r="Y17">
        <v>100</v>
      </c>
      <c r="Z17">
        <v>100</v>
      </c>
      <c r="AA17">
        <v>100</v>
      </c>
      <c r="AB17">
        <v>100</v>
      </c>
      <c r="AC17">
        <v>100</v>
      </c>
      <c r="AD17">
        <v>100</v>
      </c>
      <c r="AE17">
        <v>20</v>
      </c>
      <c r="AG17">
        <v>100</v>
      </c>
      <c r="AH17">
        <v>100</v>
      </c>
    </row>
    <row r="18" spans="1:34">
      <c r="A18">
        <v>2016</v>
      </c>
      <c r="B18" s="14">
        <v>43054.608020833337</v>
      </c>
      <c r="C18" t="s">
        <v>3707</v>
      </c>
      <c r="D18">
        <v>100</v>
      </c>
      <c r="E18">
        <v>35</v>
      </c>
      <c r="F18">
        <v>100</v>
      </c>
      <c r="G18">
        <v>0</v>
      </c>
      <c r="H18">
        <v>0</v>
      </c>
      <c r="I18">
        <v>100</v>
      </c>
      <c r="J18">
        <v>0</v>
      </c>
      <c r="K18">
        <v>100</v>
      </c>
      <c r="L18">
        <v>100</v>
      </c>
      <c r="M18">
        <v>100</v>
      </c>
      <c r="N18">
        <v>0</v>
      </c>
      <c r="O18">
        <v>0</v>
      </c>
      <c r="P18">
        <v>100</v>
      </c>
      <c r="R18">
        <v>100</v>
      </c>
      <c r="S18">
        <v>100</v>
      </c>
      <c r="T18">
        <v>100</v>
      </c>
      <c r="V18">
        <v>100</v>
      </c>
      <c r="W18">
        <v>100</v>
      </c>
      <c r="Y18">
        <v>100</v>
      </c>
      <c r="Z18">
        <v>100</v>
      </c>
      <c r="AA18">
        <v>100</v>
      </c>
      <c r="AB18">
        <v>100</v>
      </c>
      <c r="AC18">
        <v>100</v>
      </c>
      <c r="AD18">
        <v>100</v>
      </c>
      <c r="AE18">
        <v>20</v>
      </c>
      <c r="AG18">
        <v>0</v>
      </c>
      <c r="AH18">
        <v>100</v>
      </c>
    </row>
    <row r="19" spans="1:34">
      <c r="A19">
        <v>2016</v>
      </c>
      <c r="B19" s="14">
        <v>43054.608020833337</v>
      </c>
      <c r="C19" t="s">
        <v>3705</v>
      </c>
      <c r="D19">
        <v>100</v>
      </c>
      <c r="E19">
        <v>100</v>
      </c>
      <c r="F19">
        <v>100</v>
      </c>
      <c r="G19">
        <v>100</v>
      </c>
      <c r="H19">
        <v>0</v>
      </c>
      <c r="I19">
        <v>100</v>
      </c>
      <c r="J19">
        <v>100</v>
      </c>
      <c r="K19">
        <v>100</v>
      </c>
      <c r="L19">
        <v>100</v>
      </c>
      <c r="M19">
        <v>100</v>
      </c>
      <c r="N19">
        <v>100</v>
      </c>
      <c r="O19">
        <v>0</v>
      </c>
      <c r="P19">
        <v>100</v>
      </c>
      <c r="R19">
        <v>100</v>
      </c>
      <c r="S19">
        <v>100</v>
      </c>
      <c r="T19">
        <v>100</v>
      </c>
      <c r="V19">
        <v>100</v>
      </c>
      <c r="W19">
        <v>100</v>
      </c>
      <c r="Y19">
        <v>100</v>
      </c>
      <c r="Z19">
        <v>100</v>
      </c>
      <c r="AA19">
        <v>67</v>
      </c>
      <c r="AB19">
        <v>0</v>
      </c>
      <c r="AC19">
        <v>100</v>
      </c>
      <c r="AD19">
        <v>0</v>
      </c>
      <c r="AE19">
        <v>100</v>
      </c>
      <c r="AG19">
        <v>100</v>
      </c>
      <c r="AH19">
        <v>100</v>
      </c>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AH15"/>
  <sheetViews>
    <sheetView workbookViewId="0"/>
  </sheetViews>
  <sheetFormatPr defaultRowHeight="15"/>
  <sheetData>
    <row r="1" spans="1:34">
      <c r="A1">
        <v>6.9</v>
      </c>
      <c r="B1" t="s">
        <v>4930</v>
      </c>
    </row>
    <row r="2" spans="1:34">
      <c r="A2" s="10" t="str">
        <f>HYPERLINK("#'Contents'!B156", "Back to Contents")</f>
        <v>Back to Contents</v>
      </c>
    </row>
    <row r="3" spans="1:34">
      <c r="A3" t="s">
        <v>109</v>
      </c>
      <c r="B3" t="s">
        <v>108</v>
      </c>
      <c r="C3" t="s">
        <v>3698</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s="14">
        <v>43054.608043981483</v>
      </c>
      <c r="B4">
        <v>2013</v>
      </c>
      <c r="C4" t="s">
        <v>3854</v>
      </c>
      <c r="H4">
        <v>0</v>
      </c>
      <c r="J4">
        <v>0</v>
      </c>
      <c r="L4">
        <v>0</v>
      </c>
      <c r="N4">
        <v>0</v>
      </c>
      <c r="V4">
        <v>1</v>
      </c>
      <c r="AD4">
        <v>0</v>
      </c>
      <c r="AE4">
        <v>0</v>
      </c>
    </row>
    <row r="5" spans="1:34">
      <c r="A5" s="14">
        <v>43054.608043981483</v>
      </c>
      <c r="B5">
        <v>2013</v>
      </c>
      <c r="C5" t="s">
        <v>3700</v>
      </c>
      <c r="H5">
        <v>0</v>
      </c>
      <c r="J5">
        <v>0</v>
      </c>
      <c r="L5">
        <v>0</v>
      </c>
      <c r="N5">
        <v>0</v>
      </c>
      <c r="V5">
        <v>0</v>
      </c>
      <c r="AD5">
        <v>0</v>
      </c>
      <c r="AE5">
        <v>0</v>
      </c>
    </row>
    <row r="6" spans="1:34">
      <c r="A6" s="14">
        <v>43054.608043981483</v>
      </c>
      <c r="B6">
        <v>2013</v>
      </c>
      <c r="C6" t="s">
        <v>3701</v>
      </c>
      <c r="H6">
        <v>0</v>
      </c>
      <c r="J6">
        <v>0</v>
      </c>
      <c r="L6">
        <v>0</v>
      </c>
      <c r="N6">
        <v>0</v>
      </c>
      <c r="V6">
        <v>0</v>
      </c>
      <c r="AD6">
        <v>0</v>
      </c>
      <c r="AE6">
        <v>0</v>
      </c>
    </row>
    <row r="7" spans="1:34">
      <c r="A7" s="14">
        <v>43054.608043981483</v>
      </c>
      <c r="B7">
        <v>2014</v>
      </c>
      <c r="C7" t="s">
        <v>3854</v>
      </c>
      <c r="D7">
        <v>0</v>
      </c>
      <c r="E7">
        <v>0</v>
      </c>
      <c r="F7">
        <v>0</v>
      </c>
      <c r="G7">
        <v>0</v>
      </c>
      <c r="H7">
        <v>0</v>
      </c>
      <c r="I7">
        <v>0</v>
      </c>
      <c r="J7">
        <v>0</v>
      </c>
      <c r="L7">
        <v>0</v>
      </c>
      <c r="M7">
        <v>1</v>
      </c>
      <c r="N7">
        <v>0</v>
      </c>
      <c r="O7">
        <v>0</v>
      </c>
      <c r="P7">
        <v>0</v>
      </c>
      <c r="Q7">
        <v>0</v>
      </c>
      <c r="R7">
        <v>0</v>
      </c>
      <c r="S7">
        <v>0</v>
      </c>
      <c r="T7">
        <v>0</v>
      </c>
      <c r="V7">
        <v>0</v>
      </c>
      <c r="W7">
        <v>2</v>
      </c>
      <c r="Y7">
        <v>0</v>
      </c>
      <c r="Z7">
        <v>0</v>
      </c>
      <c r="AA7">
        <v>0</v>
      </c>
      <c r="AB7">
        <v>0</v>
      </c>
      <c r="AC7">
        <v>0</v>
      </c>
      <c r="AD7">
        <v>2</v>
      </c>
      <c r="AE7">
        <v>0</v>
      </c>
      <c r="AH7">
        <v>0</v>
      </c>
    </row>
    <row r="8" spans="1:34">
      <c r="A8" s="14">
        <v>43054.608043981483</v>
      </c>
      <c r="B8">
        <v>2014</v>
      </c>
      <c r="C8" t="s">
        <v>3700</v>
      </c>
      <c r="D8">
        <v>0</v>
      </c>
      <c r="E8">
        <v>0</v>
      </c>
      <c r="F8">
        <v>0</v>
      </c>
      <c r="G8">
        <v>0</v>
      </c>
      <c r="H8">
        <v>0</v>
      </c>
      <c r="I8">
        <v>0</v>
      </c>
      <c r="J8">
        <v>0</v>
      </c>
      <c r="L8">
        <v>0</v>
      </c>
      <c r="M8">
        <v>0</v>
      </c>
      <c r="N8">
        <v>0</v>
      </c>
      <c r="O8">
        <v>0</v>
      </c>
      <c r="P8">
        <v>0</v>
      </c>
      <c r="Q8">
        <v>0</v>
      </c>
      <c r="R8">
        <v>0</v>
      </c>
      <c r="S8">
        <v>0</v>
      </c>
      <c r="T8">
        <v>0</v>
      </c>
      <c r="V8">
        <v>0</v>
      </c>
      <c r="W8">
        <v>0</v>
      </c>
      <c r="Y8">
        <v>0</v>
      </c>
      <c r="Z8">
        <v>0</v>
      </c>
      <c r="AA8">
        <v>0</v>
      </c>
      <c r="AB8">
        <v>0</v>
      </c>
      <c r="AC8">
        <v>0</v>
      </c>
      <c r="AD8">
        <v>0</v>
      </c>
      <c r="AE8">
        <v>0</v>
      </c>
      <c r="AH8">
        <v>0</v>
      </c>
    </row>
    <row r="9" spans="1:34">
      <c r="A9" s="14">
        <v>43054.608043981483</v>
      </c>
      <c r="B9">
        <v>2014</v>
      </c>
      <c r="C9" t="s">
        <v>3701</v>
      </c>
      <c r="D9">
        <v>0</v>
      </c>
      <c r="E9">
        <v>0</v>
      </c>
      <c r="F9">
        <v>0</v>
      </c>
      <c r="G9">
        <v>0</v>
      </c>
      <c r="H9">
        <v>0</v>
      </c>
      <c r="I9">
        <v>0</v>
      </c>
      <c r="J9">
        <v>0</v>
      </c>
      <c r="L9">
        <v>0</v>
      </c>
      <c r="M9">
        <v>0</v>
      </c>
      <c r="N9">
        <v>0</v>
      </c>
      <c r="O9">
        <v>0</v>
      </c>
      <c r="P9">
        <v>0</v>
      </c>
      <c r="Q9">
        <v>0</v>
      </c>
      <c r="R9">
        <v>0</v>
      </c>
      <c r="S9">
        <v>0</v>
      </c>
      <c r="T9">
        <v>0</v>
      </c>
      <c r="V9">
        <v>0</v>
      </c>
      <c r="W9">
        <v>0</v>
      </c>
      <c r="Y9">
        <v>0</v>
      </c>
      <c r="Z9">
        <v>0</v>
      </c>
      <c r="AA9">
        <v>0</v>
      </c>
      <c r="AB9">
        <v>0</v>
      </c>
      <c r="AC9">
        <v>0</v>
      </c>
      <c r="AD9">
        <v>0</v>
      </c>
      <c r="AE9">
        <v>0</v>
      </c>
      <c r="AH9">
        <v>0</v>
      </c>
    </row>
    <row r="10" spans="1:34">
      <c r="A10" s="14">
        <v>43054.608043981483</v>
      </c>
      <c r="B10">
        <v>2015</v>
      </c>
      <c r="C10" t="s">
        <v>3854</v>
      </c>
      <c r="D10">
        <v>0</v>
      </c>
      <c r="E10">
        <v>0</v>
      </c>
      <c r="F10">
        <v>0</v>
      </c>
      <c r="G10">
        <v>0</v>
      </c>
      <c r="H10">
        <v>0</v>
      </c>
      <c r="I10">
        <v>0</v>
      </c>
      <c r="J10">
        <v>0</v>
      </c>
      <c r="K10">
        <v>0</v>
      </c>
      <c r="L10">
        <v>0</v>
      </c>
      <c r="M10">
        <v>0</v>
      </c>
      <c r="N10">
        <v>0</v>
      </c>
      <c r="O10">
        <v>0</v>
      </c>
      <c r="P10">
        <v>0</v>
      </c>
      <c r="R10">
        <v>1</v>
      </c>
      <c r="S10">
        <v>0</v>
      </c>
      <c r="V10">
        <v>0</v>
      </c>
      <c r="W10">
        <v>0</v>
      </c>
      <c r="Y10">
        <v>0</v>
      </c>
      <c r="Z10">
        <v>8</v>
      </c>
      <c r="AA10">
        <v>0</v>
      </c>
      <c r="AB10">
        <v>0</v>
      </c>
      <c r="AC10">
        <v>0</v>
      </c>
      <c r="AD10">
        <v>0</v>
      </c>
      <c r="AE10">
        <v>0</v>
      </c>
      <c r="AG10">
        <v>0</v>
      </c>
      <c r="AH10">
        <v>0</v>
      </c>
    </row>
    <row r="11" spans="1:34">
      <c r="A11" s="14">
        <v>43054.608043981483</v>
      </c>
      <c r="B11">
        <v>2015</v>
      </c>
      <c r="C11" t="s">
        <v>3700</v>
      </c>
      <c r="D11">
        <v>0</v>
      </c>
      <c r="E11">
        <v>0</v>
      </c>
      <c r="F11">
        <v>0</v>
      </c>
      <c r="G11">
        <v>0</v>
      </c>
      <c r="H11">
        <v>0</v>
      </c>
      <c r="I11">
        <v>0</v>
      </c>
      <c r="J11">
        <v>0</v>
      </c>
      <c r="K11">
        <v>0</v>
      </c>
      <c r="L11">
        <v>0</v>
      </c>
      <c r="M11">
        <v>0</v>
      </c>
      <c r="N11">
        <v>0</v>
      </c>
      <c r="O11">
        <v>0</v>
      </c>
      <c r="P11">
        <v>0</v>
      </c>
      <c r="R11">
        <v>0</v>
      </c>
      <c r="S11">
        <v>0</v>
      </c>
      <c r="V11">
        <v>0</v>
      </c>
      <c r="W11">
        <v>0</v>
      </c>
      <c r="Y11">
        <v>0</v>
      </c>
      <c r="Z11">
        <v>0</v>
      </c>
      <c r="AA11">
        <v>0</v>
      </c>
      <c r="AB11">
        <v>0</v>
      </c>
      <c r="AC11">
        <v>2</v>
      </c>
      <c r="AD11">
        <v>0</v>
      </c>
      <c r="AE11">
        <v>0</v>
      </c>
      <c r="AG11">
        <v>0</v>
      </c>
      <c r="AH11">
        <v>1</v>
      </c>
    </row>
    <row r="12" spans="1:34">
      <c r="A12" s="14">
        <v>43054.608043981483</v>
      </c>
      <c r="B12">
        <v>2015</v>
      </c>
      <c r="C12" t="s">
        <v>3701</v>
      </c>
      <c r="D12">
        <v>0</v>
      </c>
      <c r="E12">
        <v>0</v>
      </c>
      <c r="F12">
        <v>0</v>
      </c>
      <c r="G12">
        <v>0</v>
      </c>
      <c r="H12">
        <v>0</v>
      </c>
      <c r="I12">
        <v>0</v>
      </c>
      <c r="J12">
        <v>0</v>
      </c>
      <c r="K12">
        <v>0</v>
      </c>
      <c r="L12">
        <v>0</v>
      </c>
      <c r="M12">
        <v>0</v>
      </c>
      <c r="N12">
        <v>0</v>
      </c>
      <c r="O12">
        <v>0</v>
      </c>
      <c r="P12">
        <v>0</v>
      </c>
      <c r="R12">
        <v>2</v>
      </c>
      <c r="S12">
        <v>0</v>
      </c>
      <c r="V12">
        <v>0</v>
      </c>
      <c r="W12">
        <v>0</v>
      </c>
      <c r="Y12">
        <v>0</v>
      </c>
      <c r="Z12">
        <v>0</v>
      </c>
      <c r="AA12">
        <v>0</v>
      </c>
      <c r="AB12">
        <v>0</v>
      </c>
      <c r="AC12">
        <v>0</v>
      </c>
      <c r="AD12">
        <v>0</v>
      </c>
      <c r="AE12">
        <v>0</v>
      </c>
      <c r="AG12">
        <v>0</v>
      </c>
      <c r="AH12">
        <v>1</v>
      </c>
    </row>
    <row r="13" spans="1:34">
      <c r="A13" s="14">
        <v>43054.608043981483</v>
      </c>
      <c r="B13">
        <v>2016</v>
      </c>
      <c r="C13" t="s">
        <v>3854</v>
      </c>
      <c r="D13">
        <v>0</v>
      </c>
      <c r="E13">
        <v>0</v>
      </c>
      <c r="F13">
        <v>0</v>
      </c>
      <c r="G13">
        <v>0</v>
      </c>
      <c r="H13">
        <v>0</v>
      </c>
      <c r="I13">
        <v>2</v>
      </c>
      <c r="J13">
        <v>0</v>
      </c>
      <c r="K13">
        <v>0</v>
      </c>
      <c r="L13">
        <v>0</v>
      </c>
      <c r="M13">
        <v>0</v>
      </c>
      <c r="N13">
        <v>0</v>
      </c>
      <c r="O13">
        <v>0</v>
      </c>
      <c r="P13">
        <v>0</v>
      </c>
      <c r="R13">
        <v>1</v>
      </c>
      <c r="S13">
        <v>0</v>
      </c>
      <c r="T13">
        <v>0</v>
      </c>
      <c r="V13">
        <v>0</v>
      </c>
      <c r="W13">
        <v>0</v>
      </c>
      <c r="Y13">
        <v>0</v>
      </c>
      <c r="Z13">
        <v>2</v>
      </c>
      <c r="AA13">
        <v>0</v>
      </c>
      <c r="AB13">
        <v>0</v>
      </c>
      <c r="AC13">
        <v>0</v>
      </c>
      <c r="AD13">
        <v>0</v>
      </c>
      <c r="AE13">
        <v>0</v>
      </c>
      <c r="AG13">
        <v>0</v>
      </c>
      <c r="AH13">
        <v>100</v>
      </c>
    </row>
    <row r="14" spans="1:34">
      <c r="A14" s="14">
        <v>43054.608043981483</v>
      </c>
      <c r="B14">
        <v>2016</v>
      </c>
      <c r="C14" t="s">
        <v>3700</v>
      </c>
      <c r="D14">
        <v>0</v>
      </c>
      <c r="E14">
        <v>0</v>
      </c>
      <c r="F14">
        <v>0</v>
      </c>
      <c r="G14">
        <v>0</v>
      </c>
      <c r="H14">
        <v>0</v>
      </c>
      <c r="I14">
        <v>0</v>
      </c>
      <c r="J14">
        <v>0</v>
      </c>
      <c r="K14">
        <v>0</v>
      </c>
      <c r="L14">
        <v>0</v>
      </c>
      <c r="M14">
        <v>0</v>
      </c>
      <c r="N14">
        <v>0</v>
      </c>
      <c r="O14">
        <v>0</v>
      </c>
      <c r="P14">
        <v>0</v>
      </c>
      <c r="R14">
        <v>0</v>
      </c>
      <c r="S14">
        <v>0</v>
      </c>
      <c r="T14">
        <v>0</v>
      </c>
      <c r="V14">
        <v>0</v>
      </c>
      <c r="W14">
        <v>0</v>
      </c>
      <c r="Y14">
        <v>0</v>
      </c>
      <c r="Z14">
        <v>0</v>
      </c>
      <c r="AA14">
        <v>0</v>
      </c>
      <c r="AB14">
        <v>0</v>
      </c>
      <c r="AC14">
        <v>0</v>
      </c>
      <c r="AD14">
        <v>0</v>
      </c>
      <c r="AE14">
        <v>0</v>
      </c>
      <c r="AG14">
        <v>0</v>
      </c>
      <c r="AH14">
        <v>2</v>
      </c>
    </row>
    <row r="15" spans="1:34">
      <c r="A15" s="14">
        <v>43054.608043981483</v>
      </c>
      <c r="B15">
        <v>2016</v>
      </c>
      <c r="C15" t="s">
        <v>3701</v>
      </c>
      <c r="D15">
        <v>0</v>
      </c>
      <c r="E15">
        <v>1</v>
      </c>
      <c r="F15">
        <v>0</v>
      </c>
      <c r="G15">
        <v>0</v>
      </c>
      <c r="H15">
        <v>0</v>
      </c>
      <c r="I15">
        <v>0</v>
      </c>
      <c r="J15">
        <v>0</v>
      </c>
      <c r="K15">
        <v>0</v>
      </c>
      <c r="L15">
        <v>0</v>
      </c>
      <c r="M15">
        <v>0</v>
      </c>
      <c r="N15">
        <v>0</v>
      </c>
      <c r="O15">
        <v>0</v>
      </c>
      <c r="P15">
        <v>0</v>
      </c>
      <c r="R15">
        <v>0</v>
      </c>
      <c r="S15">
        <v>0</v>
      </c>
      <c r="T15">
        <v>0</v>
      </c>
      <c r="V15">
        <v>0</v>
      </c>
      <c r="W15">
        <v>0</v>
      </c>
      <c r="Y15">
        <v>0</v>
      </c>
      <c r="Z15">
        <v>0</v>
      </c>
      <c r="AA15">
        <v>0</v>
      </c>
      <c r="AB15">
        <v>0</v>
      </c>
      <c r="AC15">
        <v>1</v>
      </c>
      <c r="AD15">
        <v>0</v>
      </c>
      <c r="AE15">
        <v>0</v>
      </c>
      <c r="AG15">
        <v>0</v>
      </c>
      <c r="AH15">
        <v>0</v>
      </c>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AH15"/>
  <sheetViews>
    <sheetView workbookViewId="0"/>
  </sheetViews>
  <sheetFormatPr defaultRowHeight="15"/>
  <sheetData>
    <row r="1" spans="1:34">
      <c r="A1">
        <v>6.9</v>
      </c>
      <c r="B1" t="s">
        <v>4921</v>
      </c>
    </row>
    <row r="2" spans="1:34">
      <c r="A2" s="10" t="str">
        <f>HYPERLINK("#'Contents'!B157", "Back to Contents")</f>
        <v>Back to Contents</v>
      </c>
    </row>
    <row r="3" spans="1:34">
      <c r="A3" t="s">
        <v>109</v>
      </c>
      <c r="B3" t="s">
        <v>108</v>
      </c>
      <c r="C3" t="s">
        <v>3698</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s="14">
        <v>43054.608055555553</v>
      </c>
      <c r="B4">
        <v>2013</v>
      </c>
      <c r="C4" t="s">
        <v>3854</v>
      </c>
    </row>
    <row r="5" spans="1:34">
      <c r="A5" s="14">
        <v>43054.608055555553</v>
      </c>
      <c r="B5">
        <v>2013</v>
      </c>
      <c r="C5" t="s">
        <v>3700</v>
      </c>
    </row>
    <row r="6" spans="1:34">
      <c r="A6" s="14">
        <v>43054.608055555553</v>
      </c>
      <c r="B6">
        <v>2013</v>
      </c>
      <c r="C6" t="s">
        <v>3701</v>
      </c>
      <c r="V6" t="s">
        <v>706</v>
      </c>
      <c r="AE6" t="s">
        <v>3855</v>
      </c>
    </row>
    <row r="7" spans="1:34">
      <c r="A7" s="14">
        <v>43054.608055555553</v>
      </c>
      <c r="B7">
        <v>2014</v>
      </c>
      <c r="C7" t="s">
        <v>3854</v>
      </c>
    </row>
    <row r="8" spans="1:34">
      <c r="A8" s="14">
        <v>43054.608055555553</v>
      </c>
      <c r="B8">
        <v>2014</v>
      </c>
      <c r="C8" t="s">
        <v>3700</v>
      </c>
    </row>
    <row r="9" spans="1:34">
      <c r="A9" s="14">
        <v>43054.608055555553</v>
      </c>
      <c r="B9">
        <v>2014</v>
      </c>
      <c r="C9" t="s">
        <v>3701</v>
      </c>
      <c r="AE9" t="s">
        <v>3856</v>
      </c>
    </row>
    <row r="10" spans="1:34">
      <c r="A10" s="14">
        <v>43054.608055555553</v>
      </c>
      <c r="B10">
        <v>2015</v>
      </c>
      <c r="C10" t="s">
        <v>3854</v>
      </c>
    </row>
    <row r="11" spans="1:34">
      <c r="A11" s="14">
        <v>43054.608055555553</v>
      </c>
      <c r="B11">
        <v>2015</v>
      </c>
      <c r="C11" t="s">
        <v>3700</v>
      </c>
    </row>
    <row r="12" spans="1:34">
      <c r="A12" s="14">
        <v>43054.608055555553</v>
      </c>
      <c r="B12">
        <v>2015</v>
      </c>
      <c r="C12" t="s">
        <v>3701</v>
      </c>
      <c r="F12" t="s">
        <v>647</v>
      </c>
      <c r="R12" t="s">
        <v>7271</v>
      </c>
      <c r="AH12" t="s">
        <v>7272</v>
      </c>
    </row>
    <row r="13" spans="1:34">
      <c r="A13" s="14">
        <v>43054.608055555553</v>
      </c>
      <c r="B13">
        <v>2016</v>
      </c>
      <c r="C13" t="s">
        <v>3854</v>
      </c>
    </row>
    <row r="14" spans="1:34">
      <c r="A14" s="14">
        <v>43054.608055555553</v>
      </c>
      <c r="B14">
        <v>2016</v>
      </c>
      <c r="C14" t="s">
        <v>3700</v>
      </c>
    </row>
    <row r="15" spans="1:34">
      <c r="A15" s="14">
        <v>43054.608055555553</v>
      </c>
      <c r="B15">
        <v>2016</v>
      </c>
      <c r="C15" t="s">
        <v>3701</v>
      </c>
      <c r="E15" t="s">
        <v>7273</v>
      </c>
      <c r="F15" t="s">
        <v>647</v>
      </c>
      <c r="R15" t="s">
        <v>912</v>
      </c>
      <c r="AC15" t="s">
        <v>7274</v>
      </c>
      <c r="AH15" t="s">
        <v>3815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34"/>
  <sheetViews>
    <sheetView workbookViewId="0"/>
  </sheetViews>
  <sheetFormatPr defaultRowHeight="15"/>
  <sheetData>
    <row r="1" spans="1:5">
      <c r="A1">
        <v>2.2999999999999998</v>
      </c>
      <c r="B1" t="s">
        <v>4855</v>
      </c>
    </row>
    <row r="2" spans="1:5">
      <c r="A2" s="10" t="str">
        <f>HYPERLINK("#'Contents'!B15", "Back to Contents")</f>
        <v>Back to Contents</v>
      </c>
    </row>
    <row r="3" spans="1:5">
      <c r="A3" t="s">
        <v>108</v>
      </c>
      <c r="B3" t="s">
        <v>110</v>
      </c>
      <c r="C3" t="s">
        <v>109</v>
      </c>
      <c r="D3" t="s">
        <v>979</v>
      </c>
      <c r="E3" t="s">
        <v>805</v>
      </c>
    </row>
    <row r="4" spans="1:5">
      <c r="A4">
        <v>2013</v>
      </c>
      <c r="B4" t="s">
        <v>155</v>
      </c>
      <c r="C4" s="14">
        <v>43054.605763888889</v>
      </c>
      <c r="D4" t="s">
        <v>922</v>
      </c>
      <c r="E4" t="s">
        <v>980</v>
      </c>
    </row>
    <row r="5" spans="1:5">
      <c r="A5">
        <v>2013</v>
      </c>
      <c r="B5" t="s">
        <v>155</v>
      </c>
      <c r="C5" s="14">
        <v>43054.605763888889</v>
      </c>
      <c r="D5" t="s">
        <v>982</v>
      </c>
      <c r="E5" t="s">
        <v>981</v>
      </c>
    </row>
    <row r="6" spans="1:5">
      <c r="A6">
        <v>2013</v>
      </c>
      <c r="B6" t="s">
        <v>155</v>
      </c>
      <c r="C6" s="14">
        <v>43054.605763888889</v>
      </c>
      <c r="D6" t="s">
        <v>982</v>
      </c>
      <c r="E6" t="s">
        <v>983</v>
      </c>
    </row>
    <row r="7" spans="1:5">
      <c r="A7">
        <v>2013</v>
      </c>
      <c r="B7" t="s">
        <v>155</v>
      </c>
      <c r="C7" s="14">
        <v>43054.605763888889</v>
      </c>
      <c r="D7" t="s">
        <v>982</v>
      </c>
      <c r="E7" t="s">
        <v>984</v>
      </c>
    </row>
    <row r="8" spans="1:5">
      <c r="A8">
        <v>2013</v>
      </c>
      <c r="B8" t="s">
        <v>199</v>
      </c>
      <c r="C8" s="14">
        <v>43054.605763888889</v>
      </c>
      <c r="E8" t="s">
        <v>985</v>
      </c>
    </row>
    <row r="9" spans="1:5">
      <c r="A9">
        <v>2013</v>
      </c>
      <c r="B9" t="s">
        <v>318</v>
      </c>
      <c r="C9" s="14">
        <v>43054.605763888889</v>
      </c>
      <c r="E9" t="s">
        <v>986</v>
      </c>
    </row>
    <row r="10" spans="1:5">
      <c r="A10">
        <v>2013</v>
      </c>
      <c r="B10" t="s">
        <v>336</v>
      </c>
      <c r="C10" s="14">
        <v>43054.605763888889</v>
      </c>
      <c r="D10" t="s">
        <v>923</v>
      </c>
      <c r="E10" t="s">
        <v>987</v>
      </c>
    </row>
    <row r="11" spans="1:5">
      <c r="A11">
        <v>2014</v>
      </c>
      <c r="B11" t="s">
        <v>155</v>
      </c>
      <c r="C11" s="14">
        <v>43054.605763888889</v>
      </c>
      <c r="D11" t="s">
        <v>922</v>
      </c>
      <c r="E11" t="s">
        <v>980</v>
      </c>
    </row>
    <row r="12" spans="1:5">
      <c r="A12">
        <v>2014</v>
      </c>
      <c r="B12" t="s">
        <v>155</v>
      </c>
      <c r="C12" s="14">
        <v>43054.605763888889</v>
      </c>
      <c r="D12" t="s">
        <v>982</v>
      </c>
      <c r="E12" t="s">
        <v>988</v>
      </c>
    </row>
    <row r="13" spans="1:5">
      <c r="A13">
        <v>2014</v>
      </c>
      <c r="B13" t="s">
        <v>155</v>
      </c>
      <c r="C13" s="14">
        <v>43054.605763888889</v>
      </c>
      <c r="D13" t="s">
        <v>982</v>
      </c>
      <c r="E13" t="s">
        <v>983</v>
      </c>
    </row>
    <row r="14" spans="1:5">
      <c r="A14">
        <v>2014</v>
      </c>
      <c r="B14" t="s">
        <v>155</v>
      </c>
      <c r="C14" s="14">
        <v>43054.605763888889</v>
      </c>
      <c r="D14" t="s">
        <v>982</v>
      </c>
      <c r="E14" t="s">
        <v>984</v>
      </c>
    </row>
    <row r="15" spans="1:5">
      <c r="A15">
        <v>2014</v>
      </c>
      <c r="B15" t="s">
        <v>199</v>
      </c>
      <c r="C15" s="14">
        <v>43054.605763888889</v>
      </c>
      <c r="E15" t="s">
        <v>985</v>
      </c>
    </row>
    <row r="16" spans="1:5">
      <c r="A16">
        <v>2014</v>
      </c>
      <c r="B16" t="s">
        <v>205</v>
      </c>
      <c r="C16" s="14">
        <v>43054.605763888889</v>
      </c>
      <c r="E16" t="s">
        <v>989</v>
      </c>
    </row>
    <row r="17" spans="1:5">
      <c r="A17">
        <v>2014</v>
      </c>
      <c r="B17" t="s">
        <v>318</v>
      </c>
      <c r="C17" s="14">
        <v>43054.605763888889</v>
      </c>
      <c r="E17" t="s">
        <v>990</v>
      </c>
    </row>
    <row r="18" spans="1:5">
      <c r="A18">
        <v>2014</v>
      </c>
      <c r="B18" t="s">
        <v>336</v>
      </c>
      <c r="C18" s="14">
        <v>43054.605763888889</v>
      </c>
      <c r="D18" t="s">
        <v>923</v>
      </c>
      <c r="E18" t="s">
        <v>987</v>
      </c>
    </row>
    <row r="19" spans="1:5">
      <c r="A19">
        <v>2015</v>
      </c>
      <c r="B19" t="s">
        <v>155</v>
      </c>
      <c r="C19" s="14">
        <v>43054.605763888889</v>
      </c>
      <c r="D19" t="s">
        <v>922</v>
      </c>
      <c r="E19" t="s">
        <v>980</v>
      </c>
    </row>
    <row r="20" spans="1:5">
      <c r="A20">
        <v>2015</v>
      </c>
      <c r="B20" t="s">
        <v>155</v>
      </c>
      <c r="C20" s="14">
        <v>43054.605763888889</v>
      </c>
      <c r="D20" t="s">
        <v>982</v>
      </c>
      <c r="E20" t="s">
        <v>988</v>
      </c>
    </row>
    <row r="21" spans="1:5">
      <c r="A21">
        <v>2015</v>
      </c>
      <c r="B21" t="s">
        <v>155</v>
      </c>
      <c r="C21" s="14">
        <v>43054.605763888889</v>
      </c>
      <c r="D21" t="s">
        <v>982</v>
      </c>
      <c r="E21" t="s">
        <v>983</v>
      </c>
    </row>
    <row r="22" spans="1:5">
      <c r="A22">
        <v>2015</v>
      </c>
      <c r="B22" t="s">
        <v>155</v>
      </c>
      <c r="C22" s="14">
        <v>43054.605763888889</v>
      </c>
      <c r="D22" t="s">
        <v>982</v>
      </c>
      <c r="E22" t="s">
        <v>984</v>
      </c>
    </row>
    <row r="23" spans="1:5">
      <c r="A23">
        <v>2015</v>
      </c>
      <c r="B23" t="s">
        <v>199</v>
      </c>
      <c r="C23" s="14">
        <v>43054.605763888889</v>
      </c>
      <c r="E23" t="s">
        <v>5412</v>
      </c>
    </row>
    <row r="24" spans="1:5">
      <c r="A24">
        <v>2015</v>
      </c>
      <c r="B24" t="s">
        <v>205</v>
      </c>
      <c r="C24" s="14">
        <v>43054.605763888889</v>
      </c>
      <c r="E24" t="s">
        <v>989</v>
      </c>
    </row>
    <row r="25" spans="1:5">
      <c r="A25">
        <v>2015</v>
      </c>
      <c r="B25" t="s">
        <v>318</v>
      </c>
      <c r="C25" s="14">
        <v>43054.605763888889</v>
      </c>
      <c r="E25" t="s">
        <v>990</v>
      </c>
    </row>
    <row r="26" spans="1:5">
      <c r="A26">
        <v>2015</v>
      </c>
      <c r="B26" t="s">
        <v>336</v>
      </c>
      <c r="C26" s="14">
        <v>43054.605763888889</v>
      </c>
      <c r="D26" t="s">
        <v>923</v>
      </c>
      <c r="E26" t="s">
        <v>987</v>
      </c>
    </row>
    <row r="27" spans="1:5">
      <c r="A27">
        <v>2016</v>
      </c>
      <c r="B27" t="s">
        <v>155</v>
      </c>
      <c r="C27" s="14">
        <v>43054.605763888889</v>
      </c>
      <c r="D27" t="s">
        <v>922</v>
      </c>
      <c r="E27" t="s">
        <v>980</v>
      </c>
    </row>
    <row r="28" spans="1:5">
      <c r="A28">
        <v>2016</v>
      </c>
      <c r="B28" t="s">
        <v>155</v>
      </c>
      <c r="C28" s="14">
        <v>43054.605763888889</v>
      </c>
      <c r="D28" t="s">
        <v>982</v>
      </c>
      <c r="E28" t="s">
        <v>988</v>
      </c>
    </row>
    <row r="29" spans="1:5">
      <c r="A29">
        <v>2016</v>
      </c>
      <c r="B29" t="s">
        <v>155</v>
      </c>
      <c r="C29" s="14">
        <v>43054.605763888889</v>
      </c>
      <c r="D29" t="s">
        <v>982</v>
      </c>
      <c r="E29" t="s">
        <v>983</v>
      </c>
    </row>
    <row r="30" spans="1:5">
      <c r="A30">
        <v>2016</v>
      </c>
      <c r="B30" t="s">
        <v>155</v>
      </c>
      <c r="C30" s="14">
        <v>43054.605763888889</v>
      </c>
      <c r="D30" t="s">
        <v>982</v>
      </c>
      <c r="E30" t="s">
        <v>984</v>
      </c>
    </row>
    <row r="31" spans="1:5">
      <c r="A31">
        <v>2016</v>
      </c>
      <c r="B31" t="s">
        <v>199</v>
      </c>
      <c r="C31" s="14">
        <v>43054.605763888889</v>
      </c>
      <c r="E31" t="s">
        <v>5413</v>
      </c>
    </row>
    <row r="32" spans="1:5">
      <c r="A32">
        <v>2016</v>
      </c>
      <c r="B32" t="s">
        <v>205</v>
      </c>
      <c r="C32" s="14">
        <v>43054.605763888889</v>
      </c>
      <c r="E32" t="s">
        <v>5414</v>
      </c>
    </row>
    <row r="33" spans="1:5">
      <c r="A33">
        <v>2016</v>
      </c>
      <c r="B33" t="s">
        <v>318</v>
      </c>
      <c r="C33" s="14">
        <v>43054.605763888889</v>
      </c>
      <c r="E33" t="s">
        <v>990</v>
      </c>
    </row>
    <row r="34" spans="1:5">
      <c r="A34">
        <v>2016</v>
      </c>
      <c r="B34" t="s">
        <v>336</v>
      </c>
      <c r="C34" s="14">
        <v>43054.605763888889</v>
      </c>
      <c r="D34" t="s">
        <v>923</v>
      </c>
      <c r="E34" t="s">
        <v>987</v>
      </c>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AH11"/>
  <sheetViews>
    <sheetView workbookViewId="0"/>
  </sheetViews>
  <sheetFormatPr defaultRowHeight="15"/>
  <sheetData>
    <row r="1" spans="1:34">
      <c r="A1">
        <v>6.9</v>
      </c>
      <c r="B1" t="s">
        <v>4920</v>
      </c>
    </row>
    <row r="2" spans="1:34">
      <c r="A2" s="10" t="str">
        <f>HYPERLINK("#'Contents'!B158", "Back to Contents")</f>
        <v>Back to Contents</v>
      </c>
    </row>
    <row r="3" spans="1:34">
      <c r="A3" t="s">
        <v>109</v>
      </c>
      <c r="B3" t="s">
        <v>108</v>
      </c>
      <c r="C3" t="s">
        <v>3698</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s="14">
        <v>43054.608067129629</v>
      </c>
      <c r="B4">
        <v>2013</v>
      </c>
      <c r="C4" t="s">
        <v>3769</v>
      </c>
      <c r="H4" t="s">
        <v>1465</v>
      </c>
      <c r="J4" t="s">
        <v>3857</v>
      </c>
      <c r="L4" t="s">
        <v>3858</v>
      </c>
      <c r="N4" t="s">
        <v>687</v>
      </c>
      <c r="V4" t="s">
        <v>3859</v>
      </c>
      <c r="AD4" t="s">
        <v>706</v>
      </c>
      <c r="AE4" t="s">
        <v>1116</v>
      </c>
    </row>
    <row r="5" spans="1:34">
      <c r="A5" s="14">
        <v>43054.608067129629</v>
      </c>
      <c r="B5">
        <v>2013</v>
      </c>
      <c r="C5" t="s">
        <v>3771</v>
      </c>
      <c r="H5" t="s">
        <v>865</v>
      </c>
      <c r="J5" t="s">
        <v>3860</v>
      </c>
      <c r="L5" t="s">
        <v>3861</v>
      </c>
      <c r="N5" t="s">
        <v>687</v>
      </c>
      <c r="V5" t="s">
        <v>3862</v>
      </c>
      <c r="AD5" t="s">
        <v>706</v>
      </c>
      <c r="AE5" t="s">
        <v>3863</v>
      </c>
    </row>
    <row r="6" spans="1:34">
      <c r="A6" s="14">
        <v>43054.608067129629</v>
      </c>
      <c r="B6">
        <v>2014</v>
      </c>
      <c r="C6" t="s">
        <v>3769</v>
      </c>
      <c r="D6">
        <v>0</v>
      </c>
      <c r="E6" t="s">
        <v>3864</v>
      </c>
      <c r="F6" t="s">
        <v>3777</v>
      </c>
      <c r="G6" t="s">
        <v>561</v>
      </c>
      <c r="H6" t="s">
        <v>1465</v>
      </c>
      <c r="J6" t="s">
        <v>3865</v>
      </c>
      <c r="L6" t="s">
        <v>3858</v>
      </c>
      <c r="M6" t="s">
        <v>706</v>
      </c>
      <c r="N6">
        <v>0</v>
      </c>
      <c r="O6">
        <v>0</v>
      </c>
      <c r="P6" t="s">
        <v>3793</v>
      </c>
      <c r="Q6" t="s">
        <v>706</v>
      </c>
      <c r="R6" t="s">
        <v>3866</v>
      </c>
      <c r="S6" t="s">
        <v>3867</v>
      </c>
      <c r="T6" t="s">
        <v>3061</v>
      </c>
      <c r="V6" t="s">
        <v>3868</v>
      </c>
      <c r="W6" t="s">
        <v>3869</v>
      </c>
      <c r="Y6" t="s">
        <v>3870</v>
      </c>
      <c r="Z6" t="s">
        <v>3871</v>
      </c>
      <c r="AA6" t="s">
        <v>3061</v>
      </c>
      <c r="AB6" t="s">
        <v>3872</v>
      </c>
      <c r="AC6" t="s">
        <v>3873</v>
      </c>
      <c r="AD6" t="s">
        <v>3061</v>
      </c>
      <c r="AE6">
        <v>0</v>
      </c>
      <c r="AH6" t="s">
        <v>3874</v>
      </c>
    </row>
    <row r="7" spans="1:34">
      <c r="A7" s="14">
        <v>43054.608067129629</v>
      </c>
      <c r="B7">
        <v>2014</v>
      </c>
      <c r="C7" t="s">
        <v>3771</v>
      </c>
      <c r="D7">
        <v>0</v>
      </c>
      <c r="E7" t="s">
        <v>562</v>
      </c>
      <c r="F7">
        <v>0</v>
      </c>
      <c r="G7" t="s">
        <v>561</v>
      </c>
      <c r="H7" t="s">
        <v>865</v>
      </c>
      <c r="J7" t="s">
        <v>3875</v>
      </c>
      <c r="L7">
        <v>0</v>
      </c>
      <c r="M7" t="s">
        <v>706</v>
      </c>
      <c r="N7">
        <v>0</v>
      </c>
      <c r="O7">
        <v>0</v>
      </c>
      <c r="P7" t="s">
        <v>3876</v>
      </c>
      <c r="Q7" t="s">
        <v>706</v>
      </c>
      <c r="R7" t="s">
        <v>3815</v>
      </c>
      <c r="S7" t="s">
        <v>647</v>
      </c>
      <c r="T7" t="s">
        <v>3061</v>
      </c>
      <c r="V7" t="s">
        <v>706</v>
      </c>
      <c r="W7" t="s">
        <v>865</v>
      </c>
      <c r="Y7" t="s">
        <v>917</v>
      </c>
      <c r="Z7" t="s">
        <v>3815</v>
      </c>
      <c r="AA7" t="s">
        <v>3061</v>
      </c>
      <c r="AB7" t="s">
        <v>3872</v>
      </c>
      <c r="AC7">
        <v>0</v>
      </c>
      <c r="AD7" t="s">
        <v>3061</v>
      </c>
      <c r="AE7">
        <v>0</v>
      </c>
      <c r="AH7" t="s">
        <v>562</v>
      </c>
    </row>
    <row r="8" spans="1:34">
      <c r="A8" s="14">
        <v>43054.608067129629</v>
      </c>
      <c r="B8">
        <v>2015</v>
      </c>
      <c r="C8" t="s">
        <v>3769</v>
      </c>
      <c r="D8">
        <v>0</v>
      </c>
      <c r="E8" t="s">
        <v>562</v>
      </c>
      <c r="F8" t="s">
        <v>7275</v>
      </c>
      <c r="G8" t="s">
        <v>561</v>
      </c>
      <c r="H8" t="s">
        <v>1465</v>
      </c>
      <c r="J8" t="s">
        <v>7176</v>
      </c>
      <c r="K8">
        <v>0</v>
      </c>
      <c r="L8" t="s">
        <v>7276</v>
      </c>
      <c r="M8" t="s">
        <v>706</v>
      </c>
      <c r="N8">
        <v>0</v>
      </c>
      <c r="O8" t="s">
        <v>7277</v>
      </c>
      <c r="P8" t="s">
        <v>6830</v>
      </c>
      <c r="R8" t="s">
        <v>7278</v>
      </c>
      <c r="S8" t="s">
        <v>647</v>
      </c>
      <c r="V8" t="s">
        <v>3868</v>
      </c>
      <c r="W8" t="s">
        <v>7279</v>
      </c>
      <c r="Y8" t="s">
        <v>3870</v>
      </c>
      <c r="Z8" t="s">
        <v>7280</v>
      </c>
      <c r="AA8" t="s">
        <v>647</v>
      </c>
      <c r="AB8" t="s">
        <v>706</v>
      </c>
      <c r="AC8" t="s">
        <v>7281</v>
      </c>
      <c r="AD8" t="s">
        <v>3061</v>
      </c>
      <c r="AE8">
        <v>0</v>
      </c>
      <c r="AG8" t="s">
        <v>7282</v>
      </c>
      <c r="AH8" t="s">
        <v>3874</v>
      </c>
    </row>
    <row r="9" spans="1:34">
      <c r="A9" s="14">
        <v>43054.608067129629</v>
      </c>
      <c r="B9">
        <v>2015</v>
      </c>
      <c r="C9" t="s">
        <v>3771</v>
      </c>
      <c r="D9">
        <v>0</v>
      </c>
      <c r="E9" t="s">
        <v>562</v>
      </c>
      <c r="F9">
        <v>0</v>
      </c>
      <c r="G9" t="s">
        <v>561</v>
      </c>
      <c r="H9" t="s">
        <v>865</v>
      </c>
      <c r="J9" t="s">
        <v>3860</v>
      </c>
      <c r="K9">
        <v>0</v>
      </c>
      <c r="L9" t="s">
        <v>562</v>
      </c>
      <c r="M9" t="s">
        <v>706</v>
      </c>
      <c r="N9">
        <v>0</v>
      </c>
      <c r="O9" t="s">
        <v>7208</v>
      </c>
      <c r="P9" t="s">
        <v>6830</v>
      </c>
      <c r="R9" t="s">
        <v>7283</v>
      </c>
      <c r="S9" t="s">
        <v>647</v>
      </c>
      <c r="V9" t="s">
        <v>706</v>
      </c>
      <c r="W9" t="s">
        <v>865</v>
      </c>
      <c r="Y9" t="s">
        <v>917</v>
      </c>
      <c r="Z9" t="s">
        <v>3061</v>
      </c>
      <c r="AA9" t="s">
        <v>647</v>
      </c>
      <c r="AB9" t="s">
        <v>706</v>
      </c>
      <c r="AC9" t="s">
        <v>7205</v>
      </c>
      <c r="AD9" t="s">
        <v>3061</v>
      </c>
      <c r="AE9">
        <v>0</v>
      </c>
      <c r="AG9" t="s">
        <v>7284</v>
      </c>
      <c r="AH9" t="s">
        <v>917</v>
      </c>
    </row>
    <row r="10" spans="1:34">
      <c r="A10" s="14">
        <v>43054.608067129629</v>
      </c>
      <c r="B10">
        <v>2016</v>
      </c>
      <c r="C10" t="s">
        <v>3769</v>
      </c>
      <c r="D10">
        <v>0</v>
      </c>
      <c r="E10" t="s">
        <v>562</v>
      </c>
      <c r="F10" t="s">
        <v>7285</v>
      </c>
      <c r="G10" t="s">
        <v>561</v>
      </c>
      <c r="H10">
        <v>0</v>
      </c>
      <c r="J10" t="s">
        <v>1506</v>
      </c>
      <c r="K10">
        <v>0</v>
      </c>
      <c r="L10" t="s">
        <v>7286</v>
      </c>
      <c r="M10" t="s">
        <v>706</v>
      </c>
      <c r="N10">
        <v>0</v>
      </c>
      <c r="O10" t="s">
        <v>7287</v>
      </c>
      <c r="P10" t="s">
        <v>6830</v>
      </c>
      <c r="R10" t="s">
        <v>7288</v>
      </c>
      <c r="S10" t="s">
        <v>647</v>
      </c>
      <c r="T10" t="s">
        <v>7289</v>
      </c>
      <c r="V10" t="s">
        <v>7290</v>
      </c>
      <c r="W10" t="s">
        <v>7196</v>
      </c>
      <c r="Y10" t="s">
        <v>7291</v>
      </c>
      <c r="Z10" t="s">
        <v>3815</v>
      </c>
      <c r="AA10" t="s">
        <v>7292</v>
      </c>
      <c r="AB10" t="s">
        <v>706</v>
      </c>
      <c r="AC10" t="s">
        <v>7293</v>
      </c>
      <c r="AD10">
        <v>0</v>
      </c>
      <c r="AE10" t="s">
        <v>706</v>
      </c>
      <c r="AG10" t="s">
        <v>1465</v>
      </c>
      <c r="AH10" t="s">
        <v>3874</v>
      </c>
    </row>
    <row r="11" spans="1:34">
      <c r="A11" s="14">
        <v>43054.608067129629</v>
      </c>
      <c r="B11">
        <v>2016</v>
      </c>
      <c r="C11" t="s">
        <v>3771</v>
      </c>
      <c r="D11">
        <v>0</v>
      </c>
      <c r="E11" t="s">
        <v>7294</v>
      </c>
      <c r="F11">
        <v>0</v>
      </c>
      <c r="G11" t="s">
        <v>561</v>
      </c>
      <c r="H11">
        <v>0</v>
      </c>
      <c r="J11" t="s">
        <v>1506</v>
      </c>
      <c r="K11">
        <v>0</v>
      </c>
      <c r="L11">
        <v>0</v>
      </c>
      <c r="M11" t="s">
        <v>706</v>
      </c>
      <c r="N11">
        <v>0</v>
      </c>
      <c r="O11" t="s">
        <v>7208</v>
      </c>
      <c r="P11" t="s">
        <v>6830</v>
      </c>
      <c r="R11" t="s">
        <v>912</v>
      </c>
      <c r="S11" t="s">
        <v>647</v>
      </c>
      <c r="T11" t="s">
        <v>7254</v>
      </c>
      <c r="V11" t="s">
        <v>706</v>
      </c>
      <c r="W11" t="s">
        <v>7197</v>
      </c>
      <c r="Y11" t="s">
        <v>917</v>
      </c>
      <c r="Z11" t="s">
        <v>3815</v>
      </c>
      <c r="AA11" t="s">
        <v>647</v>
      </c>
      <c r="AB11" t="s">
        <v>706</v>
      </c>
      <c r="AC11" t="s">
        <v>7205</v>
      </c>
      <c r="AD11">
        <v>0</v>
      </c>
      <c r="AE11" t="s">
        <v>706</v>
      </c>
      <c r="AG11" t="s">
        <v>1465</v>
      </c>
      <c r="AH11" t="s">
        <v>3815</v>
      </c>
    </row>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AH19"/>
  <sheetViews>
    <sheetView workbookViewId="0"/>
  </sheetViews>
  <sheetFormatPr defaultRowHeight="15"/>
  <sheetData>
    <row r="1" spans="1:34">
      <c r="A1">
        <v>6.9</v>
      </c>
      <c r="B1" t="s">
        <v>4929</v>
      </c>
    </row>
    <row r="2" spans="1:34">
      <c r="A2" s="10" t="str">
        <f>HYPERLINK("#'Contents'!B155", "Back to Contents")</f>
        <v>Back to Contents</v>
      </c>
    </row>
    <row r="3" spans="1:34">
      <c r="A3" t="s">
        <v>108</v>
      </c>
      <c r="B3" t="s">
        <v>109</v>
      </c>
      <c r="C3" t="s">
        <v>3698</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43054.608032407406</v>
      </c>
      <c r="C4" t="s">
        <v>3709</v>
      </c>
    </row>
    <row r="5" spans="1:34">
      <c r="A5">
        <v>2013</v>
      </c>
      <c r="B5" s="14">
        <v>43054.608032407406</v>
      </c>
      <c r="C5" t="s">
        <v>3703</v>
      </c>
    </row>
    <row r="6" spans="1:34">
      <c r="A6">
        <v>2013</v>
      </c>
      <c r="B6" s="14">
        <v>43054.608032407406</v>
      </c>
      <c r="C6" t="s">
        <v>3707</v>
      </c>
      <c r="J6" t="s">
        <v>3877</v>
      </c>
      <c r="L6" t="s">
        <v>3878</v>
      </c>
      <c r="V6" t="s">
        <v>706</v>
      </c>
      <c r="AD6" t="s">
        <v>3879</v>
      </c>
    </row>
    <row r="7" spans="1:34">
      <c r="A7">
        <v>2013</v>
      </c>
      <c r="B7" s="14">
        <v>43054.608032407406</v>
      </c>
      <c r="C7" t="s">
        <v>3705</v>
      </c>
      <c r="J7" t="s">
        <v>3880</v>
      </c>
      <c r="L7" t="s">
        <v>3878</v>
      </c>
      <c r="N7" t="s">
        <v>3881</v>
      </c>
      <c r="V7" t="s">
        <v>3882</v>
      </c>
      <c r="AD7" t="s">
        <v>3883</v>
      </c>
      <c r="AE7" t="s">
        <v>3884</v>
      </c>
    </row>
    <row r="8" spans="1:34">
      <c r="A8">
        <v>2014</v>
      </c>
      <c r="B8" s="14">
        <v>43054.608032407406</v>
      </c>
      <c r="C8" t="s">
        <v>3709</v>
      </c>
    </row>
    <row r="9" spans="1:34">
      <c r="A9">
        <v>2014</v>
      </c>
      <c r="B9" s="14">
        <v>43054.608032407406</v>
      </c>
      <c r="C9" t="s">
        <v>3703</v>
      </c>
    </row>
    <row r="10" spans="1:34" ht="345">
      <c r="A10">
        <v>2014</v>
      </c>
      <c r="B10" s="14">
        <v>43054.608032407406</v>
      </c>
      <c r="C10" t="s">
        <v>3707</v>
      </c>
      <c r="D10" t="s">
        <v>3885</v>
      </c>
      <c r="E10" s="8" t="s">
        <v>7221</v>
      </c>
      <c r="F10" t="s">
        <v>3713</v>
      </c>
      <c r="I10" t="s">
        <v>3886</v>
      </c>
      <c r="J10" t="s">
        <v>3887</v>
      </c>
      <c r="L10" t="s">
        <v>3878</v>
      </c>
      <c r="M10" t="s">
        <v>3888</v>
      </c>
      <c r="P10" t="s">
        <v>3889</v>
      </c>
      <c r="R10" t="s">
        <v>3890</v>
      </c>
      <c r="S10" t="s">
        <v>3891</v>
      </c>
      <c r="T10" t="s">
        <v>3061</v>
      </c>
      <c r="V10" t="s">
        <v>706</v>
      </c>
      <c r="W10" t="s">
        <v>3744</v>
      </c>
      <c r="Y10" t="s">
        <v>3746</v>
      </c>
      <c r="Z10" t="s">
        <v>3815</v>
      </c>
      <c r="AB10" t="s">
        <v>3892</v>
      </c>
      <c r="AD10" t="s">
        <v>3893</v>
      </c>
      <c r="AH10" t="s">
        <v>3894</v>
      </c>
    </row>
    <row r="11" spans="1:34">
      <c r="A11">
        <v>2014</v>
      </c>
      <c r="B11" s="14">
        <v>43054.608032407406</v>
      </c>
      <c r="C11" t="s">
        <v>3705</v>
      </c>
      <c r="D11" t="s">
        <v>3895</v>
      </c>
      <c r="E11" t="s">
        <v>3896</v>
      </c>
      <c r="F11" t="s">
        <v>3897</v>
      </c>
      <c r="G11" t="s">
        <v>3898</v>
      </c>
      <c r="I11" t="s">
        <v>3899</v>
      </c>
      <c r="J11" t="s">
        <v>3880</v>
      </c>
      <c r="L11" t="s">
        <v>3878</v>
      </c>
      <c r="M11" t="s">
        <v>3900</v>
      </c>
      <c r="N11" t="s">
        <v>3881</v>
      </c>
      <c r="P11" t="s">
        <v>3901</v>
      </c>
      <c r="R11" t="s">
        <v>3902</v>
      </c>
      <c r="S11" t="s">
        <v>3903</v>
      </c>
      <c r="T11" t="s">
        <v>3904</v>
      </c>
      <c r="V11" t="s">
        <v>3905</v>
      </c>
      <c r="W11" t="s">
        <v>3906</v>
      </c>
      <c r="Y11" t="s">
        <v>3907</v>
      </c>
      <c r="Z11" t="s">
        <v>3895</v>
      </c>
      <c r="AA11" t="s">
        <v>3908</v>
      </c>
      <c r="AB11" t="s">
        <v>3909</v>
      </c>
      <c r="AC11" t="s">
        <v>3910</v>
      </c>
      <c r="AD11" t="s">
        <v>3893</v>
      </c>
      <c r="AE11" t="s">
        <v>3911</v>
      </c>
      <c r="AH11" t="s">
        <v>3912</v>
      </c>
    </row>
    <row r="12" spans="1:34">
      <c r="A12">
        <v>2015</v>
      </c>
      <c r="B12" s="14">
        <v>43054.608032407406</v>
      </c>
      <c r="C12" t="s">
        <v>3709</v>
      </c>
    </row>
    <row r="13" spans="1:34">
      <c r="A13">
        <v>2015</v>
      </c>
      <c r="B13" s="14">
        <v>43054.608032407406</v>
      </c>
      <c r="C13" t="s">
        <v>3703</v>
      </c>
    </row>
    <row r="14" spans="1:34">
      <c r="A14">
        <v>2015</v>
      </c>
      <c r="B14" s="14">
        <v>43054.608032407406</v>
      </c>
      <c r="C14" t="s">
        <v>3707</v>
      </c>
      <c r="D14" t="s">
        <v>7222</v>
      </c>
      <c r="E14" t="s">
        <v>7223</v>
      </c>
      <c r="F14" t="s">
        <v>7090</v>
      </c>
      <c r="I14" t="s">
        <v>7224</v>
      </c>
      <c r="J14" t="s">
        <v>3877</v>
      </c>
      <c r="K14" t="s">
        <v>7225</v>
      </c>
      <c r="L14" t="s">
        <v>7226</v>
      </c>
      <c r="M14" t="s">
        <v>3888</v>
      </c>
      <c r="P14" t="s">
        <v>7227</v>
      </c>
      <c r="R14" t="s">
        <v>7105</v>
      </c>
      <c r="S14" t="s">
        <v>7228</v>
      </c>
      <c r="V14" t="s">
        <v>706</v>
      </c>
      <c r="W14" t="s">
        <v>3744</v>
      </c>
      <c r="Y14" t="s">
        <v>3746</v>
      </c>
      <c r="Z14" t="s">
        <v>7229</v>
      </c>
      <c r="AB14" t="s">
        <v>3892</v>
      </c>
      <c r="AC14" t="s">
        <v>7230</v>
      </c>
      <c r="AD14" t="s">
        <v>3061</v>
      </c>
      <c r="AE14" t="s">
        <v>7231</v>
      </c>
      <c r="AH14" t="s">
        <v>7232</v>
      </c>
    </row>
    <row r="15" spans="1:34">
      <c r="A15">
        <v>2015</v>
      </c>
      <c r="B15" s="14">
        <v>43054.608032407406</v>
      </c>
      <c r="C15" t="s">
        <v>3705</v>
      </c>
      <c r="D15" t="s">
        <v>7233</v>
      </c>
      <c r="E15" t="s">
        <v>3896</v>
      </c>
      <c r="F15" t="s">
        <v>3897</v>
      </c>
      <c r="G15" t="s">
        <v>7234</v>
      </c>
      <c r="I15" t="s">
        <v>7235</v>
      </c>
      <c r="J15" t="s">
        <v>7236</v>
      </c>
      <c r="K15" t="s">
        <v>7237</v>
      </c>
      <c r="L15" t="s">
        <v>7226</v>
      </c>
      <c r="M15" t="s">
        <v>3900</v>
      </c>
      <c r="N15" t="s">
        <v>7238</v>
      </c>
      <c r="P15" t="s">
        <v>7239</v>
      </c>
      <c r="R15" t="s">
        <v>7240</v>
      </c>
      <c r="S15" t="s">
        <v>7241</v>
      </c>
      <c r="V15" t="s">
        <v>7242</v>
      </c>
      <c r="W15" t="s">
        <v>7243</v>
      </c>
      <c r="Y15" t="s">
        <v>3907</v>
      </c>
      <c r="Z15" t="s">
        <v>3902</v>
      </c>
      <c r="AA15" t="s">
        <v>7244</v>
      </c>
      <c r="AB15" t="s">
        <v>3909</v>
      </c>
      <c r="AC15" t="s">
        <v>7245</v>
      </c>
      <c r="AE15" t="s">
        <v>7246</v>
      </c>
      <c r="AG15" t="s">
        <v>7247</v>
      </c>
      <c r="AH15" t="s">
        <v>7248</v>
      </c>
    </row>
    <row r="16" spans="1:34">
      <c r="A16">
        <v>2016</v>
      </c>
      <c r="B16" s="14">
        <v>43054.608032407406</v>
      </c>
      <c r="C16" t="s">
        <v>3709</v>
      </c>
    </row>
    <row r="17" spans="1:34">
      <c r="A17">
        <v>2016</v>
      </c>
      <c r="B17" s="14">
        <v>43054.608032407406</v>
      </c>
      <c r="C17" t="s">
        <v>3703</v>
      </c>
    </row>
    <row r="18" spans="1:34">
      <c r="A18">
        <v>2016</v>
      </c>
      <c r="B18" s="14">
        <v>43054.608032407406</v>
      </c>
      <c r="C18" t="s">
        <v>3707</v>
      </c>
      <c r="D18" t="s">
        <v>7222</v>
      </c>
      <c r="E18" t="s">
        <v>7249</v>
      </c>
      <c r="F18" t="s">
        <v>7089</v>
      </c>
      <c r="I18" t="s">
        <v>7250</v>
      </c>
      <c r="K18" t="s">
        <v>7251</v>
      </c>
      <c r="L18" t="s">
        <v>7252</v>
      </c>
      <c r="M18" t="s">
        <v>3888</v>
      </c>
      <c r="P18" t="s">
        <v>7253</v>
      </c>
      <c r="R18" t="s">
        <v>7105</v>
      </c>
      <c r="S18" t="s">
        <v>7228</v>
      </c>
      <c r="T18" t="s">
        <v>7254</v>
      </c>
      <c r="V18" t="s">
        <v>7134</v>
      </c>
      <c r="W18" t="s">
        <v>3744</v>
      </c>
      <c r="Y18" t="s">
        <v>7255</v>
      </c>
      <c r="Z18" t="s">
        <v>7256</v>
      </c>
      <c r="AA18" t="s">
        <v>647</v>
      </c>
      <c r="AB18" t="s">
        <v>3892</v>
      </c>
      <c r="AC18" t="s">
        <v>7257</v>
      </c>
      <c r="AD18" t="s">
        <v>3061</v>
      </c>
      <c r="AE18" t="s">
        <v>7258</v>
      </c>
      <c r="AH18" t="s">
        <v>3894</v>
      </c>
    </row>
    <row r="19" spans="1:34">
      <c r="A19">
        <v>2016</v>
      </c>
      <c r="B19" s="14">
        <v>43054.608032407406</v>
      </c>
      <c r="C19" t="s">
        <v>3705</v>
      </c>
      <c r="D19" t="s">
        <v>7233</v>
      </c>
      <c r="E19" t="s">
        <v>7259</v>
      </c>
      <c r="F19" t="s">
        <v>3897</v>
      </c>
      <c r="G19" t="s">
        <v>7260</v>
      </c>
      <c r="I19" t="s">
        <v>7261</v>
      </c>
      <c r="J19" t="s">
        <v>7262</v>
      </c>
      <c r="K19" t="s">
        <v>7263</v>
      </c>
      <c r="L19" t="s">
        <v>7252</v>
      </c>
      <c r="M19" t="s">
        <v>3900</v>
      </c>
      <c r="N19" t="s">
        <v>3881</v>
      </c>
      <c r="P19" t="s">
        <v>7264</v>
      </c>
      <c r="R19" t="s">
        <v>7240</v>
      </c>
      <c r="S19" t="s">
        <v>7241</v>
      </c>
      <c r="T19" t="s">
        <v>7265</v>
      </c>
      <c r="V19" t="s">
        <v>3905</v>
      </c>
      <c r="W19" t="s">
        <v>7266</v>
      </c>
      <c r="Y19" t="s">
        <v>3907</v>
      </c>
      <c r="Z19" t="s">
        <v>7267</v>
      </c>
      <c r="AA19" t="s">
        <v>7268</v>
      </c>
      <c r="AB19" t="s">
        <v>3909</v>
      </c>
      <c r="AC19" t="s">
        <v>7245</v>
      </c>
      <c r="AE19" t="s">
        <v>7269</v>
      </c>
      <c r="AG19" t="s">
        <v>7247</v>
      </c>
      <c r="AH19" t="s">
        <v>7270</v>
      </c>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AH19"/>
  <sheetViews>
    <sheetView workbookViewId="0"/>
  </sheetViews>
  <sheetFormatPr defaultRowHeight="15"/>
  <sheetData>
    <row r="1" spans="1:34">
      <c r="A1">
        <v>6.9</v>
      </c>
      <c r="B1" t="s">
        <v>4931</v>
      </c>
    </row>
    <row r="2" spans="1:34">
      <c r="A2" s="10" t="str">
        <f>HYPERLINK("#'Contents'!B159", "Back to Contents")</f>
        <v>Back to Contents</v>
      </c>
    </row>
    <row r="3" spans="1:34">
      <c r="A3" t="s">
        <v>109</v>
      </c>
      <c r="B3" t="s">
        <v>108</v>
      </c>
      <c r="C3" t="s">
        <v>3698</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s="14">
        <v>43054.608067129629</v>
      </c>
      <c r="B4">
        <v>2013</v>
      </c>
      <c r="C4" t="s">
        <v>3913</v>
      </c>
      <c r="H4">
        <v>100</v>
      </c>
      <c r="J4">
        <v>0</v>
      </c>
      <c r="V4">
        <v>0</v>
      </c>
      <c r="AD4">
        <v>0</v>
      </c>
      <c r="AE4">
        <v>0</v>
      </c>
    </row>
    <row r="5" spans="1:34">
      <c r="A5" s="14">
        <v>43054.608067129629</v>
      </c>
      <c r="B5">
        <v>2013</v>
      </c>
      <c r="C5" t="s">
        <v>3914</v>
      </c>
      <c r="H5">
        <v>100</v>
      </c>
      <c r="J5">
        <v>0</v>
      </c>
      <c r="V5">
        <v>100</v>
      </c>
      <c r="AD5">
        <v>0</v>
      </c>
      <c r="AE5">
        <v>0</v>
      </c>
    </row>
    <row r="6" spans="1:34">
      <c r="A6" s="14">
        <v>43054.608067129629</v>
      </c>
      <c r="B6">
        <v>2013</v>
      </c>
      <c r="C6" t="s">
        <v>3915</v>
      </c>
      <c r="H6">
        <v>0</v>
      </c>
      <c r="J6">
        <v>0</v>
      </c>
      <c r="V6">
        <v>0</v>
      </c>
      <c r="AD6">
        <v>0</v>
      </c>
      <c r="AE6">
        <v>0</v>
      </c>
    </row>
    <row r="7" spans="1:34">
      <c r="A7" s="14">
        <v>43054.608067129629</v>
      </c>
      <c r="B7">
        <v>2013</v>
      </c>
      <c r="C7" t="s">
        <v>3916</v>
      </c>
      <c r="H7">
        <v>0</v>
      </c>
      <c r="J7">
        <v>0</v>
      </c>
      <c r="V7">
        <v>0</v>
      </c>
      <c r="AD7">
        <v>0</v>
      </c>
      <c r="AE7">
        <v>0</v>
      </c>
    </row>
    <row r="8" spans="1:34">
      <c r="A8" s="14">
        <v>43054.608067129629</v>
      </c>
      <c r="B8">
        <v>2014</v>
      </c>
      <c r="C8" t="s">
        <v>3913</v>
      </c>
      <c r="E8">
        <v>0</v>
      </c>
      <c r="F8">
        <v>100</v>
      </c>
      <c r="G8">
        <v>0</v>
      </c>
      <c r="H8">
        <v>0</v>
      </c>
      <c r="I8">
        <v>0</v>
      </c>
      <c r="J8">
        <v>0</v>
      </c>
      <c r="N8">
        <v>0</v>
      </c>
      <c r="O8">
        <v>100</v>
      </c>
      <c r="P8">
        <v>0</v>
      </c>
      <c r="Q8">
        <v>100</v>
      </c>
      <c r="S8">
        <v>0</v>
      </c>
      <c r="T8">
        <v>100</v>
      </c>
      <c r="V8">
        <v>100</v>
      </c>
      <c r="W8">
        <v>0</v>
      </c>
      <c r="Y8">
        <v>0</v>
      </c>
      <c r="Z8">
        <v>0</v>
      </c>
      <c r="AA8">
        <v>0</v>
      </c>
      <c r="AB8">
        <v>0</v>
      </c>
      <c r="AC8">
        <v>0</v>
      </c>
      <c r="AD8">
        <v>0</v>
      </c>
      <c r="AE8">
        <v>0</v>
      </c>
      <c r="AH8">
        <v>0</v>
      </c>
    </row>
    <row r="9" spans="1:34">
      <c r="A9" s="14">
        <v>43054.608067129629</v>
      </c>
      <c r="B9">
        <v>2014</v>
      </c>
      <c r="C9" t="s">
        <v>3914</v>
      </c>
      <c r="E9">
        <v>0</v>
      </c>
      <c r="F9">
        <v>100</v>
      </c>
      <c r="G9">
        <v>0</v>
      </c>
      <c r="H9">
        <v>0</v>
      </c>
      <c r="I9">
        <v>0</v>
      </c>
      <c r="J9">
        <v>0</v>
      </c>
      <c r="N9">
        <v>0</v>
      </c>
      <c r="O9">
        <v>100</v>
      </c>
      <c r="P9">
        <v>0</v>
      </c>
      <c r="Q9">
        <v>100</v>
      </c>
      <c r="S9">
        <v>0</v>
      </c>
      <c r="T9">
        <v>100</v>
      </c>
      <c r="V9">
        <v>100</v>
      </c>
      <c r="W9">
        <v>0</v>
      </c>
      <c r="Y9">
        <v>0</v>
      </c>
      <c r="Z9">
        <v>0</v>
      </c>
      <c r="AA9">
        <v>0</v>
      </c>
      <c r="AB9">
        <v>0</v>
      </c>
      <c r="AC9">
        <v>0</v>
      </c>
      <c r="AD9">
        <v>0</v>
      </c>
      <c r="AE9">
        <v>0</v>
      </c>
      <c r="AH9">
        <v>0</v>
      </c>
    </row>
    <row r="10" spans="1:34">
      <c r="A10" s="14">
        <v>43054.608067129629</v>
      </c>
      <c r="B10">
        <v>2014</v>
      </c>
      <c r="C10" t="s">
        <v>3915</v>
      </c>
      <c r="E10">
        <v>0</v>
      </c>
      <c r="F10">
        <v>100</v>
      </c>
      <c r="G10">
        <v>0</v>
      </c>
      <c r="H10">
        <v>0</v>
      </c>
      <c r="I10">
        <v>0</v>
      </c>
      <c r="J10">
        <v>0</v>
      </c>
      <c r="N10">
        <v>0</v>
      </c>
      <c r="O10">
        <v>0</v>
      </c>
      <c r="P10">
        <v>0</v>
      </c>
      <c r="Q10">
        <v>0</v>
      </c>
      <c r="S10">
        <v>0</v>
      </c>
      <c r="T10">
        <v>0</v>
      </c>
      <c r="V10">
        <v>100</v>
      </c>
      <c r="W10">
        <v>0</v>
      </c>
      <c r="Y10">
        <v>0</v>
      </c>
      <c r="Z10">
        <v>0</v>
      </c>
      <c r="AA10">
        <v>0</v>
      </c>
      <c r="AB10">
        <v>0</v>
      </c>
      <c r="AC10">
        <v>0</v>
      </c>
      <c r="AD10">
        <v>0</v>
      </c>
      <c r="AE10">
        <v>0</v>
      </c>
      <c r="AH10">
        <v>0</v>
      </c>
    </row>
    <row r="11" spans="1:34">
      <c r="A11" s="14">
        <v>43054.608067129629</v>
      </c>
      <c r="B11">
        <v>2014</v>
      </c>
      <c r="C11" t="s">
        <v>3916</v>
      </c>
      <c r="E11">
        <v>0</v>
      </c>
      <c r="F11">
        <v>100</v>
      </c>
      <c r="G11">
        <v>0</v>
      </c>
      <c r="H11">
        <v>0</v>
      </c>
      <c r="I11">
        <v>0</v>
      </c>
      <c r="J11">
        <v>0</v>
      </c>
      <c r="N11">
        <v>0</v>
      </c>
      <c r="O11">
        <v>0</v>
      </c>
      <c r="P11">
        <v>0</v>
      </c>
      <c r="Q11">
        <v>0</v>
      </c>
      <c r="S11">
        <v>0</v>
      </c>
      <c r="T11">
        <v>100</v>
      </c>
      <c r="V11">
        <v>100</v>
      </c>
      <c r="W11">
        <v>0</v>
      </c>
      <c r="Y11">
        <v>0</v>
      </c>
      <c r="Z11">
        <v>0</v>
      </c>
      <c r="AA11">
        <v>0</v>
      </c>
      <c r="AB11">
        <v>0</v>
      </c>
      <c r="AC11">
        <v>0</v>
      </c>
      <c r="AD11">
        <v>0</v>
      </c>
      <c r="AE11">
        <v>0</v>
      </c>
      <c r="AH11">
        <v>0</v>
      </c>
    </row>
    <row r="12" spans="1:34">
      <c r="A12" s="14">
        <v>43054.608067129629</v>
      </c>
      <c r="B12">
        <v>2015</v>
      </c>
      <c r="C12" t="s">
        <v>3913</v>
      </c>
      <c r="D12">
        <v>100</v>
      </c>
      <c r="E12">
        <v>0</v>
      </c>
      <c r="F12">
        <v>100</v>
      </c>
      <c r="G12">
        <v>0</v>
      </c>
      <c r="H12">
        <v>0</v>
      </c>
      <c r="I12">
        <v>5</v>
      </c>
      <c r="J12">
        <v>100</v>
      </c>
      <c r="K12">
        <v>100</v>
      </c>
      <c r="M12">
        <v>100</v>
      </c>
      <c r="O12">
        <v>0</v>
      </c>
      <c r="P12">
        <v>0</v>
      </c>
      <c r="S12">
        <v>100</v>
      </c>
      <c r="V12">
        <v>100</v>
      </c>
      <c r="W12">
        <v>0</v>
      </c>
      <c r="Y12">
        <v>100</v>
      </c>
      <c r="Z12">
        <v>0</v>
      </c>
      <c r="AA12">
        <v>0</v>
      </c>
      <c r="AB12">
        <v>100</v>
      </c>
      <c r="AC12">
        <v>0</v>
      </c>
      <c r="AD12">
        <v>0</v>
      </c>
      <c r="AE12">
        <v>100</v>
      </c>
      <c r="AG12">
        <v>0</v>
      </c>
      <c r="AH12">
        <v>0</v>
      </c>
    </row>
    <row r="13" spans="1:34">
      <c r="A13" s="14">
        <v>43054.608067129629</v>
      </c>
      <c r="B13">
        <v>2015</v>
      </c>
      <c r="C13" t="s">
        <v>3914</v>
      </c>
      <c r="D13">
        <v>0</v>
      </c>
      <c r="E13">
        <v>0</v>
      </c>
      <c r="F13">
        <v>100</v>
      </c>
      <c r="G13">
        <v>0</v>
      </c>
      <c r="H13">
        <v>0</v>
      </c>
      <c r="I13">
        <v>5</v>
      </c>
      <c r="J13">
        <v>100</v>
      </c>
      <c r="K13">
        <v>100</v>
      </c>
      <c r="M13">
        <v>100</v>
      </c>
      <c r="O13">
        <v>0</v>
      </c>
      <c r="P13">
        <v>0</v>
      </c>
      <c r="S13">
        <v>100</v>
      </c>
      <c r="V13">
        <v>100</v>
      </c>
      <c r="W13">
        <v>0</v>
      </c>
      <c r="Y13">
        <v>100</v>
      </c>
      <c r="Z13">
        <v>0</v>
      </c>
      <c r="AA13">
        <v>0</v>
      </c>
      <c r="AB13">
        <v>100</v>
      </c>
      <c r="AC13">
        <v>0</v>
      </c>
      <c r="AD13">
        <v>0</v>
      </c>
      <c r="AE13">
        <v>100</v>
      </c>
      <c r="AG13">
        <v>0</v>
      </c>
      <c r="AH13">
        <v>0</v>
      </c>
    </row>
    <row r="14" spans="1:34">
      <c r="A14" s="14">
        <v>43054.608067129629</v>
      </c>
      <c r="B14">
        <v>2015</v>
      </c>
      <c r="C14" t="s">
        <v>3915</v>
      </c>
      <c r="D14">
        <v>100</v>
      </c>
      <c r="E14">
        <v>0</v>
      </c>
      <c r="F14">
        <v>100</v>
      </c>
      <c r="G14">
        <v>0</v>
      </c>
      <c r="H14">
        <v>0</v>
      </c>
      <c r="I14">
        <v>100</v>
      </c>
      <c r="J14">
        <v>100</v>
      </c>
      <c r="K14">
        <v>100</v>
      </c>
      <c r="M14">
        <v>100</v>
      </c>
      <c r="O14">
        <v>0</v>
      </c>
      <c r="P14">
        <v>0</v>
      </c>
      <c r="S14">
        <v>100</v>
      </c>
      <c r="V14">
        <v>100</v>
      </c>
      <c r="W14">
        <v>0</v>
      </c>
      <c r="Y14">
        <v>100</v>
      </c>
      <c r="Z14">
        <v>0</v>
      </c>
      <c r="AA14">
        <v>0</v>
      </c>
      <c r="AB14">
        <v>0</v>
      </c>
      <c r="AC14">
        <v>0</v>
      </c>
      <c r="AD14">
        <v>0</v>
      </c>
      <c r="AE14">
        <v>0</v>
      </c>
      <c r="AG14">
        <v>0</v>
      </c>
      <c r="AH14">
        <v>0</v>
      </c>
    </row>
    <row r="15" spans="1:34">
      <c r="A15" s="14">
        <v>43054.608067129629</v>
      </c>
      <c r="B15">
        <v>2015</v>
      </c>
      <c r="C15" t="s">
        <v>3916</v>
      </c>
      <c r="D15">
        <v>100</v>
      </c>
      <c r="E15">
        <v>0</v>
      </c>
      <c r="F15">
        <v>0</v>
      </c>
      <c r="G15">
        <v>0</v>
      </c>
      <c r="H15">
        <v>0</v>
      </c>
      <c r="I15">
        <v>100</v>
      </c>
      <c r="J15">
        <v>100</v>
      </c>
      <c r="K15">
        <v>100</v>
      </c>
      <c r="M15">
        <v>0</v>
      </c>
      <c r="O15">
        <v>0</v>
      </c>
      <c r="P15">
        <v>0</v>
      </c>
      <c r="S15">
        <v>100</v>
      </c>
      <c r="V15">
        <v>100</v>
      </c>
      <c r="W15">
        <v>0</v>
      </c>
      <c r="Y15">
        <v>100</v>
      </c>
      <c r="Z15">
        <v>0</v>
      </c>
      <c r="AA15">
        <v>0</v>
      </c>
      <c r="AB15">
        <v>0</v>
      </c>
      <c r="AC15">
        <v>0</v>
      </c>
      <c r="AD15">
        <v>0</v>
      </c>
      <c r="AE15">
        <v>0</v>
      </c>
      <c r="AG15">
        <v>0</v>
      </c>
      <c r="AH15">
        <v>0</v>
      </c>
    </row>
    <row r="16" spans="1:34">
      <c r="A16" s="14">
        <v>43054.608067129629</v>
      </c>
      <c r="B16">
        <v>2016</v>
      </c>
      <c r="C16" t="s">
        <v>3913</v>
      </c>
      <c r="D16">
        <v>0</v>
      </c>
      <c r="E16">
        <v>0</v>
      </c>
      <c r="F16">
        <v>100</v>
      </c>
      <c r="G16">
        <v>0</v>
      </c>
      <c r="H16">
        <v>0</v>
      </c>
      <c r="J16">
        <v>0</v>
      </c>
      <c r="K16">
        <v>0</v>
      </c>
      <c r="M16">
        <v>0</v>
      </c>
      <c r="O16">
        <v>0</v>
      </c>
      <c r="P16">
        <v>0</v>
      </c>
      <c r="R16">
        <v>0</v>
      </c>
      <c r="S16">
        <v>0</v>
      </c>
      <c r="T16">
        <v>100</v>
      </c>
      <c r="V16">
        <v>0</v>
      </c>
      <c r="W16">
        <v>0</v>
      </c>
      <c r="Y16">
        <v>0</v>
      </c>
      <c r="Z16">
        <v>0</v>
      </c>
      <c r="AA16">
        <v>0</v>
      </c>
      <c r="AB16">
        <v>0</v>
      </c>
      <c r="AC16">
        <v>0</v>
      </c>
      <c r="AD16">
        <v>0</v>
      </c>
      <c r="AE16">
        <v>0</v>
      </c>
      <c r="AG16">
        <v>0</v>
      </c>
      <c r="AH16">
        <v>0</v>
      </c>
    </row>
    <row r="17" spans="1:34">
      <c r="A17" s="14">
        <v>43054.608067129629</v>
      </c>
      <c r="B17">
        <v>2016</v>
      </c>
      <c r="C17" t="s">
        <v>3914</v>
      </c>
      <c r="D17">
        <v>0</v>
      </c>
      <c r="E17">
        <v>0</v>
      </c>
      <c r="F17">
        <v>100</v>
      </c>
      <c r="G17">
        <v>0</v>
      </c>
      <c r="H17">
        <v>0</v>
      </c>
      <c r="J17">
        <v>0</v>
      </c>
      <c r="K17">
        <v>0</v>
      </c>
      <c r="M17">
        <v>0</v>
      </c>
      <c r="O17">
        <v>0</v>
      </c>
      <c r="P17">
        <v>0</v>
      </c>
      <c r="R17">
        <v>0</v>
      </c>
      <c r="S17">
        <v>0</v>
      </c>
      <c r="T17">
        <v>100</v>
      </c>
      <c r="V17">
        <v>0</v>
      </c>
      <c r="W17">
        <v>0</v>
      </c>
      <c r="Y17">
        <v>0</v>
      </c>
      <c r="Z17">
        <v>0</v>
      </c>
      <c r="AA17">
        <v>0</v>
      </c>
      <c r="AB17">
        <v>0</v>
      </c>
      <c r="AC17">
        <v>0</v>
      </c>
      <c r="AD17">
        <v>0</v>
      </c>
      <c r="AE17">
        <v>0</v>
      </c>
      <c r="AG17">
        <v>0</v>
      </c>
      <c r="AH17">
        <v>0</v>
      </c>
    </row>
    <row r="18" spans="1:34">
      <c r="A18" s="14">
        <v>43054.608067129629</v>
      </c>
      <c r="B18">
        <v>2016</v>
      </c>
      <c r="C18" t="s">
        <v>3915</v>
      </c>
      <c r="D18">
        <v>0</v>
      </c>
      <c r="E18">
        <v>0</v>
      </c>
      <c r="F18">
        <v>100</v>
      </c>
      <c r="G18">
        <v>0</v>
      </c>
      <c r="H18">
        <v>0</v>
      </c>
      <c r="J18">
        <v>0</v>
      </c>
      <c r="K18">
        <v>0</v>
      </c>
      <c r="M18">
        <v>0</v>
      </c>
      <c r="O18">
        <v>0</v>
      </c>
      <c r="P18">
        <v>0</v>
      </c>
      <c r="R18">
        <v>0</v>
      </c>
      <c r="S18">
        <v>0</v>
      </c>
      <c r="T18">
        <v>0</v>
      </c>
      <c r="V18">
        <v>0</v>
      </c>
      <c r="W18">
        <v>0</v>
      </c>
      <c r="Y18">
        <v>0</v>
      </c>
      <c r="Z18">
        <v>0</v>
      </c>
      <c r="AA18">
        <v>0</v>
      </c>
      <c r="AB18">
        <v>0</v>
      </c>
      <c r="AC18">
        <v>0</v>
      </c>
      <c r="AD18">
        <v>0</v>
      </c>
      <c r="AE18">
        <v>0</v>
      </c>
      <c r="AG18">
        <v>0</v>
      </c>
      <c r="AH18">
        <v>0</v>
      </c>
    </row>
    <row r="19" spans="1:34">
      <c r="A19" s="14">
        <v>43054.608067129629</v>
      </c>
      <c r="B19">
        <v>2016</v>
      </c>
      <c r="C19" t="s">
        <v>3916</v>
      </c>
      <c r="D19">
        <v>0</v>
      </c>
      <c r="E19">
        <v>0</v>
      </c>
      <c r="F19">
        <v>0</v>
      </c>
      <c r="G19">
        <v>0</v>
      </c>
      <c r="H19">
        <v>0</v>
      </c>
      <c r="J19">
        <v>0</v>
      </c>
      <c r="K19">
        <v>0</v>
      </c>
      <c r="M19">
        <v>0</v>
      </c>
      <c r="O19">
        <v>0</v>
      </c>
      <c r="P19">
        <v>0</v>
      </c>
      <c r="R19">
        <v>0</v>
      </c>
      <c r="S19">
        <v>0</v>
      </c>
      <c r="T19">
        <v>100</v>
      </c>
      <c r="V19">
        <v>0</v>
      </c>
      <c r="W19">
        <v>0</v>
      </c>
      <c r="Y19">
        <v>0</v>
      </c>
      <c r="Z19">
        <v>0</v>
      </c>
      <c r="AA19">
        <v>0</v>
      </c>
      <c r="AB19">
        <v>0</v>
      </c>
      <c r="AC19">
        <v>0</v>
      </c>
      <c r="AD19">
        <v>0</v>
      </c>
      <c r="AE19">
        <v>0</v>
      </c>
      <c r="AG19">
        <v>0</v>
      </c>
      <c r="AH19">
        <v>0</v>
      </c>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AH15"/>
  <sheetViews>
    <sheetView workbookViewId="0"/>
  </sheetViews>
  <sheetFormatPr defaultRowHeight="15"/>
  <sheetData>
    <row r="1" spans="1:34">
      <c r="A1">
        <v>6.9</v>
      </c>
      <c r="B1" t="s">
        <v>4932</v>
      </c>
    </row>
    <row r="2" spans="1:34">
      <c r="A2" s="10" t="str">
        <f>HYPERLINK("#'Contents'!B160", "Back to Contents")</f>
        <v>Back to Contents</v>
      </c>
    </row>
    <row r="3" spans="1:34">
      <c r="A3" t="s">
        <v>109</v>
      </c>
      <c r="B3" t="s">
        <v>108</v>
      </c>
      <c r="C3" t="s">
        <v>3698</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s="14">
        <v>43054.608078703706</v>
      </c>
      <c r="B4">
        <v>2013</v>
      </c>
      <c r="C4" t="s">
        <v>3854</v>
      </c>
      <c r="H4">
        <v>0</v>
      </c>
      <c r="J4">
        <v>0</v>
      </c>
      <c r="V4">
        <v>1</v>
      </c>
      <c r="AD4">
        <v>0</v>
      </c>
      <c r="AE4">
        <v>0</v>
      </c>
    </row>
    <row r="5" spans="1:34">
      <c r="A5" s="14">
        <v>43054.608078703706</v>
      </c>
      <c r="B5">
        <v>2013</v>
      </c>
      <c r="C5" t="s">
        <v>3917</v>
      </c>
      <c r="H5">
        <v>0</v>
      </c>
      <c r="J5">
        <v>0</v>
      </c>
      <c r="V5">
        <v>0</v>
      </c>
      <c r="AD5">
        <v>0</v>
      </c>
      <c r="AE5">
        <v>0</v>
      </c>
    </row>
    <row r="6" spans="1:34">
      <c r="A6" s="14">
        <v>43054.608078703706</v>
      </c>
      <c r="B6">
        <v>2013</v>
      </c>
      <c r="C6" t="s">
        <v>3918</v>
      </c>
      <c r="H6">
        <v>0</v>
      </c>
      <c r="J6">
        <v>0</v>
      </c>
      <c r="V6">
        <v>0</v>
      </c>
      <c r="AD6">
        <v>0</v>
      </c>
      <c r="AE6">
        <v>0</v>
      </c>
    </row>
    <row r="7" spans="1:34">
      <c r="A7" s="14">
        <v>43054.608078703706</v>
      </c>
      <c r="B7">
        <v>2014</v>
      </c>
      <c r="C7" t="s">
        <v>3854</v>
      </c>
      <c r="E7">
        <v>0</v>
      </c>
      <c r="F7">
        <v>0</v>
      </c>
      <c r="G7">
        <v>0</v>
      </c>
      <c r="H7">
        <v>0</v>
      </c>
      <c r="I7">
        <v>0</v>
      </c>
      <c r="J7">
        <v>0</v>
      </c>
      <c r="N7">
        <v>0</v>
      </c>
      <c r="O7">
        <v>0</v>
      </c>
      <c r="P7">
        <v>0</v>
      </c>
      <c r="Q7">
        <v>0</v>
      </c>
      <c r="S7">
        <v>0</v>
      </c>
      <c r="T7">
        <v>0</v>
      </c>
      <c r="V7">
        <v>0</v>
      </c>
      <c r="W7">
        <v>0</v>
      </c>
      <c r="Y7">
        <v>0</v>
      </c>
      <c r="Z7">
        <v>0</v>
      </c>
      <c r="AA7">
        <v>0</v>
      </c>
      <c r="AB7">
        <v>0</v>
      </c>
      <c r="AC7">
        <v>0</v>
      </c>
      <c r="AD7">
        <v>0</v>
      </c>
      <c r="AE7">
        <v>0</v>
      </c>
      <c r="AH7">
        <v>0</v>
      </c>
    </row>
    <row r="8" spans="1:34">
      <c r="A8" s="14">
        <v>43054.608078703706</v>
      </c>
      <c r="B8">
        <v>2014</v>
      </c>
      <c r="C8" t="s">
        <v>3917</v>
      </c>
      <c r="E8">
        <v>0</v>
      </c>
      <c r="F8">
        <v>0</v>
      </c>
      <c r="G8">
        <v>0</v>
      </c>
      <c r="H8">
        <v>0</v>
      </c>
      <c r="I8">
        <v>0</v>
      </c>
      <c r="J8">
        <v>0</v>
      </c>
      <c r="N8">
        <v>0</v>
      </c>
      <c r="O8">
        <v>0</v>
      </c>
      <c r="P8">
        <v>0</v>
      </c>
      <c r="Q8">
        <v>0</v>
      </c>
      <c r="S8">
        <v>0</v>
      </c>
      <c r="T8">
        <v>0</v>
      </c>
      <c r="V8">
        <v>0</v>
      </c>
      <c r="W8">
        <v>0</v>
      </c>
      <c r="Y8">
        <v>0</v>
      </c>
      <c r="Z8">
        <v>0</v>
      </c>
      <c r="AA8">
        <v>0</v>
      </c>
      <c r="AB8">
        <v>0</v>
      </c>
      <c r="AC8">
        <v>0</v>
      </c>
      <c r="AD8">
        <v>0</v>
      </c>
      <c r="AE8">
        <v>0</v>
      </c>
      <c r="AH8">
        <v>0</v>
      </c>
    </row>
    <row r="9" spans="1:34">
      <c r="A9" s="14">
        <v>43054.608078703706</v>
      </c>
      <c r="B9">
        <v>2014</v>
      </c>
      <c r="C9" t="s">
        <v>3918</v>
      </c>
      <c r="E9">
        <v>0</v>
      </c>
      <c r="F9">
        <v>0</v>
      </c>
      <c r="G9">
        <v>0</v>
      </c>
      <c r="H9">
        <v>0</v>
      </c>
      <c r="I9">
        <v>0</v>
      </c>
      <c r="J9">
        <v>0</v>
      </c>
      <c r="N9">
        <v>0</v>
      </c>
      <c r="O9">
        <v>0</v>
      </c>
      <c r="P9">
        <v>0</v>
      </c>
      <c r="Q9">
        <v>0</v>
      </c>
      <c r="S9">
        <v>0</v>
      </c>
      <c r="T9">
        <v>0</v>
      </c>
      <c r="V9">
        <v>0</v>
      </c>
      <c r="W9">
        <v>0</v>
      </c>
      <c r="Y9">
        <v>0</v>
      </c>
      <c r="Z9">
        <v>0</v>
      </c>
      <c r="AA9">
        <v>0</v>
      </c>
      <c r="AB9">
        <v>0</v>
      </c>
      <c r="AC9">
        <v>0</v>
      </c>
      <c r="AD9">
        <v>0</v>
      </c>
      <c r="AE9">
        <v>0</v>
      </c>
      <c r="AH9">
        <v>0</v>
      </c>
    </row>
    <row r="10" spans="1:34">
      <c r="A10" s="14">
        <v>43054.608078703706</v>
      </c>
      <c r="B10">
        <v>2015</v>
      </c>
      <c r="C10" t="s">
        <v>3854</v>
      </c>
      <c r="D10">
        <v>0</v>
      </c>
      <c r="E10">
        <v>0</v>
      </c>
      <c r="F10">
        <v>0</v>
      </c>
      <c r="G10">
        <v>0</v>
      </c>
      <c r="H10">
        <v>0</v>
      </c>
      <c r="I10">
        <v>0</v>
      </c>
      <c r="J10">
        <v>0</v>
      </c>
      <c r="K10">
        <v>0</v>
      </c>
      <c r="M10">
        <v>0</v>
      </c>
      <c r="O10">
        <v>0</v>
      </c>
      <c r="P10">
        <v>0</v>
      </c>
      <c r="S10">
        <v>0</v>
      </c>
      <c r="V10">
        <v>0</v>
      </c>
      <c r="W10">
        <v>0</v>
      </c>
      <c r="Y10">
        <v>0</v>
      </c>
      <c r="Z10">
        <v>0</v>
      </c>
      <c r="AA10">
        <v>0</v>
      </c>
      <c r="AB10">
        <v>0</v>
      </c>
      <c r="AC10">
        <v>0</v>
      </c>
      <c r="AD10">
        <v>0</v>
      </c>
      <c r="AE10">
        <v>0</v>
      </c>
      <c r="AG10">
        <v>0</v>
      </c>
      <c r="AH10">
        <v>0</v>
      </c>
    </row>
    <row r="11" spans="1:34">
      <c r="A11" s="14">
        <v>43054.608078703706</v>
      </c>
      <c r="B11">
        <v>2015</v>
      </c>
      <c r="C11" t="s">
        <v>3917</v>
      </c>
      <c r="D11">
        <v>0</v>
      </c>
      <c r="E11">
        <v>0</v>
      </c>
      <c r="F11">
        <v>0</v>
      </c>
      <c r="G11">
        <v>0</v>
      </c>
      <c r="H11">
        <v>0</v>
      </c>
      <c r="I11">
        <v>0</v>
      </c>
      <c r="J11">
        <v>0</v>
      </c>
      <c r="K11">
        <v>0</v>
      </c>
      <c r="M11">
        <v>0</v>
      </c>
      <c r="O11">
        <v>0</v>
      </c>
      <c r="P11">
        <v>0</v>
      </c>
      <c r="S11">
        <v>0</v>
      </c>
      <c r="V11">
        <v>0</v>
      </c>
      <c r="W11">
        <v>0</v>
      </c>
      <c r="Y11">
        <v>0</v>
      </c>
      <c r="Z11">
        <v>0</v>
      </c>
      <c r="AA11">
        <v>0</v>
      </c>
      <c r="AB11">
        <v>0</v>
      </c>
      <c r="AC11">
        <v>0</v>
      </c>
      <c r="AD11">
        <v>0</v>
      </c>
      <c r="AE11">
        <v>0</v>
      </c>
      <c r="AG11">
        <v>0</v>
      </c>
      <c r="AH11">
        <v>0</v>
      </c>
    </row>
    <row r="12" spans="1:34">
      <c r="A12" s="14">
        <v>43054.608078703706</v>
      </c>
      <c r="B12">
        <v>2015</v>
      </c>
      <c r="C12" t="s">
        <v>3918</v>
      </c>
      <c r="D12">
        <v>0</v>
      </c>
      <c r="E12">
        <v>0</v>
      </c>
      <c r="F12">
        <v>0</v>
      </c>
      <c r="G12">
        <v>0</v>
      </c>
      <c r="H12">
        <v>0</v>
      </c>
      <c r="I12">
        <v>1</v>
      </c>
      <c r="J12">
        <v>0</v>
      </c>
      <c r="K12">
        <v>0</v>
      </c>
      <c r="M12">
        <v>0</v>
      </c>
      <c r="O12">
        <v>0</v>
      </c>
      <c r="P12">
        <v>0</v>
      </c>
      <c r="S12">
        <v>0</v>
      </c>
      <c r="V12">
        <v>0</v>
      </c>
      <c r="W12">
        <v>0</v>
      </c>
      <c r="Y12">
        <v>0</v>
      </c>
      <c r="Z12">
        <v>0</v>
      </c>
      <c r="AA12">
        <v>0</v>
      </c>
      <c r="AB12">
        <v>0</v>
      </c>
      <c r="AC12">
        <v>0</v>
      </c>
      <c r="AD12">
        <v>0</v>
      </c>
      <c r="AE12">
        <v>0</v>
      </c>
      <c r="AG12">
        <v>0</v>
      </c>
      <c r="AH12">
        <v>0</v>
      </c>
    </row>
    <row r="13" spans="1:34">
      <c r="A13" s="14">
        <v>43054.608078703706</v>
      </c>
      <c r="B13">
        <v>2016</v>
      </c>
      <c r="C13" t="s">
        <v>3854</v>
      </c>
      <c r="D13">
        <v>0</v>
      </c>
      <c r="E13">
        <v>0</v>
      </c>
      <c r="F13">
        <v>0</v>
      </c>
      <c r="G13">
        <v>0</v>
      </c>
      <c r="H13">
        <v>0</v>
      </c>
      <c r="J13">
        <v>0</v>
      </c>
      <c r="K13">
        <v>0</v>
      </c>
      <c r="M13">
        <v>0</v>
      </c>
      <c r="O13">
        <v>0</v>
      </c>
      <c r="P13">
        <v>0</v>
      </c>
      <c r="R13">
        <v>0</v>
      </c>
      <c r="S13">
        <v>0</v>
      </c>
      <c r="T13">
        <v>0</v>
      </c>
      <c r="V13">
        <v>0</v>
      </c>
      <c r="W13">
        <v>0</v>
      </c>
      <c r="Y13">
        <v>0</v>
      </c>
      <c r="Z13">
        <v>0</v>
      </c>
      <c r="AA13">
        <v>0</v>
      </c>
      <c r="AB13">
        <v>0</v>
      </c>
      <c r="AC13">
        <v>0</v>
      </c>
      <c r="AD13">
        <v>0</v>
      </c>
      <c r="AE13">
        <v>0</v>
      </c>
      <c r="AG13">
        <v>0</v>
      </c>
      <c r="AH13">
        <v>0</v>
      </c>
    </row>
    <row r="14" spans="1:34">
      <c r="A14" s="14">
        <v>43054.608078703706</v>
      </c>
      <c r="B14">
        <v>2016</v>
      </c>
      <c r="C14" t="s">
        <v>3917</v>
      </c>
      <c r="D14">
        <v>0</v>
      </c>
      <c r="E14">
        <v>0</v>
      </c>
      <c r="F14">
        <v>0</v>
      </c>
      <c r="G14">
        <v>0</v>
      </c>
      <c r="H14">
        <v>0</v>
      </c>
      <c r="J14">
        <v>0</v>
      </c>
      <c r="K14">
        <v>0</v>
      </c>
      <c r="M14">
        <v>0</v>
      </c>
      <c r="O14">
        <v>0</v>
      </c>
      <c r="P14">
        <v>0</v>
      </c>
      <c r="R14">
        <v>0</v>
      </c>
      <c r="S14">
        <v>0</v>
      </c>
      <c r="T14">
        <v>0</v>
      </c>
      <c r="V14">
        <v>0</v>
      </c>
      <c r="W14">
        <v>0</v>
      </c>
      <c r="Y14">
        <v>0</v>
      </c>
      <c r="Z14">
        <v>0</v>
      </c>
      <c r="AA14">
        <v>0</v>
      </c>
      <c r="AB14">
        <v>0</v>
      </c>
      <c r="AC14">
        <v>0</v>
      </c>
      <c r="AD14">
        <v>0</v>
      </c>
      <c r="AE14">
        <v>0</v>
      </c>
      <c r="AG14">
        <v>0</v>
      </c>
      <c r="AH14">
        <v>0</v>
      </c>
    </row>
    <row r="15" spans="1:34">
      <c r="A15" s="14">
        <v>43054.608078703706</v>
      </c>
      <c r="B15">
        <v>2016</v>
      </c>
      <c r="C15" t="s">
        <v>3918</v>
      </c>
      <c r="D15">
        <v>0</v>
      </c>
      <c r="E15">
        <v>0</v>
      </c>
      <c r="F15">
        <v>0</v>
      </c>
      <c r="G15">
        <v>0</v>
      </c>
      <c r="H15">
        <v>0</v>
      </c>
      <c r="J15">
        <v>0</v>
      </c>
      <c r="K15">
        <v>0</v>
      </c>
      <c r="M15">
        <v>0</v>
      </c>
      <c r="O15">
        <v>0</v>
      </c>
      <c r="P15">
        <v>0</v>
      </c>
      <c r="R15">
        <v>0</v>
      </c>
      <c r="S15">
        <v>0</v>
      </c>
      <c r="T15">
        <v>0</v>
      </c>
      <c r="V15">
        <v>0</v>
      </c>
      <c r="W15">
        <v>0</v>
      </c>
      <c r="Y15">
        <v>0</v>
      </c>
      <c r="Z15">
        <v>0</v>
      </c>
      <c r="AA15">
        <v>0</v>
      </c>
      <c r="AB15">
        <v>0</v>
      </c>
      <c r="AC15">
        <v>0</v>
      </c>
      <c r="AD15">
        <v>0</v>
      </c>
      <c r="AE15">
        <v>0</v>
      </c>
      <c r="AG15">
        <v>0</v>
      </c>
      <c r="AH15">
        <v>0</v>
      </c>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AH15"/>
  <sheetViews>
    <sheetView workbookViewId="0"/>
  </sheetViews>
  <sheetFormatPr defaultRowHeight="15"/>
  <sheetData>
    <row r="1" spans="1:34">
      <c r="A1">
        <v>6.9</v>
      </c>
      <c r="B1" t="s">
        <v>4933</v>
      </c>
    </row>
    <row r="2" spans="1:34">
      <c r="A2" s="10" t="str">
        <f>HYPERLINK("#'Contents'!B161", "Back to Contents")</f>
        <v>Back to Contents</v>
      </c>
    </row>
    <row r="3" spans="1:34">
      <c r="A3" t="s">
        <v>109</v>
      </c>
      <c r="B3" t="s">
        <v>108</v>
      </c>
      <c r="C3" t="s">
        <v>3698</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s="14">
        <v>43054.608101851853</v>
      </c>
      <c r="B4">
        <v>2013</v>
      </c>
      <c r="C4" t="s">
        <v>3854</v>
      </c>
    </row>
    <row r="5" spans="1:34">
      <c r="A5" s="14">
        <v>43054.608101851853</v>
      </c>
      <c r="B5">
        <v>2013</v>
      </c>
      <c r="C5" t="s">
        <v>3917</v>
      </c>
    </row>
    <row r="6" spans="1:34">
      <c r="A6" s="14">
        <v>43054.608101851853</v>
      </c>
      <c r="B6">
        <v>2013</v>
      </c>
      <c r="C6" t="s">
        <v>3918</v>
      </c>
      <c r="V6" t="s">
        <v>706</v>
      </c>
      <c r="AE6" t="s">
        <v>917</v>
      </c>
    </row>
    <row r="7" spans="1:34">
      <c r="A7" s="14">
        <v>43054.608101851853</v>
      </c>
      <c r="B7">
        <v>2014</v>
      </c>
      <c r="C7" t="s">
        <v>3854</v>
      </c>
    </row>
    <row r="8" spans="1:34">
      <c r="A8" s="14">
        <v>43054.608101851853</v>
      </c>
      <c r="B8">
        <v>2014</v>
      </c>
      <c r="C8" t="s">
        <v>3917</v>
      </c>
    </row>
    <row r="9" spans="1:34">
      <c r="A9" s="14">
        <v>43054.608101851853</v>
      </c>
      <c r="B9">
        <v>2014</v>
      </c>
      <c r="C9" t="s">
        <v>3918</v>
      </c>
      <c r="E9" t="s">
        <v>3919</v>
      </c>
      <c r="AA9" t="s">
        <v>3920</v>
      </c>
      <c r="AB9">
        <v>0</v>
      </c>
    </row>
    <row r="10" spans="1:34">
      <c r="A10" s="14">
        <v>43054.608101851853</v>
      </c>
      <c r="B10">
        <v>2015</v>
      </c>
      <c r="C10" t="s">
        <v>3854</v>
      </c>
    </row>
    <row r="11" spans="1:34">
      <c r="A11" s="14">
        <v>43054.608101851853</v>
      </c>
      <c r="B11">
        <v>2015</v>
      </c>
      <c r="C11" t="s">
        <v>3917</v>
      </c>
    </row>
    <row r="12" spans="1:34">
      <c r="A12" s="14">
        <v>43054.608101851853</v>
      </c>
      <c r="B12">
        <v>2015</v>
      </c>
      <c r="C12" t="s">
        <v>3918</v>
      </c>
      <c r="E12" t="s">
        <v>3919</v>
      </c>
      <c r="F12" t="s">
        <v>647</v>
      </c>
      <c r="I12" t="s">
        <v>7295</v>
      </c>
      <c r="AB12" t="s">
        <v>706</v>
      </c>
      <c r="AH12" t="s">
        <v>562</v>
      </c>
    </row>
    <row r="13" spans="1:34">
      <c r="A13" s="14">
        <v>43054.608101851853</v>
      </c>
      <c r="B13">
        <v>2016</v>
      </c>
      <c r="C13" t="s">
        <v>3854</v>
      </c>
    </row>
    <row r="14" spans="1:34">
      <c r="A14" s="14">
        <v>43054.608101851853</v>
      </c>
      <c r="B14">
        <v>2016</v>
      </c>
      <c r="C14" t="s">
        <v>3917</v>
      </c>
    </row>
    <row r="15" spans="1:34">
      <c r="A15" s="14">
        <v>43054.608101851853</v>
      </c>
      <c r="B15">
        <v>2016</v>
      </c>
      <c r="C15" t="s">
        <v>3918</v>
      </c>
      <c r="E15" t="s">
        <v>3919</v>
      </c>
      <c r="F15" t="s">
        <v>647</v>
      </c>
      <c r="M15" t="s">
        <v>7296</v>
      </c>
      <c r="R15" t="s">
        <v>7297</v>
      </c>
      <c r="S15" t="s">
        <v>7298</v>
      </c>
      <c r="AE15" t="s">
        <v>7299</v>
      </c>
      <c r="AH15" t="s">
        <v>3815</v>
      </c>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AG7"/>
  <sheetViews>
    <sheetView workbookViewId="0"/>
  </sheetViews>
  <sheetFormatPr defaultRowHeight="15"/>
  <sheetData>
    <row r="1" spans="1:33">
      <c r="A1">
        <v>6.1</v>
      </c>
      <c r="B1" t="s">
        <v>79</v>
      </c>
    </row>
    <row r="2" spans="1:33">
      <c r="A2" s="10" t="str">
        <f>HYPERLINK("#'Contents'!B162",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43054.608113425929</v>
      </c>
      <c r="C4" t="s">
        <v>687</v>
      </c>
      <c r="D4" t="s">
        <v>687</v>
      </c>
      <c r="E4" t="s">
        <v>687</v>
      </c>
      <c r="F4" t="s">
        <v>687</v>
      </c>
      <c r="G4" t="s">
        <v>688</v>
      </c>
      <c r="H4" t="s">
        <v>687</v>
      </c>
      <c r="I4" t="s">
        <v>688</v>
      </c>
      <c r="J4" t="s">
        <v>687</v>
      </c>
      <c r="K4" t="s">
        <v>688</v>
      </c>
      <c r="L4" t="s">
        <v>687</v>
      </c>
      <c r="M4" t="s">
        <v>688</v>
      </c>
      <c r="N4" t="s">
        <v>687</v>
      </c>
      <c r="O4" t="s">
        <v>687</v>
      </c>
      <c r="P4" t="s">
        <v>687</v>
      </c>
      <c r="Q4" t="s">
        <v>687</v>
      </c>
      <c r="R4" t="s">
        <v>687</v>
      </c>
      <c r="S4" t="s">
        <v>687</v>
      </c>
      <c r="T4" t="s">
        <v>687</v>
      </c>
      <c r="U4" t="s">
        <v>688</v>
      </c>
      <c r="V4" t="s">
        <v>687</v>
      </c>
      <c r="W4" t="s">
        <v>687</v>
      </c>
      <c r="X4" t="s">
        <v>687</v>
      </c>
      <c r="Y4" t="s">
        <v>687</v>
      </c>
      <c r="Z4" t="s">
        <v>687</v>
      </c>
      <c r="AA4" t="s">
        <v>687</v>
      </c>
      <c r="AB4" t="s">
        <v>687</v>
      </c>
      <c r="AC4" t="s">
        <v>688</v>
      </c>
      <c r="AD4" t="s">
        <v>688</v>
      </c>
      <c r="AE4" t="s">
        <v>687</v>
      </c>
      <c r="AF4" t="s">
        <v>687</v>
      </c>
      <c r="AG4" t="s">
        <v>687</v>
      </c>
    </row>
    <row r="5" spans="1:33">
      <c r="A5">
        <v>2014</v>
      </c>
      <c r="B5" s="14">
        <v>43054.608113425929</v>
      </c>
      <c r="C5" t="s">
        <v>688</v>
      </c>
      <c r="D5" t="s">
        <v>688</v>
      </c>
      <c r="E5" t="s">
        <v>688</v>
      </c>
      <c r="F5" t="s">
        <v>688</v>
      </c>
      <c r="G5" t="s">
        <v>688</v>
      </c>
      <c r="H5" t="s">
        <v>688</v>
      </c>
      <c r="I5" t="s">
        <v>688</v>
      </c>
      <c r="J5" t="s">
        <v>687</v>
      </c>
      <c r="K5" t="s">
        <v>688</v>
      </c>
      <c r="L5" t="s">
        <v>688</v>
      </c>
      <c r="M5" t="s">
        <v>688</v>
      </c>
      <c r="N5" t="s">
        <v>688</v>
      </c>
      <c r="O5" t="s">
        <v>688</v>
      </c>
      <c r="P5" t="s">
        <v>688</v>
      </c>
      <c r="Q5" t="s">
        <v>688</v>
      </c>
      <c r="R5" t="s">
        <v>688</v>
      </c>
      <c r="S5" t="s">
        <v>688</v>
      </c>
      <c r="T5" t="s">
        <v>687</v>
      </c>
      <c r="U5" t="s">
        <v>688</v>
      </c>
      <c r="V5" t="s">
        <v>688</v>
      </c>
      <c r="W5" t="s">
        <v>687</v>
      </c>
      <c r="X5" t="s">
        <v>688</v>
      </c>
      <c r="Y5" t="s">
        <v>688</v>
      </c>
      <c r="Z5" t="s">
        <v>688</v>
      </c>
      <c r="AA5" t="s">
        <v>688</v>
      </c>
      <c r="AB5" t="s">
        <v>688</v>
      </c>
      <c r="AC5" t="s">
        <v>688</v>
      </c>
      <c r="AD5" t="s">
        <v>688</v>
      </c>
      <c r="AE5" t="s">
        <v>687</v>
      </c>
      <c r="AF5" t="s">
        <v>687</v>
      </c>
      <c r="AG5" t="s">
        <v>688</v>
      </c>
    </row>
    <row r="6" spans="1:33">
      <c r="A6">
        <v>2015</v>
      </c>
      <c r="B6" s="14">
        <v>43054.608113425929</v>
      </c>
      <c r="C6" t="s">
        <v>688</v>
      </c>
      <c r="D6" t="s">
        <v>688</v>
      </c>
      <c r="E6" t="s">
        <v>688</v>
      </c>
      <c r="F6" t="s">
        <v>688</v>
      </c>
      <c r="G6" t="s">
        <v>688</v>
      </c>
      <c r="H6" t="s">
        <v>688</v>
      </c>
      <c r="I6" t="s">
        <v>688</v>
      </c>
      <c r="J6" t="s">
        <v>688</v>
      </c>
      <c r="K6" t="s">
        <v>688</v>
      </c>
      <c r="L6" t="s">
        <v>688</v>
      </c>
      <c r="M6" t="s">
        <v>688</v>
      </c>
      <c r="N6" t="s">
        <v>688</v>
      </c>
      <c r="O6" t="s">
        <v>688</v>
      </c>
      <c r="P6" t="s">
        <v>687</v>
      </c>
      <c r="Q6" t="s">
        <v>688</v>
      </c>
      <c r="R6" t="s">
        <v>688</v>
      </c>
      <c r="S6" t="s">
        <v>687</v>
      </c>
      <c r="T6" t="s">
        <v>687</v>
      </c>
      <c r="U6" t="s">
        <v>688</v>
      </c>
      <c r="V6" t="s">
        <v>688</v>
      </c>
      <c r="W6" t="s">
        <v>687</v>
      </c>
      <c r="X6" t="s">
        <v>688</v>
      </c>
      <c r="Y6" t="s">
        <v>688</v>
      </c>
      <c r="Z6" t="s">
        <v>688</v>
      </c>
      <c r="AA6" t="s">
        <v>688</v>
      </c>
      <c r="AB6" t="s">
        <v>688</v>
      </c>
      <c r="AC6" t="s">
        <v>688</v>
      </c>
      <c r="AD6" t="s">
        <v>688</v>
      </c>
      <c r="AE6" t="s">
        <v>687</v>
      </c>
      <c r="AF6" t="s">
        <v>688</v>
      </c>
      <c r="AG6" t="s">
        <v>688</v>
      </c>
    </row>
    <row r="7" spans="1:33">
      <c r="A7">
        <v>2016</v>
      </c>
      <c r="B7" s="14">
        <v>43054.608113425929</v>
      </c>
      <c r="C7" t="s">
        <v>688</v>
      </c>
      <c r="D7" t="s">
        <v>688</v>
      </c>
      <c r="E7" t="s">
        <v>688</v>
      </c>
      <c r="F7" t="s">
        <v>688</v>
      </c>
      <c r="G7" t="s">
        <v>688</v>
      </c>
      <c r="H7" t="s">
        <v>688</v>
      </c>
      <c r="I7" t="s">
        <v>688</v>
      </c>
      <c r="J7" t="s">
        <v>688</v>
      </c>
      <c r="K7" t="s">
        <v>688</v>
      </c>
      <c r="L7" t="s">
        <v>688</v>
      </c>
      <c r="M7" t="s">
        <v>688</v>
      </c>
      <c r="N7" t="s">
        <v>688</v>
      </c>
      <c r="O7" t="s">
        <v>688</v>
      </c>
      <c r="P7" t="s">
        <v>687</v>
      </c>
      <c r="Q7" t="s">
        <v>688</v>
      </c>
      <c r="R7" t="s">
        <v>688</v>
      </c>
      <c r="S7" t="s">
        <v>688</v>
      </c>
      <c r="T7" t="s">
        <v>687</v>
      </c>
      <c r="U7" t="s">
        <v>688</v>
      </c>
      <c r="V7" t="s">
        <v>688</v>
      </c>
      <c r="W7" t="s">
        <v>687</v>
      </c>
      <c r="X7" t="s">
        <v>688</v>
      </c>
      <c r="Y7" t="s">
        <v>688</v>
      </c>
      <c r="Z7" t="s">
        <v>688</v>
      </c>
      <c r="AA7" t="s">
        <v>688</v>
      </c>
      <c r="AB7" t="s">
        <v>688</v>
      </c>
      <c r="AC7" t="s">
        <v>688</v>
      </c>
      <c r="AD7" t="s">
        <v>688</v>
      </c>
      <c r="AE7" t="s">
        <v>687</v>
      </c>
      <c r="AF7" t="s">
        <v>688</v>
      </c>
      <c r="AG7" t="s">
        <v>688</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AG7"/>
  <sheetViews>
    <sheetView workbookViewId="0"/>
  </sheetViews>
  <sheetFormatPr defaultRowHeight="15"/>
  <sheetData>
    <row r="1" spans="1:33">
      <c r="A1">
        <v>6.1</v>
      </c>
      <c r="B1" t="s">
        <v>80</v>
      </c>
    </row>
    <row r="2" spans="1:33">
      <c r="A2" s="10" t="str">
        <f>HYPERLINK("#'Contents'!B163",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43054.608124999999</v>
      </c>
      <c r="C4">
        <v>1</v>
      </c>
      <c r="I4">
        <v>2</v>
      </c>
      <c r="K4">
        <v>6</v>
      </c>
      <c r="V4">
        <v>1</v>
      </c>
      <c r="AD4">
        <v>1</v>
      </c>
    </row>
    <row r="5" spans="1:33">
      <c r="A5">
        <v>2014</v>
      </c>
      <c r="B5" s="14">
        <v>43054.608124999999</v>
      </c>
      <c r="C5">
        <v>1</v>
      </c>
      <c r="H5">
        <v>8</v>
      </c>
      <c r="I5">
        <v>2</v>
      </c>
      <c r="K5">
        <v>10</v>
      </c>
      <c r="L5">
        <v>4</v>
      </c>
      <c r="Q5">
        <v>9</v>
      </c>
      <c r="V5">
        <v>1</v>
      </c>
      <c r="Z5">
        <v>2</v>
      </c>
      <c r="AA5">
        <v>1</v>
      </c>
      <c r="AC5">
        <v>1</v>
      </c>
      <c r="AG5">
        <v>31</v>
      </c>
    </row>
    <row r="6" spans="1:33">
      <c r="A6">
        <v>2015</v>
      </c>
      <c r="B6" s="14">
        <v>43054.608124999999</v>
      </c>
      <c r="C6">
        <v>1</v>
      </c>
      <c r="H6">
        <v>16</v>
      </c>
      <c r="K6">
        <v>11</v>
      </c>
      <c r="L6">
        <v>1</v>
      </c>
      <c r="Q6">
        <v>3</v>
      </c>
      <c r="V6">
        <v>1</v>
      </c>
      <c r="Y6">
        <v>0</v>
      </c>
      <c r="Z6">
        <v>1</v>
      </c>
      <c r="AA6">
        <v>2</v>
      </c>
      <c r="AB6">
        <v>1</v>
      </c>
      <c r="AG6">
        <v>23</v>
      </c>
    </row>
    <row r="7" spans="1:33">
      <c r="A7">
        <v>2016</v>
      </c>
      <c r="B7" s="14">
        <v>43054.608124999999</v>
      </c>
      <c r="C7">
        <v>4</v>
      </c>
      <c r="D7">
        <v>5</v>
      </c>
      <c r="H7">
        <v>7</v>
      </c>
      <c r="I7">
        <v>3</v>
      </c>
      <c r="K7">
        <v>7</v>
      </c>
      <c r="L7">
        <v>1</v>
      </c>
      <c r="Z7">
        <v>1</v>
      </c>
      <c r="AA7">
        <v>1</v>
      </c>
      <c r="AB7">
        <v>1</v>
      </c>
      <c r="AD7">
        <v>1</v>
      </c>
      <c r="AG7">
        <v>20</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AG7"/>
  <sheetViews>
    <sheetView workbookViewId="0"/>
  </sheetViews>
  <sheetFormatPr defaultRowHeight="15"/>
  <sheetData>
    <row r="1" spans="1:33">
      <c r="A1">
        <v>7.1</v>
      </c>
      <c r="B1" t="s">
        <v>81</v>
      </c>
    </row>
    <row r="2" spans="1:33">
      <c r="A2" s="10" t="str">
        <f>HYPERLINK("#'Contents'!B165",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ht="409.5">
      <c r="A4">
        <v>2013</v>
      </c>
      <c r="B4" s="14">
        <v>43054.608148148145</v>
      </c>
      <c r="D4" t="s">
        <v>3921</v>
      </c>
      <c r="E4" t="s">
        <v>3922</v>
      </c>
      <c r="G4" s="8" t="s">
        <v>7300</v>
      </c>
      <c r="I4" s="8" t="s">
        <v>7301</v>
      </c>
      <c r="J4" t="s">
        <v>3923</v>
      </c>
      <c r="M4" s="8" t="s">
        <v>7302</v>
      </c>
      <c r="N4" t="s">
        <v>3924</v>
      </c>
      <c r="O4" t="s">
        <v>3925</v>
      </c>
      <c r="R4" t="s">
        <v>3926</v>
      </c>
      <c r="S4" t="s">
        <v>3927</v>
      </c>
      <c r="V4" t="s">
        <v>3928</v>
      </c>
      <c r="W4" t="s">
        <v>3929</v>
      </c>
      <c r="X4" t="s">
        <v>3930</v>
      </c>
      <c r="Y4" s="8" t="s">
        <v>7303</v>
      </c>
      <c r="Z4" t="s">
        <v>3931</v>
      </c>
      <c r="AA4" t="s">
        <v>3932</v>
      </c>
      <c r="AB4" t="s">
        <v>3933</v>
      </c>
      <c r="AC4" t="s">
        <v>3934</v>
      </c>
      <c r="AE4" s="8" t="s">
        <v>7304</v>
      </c>
      <c r="AF4" t="s">
        <v>7305</v>
      </c>
      <c r="AG4" t="s">
        <v>3935</v>
      </c>
    </row>
    <row r="5" spans="1:33" ht="409.5">
      <c r="A5">
        <v>2014</v>
      </c>
      <c r="B5" s="14">
        <v>43054.608148148145</v>
      </c>
      <c r="D5" t="s">
        <v>3921</v>
      </c>
      <c r="E5" t="s">
        <v>3922</v>
      </c>
      <c r="G5" s="8" t="s">
        <v>7306</v>
      </c>
      <c r="I5" t="s">
        <v>3936</v>
      </c>
      <c r="J5" t="s">
        <v>3923</v>
      </c>
      <c r="M5" s="8" t="s">
        <v>7302</v>
      </c>
      <c r="N5" t="s">
        <v>3924</v>
      </c>
      <c r="O5" t="s">
        <v>3925</v>
      </c>
      <c r="R5" t="s">
        <v>3926</v>
      </c>
      <c r="S5" t="s">
        <v>3927</v>
      </c>
      <c r="U5" t="s">
        <v>3937</v>
      </c>
      <c r="V5" t="s">
        <v>3928</v>
      </c>
      <c r="X5" t="s">
        <v>917</v>
      </c>
      <c r="Y5" s="8" t="s">
        <v>7307</v>
      </c>
      <c r="Z5" t="s">
        <v>3931</v>
      </c>
      <c r="AA5" t="s">
        <v>3932</v>
      </c>
      <c r="AB5" t="s">
        <v>3933</v>
      </c>
      <c r="AE5" s="8" t="s">
        <v>7308</v>
      </c>
      <c r="AF5" t="s">
        <v>3938</v>
      </c>
      <c r="AG5" t="s">
        <v>3935</v>
      </c>
    </row>
    <row r="6" spans="1:33">
      <c r="A6">
        <v>2015</v>
      </c>
      <c r="B6" s="14">
        <v>43054.608148148145</v>
      </c>
      <c r="C6" t="s">
        <v>7309</v>
      </c>
      <c r="D6" t="s">
        <v>7310</v>
      </c>
      <c r="E6" t="s">
        <v>3922</v>
      </c>
      <c r="F6" t="s">
        <v>7311</v>
      </c>
      <c r="I6" t="s">
        <v>3936</v>
      </c>
      <c r="J6" t="s">
        <v>3923</v>
      </c>
      <c r="L6" t="s">
        <v>7312</v>
      </c>
      <c r="M6" t="s">
        <v>7302</v>
      </c>
      <c r="N6" t="s">
        <v>3924</v>
      </c>
      <c r="O6" t="s">
        <v>3925</v>
      </c>
      <c r="Q6" t="s">
        <v>7313</v>
      </c>
      <c r="R6" t="s">
        <v>3926</v>
      </c>
      <c r="S6" t="s">
        <v>3927</v>
      </c>
      <c r="U6" t="s">
        <v>3937</v>
      </c>
      <c r="V6" t="s">
        <v>3928</v>
      </c>
      <c r="X6" t="s">
        <v>917</v>
      </c>
      <c r="Y6" t="s">
        <v>7314</v>
      </c>
      <c r="Z6" t="s">
        <v>3931</v>
      </c>
      <c r="AB6" t="s">
        <v>3933</v>
      </c>
      <c r="AD6" t="s">
        <v>706</v>
      </c>
      <c r="AE6" t="s">
        <v>7308</v>
      </c>
      <c r="AF6" t="s">
        <v>7315</v>
      </c>
      <c r="AG6" t="s">
        <v>3935</v>
      </c>
    </row>
    <row r="7" spans="1:33">
      <c r="A7">
        <v>2016</v>
      </c>
      <c r="B7" s="14">
        <v>43054.608148148145</v>
      </c>
      <c r="C7" t="s">
        <v>7309</v>
      </c>
      <c r="D7" t="s">
        <v>7316</v>
      </c>
      <c r="E7" t="s">
        <v>7317</v>
      </c>
      <c r="F7" t="s">
        <v>7318</v>
      </c>
      <c r="G7" t="s">
        <v>7319</v>
      </c>
      <c r="I7" t="s">
        <v>7320</v>
      </c>
      <c r="J7" t="s">
        <v>7321</v>
      </c>
      <c r="L7" t="s">
        <v>7312</v>
      </c>
      <c r="M7" t="s">
        <v>7302</v>
      </c>
      <c r="N7" t="s">
        <v>3924</v>
      </c>
      <c r="O7" t="s">
        <v>3925</v>
      </c>
      <c r="Q7" t="s">
        <v>7322</v>
      </c>
      <c r="R7" t="s">
        <v>3926</v>
      </c>
      <c r="S7" t="s">
        <v>3927</v>
      </c>
      <c r="T7" t="s">
        <v>7323</v>
      </c>
      <c r="U7" t="s">
        <v>7324</v>
      </c>
      <c r="V7" t="s">
        <v>3928</v>
      </c>
      <c r="X7" t="s">
        <v>917</v>
      </c>
      <c r="Y7" t="s">
        <v>7325</v>
      </c>
      <c r="Z7" t="s">
        <v>3931</v>
      </c>
      <c r="AA7" t="s">
        <v>7326</v>
      </c>
      <c r="AB7" t="s">
        <v>3933</v>
      </c>
      <c r="AD7" t="s">
        <v>706</v>
      </c>
      <c r="AE7" t="s">
        <v>7308</v>
      </c>
      <c r="AF7" t="s">
        <v>7315</v>
      </c>
      <c r="AG7" t="s">
        <v>7327</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H52"/>
  <sheetViews>
    <sheetView workbookViewId="0"/>
  </sheetViews>
  <sheetFormatPr defaultRowHeight="15"/>
  <sheetData>
    <row r="1" spans="1:8">
      <c r="A1">
        <v>7.2</v>
      </c>
      <c r="B1" t="s">
        <v>82</v>
      </c>
    </row>
    <row r="2" spans="1:8">
      <c r="A2" s="10" t="str">
        <f>HYPERLINK("#'Contents'!B166", "Back to Contents")</f>
        <v>Back to Contents</v>
      </c>
    </row>
    <row r="3" spans="1:8">
      <c r="A3" t="s">
        <v>110</v>
      </c>
      <c r="B3" t="s">
        <v>109</v>
      </c>
      <c r="C3" t="s">
        <v>108</v>
      </c>
      <c r="D3" t="s">
        <v>3939</v>
      </c>
      <c r="E3" t="s">
        <v>3940</v>
      </c>
      <c r="F3" t="s">
        <v>3941</v>
      </c>
      <c r="G3" t="s">
        <v>3942</v>
      </c>
      <c r="H3" t="s">
        <v>3943</v>
      </c>
    </row>
    <row r="4" spans="1:8">
      <c r="A4" t="s">
        <v>117</v>
      </c>
      <c r="B4" s="14">
        <v>43054.608148148145</v>
      </c>
      <c r="C4">
        <v>2014</v>
      </c>
      <c r="D4" t="s">
        <v>3944</v>
      </c>
      <c r="E4" t="s">
        <v>3945</v>
      </c>
      <c r="F4" t="s">
        <v>3946</v>
      </c>
      <c r="G4">
        <v>2053</v>
      </c>
      <c r="H4" t="s">
        <v>3947</v>
      </c>
    </row>
    <row r="5" spans="1:8">
      <c r="A5" t="s">
        <v>126</v>
      </c>
      <c r="B5" s="14">
        <v>43054.608148148145</v>
      </c>
      <c r="C5">
        <v>2013</v>
      </c>
      <c r="D5" t="s">
        <v>647</v>
      </c>
      <c r="E5" t="s">
        <v>647</v>
      </c>
      <c r="F5" t="s">
        <v>647</v>
      </c>
      <c r="G5">
        <v>0</v>
      </c>
      <c r="H5" t="s">
        <v>647</v>
      </c>
    </row>
    <row r="6" spans="1:8">
      <c r="A6" t="s">
        <v>126</v>
      </c>
      <c r="B6" s="14">
        <v>43054.608148148145</v>
      </c>
      <c r="C6">
        <v>2016</v>
      </c>
      <c r="D6">
        <v>309</v>
      </c>
      <c r="E6" t="s">
        <v>7328</v>
      </c>
      <c r="F6" t="s">
        <v>7328</v>
      </c>
      <c r="G6">
        <v>34771</v>
      </c>
      <c r="H6" t="s">
        <v>7329</v>
      </c>
    </row>
    <row r="7" spans="1:8">
      <c r="A7" t="s">
        <v>134</v>
      </c>
      <c r="B7" s="14">
        <v>43054.608148148145</v>
      </c>
      <c r="C7">
        <v>2015</v>
      </c>
      <c r="D7">
        <v>140</v>
      </c>
      <c r="E7" t="s">
        <v>7330</v>
      </c>
      <c r="F7" t="s">
        <v>7331</v>
      </c>
      <c r="G7">
        <v>0</v>
      </c>
      <c r="H7" t="s">
        <v>7332</v>
      </c>
    </row>
    <row r="8" spans="1:8">
      <c r="A8" t="s">
        <v>147</v>
      </c>
      <c r="B8" s="14">
        <v>43054.608148148145</v>
      </c>
    </row>
    <row r="9" spans="1:8">
      <c r="A9" t="s">
        <v>155</v>
      </c>
      <c r="B9" s="14">
        <v>43054.608148148145</v>
      </c>
    </row>
    <row r="10" spans="1:8">
      <c r="A10" t="s">
        <v>162</v>
      </c>
      <c r="B10" s="14">
        <v>43054.608148148145</v>
      </c>
      <c r="C10">
        <v>2015</v>
      </c>
      <c r="D10" t="s">
        <v>6734</v>
      </c>
      <c r="E10" t="s">
        <v>6734</v>
      </c>
      <c r="F10" t="s">
        <v>6734</v>
      </c>
      <c r="G10">
        <v>0</v>
      </c>
      <c r="H10" t="s">
        <v>6734</v>
      </c>
    </row>
    <row r="11" spans="1:8">
      <c r="A11" t="s">
        <v>162</v>
      </c>
      <c r="B11" s="14">
        <v>43054.608148148145</v>
      </c>
      <c r="C11">
        <v>2016</v>
      </c>
      <c r="D11" t="s">
        <v>6734</v>
      </c>
      <c r="E11" t="s">
        <v>6734</v>
      </c>
      <c r="F11" t="s">
        <v>6734</v>
      </c>
      <c r="G11">
        <v>0</v>
      </c>
      <c r="H11" t="s">
        <v>6734</v>
      </c>
    </row>
    <row r="12" spans="1:8">
      <c r="A12" t="s">
        <v>172</v>
      </c>
      <c r="B12" s="14">
        <v>43054.608148148145</v>
      </c>
      <c r="C12">
        <v>2014</v>
      </c>
      <c r="D12" t="s">
        <v>3948</v>
      </c>
      <c r="E12" t="s">
        <v>3948</v>
      </c>
      <c r="F12" t="s">
        <v>3948</v>
      </c>
      <c r="G12">
        <v>0</v>
      </c>
      <c r="H12" t="s">
        <v>3948</v>
      </c>
    </row>
    <row r="13" spans="1:8">
      <c r="A13" t="s">
        <v>172</v>
      </c>
      <c r="B13" s="14">
        <v>43054.608148148145</v>
      </c>
      <c r="C13">
        <v>2015</v>
      </c>
      <c r="D13" t="s">
        <v>3948</v>
      </c>
      <c r="E13" t="s">
        <v>3948</v>
      </c>
      <c r="F13" t="s">
        <v>3948</v>
      </c>
      <c r="G13">
        <v>0</v>
      </c>
      <c r="H13" t="s">
        <v>3948</v>
      </c>
    </row>
    <row r="14" spans="1:8">
      <c r="A14" t="s">
        <v>180</v>
      </c>
      <c r="B14" s="14">
        <v>43054.608148148145</v>
      </c>
    </row>
    <row r="15" spans="1:8">
      <c r="A15" t="s">
        <v>192</v>
      </c>
      <c r="B15" s="14">
        <v>43054.608148148145</v>
      </c>
    </row>
    <row r="16" spans="1:8">
      <c r="A16" t="s">
        <v>199</v>
      </c>
      <c r="B16" s="14">
        <v>43054.608148148145</v>
      </c>
    </row>
    <row r="17" spans="1:8">
      <c r="A17" t="s">
        <v>205</v>
      </c>
      <c r="B17" s="14">
        <v>43054.608148148145</v>
      </c>
      <c r="C17">
        <v>2013</v>
      </c>
      <c r="D17" t="s">
        <v>1465</v>
      </c>
      <c r="E17" t="s">
        <v>1465</v>
      </c>
      <c r="F17" t="s">
        <v>1465</v>
      </c>
      <c r="G17">
        <v>0</v>
      </c>
      <c r="H17" t="s">
        <v>865</v>
      </c>
    </row>
    <row r="18" spans="1:8">
      <c r="A18" t="s">
        <v>205</v>
      </c>
      <c r="B18" s="14">
        <v>43054.608148148145</v>
      </c>
      <c r="C18">
        <v>2014</v>
      </c>
      <c r="D18" t="s">
        <v>1506</v>
      </c>
      <c r="E18" t="s">
        <v>1506</v>
      </c>
      <c r="F18" t="s">
        <v>1506</v>
      </c>
      <c r="G18">
        <v>0</v>
      </c>
      <c r="H18" t="s">
        <v>561</v>
      </c>
    </row>
    <row r="19" spans="1:8">
      <c r="A19" t="s">
        <v>205</v>
      </c>
      <c r="B19" s="14">
        <v>43054.608148148145</v>
      </c>
      <c r="C19">
        <v>2015</v>
      </c>
      <c r="D19" t="s">
        <v>1465</v>
      </c>
      <c r="E19" t="s">
        <v>1465</v>
      </c>
      <c r="F19" t="s">
        <v>1465</v>
      </c>
      <c r="G19">
        <v>0</v>
      </c>
      <c r="H19" t="s">
        <v>865</v>
      </c>
    </row>
    <row r="20" spans="1:8">
      <c r="A20" t="s">
        <v>205</v>
      </c>
      <c r="B20" s="14">
        <v>43054.608148148145</v>
      </c>
      <c r="C20">
        <v>2016</v>
      </c>
      <c r="D20" t="s">
        <v>7333</v>
      </c>
      <c r="E20" t="s">
        <v>7334</v>
      </c>
      <c r="F20" t="s">
        <v>7334</v>
      </c>
      <c r="G20">
        <v>50530</v>
      </c>
      <c r="H20" t="s">
        <v>7335</v>
      </c>
    </row>
    <row r="21" spans="1:8">
      <c r="A21" t="s">
        <v>380</v>
      </c>
      <c r="B21" s="14">
        <v>43054.608148148145</v>
      </c>
    </row>
    <row r="22" spans="1:8">
      <c r="A22" t="s">
        <v>215</v>
      </c>
      <c r="B22" s="14">
        <v>43054.608148148145</v>
      </c>
    </row>
    <row r="23" spans="1:8">
      <c r="A23" t="s">
        <v>223</v>
      </c>
      <c r="B23" s="14">
        <v>43054.608148148145</v>
      </c>
      <c r="C23">
        <v>2013</v>
      </c>
      <c r="D23" t="s">
        <v>706</v>
      </c>
      <c r="E23" t="s">
        <v>706</v>
      </c>
      <c r="F23" t="s">
        <v>706</v>
      </c>
      <c r="G23">
        <v>0</v>
      </c>
      <c r="H23" t="s">
        <v>706</v>
      </c>
    </row>
    <row r="24" spans="1:8">
      <c r="A24" t="s">
        <v>232</v>
      </c>
      <c r="B24" s="14">
        <v>43054.608148148145</v>
      </c>
    </row>
    <row r="25" spans="1:8">
      <c r="A25" t="s">
        <v>239</v>
      </c>
      <c r="B25" s="14">
        <v>43054.608148148145</v>
      </c>
      <c r="C25">
        <v>2014</v>
      </c>
      <c r="D25">
        <v>204724</v>
      </c>
      <c r="E25" t="s">
        <v>7336</v>
      </c>
      <c r="F25" t="s">
        <v>7336</v>
      </c>
      <c r="G25">
        <v>0</v>
      </c>
      <c r="H25" t="s">
        <v>3949</v>
      </c>
    </row>
    <row r="26" spans="1:8">
      <c r="A26" t="s">
        <v>239</v>
      </c>
      <c r="B26" s="14">
        <v>43054.608148148145</v>
      </c>
      <c r="C26">
        <v>2015</v>
      </c>
      <c r="D26">
        <v>203590</v>
      </c>
      <c r="E26" t="s">
        <v>7337</v>
      </c>
      <c r="F26" t="s">
        <v>7337</v>
      </c>
      <c r="G26">
        <v>39</v>
      </c>
      <c r="H26" t="s">
        <v>7338</v>
      </c>
    </row>
    <row r="27" spans="1:8">
      <c r="A27" t="s">
        <v>239</v>
      </c>
      <c r="B27" s="14">
        <v>43054.608148148145</v>
      </c>
      <c r="C27">
        <v>2016</v>
      </c>
      <c r="D27">
        <v>5021829</v>
      </c>
      <c r="E27" t="s">
        <v>7339</v>
      </c>
      <c r="F27" t="s">
        <v>7339</v>
      </c>
      <c r="G27">
        <v>0</v>
      </c>
      <c r="H27" t="s">
        <v>7340</v>
      </c>
    </row>
    <row r="28" spans="1:8">
      <c r="A28" t="s">
        <v>248</v>
      </c>
      <c r="B28" s="14">
        <v>43054.608148148145</v>
      </c>
      <c r="C28">
        <v>2015</v>
      </c>
      <c r="D28">
        <v>0</v>
      </c>
      <c r="E28">
        <v>0</v>
      </c>
      <c r="F28">
        <v>0</v>
      </c>
      <c r="G28">
        <v>0</v>
      </c>
      <c r="H28">
        <v>0</v>
      </c>
    </row>
    <row r="29" spans="1:8">
      <c r="A29" t="s">
        <v>248</v>
      </c>
      <c r="B29" s="14">
        <v>43054.608148148145</v>
      </c>
      <c r="C29">
        <v>2016</v>
      </c>
      <c r="D29">
        <v>0</v>
      </c>
      <c r="E29">
        <v>0</v>
      </c>
      <c r="F29">
        <v>0</v>
      </c>
      <c r="G29">
        <v>0</v>
      </c>
      <c r="H29">
        <v>0</v>
      </c>
    </row>
    <row r="30" spans="1:8">
      <c r="A30" t="s">
        <v>254</v>
      </c>
      <c r="B30" s="14">
        <v>43054.608148148145</v>
      </c>
    </row>
    <row r="31" spans="1:8">
      <c r="A31" t="s">
        <v>263</v>
      </c>
      <c r="B31" s="14">
        <v>43054.608148148145</v>
      </c>
      <c r="C31">
        <v>2015</v>
      </c>
      <c r="D31" t="s">
        <v>7341</v>
      </c>
      <c r="E31" t="s">
        <v>706</v>
      </c>
      <c r="F31" t="s">
        <v>7342</v>
      </c>
      <c r="G31">
        <v>0</v>
      </c>
      <c r="H31" t="s">
        <v>7343</v>
      </c>
    </row>
    <row r="32" spans="1:8">
      <c r="A32" t="s">
        <v>280</v>
      </c>
      <c r="B32" s="14">
        <v>43054.608148148145</v>
      </c>
      <c r="C32">
        <v>2014</v>
      </c>
      <c r="D32">
        <v>5013686</v>
      </c>
      <c r="E32" t="s">
        <v>3950</v>
      </c>
      <c r="F32" t="s">
        <v>3951</v>
      </c>
      <c r="G32">
        <v>0</v>
      </c>
      <c r="H32" t="s">
        <v>3952</v>
      </c>
    </row>
    <row r="33" spans="1:8">
      <c r="A33" t="s">
        <v>272</v>
      </c>
      <c r="B33" s="14">
        <v>43054.608148148145</v>
      </c>
      <c r="C33">
        <v>2014</v>
      </c>
      <c r="D33" t="s">
        <v>7344</v>
      </c>
      <c r="E33" t="s">
        <v>7345</v>
      </c>
      <c r="F33" t="s">
        <v>7346</v>
      </c>
      <c r="G33">
        <v>42204</v>
      </c>
      <c r="H33" t="s">
        <v>3953</v>
      </c>
    </row>
    <row r="34" spans="1:8">
      <c r="A34" t="s">
        <v>285</v>
      </c>
      <c r="B34" s="14">
        <v>43054.608148148145</v>
      </c>
    </row>
    <row r="35" spans="1:8">
      <c r="A35" t="s">
        <v>291</v>
      </c>
      <c r="B35" s="14">
        <v>43054.608148148145</v>
      </c>
      <c r="C35">
        <v>2013</v>
      </c>
      <c r="D35" t="s">
        <v>3209</v>
      </c>
      <c r="E35" t="s">
        <v>3209</v>
      </c>
      <c r="F35" t="s">
        <v>3209</v>
      </c>
      <c r="G35">
        <v>1</v>
      </c>
      <c r="H35" t="s">
        <v>3209</v>
      </c>
    </row>
    <row r="36" spans="1:8">
      <c r="A36" t="s">
        <v>291</v>
      </c>
      <c r="B36" s="14">
        <v>43054.608148148145</v>
      </c>
      <c r="C36">
        <v>2014</v>
      </c>
      <c r="D36" t="s">
        <v>3815</v>
      </c>
      <c r="E36" t="s">
        <v>3815</v>
      </c>
      <c r="F36" t="s">
        <v>3815</v>
      </c>
      <c r="G36">
        <v>0</v>
      </c>
      <c r="H36" t="s">
        <v>3815</v>
      </c>
    </row>
    <row r="37" spans="1:8">
      <c r="A37" t="s">
        <v>300</v>
      </c>
      <c r="B37" s="14">
        <v>43054.608148148145</v>
      </c>
      <c r="C37">
        <v>2013</v>
      </c>
      <c r="D37">
        <v>31</v>
      </c>
      <c r="E37" t="s">
        <v>3954</v>
      </c>
      <c r="F37" t="s">
        <v>3954</v>
      </c>
      <c r="G37">
        <v>2184</v>
      </c>
      <c r="H37" t="s">
        <v>3955</v>
      </c>
    </row>
    <row r="38" spans="1:8">
      <c r="A38" t="s">
        <v>300</v>
      </c>
      <c r="B38" s="14">
        <v>43054.608148148145</v>
      </c>
      <c r="C38">
        <v>2014</v>
      </c>
      <c r="D38">
        <v>60</v>
      </c>
      <c r="E38" t="s">
        <v>3956</v>
      </c>
      <c r="F38" t="s">
        <v>3956</v>
      </c>
      <c r="G38">
        <v>46933</v>
      </c>
      <c r="H38" t="s">
        <v>3957</v>
      </c>
    </row>
    <row r="39" spans="1:8">
      <c r="A39" t="s">
        <v>311</v>
      </c>
      <c r="B39" s="14">
        <v>43054.608148148145</v>
      </c>
      <c r="C39">
        <v>2013</v>
      </c>
      <c r="D39" t="s">
        <v>706</v>
      </c>
      <c r="E39" t="s">
        <v>706</v>
      </c>
      <c r="F39" t="s">
        <v>706</v>
      </c>
    </row>
    <row r="40" spans="1:8">
      <c r="A40" t="s">
        <v>311</v>
      </c>
      <c r="B40" s="14">
        <v>43054.608148148145</v>
      </c>
      <c r="C40">
        <v>2014</v>
      </c>
      <c r="D40">
        <v>824</v>
      </c>
      <c r="E40" t="s">
        <v>3958</v>
      </c>
      <c r="F40" t="s">
        <v>3959</v>
      </c>
      <c r="G40">
        <v>7955</v>
      </c>
      <c r="H40" t="s">
        <v>3960</v>
      </c>
    </row>
    <row r="41" spans="1:8">
      <c r="A41" t="s">
        <v>311</v>
      </c>
      <c r="B41" s="14">
        <v>43054.608148148145</v>
      </c>
      <c r="C41">
        <v>2015</v>
      </c>
      <c r="D41" t="s">
        <v>7347</v>
      </c>
      <c r="E41" t="s">
        <v>7347</v>
      </c>
      <c r="F41" t="s">
        <v>7347</v>
      </c>
      <c r="H41" t="s">
        <v>7347</v>
      </c>
    </row>
    <row r="42" spans="1:8">
      <c r="A42" t="s">
        <v>311</v>
      </c>
      <c r="B42" s="14">
        <v>43054.608148148145</v>
      </c>
      <c r="C42">
        <v>2016</v>
      </c>
      <c r="D42" t="s">
        <v>7347</v>
      </c>
      <c r="E42" t="s">
        <v>7347</v>
      </c>
      <c r="F42" t="s">
        <v>7347</v>
      </c>
      <c r="H42" t="s">
        <v>7347</v>
      </c>
    </row>
    <row r="43" spans="1:8">
      <c r="A43" t="s">
        <v>318</v>
      </c>
      <c r="B43" s="14">
        <v>43054.608148148145</v>
      </c>
    </row>
    <row r="44" spans="1:8">
      <c r="A44" t="s">
        <v>327</v>
      </c>
      <c r="B44" s="14">
        <v>43054.608148148145</v>
      </c>
      <c r="C44">
        <v>2013</v>
      </c>
      <c r="D44" t="s">
        <v>3061</v>
      </c>
      <c r="E44" t="s">
        <v>3061</v>
      </c>
      <c r="F44" t="s">
        <v>3061</v>
      </c>
      <c r="G44">
        <v>0</v>
      </c>
      <c r="H44" t="s">
        <v>3061</v>
      </c>
    </row>
    <row r="45" spans="1:8">
      <c r="A45" t="s">
        <v>327</v>
      </c>
      <c r="B45" s="14">
        <v>43054.608148148145</v>
      </c>
      <c r="C45">
        <v>2014</v>
      </c>
      <c r="D45" t="s">
        <v>3061</v>
      </c>
      <c r="E45" t="s">
        <v>3061</v>
      </c>
      <c r="F45" t="s">
        <v>3061</v>
      </c>
      <c r="G45">
        <v>0</v>
      </c>
      <c r="H45" t="s">
        <v>3061</v>
      </c>
    </row>
    <row r="46" spans="1:8">
      <c r="A46" t="s">
        <v>327</v>
      </c>
      <c r="B46" s="14">
        <v>43054.608148148145</v>
      </c>
      <c r="C46">
        <v>2015</v>
      </c>
      <c r="D46" t="s">
        <v>3061</v>
      </c>
      <c r="E46" t="s">
        <v>3061</v>
      </c>
      <c r="F46" t="s">
        <v>3061</v>
      </c>
      <c r="G46">
        <v>0</v>
      </c>
      <c r="H46" t="s">
        <v>3061</v>
      </c>
    </row>
    <row r="47" spans="1:8">
      <c r="A47" t="s">
        <v>327</v>
      </c>
      <c r="B47" s="14">
        <v>43054.608148148145</v>
      </c>
      <c r="C47">
        <v>2016</v>
      </c>
      <c r="D47" t="s">
        <v>3061</v>
      </c>
      <c r="E47" t="s">
        <v>3061</v>
      </c>
      <c r="F47" t="s">
        <v>3061</v>
      </c>
      <c r="G47">
        <v>0</v>
      </c>
      <c r="H47" t="s">
        <v>3061</v>
      </c>
    </row>
    <row r="48" spans="1:8">
      <c r="A48" t="s">
        <v>336</v>
      </c>
      <c r="B48" s="14">
        <v>43054.608148148145</v>
      </c>
    </row>
    <row r="49" spans="1:8">
      <c r="A49" t="s">
        <v>349</v>
      </c>
      <c r="B49" s="14">
        <v>43054.608148148145</v>
      </c>
    </row>
    <row r="50" spans="1:8">
      <c r="A50" t="s">
        <v>359</v>
      </c>
      <c r="B50" s="14">
        <v>43054.608148148145</v>
      </c>
      <c r="C50">
        <v>2013</v>
      </c>
      <c r="D50">
        <v>0</v>
      </c>
      <c r="E50" t="s">
        <v>706</v>
      </c>
      <c r="F50" t="s">
        <v>706</v>
      </c>
      <c r="G50">
        <v>0</v>
      </c>
      <c r="H50" t="s">
        <v>706</v>
      </c>
    </row>
    <row r="51" spans="1:8">
      <c r="A51" t="s">
        <v>359</v>
      </c>
      <c r="B51" s="14">
        <v>43054.608148148145</v>
      </c>
      <c r="C51">
        <v>2014</v>
      </c>
      <c r="D51" t="s">
        <v>3961</v>
      </c>
      <c r="E51" t="s">
        <v>3962</v>
      </c>
      <c r="F51" t="s">
        <v>3963</v>
      </c>
      <c r="G51">
        <v>2389</v>
      </c>
      <c r="H51" t="s">
        <v>3964</v>
      </c>
    </row>
    <row r="52" spans="1:8">
      <c r="A52" t="s">
        <v>368</v>
      </c>
      <c r="B52" s="14">
        <v>43054.608148148145</v>
      </c>
      <c r="C52">
        <v>2016</v>
      </c>
      <c r="D52" t="s">
        <v>3815</v>
      </c>
      <c r="E52" t="s">
        <v>3815</v>
      </c>
      <c r="F52" t="s">
        <v>3815</v>
      </c>
      <c r="G52">
        <v>0</v>
      </c>
      <c r="H52" t="s">
        <v>3815</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AG7"/>
  <sheetViews>
    <sheetView workbookViewId="0"/>
  </sheetViews>
  <sheetFormatPr defaultRowHeight="15"/>
  <sheetData>
    <row r="1" spans="1:33">
      <c r="A1">
        <v>7.3</v>
      </c>
      <c r="B1" t="s">
        <v>83</v>
      </c>
    </row>
    <row r="2" spans="1:33">
      <c r="A2" s="10" t="str">
        <f>HYPERLINK("#'Contents'!B167",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43054.608159722222</v>
      </c>
      <c r="C4">
        <v>0</v>
      </c>
      <c r="D4">
        <v>0</v>
      </c>
      <c r="E4">
        <v>0</v>
      </c>
      <c r="F4">
        <v>0</v>
      </c>
      <c r="G4">
        <v>0</v>
      </c>
      <c r="H4">
        <v>0</v>
      </c>
      <c r="I4">
        <v>1</v>
      </c>
      <c r="J4">
        <v>0</v>
      </c>
      <c r="K4">
        <v>0</v>
      </c>
      <c r="L4">
        <v>0</v>
      </c>
      <c r="N4">
        <v>3</v>
      </c>
      <c r="O4">
        <v>0</v>
      </c>
      <c r="P4">
        <v>0</v>
      </c>
      <c r="Q4">
        <v>0</v>
      </c>
      <c r="R4">
        <v>0</v>
      </c>
      <c r="S4">
        <v>0</v>
      </c>
      <c r="T4">
        <v>0</v>
      </c>
      <c r="U4">
        <v>0</v>
      </c>
      <c r="V4">
        <v>1</v>
      </c>
      <c r="W4">
        <v>0</v>
      </c>
      <c r="X4">
        <v>0</v>
      </c>
      <c r="Y4">
        <v>0</v>
      </c>
      <c r="Z4">
        <v>0</v>
      </c>
      <c r="AA4">
        <v>0</v>
      </c>
      <c r="AB4">
        <v>0</v>
      </c>
      <c r="AC4">
        <v>1</v>
      </c>
      <c r="AD4">
        <v>0</v>
      </c>
      <c r="AE4">
        <v>0</v>
      </c>
      <c r="AF4">
        <v>0</v>
      </c>
      <c r="AG4">
        <v>97</v>
      </c>
    </row>
    <row r="5" spans="1:33">
      <c r="A5">
        <v>2014</v>
      </c>
      <c r="B5" s="14">
        <v>43054.608159722222</v>
      </c>
      <c r="C5">
        <v>0</v>
      </c>
      <c r="D5">
        <v>0</v>
      </c>
      <c r="E5">
        <v>0</v>
      </c>
      <c r="F5">
        <v>1</v>
      </c>
      <c r="G5">
        <v>0</v>
      </c>
      <c r="H5">
        <v>0</v>
      </c>
      <c r="I5">
        <v>0</v>
      </c>
      <c r="J5">
        <v>0</v>
      </c>
      <c r="K5">
        <v>5</v>
      </c>
      <c r="L5">
        <v>0</v>
      </c>
      <c r="M5">
        <v>22</v>
      </c>
      <c r="N5">
        <v>1</v>
      </c>
      <c r="O5">
        <v>0</v>
      </c>
      <c r="P5">
        <v>0</v>
      </c>
      <c r="Q5">
        <v>0</v>
      </c>
      <c r="R5">
        <v>0</v>
      </c>
      <c r="T5">
        <v>0</v>
      </c>
      <c r="U5">
        <v>0</v>
      </c>
      <c r="V5">
        <v>0</v>
      </c>
      <c r="W5">
        <v>0</v>
      </c>
      <c r="X5">
        <v>0</v>
      </c>
      <c r="Y5">
        <v>0</v>
      </c>
      <c r="Z5">
        <v>0</v>
      </c>
      <c r="AA5">
        <v>0</v>
      </c>
      <c r="AB5">
        <v>1</v>
      </c>
      <c r="AC5">
        <v>0</v>
      </c>
      <c r="AD5">
        <v>0</v>
      </c>
      <c r="AE5">
        <v>0</v>
      </c>
      <c r="AF5">
        <v>0</v>
      </c>
      <c r="AG5">
        <v>0</v>
      </c>
    </row>
    <row r="6" spans="1:33">
      <c r="A6">
        <v>2015</v>
      </c>
      <c r="B6" s="14">
        <v>43054.608159722222</v>
      </c>
      <c r="C6">
        <v>1</v>
      </c>
      <c r="D6">
        <v>0</v>
      </c>
      <c r="E6">
        <v>0</v>
      </c>
      <c r="F6">
        <v>1</v>
      </c>
      <c r="G6">
        <v>0</v>
      </c>
      <c r="H6">
        <v>0</v>
      </c>
      <c r="I6">
        <v>0</v>
      </c>
      <c r="J6">
        <v>0</v>
      </c>
      <c r="K6">
        <v>0</v>
      </c>
      <c r="L6">
        <v>0</v>
      </c>
      <c r="M6">
        <v>28</v>
      </c>
      <c r="N6">
        <v>1</v>
      </c>
      <c r="O6">
        <v>0</v>
      </c>
      <c r="P6">
        <v>0</v>
      </c>
      <c r="Q6">
        <v>0</v>
      </c>
      <c r="R6">
        <v>0</v>
      </c>
      <c r="S6">
        <v>0</v>
      </c>
      <c r="T6">
        <v>0</v>
      </c>
      <c r="U6">
        <v>0</v>
      </c>
      <c r="V6">
        <v>0</v>
      </c>
      <c r="W6">
        <v>0</v>
      </c>
      <c r="X6">
        <v>0</v>
      </c>
      <c r="Y6">
        <v>0</v>
      </c>
      <c r="Z6">
        <v>0</v>
      </c>
      <c r="AA6">
        <v>0</v>
      </c>
      <c r="AB6">
        <v>2</v>
      </c>
      <c r="AC6">
        <v>0</v>
      </c>
      <c r="AD6">
        <v>0</v>
      </c>
      <c r="AE6">
        <v>0</v>
      </c>
      <c r="AF6">
        <v>0</v>
      </c>
      <c r="AG6">
        <v>0</v>
      </c>
    </row>
    <row r="7" spans="1:33">
      <c r="A7">
        <v>2016</v>
      </c>
      <c r="B7" s="14">
        <v>43054.608159722222</v>
      </c>
      <c r="C7">
        <v>2</v>
      </c>
      <c r="D7">
        <v>0</v>
      </c>
      <c r="E7">
        <v>0</v>
      </c>
      <c r="F7">
        <v>1</v>
      </c>
      <c r="G7">
        <v>0</v>
      </c>
      <c r="H7">
        <v>0</v>
      </c>
      <c r="I7">
        <v>0</v>
      </c>
      <c r="J7">
        <v>0</v>
      </c>
      <c r="K7">
        <v>0</v>
      </c>
      <c r="L7">
        <v>0</v>
      </c>
      <c r="M7">
        <v>28</v>
      </c>
      <c r="N7">
        <v>1</v>
      </c>
      <c r="O7">
        <v>0</v>
      </c>
      <c r="P7">
        <v>0</v>
      </c>
      <c r="Q7">
        <v>0</v>
      </c>
      <c r="R7">
        <v>0</v>
      </c>
      <c r="S7">
        <v>0</v>
      </c>
      <c r="T7">
        <v>0</v>
      </c>
      <c r="U7">
        <v>0</v>
      </c>
      <c r="V7">
        <v>0</v>
      </c>
      <c r="W7">
        <v>0</v>
      </c>
      <c r="X7">
        <v>0</v>
      </c>
      <c r="Y7">
        <v>0</v>
      </c>
      <c r="Z7">
        <v>0</v>
      </c>
      <c r="AA7">
        <v>0</v>
      </c>
      <c r="AB7">
        <v>1</v>
      </c>
      <c r="AC7">
        <v>0</v>
      </c>
      <c r="AD7">
        <v>0</v>
      </c>
      <c r="AE7">
        <v>0</v>
      </c>
      <c r="AF7">
        <v>0</v>
      </c>
      <c r="AG7">
        <v>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H19"/>
  <sheetViews>
    <sheetView workbookViewId="0"/>
  </sheetViews>
  <sheetFormatPr defaultRowHeight="15"/>
  <sheetData>
    <row r="1" spans="1:34">
      <c r="A1">
        <v>2.4</v>
      </c>
      <c r="B1" t="s">
        <v>19</v>
      </c>
    </row>
    <row r="2" spans="1:34">
      <c r="A2" s="10" t="str">
        <f>HYPERLINK("#'Contents'!B16", "Back to Contents")</f>
        <v>Back to Contents</v>
      </c>
    </row>
    <row r="3" spans="1:34">
      <c r="A3" t="s">
        <v>108</v>
      </c>
      <c r="B3" t="s">
        <v>109</v>
      </c>
      <c r="C3" t="s">
        <v>991</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43054.605775462966</v>
      </c>
    </row>
    <row r="5" spans="1:34">
      <c r="A5">
        <v>2013</v>
      </c>
      <c r="B5" s="14">
        <v>43054.605775462966</v>
      </c>
      <c r="C5">
        <v>1</v>
      </c>
      <c r="D5" t="s">
        <v>687</v>
      </c>
      <c r="E5" t="s">
        <v>688</v>
      </c>
      <c r="F5" t="s">
        <v>687</v>
      </c>
      <c r="G5" t="s">
        <v>687</v>
      </c>
      <c r="H5" t="s">
        <v>687</v>
      </c>
      <c r="I5" t="s">
        <v>688</v>
      </c>
      <c r="J5" t="s">
        <v>688</v>
      </c>
      <c r="K5" t="s">
        <v>687</v>
      </c>
      <c r="L5" t="s">
        <v>688</v>
      </c>
      <c r="M5" t="s">
        <v>688</v>
      </c>
      <c r="N5" t="s">
        <v>688</v>
      </c>
      <c r="O5" t="s">
        <v>688</v>
      </c>
      <c r="P5" t="s">
        <v>688</v>
      </c>
      <c r="Q5" t="s">
        <v>687</v>
      </c>
      <c r="R5" t="s">
        <v>688</v>
      </c>
      <c r="S5" t="s">
        <v>688</v>
      </c>
      <c r="T5" t="s">
        <v>687</v>
      </c>
      <c r="U5" t="s">
        <v>687</v>
      </c>
      <c r="V5" t="s">
        <v>687</v>
      </c>
      <c r="W5" t="s">
        <v>687</v>
      </c>
      <c r="X5" t="s">
        <v>687</v>
      </c>
      <c r="Y5" t="s">
        <v>688</v>
      </c>
      <c r="Z5" t="s">
        <v>688</v>
      </c>
      <c r="AA5" t="s">
        <v>688</v>
      </c>
      <c r="AB5" t="s">
        <v>687</v>
      </c>
      <c r="AC5" t="s">
        <v>687</v>
      </c>
      <c r="AD5" t="s">
        <v>688</v>
      </c>
      <c r="AE5" t="s">
        <v>688</v>
      </c>
      <c r="AF5" t="s">
        <v>688</v>
      </c>
      <c r="AG5" t="s">
        <v>688</v>
      </c>
      <c r="AH5" t="s">
        <v>688</v>
      </c>
    </row>
    <row r="6" spans="1:34">
      <c r="A6">
        <v>2013</v>
      </c>
      <c r="B6" s="14">
        <v>43054.605775462966</v>
      </c>
      <c r="C6">
        <v>2</v>
      </c>
      <c r="D6" t="s">
        <v>687</v>
      </c>
      <c r="E6" t="s">
        <v>687</v>
      </c>
      <c r="F6" t="s">
        <v>687</v>
      </c>
      <c r="G6" t="s">
        <v>687</v>
      </c>
      <c r="H6" t="s">
        <v>688</v>
      </c>
      <c r="I6" t="s">
        <v>688</v>
      </c>
      <c r="J6" t="s">
        <v>687</v>
      </c>
      <c r="K6" t="s">
        <v>687</v>
      </c>
      <c r="L6" t="s">
        <v>688</v>
      </c>
      <c r="M6" t="s">
        <v>687</v>
      </c>
      <c r="N6" t="s">
        <v>687</v>
      </c>
      <c r="O6" t="s">
        <v>687</v>
      </c>
      <c r="P6" t="s">
        <v>688</v>
      </c>
      <c r="Q6" t="s">
        <v>687</v>
      </c>
      <c r="R6" t="s">
        <v>687</v>
      </c>
      <c r="S6" t="s">
        <v>687</v>
      </c>
      <c r="T6" t="s">
        <v>687</v>
      </c>
      <c r="U6" t="s">
        <v>687</v>
      </c>
      <c r="V6" t="s">
        <v>687</v>
      </c>
      <c r="W6" t="s">
        <v>687</v>
      </c>
      <c r="X6" t="s">
        <v>687</v>
      </c>
      <c r="Y6" t="s">
        <v>687</v>
      </c>
      <c r="Z6" t="s">
        <v>687</v>
      </c>
      <c r="AA6" t="s">
        <v>687</v>
      </c>
      <c r="AB6" t="s">
        <v>687</v>
      </c>
      <c r="AC6" t="s">
        <v>688</v>
      </c>
      <c r="AD6" t="s">
        <v>688</v>
      </c>
      <c r="AE6" t="s">
        <v>687</v>
      </c>
      <c r="AF6" t="s">
        <v>687</v>
      </c>
      <c r="AG6" t="s">
        <v>688</v>
      </c>
      <c r="AH6" t="s">
        <v>688</v>
      </c>
    </row>
    <row r="7" spans="1:34">
      <c r="A7">
        <v>2013</v>
      </c>
      <c r="B7" s="14">
        <v>43054.605775462966</v>
      </c>
      <c r="C7">
        <v>3</v>
      </c>
      <c r="D7" t="s">
        <v>688</v>
      </c>
      <c r="E7" t="s">
        <v>688</v>
      </c>
      <c r="F7" t="s">
        <v>687</v>
      </c>
      <c r="G7" t="s">
        <v>687</v>
      </c>
      <c r="H7" t="s">
        <v>688</v>
      </c>
      <c r="I7" t="s">
        <v>688</v>
      </c>
      <c r="J7" t="s">
        <v>688</v>
      </c>
      <c r="K7" t="s">
        <v>688</v>
      </c>
      <c r="L7" t="s">
        <v>688</v>
      </c>
      <c r="M7" t="s">
        <v>688</v>
      </c>
      <c r="N7" t="s">
        <v>687</v>
      </c>
      <c r="O7" t="s">
        <v>688</v>
      </c>
      <c r="P7" t="s">
        <v>688</v>
      </c>
      <c r="Q7" t="s">
        <v>688</v>
      </c>
      <c r="R7" t="s">
        <v>688</v>
      </c>
      <c r="S7" t="s">
        <v>687</v>
      </c>
      <c r="T7" t="s">
        <v>687</v>
      </c>
      <c r="U7" t="s">
        <v>687</v>
      </c>
      <c r="V7" t="s">
        <v>688</v>
      </c>
      <c r="W7" t="s">
        <v>687</v>
      </c>
      <c r="X7" t="s">
        <v>688</v>
      </c>
      <c r="Y7" t="s">
        <v>688</v>
      </c>
      <c r="Z7" t="s">
        <v>687</v>
      </c>
      <c r="AA7" t="s">
        <v>688</v>
      </c>
      <c r="AB7" t="s">
        <v>687</v>
      </c>
      <c r="AC7" t="s">
        <v>688</v>
      </c>
      <c r="AD7" t="s">
        <v>688</v>
      </c>
      <c r="AE7" t="s">
        <v>688</v>
      </c>
      <c r="AF7" t="s">
        <v>688</v>
      </c>
      <c r="AG7" t="s">
        <v>688</v>
      </c>
      <c r="AH7" t="s">
        <v>688</v>
      </c>
    </row>
    <row r="8" spans="1:34">
      <c r="A8">
        <v>2014</v>
      </c>
      <c r="B8" s="14">
        <v>43054.605775462966</v>
      </c>
    </row>
    <row r="9" spans="1:34">
      <c r="A9">
        <v>2014</v>
      </c>
      <c r="B9" s="14">
        <v>43054.605775462966</v>
      </c>
      <c r="C9">
        <v>1</v>
      </c>
      <c r="D9" t="s">
        <v>687</v>
      </c>
      <c r="E9" t="s">
        <v>688</v>
      </c>
      <c r="F9" t="s">
        <v>687</v>
      </c>
      <c r="G9" t="s">
        <v>687</v>
      </c>
      <c r="H9" t="s">
        <v>687</v>
      </c>
      <c r="I9" t="s">
        <v>688</v>
      </c>
      <c r="J9" t="s">
        <v>688</v>
      </c>
      <c r="K9" t="s">
        <v>687</v>
      </c>
      <c r="L9" t="s">
        <v>688</v>
      </c>
      <c r="M9" t="s">
        <v>688</v>
      </c>
      <c r="N9" t="s">
        <v>688</v>
      </c>
      <c r="O9" t="s">
        <v>688</v>
      </c>
      <c r="P9" t="s">
        <v>688</v>
      </c>
      <c r="Q9" t="s">
        <v>687</v>
      </c>
      <c r="R9" t="s">
        <v>688</v>
      </c>
      <c r="S9" t="s">
        <v>688</v>
      </c>
      <c r="T9" t="s">
        <v>687</v>
      </c>
      <c r="U9" t="s">
        <v>687</v>
      </c>
      <c r="V9" t="s">
        <v>687</v>
      </c>
      <c r="W9" t="s">
        <v>687</v>
      </c>
      <c r="X9" t="s">
        <v>687</v>
      </c>
      <c r="Y9" t="s">
        <v>688</v>
      </c>
      <c r="Z9" t="s">
        <v>688</v>
      </c>
      <c r="AA9" t="s">
        <v>688</v>
      </c>
      <c r="AB9" t="s">
        <v>687</v>
      </c>
      <c r="AC9" t="s">
        <v>687</v>
      </c>
      <c r="AD9" t="s">
        <v>688</v>
      </c>
      <c r="AE9" t="s">
        <v>688</v>
      </c>
      <c r="AF9" t="s">
        <v>688</v>
      </c>
      <c r="AG9" t="s">
        <v>688</v>
      </c>
      <c r="AH9" t="s">
        <v>688</v>
      </c>
    </row>
    <row r="10" spans="1:34">
      <c r="A10">
        <v>2014</v>
      </c>
      <c r="B10" s="14">
        <v>43054.605775462966</v>
      </c>
      <c r="C10">
        <v>2</v>
      </c>
      <c r="D10" t="s">
        <v>687</v>
      </c>
      <c r="E10" t="s">
        <v>687</v>
      </c>
      <c r="F10" t="s">
        <v>687</v>
      </c>
      <c r="G10" t="s">
        <v>687</v>
      </c>
      <c r="H10" t="s">
        <v>688</v>
      </c>
      <c r="I10" t="s">
        <v>688</v>
      </c>
      <c r="J10" t="s">
        <v>688</v>
      </c>
      <c r="K10" t="s">
        <v>687</v>
      </c>
      <c r="L10" t="s">
        <v>688</v>
      </c>
      <c r="M10" t="s">
        <v>687</v>
      </c>
      <c r="N10" t="s">
        <v>687</v>
      </c>
      <c r="O10" t="s">
        <v>687</v>
      </c>
      <c r="P10" t="s">
        <v>688</v>
      </c>
      <c r="Q10" t="s">
        <v>687</v>
      </c>
      <c r="R10" t="s">
        <v>687</v>
      </c>
      <c r="S10" t="s">
        <v>687</v>
      </c>
      <c r="T10" t="s">
        <v>687</v>
      </c>
      <c r="U10" t="s">
        <v>687</v>
      </c>
      <c r="V10" t="s">
        <v>687</v>
      </c>
      <c r="W10" t="s">
        <v>687</v>
      </c>
      <c r="X10" t="s">
        <v>687</v>
      </c>
      <c r="Y10" t="s">
        <v>687</v>
      </c>
      <c r="Z10" t="s">
        <v>687</v>
      </c>
      <c r="AA10" t="s">
        <v>687</v>
      </c>
      <c r="AB10" t="s">
        <v>687</v>
      </c>
      <c r="AC10" t="s">
        <v>688</v>
      </c>
      <c r="AD10" t="s">
        <v>688</v>
      </c>
      <c r="AE10" t="s">
        <v>687</v>
      </c>
      <c r="AF10" t="s">
        <v>687</v>
      </c>
      <c r="AG10" t="s">
        <v>688</v>
      </c>
      <c r="AH10" t="s">
        <v>688</v>
      </c>
    </row>
    <row r="11" spans="1:34">
      <c r="A11">
        <v>2014</v>
      </c>
      <c r="B11" s="14">
        <v>43054.605775462966</v>
      </c>
      <c r="C11">
        <v>3</v>
      </c>
      <c r="D11" t="s">
        <v>688</v>
      </c>
      <c r="E11" t="s">
        <v>688</v>
      </c>
      <c r="F11" t="s">
        <v>687</v>
      </c>
      <c r="G11" t="s">
        <v>687</v>
      </c>
      <c r="H11" t="s">
        <v>688</v>
      </c>
      <c r="I11" t="s">
        <v>688</v>
      </c>
      <c r="J11" t="s">
        <v>688</v>
      </c>
      <c r="K11" t="s">
        <v>688</v>
      </c>
      <c r="L11" t="s">
        <v>688</v>
      </c>
      <c r="M11" t="s">
        <v>688</v>
      </c>
      <c r="N11" t="s">
        <v>687</v>
      </c>
      <c r="O11" t="s">
        <v>688</v>
      </c>
      <c r="P11" t="s">
        <v>688</v>
      </c>
      <c r="Q11" t="s">
        <v>688</v>
      </c>
      <c r="R11" t="s">
        <v>688</v>
      </c>
      <c r="S11" t="s">
        <v>687</v>
      </c>
      <c r="T11" t="s">
        <v>687</v>
      </c>
      <c r="U11" t="s">
        <v>687</v>
      </c>
      <c r="V11" t="s">
        <v>688</v>
      </c>
      <c r="W11" t="s">
        <v>687</v>
      </c>
      <c r="X11" t="s">
        <v>688</v>
      </c>
      <c r="Y11" t="s">
        <v>688</v>
      </c>
      <c r="Z11" t="s">
        <v>687</v>
      </c>
      <c r="AA11" t="s">
        <v>688</v>
      </c>
      <c r="AB11" t="s">
        <v>687</v>
      </c>
      <c r="AC11" t="s">
        <v>688</v>
      </c>
      <c r="AD11" t="s">
        <v>688</v>
      </c>
      <c r="AE11" t="s">
        <v>688</v>
      </c>
      <c r="AF11" t="s">
        <v>688</v>
      </c>
      <c r="AG11" t="s">
        <v>688</v>
      </c>
      <c r="AH11" t="s">
        <v>688</v>
      </c>
    </row>
    <row r="12" spans="1:34">
      <c r="A12">
        <v>2015</v>
      </c>
      <c r="B12" s="14">
        <v>43054.605775462966</v>
      </c>
    </row>
    <row r="13" spans="1:34">
      <c r="A13">
        <v>2015</v>
      </c>
      <c r="B13" s="14">
        <v>43054.605775462966</v>
      </c>
      <c r="C13">
        <v>1</v>
      </c>
      <c r="D13" t="s">
        <v>687</v>
      </c>
      <c r="E13" t="s">
        <v>688</v>
      </c>
      <c r="F13" t="s">
        <v>687</v>
      </c>
      <c r="G13" t="s">
        <v>687</v>
      </c>
      <c r="H13" t="s">
        <v>687</v>
      </c>
      <c r="I13" t="s">
        <v>688</v>
      </c>
      <c r="J13" t="s">
        <v>688</v>
      </c>
      <c r="K13" t="s">
        <v>687</v>
      </c>
      <c r="L13" t="s">
        <v>688</v>
      </c>
      <c r="M13" t="s">
        <v>688</v>
      </c>
      <c r="N13" t="s">
        <v>688</v>
      </c>
      <c r="O13" t="s">
        <v>687</v>
      </c>
      <c r="P13" t="s">
        <v>688</v>
      </c>
      <c r="Q13" t="s">
        <v>687</v>
      </c>
      <c r="R13" t="s">
        <v>688</v>
      </c>
      <c r="S13" t="s">
        <v>687</v>
      </c>
      <c r="T13" t="s">
        <v>687</v>
      </c>
      <c r="U13" t="s">
        <v>687</v>
      </c>
      <c r="V13" t="s">
        <v>687</v>
      </c>
      <c r="W13" t="s">
        <v>687</v>
      </c>
      <c r="X13" t="s">
        <v>687</v>
      </c>
      <c r="Y13" t="s">
        <v>688</v>
      </c>
      <c r="Z13" t="s">
        <v>688</v>
      </c>
      <c r="AA13" t="s">
        <v>688</v>
      </c>
      <c r="AB13" t="s">
        <v>687</v>
      </c>
      <c r="AC13" t="s">
        <v>688</v>
      </c>
      <c r="AD13" t="s">
        <v>688</v>
      </c>
      <c r="AE13" t="s">
        <v>688</v>
      </c>
      <c r="AF13" t="s">
        <v>688</v>
      </c>
      <c r="AG13" t="s">
        <v>688</v>
      </c>
      <c r="AH13" t="s">
        <v>688</v>
      </c>
    </row>
    <row r="14" spans="1:34">
      <c r="A14">
        <v>2015</v>
      </c>
      <c r="B14" s="14">
        <v>43054.605775462966</v>
      </c>
      <c r="C14">
        <v>2</v>
      </c>
      <c r="D14" t="s">
        <v>687</v>
      </c>
      <c r="E14" t="s">
        <v>687</v>
      </c>
      <c r="F14" t="s">
        <v>688</v>
      </c>
      <c r="G14" t="s">
        <v>687</v>
      </c>
      <c r="H14" t="s">
        <v>688</v>
      </c>
      <c r="I14" t="s">
        <v>688</v>
      </c>
      <c r="J14" t="s">
        <v>688</v>
      </c>
      <c r="K14" t="s">
        <v>687</v>
      </c>
      <c r="L14" t="s">
        <v>688</v>
      </c>
      <c r="M14" t="s">
        <v>687</v>
      </c>
      <c r="N14" t="s">
        <v>688</v>
      </c>
      <c r="O14" t="s">
        <v>687</v>
      </c>
      <c r="P14" t="s">
        <v>688</v>
      </c>
      <c r="Q14" t="s">
        <v>687</v>
      </c>
      <c r="R14" t="s">
        <v>687</v>
      </c>
      <c r="S14" t="s">
        <v>687</v>
      </c>
      <c r="T14" t="s">
        <v>687</v>
      </c>
      <c r="U14" t="s">
        <v>687</v>
      </c>
      <c r="V14" t="s">
        <v>687</v>
      </c>
      <c r="W14" t="s">
        <v>687</v>
      </c>
      <c r="X14" t="s">
        <v>687</v>
      </c>
      <c r="Y14" t="s">
        <v>687</v>
      </c>
      <c r="Z14" t="s">
        <v>688</v>
      </c>
      <c r="AA14" t="s">
        <v>687</v>
      </c>
      <c r="AB14" t="s">
        <v>687</v>
      </c>
      <c r="AC14" t="s">
        <v>688</v>
      </c>
      <c r="AD14" t="s">
        <v>688</v>
      </c>
      <c r="AE14" t="s">
        <v>687</v>
      </c>
      <c r="AF14" t="s">
        <v>687</v>
      </c>
      <c r="AG14" t="s">
        <v>688</v>
      </c>
      <c r="AH14" t="s">
        <v>688</v>
      </c>
    </row>
    <row r="15" spans="1:34">
      <c r="A15">
        <v>2015</v>
      </c>
      <c r="B15" s="14">
        <v>43054.605775462966</v>
      </c>
      <c r="C15">
        <v>3</v>
      </c>
      <c r="D15" t="s">
        <v>688</v>
      </c>
      <c r="E15" t="s">
        <v>688</v>
      </c>
      <c r="F15" t="s">
        <v>687</v>
      </c>
      <c r="G15" t="s">
        <v>687</v>
      </c>
      <c r="H15" t="s">
        <v>688</v>
      </c>
      <c r="I15" t="s">
        <v>688</v>
      </c>
      <c r="J15" t="s">
        <v>688</v>
      </c>
      <c r="K15" t="s">
        <v>688</v>
      </c>
      <c r="L15" t="s">
        <v>688</v>
      </c>
      <c r="M15" t="s">
        <v>688</v>
      </c>
      <c r="N15" t="s">
        <v>687</v>
      </c>
      <c r="O15" t="s">
        <v>688</v>
      </c>
      <c r="P15" t="s">
        <v>688</v>
      </c>
      <c r="Q15" t="s">
        <v>688</v>
      </c>
      <c r="R15" t="s">
        <v>688</v>
      </c>
      <c r="S15" t="s">
        <v>687</v>
      </c>
      <c r="T15" t="s">
        <v>687</v>
      </c>
      <c r="U15" t="s">
        <v>687</v>
      </c>
      <c r="V15" t="s">
        <v>688</v>
      </c>
      <c r="W15" t="s">
        <v>687</v>
      </c>
      <c r="X15" t="s">
        <v>688</v>
      </c>
      <c r="Y15" t="s">
        <v>688</v>
      </c>
      <c r="Z15" t="s">
        <v>687</v>
      </c>
      <c r="AA15" t="s">
        <v>688</v>
      </c>
      <c r="AB15" t="s">
        <v>687</v>
      </c>
      <c r="AC15" t="s">
        <v>688</v>
      </c>
      <c r="AD15" t="s">
        <v>688</v>
      </c>
      <c r="AE15" t="s">
        <v>688</v>
      </c>
      <c r="AF15" t="s">
        <v>688</v>
      </c>
      <c r="AG15" t="s">
        <v>688</v>
      </c>
      <c r="AH15" t="s">
        <v>688</v>
      </c>
    </row>
    <row r="16" spans="1:34">
      <c r="A16">
        <v>2016</v>
      </c>
      <c r="B16" s="14">
        <v>43054.605775462966</v>
      </c>
    </row>
    <row r="17" spans="1:34">
      <c r="A17">
        <v>2016</v>
      </c>
      <c r="B17" s="14">
        <v>43054.605775462966</v>
      </c>
      <c r="C17">
        <v>1</v>
      </c>
      <c r="D17" t="s">
        <v>688</v>
      </c>
      <c r="E17" t="s">
        <v>688</v>
      </c>
      <c r="F17" t="s">
        <v>687</v>
      </c>
      <c r="G17" t="s">
        <v>687</v>
      </c>
      <c r="H17" t="s">
        <v>687</v>
      </c>
      <c r="I17" t="s">
        <v>688</v>
      </c>
      <c r="J17" t="s">
        <v>688</v>
      </c>
      <c r="K17" t="s">
        <v>687</v>
      </c>
      <c r="L17" t="s">
        <v>688</v>
      </c>
      <c r="M17" t="s">
        <v>688</v>
      </c>
      <c r="N17" t="s">
        <v>688</v>
      </c>
      <c r="O17" t="s">
        <v>687</v>
      </c>
      <c r="P17" t="s">
        <v>688</v>
      </c>
      <c r="Q17" t="s">
        <v>687</v>
      </c>
      <c r="R17" t="s">
        <v>688</v>
      </c>
      <c r="S17" t="s">
        <v>687</v>
      </c>
      <c r="T17" t="s">
        <v>687</v>
      </c>
      <c r="U17" t="s">
        <v>687</v>
      </c>
      <c r="V17" t="s">
        <v>687</v>
      </c>
      <c r="W17" t="s">
        <v>687</v>
      </c>
      <c r="X17" t="s">
        <v>687</v>
      </c>
      <c r="Y17" t="s">
        <v>688</v>
      </c>
      <c r="Z17" t="s">
        <v>688</v>
      </c>
      <c r="AA17" t="s">
        <v>688</v>
      </c>
      <c r="AB17" t="s">
        <v>687</v>
      </c>
      <c r="AC17" t="s">
        <v>688</v>
      </c>
      <c r="AD17" t="s">
        <v>688</v>
      </c>
      <c r="AE17" t="s">
        <v>688</v>
      </c>
      <c r="AF17" t="s">
        <v>688</v>
      </c>
      <c r="AG17" t="s">
        <v>688</v>
      </c>
      <c r="AH17" t="s">
        <v>688</v>
      </c>
    </row>
    <row r="18" spans="1:34">
      <c r="A18">
        <v>2016</v>
      </c>
      <c r="B18" s="14">
        <v>43054.605775462966</v>
      </c>
      <c r="C18">
        <v>2</v>
      </c>
      <c r="D18" t="s">
        <v>687</v>
      </c>
      <c r="E18" t="s">
        <v>687</v>
      </c>
      <c r="F18" t="s">
        <v>688</v>
      </c>
      <c r="G18" t="s">
        <v>687</v>
      </c>
      <c r="H18" t="s">
        <v>688</v>
      </c>
      <c r="I18" t="s">
        <v>688</v>
      </c>
      <c r="J18" t="s">
        <v>688</v>
      </c>
      <c r="K18" t="s">
        <v>687</v>
      </c>
      <c r="L18" t="s">
        <v>688</v>
      </c>
      <c r="M18" t="s">
        <v>687</v>
      </c>
      <c r="N18" t="s">
        <v>688</v>
      </c>
      <c r="O18" t="s">
        <v>687</v>
      </c>
      <c r="P18" t="s">
        <v>688</v>
      </c>
      <c r="Q18" t="s">
        <v>687</v>
      </c>
      <c r="R18" t="s">
        <v>687</v>
      </c>
      <c r="S18" t="s">
        <v>687</v>
      </c>
      <c r="T18" t="s">
        <v>687</v>
      </c>
      <c r="U18" t="s">
        <v>687</v>
      </c>
      <c r="V18" t="s">
        <v>687</v>
      </c>
      <c r="W18" t="s">
        <v>687</v>
      </c>
      <c r="X18" t="s">
        <v>687</v>
      </c>
      <c r="Y18" t="s">
        <v>687</v>
      </c>
      <c r="Z18" t="s">
        <v>688</v>
      </c>
      <c r="AA18" t="s">
        <v>687</v>
      </c>
      <c r="AB18" t="s">
        <v>687</v>
      </c>
      <c r="AC18" t="s">
        <v>688</v>
      </c>
      <c r="AD18" t="s">
        <v>688</v>
      </c>
      <c r="AE18" t="s">
        <v>687</v>
      </c>
      <c r="AF18" t="s">
        <v>687</v>
      </c>
      <c r="AG18" t="s">
        <v>688</v>
      </c>
      <c r="AH18" t="s">
        <v>688</v>
      </c>
    </row>
    <row r="19" spans="1:34">
      <c r="A19">
        <v>2016</v>
      </c>
      <c r="B19" s="14">
        <v>43054.605775462966</v>
      </c>
      <c r="C19">
        <v>3</v>
      </c>
      <c r="D19" t="s">
        <v>688</v>
      </c>
      <c r="E19" t="s">
        <v>688</v>
      </c>
      <c r="F19" t="s">
        <v>687</v>
      </c>
      <c r="G19" t="s">
        <v>687</v>
      </c>
      <c r="H19" t="s">
        <v>688</v>
      </c>
      <c r="I19" t="s">
        <v>688</v>
      </c>
      <c r="J19" t="s">
        <v>688</v>
      </c>
      <c r="K19" t="s">
        <v>688</v>
      </c>
      <c r="L19" t="s">
        <v>688</v>
      </c>
      <c r="M19" t="s">
        <v>688</v>
      </c>
      <c r="N19" t="s">
        <v>688</v>
      </c>
      <c r="O19" t="s">
        <v>687</v>
      </c>
      <c r="P19" t="s">
        <v>688</v>
      </c>
      <c r="Q19" t="s">
        <v>688</v>
      </c>
      <c r="R19" t="s">
        <v>688</v>
      </c>
      <c r="S19" t="s">
        <v>687</v>
      </c>
      <c r="T19" t="s">
        <v>687</v>
      </c>
      <c r="U19" t="s">
        <v>687</v>
      </c>
      <c r="V19" t="s">
        <v>688</v>
      </c>
      <c r="W19" t="s">
        <v>687</v>
      </c>
      <c r="X19" t="s">
        <v>688</v>
      </c>
      <c r="Y19" t="s">
        <v>688</v>
      </c>
      <c r="Z19" t="s">
        <v>687</v>
      </c>
      <c r="AA19" t="s">
        <v>688</v>
      </c>
      <c r="AB19" t="s">
        <v>688</v>
      </c>
      <c r="AC19" t="s">
        <v>688</v>
      </c>
      <c r="AD19" t="s">
        <v>688</v>
      </c>
      <c r="AE19" t="s">
        <v>688</v>
      </c>
      <c r="AF19" t="s">
        <v>688</v>
      </c>
      <c r="AG19" t="s">
        <v>688</v>
      </c>
      <c r="AH19" t="s">
        <v>688</v>
      </c>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E158"/>
  <sheetViews>
    <sheetView workbookViewId="0"/>
  </sheetViews>
  <sheetFormatPr defaultRowHeight="15"/>
  <sheetData>
    <row r="1" spans="1:5">
      <c r="A1">
        <v>7.3</v>
      </c>
      <c r="B1" t="s">
        <v>4934</v>
      </c>
    </row>
    <row r="2" spans="1:5">
      <c r="A2" s="10" t="str">
        <f>HYPERLINK("#'Contents'!B168", "Back to Contents")</f>
        <v>Back to Contents</v>
      </c>
    </row>
    <row r="3" spans="1:5">
      <c r="A3" t="s">
        <v>110</v>
      </c>
      <c r="B3" t="s">
        <v>109</v>
      </c>
      <c r="C3" t="s">
        <v>108</v>
      </c>
      <c r="D3" t="s">
        <v>7348</v>
      </c>
      <c r="E3" t="s">
        <v>3965</v>
      </c>
    </row>
    <row r="4" spans="1:5">
      <c r="A4" t="s">
        <v>117</v>
      </c>
      <c r="B4" s="14">
        <v>43054.608171296299</v>
      </c>
      <c r="C4">
        <v>2015</v>
      </c>
      <c r="D4" t="s">
        <v>7349</v>
      </c>
      <c r="E4" t="s">
        <v>7350</v>
      </c>
    </row>
    <row r="5" spans="1:5">
      <c r="A5" t="s">
        <v>117</v>
      </c>
      <c r="B5" s="14">
        <v>43054.608171296299</v>
      </c>
      <c r="C5">
        <v>2016</v>
      </c>
      <c r="D5" t="s">
        <v>7349</v>
      </c>
      <c r="E5" t="s">
        <v>7350</v>
      </c>
    </row>
    <row r="6" spans="1:5">
      <c r="A6" t="s">
        <v>126</v>
      </c>
      <c r="B6" s="14">
        <v>43054.608171296299</v>
      </c>
    </row>
    <row r="7" spans="1:5">
      <c r="A7" t="s">
        <v>134</v>
      </c>
      <c r="B7" s="14">
        <v>43054.608171296299</v>
      </c>
    </row>
    <row r="8" spans="1:5">
      <c r="A8" t="s">
        <v>147</v>
      </c>
      <c r="B8" s="14">
        <v>43054.608171296299</v>
      </c>
      <c r="C8">
        <v>2014</v>
      </c>
      <c r="D8">
        <v>8214</v>
      </c>
      <c r="E8" t="s">
        <v>3966</v>
      </c>
    </row>
    <row r="9" spans="1:5">
      <c r="A9" t="s">
        <v>147</v>
      </c>
      <c r="B9" s="14">
        <v>43054.608171296299</v>
      </c>
      <c r="C9">
        <v>2015</v>
      </c>
      <c r="D9">
        <v>8214</v>
      </c>
      <c r="E9" t="s">
        <v>7351</v>
      </c>
    </row>
    <row r="10" spans="1:5">
      <c r="A10" t="s">
        <v>147</v>
      </c>
      <c r="B10" s="14">
        <v>43054.608171296299</v>
      </c>
      <c r="C10">
        <v>2016</v>
      </c>
      <c r="D10">
        <v>8214</v>
      </c>
      <c r="E10" t="s">
        <v>7352</v>
      </c>
    </row>
    <row r="11" spans="1:5">
      <c r="A11" t="s">
        <v>155</v>
      </c>
      <c r="B11" s="14">
        <v>43054.608171296299</v>
      </c>
    </row>
    <row r="12" spans="1:5">
      <c r="A12" t="s">
        <v>162</v>
      </c>
      <c r="B12" s="14">
        <v>43054.608171296299</v>
      </c>
    </row>
    <row r="13" spans="1:5">
      <c r="A13" t="s">
        <v>172</v>
      </c>
      <c r="B13" s="14">
        <v>43054.608171296299</v>
      </c>
      <c r="C13">
        <v>2013</v>
      </c>
      <c r="D13">
        <v>32921</v>
      </c>
      <c r="E13" t="s">
        <v>3967</v>
      </c>
    </row>
    <row r="14" spans="1:5">
      <c r="A14" t="s">
        <v>180</v>
      </c>
      <c r="B14" s="14">
        <v>43054.608171296299</v>
      </c>
    </row>
    <row r="15" spans="1:5">
      <c r="A15" t="s">
        <v>192</v>
      </c>
      <c r="B15" s="14">
        <v>43054.608171296299</v>
      </c>
      <c r="C15">
        <v>2014</v>
      </c>
      <c r="D15">
        <v>2621</v>
      </c>
      <c r="E15" t="s">
        <v>4978</v>
      </c>
    </row>
    <row r="16" spans="1:5">
      <c r="A16" t="s">
        <v>199</v>
      </c>
      <c r="B16" s="14">
        <v>43054.608171296299</v>
      </c>
    </row>
    <row r="17" spans="1:5">
      <c r="A17" t="s">
        <v>205</v>
      </c>
      <c r="B17" s="14">
        <v>43054.608171296299</v>
      </c>
      <c r="C17">
        <v>2014</v>
      </c>
      <c r="D17">
        <v>35455</v>
      </c>
      <c r="E17" t="s">
        <v>4980</v>
      </c>
    </row>
    <row r="18" spans="1:5">
      <c r="A18" t="s">
        <v>205</v>
      </c>
      <c r="B18" s="14">
        <v>43054.608171296299</v>
      </c>
      <c r="C18">
        <v>2015</v>
      </c>
      <c r="D18" t="s">
        <v>4981</v>
      </c>
      <c r="E18" t="s">
        <v>4982</v>
      </c>
    </row>
    <row r="19" spans="1:5">
      <c r="A19" t="s">
        <v>205</v>
      </c>
      <c r="B19" s="14">
        <v>43054.608171296299</v>
      </c>
      <c r="C19">
        <v>2016</v>
      </c>
      <c r="D19">
        <v>34393</v>
      </c>
      <c r="E19" t="s">
        <v>4979</v>
      </c>
    </row>
    <row r="20" spans="1:5">
      <c r="A20" t="s">
        <v>380</v>
      </c>
      <c r="B20" s="14">
        <v>43054.608171296299</v>
      </c>
      <c r="C20">
        <v>2013</v>
      </c>
      <c r="D20">
        <v>203406</v>
      </c>
      <c r="E20" t="s">
        <v>3968</v>
      </c>
    </row>
    <row r="21" spans="1:5">
      <c r="A21" t="s">
        <v>380</v>
      </c>
      <c r="B21" s="14">
        <v>43054.608171296299</v>
      </c>
      <c r="C21">
        <v>2014</v>
      </c>
      <c r="D21">
        <v>205968</v>
      </c>
      <c r="E21" t="s">
        <v>3969</v>
      </c>
    </row>
    <row r="22" spans="1:5">
      <c r="A22" t="s">
        <v>380</v>
      </c>
      <c r="B22" s="14">
        <v>43054.608171296299</v>
      </c>
      <c r="C22">
        <v>2015</v>
      </c>
      <c r="D22">
        <v>205968</v>
      </c>
      <c r="E22" t="s">
        <v>3969</v>
      </c>
    </row>
    <row r="23" spans="1:5">
      <c r="A23" t="s">
        <v>380</v>
      </c>
      <c r="B23" s="14">
        <v>43054.608171296299</v>
      </c>
      <c r="C23">
        <v>2016</v>
      </c>
      <c r="D23">
        <v>205968</v>
      </c>
      <c r="E23" t="s">
        <v>3969</v>
      </c>
    </row>
    <row r="24" spans="1:5">
      <c r="A24" t="s">
        <v>215</v>
      </c>
      <c r="B24" s="14">
        <v>43054.608171296299</v>
      </c>
    </row>
    <row r="25" spans="1:5">
      <c r="A25" t="s">
        <v>223</v>
      </c>
      <c r="B25" s="14">
        <v>43054.608171296299</v>
      </c>
    </row>
    <row r="26" spans="1:5">
      <c r="A26" t="s">
        <v>232</v>
      </c>
      <c r="B26" s="14">
        <v>43054.608171296299</v>
      </c>
    </row>
    <row r="27" spans="1:5">
      <c r="A27" t="s">
        <v>239</v>
      </c>
      <c r="B27" s="14">
        <v>43054.608171296299</v>
      </c>
    </row>
    <row r="28" spans="1:5">
      <c r="A28" t="s">
        <v>248</v>
      </c>
      <c r="B28" s="14">
        <v>43054.608171296299</v>
      </c>
    </row>
    <row r="29" spans="1:5">
      <c r="A29" t="s">
        <v>254</v>
      </c>
      <c r="B29" s="14">
        <v>43054.608171296299</v>
      </c>
    </row>
    <row r="30" spans="1:5">
      <c r="A30" t="s">
        <v>263</v>
      </c>
      <c r="B30" s="14">
        <v>43054.608171296299</v>
      </c>
    </row>
    <row r="31" spans="1:5">
      <c r="A31" t="s">
        <v>280</v>
      </c>
      <c r="B31" s="14">
        <v>43054.608171296299</v>
      </c>
      <c r="C31">
        <v>2013</v>
      </c>
      <c r="D31">
        <v>201949</v>
      </c>
      <c r="E31" t="s">
        <v>3970</v>
      </c>
    </row>
    <row r="32" spans="1:5">
      <c r="A32" t="s">
        <v>272</v>
      </c>
      <c r="B32" s="14">
        <v>43054.608171296299</v>
      </c>
    </row>
    <row r="33" spans="1:5">
      <c r="A33" t="s">
        <v>285</v>
      </c>
      <c r="B33" s="14">
        <v>43054.608171296299</v>
      </c>
    </row>
    <row r="34" spans="1:5">
      <c r="A34" t="s">
        <v>291</v>
      </c>
      <c r="B34" s="14">
        <v>43054.608171296299</v>
      </c>
    </row>
    <row r="35" spans="1:5">
      <c r="A35" t="s">
        <v>300</v>
      </c>
      <c r="B35" s="14">
        <v>43054.608171296299</v>
      </c>
    </row>
    <row r="36" spans="1:5">
      <c r="A36" t="s">
        <v>311</v>
      </c>
      <c r="B36" s="14">
        <v>43054.608171296299</v>
      </c>
    </row>
    <row r="37" spans="1:5">
      <c r="A37" t="s">
        <v>318</v>
      </c>
      <c r="B37" s="14">
        <v>43054.608171296299</v>
      </c>
      <c r="C37">
        <v>2014</v>
      </c>
      <c r="D37" t="s">
        <v>3971</v>
      </c>
      <c r="E37" t="s">
        <v>3972</v>
      </c>
    </row>
    <row r="38" spans="1:5">
      <c r="A38" t="s">
        <v>318</v>
      </c>
      <c r="B38" s="14">
        <v>43054.608171296299</v>
      </c>
      <c r="C38">
        <v>2015</v>
      </c>
      <c r="D38">
        <v>24973</v>
      </c>
      <c r="E38" t="s">
        <v>7353</v>
      </c>
    </row>
    <row r="39" spans="1:5">
      <c r="A39" t="s">
        <v>318</v>
      </c>
      <c r="B39" s="14">
        <v>43054.608171296299</v>
      </c>
      <c r="C39">
        <v>2016</v>
      </c>
      <c r="D39">
        <v>37019</v>
      </c>
      <c r="E39" t="s">
        <v>7354</v>
      </c>
    </row>
    <row r="40" spans="1:5">
      <c r="A40" t="s">
        <v>327</v>
      </c>
      <c r="B40" s="14">
        <v>43054.608171296299</v>
      </c>
      <c r="C40">
        <v>2013</v>
      </c>
      <c r="D40">
        <v>203521</v>
      </c>
      <c r="E40" t="s">
        <v>3973</v>
      </c>
    </row>
    <row r="41" spans="1:5">
      <c r="A41" t="s">
        <v>336</v>
      </c>
      <c r="B41" s="14">
        <v>43054.608171296299</v>
      </c>
    </row>
    <row r="42" spans="1:5">
      <c r="A42" t="s">
        <v>349</v>
      </c>
      <c r="B42" s="14">
        <v>43054.608171296299</v>
      </c>
    </row>
    <row r="43" spans="1:5">
      <c r="A43" t="s">
        <v>359</v>
      </c>
      <c r="B43" s="14">
        <v>43054.608171296299</v>
      </c>
    </row>
    <row r="44" spans="1:5">
      <c r="A44" t="s">
        <v>368</v>
      </c>
      <c r="B44" s="14">
        <v>43054.608171296299</v>
      </c>
      <c r="C44">
        <v>2013</v>
      </c>
      <c r="D44">
        <v>29444</v>
      </c>
      <c r="E44" t="s">
        <v>4983</v>
      </c>
    </row>
    <row r="45" spans="1:5">
      <c r="A45" t="s">
        <v>368</v>
      </c>
      <c r="B45" s="14">
        <v>43054.608171296299</v>
      </c>
      <c r="C45">
        <v>2016</v>
      </c>
      <c r="D45">
        <v>36480</v>
      </c>
      <c r="E45" t="s">
        <v>7355</v>
      </c>
    </row>
    <row r="46" spans="1:5">
      <c r="B46" s="14"/>
    </row>
    <row r="47" spans="1:5">
      <c r="B47" s="14"/>
    </row>
    <row r="48" spans="1:5">
      <c r="B48" s="14"/>
    </row>
    <row r="49" spans="2:2">
      <c r="B49" s="14"/>
    </row>
    <row r="50" spans="2:2">
      <c r="B50" s="14"/>
    </row>
    <row r="51" spans="2:2">
      <c r="B51" s="14"/>
    </row>
    <row r="52" spans="2:2">
      <c r="B52" s="14"/>
    </row>
    <row r="53" spans="2:2">
      <c r="B53" s="14"/>
    </row>
    <row r="54" spans="2:2">
      <c r="B54" s="14"/>
    </row>
    <row r="55" spans="2:2">
      <c r="B55" s="14"/>
    </row>
    <row r="56" spans="2:2">
      <c r="B56" s="14"/>
    </row>
    <row r="57" spans="2:2">
      <c r="B57" s="14"/>
    </row>
    <row r="58" spans="2:2">
      <c r="B58" s="14"/>
    </row>
    <row r="59" spans="2:2">
      <c r="B59" s="14"/>
    </row>
    <row r="60" spans="2:2">
      <c r="B60" s="14"/>
    </row>
    <row r="61" spans="2:2">
      <c r="B61" s="14"/>
    </row>
    <row r="62" spans="2:2">
      <c r="B62" s="14"/>
    </row>
    <row r="63" spans="2:2">
      <c r="B63" s="14"/>
    </row>
    <row r="64" spans="2:2">
      <c r="B64" s="14"/>
    </row>
    <row r="65" spans="2:2">
      <c r="B65" s="14"/>
    </row>
    <row r="66" spans="2:2">
      <c r="B66" s="14"/>
    </row>
    <row r="67" spans="2:2">
      <c r="B67" s="14"/>
    </row>
    <row r="68" spans="2:2">
      <c r="B68" s="14"/>
    </row>
    <row r="69" spans="2:2">
      <c r="B69" s="14"/>
    </row>
    <row r="70" spans="2:2">
      <c r="B70" s="14"/>
    </row>
    <row r="71" spans="2:2">
      <c r="B71" s="14"/>
    </row>
    <row r="72" spans="2:2">
      <c r="B72" s="14"/>
    </row>
    <row r="73" spans="2:2">
      <c r="B73" s="14"/>
    </row>
    <row r="74" spans="2:2">
      <c r="B74" s="14"/>
    </row>
    <row r="75" spans="2:2">
      <c r="B75" s="14"/>
    </row>
    <row r="76" spans="2:2">
      <c r="B76" s="14"/>
    </row>
    <row r="77" spans="2:2">
      <c r="B77" s="14"/>
    </row>
    <row r="78" spans="2:2">
      <c r="B78" s="14"/>
    </row>
    <row r="79" spans="2:2">
      <c r="B79" s="14"/>
    </row>
    <row r="80" spans="2:2">
      <c r="B80" s="14"/>
    </row>
    <row r="81" spans="2:2">
      <c r="B81" s="14"/>
    </row>
    <row r="82" spans="2:2">
      <c r="B82" s="14"/>
    </row>
    <row r="83" spans="2:2">
      <c r="B83" s="14"/>
    </row>
    <row r="84" spans="2:2">
      <c r="B84" s="14"/>
    </row>
    <row r="85" spans="2:2">
      <c r="B85" s="14"/>
    </row>
    <row r="86" spans="2:2">
      <c r="B86" s="14"/>
    </row>
    <row r="87" spans="2:2">
      <c r="B87" s="14"/>
    </row>
    <row r="88" spans="2:2">
      <c r="B88" s="14"/>
    </row>
    <row r="89" spans="2:2">
      <c r="B89" s="14"/>
    </row>
    <row r="90" spans="2:2">
      <c r="B90" s="14"/>
    </row>
    <row r="91" spans="2:2">
      <c r="B91" s="14"/>
    </row>
    <row r="92" spans="2:2">
      <c r="B92" s="14"/>
    </row>
    <row r="93" spans="2:2">
      <c r="B93" s="14"/>
    </row>
    <row r="94" spans="2:2">
      <c r="B94" s="14"/>
    </row>
    <row r="95" spans="2:2">
      <c r="B95" s="14"/>
    </row>
    <row r="96" spans="2:2">
      <c r="B96" s="14"/>
    </row>
    <row r="97" spans="2:2">
      <c r="B97" s="14"/>
    </row>
    <row r="98" spans="2:2">
      <c r="B98" s="14"/>
    </row>
    <row r="99" spans="2:2">
      <c r="B99" s="14"/>
    </row>
    <row r="100" spans="2:2">
      <c r="B100" s="14"/>
    </row>
    <row r="101" spans="2:2">
      <c r="B101" s="14"/>
    </row>
    <row r="102" spans="2:2">
      <c r="B102" s="14"/>
    </row>
    <row r="103" spans="2:2">
      <c r="B103" s="14"/>
    </row>
    <row r="104" spans="2:2">
      <c r="B104" s="14"/>
    </row>
    <row r="105" spans="2:2">
      <c r="B105" s="14"/>
    </row>
    <row r="106" spans="2:2">
      <c r="B106" s="14"/>
    </row>
    <row r="107" spans="2:2">
      <c r="B107" s="14"/>
    </row>
    <row r="108" spans="2:2">
      <c r="B108" s="14"/>
    </row>
    <row r="109" spans="2:2">
      <c r="B109" s="14"/>
    </row>
    <row r="110" spans="2:2">
      <c r="B110" s="14"/>
    </row>
    <row r="111" spans="2:2">
      <c r="B111" s="14"/>
    </row>
    <row r="112" spans="2:2">
      <c r="B112" s="14"/>
    </row>
    <row r="113" spans="2:2">
      <c r="B113" s="14"/>
    </row>
    <row r="114" spans="2:2">
      <c r="B114" s="14"/>
    </row>
    <row r="115" spans="2:2">
      <c r="B115" s="14"/>
    </row>
    <row r="116" spans="2:2">
      <c r="B116" s="14"/>
    </row>
    <row r="117" spans="2:2">
      <c r="B117" s="14"/>
    </row>
    <row r="118" spans="2:2">
      <c r="B118" s="14"/>
    </row>
    <row r="119" spans="2:2">
      <c r="B119" s="14"/>
    </row>
    <row r="120" spans="2:2">
      <c r="B120" s="14"/>
    </row>
    <row r="121" spans="2:2">
      <c r="B121" s="14"/>
    </row>
    <row r="122" spans="2:2">
      <c r="B122" s="14"/>
    </row>
    <row r="123" spans="2:2">
      <c r="B123" s="14"/>
    </row>
    <row r="124" spans="2:2">
      <c r="B124" s="14"/>
    </row>
    <row r="125" spans="2:2">
      <c r="B125" s="14"/>
    </row>
    <row r="126" spans="2:2">
      <c r="B126" s="14"/>
    </row>
    <row r="127" spans="2:2">
      <c r="B127" s="14"/>
    </row>
    <row r="128" spans="2:2">
      <c r="B128" s="14"/>
    </row>
    <row r="129" spans="2:2">
      <c r="B129" s="14"/>
    </row>
    <row r="130" spans="2:2">
      <c r="B130" s="14"/>
    </row>
    <row r="131" spans="2:2">
      <c r="B131" s="14"/>
    </row>
    <row r="132" spans="2:2">
      <c r="B132" s="14"/>
    </row>
    <row r="133" spans="2:2">
      <c r="B133" s="14"/>
    </row>
    <row r="134" spans="2:2">
      <c r="B134" s="14"/>
    </row>
    <row r="135" spans="2:2">
      <c r="B135" s="14"/>
    </row>
    <row r="136" spans="2:2">
      <c r="B136" s="14"/>
    </row>
    <row r="137" spans="2:2">
      <c r="B137" s="14"/>
    </row>
    <row r="138" spans="2:2">
      <c r="B138" s="14"/>
    </row>
    <row r="139" spans="2:2">
      <c r="B139" s="14"/>
    </row>
    <row r="140" spans="2:2">
      <c r="B140" s="14"/>
    </row>
    <row r="141" spans="2:2">
      <c r="B141" s="14"/>
    </row>
    <row r="142" spans="2:2">
      <c r="B142" s="14"/>
    </row>
    <row r="143" spans="2:2">
      <c r="B143" s="14"/>
    </row>
    <row r="144" spans="2:2">
      <c r="B144" s="14"/>
    </row>
    <row r="145" spans="2:2">
      <c r="B145" s="14"/>
    </row>
    <row r="146" spans="2:2">
      <c r="B146" s="14"/>
    </row>
    <row r="147" spans="2:2">
      <c r="B147" s="14"/>
    </row>
    <row r="148" spans="2:2">
      <c r="B148" s="14"/>
    </row>
    <row r="149" spans="2:2">
      <c r="B149" s="14"/>
    </row>
    <row r="150" spans="2:2">
      <c r="B150" s="14"/>
    </row>
    <row r="151" spans="2:2">
      <c r="B151" s="14"/>
    </row>
    <row r="152" spans="2:2">
      <c r="B152" s="14"/>
    </row>
    <row r="153" spans="2:2">
      <c r="B153" s="14"/>
    </row>
    <row r="154" spans="2:2">
      <c r="B154" s="14"/>
    </row>
    <row r="155" spans="2:2">
      <c r="B155" s="14"/>
    </row>
    <row r="156" spans="2:2">
      <c r="B156" s="14"/>
    </row>
    <row r="157" spans="2:2">
      <c r="B157" s="14"/>
    </row>
    <row r="158" spans="2:2">
      <c r="B158" s="14"/>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AH28"/>
  <sheetViews>
    <sheetView workbookViewId="0"/>
  </sheetViews>
  <sheetFormatPr defaultRowHeight="15"/>
  <sheetData>
    <row r="1" spans="1:34">
      <c r="A1">
        <v>8.1</v>
      </c>
      <c r="B1" t="s">
        <v>4937</v>
      </c>
    </row>
    <row r="2" spans="1:34">
      <c r="A2" s="10" t="str">
        <f>HYPERLINK("#'Contents'!B172", "Back to Contents")</f>
        <v>Back to Contents</v>
      </c>
    </row>
    <row r="3" spans="1:34">
      <c r="A3" t="s">
        <v>108</v>
      </c>
      <c r="B3" t="s">
        <v>3974</v>
      </c>
      <c r="C3" t="s">
        <v>109</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t="s">
        <v>3975</v>
      </c>
      <c r="C4" s="14">
        <v>43054.608206018522</v>
      </c>
      <c r="D4">
        <v>124.67400000000001</v>
      </c>
      <c r="E4">
        <v>131.61500000000001</v>
      </c>
      <c r="F4">
        <v>0</v>
      </c>
      <c r="G4">
        <v>317.50900000000001</v>
      </c>
      <c r="I4">
        <v>4495.4340000000002</v>
      </c>
      <c r="J4">
        <v>0</v>
      </c>
      <c r="K4">
        <v>156.51900000000001</v>
      </c>
      <c r="L4">
        <v>1679.4780000000001</v>
      </c>
      <c r="M4">
        <v>0</v>
      </c>
      <c r="O4">
        <v>1250.8430000000001</v>
      </c>
      <c r="P4">
        <v>0</v>
      </c>
      <c r="Q4">
        <v>283.97399999999999</v>
      </c>
      <c r="R4">
        <v>10.566000000000001</v>
      </c>
      <c r="S4">
        <v>0</v>
      </c>
      <c r="T4">
        <v>121.833</v>
      </c>
      <c r="W4">
        <v>0</v>
      </c>
      <c r="X4">
        <v>204.11799999999999</v>
      </c>
      <c r="Y4">
        <v>0</v>
      </c>
      <c r="Z4">
        <v>0</v>
      </c>
      <c r="AC4">
        <v>0</v>
      </c>
      <c r="AD4">
        <v>678.41700000000003</v>
      </c>
      <c r="AE4">
        <v>166.43899999999999</v>
      </c>
      <c r="AG4">
        <v>12.842000000000001</v>
      </c>
      <c r="AH4">
        <v>0</v>
      </c>
    </row>
    <row r="5" spans="1:34">
      <c r="A5">
        <v>2013</v>
      </c>
      <c r="B5" t="s">
        <v>3976</v>
      </c>
      <c r="C5" s="14">
        <v>43054.608206018522</v>
      </c>
      <c r="D5">
        <v>0</v>
      </c>
      <c r="E5">
        <v>55.957000000000001</v>
      </c>
      <c r="F5">
        <v>0</v>
      </c>
      <c r="J5">
        <v>0</v>
      </c>
      <c r="L5">
        <v>83.887</v>
      </c>
      <c r="M5">
        <v>81.218999999999994</v>
      </c>
      <c r="P5">
        <v>0</v>
      </c>
      <c r="Q5">
        <v>4.4859999999999998</v>
      </c>
      <c r="R5">
        <v>0.96699999999999997</v>
      </c>
      <c r="S5">
        <v>0</v>
      </c>
      <c r="T5">
        <v>247.85900000000001</v>
      </c>
      <c r="W5">
        <v>0</v>
      </c>
      <c r="X5">
        <v>64.489000000000004</v>
      </c>
      <c r="Y5">
        <v>0</v>
      </c>
      <c r="Z5">
        <v>0</v>
      </c>
      <c r="AC5">
        <v>0</v>
      </c>
      <c r="AD5">
        <v>17.582999999999998</v>
      </c>
      <c r="AE5">
        <v>13.38</v>
      </c>
      <c r="AG5">
        <v>0</v>
      </c>
      <c r="AH5">
        <v>361.952</v>
      </c>
    </row>
    <row r="6" spans="1:34">
      <c r="A6">
        <v>2013</v>
      </c>
      <c r="B6" t="s">
        <v>3977</v>
      </c>
      <c r="C6" s="14">
        <v>43054.608206018522</v>
      </c>
      <c r="D6">
        <v>0</v>
      </c>
      <c r="E6">
        <v>431.44600000000003</v>
      </c>
      <c r="F6">
        <v>0</v>
      </c>
      <c r="J6">
        <v>0</v>
      </c>
      <c r="L6">
        <v>24.411999999999999</v>
      </c>
      <c r="M6">
        <v>7.6219999999999999</v>
      </c>
      <c r="O6">
        <v>1255.778</v>
      </c>
      <c r="P6">
        <v>54.351999999999997</v>
      </c>
      <c r="Q6">
        <v>161.42599999999999</v>
      </c>
      <c r="R6">
        <v>0</v>
      </c>
      <c r="S6">
        <v>0</v>
      </c>
      <c r="T6">
        <v>12.257</v>
      </c>
      <c r="W6">
        <v>0</v>
      </c>
      <c r="X6">
        <v>0</v>
      </c>
      <c r="Y6">
        <v>0</v>
      </c>
      <c r="Z6">
        <v>0</v>
      </c>
      <c r="AA6">
        <v>42.895000000000003</v>
      </c>
      <c r="AC6">
        <v>0</v>
      </c>
      <c r="AD6">
        <v>0</v>
      </c>
      <c r="AE6">
        <v>0</v>
      </c>
      <c r="AG6">
        <v>88.924000000000007</v>
      </c>
      <c r="AH6">
        <v>395.512</v>
      </c>
    </row>
    <row r="7" spans="1:34">
      <c r="A7">
        <v>2013</v>
      </c>
      <c r="B7" t="s">
        <v>3978</v>
      </c>
      <c r="C7" s="14">
        <v>43054.608206018522</v>
      </c>
      <c r="D7">
        <v>0</v>
      </c>
      <c r="E7">
        <v>1834.597</v>
      </c>
      <c r="F7">
        <v>0</v>
      </c>
      <c r="J7">
        <v>0</v>
      </c>
      <c r="L7">
        <v>281.95100000000002</v>
      </c>
      <c r="M7">
        <v>0</v>
      </c>
      <c r="N7">
        <v>3054.2379999999998</v>
      </c>
      <c r="P7">
        <v>0</v>
      </c>
      <c r="Q7">
        <v>0</v>
      </c>
      <c r="R7">
        <v>0</v>
      </c>
      <c r="S7">
        <v>0</v>
      </c>
      <c r="T7">
        <v>65.447000000000003</v>
      </c>
      <c r="W7">
        <v>0</v>
      </c>
      <c r="X7">
        <v>0</v>
      </c>
      <c r="Y7">
        <v>0</v>
      </c>
      <c r="Z7">
        <v>0</v>
      </c>
      <c r="AC7">
        <v>109.78100000000001</v>
      </c>
      <c r="AE7">
        <v>0</v>
      </c>
      <c r="AG7">
        <v>0</v>
      </c>
      <c r="AH7">
        <v>52.421999999999997</v>
      </c>
    </row>
    <row r="8" spans="1:34">
      <c r="A8">
        <v>2013</v>
      </c>
      <c r="B8" t="s">
        <v>3979</v>
      </c>
      <c r="C8" s="14">
        <v>43054.608206018522</v>
      </c>
      <c r="D8">
        <v>6.6779999999999999</v>
      </c>
      <c r="E8">
        <v>161.70599999999999</v>
      </c>
      <c r="F8">
        <v>44.548999999999999</v>
      </c>
      <c r="I8">
        <v>2221.614</v>
      </c>
      <c r="J8">
        <v>0</v>
      </c>
      <c r="L8">
        <v>97.563999999999993</v>
      </c>
      <c r="M8">
        <v>0</v>
      </c>
      <c r="O8">
        <v>67.462999999999994</v>
      </c>
      <c r="P8">
        <v>0</v>
      </c>
      <c r="Q8">
        <v>86.504999999999995</v>
      </c>
      <c r="R8">
        <v>31.652999999999999</v>
      </c>
      <c r="S8">
        <v>0</v>
      </c>
      <c r="T8">
        <v>162.59299999999999</v>
      </c>
      <c r="W8">
        <v>20.588999999999999</v>
      </c>
      <c r="X8">
        <v>0</v>
      </c>
      <c r="Y8">
        <v>0</v>
      </c>
      <c r="Z8">
        <v>0</v>
      </c>
      <c r="AC8">
        <v>0</v>
      </c>
      <c r="AD8">
        <v>39.914999999999999</v>
      </c>
      <c r="AE8">
        <v>105.997</v>
      </c>
      <c r="AG8">
        <v>68.147999999999996</v>
      </c>
      <c r="AH8">
        <v>1472.1179999999999</v>
      </c>
    </row>
    <row r="9" spans="1:34">
      <c r="A9">
        <v>2013</v>
      </c>
      <c r="B9" t="s">
        <v>3980</v>
      </c>
      <c r="C9" s="14">
        <v>43054.608206018522</v>
      </c>
      <c r="D9">
        <v>433.33600000000001</v>
      </c>
      <c r="E9">
        <v>1453.1579999999999</v>
      </c>
      <c r="F9">
        <v>0</v>
      </c>
      <c r="J9">
        <v>113.29</v>
      </c>
      <c r="L9">
        <v>4660.2150000000001</v>
      </c>
      <c r="M9">
        <v>125.488</v>
      </c>
      <c r="O9">
        <v>2249.3829999999998</v>
      </c>
      <c r="P9">
        <v>82.981999999999999</v>
      </c>
      <c r="Q9">
        <v>853.28</v>
      </c>
      <c r="R9">
        <v>357.952</v>
      </c>
      <c r="S9">
        <v>0</v>
      </c>
      <c r="T9">
        <v>2627.8649999999998</v>
      </c>
      <c r="W9">
        <v>26.870999999999999</v>
      </c>
      <c r="X9">
        <v>135.63</v>
      </c>
      <c r="Y9">
        <v>0</v>
      </c>
      <c r="Z9">
        <v>0</v>
      </c>
      <c r="AA9">
        <v>133.77699999999999</v>
      </c>
      <c r="AC9">
        <v>115.806</v>
      </c>
      <c r="AD9">
        <v>5896.7250000000004</v>
      </c>
      <c r="AE9">
        <v>233.11699999999999</v>
      </c>
      <c r="AF9">
        <v>115.392</v>
      </c>
      <c r="AG9">
        <v>0</v>
      </c>
      <c r="AH9">
        <v>1754.806</v>
      </c>
    </row>
    <row r="10" spans="1:34">
      <c r="A10">
        <v>2014</v>
      </c>
      <c r="B10" t="s">
        <v>3975</v>
      </c>
      <c r="C10" s="14">
        <v>43054.608206018522</v>
      </c>
      <c r="D10">
        <v>4.4889999999999999</v>
      </c>
      <c r="E10">
        <v>372.721</v>
      </c>
      <c r="F10">
        <v>13.884</v>
      </c>
      <c r="H10">
        <v>286.404</v>
      </c>
      <c r="I10">
        <v>2276.7939999999999</v>
      </c>
      <c r="J10">
        <v>31.021999999999998</v>
      </c>
      <c r="L10">
        <v>392.34399999999999</v>
      </c>
      <c r="M10">
        <v>234.67699999999999</v>
      </c>
      <c r="N10">
        <v>40.003999999999998</v>
      </c>
      <c r="O10">
        <v>164.95599999999999</v>
      </c>
      <c r="P10">
        <v>13.638</v>
      </c>
      <c r="Q10">
        <v>303.74799999999999</v>
      </c>
      <c r="R10">
        <v>0</v>
      </c>
      <c r="T10">
        <v>23571.521000000001</v>
      </c>
      <c r="V10">
        <v>0</v>
      </c>
      <c r="W10">
        <v>0</v>
      </c>
      <c r="X10">
        <v>92.096000000000004</v>
      </c>
      <c r="Y10">
        <v>0</v>
      </c>
      <c r="Z10">
        <v>198.45099999999999</v>
      </c>
      <c r="AB10">
        <v>693.53</v>
      </c>
      <c r="AC10">
        <v>495.54700000000003</v>
      </c>
      <c r="AD10">
        <v>208.113</v>
      </c>
      <c r="AE10">
        <v>32.536000000000001</v>
      </c>
      <c r="AF10">
        <v>0</v>
      </c>
      <c r="AG10">
        <v>25.628</v>
      </c>
      <c r="AH10">
        <v>53120.832000000002</v>
      </c>
    </row>
    <row r="11" spans="1:34">
      <c r="A11">
        <v>2014</v>
      </c>
      <c r="B11" t="s">
        <v>3976</v>
      </c>
      <c r="C11" s="14">
        <v>43054.608206018522</v>
      </c>
      <c r="D11">
        <v>35.729999999999997</v>
      </c>
      <c r="E11">
        <v>55.957000000000001</v>
      </c>
      <c r="F11">
        <v>0</v>
      </c>
      <c r="G11">
        <v>28.036999999999999</v>
      </c>
      <c r="H11">
        <v>172.68199999999999</v>
      </c>
      <c r="I11">
        <v>-3240.4740000000002</v>
      </c>
      <c r="J11">
        <v>0</v>
      </c>
      <c r="L11">
        <v>5.093</v>
      </c>
      <c r="N11">
        <v>90.307000000000002</v>
      </c>
      <c r="P11">
        <v>0</v>
      </c>
      <c r="Q11">
        <v>3.7829999999999999</v>
      </c>
      <c r="R11">
        <v>0</v>
      </c>
      <c r="T11">
        <v>3606.402</v>
      </c>
      <c r="V11">
        <v>0</v>
      </c>
      <c r="W11">
        <v>0</v>
      </c>
      <c r="X11">
        <v>0</v>
      </c>
      <c r="Y11">
        <v>0</v>
      </c>
      <c r="Z11">
        <v>0</v>
      </c>
      <c r="AB11">
        <v>78.742999999999995</v>
      </c>
      <c r="AC11">
        <v>0</v>
      </c>
      <c r="AE11">
        <v>0</v>
      </c>
      <c r="AF11">
        <v>0</v>
      </c>
      <c r="AG11">
        <v>49.780999999999999</v>
      </c>
      <c r="AH11">
        <v>80.793999999999997</v>
      </c>
    </row>
    <row r="12" spans="1:34">
      <c r="A12">
        <v>2014</v>
      </c>
      <c r="B12" t="s">
        <v>3981</v>
      </c>
      <c r="C12" s="14">
        <v>43054.608206018522</v>
      </c>
      <c r="I12">
        <v>-5288.277</v>
      </c>
    </row>
    <row r="13" spans="1:34">
      <c r="A13">
        <v>2014</v>
      </c>
      <c r="B13" t="s">
        <v>3977</v>
      </c>
      <c r="C13" s="14">
        <v>43054.608206018522</v>
      </c>
      <c r="D13">
        <v>55.186999999999998</v>
      </c>
      <c r="E13">
        <v>1410.22</v>
      </c>
      <c r="F13">
        <v>0</v>
      </c>
      <c r="H13">
        <v>66.421999999999997</v>
      </c>
      <c r="J13">
        <v>293.51299999999998</v>
      </c>
      <c r="L13">
        <v>539.98900000000003</v>
      </c>
      <c r="M13">
        <v>70.227999999999994</v>
      </c>
      <c r="N13">
        <v>0</v>
      </c>
      <c r="O13">
        <v>0</v>
      </c>
      <c r="P13">
        <v>45.372</v>
      </c>
      <c r="Q13">
        <v>303.98200000000003</v>
      </c>
      <c r="R13">
        <v>0</v>
      </c>
      <c r="V13">
        <v>0</v>
      </c>
      <c r="W13">
        <v>0</v>
      </c>
      <c r="X13">
        <v>0</v>
      </c>
      <c r="Y13">
        <v>0</v>
      </c>
      <c r="Z13">
        <v>124.34</v>
      </c>
      <c r="AA13">
        <v>38.109000000000002</v>
      </c>
      <c r="AB13">
        <v>412.41899999999998</v>
      </c>
      <c r="AC13">
        <v>125.92</v>
      </c>
      <c r="AD13">
        <v>0</v>
      </c>
      <c r="AE13">
        <v>39.456000000000003</v>
      </c>
      <c r="AG13">
        <v>0</v>
      </c>
      <c r="AH13">
        <v>434.22</v>
      </c>
    </row>
    <row r="14" spans="1:34">
      <c r="A14">
        <v>2014</v>
      </c>
      <c r="B14" t="s">
        <v>3978</v>
      </c>
      <c r="C14" s="14">
        <v>43054.608206018522</v>
      </c>
      <c r="D14">
        <v>0</v>
      </c>
      <c r="E14">
        <v>6491.3879999999999</v>
      </c>
      <c r="F14">
        <v>0</v>
      </c>
      <c r="H14">
        <v>5.0350000000000001</v>
      </c>
      <c r="J14">
        <v>180.803</v>
      </c>
      <c r="L14">
        <v>0</v>
      </c>
      <c r="M14">
        <v>0</v>
      </c>
      <c r="N14">
        <v>1337.2950000000001</v>
      </c>
      <c r="P14">
        <v>0</v>
      </c>
      <c r="Q14">
        <v>14.78</v>
      </c>
      <c r="R14">
        <v>0</v>
      </c>
      <c r="V14">
        <v>0</v>
      </c>
      <c r="W14">
        <v>0</v>
      </c>
      <c r="X14">
        <v>0</v>
      </c>
      <c r="Y14">
        <v>0</v>
      </c>
      <c r="Z14">
        <v>0</v>
      </c>
      <c r="AB14">
        <v>4.2759999999999998</v>
      </c>
      <c r="AC14">
        <v>170.33099999999999</v>
      </c>
      <c r="AE14">
        <v>0</v>
      </c>
      <c r="AG14">
        <v>0</v>
      </c>
      <c r="AH14">
        <v>0</v>
      </c>
    </row>
    <row r="15" spans="1:34">
      <c r="A15">
        <v>2014</v>
      </c>
      <c r="B15" t="s">
        <v>3979</v>
      </c>
      <c r="C15" s="14">
        <v>43054.608206018522</v>
      </c>
      <c r="D15">
        <v>0</v>
      </c>
      <c r="E15">
        <v>299.60599999999999</v>
      </c>
      <c r="F15">
        <v>171.84399999999999</v>
      </c>
      <c r="H15">
        <v>42.481000000000002</v>
      </c>
      <c r="I15">
        <v>21.166</v>
      </c>
      <c r="J15">
        <v>105.44499999999999</v>
      </c>
      <c r="L15">
        <v>152.399</v>
      </c>
      <c r="M15">
        <v>67.477999999999994</v>
      </c>
      <c r="N15">
        <v>29.117000000000001</v>
      </c>
      <c r="O15">
        <v>14.266</v>
      </c>
      <c r="P15">
        <v>0</v>
      </c>
      <c r="Q15">
        <v>81.882999999999996</v>
      </c>
      <c r="R15">
        <v>0</v>
      </c>
      <c r="T15">
        <v>950.28499999999997</v>
      </c>
      <c r="V15">
        <v>0</v>
      </c>
      <c r="W15">
        <v>0</v>
      </c>
      <c r="X15">
        <v>45.99</v>
      </c>
      <c r="Y15">
        <v>0</v>
      </c>
      <c r="Z15">
        <v>138.12100000000001</v>
      </c>
      <c r="AB15">
        <v>104.227</v>
      </c>
      <c r="AC15">
        <v>2.0070000000000001</v>
      </c>
      <c r="AD15">
        <v>6.5289999999999999</v>
      </c>
      <c r="AE15">
        <v>977.04300000000001</v>
      </c>
      <c r="AF15">
        <v>0</v>
      </c>
      <c r="AG15">
        <v>0</v>
      </c>
      <c r="AH15">
        <v>305.91800000000001</v>
      </c>
    </row>
    <row r="16" spans="1:34">
      <c r="A16">
        <v>2014</v>
      </c>
      <c r="B16" t="s">
        <v>3980</v>
      </c>
      <c r="C16" s="14">
        <v>43054.608206018522</v>
      </c>
      <c r="E16">
        <v>19238.232</v>
      </c>
      <c r="F16">
        <v>1757.5309999999999</v>
      </c>
      <c r="H16">
        <v>804.72500000000002</v>
      </c>
      <c r="I16">
        <v>-664.90899999999999</v>
      </c>
      <c r="J16">
        <v>875.98800000000006</v>
      </c>
      <c r="K16">
        <v>265.76600000000002</v>
      </c>
      <c r="L16">
        <v>7056.4219999999996</v>
      </c>
      <c r="N16">
        <v>227.024</v>
      </c>
      <c r="O16">
        <v>882.84</v>
      </c>
      <c r="P16">
        <v>156.21600000000001</v>
      </c>
      <c r="Q16">
        <v>1221.2909999999999</v>
      </c>
      <c r="R16">
        <v>432.97199999999998</v>
      </c>
      <c r="T16">
        <v>131668.011</v>
      </c>
      <c r="V16">
        <v>0</v>
      </c>
      <c r="W16">
        <v>46.795000000000002</v>
      </c>
      <c r="X16">
        <v>108.792</v>
      </c>
      <c r="Y16">
        <v>0</v>
      </c>
      <c r="Z16">
        <v>0</v>
      </c>
      <c r="AB16">
        <v>1156.9639999999999</v>
      </c>
      <c r="AC16">
        <v>133.505</v>
      </c>
      <c r="AD16">
        <v>1483.8779999999999</v>
      </c>
      <c r="AE16">
        <v>1587.2729999999999</v>
      </c>
      <c r="AF16">
        <v>1354.7660000000001</v>
      </c>
      <c r="AG16">
        <v>124.035</v>
      </c>
      <c r="AH16">
        <v>2719.134</v>
      </c>
    </row>
    <row r="17" spans="1:34">
      <c r="A17">
        <v>2015</v>
      </c>
      <c r="B17" t="s">
        <v>3975</v>
      </c>
      <c r="C17" s="14">
        <v>43054.608206018522</v>
      </c>
      <c r="D17">
        <v>19.571000000000002</v>
      </c>
      <c r="E17">
        <v>1542.8520000000001</v>
      </c>
      <c r="F17">
        <v>57.825000000000003</v>
      </c>
      <c r="H17">
        <v>122.47199999999999</v>
      </c>
      <c r="I17">
        <v>2782.4090000000001</v>
      </c>
      <c r="J17">
        <v>380.80700000000002</v>
      </c>
      <c r="K17">
        <v>276.13400000000001</v>
      </c>
      <c r="L17">
        <v>143.43799999999999</v>
      </c>
      <c r="M17">
        <v>0</v>
      </c>
      <c r="N17">
        <v>1410.1410000000001</v>
      </c>
      <c r="O17">
        <v>2.9020000000000001</v>
      </c>
      <c r="P17">
        <v>0</v>
      </c>
      <c r="Q17">
        <v>303.74799999999999</v>
      </c>
      <c r="R17">
        <v>0</v>
      </c>
      <c r="T17">
        <v>25170.863000000001</v>
      </c>
      <c r="V17">
        <v>0</v>
      </c>
      <c r="W17">
        <v>0</v>
      </c>
      <c r="X17">
        <v>23.015000000000001</v>
      </c>
      <c r="Y17">
        <v>0</v>
      </c>
      <c r="Z17">
        <v>990.37099999999998</v>
      </c>
      <c r="AA17">
        <v>0</v>
      </c>
      <c r="AB17">
        <v>894.57600000000002</v>
      </c>
      <c r="AC17">
        <v>486.77199999999999</v>
      </c>
      <c r="AD17">
        <v>57.21</v>
      </c>
      <c r="AE17">
        <v>564.85</v>
      </c>
      <c r="AF17">
        <v>0</v>
      </c>
      <c r="AG17">
        <v>0</v>
      </c>
      <c r="AH17">
        <v>5591.4769999999999</v>
      </c>
    </row>
    <row r="18" spans="1:34">
      <c r="A18">
        <v>2015</v>
      </c>
      <c r="B18" t="s">
        <v>3976</v>
      </c>
      <c r="C18" s="14">
        <v>43054.608206018522</v>
      </c>
      <c r="D18">
        <v>0</v>
      </c>
      <c r="E18">
        <v>2431.857</v>
      </c>
      <c r="F18">
        <v>0</v>
      </c>
      <c r="H18">
        <v>20.492999999999999</v>
      </c>
      <c r="I18">
        <v>646.51499999999999</v>
      </c>
      <c r="J18">
        <v>0</v>
      </c>
      <c r="L18">
        <v>141.191</v>
      </c>
      <c r="N18">
        <v>1680.9970000000001</v>
      </c>
      <c r="O18">
        <v>0</v>
      </c>
      <c r="P18">
        <v>15.693</v>
      </c>
      <c r="Q18">
        <v>3.7829999999999999</v>
      </c>
      <c r="R18">
        <v>7.3170000000000002</v>
      </c>
      <c r="T18">
        <v>10216.258</v>
      </c>
      <c r="V18">
        <v>0</v>
      </c>
      <c r="W18">
        <v>0</v>
      </c>
      <c r="X18">
        <v>0</v>
      </c>
      <c r="Y18">
        <v>0</v>
      </c>
      <c r="Z18">
        <v>578.46699999999998</v>
      </c>
      <c r="AA18">
        <v>0</v>
      </c>
      <c r="AB18">
        <v>77.049000000000007</v>
      </c>
      <c r="AC18">
        <v>9.0410000000000004</v>
      </c>
      <c r="AD18">
        <v>0</v>
      </c>
      <c r="AE18">
        <v>0</v>
      </c>
      <c r="AF18">
        <v>0</v>
      </c>
      <c r="AG18">
        <v>8.2000000000000003E-2</v>
      </c>
      <c r="AH18">
        <v>22102.428</v>
      </c>
    </row>
    <row r="19" spans="1:34">
      <c r="A19">
        <v>2015</v>
      </c>
      <c r="B19" t="s">
        <v>3977</v>
      </c>
      <c r="C19" s="14">
        <v>43054.608206018522</v>
      </c>
      <c r="D19">
        <v>66.448999999999998</v>
      </c>
      <c r="E19">
        <v>50.953000000000003</v>
      </c>
      <c r="F19">
        <v>14.78</v>
      </c>
      <c r="H19">
        <v>3.69</v>
      </c>
      <c r="I19">
        <v>847.29100000000005</v>
      </c>
      <c r="J19">
        <v>23.16</v>
      </c>
      <c r="K19">
        <v>15.507999999999999</v>
      </c>
      <c r="L19">
        <v>3492.319</v>
      </c>
      <c r="M19">
        <v>25.152000000000001</v>
      </c>
      <c r="N19">
        <v>0</v>
      </c>
      <c r="O19">
        <v>42.281999999999996</v>
      </c>
      <c r="P19">
        <v>0</v>
      </c>
      <c r="Q19">
        <v>303.98200000000003</v>
      </c>
      <c r="R19">
        <v>2.5049999999999999</v>
      </c>
      <c r="V19">
        <v>3.7989999999999999</v>
      </c>
      <c r="W19">
        <v>0</v>
      </c>
      <c r="X19">
        <v>8.06</v>
      </c>
      <c r="Y19">
        <v>0</v>
      </c>
      <c r="Z19">
        <v>7223.6419999999998</v>
      </c>
      <c r="AA19">
        <v>0</v>
      </c>
      <c r="AB19">
        <v>587.27099999999996</v>
      </c>
      <c r="AC19">
        <v>178.47399999999999</v>
      </c>
      <c r="AD19">
        <v>0</v>
      </c>
      <c r="AE19">
        <v>43.16</v>
      </c>
      <c r="AF19">
        <v>13.239000000000001</v>
      </c>
      <c r="AG19">
        <v>41.261000000000003</v>
      </c>
      <c r="AH19">
        <v>82.108999999999995</v>
      </c>
    </row>
    <row r="20" spans="1:34">
      <c r="A20">
        <v>2015</v>
      </c>
      <c r="B20" t="s">
        <v>3978</v>
      </c>
      <c r="C20" s="14">
        <v>43054.608206018522</v>
      </c>
      <c r="D20">
        <v>0</v>
      </c>
      <c r="E20">
        <v>1359.057</v>
      </c>
      <c r="F20">
        <v>0</v>
      </c>
      <c r="H20">
        <v>0</v>
      </c>
      <c r="I20">
        <v>618.06700000000001</v>
      </c>
      <c r="J20">
        <v>0</v>
      </c>
      <c r="L20">
        <v>77.638000000000005</v>
      </c>
      <c r="M20">
        <v>0</v>
      </c>
      <c r="N20">
        <v>3349.6019999999999</v>
      </c>
      <c r="O20">
        <v>0</v>
      </c>
      <c r="P20">
        <v>0</v>
      </c>
      <c r="Q20">
        <v>14.78</v>
      </c>
      <c r="R20">
        <v>0</v>
      </c>
      <c r="V20">
        <v>3.4940000000000002</v>
      </c>
      <c r="W20">
        <v>0</v>
      </c>
      <c r="X20">
        <v>0</v>
      </c>
      <c r="Y20">
        <v>0</v>
      </c>
      <c r="Z20">
        <v>0</v>
      </c>
      <c r="AA20">
        <v>0</v>
      </c>
      <c r="AB20">
        <v>13.522</v>
      </c>
      <c r="AC20">
        <v>346.93900000000002</v>
      </c>
      <c r="AD20">
        <v>0</v>
      </c>
      <c r="AE20">
        <v>0</v>
      </c>
      <c r="AF20">
        <v>0</v>
      </c>
      <c r="AG20">
        <v>0</v>
      </c>
    </row>
    <row r="21" spans="1:34">
      <c r="A21">
        <v>2015</v>
      </c>
      <c r="B21" t="s">
        <v>3979</v>
      </c>
      <c r="C21" s="14">
        <v>43054.608206018522</v>
      </c>
      <c r="D21">
        <v>0</v>
      </c>
      <c r="E21">
        <v>243.21600000000001</v>
      </c>
      <c r="F21">
        <v>65.555999999999997</v>
      </c>
      <c r="H21">
        <v>41.668999999999997</v>
      </c>
      <c r="I21">
        <v>673.50699999999995</v>
      </c>
      <c r="J21">
        <v>28.332000000000001</v>
      </c>
      <c r="L21">
        <v>216.727</v>
      </c>
      <c r="M21">
        <v>0</v>
      </c>
      <c r="N21">
        <v>225.965</v>
      </c>
      <c r="O21">
        <v>22.38</v>
      </c>
      <c r="P21">
        <v>0</v>
      </c>
      <c r="Q21">
        <v>81.882999999999996</v>
      </c>
      <c r="R21">
        <v>0</v>
      </c>
      <c r="T21">
        <v>36.536999999999999</v>
      </c>
      <c r="V21">
        <v>32.340000000000003</v>
      </c>
      <c r="W21">
        <v>32.789000000000001</v>
      </c>
      <c r="X21">
        <v>0</v>
      </c>
      <c r="Y21">
        <v>0</v>
      </c>
      <c r="Z21">
        <v>447.24900000000002</v>
      </c>
      <c r="AA21">
        <v>0</v>
      </c>
      <c r="AB21">
        <v>152.28700000000001</v>
      </c>
      <c r="AC21">
        <v>1.778</v>
      </c>
      <c r="AD21">
        <v>62.127000000000002</v>
      </c>
      <c r="AE21">
        <v>8.9</v>
      </c>
      <c r="AF21">
        <v>75.935000000000002</v>
      </c>
      <c r="AG21">
        <v>17.434000000000001</v>
      </c>
      <c r="AH21">
        <v>4249.1459999999997</v>
      </c>
    </row>
    <row r="22" spans="1:34">
      <c r="A22">
        <v>2015</v>
      </c>
      <c r="B22" t="s">
        <v>3980</v>
      </c>
      <c r="C22" s="14">
        <v>43054.608206018522</v>
      </c>
      <c r="D22">
        <v>67.168999999999997</v>
      </c>
      <c r="E22">
        <v>1565.337</v>
      </c>
      <c r="F22">
        <v>68.597999999999999</v>
      </c>
      <c r="G22">
        <v>27.535</v>
      </c>
      <c r="H22">
        <v>98.218000000000004</v>
      </c>
      <c r="I22">
        <v>5544.2889999999998</v>
      </c>
      <c r="J22">
        <v>1357.231</v>
      </c>
      <c r="K22">
        <v>376.39100000000002</v>
      </c>
      <c r="L22">
        <v>1061.915</v>
      </c>
      <c r="N22">
        <v>2297.7689999999998</v>
      </c>
      <c r="O22">
        <v>240.02799999999999</v>
      </c>
      <c r="P22">
        <v>50.792000000000002</v>
      </c>
      <c r="Q22">
        <v>1221.2909999999999</v>
      </c>
      <c r="R22">
        <v>6.2229999999999999</v>
      </c>
      <c r="T22">
        <v>34752.714</v>
      </c>
      <c r="V22">
        <v>0</v>
      </c>
      <c r="W22">
        <v>25.931999999999999</v>
      </c>
      <c r="X22">
        <v>91.88</v>
      </c>
      <c r="Y22">
        <v>0</v>
      </c>
      <c r="Z22">
        <v>4584.0780000000004</v>
      </c>
      <c r="AA22">
        <v>0</v>
      </c>
      <c r="AB22">
        <v>1228.4749999999999</v>
      </c>
      <c r="AC22">
        <v>100.533</v>
      </c>
      <c r="AD22">
        <v>4169.2030000000004</v>
      </c>
      <c r="AE22">
        <v>1240</v>
      </c>
      <c r="AF22">
        <v>743.55700000000002</v>
      </c>
      <c r="AG22">
        <v>468.94099999999997</v>
      </c>
      <c r="AH22">
        <v>2358.9560000000001</v>
      </c>
    </row>
    <row r="23" spans="1:34">
      <c r="A23">
        <v>2016</v>
      </c>
      <c r="B23" t="s">
        <v>3975</v>
      </c>
      <c r="C23" s="14">
        <v>43054.608206018522</v>
      </c>
      <c r="D23">
        <v>37.735999999999997</v>
      </c>
      <c r="E23">
        <v>75.638000000000005</v>
      </c>
      <c r="F23">
        <v>8.7629999999999999</v>
      </c>
      <c r="H23">
        <v>91.191999999999993</v>
      </c>
      <c r="I23">
        <v>2105.6210000000001</v>
      </c>
      <c r="J23">
        <v>106.682</v>
      </c>
      <c r="K23">
        <v>101.066</v>
      </c>
      <c r="L23">
        <v>212.285</v>
      </c>
      <c r="M23">
        <v>0</v>
      </c>
      <c r="N23">
        <v>405.77100000000002</v>
      </c>
      <c r="O23">
        <v>0</v>
      </c>
      <c r="P23">
        <v>0</v>
      </c>
      <c r="Q23">
        <v>0</v>
      </c>
      <c r="R23">
        <v>0</v>
      </c>
      <c r="T23">
        <v>347.25200000000001</v>
      </c>
      <c r="V23">
        <v>0</v>
      </c>
      <c r="W23">
        <v>0</v>
      </c>
      <c r="X23">
        <v>0</v>
      </c>
      <c r="Y23">
        <v>0</v>
      </c>
      <c r="Z23">
        <v>986.50199999999995</v>
      </c>
      <c r="AA23">
        <v>214.79599999999999</v>
      </c>
      <c r="AB23">
        <v>1256.0440000000001</v>
      </c>
      <c r="AC23">
        <v>477.99599999999998</v>
      </c>
      <c r="AD23">
        <v>298.37599999999998</v>
      </c>
      <c r="AE23">
        <v>353.964</v>
      </c>
      <c r="AF23">
        <v>0</v>
      </c>
      <c r="AG23">
        <v>0</v>
      </c>
      <c r="AH23">
        <v>1082.9459999999999</v>
      </c>
    </row>
    <row r="24" spans="1:34">
      <c r="A24">
        <v>2016</v>
      </c>
      <c r="B24" t="s">
        <v>3976</v>
      </c>
      <c r="C24" s="14">
        <v>43054.608206018522</v>
      </c>
      <c r="D24">
        <v>0</v>
      </c>
      <c r="E24">
        <v>0</v>
      </c>
      <c r="F24">
        <v>5.9960000000000004</v>
      </c>
      <c r="I24">
        <v>2847.2190000000001</v>
      </c>
      <c r="J24">
        <v>0</v>
      </c>
      <c r="L24">
        <v>149.20699999999999</v>
      </c>
      <c r="N24">
        <v>0</v>
      </c>
      <c r="O24">
        <v>0</v>
      </c>
      <c r="P24">
        <v>0</v>
      </c>
      <c r="Q24">
        <v>0</v>
      </c>
      <c r="R24">
        <v>2.8290000000000002</v>
      </c>
      <c r="T24">
        <v>200.101</v>
      </c>
      <c r="V24">
        <v>0</v>
      </c>
      <c r="W24">
        <v>0</v>
      </c>
      <c r="X24">
        <v>0</v>
      </c>
      <c r="Y24">
        <v>0</v>
      </c>
      <c r="Z24">
        <v>135.15100000000001</v>
      </c>
      <c r="AA24">
        <v>44.539000000000001</v>
      </c>
      <c r="AB24">
        <v>122.325</v>
      </c>
      <c r="AC24">
        <v>7.98</v>
      </c>
      <c r="AD24">
        <v>0</v>
      </c>
      <c r="AE24">
        <v>695.50900000000001</v>
      </c>
      <c r="AF24">
        <v>5.351</v>
      </c>
      <c r="AG24">
        <v>0</v>
      </c>
      <c r="AH24">
        <v>1743.347</v>
      </c>
    </row>
    <row r="25" spans="1:34">
      <c r="A25">
        <v>2016</v>
      </c>
      <c r="B25" t="s">
        <v>3977</v>
      </c>
      <c r="C25" s="14">
        <v>43054.608206018522</v>
      </c>
      <c r="D25">
        <v>30.545000000000002</v>
      </c>
      <c r="E25">
        <v>262.06299999999999</v>
      </c>
      <c r="F25">
        <v>0</v>
      </c>
      <c r="H25">
        <v>3.69</v>
      </c>
      <c r="I25">
        <v>2929.7249999999999</v>
      </c>
      <c r="J25">
        <v>53.036999999999999</v>
      </c>
      <c r="L25">
        <v>1054.732</v>
      </c>
      <c r="M25">
        <v>22.861000000000001</v>
      </c>
      <c r="N25">
        <v>0</v>
      </c>
      <c r="O25">
        <v>226.05500000000001</v>
      </c>
      <c r="P25">
        <v>0</v>
      </c>
      <c r="Q25">
        <v>17.963000000000001</v>
      </c>
      <c r="R25">
        <v>2.0339999999999998</v>
      </c>
      <c r="V25">
        <v>8.0000000000000002E-3</v>
      </c>
      <c r="W25">
        <v>0</v>
      </c>
      <c r="X25">
        <v>12.977</v>
      </c>
      <c r="Y25">
        <v>0</v>
      </c>
      <c r="Z25">
        <v>645.93600000000004</v>
      </c>
      <c r="AA25">
        <v>0</v>
      </c>
      <c r="AB25">
        <v>770.77200000000005</v>
      </c>
      <c r="AC25">
        <v>509.00200000000001</v>
      </c>
      <c r="AD25">
        <v>0</v>
      </c>
      <c r="AE25">
        <v>531.86699999999996</v>
      </c>
      <c r="AF25">
        <v>0</v>
      </c>
      <c r="AG25">
        <v>16.166</v>
      </c>
      <c r="AH25">
        <v>0</v>
      </c>
    </row>
    <row r="26" spans="1:34">
      <c r="A26">
        <v>2016</v>
      </c>
      <c r="B26" t="s">
        <v>3978</v>
      </c>
      <c r="C26" s="14">
        <v>43054.608206018522</v>
      </c>
      <c r="D26">
        <v>0</v>
      </c>
      <c r="E26">
        <v>0</v>
      </c>
      <c r="F26">
        <v>0</v>
      </c>
      <c r="H26">
        <v>0</v>
      </c>
      <c r="I26">
        <v>760.51800000000003</v>
      </c>
      <c r="J26">
        <v>1.4999999999999999E-2</v>
      </c>
      <c r="L26">
        <v>38.604999999999997</v>
      </c>
      <c r="M26">
        <v>0</v>
      </c>
      <c r="N26">
        <v>422.82799999999997</v>
      </c>
      <c r="O26">
        <v>0</v>
      </c>
      <c r="P26">
        <v>0</v>
      </c>
      <c r="Q26">
        <v>13.555</v>
      </c>
      <c r="R26">
        <v>0</v>
      </c>
      <c r="V26">
        <v>1E-3</v>
      </c>
      <c r="W26">
        <v>0</v>
      </c>
      <c r="X26">
        <v>0</v>
      </c>
      <c r="Y26">
        <v>0</v>
      </c>
      <c r="AA26">
        <v>0</v>
      </c>
      <c r="AB26">
        <v>26.81</v>
      </c>
      <c r="AC26">
        <v>100.24299999999999</v>
      </c>
      <c r="AD26">
        <v>0</v>
      </c>
      <c r="AE26">
        <v>0</v>
      </c>
      <c r="AF26">
        <v>0</v>
      </c>
      <c r="AG26">
        <v>0</v>
      </c>
      <c r="AH26">
        <v>0</v>
      </c>
    </row>
    <row r="27" spans="1:34">
      <c r="A27">
        <v>2016</v>
      </c>
      <c r="B27" t="s">
        <v>3979</v>
      </c>
      <c r="C27" s="14">
        <v>43054.608206018522</v>
      </c>
      <c r="D27">
        <v>0</v>
      </c>
      <c r="E27">
        <v>92.552000000000007</v>
      </c>
      <c r="F27">
        <v>3.1520000000000001</v>
      </c>
      <c r="H27">
        <v>91.191999999999993</v>
      </c>
      <c r="I27">
        <v>295.62799999999999</v>
      </c>
      <c r="J27">
        <v>0</v>
      </c>
      <c r="L27">
        <v>59.148000000000003</v>
      </c>
      <c r="M27">
        <v>0</v>
      </c>
      <c r="N27">
        <v>0</v>
      </c>
      <c r="O27">
        <v>0</v>
      </c>
      <c r="P27">
        <v>0</v>
      </c>
      <c r="Q27">
        <v>0</v>
      </c>
      <c r="R27">
        <v>27.542999999999999</v>
      </c>
      <c r="T27">
        <v>611.48800000000006</v>
      </c>
      <c r="V27">
        <v>1.2E-2</v>
      </c>
      <c r="W27">
        <v>24.84</v>
      </c>
      <c r="X27">
        <v>0</v>
      </c>
      <c r="Y27">
        <v>0</v>
      </c>
      <c r="Z27">
        <v>1610.9639999999999</v>
      </c>
      <c r="AA27">
        <v>23.542999999999999</v>
      </c>
      <c r="AB27">
        <v>219.149</v>
      </c>
      <c r="AC27">
        <v>317.53300000000002</v>
      </c>
      <c r="AD27">
        <v>6.7140000000000004</v>
      </c>
      <c r="AE27">
        <v>1041.174</v>
      </c>
      <c r="AF27">
        <v>0</v>
      </c>
      <c r="AG27">
        <v>0</v>
      </c>
      <c r="AH27">
        <v>377.08300000000003</v>
      </c>
    </row>
    <row r="28" spans="1:34">
      <c r="A28">
        <v>2016</v>
      </c>
      <c r="B28" t="s">
        <v>3980</v>
      </c>
      <c r="C28" s="14">
        <v>43054.608206018522</v>
      </c>
      <c r="D28">
        <v>34.914999999999999</v>
      </c>
      <c r="E28">
        <v>133.08000000000001</v>
      </c>
      <c r="F28">
        <v>517.51199999999994</v>
      </c>
      <c r="G28">
        <v>27.027999999999999</v>
      </c>
      <c r="I28">
        <v>1379.096</v>
      </c>
      <c r="J28">
        <v>53.081000000000003</v>
      </c>
      <c r="K28">
        <v>340.524</v>
      </c>
      <c r="L28">
        <v>1428.297</v>
      </c>
      <c r="N28">
        <v>1045.77</v>
      </c>
      <c r="O28">
        <v>271.71699999999998</v>
      </c>
      <c r="P28">
        <v>41.408999999999999</v>
      </c>
      <c r="Q28">
        <v>60.497999999999998</v>
      </c>
      <c r="R28">
        <v>7.2439999999999998</v>
      </c>
      <c r="T28">
        <v>20513.657999999999</v>
      </c>
      <c r="V28">
        <v>0</v>
      </c>
      <c r="W28">
        <v>25.454999999999998</v>
      </c>
      <c r="X28">
        <v>25.120999999999999</v>
      </c>
      <c r="Y28">
        <v>0</v>
      </c>
      <c r="Z28">
        <v>1883.14</v>
      </c>
      <c r="AA28">
        <v>13.3</v>
      </c>
      <c r="AB28">
        <v>1092.3620000000001</v>
      </c>
      <c r="AC28">
        <v>415.34800000000001</v>
      </c>
      <c r="AD28">
        <v>8894.86</v>
      </c>
      <c r="AE28">
        <v>2910.6320000000001</v>
      </c>
      <c r="AF28">
        <v>692.07799999999997</v>
      </c>
      <c r="AG28">
        <v>116.008</v>
      </c>
      <c r="AH28">
        <v>1319.7449999999999</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AH28"/>
  <sheetViews>
    <sheetView workbookViewId="0"/>
  </sheetViews>
  <sheetFormatPr defaultRowHeight="15"/>
  <sheetData>
    <row r="1" spans="1:34">
      <c r="A1">
        <v>8.1</v>
      </c>
      <c r="B1" t="s">
        <v>4938</v>
      </c>
    </row>
    <row r="2" spans="1:34">
      <c r="A2" s="10" t="str">
        <f>HYPERLINK("#'Contents'!B173", "Back to Contents")</f>
        <v>Back to Contents</v>
      </c>
    </row>
    <row r="3" spans="1:34">
      <c r="A3" t="s">
        <v>108</v>
      </c>
      <c r="B3" t="s">
        <v>109</v>
      </c>
      <c r="C3" t="s">
        <v>3974</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43054.608217592591</v>
      </c>
      <c r="C4" t="s">
        <v>3975</v>
      </c>
      <c r="D4">
        <v>124.67400000000001</v>
      </c>
      <c r="E4">
        <v>151.74100000000001</v>
      </c>
      <c r="F4">
        <v>0</v>
      </c>
      <c r="G4">
        <v>317.50900000000001</v>
      </c>
      <c r="I4">
        <v>4495.4340000000002</v>
      </c>
      <c r="J4">
        <v>0</v>
      </c>
      <c r="K4">
        <v>156.51900000000001</v>
      </c>
      <c r="M4">
        <v>0</v>
      </c>
      <c r="O4">
        <v>1250.8430000000001</v>
      </c>
      <c r="Q4">
        <v>283.97399999999999</v>
      </c>
      <c r="R4">
        <v>10.566000000000001</v>
      </c>
      <c r="S4">
        <v>0</v>
      </c>
      <c r="T4">
        <v>792.41899999999998</v>
      </c>
      <c r="W4">
        <v>0</v>
      </c>
      <c r="X4">
        <v>204.11799999999999</v>
      </c>
      <c r="Y4">
        <v>0</v>
      </c>
      <c r="Z4">
        <v>860.38</v>
      </c>
      <c r="AC4">
        <v>0</v>
      </c>
      <c r="AD4">
        <v>678.41700000000003</v>
      </c>
      <c r="AE4">
        <v>166.43899999999999</v>
      </c>
      <c r="AG4">
        <v>12.842000000000001</v>
      </c>
      <c r="AH4">
        <v>0</v>
      </c>
    </row>
    <row r="5" spans="1:34">
      <c r="A5">
        <v>2013</v>
      </c>
      <c r="B5" s="14">
        <v>43054.608217592591</v>
      </c>
      <c r="C5" t="s">
        <v>3976</v>
      </c>
      <c r="D5">
        <v>0</v>
      </c>
      <c r="E5">
        <v>55.957000000000001</v>
      </c>
      <c r="F5">
        <v>0</v>
      </c>
      <c r="J5">
        <v>0</v>
      </c>
      <c r="M5">
        <v>538.30200000000002</v>
      </c>
      <c r="Q5">
        <v>4.4859999999999998</v>
      </c>
      <c r="R5">
        <v>0.96699999999999997</v>
      </c>
      <c r="S5">
        <v>0</v>
      </c>
      <c r="T5">
        <v>1748.941</v>
      </c>
      <c r="W5">
        <v>0</v>
      </c>
      <c r="X5">
        <v>64.489000000000004</v>
      </c>
      <c r="Y5">
        <v>0</v>
      </c>
      <c r="Z5">
        <v>0</v>
      </c>
      <c r="AC5">
        <v>0</v>
      </c>
      <c r="AD5">
        <v>17.582999999999998</v>
      </c>
      <c r="AE5">
        <v>13.38</v>
      </c>
      <c r="AG5">
        <v>0</v>
      </c>
      <c r="AH5">
        <v>361.952</v>
      </c>
    </row>
    <row r="6" spans="1:34">
      <c r="A6">
        <v>2013</v>
      </c>
      <c r="B6" s="14">
        <v>43054.608217592591</v>
      </c>
      <c r="C6" t="s">
        <v>3977</v>
      </c>
      <c r="D6">
        <v>0</v>
      </c>
      <c r="E6">
        <v>1410.22</v>
      </c>
      <c r="F6">
        <v>0</v>
      </c>
      <c r="J6">
        <v>0</v>
      </c>
      <c r="M6">
        <v>7.6219999999999999</v>
      </c>
      <c r="O6">
        <v>1255.778</v>
      </c>
      <c r="Q6">
        <v>161.42599999999999</v>
      </c>
      <c r="R6">
        <v>0</v>
      </c>
      <c r="S6">
        <v>0</v>
      </c>
      <c r="T6">
        <v>81.337000000000003</v>
      </c>
      <c r="W6">
        <v>0</v>
      </c>
      <c r="X6">
        <v>0</v>
      </c>
      <c r="Y6">
        <v>0</v>
      </c>
      <c r="Z6">
        <v>1508.2660000000001</v>
      </c>
      <c r="AA6">
        <v>263.50700000000001</v>
      </c>
      <c r="AC6">
        <v>0</v>
      </c>
      <c r="AD6">
        <v>0</v>
      </c>
      <c r="AE6">
        <v>0</v>
      </c>
      <c r="AG6">
        <v>157.625</v>
      </c>
      <c r="AH6">
        <v>395.512</v>
      </c>
    </row>
    <row r="7" spans="1:34">
      <c r="A7">
        <v>2013</v>
      </c>
      <c r="B7" s="14">
        <v>43054.608217592591</v>
      </c>
      <c r="C7" t="s">
        <v>3978</v>
      </c>
      <c r="D7">
        <v>0</v>
      </c>
      <c r="E7">
        <v>5426.799</v>
      </c>
      <c r="F7">
        <v>0</v>
      </c>
      <c r="J7">
        <v>0</v>
      </c>
      <c r="M7">
        <v>0</v>
      </c>
      <c r="N7">
        <v>3054.2379999999998</v>
      </c>
      <c r="Q7">
        <v>0</v>
      </c>
      <c r="R7">
        <v>0</v>
      </c>
      <c r="S7">
        <v>0</v>
      </c>
      <c r="T7">
        <v>471.34699999999998</v>
      </c>
      <c r="X7">
        <v>0</v>
      </c>
      <c r="Y7">
        <v>0</v>
      </c>
      <c r="Z7">
        <v>5131.2910000000002</v>
      </c>
      <c r="AC7">
        <v>0</v>
      </c>
      <c r="AE7">
        <v>0</v>
      </c>
      <c r="AG7">
        <v>0</v>
      </c>
      <c r="AH7">
        <v>52.421999999999997</v>
      </c>
    </row>
    <row r="8" spans="1:34">
      <c r="A8">
        <v>2013</v>
      </c>
      <c r="B8" s="14">
        <v>43054.608217592591</v>
      </c>
      <c r="C8" t="s">
        <v>3979</v>
      </c>
      <c r="D8">
        <v>6.6779999999999999</v>
      </c>
      <c r="E8">
        <v>299.60599999999999</v>
      </c>
      <c r="F8">
        <v>184.72800000000001</v>
      </c>
      <c r="I8">
        <v>2221.614</v>
      </c>
      <c r="J8">
        <v>0</v>
      </c>
      <c r="M8">
        <v>0</v>
      </c>
      <c r="O8">
        <v>67.462999999999994</v>
      </c>
      <c r="Q8">
        <v>86.504999999999995</v>
      </c>
      <c r="R8">
        <v>31.652999999999999</v>
      </c>
      <c r="S8">
        <v>0</v>
      </c>
      <c r="T8">
        <v>989.42499999999995</v>
      </c>
      <c r="W8">
        <v>20.588999999999999</v>
      </c>
      <c r="X8">
        <v>0</v>
      </c>
      <c r="Y8">
        <v>0</v>
      </c>
      <c r="Z8">
        <v>138.12100000000001</v>
      </c>
      <c r="AC8">
        <v>0</v>
      </c>
      <c r="AD8">
        <v>39.914999999999999</v>
      </c>
      <c r="AE8">
        <v>105.997</v>
      </c>
      <c r="AG8">
        <v>68.147999999999996</v>
      </c>
      <c r="AH8">
        <v>1472.1179999999999</v>
      </c>
    </row>
    <row r="9" spans="1:34">
      <c r="A9">
        <v>2013</v>
      </c>
      <c r="B9" s="14">
        <v>43054.608217592591</v>
      </c>
      <c r="C9" t="s">
        <v>3980</v>
      </c>
      <c r="D9">
        <v>433.33600000000001</v>
      </c>
      <c r="E9">
        <v>19237.330999999998</v>
      </c>
      <c r="F9">
        <v>0</v>
      </c>
      <c r="J9">
        <v>113.29</v>
      </c>
      <c r="M9">
        <v>365.63</v>
      </c>
      <c r="O9">
        <v>2249.3829999999998</v>
      </c>
      <c r="Q9">
        <v>853.28</v>
      </c>
      <c r="R9">
        <v>357.952</v>
      </c>
      <c r="S9">
        <v>0</v>
      </c>
      <c r="T9">
        <v>19647.359</v>
      </c>
      <c r="W9">
        <v>26.870999999999999</v>
      </c>
      <c r="X9">
        <v>135.63</v>
      </c>
      <c r="Y9">
        <v>0</v>
      </c>
      <c r="Z9">
        <v>2332.2170000000001</v>
      </c>
      <c r="AC9">
        <v>0</v>
      </c>
      <c r="AD9">
        <v>5896.7250000000004</v>
      </c>
      <c r="AE9">
        <v>233.11699999999999</v>
      </c>
      <c r="AG9">
        <v>693.15800000000002</v>
      </c>
      <c r="AH9">
        <v>1754.806</v>
      </c>
    </row>
    <row r="10" spans="1:34">
      <c r="A10">
        <v>2014</v>
      </c>
      <c r="B10" s="14">
        <v>43054.608217592591</v>
      </c>
      <c r="C10" t="s">
        <v>3975</v>
      </c>
      <c r="D10">
        <v>285.95600000000002</v>
      </c>
      <c r="E10">
        <v>372.721</v>
      </c>
      <c r="F10">
        <v>37.707000000000001</v>
      </c>
      <c r="H10">
        <v>286.404</v>
      </c>
      <c r="I10">
        <v>6772.2280000000001</v>
      </c>
      <c r="J10">
        <v>31.021999999999998</v>
      </c>
      <c r="K10">
        <v>156.51900000000001</v>
      </c>
      <c r="L10">
        <v>3722.1260000000002</v>
      </c>
      <c r="M10">
        <v>723.75199999999995</v>
      </c>
      <c r="N10">
        <v>40.003999999999998</v>
      </c>
      <c r="O10">
        <v>2517.8560000000002</v>
      </c>
      <c r="Q10">
        <v>612.35</v>
      </c>
      <c r="R10">
        <v>20.021999999999998</v>
      </c>
      <c r="T10">
        <v>24363.94</v>
      </c>
      <c r="V10">
        <v>0</v>
      </c>
      <c r="W10">
        <v>0</v>
      </c>
      <c r="X10">
        <v>296.214</v>
      </c>
      <c r="Y10">
        <v>0</v>
      </c>
      <c r="Z10">
        <v>198.45099999999999</v>
      </c>
      <c r="AB10">
        <v>1323.9459999999999</v>
      </c>
      <c r="AC10">
        <v>999.86900000000003</v>
      </c>
      <c r="AD10">
        <v>573.23900000000003</v>
      </c>
      <c r="AE10">
        <v>198.97499999999999</v>
      </c>
      <c r="AF10">
        <v>0</v>
      </c>
      <c r="AG10">
        <v>50.442999999999998</v>
      </c>
      <c r="AH10">
        <v>53120.832000000002</v>
      </c>
    </row>
    <row r="11" spans="1:34">
      <c r="A11">
        <v>2014</v>
      </c>
      <c r="B11" s="14">
        <v>43054.608217592591</v>
      </c>
      <c r="C11" t="s">
        <v>3976</v>
      </c>
      <c r="D11">
        <v>35.729999999999997</v>
      </c>
      <c r="E11">
        <v>55.957000000000001</v>
      </c>
      <c r="F11">
        <v>0</v>
      </c>
      <c r="G11">
        <v>242.28</v>
      </c>
      <c r="H11">
        <v>172.68199999999999</v>
      </c>
      <c r="I11">
        <v>-3240.4740000000002</v>
      </c>
      <c r="J11">
        <v>0</v>
      </c>
      <c r="L11">
        <v>171.16200000000001</v>
      </c>
      <c r="M11">
        <v>619.52099999999996</v>
      </c>
      <c r="N11">
        <v>90.307000000000002</v>
      </c>
      <c r="Q11">
        <v>12.282999999999999</v>
      </c>
      <c r="R11">
        <v>1.917</v>
      </c>
      <c r="T11">
        <v>5355.3429999999998</v>
      </c>
      <c r="V11">
        <v>0</v>
      </c>
      <c r="W11">
        <v>0</v>
      </c>
      <c r="X11">
        <v>64.489000000000004</v>
      </c>
      <c r="Y11">
        <v>0</v>
      </c>
      <c r="Z11">
        <v>0</v>
      </c>
      <c r="AB11">
        <v>78.742999999999995</v>
      </c>
      <c r="AC11">
        <v>0</v>
      </c>
      <c r="AD11">
        <v>17.582999999999998</v>
      </c>
      <c r="AE11">
        <v>13.38</v>
      </c>
      <c r="AF11">
        <v>0</v>
      </c>
      <c r="AG11">
        <v>49.780999999999999</v>
      </c>
      <c r="AH11">
        <v>443.67500000000001</v>
      </c>
    </row>
    <row r="12" spans="1:34">
      <c r="A12">
        <v>2014</v>
      </c>
      <c r="B12" s="14">
        <v>43054.608217592591</v>
      </c>
      <c r="C12" t="s">
        <v>3981</v>
      </c>
      <c r="I12">
        <v>-5288.277</v>
      </c>
    </row>
    <row r="13" spans="1:34">
      <c r="A13">
        <v>2014</v>
      </c>
      <c r="B13" s="14">
        <v>43054.608217592591</v>
      </c>
      <c r="C13" t="s">
        <v>3977</v>
      </c>
      <c r="D13">
        <v>55.186999999999998</v>
      </c>
      <c r="E13">
        <v>1410.22</v>
      </c>
      <c r="F13">
        <v>0</v>
      </c>
      <c r="H13">
        <v>66.421999999999997</v>
      </c>
      <c r="J13">
        <v>293.51299999999998</v>
      </c>
      <c r="L13">
        <v>588.39</v>
      </c>
      <c r="M13">
        <v>77.849999999999994</v>
      </c>
      <c r="N13">
        <v>0</v>
      </c>
      <c r="O13">
        <v>1233.9649999999999</v>
      </c>
      <c r="Q13">
        <v>620.86300000000006</v>
      </c>
      <c r="R13">
        <v>10.743</v>
      </c>
      <c r="V13">
        <v>15.948</v>
      </c>
      <c r="W13">
        <v>0</v>
      </c>
      <c r="X13">
        <v>0</v>
      </c>
      <c r="Y13">
        <v>0</v>
      </c>
      <c r="Z13">
        <v>124.34</v>
      </c>
      <c r="AA13">
        <v>343.642</v>
      </c>
      <c r="AB13">
        <v>557.19000000000005</v>
      </c>
      <c r="AC13">
        <v>145.02500000000001</v>
      </c>
      <c r="AD13">
        <v>0</v>
      </c>
      <c r="AE13">
        <v>39.456000000000003</v>
      </c>
      <c r="AG13">
        <v>222.048</v>
      </c>
      <c r="AH13">
        <v>829.73199999999997</v>
      </c>
    </row>
    <row r="14" spans="1:34">
      <c r="A14">
        <v>2014</v>
      </c>
      <c r="B14" s="14">
        <v>43054.608217592591</v>
      </c>
      <c r="C14" t="s">
        <v>3978</v>
      </c>
      <c r="D14">
        <v>0</v>
      </c>
      <c r="E14">
        <v>6491.3879999999999</v>
      </c>
      <c r="F14">
        <v>0</v>
      </c>
      <c r="H14">
        <v>5.032</v>
      </c>
      <c r="J14">
        <v>180.803</v>
      </c>
      <c r="L14">
        <v>556.93200000000002</v>
      </c>
      <c r="M14">
        <v>0</v>
      </c>
      <c r="N14">
        <v>4391.5330000000004</v>
      </c>
      <c r="Q14">
        <v>14.78</v>
      </c>
      <c r="R14">
        <v>0</v>
      </c>
      <c r="V14">
        <v>0</v>
      </c>
      <c r="W14">
        <v>0</v>
      </c>
      <c r="X14">
        <v>0</v>
      </c>
      <c r="Y14">
        <v>0</v>
      </c>
      <c r="Z14">
        <v>0</v>
      </c>
      <c r="AB14">
        <v>4.2759999999999998</v>
      </c>
      <c r="AC14">
        <v>299.60599999999999</v>
      </c>
      <c r="AE14">
        <v>0</v>
      </c>
      <c r="AG14">
        <v>0</v>
      </c>
      <c r="AH14">
        <v>0</v>
      </c>
    </row>
    <row r="15" spans="1:34">
      <c r="A15">
        <v>2014</v>
      </c>
      <c r="B15" s="14">
        <v>43054.608217592591</v>
      </c>
      <c r="C15" t="s">
        <v>3979</v>
      </c>
      <c r="D15">
        <v>12.654999999999999</v>
      </c>
      <c r="E15">
        <v>299.60599999999999</v>
      </c>
      <c r="F15">
        <v>493.51</v>
      </c>
      <c r="H15">
        <v>42.481000000000002</v>
      </c>
      <c r="I15">
        <v>2242.7800000000002</v>
      </c>
      <c r="J15">
        <v>105.44499999999999</v>
      </c>
      <c r="L15">
        <v>376.63</v>
      </c>
      <c r="M15">
        <v>214.678</v>
      </c>
      <c r="N15">
        <v>29.117000000000001</v>
      </c>
      <c r="O15">
        <v>90.116</v>
      </c>
      <c r="Q15">
        <v>168.38800000000001</v>
      </c>
      <c r="R15">
        <v>62.755000000000003</v>
      </c>
      <c r="T15">
        <v>1939.71</v>
      </c>
      <c r="V15">
        <v>128.01</v>
      </c>
      <c r="W15">
        <v>40.82</v>
      </c>
      <c r="X15">
        <v>56.74</v>
      </c>
      <c r="Y15">
        <v>0</v>
      </c>
      <c r="Z15">
        <v>138.12100000000001</v>
      </c>
      <c r="AB15">
        <v>168.72300000000001</v>
      </c>
      <c r="AC15">
        <v>2.7509999999999999</v>
      </c>
      <c r="AD15">
        <v>47.002000000000002</v>
      </c>
      <c r="AE15">
        <v>1083.04</v>
      </c>
      <c r="AF15">
        <v>0</v>
      </c>
      <c r="AG15">
        <v>145.1</v>
      </c>
      <c r="AH15">
        <v>1965.721</v>
      </c>
    </row>
    <row r="16" spans="1:34">
      <c r="A16">
        <v>2014</v>
      </c>
      <c r="B16" s="14">
        <v>43054.608217592591</v>
      </c>
      <c r="C16" t="s">
        <v>3980</v>
      </c>
      <c r="E16">
        <v>19238.232</v>
      </c>
      <c r="F16">
        <v>5660.4650000000001</v>
      </c>
      <c r="H16">
        <v>804.72500000000002</v>
      </c>
      <c r="I16">
        <v>-18585.758999999998</v>
      </c>
      <c r="J16">
        <v>2056.337</v>
      </c>
      <c r="K16">
        <v>265.76600000000002</v>
      </c>
      <c r="L16">
        <v>13974.924999999999</v>
      </c>
      <c r="M16">
        <v>365.63</v>
      </c>
      <c r="N16">
        <v>848.55399999999997</v>
      </c>
      <c r="O16">
        <v>3132.223</v>
      </c>
      <c r="Q16">
        <v>2805.4189999999999</v>
      </c>
      <c r="R16">
        <v>1135.9590000000001</v>
      </c>
      <c r="T16">
        <v>151315.37</v>
      </c>
      <c r="V16">
        <v>0</v>
      </c>
      <c r="W16">
        <v>100.07</v>
      </c>
      <c r="X16">
        <v>246.42099999999999</v>
      </c>
      <c r="Y16">
        <v>0</v>
      </c>
      <c r="Z16">
        <v>2332.2170000000001</v>
      </c>
      <c r="AB16">
        <v>2250.393</v>
      </c>
      <c r="AC16">
        <v>249.31100000000001</v>
      </c>
      <c r="AD16">
        <v>5727.4309999999996</v>
      </c>
      <c r="AE16">
        <v>1820.39</v>
      </c>
      <c r="AF16">
        <v>2302.009</v>
      </c>
      <c r="AG16">
        <v>1452.741</v>
      </c>
      <c r="AH16">
        <v>4041.71</v>
      </c>
    </row>
    <row r="17" spans="1:34">
      <c r="A17">
        <v>2015</v>
      </c>
      <c r="B17" s="14">
        <v>43054.608217592591</v>
      </c>
      <c r="C17" t="s">
        <v>3975</v>
      </c>
      <c r="D17">
        <v>492.55500000000001</v>
      </c>
      <c r="E17">
        <v>1915.5730000000001</v>
      </c>
      <c r="F17">
        <v>131.32300000000001</v>
      </c>
      <c r="H17">
        <v>548.52599999999995</v>
      </c>
      <c r="I17">
        <v>9848.3889999999992</v>
      </c>
      <c r="J17">
        <v>411.82900000000001</v>
      </c>
      <c r="K17">
        <v>2787.6210000000001</v>
      </c>
      <c r="L17">
        <v>5690.26</v>
      </c>
      <c r="M17">
        <v>723.75199999999995</v>
      </c>
      <c r="N17">
        <v>1450.145</v>
      </c>
      <c r="O17">
        <v>2520.7579999999998</v>
      </c>
      <c r="Q17">
        <v>612.35</v>
      </c>
      <c r="R17">
        <v>32.770000000000003</v>
      </c>
      <c r="T17">
        <v>49534.803</v>
      </c>
      <c r="V17">
        <v>0</v>
      </c>
      <c r="W17">
        <v>0</v>
      </c>
      <c r="X17">
        <v>695.27300000000002</v>
      </c>
      <c r="Y17">
        <v>0</v>
      </c>
      <c r="Z17">
        <v>1188.8230000000001</v>
      </c>
      <c r="AA17">
        <v>0</v>
      </c>
      <c r="AB17">
        <v>2286.6950000000002</v>
      </c>
      <c r="AC17">
        <v>1486.6410000000001</v>
      </c>
      <c r="AD17">
        <v>630.44899999999996</v>
      </c>
      <c r="AE17">
        <v>763.82500000000005</v>
      </c>
      <c r="AF17">
        <v>0</v>
      </c>
      <c r="AG17">
        <v>118.85599999999999</v>
      </c>
      <c r="AH17">
        <v>5591.4769999999999</v>
      </c>
    </row>
    <row r="18" spans="1:34">
      <c r="A18">
        <v>2015</v>
      </c>
      <c r="B18" s="14">
        <v>43054.608217592591</v>
      </c>
      <c r="C18" t="s">
        <v>3976</v>
      </c>
      <c r="D18">
        <v>69.081000000000003</v>
      </c>
      <c r="E18">
        <v>2487.8139999999999</v>
      </c>
      <c r="F18">
        <v>0</v>
      </c>
      <c r="H18">
        <v>308.11900000000003</v>
      </c>
      <c r="I18">
        <v>4258.6289999999999</v>
      </c>
      <c r="J18">
        <v>0</v>
      </c>
      <c r="L18">
        <v>398.00099999999998</v>
      </c>
      <c r="M18">
        <v>637.74599999999998</v>
      </c>
      <c r="N18">
        <v>1771.3040000000001</v>
      </c>
      <c r="O18">
        <v>0</v>
      </c>
      <c r="Q18">
        <v>12.282999999999999</v>
      </c>
      <c r="R18">
        <v>10.167</v>
      </c>
      <c r="T18">
        <v>15571.601000000001</v>
      </c>
      <c r="V18">
        <v>0</v>
      </c>
      <c r="W18">
        <v>0</v>
      </c>
      <c r="X18">
        <v>277.19900000000001</v>
      </c>
      <c r="Y18">
        <v>0</v>
      </c>
      <c r="Z18">
        <v>578.46699999999998</v>
      </c>
      <c r="AA18">
        <v>0</v>
      </c>
      <c r="AB18">
        <v>155.792</v>
      </c>
      <c r="AC18">
        <v>9.0410000000000004</v>
      </c>
      <c r="AD18">
        <v>17.582999999999998</v>
      </c>
      <c r="AE18">
        <v>0</v>
      </c>
      <c r="AF18">
        <v>0</v>
      </c>
      <c r="AG18">
        <v>2.8050000000000002</v>
      </c>
      <c r="AH18">
        <v>24234.955000000002</v>
      </c>
    </row>
    <row r="19" spans="1:34">
      <c r="A19">
        <v>2015</v>
      </c>
      <c r="B19" s="14">
        <v>43054.608217592591</v>
      </c>
      <c r="C19" t="s">
        <v>3977</v>
      </c>
      <c r="D19">
        <v>175.83699999999999</v>
      </c>
      <c r="E19">
        <v>372.33300000000003</v>
      </c>
      <c r="F19">
        <v>14.78</v>
      </c>
      <c r="H19">
        <v>123.495</v>
      </c>
      <c r="I19">
        <v>5004.3999999999996</v>
      </c>
      <c r="J19">
        <v>181.16300000000001</v>
      </c>
      <c r="K19">
        <v>65.162000000000006</v>
      </c>
      <c r="L19">
        <v>4632.7070000000003</v>
      </c>
      <c r="M19">
        <v>103.002</v>
      </c>
      <c r="N19">
        <v>0</v>
      </c>
      <c r="O19">
        <v>1276.2470000000001</v>
      </c>
      <c r="Q19">
        <v>620.86300000000006</v>
      </c>
      <c r="R19">
        <v>26.861000000000001</v>
      </c>
      <c r="V19">
        <v>19.747</v>
      </c>
      <c r="W19">
        <v>0</v>
      </c>
      <c r="X19">
        <v>8.06</v>
      </c>
      <c r="Y19">
        <v>0</v>
      </c>
      <c r="Z19">
        <v>7347.982</v>
      </c>
      <c r="AA19">
        <v>343.642</v>
      </c>
      <c r="AB19">
        <v>1144.461</v>
      </c>
      <c r="AC19">
        <v>323.49900000000002</v>
      </c>
      <c r="AD19">
        <v>0</v>
      </c>
      <c r="AE19">
        <v>82.616</v>
      </c>
      <c r="AF19">
        <v>13.239000000000001</v>
      </c>
      <c r="AG19">
        <v>193.77</v>
      </c>
      <c r="AH19">
        <v>9871.6610000000001</v>
      </c>
    </row>
    <row r="20" spans="1:34">
      <c r="A20">
        <v>2015</v>
      </c>
      <c r="B20" s="14">
        <v>43054.608217592591</v>
      </c>
      <c r="C20" t="s">
        <v>3978</v>
      </c>
      <c r="D20">
        <v>0</v>
      </c>
      <c r="E20">
        <v>7850.4449999999997</v>
      </c>
      <c r="F20">
        <v>0</v>
      </c>
      <c r="H20">
        <v>7.1239999999999997</v>
      </c>
      <c r="I20">
        <v>2014.546</v>
      </c>
      <c r="J20">
        <v>293.51299999999998</v>
      </c>
      <c r="L20">
        <v>902.601</v>
      </c>
      <c r="M20">
        <v>0</v>
      </c>
      <c r="N20">
        <v>7741.1350000000002</v>
      </c>
      <c r="O20">
        <v>0</v>
      </c>
      <c r="Q20">
        <v>14.78</v>
      </c>
      <c r="R20">
        <v>0</v>
      </c>
      <c r="V20">
        <v>3.4940000000000002</v>
      </c>
      <c r="W20">
        <v>0</v>
      </c>
      <c r="X20">
        <v>0</v>
      </c>
      <c r="Y20">
        <v>0</v>
      </c>
      <c r="Z20">
        <v>0</v>
      </c>
      <c r="AA20">
        <v>0</v>
      </c>
      <c r="AB20">
        <v>17.797999999999998</v>
      </c>
      <c r="AC20">
        <v>646.54499999999996</v>
      </c>
      <c r="AD20">
        <v>0</v>
      </c>
      <c r="AE20">
        <v>0</v>
      </c>
      <c r="AF20">
        <v>0</v>
      </c>
      <c r="AG20">
        <v>0</v>
      </c>
    </row>
    <row r="21" spans="1:34">
      <c r="A21">
        <v>2015</v>
      </c>
      <c r="B21" s="14">
        <v>43054.608217592591</v>
      </c>
      <c r="C21" t="s">
        <v>3979</v>
      </c>
      <c r="D21">
        <v>17.95</v>
      </c>
      <c r="E21">
        <v>542.822</v>
      </c>
      <c r="F21">
        <v>559.06600000000003</v>
      </c>
      <c r="G21">
        <v>2385.3809999999999</v>
      </c>
      <c r="H21">
        <v>105.545</v>
      </c>
      <c r="I21">
        <v>2916.2869999999998</v>
      </c>
      <c r="J21">
        <v>133.77699999999999</v>
      </c>
      <c r="L21">
        <v>789.13699999999994</v>
      </c>
      <c r="M21">
        <v>214.678</v>
      </c>
      <c r="N21">
        <v>255.08199999999999</v>
      </c>
      <c r="O21">
        <v>112.496</v>
      </c>
      <c r="Q21">
        <v>168.38800000000001</v>
      </c>
      <c r="R21">
        <v>93.307000000000002</v>
      </c>
      <c r="T21">
        <v>2305.087</v>
      </c>
      <c r="V21">
        <v>160.35</v>
      </c>
      <c r="W21">
        <v>73.608999999999995</v>
      </c>
      <c r="X21">
        <v>245.37</v>
      </c>
      <c r="Y21">
        <v>0</v>
      </c>
      <c r="Z21">
        <v>585.37</v>
      </c>
      <c r="AA21">
        <v>0</v>
      </c>
      <c r="AB21">
        <v>382.404</v>
      </c>
      <c r="AC21">
        <v>1.778</v>
      </c>
      <c r="AD21">
        <v>109.129</v>
      </c>
      <c r="AE21">
        <v>1091.94</v>
      </c>
      <c r="AF21">
        <v>75.935000000000002</v>
      </c>
      <c r="AG21">
        <v>262.84500000000003</v>
      </c>
      <c r="AH21">
        <v>4290.5649999999996</v>
      </c>
    </row>
    <row r="22" spans="1:34">
      <c r="A22">
        <v>2015</v>
      </c>
      <c r="B22" s="14">
        <v>43054.608217592591</v>
      </c>
      <c r="C22" t="s">
        <v>3980</v>
      </c>
      <c r="D22">
        <v>1121.5360000000001</v>
      </c>
      <c r="E22">
        <v>20931.173999999999</v>
      </c>
      <c r="F22">
        <v>632.21699999999998</v>
      </c>
      <c r="G22">
        <v>242.28</v>
      </c>
      <c r="H22">
        <v>1319.463</v>
      </c>
      <c r="I22">
        <v>24121.673999999999</v>
      </c>
      <c r="J22">
        <v>3413.0039999999999</v>
      </c>
      <c r="K22">
        <v>1967.625</v>
      </c>
      <c r="L22">
        <v>20118.370999999999</v>
      </c>
      <c r="M22">
        <v>562.61500000000001</v>
      </c>
      <c r="N22">
        <v>3146.3229999999999</v>
      </c>
      <c r="O22">
        <v>3372.2510000000002</v>
      </c>
      <c r="Q22">
        <v>2805.4189999999999</v>
      </c>
      <c r="R22">
        <v>1163.3630000000001</v>
      </c>
      <c r="T22">
        <v>186068.084</v>
      </c>
      <c r="V22">
        <v>0</v>
      </c>
      <c r="W22">
        <v>126.002</v>
      </c>
      <c r="X22">
        <v>1521.2360000000001</v>
      </c>
      <c r="Y22">
        <v>0</v>
      </c>
      <c r="Z22">
        <v>6916.2950000000001</v>
      </c>
      <c r="AA22">
        <v>0</v>
      </c>
      <c r="AB22">
        <v>3487.0909999999999</v>
      </c>
      <c r="AC22">
        <v>349.84399999999999</v>
      </c>
      <c r="AD22">
        <v>9896.634</v>
      </c>
      <c r="AE22">
        <v>3100</v>
      </c>
      <c r="AF22">
        <v>2982.87</v>
      </c>
      <c r="AG22">
        <v>2627.8229999999999</v>
      </c>
      <c r="AH22">
        <v>11945.689</v>
      </c>
    </row>
    <row r="23" spans="1:34">
      <c r="A23">
        <v>2016</v>
      </c>
      <c r="B23" s="14">
        <v>43054.608217592591</v>
      </c>
      <c r="C23" t="s">
        <v>3975</v>
      </c>
      <c r="D23">
        <v>1334.8720000000001</v>
      </c>
      <c r="E23">
        <v>1966.33</v>
      </c>
      <c r="F23">
        <v>140.08600000000001</v>
      </c>
      <c r="H23">
        <v>543.80200000000002</v>
      </c>
      <c r="I23">
        <v>11591.718999999999</v>
      </c>
      <c r="J23">
        <v>518.51099999999997</v>
      </c>
      <c r="K23">
        <v>3315.605</v>
      </c>
      <c r="L23">
        <v>7757.4440000000004</v>
      </c>
      <c r="M23">
        <v>723.75199999999995</v>
      </c>
      <c r="N23">
        <v>1855.9159999999999</v>
      </c>
      <c r="O23">
        <v>2520.7579999999998</v>
      </c>
      <c r="Q23">
        <v>1235.846</v>
      </c>
      <c r="R23">
        <v>45.289000000000001</v>
      </c>
      <c r="T23">
        <v>10690.562</v>
      </c>
      <c r="V23">
        <v>0</v>
      </c>
      <c r="W23">
        <v>0</v>
      </c>
      <c r="X23">
        <v>695.27300000000002</v>
      </c>
      <c r="Y23">
        <v>0</v>
      </c>
      <c r="Z23">
        <v>2175.3249999999998</v>
      </c>
      <c r="AA23">
        <v>682.71199999999999</v>
      </c>
      <c r="AB23">
        <v>3748.6709999999998</v>
      </c>
      <c r="AC23">
        <v>1964.6369999999999</v>
      </c>
      <c r="AD23">
        <v>928.82500000000005</v>
      </c>
      <c r="AE23">
        <v>1117.789</v>
      </c>
      <c r="AF23">
        <v>0</v>
      </c>
      <c r="AG23">
        <v>173.934</v>
      </c>
      <c r="AH23">
        <v>6674.4229999999998</v>
      </c>
    </row>
    <row r="24" spans="1:34">
      <c r="A24">
        <v>2016</v>
      </c>
      <c r="B24" s="14">
        <v>43054.608217592591</v>
      </c>
      <c r="C24" t="s">
        <v>3976</v>
      </c>
      <c r="D24">
        <v>202.21</v>
      </c>
      <c r="E24">
        <v>2487.8139999999999</v>
      </c>
      <c r="F24">
        <v>5.9960000000000004</v>
      </c>
      <c r="I24">
        <v>6991.9920000000002</v>
      </c>
      <c r="J24">
        <v>0</v>
      </c>
      <c r="L24">
        <v>769.64300000000003</v>
      </c>
      <c r="M24">
        <v>1034.9749999999999</v>
      </c>
      <c r="N24">
        <v>1771.3040000000001</v>
      </c>
      <c r="O24">
        <v>0</v>
      </c>
      <c r="Q24">
        <v>40.029000000000003</v>
      </c>
      <c r="R24">
        <v>20.966999999999999</v>
      </c>
      <c r="T24">
        <v>8445.56</v>
      </c>
      <c r="V24">
        <v>0</v>
      </c>
      <c r="W24">
        <v>0</v>
      </c>
      <c r="X24">
        <v>277.19900000000001</v>
      </c>
      <c r="Y24">
        <v>0</v>
      </c>
      <c r="Z24">
        <v>713.61800000000005</v>
      </c>
      <c r="AA24">
        <v>89.912000000000006</v>
      </c>
      <c r="AB24">
        <v>278.11700000000002</v>
      </c>
      <c r="AC24">
        <v>16.109000000000002</v>
      </c>
      <c r="AD24">
        <v>17.582999999999998</v>
      </c>
      <c r="AE24">
        <v>708.88900000000001</v>
      </c>
      <c r="AF24">
        <v>5.351</v>
      </c>
      <c r="AG24">
        <v>4.0739999999999998</v>
      </c>
      <c r="AH24">
        <v>25978.302</v>
      </c>
    </row>
    <row r="25" spans="1:34">
      <c r="A25">
        <v>2016</v>
      </c>
      <c r="B25" s="14">
        <v>43054.608217592591</v>
      </c>
      <c r="C25" t="s">
        <v>3977</v>
      </c>
      <c r="D25">
        <v>765.58600000000001</v>
      </c>
      <c r="E25">
        <v>634.39599999999996</v>
      </c>
      <c r="F25">
        <v>14.78</v>
      </c>
      <c r="H25">
        <v>123.495</v>
      </c>
      <c r="I25">
        <v>7145.0420000000004</v>
      </c>
      <c r="J25">
        <v>234.2</v>
      </c>
      <c r="K25">
        <v>65.162000000000006</v>
      </c>
      <c r="L25">
        <v>7595.36</v>
      </c>
      <c r="M25">
        <v>180.52199999999999</v>
      </c>
      <c r="N25">
        <v>0</v>
      </c>
      <c r="O25">
        <v>1502.3019999999999</v>
      </c>
      <c r="Q25">
        <v>1548.4829999999999</v>
      </c>
      <c r="R25">
        <v>43.786000000000001</v>
      </c>
      <c r="V25">
        <v>1.5029999999999999</v>
      </c>
      <c r="W25">
        <v>0</v>
      </c>
      <c r="X25">
        <v>21.036999999999999</v>
      </c>
      <c r="Y25">
        <v>0</v>
      </c>
      <c r="Z25">
        <v>7993.9179999999997</v>
      </c>
      <c r="AA25">
        <v>1157.17</v>
      </c>
      <c r="AB25">
        <v>1910.0119999999999</v>
      </c>
      <c r="AC25">
        <v>832.50099999999998</v>
      </c>
      <c r="AD25">
        <v>0</v>
      </c>
      <c r="AE25">
        <v>1000</v>
      </c>
      <c r="AF25">
        <v>13.239000000000001</v>
      </c>
      <c r="AG25">
        <v>311.73700000000002</v>
      </c>
      <c r="AH25">
        <v>0</v>
      </c>
    </row>
    <row r="26" spans="1:34">
      <c r="A26">
        <v>2016</v>
      </c>
      <c r="B26" s="14">
        <v>43054.608217592591</v>
      </c>
      <c r="C26" t="s">
        <v>3978</v>
      </c>
      <c r="D26">
        <v>0</v>
      </c>
      <c r="E26">
        <v>7850.4449999999997</v>
      </c>
      <c r="F26">
        <v>0</v>
      </c>
      <c r="H26">
        <v>7.1239999999999997</v>
      </c>
      <c r="I26">
        <v>2158.17</v>
      </c>
      <c r="J26">
        <v>293.52800000000002</v>
      </c>
      <c r="L26">
        <v>1229.8779999999999</v>
      </c>
      <c r="M26">
        <v>0</v>
      </c>
      <c r="N26">
        <v>7741.2340000000004</v>
      </c>
      <c r="O26">
        <v>0</v>
      </c>
      <c r="Q26">
        <v>80.576999999999998</v>
      </c>
      <c r="R26">
        <v>0</v>
      </c>
      <c r="V26">
        <v>0</v>
      </c>
      <c r="W26">
        <v>0</v>
      </c>
      <c r="X26">
        <v>0</v>
      </c>
      <c r="Y26">
        <v>0</v>
      </c>
      <c r="AA26">
        <v>0</v>
      </c>
      <c r="AB26">
        <v>49.829000000000001</v>
      </c>
      <c r="AC26">
        <v>746.78800000000001</v>
      </c>
      <c r="AD26">
        <v>0</v>
      </c>
      <c r="AE26">
        <v>0</v>
      </c>
      <c r="AF26">
        <v>0</v>
      </c>
      <c r="AG26">
        <v>0</v>
      </c>
      <c r="AH26">
        <v>0</v>
      </c>
    </row>
    <row r="27" spans="1:34">
      <c r="A27">
        <v>2016</v>
      </c>
      <c r="B27" s="14">
        <v>43054.608217592591</v>
      </c>
      <c r="C27" t="s">
        <v>3979</v>
      </c>
      <c r="D27">
        <v>34.930999999999997</v>
      </c>
      <c r="E27">
        <v>670.91800000000001</v>
      </c>
      <c r="F27">
        <v>562.21799999999996</v>
      </c>
      <c r="G27">
        <v>2385.3809999999999</v>
      </c>
      <c r="H27">
        <v>543.80200000000002</v>
      </c>
      <c r="I27">
        <v>3012.4929999999999</v>
      </c>
      <c r="J27">
        <v>133.77699999999999</v>
      </c>
      <c r="L27">
        <v>1148.4169999999999</v>
      </c>
      <c r="M27">
        <v>214.678</v>
      </c>
      <c r="N27">
        <v>255.08199999999999</v>
      </c>
      <c r="O27">
        <v>112.496</v>
      </c>
      <c r="Q27">
        <v>364.85700000000003</v>
      </c>
      <c r="R27">
        <v>150.851</v>
      </c>
      <c r="T27">
        <v>2617.509</v>
      </c>
      <c r="V27">
        <v>325.08600000000001</v>
      </c>
      <c r="W27">
        <v>98.448999999999998</v>
      </c>
      <c r="X27">
        <v>245.37</v>
      </c>
      <c r="Y27">
        <v>0</v>
      </c>
      <c r="Z27">
        <v>2196.3339999999998</v>
      </c>
      <c r="AA27">
        <v>73.233999999999995</v>
      </c>
      <c r="AB27">
        <v>651.01199999999994</v>
      </c>
      <c r="AC27">
        <v>322.06200000000001</v>
      </c>
      <c r="AD27">
        <v>115.843</v>
      </c>
      <c r="AE27">
        <v>2133.114</v>
      </c>
      <c r="AF27">
        <v>0</v>
      </c>
      <c r="AG27">
        <v>351.78300000000002</v>
      </c>
      <c r="AH27">
        <v>4667.6480000000001</v>
      </c>
    </row>
    <row r="28" spans="1:34">
      <c r="A28">
        <v>2016</v>
      </c>
      <c r="B28" s="14">
        <v>43054.608217592591</v>
      </c>
      <c r="C28" t="s">
        <v>3980</v>
      </c>
      <c r="D28">
        <v>2523.4029999999998</v>
      </c>
      <c r="E28">
        <v>20798.098999999998</v>
      </c>
      <c r="F28">
        <v>1149.729</v>
      </c>
      <c r="G28">
        <v>242.28</v>
      </c>
      <c r="I28">
        <v>24670.001</v>
      </c>
      <c r="J28">
        <v>3359.9229999999998</v>
      </c>
      <c r="K28">
        <v>3605.0819999999999</v>
      </c>
      <c r="L28">
        <v>24696.460999999999</v>
      </c>
      <c r="M28">
        <v>1597.3579999999999</v>
      </c>
      <c r="N28">
        <v>4192.0929999999998</v>
      </c>
      <c r="O28">
        <v>3589.9679999999998</v>
      </c>
      <c r="Q28">
        <v>3916.8240000000001</v>
      </c>
      <c r="R28">
        <v>1191.3979999999999</v>
      </c>
      <c r="T28">
        <v>139709.215</v>
      </c>
      <c r="V28">
        <v>0</v>
      </c>
      <c r="W28">
        <v>151.45699999999999</v>
      </c>
      <c r="X28">
        <v>1544.7919999999999</v>
      </c>
      <c r="Y28">
        <v>0</v>
      </c>
      <c r="Z28">
        <v>8799.4349999999995</v>
      </c>
      <c r="AA28">
        <v>122.678</v>
      </c>
      <c r="AB28">
        <v>4574.7020000000002</v>
      </c>
      <c r="AC28">
        <v>765.19200000000001</v>
      </c>
      <c r="AD28">
        <v>18791.493999999999</v>
      </c>
      <c r="AE28">
        <v>6000</v>
      </c>
      <c r="AF28">
        <v>3661.7089999999998</v>
      </c>
      <c r="AG28">
        <v>3808.9569999999999</v>
      </c>
      <c r="AH28">
        <v>13265.433999999999</v>
      </c>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AG16"/>
  <sheetViews>
    <sheetView workbookViewId="0"/>
  </sheetViews>
  <sheetFormatPr defaultRowHeight="15"/>
  <sheetData>
    <row r="1" spans="1:33">
      <c r="A1">
        <v>8.1</v>
      </c>
      <c r="B1" t="s">
        <v>84</v>
      </c>
    </row>
    <row r="2" spans="1:33">
      <c r="A2" s="10" t="str">
        <f>HYPERLINK("#'Contents'!B174", "Back to Contents")</f>
        <v>Back to Contents</v>
      </c>
    </row>
    <row r="3" spans="1:33">
      <c r="A3" t="s">
        <v>3170</v>
      </c>
      <c r="B3" t="s">
        <v>3171</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t="s">
        <v>3975</v>
      </c>
      <c r="C4">
        <v>124674</v>
      </c>
      <c r="D4">
        <v>131615</v>
      </c>
      <c r="E4">
        <v>0</v>
      </c>
      <c r="F4">
        <v>317509</v>
      </c>
      <c r="G4">
        <v>116998</v>
      </c>
      <c r="H4">
        <v>4495434</v>
      </c>
      <c r="I4">
        <v>0</v>
      </c>
      <c r="J4">
        <v>156519</v>
      </c>
      <c r="K4">
        <v>1679478</v>
      </c>
      <c r="L4">
        <v>0</v>
      </c>
      <c r="N4">
        <v>1250843</v>
      </c>
      <c r="O4">
        <v>0</v>
      </c>
      <c r="P4">
        <v>283974</v>
      </c>
      <c r="Q4">
        <v>10566</v>
      </c>
      <c r="R4">
        <v>0</v>
      </c>
      <c r="S4">
        <v>121833</v>
      </c>
      <c r="V4">
        <v>0</v>
      </c>
      <c r="W4">
        <v>204118</v>
      </c>
      <c r="X4">
        <v>0</v>
      </c>
      <c r="Y4">
        <v>0</v>
      </c>
      <c r="AA4">
        <v>155233</v>
      </c>
      <c r="AB4">
        <v>0</v>
      </c>
      <c r="AC4">
        <v>678417</v>
      </c>
      <c r="AD4">
        <v>166439</v>
      </c>
      <c r="AF4">
        <v>12842</v>
      </c>
      <c r="AG4">
        <v>0</v>
      </c>
    </row>
    <row r="5" spans="1:33">
      <c r="A5">
        <v>2013</v>
      </c>
      <c r="B5" t="s">
        <v>3976</v>
      </c>
      <c r="C5">
        <v>0</v>
      </c>
      <c r="D5">
        <v>55957</v>
      </c>
      <c r="E5">
        <v>0</v>
      </c>
      <c r="G5">
        <v>55617</v>
      </c>
      <c r="I5">
        <v>0</v>
      </c>
      <c r="K5">
        <v>83887</v>
      </c>
      <c r="L5">
        <v>81219</v>
      </c>
      <c r="O5">
        <v>0</v>
      </c>
      <c r="P5">
        <v>4486</v>
      </c>
      <c r="Q5">
        <v>967</v>
      </c>
      <c r="R5">
        <v>0</v>
      </c>
      <c r="S5">
        <v>247859</v>
      </c>
      <c r="V5">
        <v>0</v>
      </c>
      <c r="W5">
        <v>64489</v>
      </c>
      <c r="X5">
        <v>0</v>
      </c>
      <c r="Y5">
        <v>0</v>
      </c>
      <c r="AA5">
        <v>0</v>
      </c>
      <c r="AB5">
        <v>0</v>
      </c>
      <c r="AC5">
        <v>17583</v>
      </c>
      <c r="AD5">
        <v>13380</v>
      </c>
      <c r="AF5">
        <v>0</v>
      </c>
      <c r="AG5">
        <v>361952</v>
      </c>
    </row>
    <row r="6" spans="1:33">
      <c r="A6">
        <v>2013</v>
      </c>
      <c r="B6" t="s">
        <v>3977</v>
      </c>
      <c r="C6">
        <v>0</v>
      </c>
      <c r="D6">
        <v>431446</v>
      </c>
      <c r="E6">
        <v>0</v>
      </c>
      <c r="G6">
        <v>12010</v>
      </c>
      <c r="I6">
        <v>0</v>
      </c>
      <c r="K6">
        <v>24412</v>
      </c>
      <c r="L6">
        <v>7622</v>
      </c>
      <c r="N6">
        <v>1255778</v>
      </c>
      <c r="O6">
        <v>54352</v>
      </c>
      <c r="P6">
        <v>161426</v>
      </c>
      <c r="Q6">
        <v>0</v>
      </c>
      <c r="R6">
        <v>0</v>
      </c>
      <c r="S6">
        <v>12257</v>
      </c>
      <c r="V6">
        <v>0</v>
      </c>
      <c r="W6">
        <v>0</v>
      </c>
      <c r="X6">
        <v>0</v>
      </c>
      <c r="Y6">
        <v>0</v>
      </c>
      <c r="Z6">
        <v>42895</v>
      </c>
      <c r="AA6">
        <v>136371</v>
      </c>
      <c r="AB6">
        <v>0</v>
      </c>
      <c r="AC6">
        <v>0</v>
      </c>
      <c r="AD6">
        <v>0</v>
      </c>
      <c r="AF6">
        <v>88924</v>
      </c>
      <c r="AG6">
        <v>395512</v>
      </c>
    </row>
    <row r="7" spans="1:33">
      <c r="A7">
        <v>2013</v>
      </c>
      <c r="B7" t="s">
        <v>3978</v>
      </c>
      <c r="C7">
        <v>0</v>
      </c>
      <c r="D7">
        <v>1834597</v>
      </c>
      <c r="E7">
        <v>0</v>
      </c>
      <c r="G7">
        <v>5455</v>
      </c>
      <c r="I7">
        <v>0</v>
      </c>
      <c r="K7">
        <v>281951</v>
      </c>
      <c r="L7">
        <v>0</v>
      </c>
      <c r="M7">
        <v>3054238</v>
      </c>
      <c r="O7">
        <v>0</v>
      </c>
      <c r="P7">
        <v>0</v>
      </c>
      <c r="Q7">
        <v>0</v>
      </c>
      <c r="R7">
        <v>0</v>
      </c>
      <c r="S7">
        <v>65447</v>
      </c>
      <c r="V7">
        <v>0</v>
      </c>
      <c r="W7">
        <v>0</v>
      </c>
      <c r="X7">
        <v>0</v>
      </c>
      <c r="Y7">
        <v>0</v>
      </c>
      <c r="AA7">
        <v>0</v>
      </c>
      <c r="AB7">
        <v>109781</v>
      </c>
      <c r="AD7">
        <v>0</v>
      </c>
      <c r="AF7">
        <v>0</v>
      </c>
      <c r="AG7">
        <v>52422</v>
      </c>
    </row>
    <row r="8" spans="1:33">
      <c r="A8">
        <v>2013</v>
      </c>
      <c r="B8" t="s">
        <v>3979</v>
      </c>
      <c r="C8">
        <v>6678</v>
      </c>
      <c r="D8">
        <v>161706</v>
      </c>
      <c r="E8">
        <v>44549</v>
      </c>
      <c r="G8">
        <v>20645</v>
      </c>
      <c r="H8">
        <v>2221614</v>
      </c>
      <c r="I8">
        <v>0</v>
      </c>
      <c r="K8">
        <v>97564</v>
      </c>
      <c r="L8">
        <v>0</v>
      </c>
      <c r="N8">
        <v>67463</v>
      </c>
      <c r="O8">
        <v>0</v>
      </c>
      <c r="P8">
        <v>86505</v>
      </c>
      <c r="Q8">
        <v>31653</v>
      </c>
      <c r="R8">
        <v>0</v>
      </c>
      <c r="S8">
        <v>162593</v>
      </c>
      <c r="V8">
        <v>20589</v>
      </c>
      <c r="W8">
        <v>0</v>
      </c>
      <c r="X8">
        <v>0</v>
      </c>
      <c r="Y8">
        <v>0</v>
      </c>
      <c r="AA8">
        <v>0</v>
      </c>
      <c r="AB8">
        <v>0</v>
      </c>
      <c r="AC8">
        <v>39915</v>
      </c>
      <c r="AD8">
        <v>105997</v>
      </c>
      <c r="AF8">
        <v>68148</v>
      </c>
      <c r="AG8">
        <v>1472118</v>
      </c>
    </row>
    <row r="9" spans="1:33">
      <c r="A9">
        <v>2013</v>
      </c>
      <c r="B9" t="s">
        <v>3980</v>
      </c>
      <c r="C9">
        <v>433336</v>
      </c>
      <c r="D9">
        <v>1453158</v>
      </c>
      <c r="E9">
        <v>0</v>
      </c>
      <c r="G9">
        <v>367818</v>
      </c>
      <c r="I9">
        <v>113290</v>
      </c>
      <c r="K9">
        <v>4660215</v>
      </c>
      <c r="L9">
        <v>125488</v>
      </c>
      <c r="N9">
        <v>2249383</v>
      </c>
      <c r="O9">
        <v>82982</v>
      </c>
      <c r="P9">
        <v>853280</v>
      </c>
      <c r="Q9">
        <v>357952</v>
      </c>
      <c r="R9">
        <v>0</v>
      </c>
      <c r="S9">
        <v>2627865</v>
      </c>
      <c r="V9">
        <v>26871</v>
      </c>
      <c r="W9">
        <v>135630</v>
      </c>
      <c r="X9">
        <v>0</v>
      </c>
      <c r="Y9">
        <v>0</v>
      </c>
      <c r="Z9">
        <v>133777</v>
      </c>
      <c r="AA9">
        <v>1093429</v>
      </c>
      <c r="AB9">
        <v>115806</v>
      </c>
      <c r="AC9">
        <v>5896725</v>
      </c>
      <c r="AD9">
        <v>233117</v>
      </c>
      <c r="AE9">
        <v>115392</v>
      </c>
      <c r="AF9">
        <v>0</v>
      </c>
      <c r="AG9">
        <v>1754806</v>
      </c>
    </row>
    <row r="10" spans="1:33">
      <c r="A10">
        <v>2014</v>
      </c>
      <c r="B10" t="s">
        <v>3975</v>
      </c>
      <c r="C10">
        <v>4489</v>
      </c>
      <c r="D10">
        <v>372721</v>
      </c>
      <c r="E10">
        <v>13884</v>
      </c>
      <c r="H10">
        <v>2276794</v>
      </c>
      <c r="I10">
        <v>31022</v>
      </c>
      <c r="K10">
        <v>392344</v>
      </c>
      <c r="L10">
        <v>234677</v>
      </c>
      <c r="M10">
        <v>40004</v>
      </c>
      <c r="N10">
        <v>164956</v>
      </c>
      <c r="O10">
        <v>13638</v>
      </c>
      <c r="P10">
        <v>303748</v>
      </c>
      <c r="Q10">
        <v>0</v>
      </c>
      <c r="S10">
        <v>23571521</v>
      </c>
      <c r="U10">
        <v>0</v>
      </c>
      <c r="V10">
        <v>0</v>
      </c>
      <c r="W10">
        <v>92096</v>
      </c>
      <c r="X10">
        <v>0</v>
      </c>
      <c r="Y10">
        <v>198451</v>
      </c>
      <c r="AA10">
        <v>693530</v>
      </c>
      <c r="AB10">
        <v>495547</v>
      </c>
      <c r="AC10">
        <v>208113</v>
      </c>
      <c r="AD10">
        <v>32536</v>
      </c>
      <c r="AE10">
        <v>0</v>
      </c>
      <c r="AF10">
        <v>25628</v>
      </c>
      <c r="AG10">
        <v>53120832</v>
      </c>
    </row>
    <row r="11" spans="1:33">
      <c r="A11">
        <v>2014</v>
      </c>
      <c r="B11" t="s">
        <v>3976</v>
      </c>
      <c r="C11">
        <v>35730</v>
      </c>
      <c r="D11">
        <v>55957</v>
      </c>
      <c r="E11">
        <v>0</v>
      </c>
      <c r="F11">
        <v>28037</v>
      </c>
      <c r="H11">
        <v>-3240474</v>
      </c>
      <c r="I11">
        <v>0</v>
      </c>
      <c r="K11">
        <v>5093</v>
      </c>
      <c r="M11">
        <v>90307</v>
      </c>
      <c r="O11">
        <v>0</v>
      </c>
      <c r="P11">
        <v>3783</v>
      </c>
      <c r="Q11">
        <v>0</v>
      </c>
      <c r="S11">
        <v>3606402</v>
      </c>
      <c r="U11">
        <v>0</v>
      </c>
      <c r="V11">
        <v>0</v>
      </c>
      <c r="W11">
        <v>0</v>
      </c>
      <c r="X11">
        <v>0</v>
      </c>
      <c r="Y11">
        <v>0</v>
      </c>
      <c r="AA11">
        <v>78743</v>
      </c>
      <c r="AB11">
        <v>0</v>
      </c>
      <c r="AD11">
        <v>0</v>
      </c>
      <c r="AE11">
        <v>0</v>
      </c>
      <c r="AF11">
        <v>49781</v>
      </c>
      <c r="AG11">
        <v>80794</v>
      </c>
    </row>
    <row r="12" spans="1:33">
      <c r="A12">
        <v>2014</v>
      </c>
      <c r="B12" t="s">
        <v>3981</v>
      </c>
      <c r="H12">
        <v>-5288277</v>
      </c>
    </row>
    <row r="13" spans="1:33">
      <c r="A13">
        <v>2014</v>
      </c>
      <c r="B13" t="s">
        <v>3977</v>
      </c>
      <c r="C13">
        <v>55187</v>
      </c>
      <c r="D13">
        <v>1410220</v>
      </c>
      <c r="E13">
        <v>0</v>
      </c>
      <c r="G13">
        <v>43037</v>
      </c>
      <c r="I13">
        <v>293513</v>
      </c>
      <c r="K13">
        <v>539989</v>
      </c>
      <c r="L13">
        <v>70228</v>
      </c>
      <c r="M13">
        <v>0</v>
      </c>
      <c r="N13">
        <v>0</v>
      </c>
      <c r="O13">
        <v>45372</v>
      </c>
      <c r="P13">
        <v>303982</v>
      </c>
      <c r="Q13">
        <v>0</v>
      </c>
      <c r="U13">
        <v>0</v>
      </c>
      <c r="V13">
        <v>0</v>
      </c>
      <c r="W13">
        <v>0</v>
      </c>
      <c r="X13">
        <v>0</v>
      </c>
      <c r="Y13">
        <v>124340</v>
      </c>
      <c r="Z13">
        <v>38109</v>
      </c>
      <c r="AA13">
        <v>412419</v>
      </c>
      <c r="AB13">
        <v>125920</v>
      </c>
      <c r="AC13">
        <v>0</v>
      </c>
      <c r="AD13">
        <v>39456</v>
      </c>
      <c r="AF13">
        <v>0</v>
      </c>
      <c r="AG13">
        <v>434220</v>
      </c>
    </row>
    <row r="14" spans="1:33">
      <c r="A14">
        <v>2014</v>
      </c>
      <c r="B14" t="s">
        <v>3978</v>
      </c>
      <c r="C14">
        <v>0</v>
      </c>
      <c r="D14">
        <v>6491388</v>
      </c>
      <c r="E14">
        <v>0</v>
      </c>
      <c r="G14">
        <v>0</v>
      </c>
      <c r="I14">
        <v>180803</v>
      </c>
      <c r="K14">
        <v>0</v>
      </c>
      <c r="L14">
        <v>0</v>
      </c>
      <c r="M14">
        <v>1337295</v>
      </c>
      <c r="O14">
        <v>0</v>
      </c>
      <c r="P14">
        <v>14780</v>
      </c>
      <c r="Q14">
        <v>0</v>
      </c>
      <c r="U14">
        <v>0</v>
      </c>
      <c r="V14">
        <v>0</v>
      </c>
      <c r="W14">
        <v>0</v>
      </c>
      <c r="X14">
        <v>0</v>
      </c>
      <c r="Y14">
        <v>0</v>
      </c>
      <c r="AA14">
        <v>4276</v>
      </c>
      <c r="AB14">
        <v>170331</v>
      </c>
      <c r="AD14">
        <v>0</v>
      </c>
      <c r="AF14">
        <v>0</v>
      </c>
      <c r="AG14">
        <v>0</v>
      </c>
    </row>
    <row r="15" spans="1:33">
      <c r="A15">
        <v>2014</v>
      </c>
      <c r="B15" t="s">
        <v>3979</v>
      </c>
      <c r="C15">
        <v>0</v>
      </c>
      <c r="D15">
        <v>299606</v>
      </c>
      <c r="E15">
        <v>171844</v>
      </c>
      <c r="H15">
        <v>21166</v>
      </c>
      <c r="I15">
        <v>105445</v>
      </c>
      <c r="K15">
        <v>152399</v>
      </c>
      <c r="L15">
        <v>67478</v>
      </c>
      <c r="M15">
        <v>29117</v>
      </c>
      <c r="N15">
        <v>14266</v>
      </c>
      <c r="O15">
        <v>0</v>
      </c>
      <c r="P15">
        <v>81883</v>
      </c>
      <c r="Q15">
        <v>0</v>
      </c>
      <c r="S15">
        <v>950285</v>
      </c>
      <c r="U15">
        <v>0</v>
      </c>
      <c r="V15">
        <v>0</v>
      </c>
      <c r="W15">
        <v>45990</v>
      </c>
      <c r="X15">
        <v>0</v>
      </c>
      <c r="Y15">
        <v>138121</v>
      </c>
      <c r="AA15">
        <v>104227</v>
      </c>
      <c r="AB15">
        <v>2007</v>
      </c>
      <c r="AC15">
        <v>6529</v>
      </c>
      <c r="AD15">
        <v>977043</v>
      </c>
      <c r="AE15">
        <v>0</v>
      </c>
      <c r="AF15">
        <v>0</v>
      </c>
      <c r="AG15">
        <v>305918</v>
      </c>
    </row>
    <row r="16" spans="1:33">
      <c r="A16">
        <v>2014</v>
      </c>
      <c r="B16" t="s">
        <v>3980</v>
      </c>
      <c r="D16">
        <v>19238232</v>
      </c>
      <c r="E16">
        <v>1757531</v>
      </c>
      <c r="H16">
        <v>-664909</v>
      </c>
      <c r="I16">
        <v>875988</v>
      </c>
      <c r="J16">
        <v>265766</v>
      </c>
      <c r="K16">
        <v>7056422</v>
      </c>
      <c r="M16">
        <v>227024</v>
      </c>
      <c r="N16">
        <v>882840</v>
      </c>
      <c r="O16">
        <v>156216</v>
      </c>
      <c r="P16">
        <v>1221291</v>
      </c>
      <c r="Q16">
        <v>432972</v>
      </c>
      <c r="S16">
        <v>131668011</v>
      </c>
      <c r="U16">
        <v>0</v>
      </c>
      <c r="V16">
        <v>46795</v>
      </c>
      <c r="W16">
        <v>108792</v>
      </c>
      <c r="X16">
        <v>0</v>
      </c>
      <c r="Y16">
        <v>0</v>
      </c>
      <c r="AA16">
        <v>1156964</v>
      </c>
      <c r="AB16">
        <v>133505</v>
      </c>
      <c r="AC16">
        <v>1483878</v>
      </c>
      <c r="AD16">
        <v>1587273</v>
      </c>
      <c r="AE16">
        <v>1354766</v>
      </c>
      <c r="AF16">
        <v>124035</v>
      </c>
      <c r="AG16">
        <v>2719134</v>
      </c>
    </row>
  </sheetData>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AH28"/>
  <sheetViews>
    <sheetView workbookViewId="0"/>
  </sheetViews>
  <sheetFormatPr defaultRowHeight="15"/>
  <sheetData>
    <row r="1" spans="1:34">
      <c r="A1">
        <v>8.1</v>
      </c>
      <c r="B1" t="s">
        <v>4935</v>
      </c>
    </row>
    <row r="2" spans="1:34">
      <c r="A2" s="10" t="str">
        <f>HYPERLINK("#'Contents'!B170", "Back to Contents")</f>
        <v>Back to Contents</v>
      </c>
    </row>
    <row r="3" spans="1:34">
      <c r="A3" t="s">
        <v>108</v>
      </c>
      <c r="B3" t="s">
        <v>109</v>
      </c>
      <c r="C3" t="s">
        <v>3974</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43054.608182870368</v>
      </c>
      <c r="C4" t="s">
        <v>3975</v>
      </c>
      <c r="D4">
        <v>6</v>
      </c>
      <c r="E4">
        <v>2</v>
      </c>
      <c r="F4">
        <v>0</v>
      </c>
      <c r="G4">
        <v>1</v>
      </c>
      <c r="I4">
        <v>29</v>
      </c>
      <c r="J4">
        <v>0</v>
      </c>
      <c r="K4">
        <v>3</v>
      </c>
      <c r="L4">
        <v>9</v>
      </c>
      <c r="M4">
        <v>0</v>
      </c>
      <c r="N4">
        <v>0</v>
      </c>
      <c r="O4">
        <v>2</v>
      </c>
      <c r="P4">
        <v>0</v>
      </c>
      <c r="Q4">
        <v>4</v>
      </c>
      <c r="R4">
        <v>1</v>
      </c>
      <c r="S4">
        <v>0</v>
      </c>
      <c r="T4">
        <v>19</v>
      </c>
      <c r="V4">
        <v>0</v>
      </c>
      <c r="W4">
        <v>0</v>
      </c>
      <c r="X4">
        <v>8</v>
      </c>
      <c r="Y4">
        <v>0</v>
      </c>
      <c r="Z4">
        <v>0</v>
      </c>
      <c r="AA4">
        <v>0</v>
      </c>
      <c r="AC4">
        <v>0</v>
      </c>
      <c r="AD4">
        <v>7</v>
      </c>
      <c r="AE4">
        <v>3</v>
      </c>
      <c r="AF4">
        <v>0</v>
      </c>
      <c r="AG4">
        <v>2</v>
      </c>
      <c r="AH4">
        <v>0</v>
      </c>
    </row>
    <row r="5" spans="1:34">
      <c r="A5">
        <v>2013</v>
      </c>
      <c r="B5" s="14">
        <v>43054.608182870368</v>
      </c>
      <c r="C5" t="s">
        <v>3976</v>
      </c>
      <c r="D5">
        <v>0</v>
      </c>
      <c r="E5">
        <v>2</v>
      </c>
      <c r="F5">
        <v>0</v>
      </c>
      <c r="J5">
        <v>0</v>
      </c>
      <c r="L5">
        <v>6</v>
      </c>
      <c r="M5">
        <v>2</v>
      </c>
      <c r="N5">
        <v>0</v>
      </c>
      <c r="P5">
        <v>0</v>
      </c>
      <c r="Q5">
        <v>1</v>
      </c>
      <c r="R5">
        <v>1</v>
      </c>
      <c r="S5">
        <v>0</v>
      </c>
      <c r="T5">
        <v>6</v>
      </c>
      <c r="V5">
        <v>0</v>
      </c>
      <c r="W5">
        <v>0</v>
      </c>
      <c r="X5">
        <v>4</v>
      </c>
      <c r="Y5">
        <v>0</v>
      </c>
      <c r="Z5">
        <v>0</v>
      </c>
      <c r="AA5">
        <v>0</v>
      </c>
      <c r="AC5">
        <v>0</v>
      </c>
      <c r="AD5">
        <v>1</v>
      </c>
      <c r="AE5">
        <v>1</v>
      </c>
      <c r="AF5">
        <v>0</v>
      </c>
      <c r="AG5">
        <v>2</v>
      </c>
      <c r="AH5">
        <v>1</v>
      </c>
    </row>
    <row r="6" spans="1:34">
      <c r="A6">
        <v>2013</v>
      </c>
      <c r="B6" s="14">
        <v>43054.608182870368</v>
      </c>
      <c r="C6" t="s">
        <v>3977</v>
      </c>
      <c r="D6">
        <v>0</v>
      </c>
      <c r="E6">
        <v>7</v>
      </c>
      <c r="F6">
        <v>10</v>
      </c>
      <c r="J6">
        <v>2</v>
      </c>
      <c r="L6">
        <v>13</v>
      </c>
      <c r="M6">
        <v>5</v>
      </c>
      <c r="N6">
        <v>0</v>
      </c>
      <c r="O6">
        <v>3</v>
      </c>
      <c r="P6">
        <v>2</v>
      </c>
      <c r="Q6">
        <v>12</v>
      </c>
      <c r="R6">
        <v>3</v>
      </c>
      <c r="S6">
        <v>0</v>
      </c>
      <c r="T6">
        <v>4</v>
      </c>
      <c r="V6">
        <v>5</v>
      </c>
      <c r="W6">
        <v>0</v>
      </c>
      <c r="X6">
        <v>0</v>
      </c>
      <c r="Y6">
        <v>0</v>
      </c>
      <c r="Z6">
        <v>0</v>
      </c>
      <c r="AA6">
        <v>1</v>
      </c>
      <c r="AC6">
        <v>0</v>
      </c>
      <c r="AD6">
        <v>2</v>
      </c>
      <c r="AE6">
        <v>0</v>
      </c>
      <c r="AF6">
        <v>0</v>
      </c>
      <c r="AG6">
        <v>18</v>
      </c>
      <c r="AH6">
        <v>9</v>
      </c>
    </row>
    <row r="7" spans="1:34">
      <c r="A7">
        <v>2013</v>
      </c>
      <c r="B7" s="14">
        <v>43054.608182870368</v>
      </c>
      <c r="C7" t="s">
        <v>3978</v>
      </c>
      <c r="D7">
        <v>0</v>
      </c>
      <c r="E7">
        <v>2</v>
      </c>
      <c r="F7">
        <v>0</v>
      </c>
      <c r="J7">
        <v>2</v>
      </c>
      <c r="L7">
        <v>24</v>
      </c>
      <c r="M7">
        <v>0</v>
      </c>
      <c r="N7">
        <v>18</v>
      </c>
      <c r="P7">
        <v>0</v>
      </c>
      <c r="Q7">
        <v>2</v>
      </c>
      <c r="R7">
        <v>0</v>
      </c>
      <c r="S7">
        <v>0</v>
      </c>
      <c r="T7">
        <v>3</v>
      </c>
      <c r="V7">
        <v>0</v>
      </c>
      <c r="W7">
        <v>0</v>
      </c>
      <c r="X7">
        <v>0</v>
      </c>
      <c r="Y7">
        <v>0</v>
      </c>
      <c r="Z7">
        <v>0</v>
      </c>
      <c r="AA7">
        <v>0</v>
      </c>
      <c r="AC7">
        <v>11</v>
      </c>
      <c r="AE7">
        <v>0</v>
      </c>
      <c r="AF7">
        <v>0</v>
      </c>
      <c r="AG7">
        <v>0</v>
      </c>
      <c r="AH7">
        <v>1</v>
      </c>
    </row>
    <row r="8" spans="1:34">
      <c r="A8">
        <v>2013</v>
      </c>
      <c r="B8" s="14">
        <v>43054.608182870368</v>
      </c>
      <c r="C8" t="s">
        <v>3979</v>
      </c>
      <c r="D8">
        <v>1</v>
      </c>
      <c r="E8">
        <v>2</v>
      </c>
      <c r="F8">
        <v>5</v>
      </c>
      <c r="I8">
        <v>10</v>
      </c>
      <c r="J8">
        <v>0</v>
      </c>
      <c r="L8">
        <v>4</v>
      </c>
      <c r="M8">
        <v>0</v>
      </c>
      <c r="N8">
        <v>0</v>
      </c>
      <c r="O8">
        <v>3</v>
      </c>
      <c r="P8">
        <v>0</v>
      </c>
      <c r="Q8">
        <v>3</v>
      </c>
      <c r="R8">
        <v>1</v>
      </c>
      <c r="S8">
        <v>0</v>
      </c>
      <c r="T8">
        <v>17</v>
      </c>
      <c r="V8">
        <v>0</v>
      </c>
      <c r="W8">
        <v>1</v>
      </c>
      <c r="X8">
        <v>0</v>
      </c>
      <c r="Y8">
        <v>0</v>
      </c>
      <c r="Z8">
        <v>0</v>
      </c>
      <c r="AA8">
        <v>0</v>
      </c>
      <c r="AC8">
        <v>0</v>
      </c>
      <c r="AD8">
        <v>1</v>
      </c>
      <c r="AE8">
        <v>7</v>
      </c>
      <c r="AF8">
        <v>0</v>
      </c>
      <c r="AG8">
        <v>2</v>
      </c>
      <c r="AH8">
        <v>2</v>
      </c>
    </row>
    <row r="9" spans="1:34">
      <c r="A9">
        <v>2013</v>
      </c>
      <c r="B9" s="14">
        <v>43054.608182870368</v>
      </c>
      <c r="C9" t="s">
        <v>3980</v>
      </c>
      <c r="D9">
        <v>16</v>
      </c>
      <c r="E9">
        <v>7</v>
      </c>
      <c r="F9">
        <v>0</v>
      </c>
      <c r="I9">
        <v>250</v>
      </c>
      <c r="J9">
        <v>67</v>
      </c>
      <c r="L9">
        <v>154</v>
      </c>
      <c r="M9">
        <v>38</v>
      </c>
      <c r="N9">
        <v>0</v>
      </c>
      <c r="O9">
        <v>63</v>
      </c>
      <c r="P9">
        <v>16</v>
      </c>
      <c r="Q9">
        <v>27</v>
      </c>
      <c r="R9">
        <v>6</v>
      </c>
      <c r="S9">
        <v>0</v>
      </c>
      <c r="T9">
        <v>42</v>
      </c>
      <c r="V9">
        <v>0</v>
      </c>
      <c r="W9">
        <v>1</v>
      </c>
      <c r="X9">
        <v>3</v>
      </c>
      <c r="Y9">
        <v>0</v>
      </c>
      <c r="Z9">
        <v>0</v>
      </c>
      <c r="AA9">
        <v>1</v>
      </c>
      <c r="AC9">
        <v>18</v>
      </c>
      <c r="AD9">
        <v>51</v>
      </c>
      <c r="AE9">
        <v>45</v>
      </c>
      <c r="AF9">
        <v>8</v>
      </c>
      <c r="AG9">
        <v>7</v>
      </c>
      <c r="AH9">
        <v>43</v>
      </c>
    </row>
    <row r="10" spans="1:34">
      <c r="A10">
        <v>2014</v>
      </c>
      <c r="B10" s="14">
        <v>43054.608182870368</v>
      </c>
      <c r="C10" t="s">
        <v>3975</v>
      </c>
      <c r="D10">
        <v>1</v>
      </c>
      <c r="E10">
        <v>6</v>
      </c>
      <c r="F10">
        <v>3</v>
      </c>
      <c r="H10">
        <v>5</v>
      </c>
      <c r="I10">
        <v>26</v>
      </c>
      <c r="J10">
        <v>1</v>
      </c>
      <c r="L10">
        <v>5</v>
      </c>
      <c r="M10">
        <v>8</v>
      </c>
      <c r="N10">
        <v>7</v>
      </c>
      <c r="O10">
        <v>1</v>
      </c>
      <c r="P10">
        <v>1</v>
      </c>
      <c r="Q10">
        <v>5</v>
      </c>
      <c r="R10">
        <v>0</v>
      </c>
      <c r="T10">
        <v>23</v>
      </c>
      <c r="V10">
        <v>0</v>
      </c>
      <c r="W10">
        <v>0</v>
      </c>
      <c r="X10">
        <v>6</v>
      </c>
      <c r="Y10">
        <v>0</v>
      </c>
      <c r="Z10">
        <v>1</v>
      </c>
      <c r="AB10">
        <v>21</v>
      </c>
      <c r="AC10">
        <v>1</v>
      </c>
      <c r="AD10">
        <v>5</v>
      </c>
      <c r="AE10">
        <v>1</v>
      </c>
      <c r="AF10">
        <v>0</v>
      </c>
      <c r="AG10">
        <v>2</v>
      </c>
      <c r="AH10">
        <v>2</v>
      </c>
    </row>
    <row r="11" spans="1:34">
      <c r="A11">
        <v>2014</v>
      </c>
      <c r="B11" s="14">
        <v>43054.608182870368</v>
      </c>
      <c r="C11" t="s">
        <v>3976</v>
      </c>
      <c r="D11">
        <v>2</v>
      </c>
      <c r="E11">
        <v>2</v>
      </c>
      <c r="F11">
        <v>0</v>
      </c>
      <c r="G11">
        <v>7</v>
      </c>
      <c r="H11">
        <v>4</v>
      </c>
      <c r="I11">
        <v>40</v>
      </c>
      <c r="J11">
        <v>0</v>
      </c>
      <c r="L11">
        <v>1</v>
      </c>
      <c r="M11">
        <v>2</v>
      </c>
      <c r="N11">
        <v>1</v>
      </c>
      <c r="P11">
        <v>0</v>
      </c>
      <c r="Q11">
        <v>1</v>
      </c>
      <c r="R11">
        <v>0</v>
      </c>
      <c r="T11">
        <v>4</v>
      </c>
      <c r="V11">
        <v>0</v>
      </c>
      <c r="W11">
        <v>0</v>
      </c>
      <c r="X11">
        <v>0</v>
      </c>
      <c r="Y11">
        <v>0</v>
      </c>
      <c r="Z11">
        <v>0</v>
      </c>
      <c r="AB11">
        <v>2</v>
      </c>
      <c r="AC11">
        <v>0</v>
      </c>
      <c r="AE11">
        <v>0</v>
      </c>
      <c r="AF11">
        <v>0</v>
      </c>
      <c r="AG11">
        <v>2</v>
      </c>
      <c r="AH11">
        <v>1</v>
      </c>
    </row>
    <row r="12" spans="1:34">
      <c r="A12">
        <v>2014</v>
      </c>
      <c r="B12" s="14">
        <v>43054.608182870368</v>
      </c>
      <c r="C12" t="s">
        <v>3981</v>
      </c>
      <c r="I12">
        <v>56</v>
      </c>
    </row>
    <row r="13" spans="1:34">
      <c r="A13">
        <v>2014</v>
      </c>
      <c r="B13" s="14">
        <v>43054.608182870368</v>
      </c>
      <c r="C13" t="s">
        <v>3977</v>
      </c>
      <c r="D13">
        <v>3</v>
      </c>
      <c r="E13">
        <v>22</v>
      </c>
      <c r="F13">
        <v>4</v>
      </c>
      <c r="H13">
        <v>9</v>
      </c>
      <c r="J13">
        <v>2</v>
      </c>
      <c r="L13">
        <v>11</v>
      </c>
      <c r="M13">
        <v>7</v>
      </c>
      <c r="N13">
        <v>0</v>
      </c>
      <c r="O13">
        <v>3</v>
      </c>
      <c r="P13">
        <v>4</v>
      </c>
      <c r="Q13">
        <v>10</v>
      </c>
      <c r="R13">
        <v>1</v>
      </c>
      <c r="T13">
        <v>22</v>
      </c>
      <c r="V13">
        <v>0</v>
      </c>
      <c r="W13">
        <v>0</v>
      </c>
      <c r="X13">
        <v>1</v>
      </c>
      <c r="Y13">
        <v>0</v>
      </c>
      <c r="Z13">
        <v>3</v>
      </c>
      <c r="AA13">
        <v>2</v>
      </c>
      <c r="AB13">
        <v>28</v>
      </c>
      <c r="AC13">
        <v>6</v>
      </c>
      <c r="AD13">
        <v>10</v>
      </c>
      <c r="AE13">
        <v>3</v>
      </c>
      <c r="AG13">
        <v>6</v>
      </c>
      <c r="AH13">
        <v>7</v>
      </c>
    </row>
    <row r="14" spans="1:34">
      <c r="A14">
        <v>2014</v>
      </c>
      <c r="B14" s="14">
        <v>43054.608182870368</v>
      </c>
      <c r="C14" t="s">
        <v>3978</v>
      </c>
      <c r="D14">
        <v>0</v>
      </c>
      <c r="E14">
        <v>5</v>
      </c>
      <c r="F14">
        <v>0</v>
      </c>
      <c r="H14">
        <v>2</v>
      </c>
      <c r="J14">
        <v>7</v>
      </c>
      <c r="L14">
        <v>0</v>
      </c>
      <c r="M14">
        <v>0</v>
      </c>
      <c r="N14">
        <v>19</v>
      </c>
      <c r="P14">
        <v>0</v>
      </c>
      <c r="Q14">
        <v>5</v>
      </c>
      <c r="R14">
        <v>0</v>
      </c>
      <c r="T14">
        <v>26</v>
      </c>
      <c r="V14">
        <v>0</v>
      </c>
      <c r="W14">
        <v>0</v>
      </c>
      <c r="X14">
        <v>0</v>
      </c>
      <c r="Y14">
        <v>0</v>
      </c>
      <c r="Z14">
        <v>0</v>
      </c>
      <c r="AB14">
        <v>1</v>
      </c>
      <c r="AC14">
        <v>20</v>
      </c>
      <c r="AE14">
        <v>0</v>
      </c>
      <c r="AG14">
        <v>0</v>
      </c>
      <c r="AH14">
        <v>0</v>
      </c>
    </row>
    <row r="15" spans="1:34">
      <c r="A15">
        <v>2014</v>
      </c>
      <c r="B15" s="14">
        <v>43054.608182870368</v>
      </c>
      <c r="C15" t="s">
        <v>3979</v>
      </c>
      <c r="D15">
        <v>0</v>
      </c>
      <c r="E15">
        <v>3</v>
      </c>
      <c r="F15">
        <v>7</v>
      </c>
      <c r="H15">
        <v>3</v>
      </c>
      <c r="I15">
        <v>3</v>
      </c>
      <c r="J15">
        <v>2</v>
      </c>
      <c r="L15">
        <v>7</v>
      </c>
      <c r="M15">
        <v>5</v>
      </c>
      <c r="N15">
        <v>2</v>
      </c>
      <c r="O15">
        <v>2</v>
      </c>
      <c r="P15">
        <v>0</v>
      </c>
      <c r="Q15">
        <v>3</v>
      </c>
      <c r="R15">
        <v>0</v>
      </c>
      <c r="T15">
        <v>11</v>
      </c>
      <c r="V15">
        <v>0</v>
      </c>
      <c r="W15">
        <v>0</v>
      </c>
      <c r="X15">
        <v>2</v>
      </c>
      <c r="Y15">
        <v>0</v>
      </c>
      <c r="Z15">
        <v>2</v>
      </c>
      <c r="AB15">
        <v>4</v>
      </c>
      <c r="AC15">
        <v>1</v>
      </c>
      <c r="AD15">
        <v>1</v>
      </c>
      <c r="AE15">
        <v>8</v>
      </c>
      <c r="AF15">
        <v>0</v>
      </c>
      <c r="AG15">
        <v>0</v>
      </c>
      <c r="AH15">
        <v>3</v>
      </c>
    </row>
    <row r="16" spans="1:34">
      <c r="A16">
        <v>2014</v>
      </c>
      <c r="B16" s="14">
        <v>43054.608182870368</v>
      </c>
      <c r="C16" t="s">
        <v>3980</v>
      </c>
      <c r="E16">
        <v>17</v>
      </c>
      <c r="F16">
        <v>31</v>
      </c>
      <c r="H16">
        <v>67</v>
      </c>
      <c r="I16">
        <v>62</v>
      </c>
      <c r="J16">
        <v>63</v>
      </c>
      <c r="K16">
        <v>2</v>
      </c>
      <c r="L16">
        <v>84</v>
      </c>
      <c r="M16">
        <v>150</v>
      </c>
      <c r="N16">
        <v>10</v>
      </c>
      <c r="O16">
        <v>36</v>
      </c>
      <c r="P16">
        <v>10</v>
      </c>
      <c r="Q16">
        <v>22</v>
      </c>
      <c r="R16">
        <v>2</v>
      </c>
      <c r="T16">
        <v>92</v>
      </c>
      <c r="V16">
        <v>0</v>
      </c>
      <c r="W16">
        <v>1</v>
      </c>
      <c r="X16">
        <v>3</v>
      </c>
      <c r="Y16">
        <v>0</v>
      </c>
      <c r="Z16">
        <v>0</v>
      </c>
      <c r="AB16">
        <v>51</v>
      </c>
      <c r="AC16">
        <v>26</v>
      </c>
      <c r="AD16">
        <v>29</v>
      </c>
      <c r="AE16">
        <v>85</v>
      </c>
      <c r="AF16">
        <v>6</v>
      </c>
      <c r="AG16">
        <v>7</v>
      </c>
      <c r="AH16">
        <v>49</v>
      </c>
    </row>
    <row r="17" spans="1:34">
      <c r="A17">
        <v>2015</v>
      </c>
      <c r="B17" s="14">
        <v>43054.608182870368</v>
      </c>
      <c r="C17" t="s">
        <v>3975</v>
      </c>
      <c r="D17">
        <v>3</v>
      </c>
      <c r="E17">
        <v>3</v>
      </c>
      <c r="F17">
        <v>4</v>
      </c>
      <c r="H17">
        <v>4</v>
      </c>
      <c r="I17">
        <v>23</v>
      </c>
      <c r="J17">
        <v>5</v>
      </c>
      <c r="K17">
        <v>1</v>
      </c>
      <c r="L17">
        <v>7</v>
      </c>
      <c r="M17">
        <v>0</v>
      </c>
      <c r="N17">
        <v>9</v>
      </c>
      <c r="O17">
        <v>1</v>
      </c>
      <c r="P17">
        <v>0</v>
      </c>
      <c r="Q17">
        <v>5</v>
      </c>
      <c r="R17">
        <v>0</v>
      </c>
      <c r="T17">
        <v>14</v>
      </c>
      <c r="V17">
        <v>0</v>
      </c>
      <c r="W17">
        <v>0</v>
      </c>
      <c r="X17">
        <v>1</v>
      </c>
      <c r="Y17">
        <v>0</v>
      </c>
      <c r="Z17">
        <v>6</v>
      </c>
      <c r="AA17">
        <v>0</v>
      </c>
      <c r="AB17">
        <v>26</v>
      </c>
      <c r="AC17">
        <v>1</v>
      </c>
      <c r="AD17">
        <v>3</v>
      </c>
      <c r="AE17">
        <v>7</v>
      </c>
      <c r="AF17">
        <v>0</v>
      </c>
      <c r="AG17">
        <v>0</v>
      </c>
      <c r="AH17">
        <v>2</v>
      </c>
    </row>
    <row r="18" spans="1:34">
      <c r="A18">
        <v>2015</v>
      </c>
      <c r="B18" s="14">
        <v>43054.608182870368</v>
      </c>
      <c r="C18" t="s">
        <v>3976</v>
      </c>
      <c r="D18">
        <v>0</v>
      </c>
      <c r="E18">
        <v>3</v>
      </c>
      <c r="F18">
        <v>0</v>
      </c>
      <c r="H18">
        <v>3</v>
      </c>
      <c r="I18">
        <v>22</v>
      </c>
      <c r="J18">
        <v>0</v>
      </c>
      <c r="L18">
        <v>3</v>
      </c>
      <c r="M18">
        <v>1</v>
      </c>
      <c r="N18">
        <v>3</v>
      </c>
      <c r="O18">
        <v>0</v>
      </c>
      <c r="P18">
        <v>2</v>
      </c>
      <c r="Q18">
        <v>1</v>
      </c>
      <c r="R18">
        <v>2</v>
      </c>
      <c r="T18">
        <v>6</v>
      </c>
      <c r="V18">
        <v>0</v>
      </c>
      <c r="W18">
        <v>0</v>
      </c>
      <c r="X18">
        <v>0</v>
      </c>
      <c r="Y18">
        <v>0</v>
      </c>
      <c r="Z18">
        <v>3</v>
      </c>
      <c r="AA18">
        <v>0</v>
      </c>
      <c r="AB18">
        <v>2</v>
      </c>
      <c r="AC18">
        <v>2</v>
      </c>
      <c r="AD18">
        <v>0</v>
      </c>
      <c r="AE18">
        <v>0</v>
      </c>
      <c r="AF18">
        <v>0</v>
      </c>
      <c r="AG18">
        <v>1</v>
      </c>
      <c r="AH18">
        <v>6</v>
      </c>
    </row>
    <row r="19" spans="1:34">
      <c r="A19">
        <v>2015</v>
      </c>
      <c r="B19" s="14">
        <v>43054.608182870368</v>
      </c>
      <c r="C19" t="s">
        <v>3977</v>
      </c>
      <c r="D19">
        <v>2</v>
      </c>
      <c r="E19">
        <v>4</v>
      </c>
      <c r="F19">
        <v>6</v>
      </c>
      <c r="H19">
        <v>5</v>
      </c>
      <c r="I19">
        <v>24</v>
      </c>
      <c r="J19">
        <v>4</v>
      </c>
      <c r="K19">
        <v>1</v>
      </c>
      <c r="L19">
        <v>46</v>
      </c>
      <c r="M19">
        <v>8</v>
      </c>
      <c r="N19">
        <v>0</v>
      </c>
      <c r="O19">
        <v>4</v>
      </c>
      <c r="P19">
        <v>0</v>
      </c>
      <c r="Q19">
        <v>10</v>
      </c>
      <c r="R19">
        <v>1</v>
      </c>
      <c r="T19">
        <v>24</v>
      </c>
      <c r="V19">
        <v>2</v>
      </c>
      <c r="W19">
        <v>0</v>
      </c>
      <c r="X19">
        <v>4</v>
      </c>
      <c r="Y19">
        <v>0</v>
      </c>
      <c r="Z19">
        <v>81</v>
      </c>
      <c r="AA19">
        <v>0</v>
      </c>
      <c r="AB19">
        <v>54</v>
      </c>
      <c r="AC19">
        <v>15</v>
      </c>
      <c r="AD19">
        <v>9</v>
      </c>
      <c r="AE19">
        <v>6</v>
      </c>
      <c r="AF19">
        <v>2</v>
      </c>
      <c r="AG19">
        <v>6</v>
      </c>
      <c r="AH19">
        <v>10</v>
      </c>
    </row>
    <row r="20" spans="1:34">
      <c r="A20">
        <v>2015</v>
      </c>
      <c r="B20" s="14">
        <v>43054.608182870368</v>
      </c>
      <c r="C20" t="s">
        <v>3978</v>
      </c>
      <c r="D20">
        <v>0</v>
      </c>
      <c r="E20">
        <v>6</v>
      </c>
      <c r="F20">
        <v>0</v>
      </c>
      <c r="H20">
        <v>0</v>
      </c>
      <c r="I20">
        <v>5</v>
      </c>
      <c r="J20">
        <v>0</v>
      </c>
      <c r="L20">
        <v>5</v>
      </c>
      <c r="M20">
        <v>0</v>
      </c>
      <c r="N20">
        <v>44</v>
      </c>
      <c r="O20">
        <v>0</v>
      </c>
      <c r="P20">
        <v>0</v>
      </c>
      <c r="Q20">
        <v>5</v>
      </c>
      <c r="R20">
        <v>0</v>
      </c>
      <c r="T20">
        <v>32</v>
      </c>
      <c r="V20">
        <v>1</v>
      </c>
      <c r="W20">
        <v>0</v>
      </c>
      <c r="X20">
        <v>0</v>
      </c>
      <c r="Y20">
        <v>0</v>
      </c>
      <c r="Z20">
        <v>0</v>
      </c>
      <c r="AA20">
        <v>0</v>
      </c>
      <c r="AB20">
        <v>2</v>
      </c>
      <c r="AC20">
        <v>13</v>
      </c>
      <c r="AD20">
        <v>8</v>
      </c>
      <c r="AE20">
        <v>0</v>
      </c>
      <c r="AF20">
        <v>0</v>
      </c>
      <c r="AG20">
        <v>0</v>
      </c>
      <c r="AH20">
        <v>0</v>
      </c>
    </row>
    <row r="21" spans="1:34">
      <c r="A21">
        <v>2015</v>
      </c>
      <c r="B21" s="14">
        <v>43054.608182870368</v>
      </c>
      <c r="C21" t="s">
        <v>3979</v>
      </c>
      <c r="D21">
        <v>0</v>
      </c>
      <c r="E21">
        <v>1</v>
      </c>
      <c r="F21">
        <v>3</v>
      </c>
      <c r="H21">
        <v>3</v>
      </c>
      <c r="I21">
        <v>6</v>
      </c>
      <c r="J21">
        <v>1</v>
      </c>
      <c r="L21">
        <v>8</v>
      </c>
      <c r="M21">
        <v>0</v>
      </c>
      <c r="N21">
        <v>7</v>
      </c>
      <c r="O21">
        <v>1</v>
      </c>
      <c r="P21">
        <v>0</v>
      </c>
      <c r="Q21">
        <v>3</v>
      </c>
      <c r="R21">
        <v>0</v>
      </c>
      <c r="T21">
        <v>8</v>
      </c>
      <c r="V21">
        <v>3</v>
      </c>
      <c r="W21">
        <v>1</v>
      </c>
      <c r="X21">
        <v>0</v>
      </c>
      <c r="Y21">
        <v>0</v>
      </c>
      <c r="Z21">
        <v>2</v>
      </c>
      <c r="AA21">
        <v>0</v>
      </c>
      <c r="AB21">
        <v>6</v>
      </c>
      <c r="AC21">
        <v>1</v>
      </c>
      <c r="AD21">
        <v>2</v>
      </c>
      <c r="AE21">
        <v>1</v>
      </c>
      <c r="AF21">
        <v>2</v>
      </c>
      <c r="AG21">
        <v>1</v>
      </c>
      <c r="AH21">
        <v>9</v>
      </c>
    </row>
    <row r="22" spans="1:34">
      <c r="A22">
        <v>2015</v>
      </c>
      <c r="B22" s="14">
        <v>43054.608182870368</v>
      </c>
      <c r="C22" t="s">
        <v>3980</v>
      </c>
      <c r="D22">
        <v>16</v>
      </c>
      <c r="E22">
        <v>11</v>
      </c>
      <c r="F22">
        <v>16</v>
      </c>
      <c r="G22">
        <v>1</v>
      </c>
      <c r="H22">
        <v>33</v>
      </c>
      <c r="I22">
        <v>174</v>
      </c>
      <c r="J22">
        <v>108</v>
      </c>
      <c r="K22">
        <v>3</v>
      </c>
      <c r="L22">
        <v>110</v>
      </c>
      <c r="M22">
        <v>76</v>
      </c>
      <c r="N22">
        <v>40</v>
      </c>
      <c r="O22">
        <v>28</v>
      </c>
      <c r="P22">
        <v>5</v>
      </c>
      <c r="Q22">
        <v>22</v>
      </c>
      <c r="R22">
        <v>1</v>
      </c>
      <c r="T22">
        <v>80</v>
      </c>
      <c r="V22">
        <v>0</v>
      </c>
      <c r="W22">
        <v>1</v>
      </c>
      <c r="X22">
        <v>5</v>
      </c>
      <c r="Y22">
        <v>0</v>
      </c>
      <c r="Z22">
        <v>53</v>
      </c>
      <c r="AA22">
        <v>0</v>
      </c>
      <c r="AB22">
        <v>59</v>
      </c>
      <c r="AC22">
        <v>16</v>
      </c>
      <c r="AD22">
        <v>31</v>
      </c>
      <c r="AE22">
        <v>85</v>
      </c>
      <c r="AF22">
        <v>6</v>
      </c>
      <c r="AG22">
        <v>23</v>
      </c>
      <c r="AH22">
        <v>47</v>
      </c>
    </row>
    <row r="23" spans="1:34">
      <c r="A23">
        <v>2016</v>
      </c>
      <c r="B23" s="14">
        <v>43054.608182870368</v>
      </c>
      <c r="C23" t="s">
        <v>3975</v>
      </c>
      <c r="D23">
        <v>1</v>
      </c>
      <c r="E23">
        <v>2</v>
      </c>
      <c r="F23">
        <v>2</v>
      </c>
      <c r="H23">
        <v>1</v>
      </c>
      <c r="I23">
        <v>25</v>
      </c>
      <c r="J23">
        <v>5</v>
      </c>
      <c r="K23">
        <v>2</v>
      </c>
      <c r="L23">
        <v>9</v>
      </c>
      <c r="M23">
        <v>0</v>
      </c>
      <c r="N23">
        <v>2</v>
      </c>
      <c r="O23">
        <v>0</v>
      </c>
      <c r="P23">
        <v>0</v>
      </c>
      <c r="Q23">
        <v>0</v>
      </c>
      <c r="R23">
        <v>0</v>
      </c>
      <c r="T23">
        <v>9</v>
      </c>
      <c r="V23">
        <v>0</v>
      </c>
      <c r="W23">
        <v>0</v>
      </c>
      <c r="X23">
        <v>0</v>
      </c>
      <c r="Y23">
        <v>0</v>
      </c>
      <c r="Z23">
        <v>1</v>
      </c>
      <c r="AA23">
        <v>3</v>
      </c>
      <c r="AB23">
        <v>37</v>
      </c>
      <c r="AC23">
        <v>1</v>
      </c>
      <c r="AD23">
        <v>4</v>
      </c>
      <c r="AE23">
        <v>9</v>
      </c>
      <c r="AF23">
        <v>0</v>
      </c>
      <c r="AG23">
        <v>0</v>
      </c>
      <c r="AH23">
        <v>5</v>
      </c>
    </row>
    <row r="24" spans="1:34">
      <c r="A24">
        <v>2016</v>
      </c>
      <c r="B24" s="14">
        <v>43054.608182870368</v>
      </c>
      <c r="C24" t="s">
        <v>3976</v>
      </c>
      <c r="D24">
        <v>0</v>
      </c>
      <c r="E24">
        <v>0</v>
      </c>
      <c r="F24">
        <v>1</v>
      </c>
      <c r="H24">
        <v>3</v>
      </c>
      <c r="I24">
        <v>29</v>
      </c>
      <c r="J24">
        <v>0</v>
      </c>
      <c r="L24">
        <v>4</v>
      </c>
      <c r="M24">
        <v>3</v>
      </c>
      <c r="N24">
        <v>0</v>
      </c>
      <c r="O24">
        <v>0</v>
      </c>
      <c r="P24">
        <v>0</v>
      </c>
      <c r="Q24">
        <v>0</v>
      </c>
      <c r="R24">
        <v>1</v>
      </c>
      <c r="T24">
        <v>7</v>
      </c>
      <c r="V24">
        <v>0</v>
      </c>
      <c r="W24">
        <v>0</v>
      </c>
      <c r="X24">
        <v>0</v>
      </c>
      <c r="Y24">
        <v>0</v>
      </c>
      <c r="Z24">
        <v>1</v>
      </c>
      <c r="AA24">
        <v>1</v>
      </c>
      <c r="AB24">
        <v>4</v>
      </c>
      <c r="AC24">
        <v>2</v>
      </c>
      <c r="AD24">
        <v>0</v>
      </c>
      <c r="AE24">
        <v>2</v>
      </c>
      <c r="AF24">
        <v>1</v>
      </c>
      <c r="AG24">
        <v>0</v>
      </c>
      <c r="AH24">
        <v>5</v>
      </c>
    </row>
    <row r="25" spans="1:34">
      <c r="A25">
        <v>2016</v>
      </c>
      <c r="B25" s="14">
        <v>43054.608182870368</v>
      </c>
      <c r="C25" t="s">
        <v>3977</v>
      </c>
      <c r="D25">
        <v>1</v>
      </c>
      <c r="E25">
        <v>8</v>
      </c>
      <c r="F25">
        <v>0</v>
      </c>
      <c r="H25">
        <v>4</v>
      </c>
      <c r="I25">
        <v>67</v>
      </c>
      <c r="J25">
        <v>8</v>
      </c>
      <c r="L25">
        <v>31</v>
      </c>
      <c r="M25">
        <v>6</v>
      </c>
      <c r="N25">
        <v>0</v>
      </c>
      <c r="O25">
        <v>7</v>
      </c>
      <c r="P25">
        <v>0</v>
      </c>
      <c r="Q25">
        <v>2</v>
      </c>
      <c r="R25">
        <v>1</v>
      </c>
      <c r="T25">
        <v>18</v>
      </c>
      <c r="V25">
        <v>1</v>
      </c>
      <c r="W25">
        <v>0</v>
      </c>
      <c r="X25">
        <v>3</v>
      </c>
      <c r="Y25">
        <v>0</v>
      </c>
      <c r="Z25">
        <v>14</v>
      </c>
      <c r="AA25">
        <v>0</v>
      </c>
      <c r="AB25">
        <v>73</v>
      </c>
      <c r="AC25">
        <v>30</v>
      </c>
      <c r="AD25">
        <v>0</v>
      </c>
      <c r="AE25">
        <v>13</v>
      </c>
      <c r="AF25">
        <v>0</v>
      </c>
      <c r="AG25">
        <v>7</v>
      </c>
      <c r="AH25">
        <v>16</v>
      </c>
    </row>
    <row r="26" spans="1:34">
      <c r="A26">
        <v>2016</v>
      </c>
      <c r="B26" s="14">
        <v>43054.608182870368</v>
      </c>
      <c r="C26" t="s">
        <v>3978</v>
      </c>
      <c r="D26">
        <v>0</v>
      </c>
      <c r="E26">
        <v>0</v>
      </c>
      <c r="F26">
        <v>0</v>
      </c>
      <c r="H26">
        <v>0</v>
      </c>
      <c r="I26">
        <v>8</v>
      </c>
      <c r="J26">
        <v>1</v>
      </c>
      <c r="L26">
        <v>1</v>
      </c>
      <c r="M26">
        <v>0</v>
      </c>
      <c r="N26">
        <v>18</v>
      </c>
      <c r="O26">
        <v>0</v>
      </c>
      <c r="P26">
        <v>0</v>
      </c>
      <c r="Q26">
        <v>2</v>
      </c>
      <c r="R26">
        <v>0</v>
      </c>
      <c r="T26">
        <v>13</v>
      </c>
      <c r="V26">
        <v>0</v>
      </c>
      <c r="W26">
        <v>0</v>
      </c>
      <c r="X26">
        <v>0</v>
      </c>
      <c r="Y26">
        <v>0</v>
      </c>
      <c r="AA26">
        <v>0</v>
      </c>
      <c r="AB26">
        <v>5</v>
      </c>
      <c r="AC26">
        <v>6</v>
      </c>
      <c r="AD26">
        <v>7</v>
      </c>
      <c r="AE26">
        <v>0</v>
      </c>
      <c r="AF26">
        <v>0</v>
      </c>
      <c r="AG26">
        <v>0</v>
      </c>
      <c r="AH26">
        <v>1</v>
      </c>
    </row>
    <row r="27" spans="1:34">
      <c r="A27">
        <v>2016</v>
      </c>
      <c r="B27" s="14">
        <v>43054.608182870368</v>
      </c>
      <c r="C27" t="s">
        <v>3979</v>
      </c>
      <c r="D27">
        <v>0</v>
      </c>
      <c r="E27">
        <v>3</v>
      </c>
      <c r="F27">
        <v>1</v>
      </c>
      <c r="H27">
        <v>1</v>
      </c>
      <c r="I27">
        <v>7</v>
      </c>
      <c r="J27">
        <v>0</v>
      </c>
      <c r="L27">
        <v>4</v>
      </c>
      <c r="M27">
        <v>0</v>
      </c>
      <c r="N27">
        <v>2</v>
      </c>
      <c r="O27">
        <v>0</v>
      </c>
      <c r="P27">
        <v>0</v>
      </c>
      <c r="Q27">
        <v>0</v>
      </c>
      <c r="R27">
        <v>2</v>
      </c>
      <c r="T27">
        <v>9</v>
      </c>
      <c r="V27">
        <v>6</v>
      </c>
      <c r="W27">
        <v>0</v>
      </c>
      <c r="X27">
        <v>0</v>
      </c>
      <c r="Y27">
        <v>0</v>
      </c>
      <c r="Z27">
        <v>2</v>
      </c>
      <c r="AA27">
        <v>1</v>
      </c>
      <c r="AB27">
        <v>10</v>
      </c>
      <c r="AC27">
        <v>3</v>
      </c>
      <c r="AD27">
        <v>1</v>
      </c>
      <c r="AE27">
        <v>6</v>
      </c>
      <c r="AF27">
        <v>0</v>
      </c>
      <c r="AG27">
        <v>0</v>
      </c>
      <c r="AH27">
        <v>7</v>
      </c>
    </row>
    <row r="28" spans="1:34">
      <c r="A28">
        <v>2016</v>
      </c>
      <c r="B28" s="14">
        <v>43054.608182870368</v>
      </c>
      <c r="C28" t="s">
        <v>3980</v>
      </c>
      <c r="D28">
        <v>7</v>
      </c>
      <c r="E28">
        <v>14</v>
      </c>
      <c r="F28">
        <v>16</v>
      </c>
      <c r="H28">
        <v>12</v>
      </c>
      <c r="I28">
        <v>143</v>
      </c>
      <c r="J28">
        <v>83</v>
      </c>
      <c r="K28">
        <v>1</v>
      </c>
      <c r="L28">
        <v>50</v>
      </c>
      <c r="M28">
        <v>106</v>
      </c>
      <c r="N28">
        <v>29</v>
      </c>
      <c r="O28">
        <v>22</v>
      </c>
      <c r="P28">
        <v>6</v>
      </c>
      <c r="Q28">
        <v>3</v>
      </c>
      <c r="R28">
        <v>1</v>
      </c>
      <c r="T28">
        <v>42</v>
      </c>
      <c r="V28">
        <v>0</v>
      </c>
      <c r="W28">
        <v>0</v>
      </c>
      <c r="X28">
        <v>4</v>
      </c>
      <c r="Y28">
        <v>0</v>
      </c>
      <c r="Z28">
        <v>18</v>
      </c>
      <c r="AA28">
        <v>2</v>
      </c>
      <c r="AB28">
        <v>62</v>
      </c>
      <c r="AC28">
        <v>26</v>
      </c>
      <c r="AD28">
        <v>29</v>
      </c>
      <c r="AE28">
        <v>109</v>
      </c>
      <c r="AF28">
        <v>3</v>
      </c>
      <c r="AG28">
        <v>9</v>
      </c>
      <c r="AH28">
        <v>55</v>
      </c>
    </row>
  </sheetData>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AH28"/>
  <sheetViews>
    <sheetView workbookViewId="0"/>
  </sheetViews>
  <sheetFormatPr defaultRowHeight="15"/>
  <sheetData>
    <row r="1" spans="1:34">
      <c r="A1">
        <v>8.1</v>
      </c>
      <c r="B1" t="s">
        <v>4936</v>
      </c>
    </row>
    <row r="2" spans="1:34">
      <c r="A2" s="10" t="str">
        <f>HYPERLINK("#'Contents'!B171", "Back to Contents")</f>
        <v>Back to Contents</v>
      </c>
    </row>
    <row r="3" spans="1:34">
      <c r="A3" t="s">
        <v>108</v>
      </c>
      <c r="B3" t="s">
        <v>109</v>
      </c>
      <c r="C3" t="s">
        <v>3974</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43054.608194444445</v>
      </c>
      <c r="C4" t="s">
        <v>3975</v>
      </c>
      <c r="D4">
        <v>6</v>
      </c>
      <c r="E4">
        <v>4</v>
      </c>
      <c r="F4">
        <v>0</v>
      </c>
      <c r="G4">
        <v>1</v>
      </c>
      <c r="I4">
        <v>29</v>
      </c>
      <c r="J4">
        <v>0</v>
      </c>
      <c r="K4">
        <v>3</v>
      </c>
      <c r="M4">
        <v>0</v>
      </c>
      <c r="O4">
        <v>2</v>
      </c>
      <c r="Q4">
        <v>4</v>
      </c>
      <c r="R4">
        <v>1</v>
      </c>
      <c r="S4">
        <v>0</v>
      </c>
      <c r="T4">
        <v>19</v>
      </c>
      <c r="V4">
        <v>0</v>
      </c>
      <c r="W4">
        <v>0</v>
      </c>
      <c r="X4">
        <v>7</v>
      </c>
      <c r="Y4">
        <v>0</v>
      </c>
      <c r="Z4">
        <v>1</v>
      </c>
      <c r="AA4">
        <v>0</v>
      </c>
      <c r="AC4">
        <v>0</v>
      </c>
      <c r="AD4">
        <v>7</v>
      </c>
      <c r="AE4">
        <v>3</v>
      </c>
      <c r="AG4">
        <v>2</v>
      </c>
      <c r="AH4">
        <v>0</v>
      </c>
    </row>
    <row r="5" spans="1:34">
      <c r="A5">
        <v>2013</v>
      </c>
      <c r="B5" s="14">
        <v>43054.608194444445</v>
      </c>
      <c r="C5" t="s">
        <v>3976</v>
      </c>
      <c r="D5">
        <v>0</v>
      </c>
      <c r="E5">
        <v>2</v>
      </c>
      <c r="F5">
        <v>0</v>
      </c>
      <c r="J5">
        <v>0</v>
      </c>
      <c r="M5">
        <v>5</v>
      </c>
      <c r="Q5">
        <v>1</v>
      </c>
      <c r="R5">
        <v>1</v>
      </c>
      <c r="S5">
        <v>0</v>
      </c>
      <c r="T5">
        <v>6</v>
      </c>
      <c r="V5">
        <v>0</v>
      </c>
      <c r="W5">
        <v>0</v>
      </c>
      <c r="X5">
        <v>4</v>
      </c>
      <c r="Y5">
        <v>0</v>
      </c>
      <c r="Z5">
        <v>0</v>
      </c>
      <c r="AA5">
        <v>0</v>
      </c>
      <c r="AC5">
        <v>0</v>
      </c>
      <c r="AD5">
        <v>1</v>
      </c>
      <c r="AE5">
        <v>1</v>
      </c>
      <c r="AG5">
        <v>2</v>
      </c>
      <c r="AH5">
        <v>1</v>
      </c>
    </row>
    <row r="6" spans="1:34">
      <c r="A6">
        <v>2013</v>
      </c>
      <c r="B6" s="14">
        <v>43054.608194444445</v>
      </c>
      <c r="C6" t="s">
        <v>3977</v>
      </c>
      <c r="D6">
        <v>0</v>
      </c>
      <c r="E6">
        <v>22</v>
      </c>
      <c r="F6">
        <v>0</v>
      </c>
      <c r="J6">
        <v>2</v>
      </c>
      <c r="M6">
        <v>5</v>
      </c>
      <c r="O6">
        <v>3</v>
      </c>
      <c r="Q6">
        <v>12</v>
      </c>
      <c r="R6">
        <v>3</v>
      </c>
      <c r="S6">
        <v>0</v>
      </c>
      <c r="T6">
        <v>4</v>
      </c>
      <c r="V6">
        <v>5</v>
      </c>
      <c r="W6">
        <v>0</v>
      </c>
      <c r="X6">
        <v>0</v>
      </c>
      <c r="Y6">
        <v>0</v>
      </c>
      <c r="Z6">
        <v>64</v>
      </c>
      <c r="AA6">
        <v>3</v>
      </c>
      <c r="AC6">
        <v>0</v>
      </c>
      <c r="AD6">
        <v>2</v>
      </c>
      <c r="AE6">
        <v>0</v>
      </c>
      <c r="AG6">
        <v>25</v>
      </c>
      <c r="AH6">
        <v>9</v>
      </c>
    </row>
    <row r="7" spans="1:34">
      <c r="A7">
        <v>2013</v>
      </c>
      <c r="B7" s="14">
        <v>43054.608194444445</v>
      </c>
      <c r="C7" t="s">
        <v>3978</v>
      </c>
      <c r="D7">
        <v>0</v>
      </c>
      <c r="E7">
        <v>3</v>
      </c>
      <c r="F7">
        <v>0</v>
      </c>
      <c r="J7">
        <v>2</v>
      </c>
      <c r="M7">
        <v>0</v>
      </c>
      <c r="N7">
        <v>18</v>
      </c>
      <c r="Q7">
        <v>2</v>
      </c>
      <c r="R7">
        <v>0</v>
      </c>
      <c r="S7">
        <v>0</v>
      </c>
      <c r="T7">
        <v>3</v>
      </c>
      <c r="V7">
        <v>0</v>
      </c>
      <c r="W7">
        <v>0</v>
      </c>
      <c r="X7">
        <v>0</v>
      </c>
      <c r="Y7">
        <v>0</v>
      </c>
      <c r="Z7">
        <v>6</v>
      </c>
      <c r="AA7">
        <v>0</v>
      </c>
      <c r="AC7">
        <v>0</v>
      </c>
      <c r="AE7">
        <v>0</v>
      </c>
      <c r="AG7">
        <v>0</v>
      </c>
      <c r="AH7">
        <v>1</v>
      </c>
    </row>
    <row r="8" spans="1:34">
      <c r="A8">
        <v>2013</v>
      </c>
      <c r="B8" s="14">
        <v>43054.608194444445</v>
      </c>
      <c r="C8" t="s">
        <v>3979</v>
      </c>
      <c r="D8">
        <v>1</v>
      </c>
      <c r="E8">
        <v>4</v>
      </c>
      <c r="F8">
        <v>5</v>
      </c>
      <c r="I8">
        <v>10</v>
      </c>
      <c r="J8">
        <v>0</v>
      </c>
      <c r="M8">
        <v>0</v>
      </c>
      <c r="O8">
        <v>3</v>
      </c>
      <c r="Q8">
        <v>3</v>
      </c>
      <c r="R8">
        <v>1</v>
      </c>
      <c r="S8">
        <v>0</v>
      </c>
      <c r="T8">
        <v>17</v>
      </c>
      <c r="V8">
        <v>0</v>
      </c>
      <c r="W8">
        <v>1</v>
      </c>
      <c r="X8">
        <v>0</v>
      </c>
      <c r="Y8">
        <v>0</v>
      </c>
      <c r="Z8">
        <v>2</v>
      </c>
      <c r="AA8">
        <v>0</v>
      </c>
      <c r="AC8">
        <v>0</v>
      </c>
      <c r="AD8">
        <v>1</v>
      </c>
      <c r="AE8">
        <v>7</v>
      </c>
      <c r="AG8">
        <v>2</v>
      </c>
      <c r="AH8">
        <v>2</v>
      </c>
    </row>
    <row r="9" spans="1:34">
      <c r="A9">
        <v>2013</v>
      </c>
      <c r="B9" s="14">
        <v>43054.608194444445</v>
      </c>
      <c r="C9" t="s">
        <v>3980</v>
      </c>
      <c r="D9">
        <v>16</v>
      </c>
      <c r="E9">
        <v>16</v>
      </c>
      <c r="F9">
        <v>0</v>
      </c>
      <c r="I9">
        <v>250</v>
      </c>
      <c r="J9">
        <v>67</v>
      </c>
      <c r="M9">
        <v>49</v>
      </c>
      <c r="O9">
        <v>63</v>
      </c>
      <c r="Q9">
        <v>27</v>
      </c>
      <c r="R9">
        <v>6</v>
      </c>
      <c r="S9">
        <v>0</v>
      </c>
      <c r="T9">
        <v>42</v>
      </c>
      <c r="V9">
        <v>0</v>
      </c>
      <c r="W9">
        <v>1</v>
      </c>
      <c r="X9">
        <v>3</v>
      </c>
      <c r="Y9">
        <v>0</v>
      </c>
      <c r="Z9">
        <v>5</v>
      </c>
      <c r="AA9">
        <v>0</v>
      </c>
      <c r="AC9">
        <v>0</v>
      </c>
      <c r="AD9">
        <v>51</v>
      </c>
      <c r="AE9">
        <v>45</v>
      </c>
      <c r="AG9">
        <v>37</v>
      </c>
      <c r="AH9">
        <v>43</v>
      </c>
    </row>
    <row r="10" spans="1:34">
      <c r="A10">
        <v>2014</v>
      </c>
      <c r="B10" s="14">
        <v>43054.608194444445</v>
      </c>
      <c r="C10" t="s">
        <v>3975</v>
      </c>
      <c r="D10">
        <v>10</v>
      </c>
      <c r="E10">
        <v>6</v>
      </c>
      <c r="F10">
        <v>3</v>
      </c>
      <c r="H10">
        <v>5</v>
      </c>
      <c r="I10">
        <v>55</v>
      </c>
      <c r="J10">
        <v>1</v>
      </c>
      <c r="K10">
        <v>3</v>
      </c>
      <c r="L10">
        <v>14</v>
      </c>
      <c r="M10">
        <v>8</v>
      </c>
      <c r="N10">
        <v>7</v>
      </c>
      <c r="O10">
        <v>3</v>
      </c>
      <c r="Q10">
        <v>5</v>
      </c>
      <c r="R10">
        <v>1</v>
      </c>
      <c r="T10">
        <v>42</v>
      </c>
      <c r="V10">
        <v>0</v>
      </c>
      <c r="W10">
        <v>0</v>
      </c>
      <c r="X10">
        <v>14</v>
      </c>
      <c r="Y10">
        <v>0</v>
      </c>
      <c r="Z10">
        <v>1</v>
      </c>
      <c r="AB10">
        <v>38</v>
      </c>
      <c r="AC10">
        <v>1</v>
      </c>
      <c r="AD10">
        <v>12</v>
      </c>
      <c r="AE10">
        <v>4</v>
      </c>
      <c r="AF10">
        <v>0</v>
      </c>
      <c r="AG10">
        <v>4</v>
      </c>
      <c r="AH10">
        <v>2</v>
      </c>
    </row>
    <row r="11" spans="1:34">
      <c r="A11">
        <v>2014</v>
      </c>
      <c r="B11" s="14">
        <v>43054.608194444445</v>
      </c>
      <c r="C11" t="s">
        <v>3976</v>
      </c>
      <c r="D11">
        <v>2</v>
      </c>
      <c r="E11">
        <v>2</v>
      </c>
      <c r="F11">
        <v>0</v>
      </c>
      <c r="G11">
        <v>15</v>
      </c>
      <c r="H11">
        <v>4</v>
      </c>
      <c r="I11">
        <v>40</v>
      </c>
      <c r="J11">
        <v>0</v>
      </c>
      <c r="L11">
        <v>7</v>
      </c>
      <c r="M11">
        <v>9</v>
      </c>
      <c r="N11">
        <v>1</v>
      </c>
      <c r="Q11">
        <v>2</v>
      </c>
      <c r="R11">
        <v>1</v>
      </c>
      <c r="T11">
        <v>14</v>
      </c>
      <c r="V11">
        <v>0</v>
      </c>
      <c r="W11">
        <v>0</v>
      </c>
      <c r="X11">
        <v>4</v>
      </c>
      <c r="Y11">
        <v>0</v>
      </c>
      <c r="Z11">
        <v>0</v>
      </c>
      <c r="AB11">
        <v>2</v>
      </c>
      <c r="AC11">
        <v>0</v>
      </c>
      <c r="AD11">
        <v>1</v>
      </c>
      <c r="AE11">
        <v>1</v>
      </c>
      <c r="AF11">
        <v>0</v>
      </c>
      <c r="AG11">
        <v>2</v>
      </c>
      <c r="AH11">
        <v>3</v>
      </c>
    </row>
    <row r="12" spans="1:34">
      <c r="A12">
        <v>2014</v>
      </c>
      <c r="B12" s="14">
        <v>43054.608194444445</v>
      </c>
      <c r="C12" t="s">
        <v>3981</v>
      </c>
      <c r="I12">
        <v>57</v>
      </c>
    </row>
    <row r="13" spans="1:34">
      <c r="A13">
        <v>2014</v>
      </c>
      <c r="B13" s="14">
        <v>43054.608194444445</v>
      </c>
      <c r="C13" t="s">
        <v>3977</v>
      </c>
      <c r="D13">
        <v>3</v>
      </c>
      <c r="E13">
        <v>22</v>
      </c>
      <c r="F13">
        <v>4</v>
      </c>
      <c r="H13">
        <v>9</v>
      </c>
      <c r="J13">
        <v>4</v>
      </c>
      <c r="L13">
        <v>24</v>
      </c>
      <c r="M13">
        <v>12</v>
      </c>
      <c r="N13">
        <v>0</v>
      </c>
      <c r="O13">
        <v>6</v>
      </c>
      <c r="Q13">
        <v>22</v>
      </c>
      <c r="R13">
        <v>4</v>
      </c>
      <c r="T13">
        <v>26</v>
      </c>
      <c r="V13">
        <v>5</v>
      </c>
      <c r="W13">
        <v>0</v>
      </c>
      <c r="X13">
        <v>1</v>
      </c>
      <c r="Y13">
        <v>0</v>
      </c>
      <c r="Z13">
        <v>3</v>
      </c>
      <c r="AA13">
        <v>6</v>
      </c>
      <c r="AB13">
        <v>37</v>
      </c>
      <c r="AC13">
        <v>6</v>
      </c>
      <c r="AD13">
        <v>12</v>
      </c>
      <c r="AE13">
        <v>3</v>
      </c>
      <c r="AG13">
        <v>31</v>
      </c>
      <c r="AH13">
        <v>21</v>
      </c>
    </row>
    <row r="14" spans="1:34">
      <c r="A14">
        <v>2014</v>
      </c>
      <c r="B14" s="14">
        <v>43054.608194444445</v>
      </c>
      <c r="C14" t="s">
        <v>3978</v>
      </c>
      <c r="D14">
        <v>0</v>
      </c>
      <c r="E14">
        <v>5</v>
      </c>
      <c r="F14">
        <v>0</v>
      </c>
      <c r="H14">
        <v>2</v>
      </c>
      <c r="J14">
        <v>9</v>
      </c>
      <c r="L14">
        <v>24</v>
      </c>
      <c r="M14">
        <v>0</v>
      </c>
      <c r="N14">
        <v>37</v>
      </c>
      <c r="Q14">
        <v>5</v>
      </c>
      <c r="R14">
        <v>0</v>
      </c>
      <c r="T14">
        <v>29</v>
      </c>
      <c r="V14">
        <v>0</v>
      </c>
      <c r="W14">
        <v>0</v>
      </c>
      <c r="X14">
        <v>0</v>
      </c>
      <c r="Y14">
        <v>0</v>
      </c>
      <c r="Z14">
        <v>0</v>
      </c>
      <c r="AB14">
        <v>1</v>
      </c>
      <c r="AC14">
        <v>20</v>
      </c>
      <c r="AE14">
        <v>0</v>
      </c>
      <c r="AG14">
        <v>0</v>
      </c>
      <c r="AH14">
        <v>0</v>
      </c>
    </row>
    <row r="15" spans="1:34">
      <c r="A15">
        <v>2014</v>
      </c>
      <c r="B15" s="14">
        <v>43054.608194444445</v>
      </c>
      <c r="C15" t="s">
        <v>3979</v>
      </c>
      <c r="D15">
        <v>1</v>
      </c>
      <c r="E15">
        <v>3</v>
      </c>
      <c r="F15">
        <v>7</v>
      </c>
      <c r="H15">
        <v>3</v>
      </c>
      <c r="I15">
        <v>13</v>
      </c>
      <c r="J15">
        <v>2</v>
      </c>
      <c r="L15">
        <v>11</v>
      </c>
      <c r="M15">
        <v>5</v>
      </c>
      <c r="N15">
        <v>2</v>
      </c>
      <c r="O15">
        <v>5</v>
      </c>
      <c r="Q15">
        <v>3</v>
      </c>
      <c r="R15">
        <v>1</v>
      </c>
      <c r="T15">
        <v>28</v>
      </c>
      <c r="V15">
        <v>3</v>
      </c>
      <c r="W15">
        <v>1</v>
      </c>
      <c r="X15">
        <v>2</v>
      </c>
      <c r="Y15">
        <v>0</v>
      </c>
      <c r="Z15">
        <v>2</v>
      </c>
      <c r="AB15">
        <v>8</v>
      </c>
      <c r="AC15">
        <v>1</v>
      </c>
      <c r="AD15">
        <v>2</v>
      </c>
      <c r="AE15">
        <v>15</v>
      </c>
      <c r="AF15">
        <v>0</v>
      </c>
      <c r="AG15">
        <v>2</v>
      </c>
      <c r="AH15">
        <v>6</v>
      </c>
    </row>
    <row r="16" spans="1:34">
      <c r="A16">
        <v>2014</v>
      </c>
      <c r="B16" s="14">
        <v>43054.608194444445</v>
      </c>
      <c r="C16" t="s">
        <v>3980</v>
      </c>
      <c r="E16">
        <v>17</v>
      </c>
      <c r="F16">
        <v>31</v>
      </c>
      <c r="H16">
        <v>67</v>
      </c>
      <c r="I16">
        <v>302</v>
      </c>
      <c r="J16">
        <v>130</v>
      </c>
      <c r="K16">
        <v>2</v>
      </c>
      <c r="L16">
        <v>240</v>
      </c>
      <c r="M16">
        <v>237</v>
      </c>
      <c r="N16">
        <v>39</v>
      </c>
      <c r="O16">
        <v>99</v>
      </c>
      <c r="Q16">
        <v>39</v>
      </c>
      <c r="R16">
        <v>7</v>
      </c>
      <c r="T16">
        <v>134</v>
      </c>
      <c r="V16">
        <v>0</v>
      </c>
      <c r="W16">
        <v>1</v>
      </c>
      <c r="X16">
        <v>6</v>
      </c>
      <c r="Y16">
        <v>0</v>
      </c>
      <c r="Z16">
        <v>5</v>
      </c>
      <c r="AB16">
        <v>98</v>
      </c>
      <c r="AC16">
        <v>26</v>
      </c>
      <c r="AD16">
        <v>80</v>
      </c>
      <c r="AE16">
        <v>130</v>
      </c>
      <c r="AF16">
        <v>14</v>
      </c>
      <c r="AG16">
        <v>37</v>
      </c>
      <c r="AH16">
        <v>113</v>
      </c>
    </row>
    <row r="17" spans="1:34">
      <c r="A17">
        <v>2015</v>
      </c>
      <c r="B17" s="14">
        <v>43054.608194444445</v>
      </c>
      <c r="C17" t="s">
        <v>3975</v>
      </c>
      <c r="D17">
        <v>14</v>
      </c>
      <c r="E17">
        <v>9</v>
      </c>
      <c r="F17">
        <v>9</v>
      </c>
      <c r="H17">
        <v>9</v>
      </c>
      <c r="I17">
        <v>78</v>
      </c>
      <c r="J17">
        <v>6</v>
      </c>
      <c r="K17">
        <v>4</v>
      </c>
      <c r="L17">
        <v>21</v>
      </c>
      <c r="M17">
        <v>8</v>
      </c>
      <c r="N17">
        <v>16</v>
      </c>
      <c r="O17">
        <v>4</v>
      </c>
      <c r="Q17">
        <v>5</v>
      </c>
      <c r="R17">
        <v>1</v>
      </c>
      <c r="T17">
        <v>56</v>
      </c>
      <c r="V17">
        <v>0</v>
      </c>
      <c r="W17">
        <v>0</v>
      </c>
      <c r="X17">
        <v>7</v>
      </c>
      <c r="Y17">
        <v>0</v>
      </c>
      <c r="Z17">
        <v>7</v>
      </c>
      <c r="AA17">
        <v>0</v>
      </c>
      <c r="AB17">
        <v>70</v>
      </c>
      <c r="AC17">
        <v>1</v>
      </c>
      <c r="AD17">
        <v>15</v>
      </c>
      <c r="AE17">
        <v>11</v>
      </c>
      <c r="AF17">
        <v>0</v>
      </c>
      <c r="AG17">
        <v>7</v>
      </c>
      <c r="AH17">
        <v>2</v>
      </c>
    </row>
    <row r="18" spans="1:34">
      <c r="A18">
        <v>2015</v>
      </c>
      <c r="B18" s="14">
        <v>43054.608194444445</v>
      </c>
      <c r="C18" t="s">
        <v>3976</v>
      </c>
      <c r="D18">
        <v>2</v>
      </c>
      <c r="E18">
        <v>5</v>
      </c>
      <c r="F18">
        <v>0</v>
      </c>
      <c r="H18">
        <v>7</v>
      </c>
      <c r="I18">
        <v>62</v>
      </c>
      <c r="J18">
        <v>0</v>
      </c>
      <c r="L18">
        <v>10</v>
      </c>
      <c r="M18">
        <v>10</v>
      </c>
      <c r="N18">
        <v>4</v>
      </c>
      <c r="O18">
        <v>0</v>
      </c>
      <c r="Q18">
        <v>2</v>
      </c>
      <c r="R18">
        <v>3</v>
      </c>
      <c r="T18">
        <v>20</v>
      </c>
      <c r="V18">
        <v>0</v>
      </c>
      <c r="W18">
        <v>0</v>
      </c>
      <c r="X18">
        <v>4</v>
      </c>
      <c r="Y18">
        <v>0</v>
      </c>
      <c r="Z18">
        <v>3</v>
      </c>
      <c r="AA18">
        <v>0</v>
      </c>
      <c r="AB18">
        <v>4</v>
      </c>
      <c r="AC18">
        <v>2</v>
      </c>
      <c r="AD18">
        <v>1</v>
      </c>
      <c r="AE18">
        <v>0</v>
      </c>
      <c r="AF18">
        <v>0</v>
      </c>
      <c r="AG18">
        <v>3</v>
      </c>
      <c r="AH18">
        <v>14</v>
      </c>
    </row>
    <row r="19" spans="1:34">
      <c r="A19">
        <v>2015</v>
      </c>
      <c r="B19" s="14">
        <v>43054.608194444445</v>
      </c>
      <c r="C19" t="s">
        <v>3977</v>
      </c>
      <c r="D19">
        <v>5</v>
      </c>
      <c r="E19">
        <v>11</v>
      </c>
      <c r="F19">
        <v>21</v>
      </c>
      <c r="H19">
        <v>14</v>
      </c>
      <c r="I19">
        <v>62</v>
      </c>
      <c r="J19">
        <v>12</v>
      </c>
      <c r="K19">
        <v>1</v>
      </c>
      <c r="L19">
        <v>70</v>
      </c>
      <c r="M19">
        <v>20</v>
      </c>
      <c r="N19">
        <v>0</v>
      </c>
      <c r="O19">
        <v>10</v>
      </c>
      <c r="Q19">
        <v>22</v>
      </c>
      <c r="R19">
        <v>5</v>
      </c>
      <c r="T19">
        <v>50</v>
      </c>
      <c r="V19">
        <v>7</v>
      </c>
      <c r="W19">
        <v>0</v>
      </c>
      <c r="X19">
        <v>5</v>
      </c>
      <c r="Y19">
        <v>0</v>
      </c>
      <c r="Z19">
        <v>84</v>
      </c>
      <c r="AA19">
        <v>6</v>
      </c>
      <c r="AB19">
        <v>92</v>
      </c>
      <c r="AC19">
        <v>15</v>
      </c>
      <c r="AD19">
        <v>21</v>
      </c>
      <c r="AE19">
        <v>9</v>
      </c>
      <c r="AF19">
        <v>2</v>
      </c>
      <c r="AG19">
        <v>24</v>
      </c>
      <c r="AH19">
        <v>38</v>
      </c>
    </row>
    <row r="20" spans="1:34">
      <c r="A20">
        <v>2015</v>
      </c>
      <c r="B20" s="14">
        <v>43054.608194444445</v>
      </c>
      <c r="C20" t="s">
        <v>3978</v>
      </c>
      <c r="D20">
        <v>0</v>
      </c>
      <c r="E20">
        <v>11</v>
      </c>
      <c r="F20">
        <v>0</v>
      </c>
      <c r="H20">
        <v>2</v>
      </c>
      <c r="I20">
        <v>21</v>
      </c>
      <c r="J20">
        <v>4</v>
      </c>
      <c r="L20">
        <v>29</v>
      </c>
      <c r="M20">
        <v>0</v>
      </c>
      <c r="N20">
        <v>81</v>
      </c>
      <c r="O20">
        <v>0</v>
      </c>
      <c r="Q20">
        <v>5</v>
      </c>
      <c r="R20">
        <v>0</v>
      </c>
      <c r="T20">
        <v>61</v>
      </c>
      <c r="V20">
        <v>1</v>
      </c>
      <c r="W20">
        <v>0</v>
      </c>
      <c r="X20">
        <v>0</v>
      </c>
      <c r="Y20">
        <v>0</v>
      </c>
      <c r="Z20">
        <v>0</v>
      </c>
      <c r="AA20">
        <v>0</v>
      </c>
      <c r="AB20">
        <v>3</v>
      </c>
      <c r="AC20">
        <v>23</v>
      </c>
      <c r="AD20">
        <v>8</v>
      </c>
      <c r="AE20">
        <v>0</v>
      </c>
      <c r="AF20">
        <v>0</v>
      </c>
      <c r="AG20">
        <v>0</v>
      </c>
      <c r="AH20">
        <v>0</v>
      </c>
    </row>
    <row r="21" spans="1:34">
      <c r="A21">
        <v>2015</v>
      </c>
      <c r="B21" s="14">
        <v>43054.608194444445</v>
      </c>
      <c r="C21" t="s">
        <v>3979</v>
      </c>
      <c r="D21">
        <v>1</v>
      </c>
      <c r="E21">
        <v>4</v>
      </c>
      <c r="F21">
        <v>10</v>
      </c>
      <c r="H21">
        <v>6</v>
      </c>
      <c r="I21">
        <v>19</v>
      </c>
      <c r="J21">
        <v>3</v>
      </c>
      <c r="L21">
        <v>19</v>
      </c>
      <c r="M21">
        <v>5</v>
      </c>
      <c r="N21">
        <v>9</v>
      </c>
      <c r="O21">
        <v>6</v>
      </c>
      <c r="Q21">
        <v>3</v>
      </c>
      <c r="R21">
        <v>1</v>
      </c>
      <c r="T21">
        <v>35</v>
      </c>
      <c r="V21">
        <v>6</v>
      </c>
      <c r="W21">
        <v>2</v>
      </c>
      <c r="X21">
        <v>2</v>
      </c>
      <c r="Y21">
        <v>0</v>
      </c>
      <c r="Z21">
        <v>4</v>
      </c>
      <c r="AA21">
        <v>0</v>
      </c>
      <c r="AB21">
        <v>17</v>
      </c>
      <c r="AC21">
        <v>1778</v>
      </c>
      <c r="AD21">
        <v>4</v>
      </c>
      <c r="AE21">
        <v>16</v>
      </c>
      <c r="AF21">
        <v>2</v>
      </c>
      <c r="AG21">
        <v>3</v>
      </c>
      <c r="AH21">
        <v>21</v>
      </c>
    </row>
    <row r="22" spans="1:34">
      <c r="A22">
        <v>2015</v>
      </c>
      <c r="B22" s="14">
        <v>43054.608194444445</v>
      </c>
      <c r="C22" t="s">
        <v>3980</v>
      </c>
      <c r="D22">
        <v>44</v>
      </c>
      <c r="E22">
        <v>28</v>
      </c>
      <c r="F22">
        <v>48</v>
      </c>
      <c r="H22">
        <v>100</v>
      </c>
      <c r="I22">
        <v>474</v>
      </c>
      <c r="J22">
        <v>238</v>
      </c>
      <c r="K22">
        <v>3</v>
      </c>
      <c r="L22">
        <v>350</v>
      </c>
      <c r="M22">
        <v>313</v>
      </c>
      <c r="N22">
        <v>79</v>
      </c>
      <c r="O22">
        <v>127</v>
      </c>
      <c r="Q22">
        <v>39</v>
      </c>
      <c r="R22">
        <v>8</v>
      </c>
      <c r="T22">
        <v>214</v>
      </c>
      <c r="V22">
        <v>0</v>
      </c>
      <c r="X22">
        <v>16</v>
      </c>
      <c r="Y22">
        <v>0</v>
      </c>
      <c r="Z22">
        <v>58</v>
      </c>
      <c r="AA22">
        <v>0</v>
      </c>
      <c r="AB22">
        <v>163</v>
      </c>
      <c r="AC22">
        <v>26</v>
      </c>
      <c r="AD22">
        <v>111</v>
      </c>
      <c r="AE22">
        <v>215</v>
      </c>
      <c r="AF22">
        <v>20</v>
      </c>
      <c r="AG22">
        <v>62</v>
      </c>
      <c r="AH22">
        <v>141</v>
      </c>
    </row>
    <row r="23" spans="1:34">
      <c r="A23">
        <v>2016</v>
      </c>
      <c r="B23" s="14">
        <v>43054.608194444445</v>
      </c>
      <c r="C23" t="s">
        <v>3975</v>
      </c>
      <c r="D23">
        <v>14</v>
      </c>
      <c r="E23">
        <v>11</v>
      </c>
      <c r="F23">
        <v>11</v>
      </c>
      <c r="H23">
        <v>7</v>
      </c>
      <c r="I23">
        <v>99</v>
      </c>
      <c r="J23">
        <v>11</v>
      </c>
      <c r="K23">
        <v>6</v>
      </c>
      <c r="L23">
        <v>30</v>
      </c>
      <c r="M23">
        <v>8</v>
      </c>
      <c r="N23">
        <v>18</v>
      </c>
      <c r="O23">
        <v>4</v>
      </c>
      <c r="Q23">
        <v>8</v>
      </c>
      <c r="R23">
        <v>1</v>
      </c>
      <c r="T23">
        <v>63</v>
      </c>
      <c r="V23">
        <v>0</v>
      </c>
      <c r="W23">
        <v>0</v>
      </c>
      <c r="X23">
        <v>7</v>
      </c>
      <c r="Y23">
        <v>0</v>
      </c>
      <c r="Z23">
        <v>8</v>
      </c>
      <c r="AA23">
        <v>3</v>
      </c>
      <c r="AB23">
        <v>114</v>
      </c>
      <c r="AC23">
        <v>1</v>
      </c>
      <c r="AD23">
        <v>19</v>
      </c>
      <c r="AE23">
        <v>20</v>
      </c>
      <c r="AF23">
        <v>0</v>
      </c>
      <c r="AG23">
        <v>7</v>
      </c>
      <c r="AH23">
        <v>9</v>
      </c>
    </row>
    <row r="24" spans="1:34">
      <c r="A24">
        <v>2016</v>
      </c>
      <c r="B24" s="14">
        <v>43054.608194444445</v>
      </c>
      <c r="C24" t="s">
        <v>3976</v>
      </c>
      <c r="D24">
        <v>2</v>
      </c>
      <c r="E24">
        <v>5</v>
      </c>
      <c r="F24">
        <v>1</v>
      </c>
      <c r="H24">
        <v>10</v>
      </c>
      <c r="I24">
        <v>86</v>
      </c>
      <c r="J24">
        <v>0</v>
      </c>
      <c r="L24">
        <v>14</v>
      </c>
      <c r="M24">
        <v>13</v>
      </c>
      <c r="N24">
        <v>4</v>
      </c>
      <c r="O24">
        <v>0</v>
      </c>
      <c r="Q24">
        <v>2</v>
      </c>
      <c r="R24">
        <v>4</v>
      </c>
      <c r="T24">
        <v>27</v>
      </c>
      <c r="V24">
        <v>0</v>
      </c>
      <c r="W24">
        <v>0</v>
      </c>
      <c r="X24">
        <v>4</v>
      </c>
      <c r="Y24">
        <v>0</v>
      </c>
      <c r="Z24">
        <v>4</v>
      </c>
      <c r="AA24">
        <v>1</v>
      </c>
      <c r="AB24">
        <v>8</v>
      </c>
      <c r="AC24">
        <v>2</v>
      </c>
      <c r="AD24">
        <v>1</v>
      </c>
      <c r="AE24">
        <v>3</v>
      </c>
      <c r="AF24">
        <v>1</v>
      </c>
      <c r="AG24">
        <v>3</v>
      </c>
      <c r="AH24">
        <v>19</v>
      </c>
    </row>
    <row r="25" spans="1:34">
      <c r="A25">
        <v>2016</v>
      </c>
      <c r="B25" s="14">
        <v>43054.608194444445</v>
      </c>
      <c r="C25" t="s">
        <v>3977</v>
      </c>
      <c r="D25">
        <v>6</v>
      </c>
      <c r="E25">
        <v>19</v>
      </c>
      <c r="F25">
        <v>21</v>
      </c>
      <c r="H25">
        <v>18</v>
      </c>
      <c r="I25">
        <v>113</v>
      </c>
      <c r="J25">
        <v>20</v>
      </c>
      <c r="K25">
        <v>1</v>
      </c>
      <c r="L25">
        <v>101</v>
      </c>
      <c r="M25">
        <v>28</v>
      </c>
      <c r="N25">
        <v>0</v>
      </c>
      <c r="O25">
        <v>17</v>
      </c>
      <c r="Q25">
        <v>29</v>
      </c>
      <c r="R25">
        <v>6</v>
      </c>
      <c r="T25">
        <v>68</v>
      </c>
      <c r="V25">
        <v>21250</v>
      </c>
      <c r="W25">
        <v>0</v>
      </c>
      <c r="X25">
        <v>8</v>
      </c>
      <c r="Y25">
        <v>0</v>
      </c>
      <c r="Z25">
        <v>98</v>
      </c>
      <c r="AA25">
        <v>6</v>
      </c>
      <c r="AB25">
        <v>164</v>
      </c>
      <c r="AC25">
        <v>30</v>
      </c>
      <c r="AD25">
        <v>21</v>
      </c>
      <c r="AE25">
        <v>22</v>
      </c>
      <c r="AF25">
        <v>2</v>
      </c>
      <c r="AG25">
        <v>31</v>
      </c>
      <c r="AH25">
        <v>49</v>
      </c>
    </row>
    <row r="26" spans="1:34">
      <c r="A26">
        <v>2016</v>
      </c>
      <c r="B26" s="14">
        <v>43054.608194444445</v>
      </c>
      <c r="C26" t="s">
        <v>3978</v>
      </c>
      <c r="D26">
        <v>0</v>
      </c>
      <c r="E26">
        <v>11</v>
      </c>
      <c r="F26">
        <v>0</v>
      </c>
      <c r="H26">
        <v>2</v>
      </c>
      <c r="I26">
        <v>26</v>
      </c>
      <c r="J26">
        <v>5</v>
      </c>
      <c r="L26">
        <v>30</v>
      </c>
      <c r="M26">
        <v>0</v>
      </c>
      <c r="N26">
        <v>99</v>
      </c>
      <c r="O26">
        <v>0</v>
      </c>
      <c r="Q26">
        <v>10</v>
      </c>
      <c r="R26">
        <v>0</v>
      </c>
      <c r="T26">
        <v>74</v>
      </c>
      <c r="V26">
        <v>3494</v>
      </c>
      <c r="W26">
        <v>0</v>
      </c>
      <c r="X26">
        <v>0</v>
      </c>
      <c r="Y26">
        <v>0</v>
      </c>
      <c r="AA26">
        <v>0</v>
      </c>
      <c r="AB26">
        <v>9</v>
      </c>
      <c r="AC26">
        <v>24</v>
      </c>
      <c r="AD26">
        <v>15</v>
      </c>
      <c r="AE26">
        <v>0</v>
      </c>
      <c r="AF26">
        <v>0</v>
      </c>
      <c r="AG26">
        <v>0</v>
      </c>
      <c r="AH26">
        <v>2</v>
      </c>
    </row>
    <row r="27" spans="1:34">
      <c r="A27">
        <v>2016</v>
      </c>
      <c r="B27" s="14">
        <v>43054.608194444445</v>
      </c>
      <c r="C27" t="s">
        <v>3979</v>
      </c>
      <c r="D27">
        <v>1</v>
      </c>
      <c r="E27">
        <v>9</v>
      </c>
      <c r="F27">
        <v>11</v>
      </c>
      <c r="H27">
        <v>7</v>
      </c>
      <c r="I27">
        <v>25</v>
      </c>
      <c r="J27">
        <v>5</v>
      </c>
      <c r="L27">
        <v>23</v>
      </c>
      <c r="M27">
        <v>5</v>
      </c>
      <c r="N27">
        <v>7</v>
      </c>
      <c r="O27">
        <v>6</v>
      </c>
      <c r="Q27">
        <v>4</v>
      </c>
      <c r="R27">
        <v>3</v>
      </c>
      <c r="T27">
        <v>35</v>
      </c>
      <c r="V27">
        <v>485436</v>
      </c>
      <c r="W27">
        <v>2</v>
      </c>
      <c r="X27">
        <v>2</v>
      </c>
      <c r="Y27">
        <v>0</v>
      </c>
      <c r="Z27">
        <v>6</v>
      </c>
      <c r="AA27">
        <v>1</v>
      </c>
      <c r="AB27">
        <v>29</v>
      </c>
      <c r="AC27">
        <v>3</v>
      </c>
      <c r="AD27">
        <v>5</v>
      </c>
      <c r="AE27">
        <v>22</v>
      </c>
      <c r="AF27">
        <v>0</v>
      </c>
      <c r="AG27">
        <v>3</v>
      </c>
      <c r="AH27">
        <v>26</v>
      </c>
    </row>
    <row r="28" spans="1:34">
      <c r="A28">
        <v>2016</v>
      </c>
      <c r="B28" s="14">
        <v>43054.608194444445</v>
      </c>
      <c r="C28" t="s">
        <v>3980</v>
      </c>
      <c r="D28">
        <v>51</v>
      </c>
      <c r="E28">
        <v>42</v>
      </c>
      <c r="F28">
        <v>66</v>
      </c>
      <c r="H28">
        <v>112</v>
      </c>
      <c r="I28">
        <v>592</v>
      </c>
      <c r="J28">
        <v>321</v>
      </c>
      <c r="K28">
        <v>4</v>
      </c>
      <c r="L28">
        <v>400</v>
      </c>
      <c r="M28">
        <v>356</v>
      </c>
      <c r="N28">
        <v>108</v>
      </c>
      <c r="O28">
        <v>149</v>
      </c>
      <c r="Q28">
        <v>59</v>
      </c>
      <c r="R28">
        <v>9</v>
      </c>
      <c r="T28">
        <v>369</v>
      </c>
      <c r="V28">
        <v>0</v>
      </c>
      <c r="W28">
        <v>1</v>
      </c>
      <c r="X28">
        <v>20</v>
      </c>
      <c r="Y28">
        <v>0</v>
      </c>
      <c r="Z28">
        <v>76</v>
      </c>
      <c r="AA28">
        <v>4</v>
      </c>
      <c r="AB28">
        <v>226</v>
      </c>
      <c r="AC28">
        <v>52</v>
      </c>
      <c r="AD28">
        <v>140</v>
      </c>
      <c r="AE28">
        <v>324</v>
      </c>
      <c r="AF28">
        <v>23</v>
      </c>
      <c r="AG28">
        <v>71</v>
      </c>
      <c r="AH28">
        <v>196</v>
      </c>
    </row>
  </sheetData>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AG7"/>
  <sheetViews>
    <sheetView workbookViewId="0"/>
  </sheetViews>
  <sheetFormatPr defaultRowHeight="15"/>
  <sheetData>
    <row r="1" spans="1:33">
      <c r="A1">
        <v>8.1999999999999993</v>
      </c>
      <c r="B1" t="s">
        <v>85</v>
      </c>
    </row>
    <row r="2" spans="1:33">
      <c r="A2" s="10" t="str">
        <f>HYPERLINK("#'Contents'!B174",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43054.608240740738</v>
      </c>
      <c r="C4" t="s">
        <v>688</v>
      </c>
      <c r="D4" t="s">
        <v>688</v>
      </c>
      <c r="F4" t="s">
        <v>687</v>
      </c>
      <c r="G4" t="s">
        <v>688</v>
      </c>
      <c r="H4" t="s">
        <v>687</v>
      </c>
      <c r="I4" t="s">
        <v>688</v>
      </c>
      <c r="J4" t="s">
        <v>687</v>
      </c>
      <c r="K4" t="s">
        <v>688</v>
      </c>
      <c r="L4" t="s">
        <v>688</v>
      </c>
      <c r="M4" t="s">
        <v>688</v>
      </c>
      <c r="N4" t="s">
        <v>687</v>
      </c>
      <c r="O4" t="s">
        <v>687</v>
      </c>
      <c r="P4" t="s">
        <v>688</v>
      </c>
      <c r="Q4" t="s">
        <v>687</v>
      </c>
      <c r="R4" t="s">
        <v>687</v>
      </c>
      <c r="S4" t="s">
        <v>688</v>
      </c>
      <c r="T4" t="s">
        <v>687</v>
      </c>
      <c r="U4" t="s">
        <v>687</v>
      </c>
      <c r="V4" t="s">
        <v>687</v>
      </c>
      <c r="W4" t="s">
        <v>688</v>
      </c>
      <c r="X4" t="s">
        <v>687</v>
      </c>
      <c r="Y4" t="s">
        <v>688</v>
      </c>
      <c r="Z4" t="s">
        <v>687</v>
      </c>
      <c r="AA4" t="s">
        <v>688</v>
      </c>
      <c r="AB4" t="s">
        <v>687</v>
      </c>
      <c r="AC4" t="s">
        <v>687</v>
      </c>
      <c r="AD4" t="s">
        <v>688</v>
      </c>
      <c r="AE4" t="s">
        <v>687</v>
      </c>
      <c r="AF4" t="s">
        <v>688</v>
      </c>
      <c r="AG4" t="s">
        <v>688</v>
      </c>
    </row>
    <row r="5" spans="1:33">
      <c r="A5">
        <v>2014</v>
      </c>
      <c r="B5" s="14">
        <v>43054.608240740738</v>
      </c>
      <c r="C5" t="s">
        <v>688</v>
      </c>
      <c r="D5" t="s">
        <v>688</v>
      </c>
      <c r="E5" t="s">
        <v>687</v>
      </c>
      <c r="F5" t="s">
        <v>687</v>
      </c>
      <c r="G5" t="s">
        <v>688</v>
      </c>
      <c r="H5" t="s">
        <v>687</v>
      </c>
      <c r="I5" t="s">
        <v>688</v>
      </c>
      <c r="J5" t="s">
        <v>687</v>
      </c>
      <c r="K5" t="s">
        <v>688</v>
      </c>
      <c r="L5" t="s">
        <v>687</v>
      </c>
      <c r="M5" t="s">
        <v>688</v>
      </c>
      <c r="N5" t="s">
        <v>687</v>
      </c>
      <c r="O5" t="s">
        <v>687</v>
      </c>
      <c r="P5" t="s">
        <v>687</v>
      </c>
      <c r="Q5" t="s">
        <v>687</v>
      </c>
      <c r="R5" t="s">
        <v>687</v>
      </c>
      <c r="S5" t="s">
        <v>688</v>
      </c>
      <c r="T5" t="s">
        <v>687</v>
      </c>
      <c r="U5" t="s">
        <v>687</v>
      </c>
      <c r="V5" t="s">
        <v>687</v>
      </c>
      <c r="W5" t="s">
        <v>688</v>
      </c>
      <c r="X5" t="s">
        <v>687</v>
      </c>
      <c r="Y5" t="s">
        <v>687</v>
      </c>
      <c r="Z5" t="s">
        <v>687</v>
      </c>
      <c r="AA5" t="s">
        <v>688</v>
      </c>
      <c r="AB5" t="s">
        <v>687</v>
      </c>
      <c r="AC5" t="s">
        <v>687</v>
      </c>
      <c r="AD5" t="s">
        <v>688</v>
      </c>
      <c r="AE5" t="s">
        <v>687</v>
      </c>
      <c r="AF5" t="s">
        <v>687</v>
      </c>
      <c r="AG5" t="s">
        <v>687</v>
      </c>
    </row>
    <row r="6" spans="1:33">
      <c r="A6">
        <v>2015</v>
      </c>
      <c r="B6" s="14">
        <v>43054.608240740738</v>
      </c>
      <c r="C6" t="s">
        <v>687</v>
      </c>
      <c r="D6" t="s">
        <v>688</v>
      </c>
      <c r="E6" t="s">
        <v>687</v>
      </c>
      <c r="F6" t="s">
        <v>688</v>
      </c>
      <c r="G6" t="s">
        <v>688</v>
      </c>
      <c r="H6" t="s">
        <v>687</v>
      </c>
      <c r="I6" t="s">
        <v>688</v>
      </c>
      <c r="J6" t="s">
        <v>687</v>
      </c>
      <c r="K6" t="s">
        <v>688</v>
      </c>
      <c r="L6" t="s">
        <v>687</v>
      </c>
      <c r="M6" t="s">
        <v>688</v>
      </c>
      <c r="N6" t="s">
        <v>688</v>
      </c>
      <c r="O6" t="s">
        <v>687</v>
      </c>
      <c r="P6" t="s">
        <v>687</v>
      </c>
      <c r="Q6" t="s">
        <v>687</v>
      </c>
      <c r="R6" t="s">
        <v>687</v>
      </c>
      <c r="S6" t="s">
        <v>687</v>
      </c>
      <c r="T6" t="s">
        <v>687</v>
      </c>
      <c r="U6" t="s">
        <v>687</v>
      </c>
      <c r="V6" t="s">
        <v>687</v>
      </c>
      <c r="W6" t="s">
        <v>688</v>
      </c>
      <c r="X6" t="s">
        <v>687</v>
      </c>
      <c r="Y6" t="s">
        <v>687</v>
      </c>
      <c r="Z6" t="s">
        <v>687</v>
      </c>
      <c r="AA6" t="s">
        <v>688</v>
      </c>
      <c r="AB6" t="s">
        <v>687</v>
      </c>
      <c r="AC6" t="s">
        <v>687</v>
      </c>
      <c r="AD6" t="s">
        <v>688</v>
      </c>
      <c r="AE6" t="s">
        <v>687</v>
      </c>
      <c r="AF6" t="s">
        <v>687</v>
      </c>
      <c r="AG6" t="s">
        <v>688</v>
      </c>
    </row>
    <row r="7" spans="1:33">
      <c r="A7">
        <v>2016</v>
      </c>
      <c r="B7" s="14">
        <v>43054.608240740738</v>
      </c>
      <c r="C7" t="s">
        <v>687</v>
      </c>
      <c r="D7" t="s">
        <v>688</v>
      </c>
      <c r="E7" t="s">
        <v>687</v>
      </c>
      <c r="F7" t="s">
        <v>688</v>
      </c>
      <c r="G7" t="s">
        <v>688</v>
      </c>
      <c r="H7" t="s">
        <v>687</v>
      </c>
      <c r="I7" t="s">
        <v>688</v>
      </c>
      <c r="J7" t="s">
        <v>688</v>
      </c>
      <c r="K7" t="s">
        <v>688</v>
      </c>
      <c r="L7" t="s">
        <v>687</v>
      </c>
      <c r="M7" t="s">
        <v>688</v>
      </c>
      <c r="N7" t="s">
        <v>687</v>
      </c>
      <c r="O7" t="s">
        <v>687</v>
      </c>
      <c r="P7" t="s">
        <v>688</v>
      </c>
      <c r="Q7" t="s">
        <v>687</v>
      </c>
      <c r="R7" t="s">
        <v>687</v>
      </c>
      <c r="S7" t="s">
        <v>687</v>
      </c>
      <c r="T7" t="s">
        <v>687</v>
      </c>
      <c r="U7" t="s">
        <v>687</v>
      </c>
      <c r="V7" t="s">
        <v>687</v>
      </c>
      <c r="W7" t="s">
        <v>688</v>
      </c>
      <c r="X7" t="s">
        <v>687</v>
      </c>
      <c r="Y7" t="s">
        <v>687</v>
      </c>
      <c r="Z7" t="s">
        <v>687</v>
      </c>
      <c r="AA7" t="s">
        <v>688</v>
      </c>
      <c r="AB7" t="s">
        <v>687</v>
      </c>
      <c r="AC7" t="s">
        <v>687</v>
      </c>
      <c r="AD7" t="s">
        <v>688</v>
      </c>
      <c r="AE7" t="s">
        <v>687</v>
      </c>
      <c r="AF7" t="s">
        <v>687</v>
      </c>
      <c r="AG7" t="s">
        <v>687</v>
      </c>
    </row>
  </sheetData>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AG8"/>
  <sheetViews>
    <sheetView workbookViewId="0"/>
  </sheetViews>
  <sheetFormatPr defaultRowHeight="15"/>
  <sheetData>
    <row r="1" spans="1:33">
      <c r="A1">
        <v>8.1999999999999993</v>
      </c>
      <c r="B1" t="s">
        <v>4939</v>
      </c>
    </row>
    <row r="2" spans="1:33">
      <c r="A2" s="10" t="str">
        <f>HYPERLINK("#'Contents'!B175",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43054.608252314814</v>
      </c>
    </row>
    <row r="5" spans="1:33">
      <c r="A5">
        <v>2013</v>
      </c>
      <c r="B5" s="14">
        <v>43054.608252314814</v>
      </c>
      <c r="C5">
        <v>9</v>
      </c>
      <c r="D5">
        <v>0</v>
      </c>
      <c r="G5">
        <v>2</v>
      </c>
      <c r="I5">
        <v>32</v>
      </c>
      <c r="K5">
        <v>8</v>
      </c>
      <c r="L5">
        <v>5</v>
      </c>
      <c r="M5">
        <v>10</v>
      </c>
      <c r="P5">
        <v>4</v>
      </c>
      <c r="S5">
        <v>27</v>
      </c>
      <c r="W5">
        <v>2</v>
      </c>
      <c r="Y5">
        <v>2</v>
      </c>
      <c r="AA5">
        <v>2</v>
      </c>
      <c r="AD5">
        <v>30</v>
      </c>
      <c r="AF5">
        <v>2</v>
      </c>
      <c r="AG5">
        <v>9</v>
      </c>
    </row>
    <row r="6" spans="1:33">
      <c r="A6">
        <v>2014</v>
      </c>
      <c r="B6" s="14">
        <v>43054.608252314814</v>
      </c>
      <c r="C6">
        <v>6</v>
      </c>
      <c r="D6">
        <v>2</v>
      </c>
      <c r="G6">
        <v>2</v>
      </c>
      <c r="I6">
        <v>35</v>
      </c>
      <c r="K6">
        <v>7</v>
      </c>
      <c r="M6">
        <v>8</v>
      </c>
      <c r="S6">
        <v>5</v>
      </c>
      <c r="W6">
        <v>2</v>
      </c>
      <c r="AA6">
        <v>5</v>
      </c>
      <c r="AD6">
        <v>0</v>
      </c>
    </row>
    <row r="7" spans="1:33">
      <c r="A7">
        <v>2015</v>
      </c>
      <c r="B7" s="14">
        <v>43054.608252314814</v>
      </c>
      <c r="D7">
        <v>14</v>
      </c>
      <c r="F7">
        <v>1</v>
      </c>
      <c r="G7">
        <v>2</v>
      </c>
      <c r="I7">
        <v>3</v>
      </c>
      <c r="K7">
        <v>5</v>
      </c>
      <c r="N7">
        <v>2</v>
      </c>
      <c r="W7">
        <v>2</v>
      </c>
      <c r="AA7">
        <v>4</v>
      </c>
      <c r="AD7">
        <v>0</v>
      </c>
      <c r="AG7">
        <v>2</v>
      </c>
    </row>
    <row r="8" spans="1:33">
      <c r="A8">
        <v>2016</v>
      </c>
      <c r="B8" s="14">
        <v>43054.608252314814</v>
      </c>
      <c r="D8">
        <v>0</v>
      </c>
      <c r="F8">
        <v>1</v>
      </c>
      <c r="G8">
        <v>2</v>
      </c>
      <c r="I8">
        <v>3</v>
      </c>
      <c r="J8">
        <v>1</v>
      </c>
      <c r="K8">
        <v>8</v>
      </c>
      <c r="M8">
        <v>4</v>
      </c>
      <c r="P8">
        <v>2</v>
      </c>
      <c r="W8">
        <v>4</v>
      </c>
      <c r="AA8">
        <v>3</v>
      </c>
      <c r="AD8">
        <v>2</v>
      </c>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AG8"/>
  <sheetViews>
    <sheetView workbookViewId="0"/>
  </sheetViews>
  <sheetFormatPr defaultRowHeight="15"/>
  <sheetData>
    <row r="1" spans="1:33">
      <c r="A1">
        <v>8.1999999999999993</v>
      </c>
      <c r="B1" t="s">
        <v>4975</v>
      </c>
    </row>
    <row r="2" spans="1:33">
      <c r="A2" s="10" t="str">
        <f>HYPERLINK("#'Contents'!B176",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43054.608263888891</v>
      </c>
    </row>
    <row r="5" spans="1:33" ht="409.5">
      <c r="A5">
        <v>2013</v>
      </c>
      <c r="B5" s="14">
        <v>43054.608263888891</v>
      </c>
      <c r="C5" t="s">
        <v>3982</v>
      </c>
      <c r="D5" s="8" t="s">
        <v>7356</v>
      </c>
      <c r="G5" t="s">
        <v>3983</v>
      </c>
      <c r="I5" t="s">
        <v>3984</v>
      </c>
      <c r="K5" t="s">
        <v>3985</v>
      </c>
      <c r="L5" t="s">
        <v>3986</v>
      </c>
      <c r="M5" t="s">
        <v>3987</v>
      </c>
      <c r="P5" t="s">
        <v>3988</v>
      </c>
      <c r="S5" s="8" t="s">
        <v>7357</v>
      </c>
      <c r="W5" t="s">
        <v>3989</v>
      </c>
      <c r="Y5" t="s">
        <v>3990</v>
      </c>
      <c r="AA5" t="s">
        <v>3991</v>
      </c>
      <c r="AD5" t="s">
        <v>3992</v>
      </c>
      <c r="AF5" t="s">
        <v>3993</v>
      </c>
      <c r="AG5" t="s">
        <v>3994</v>
      </c>
    </row>
    <row r="6" spans="1:33">
      <c r="A6">
        <v>2014</v>
      </c>
      <c r="B6" s="14">
        <v>43054.608263888891</v>
      </c>
      <c r="C6" t="s">
        <v>3995</v>
      </c>
      <c r="D6" t="s">
        <v>3996</v>
      </c>
      <c r="G6" t="s">
        <v>3997</v>
      </c>
      <c r="I6" t="s">
        <v>3998</v>
      </c>
      <c r="K6" t="s">
        <v>3985</v>
      </c>
      <c r="M6" t="s">
        <v>3999</v>
      </c>
      <c r="S6" t="s">
        <v>7358</v>
      </c>
      <c r="W6" t="s">
        <v>4000</v>
      </c>
      <c r="AA6" t="s">
        <v>4001</v>
      </c>
      <c r="AD6" t="s">
        <v>4002</v>
      </c>
    </row>
    <row r="7" spans="1:33">
      <c r="A7">
        <v>2015</v>
      </c>
      <c r="B7" s="14">
        <v>43054.608263888891</v>
      </c>
      <c r="D7" t="s">
        <v>7359</v>
      </c>
      <c r="F7" t="s">
        <v>7360</v>
      </c>
      <c r="G7" t="s">
        <v>3997</v>
      </c>
      <c r="I7" t="s">
        <v>7361</v>
      </c>
      <c r="K7" t="s">
        <v>3985</v>
      </c>
      <c r="M7" t="s">
        <v>7362</v>
      </c>
      <c r="N7" t="s">
        <v>7363</v>
      </c>
      <c r="W7" t="s">
        <v>7364</v>
      </c>
      <c r="AA7" t="s">
        <v>7365</v>
      </c>
      <c r="AD7" t="s">
        <v>7366</v>
      </c>
      <c r="AG7" t="s">
        <v>7367</v>
      </c>
    </row>
    <row r="8" spans="1:33">
      <c r="A8">
        <v>2016</v>
      </c>
      <c r="B8" s="14">
        <v>43054.608263888891</v>
      </c>
      <c r="D8" t="s">
        <v>7368</v>
      </c>
      <c r="F8" t="s">
        <v>7369</v>
      </c>
      <c r="G8" t="s">
        <v>3997</v>
      </c>
      <c r="I8" t="s">
        <v>7370</v>
      </c>
      <c r="J8" t="s">
        <v>7371</v>
      </c>
      <c r="K8" t="s">
        <v>7372</v>
      </c>
      <c r="M8" t="s">
        <v>7373</v>
      </c>
      <c r="P8" t="s">
        <v>7374</v>
      </c>
      <c r="W8" t="s">
        <v>7375</v>
      </c>
      <c r="AA8" t="s">
        <v>7365</v>
      </c>
      <c r="AD8" t="s">
        <v>7376</v>
      </c>
    </row>
  </sheetData>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AG7"/>
  <sheetViews>
    <sheetView workbookViewId="0"/>
  </sheetViews>
  <sheetFormatPr defaultRowHeight="15"/>
  <sheetData>
    <row r="1" spans="1:33">
      <c r="A1">
        <v>8.3000000000000007</v>
      </c>
      <c r="B1" t="s">
        <v>86</v>
      </c>
    </row>
    <row r="2" spans="1:33">
      <c r="A2" s="10" t="str">
        <f>HYPERLINK("#'Contents'!B177",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43054.608275462961</v>
      </c>
      <c r="C4" t="s">
        <v>687</v>
      </c>
      <c r="D4" t="s">
        <v>687</v>
      </c>
      <c r="E4" t="s">
        <v>688</v>
      </c>
      <c r="F4" t="s">
        <v>688</v>
      </c>
      <c r="G4" t="s">
        <v>688</v>
      </c>
      <c r="H4" t="s">
        <v>687</v>
      </c>
      <c r="I4" t="s">
        <v>687</v>
      </c>
      <c r="J4" t="s">
        <v>688</v>
      </c>
      <c r="K4" t="s">
        <v>687</v>
      </c>
      <c r="L4" t="s">
        <v>687</v>
      </c>
      <c r="M4" t="s">
        <v>687</v>
      </c>
      <c r="N4" t="s">
        <v>687</v>
      </c>
      <c r="O4" t="s">
        <v>687</v>
      </c>
      <c r="P4" t="s">
        <v>688</v>
      </c>
      <c r="Q4" t="s">
        <v>687</v>
      </c>
      <c r="R4" t="s">
        <v>687</v>
      </c>
      <c r="S4" t="s">
        <v>687</v>
      </c>
      <c r="T4" t="s">
        <v>687</v>
      </c>
      <c r="U4" t="s">
        <v>688</v>
      </c>
      <c r="V4" t="s">
        <v>687</v>
      </c>
      <c r="W4" t="s">
        <v>687</v>
      </c>
      <c r="X4" t="s">
        <v>687</v>
      </c>
      <c r="Y4" t="s">
        <v>687</v>
      </c>
      <c r="Z4" t="s">
        <v>687</v>
      </c>
      <c r="AA4" t="s">
        <v>688</v>
      </c>
      <c r="AB4" t="s">
        <v>687</v>
      </c>
      <c r="AC4" t="s">
        <v>688</v>
      </c>
      <c r="AD4" t="s">
        <v>687</v>
      </c>
      <c r="AE4" t="s">
        <v>687</v>
      </c>
      <c r="AF4" t="s">
        <v>687</v>
      </c>
      <c r="AG4" t="s">
        <v>687</v>
      </c>
    </row>
    <row r="5" spans="1:33">
      <c r="A5">
        <v>2014</v>
      </c>
      <c r="B5" s="14">
        <v>43054.608275462961</v>
      </c>
      <c r="C5" t="s">
        <v>687</v>
      </c>
      <c r="D5" t="s">
        <v>687</v>
      </c>
      <c r="E5" t="s">
        <v>688</v>
      </c>
      <c r="F5" t="s">
        <v>688</v>
      </c>
      <c r="G5" t="s">
        <v>688</v>
      </c>
      <c r="H5" t="s">
        <v>687</v>
      </c>
      <c r="I5" t="s">
        <v>687</v>
      </c>
      <c r="J5" t="s">
        <v>688</v>
      </c>
      <c r="K5" t="s">
        <v>687</v>
      </c>
      <c r="L5" t="s">
        <v>687</v>
      </c>
      <c r="M5" t="s">
        <v>687</v>
      </c>
      <c r="N5" t="s">
        <v>687</v>
      </c>
      <c r="O5" t="s">
        <v>687</v>
      </c>
      <c r="P5" t="s">
        <v>688</v>
      </c>
      <c r="Q5" t="s">
        <v>687</v>
      </c>
      <c r="R5" t="s">
        <v>687</v>
      </c>
      <c r="S5" t="s">
        <v>687</v>
      </c>
      <c r="T5" t="s">
        <v>687</v>
      </c>
      <c r="U5" t="s">
        <v>688</v>
      </c>
      <c r="V5" t="s">
        <v>687</v>
      </c>
      <c r="W5" t="s">
        <v>687</v>
      </c>
      <c r="X5" t="s">
        <v>687</v>
      </c>
      <c r="Y5" t="s">
        <v>687</v>
      </c>
      <c r="Z5" t="s">
        <v>687</v>
      </c>
      <c r="AA5" t="s">
        <v>688</v>
      </c>
      <c r="AB5" t="s">
        <v>687</v>
      </c>
      <c r="AC5" t="s">
        <v>688</v>
      </c>
      <c r="AD5" t="s">
        <v>687</v>
      </c>
      <c r="AE5" t="s">
        <v>687</v>
      </c>
      <c r="AF5" t="s">
        <v>687</v>
      </c>
      <c r="AG5" t="s">
        <v>687</v>
      </c>
    </row>
    <row r="6" spans="1:33">
      <c r="A6">
        <v>2015</v>
      </c>
      <c r="B6" s="14">
        <v>43054.608275462961</v>
      </c>
      <c r="C6" t="s">
        <v>687</v>
      </c>
      <c r="D6" t="s">
        <v>687</v>
      </c>
      <c r="E6" t="s">
        <v>688</v>
      </c>
      <c r="F6" t="s">
        <v>688</v>
      </c>
      <c r="G6" t="s">
        <v>688</v>
      </c>
      <c r="H6" t="s">
        <v>687</v>
      </c>
      <c r="I6" t="s">
        <v>687</v>
      </c>
      <c r="J6" t="s">
        <v>688</v>
      </c>
      <c r="K6" t="s">
        <v>687</v>
      </c>
      <c r="L6" t="s">
        <v>687</v>
      </c>
      <c r="M6" t="s">
        <v>687</v>
      </c>
      <c r="N6" t="s">
        <v>687</v>
      </c>
      <c r="O6" t="s">
        <v>687</v>
      </c>
      <c r="P6" t="s">
        <v>688</v>
      </c>
      <c r="Q6" t="s">
        <v>687</v>
      </c>
      <c r="R6" t="s">
        <v>687</v>
      </c>
      <c r="S6" t="s">
        <v>687</v>
      </c>
      <c r="T6" t="s">
        <v>687</v>
      </c>
      <c r="U6" t="s">
        <v>688</v>
      </c>
      <c r="V6" t="s">
        <v>687</v>
      </c>
      <c r="W6" t="s">
        <v>687</v>
      </c>
      <c r="X6" t="s">
        <v>687</v>
      </c>
      <c r="Y6" t="s">
        <v>687</v>
      </c>
      <c r="Z6" t="s">
        <v>687</v>
      </c>
      <c r="AA6" t="s">
        <v>688</v>
      </c>
      <c r="AB6" t="s">
        <v>687</v>
      </c>
      <c r="AC6" t="s">
        <v>688</v>
      </c>
      <c r="AD6" t="s">
        <v>687</v>
      </c>
      <c r="AE6" t="s">
        <v>687</v>
      </c>
      <c r="AF6" t="s">
        <v>687</v>
      </c>
      <c r="AG6" t="s">
        <v>687</v>
      </c>
    </row>
    <row r="7" spans="1:33">
      <c r="A7">
        <v>2016</v>
      </c>
      <c r="B7" s="14">
        <v>43054.608275462961</v>
      </c>
      <c r="C7" t="s">
        <v>687</v>
      </c>
      <c r="D7" t="s">
        <v>687</v>
      </c>
      <c r="E7" t="s">
        <v>688</v>
      </c>
      <c r="F7" t="s">
        <v>688</v>
      </c>
      <c r="G7" t="s">
        <v>688</v>
      </c>
      <c r="H7" t="s">
        <v>687</v>
      </c>
      <c r="I7" t="s">
        <v>687</v>
      </c>
      <c r="J7" t="s">
        <v>688</v>
      </c>
      <c r="K7" t="s">
        <v>687</v>
      </c>
      <c r="L7" t="s">
        <v>687</v>
      </c>
      <c r="M7" t="s">
        <v>687</v>
      </c>
      <c r="N7" t="s">
        <v>687</v>
      </c>
      <c r="O7" t="s">
        <v>687</v>
      </c>
      <c r="P7" t="s">
        <v>688</v>
      </c>
      <c r="Q7" t="s">
        <v>687</v>
      </c>
      <c r="R7" t="s">
        <v>687</v>
      </c>
      <c r="S7" t="s">
        <v>687</v>
      </c>
      <c r="T7" t="s">
        <v>687</v>
      </c>
      <c r="U7" t="s">
        <v>688</v>
      </c>
      <c r="V7" t="s">
        <v>687</v>
      </c>
      <c r="W7" t="s">
        <v>687</v>
      </c>
      <c r="X7" t="s">
        <v>687</v>
      </c>
      <c r="Y7" t="s">
        <v>687</v>
      </c>
      <c r="Z7" t="s">
        <v>687</v>
      </c>
      <c r="AA7" t="s">
        <v>688</v>
      </c>
      <c r="AB7" t="s">
        <v>687</v>
      </c>
      <c r="AC7" t="s">
        <v>688</v>
      </c>
      <c r="AD7" t="s">
        <v>687</v>
      </c>
      <c r="AE7" t="s">
        <v>687</v>
      </c>
      <c r="AF7" t="s">
        <v>687</v>
      </c>
      <c r="AG7" t="s">
        <v>687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H19"/>
  <sheetViews>
    <sheetView workbookViewId="0">
      <selection activeCell="B12" sqref="B12"/>
    </sheetView>
  </sheetViews>
  <sheetFormatPr defaultRowHeight="15"/>
  <sheetData>
    <row r="1" spans="1:34">
      <c r="A1">
        <v>2.4</v>
      </c>
      <c r="B1" t="s">
        <v>4856</v>
      </c>
    </row>
    <row r="2" spans="1:34">
      <c r="A2" s="10" t="str">
        <f>HYPERLINK("#'Contents'!B17", "Back to Contents")</f>
        <v>Back to Contents</v>
      </c>
    </row>
    <row r="3" spans="1:34">
      <c r="A3" t="s">
        <v>108</v>
      </c>
      <c r="B3" t="s">
        <v>109</v>
      </c>
      <c r="C3" t="s">
        <v>991</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43054.605787037035</v>
      </c>
      <c r="AE4" t="s">
        <v>992</v>
      </c>
    </row>
    <row r="5" spans="1:34">
      <c r="A5">
        <v>2013</v>
      </c>
      <c r="B5" s="14">
        <v>43054.605787037035</v>
      </c>
      <c r="C5">
        <v>1</v>
      </c>
      <c r="E5" t="s">
        <v>5415</v>
      </c>
      <c r="H5" t="s">
        <v>993</v>
      </c>
      <c r="I5" t="s">
        <v>5416</v>
      </c>
      <c r="K5" t="s">
        <v>994</v>
      </c>
      <c r="N5" t="s">
        <v>995</v>
      </c>
      <c r="R5" t="s">
        <v>996</v>
      </c>
      <c r="S5" t="s">
        <v>997</v>
      </c>
      <c r="T5" t="s">
        <v>5417</v>
      </c>
      <c r="U5" t="s">
        <v>933</v>
      </c>
      <c r="W5" t="s">
        <v>998</v>
      </c>
      <c r="X5" t="s">
        <v>999</v>
      </c>
      <c r="Y5" t="s">
        <v>1000</v>
      </c>
      <c r="AA5" t="s">
        <v>1001</v>
      </c>
    </row>
    <row r="6" spans="1:34">
      <c r="A6">
        <v>2013</v>
      </c>
      <c r="B6" s="14">
        <v>43054.605787037035</v>
      </c>
      <c r="C6">
        <v>2</v>
      </c>
      <c r="E6" t="s">
        <v>1002</v>
      </c>
      <c r="H6" t="s">
        <v>1003</v>
      </c>
      <c r="I6" t="s">
        <v>5418</v>
      </c>
      <c r="J6" t="s">
        <v>1004</v>
      </c>
      <c r="M6" t="s">
        <v>1005</v>
      </c>
      <c r="O6" t="s">
        <v>1006</v>
      </c>
      <c r="P6" t="s">
        <v>963</v>
      </c>
      <c r="R6" t="s">
        <v>1007</v>
      </c>
      <c r="T6" t="s">
        <v>5417</v>
      </c>
      <c r="U6" t="s">
        <v>933</v>
      </c>
      <c r="W6" t="s">
        <v>998</v>
      </c>
      <c r="X6" t="s">
        <v>1008</v>
      </c>
      <c r="Z6" t="s">
        <v>1009</v>
      </c>
      <c r="AA6" t="s">
        <v>1010</v>
      </c>
      <c r="AC6" t="s">
        <v>1011</v>
      </c>
      <c r="AD6" t="s">
        <v>1012</v>
      </c>
    </row>
    <row r="7" spans="1:34">
      <c r="A7">
        <v>2013</v>
      </c>
      <c r="B7" s="14">
        <v>43054.605787037035</v>
      </c>
      <c r="C7">
        <v>3</v>
      </c>
      <c r="D7" t="s">
        <v>1013</v>
      </c>
      <c r="E7" t="s">
        <v>5419</v>
      </c>
      <c r="I7" t="s">
        <v>5420</v>
      </c>
      <c r="T7" t="s">
        <v>5417</v>
      </c>
      <c r="U7" t="s">
        <v>933</v>
      </c>
      <c r="W7" t="s">
        <v>998</v>
      </c>
      <c r="X7" t="s">
        <v>1014</v>
      </c>
      <c r="Y7" t="s">
        <v>1015</v>
      </c>
      <c r="AA7" t="s">
        <v>1016</v>
      </c>
      <c r="AD7" t="s">
        <v>5421</v>
      </c>
      <c r="AE7" t="s">
        <v>1017</v>
      </c>
    </row>
    <row r="8" spans="1:34">
      <c r="A8">
        <v>2014</v>
      </c>
      <c r="B8" s="14">
        <v>43054.605787037035</v>
      </c>
      <c r="AE8" t="s">
        <v>992</v>
      </c>
    </row>
    <row r="9" spans="1:34">
      <c r="A9">
        <v>2014</v>
      </c>
      <c r="B9" s="14">
        <v>43054.605787037035</v>
      </c>
      <c r="C9">
        <v>1</v>
      </c>
      <c r="E9" t="s">
        <v>5415</v>
      </c>
      <c r="H9" t="s">
        <v>993</v>
      </c>
      <c r="I9" t="s">
        <v>1018</v>
      </c>
      <c r="K9" t="s">
        <v>1019</v>
      </c>
      <c r="Q9" t="s">
        <v>1020</v>
      </c>
      <c r="R9" t="s">
        <v>996</v>
      </c>
      <c r="S9" t="s">
        <v>997</v>
      </c>
      <c r="T9" t="s">
        <v>1021</v>
      </c>
      <c r="U9" t="s">
        <v>933</v>
      </c>
      <c r="W9" t="s">
        <v>998</v>
      </c>
      <c r="X9" t="s">
        <v>999</v>
      </c>
      <c r="Y9" t="s">
        <v>1022</v>
      </c>
      <c r="AA9" t="s">
        <v>1001</v>
      </c>
      <c r="AD9" t="s">
        <v>1023</v>
      </c>
    </row>
    <row r="10" spans="1:34">
      <c r="A10">
        <v>2014</v>
      </c>
      <c r="B10" s="14">
        <v>43054.605787037035</v>
      </c>
      <c r="C10">
        <v>2</v>
      </c>
      <c r="E10" t="s">
        <v>1024</v>
      </c>
      <c r="H10" t="s">
        <v>1003</v>
      </c>
      <c r="I10" t="s">
        <v>1025</v>
      </c>
      <c r="J10" t="s">
        <v>1026</v>
      </c>
      <c r="K10" t="s">
        <v>1027</v>
      </c>
      <c r="M10" t="s">
        <v>1005</v>
      </c>
      <c r="O10" t="s">
        <v>1028</v>
      </c>
      <c r="P10" t="s">
        <v>963</v>
      </c>
      <c r="R10" t="s">
        <v>1029</v>
      </c>
      <c r="T10" t="s">
        <v>1021</v>
      </c>
      <c r="U10" t="s">
        <v>933</v>
      </c>
      <c r="W10" t="s">
        <v>998</v>
      </c>
      <c r="X10" t="s">
        <v>1008</v>
      </c>
      <c r="Z10" t="s">
        <v>1009</v>
      </c>
      <c r="AA10" t="s">
        <v>1030</v>
      </c>
      <c r="AC10" t="s">
        <v>1011</v>
      </c>
      <c r="AD10" t="s">
        <v>1012</v>
      </c>
    </row>
    <row r="11" spans="1:34">
      <c r="A11">
        <v>2014</v>
      </c>
      <c r="B11" s="14">
        <v>43054.605787037035</v>
      </c>
      <c r="C11">
        <v>3</v>
      </c>
      <c r="D11" t="s">
        <v>1031</v>
      </c>
      <c r="E11" t="s">
        <v>5419</v>
      </c>
      <c r="I11" t="s">
        <v>1032</v>
      </c>
      <c r="T11" t="s">
        <v>5417</v>
      </c>
      <c r="U11" t="s">
        <v>933</v>
      </c>
      <c r="W11" t="s">
        <v>998</v>
      </c>
      <c r="X11" t="s">
        <v>1014</v>
      </c>
      <c r="Y11" t="s">
        <v>1033</v>
      </c>
      <c r="AA11" t="s">
        <v>1016</v>
      </c>
      <c r="AD11" t="s">
        <v>5421</v>
      </c>
      <c r="AE11" t="s">
        <v>1034</v>
      </c>
    </row>
    <row r="12" spans="1:34">
      <c r="A12">
        <v>2015</v>
      </c>
      <c r="B12" s="14">
        <v>43054.605787037035</v>
      </c>
      <c r="AE12" t="s">
        <v>992</v>
      </c>
    </row>
    <row r="13" spans="1:34">
      <c r="A13">
        <v>2015</v>
      </c>
      <c r="B13" s="14">
        <v>43054.605787037035</v>
      </c>
      <c r="C13">
        <v>1</v>
      </c>
      <c r="E13" t="s">
        <v>5422</v>
      </c>
      <c r="H13" t="s">
        <v>993</v>
      </c>
      <c r="I13" t="s">
        <v>1018</v>
      </c>
      <c r="K13" t="s">
        <v>1019</v>
      </c>
      <c r="Q13" t="s">
        <v>1020</v>
      </c>
      <c r="R13" t="s">
        <v>5423</v>
      </c>
      <c r="S13" t="s">
        <v>5424</v>
      </c>
      <c r="T13" t="s">
        <v>1021</v>
      </c>
      <c r="U13" t="s">
        <v>933</v>
      </c>
      <c r="W13" t="s">
        <v>998</v>
      </c>
      <c r="X13" t="s">
        <v>999</v>
      </c>
      <c r="Y13" t="s">
        <v>5425</v>
      </c>
      <c r="AA13" t="s">
        <v>1001</v>
      </c>
      <c r="AC13" t="s">
        <v>5426</v>
      </c>
      <c r="AD13" t="s">
        <v>1023</v>
      </c>
    </row>
    <row r="14" spans="1:34">
      <c r="A14">
        <v>2015</v>
      </c>
      <c r="B14" s="14">
        <v>43054.605787037035</v>
      </c>
      <c r="C14">
        <v>2</v>
      </c>
      <c r="E14" t="s">
        <v>1024</v>
      </c>
      <c r="F14" t="s">
        <v>5427</v>
      </c>
      <c r="H14" t="s">
        <v>1003</v>
      </c>
      <c r="I14" t="s">
        <v>5428</v>
      </c>
      <c r="J14" t="s">
        <v>1026</v>
      </c>
      <c r="K14" t="s">
        <v>1027</v>
      </c>
      <c r="M14" t="s">
        <v>1005</v>
      </c>
      <c r="O14" t="s">
        <v>1028</v>
      </c>
      <c r="P14" t="s">
        <v>963</v>
      </c>
      <c r="R14" t="s">
        <v>5429</v>
      </c>
      <c r="T14" t="s">
        <v>1021</v>
      </c>
      <c r="U14" t="s">
        <v>933</v>
      </c>
      <c r="W14" t="s">
        <v>998</v>
      </c>
      <c r="X14" t="s">
        <v>1008</v>
      </c>
      <c r="Y14" t="s">
        <v>5425</v>
      </c>
      <c r="Z14" t="s">
        <v>5430</v>
      </c>
      <c r="AA14" t="s">
        <v>1030</v>
      </c>
      <c r="AC14" t="s">
        <v>5426</v>
      </c>
      <c r="AD14" t="s">
        <v>1012</v>
      </c>
    </row>
    <row r="15" spans="1:34">
      <c r="A15">
        <v>2015</v>
      </c>
      <c r="B15" s="14">
        <v>43054.605787037035</v>
      </c>
      <c r="C15">
        <v>3</v>
      </c>
      <c r="D15" t="s">
        <v>1031</v>
      </c>
      <c r="E15" t="s">
        <v>5431</v>
      </c>
      <c r="I15" t="s">
        <v>5432</v>
      </c>
      <c r="O15" t="s">
        <v>5433</v>
      </c>
      <c r="T15" t="s">
        <v>1021</v>
      </c>
      <c r="U15" t="s">
        <v>933</v>
      </c>
      <c r="W15" t="s">
        <v>998</v>
      </c>
      <c r="X15" t="s">
        <v>1014</v>
      </c>
      <c r="Y15" t="s">
        <v>1015</v>
      </c>
      <c r="AD15" t="s">
        <v>5421</v>
      </c>
      <c r="AE15" t="s">
        <v>1034</v>
      </c>
    </row>
    <row r="16" spans="1:34">
      <c r="A16">
        <v>2016</v>
      </c>
      <c r="B16" s="14">
        <v>43054.605787037035</v>
      </c>
      <c r="AE16" t="s">
        <v>5434</v>
      </c>
    </row>
    <row r="17" spans="1:31">
      <c r="A17">
        <v>2016</v>
      </c>
      <c r="B17" s="14">
        <v>43054.605787037035</v>
      </c>
      <c r="C17">
        <v>1</v>
      </c>
      <c r="D17" t="s">
        <v>5435</v>
      </c>
      <c r="E17" t="s">
        <v>5436</v>
      </c>
      <c r="H17" t="s">
        <v>993</v>
      </c>
      <c r="I17" t="s">
        <v>1043</v>
      </c>
      <c r="J17" t="s">
        <v>5437</v>
      </c>
      <c r="K17" t="s">
        <v>1019</v>
      </c>
      <c r="L17" t="s">
        <v>5438</v>
      </c>
      <c r="Q17" t="s">
        <v>1020</v>
      </c>
      <c r="R17" t="s">
        <v>5439</v>
      </c>
      <c r="S17" t="s">
        <v>997</v>
      </c>
      <c r="T17" t="s">
        <v>5440</v>
      </c>
      <c r="U17" t="s">
        <v>933</v>
      </c>
      <c r="W17" t="s">
        <v>998</v>
      </c>
      <c r="X17" t="s">
        <v>999</v>
      </c>
      <c r="Y17" t="s">
        <v>5425</v>
      </c>
      <c r="AA17" t="s">
        <v>1001</v>
      </c>
      <c r="AC17" t="s">
        <v>5426</v>
      </c>
      <c r="AD17" t="s">
        <v>5441</v>
      </c>
    </row>
    <row r="18" spans="1:31">
      <c r="A18">
        <v>2016</v>
      </c>
      <c r="B18" s="14">
        <v>43054.605787037035</v>
      </c>
      <c r="C18">
        <v>2</v>
      </c>
      <c r="E18" t="s">
        <v>5442</v>
      </c>
      <c r="F18" t="s">
        <v>5427</v>
      </c>
      <c r="H18" t="s">
        <v>1003</v>
      </c>
      <c r="I18" t="s">
        <v>5443</v>
      </c>
      <c r="J18" t="s">
        <v>5444</v>
      </c>
      <c r="K18" t="s">
        <v>1027</v>
      </c>
      <c r="M18" t="s">
        <v>1005</v>
      </c>
      <c r="O18" t="s">
        <v>1028</v>
      </c>
      <c r="P18" t="s">
        <v>963</v>
      </c>
      <c r="R18" t="s">
        <v>5429</v>
      </c>
      <c r="T18" t="s">
        <v>5440</v>
      </c>
      <c r="U18" t="s">
        <v>933</v>
      </c>
      <c r="W18" t="s">
        <v>998</v>
      </c>
      <c r="X18" t="s">
        <v>1008</v>
      </c>
      <c r="Y18" t="s">
        <v>5425</v>
      </c>
      <c r="Z18" t="s">
        <v>5430</v>
      </c>
      <c r="AA18" t="s">
        <v>1010</v>
      </c>
      <c r="AC18" t="s">
        <v>5426</v>
      </c>
      <c r="AD18" t="s">
        <v>5445</v>
      </c>
    </row>
    <row r="19" spans="1:31">
      <c r="A19">
        <v>2016</v>
      </c>
      <c r="B19" s="14">
        <v>43054.605787037035</v>
      </c>
      <c r="C19">
        <v>3</v>
      </c>
      <c r="D19" t="s">
        <v>1031</v>
      </c>
      <c r="E19" t="s">
        <v>5446</v>
      </c>
      <c r="I19" t="s">
        <v>5447</v>
      </c>
      <c r="O19" t="s">
        <v>5448</v>
      </c>
      <c r="T19" t="s">
        <v>5449</v>
      </c>
      <c r="U19" t="s">
        <v>933</v>
      </c>
      <c r="W19" t="s">
        <v>998</v>
      </c>
      <c r="X19" t="s">
        <v>1014</v>
      </c>
      <c r="Y19" t="s">
        <v>1015</v>
      </c>
      <c r="AB19" t="s">
        <v>5450</v>
      </c>
      <c r="AD19" t="s">
        <v>5451</v>
      </c>
      <c r="AE19" t="s">
        <v>5452</v>
      </c>
    </row>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AH11"/>
  <sheetViews>
    <sheetView workbookViewId="0"/>
  </sheetViews>
  <sheetFormatPr defaultRowHeight="15"/>
  <sheetData>
    <row r="1" spans="1:34">
      <c r="A1">
        <v>8.3000000000000007</v>
      </c>
      <c r="B1" t="s">
        <v>4976</v>
      </c>
    </row>
    <row r="2" spans="1:34">
      <c r="A2" s="10" t="str">
        <f>HYPERLINK("#'Contents'!B178", "Back to Contents")</f>
        <v>Back to Contents</v>
      </c>
    </row>
    <row r="3" spans="1:34">
      <c r="A3" t="s">
        <v>108</v>
      </c>
      <c r="B3" t="s">
        <v>109</v>
      </c>
      <c r="C3" t="s">
        <v>4003</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43054.608298611114</v>
      </c>
      <c r="C4" t="s">
        <v>4004</v>
      </c>
      <c r="F4">
        <v>11009416</v>
      </c>
      <c r="G4">
        <v>2519077</v>
      </c>
      <c r="H4">
        <v>0</v>
      </c>
      <c r="K4">
        <v>5288829</v>
      </c>
      <c r="Q4">
        <v>6134625</v>
      </c>
      <c r="V4">
        <v>0</v>
      </c>
      <c r="AB4">
        <v>65992703</v>
      </c>
      <c r="AD4">
        <v>15748011</v>
      </c>
    </row>
    <row r="5" spans="1:34">
      <c r="A5">
        <v>2013</v>
      </c>
      <c r="B5" s="14">
        <v>43054.608298611114</v>
      </c>
      <c r="C5" t="s">
        <v>4005</v>
      </c>
      <c r="G5">
        <v>415481644</v>
      </c>
      <c r="H5">
        <v>188881587</v>
      </c>
      <c r="K5">
        <v>76688021</v>
      </c>
      <c r="Q5">
        <v>0</v>
      </c>
      <c r="V5">
        <v>0</v>
      </c>
      <c r="AB5">
        <v>3407084846</v>
      </c>
      <c r="AD5">
        <v>0</v>
      </c>
    </row>
    <row r="6" spans="1:34">
      <c r="A6">
        <v>2014</v>
      </c>
      <c r="B6" s="14">
        <v>43054.608298611114</v>
      </c>
      <c r="C6" t="s">
        <v>4004</v>
      </c>
      <c r="F6">
        <v>9779243</v>
      </c>
      <c r="G6">
        <v>2195195</v>
      </c>
      <c r="H6">
        <v>47668751</v>
      </c>
      <c r="K6">
        <v>4401568</v>
      </c>
      <c r="Q6">
        <v>0</v>
      </c>
      <c r="V6">
        <v>322449</v>
      </c>
      <c r="AB6">
        <v>52826465</v>
      </c>
      <c r="AD6">
        <v>8591461</v>
      </c>
    </row>
    <row r="7" spans="1:34">
      <c r="A7">
        <v>2014</v>
      </c>
      <c r="B7" s="14">
        <v>43054.608298611114</v>
      </c>
      <c r="C7" t="s">
        <v>4005</v>
      </c>
      <c r="F7">
        <v>59946760</v>
      </c>
      <c r="G7">
        <v>0</v>
      </c>
      <c r="H7">
        <v>100761078</v>
      </c>
      <c r="K7">
        <v>1495625</v>
      </c>
      <c r="Q7">
        <v>0</v>
      </c>
      <c r="V7">
        <v>445834949</v>
      </c>
      <c r="AB7">
        <v>1065843807</v>
      </c>
      <c r="AD7">
        <v>726291975</v>
      </c>
    </row>
    <row r="8" spans="1:34">
      <c r="A8">
        <v>2015</v>
      </c>
      <c r="B8" s="14">
        <v>43054.608298611114</v>
      </c>
      <c r="C8" t="s">
        <v>4004</v>
      </c>
      <c r="F8">
        <v>8095818</v>
      </c>
      <c r="G8">
        <v>1907302</v>
      </c>
      <c r="H8">
        <v>20623005</v>
      </c>
      <c r="K8">
        <v>3667975</v>
      </c>
      <c r="Q8">
        <v>0</v>
      </c>
      <c r="V8">
        <v>269475</v>
      </c>
      <c r="AB8">
        <v>43591932</v>
      </c>
      <c r="AD8">
        <v>9210797</v>
      </c>
    </row>
    <row r="9" spans="1:34">
      <c r="A9">
        <v>2015</v>
      </c>
      <c r="B9" s="14">
        <v>43054.608298611114</v>
      </c>
      <c r="C9" t="s">
        <v>4005</v>
      </c>
      <c r="F9">
        <v>69584112</v>
      </c>
      <c r="G9">
        <v>0</v>
      </c>
      <c r="H9">
        <v>122054621</v>
      </c>
      <c r="K9">
        <v>68440515</v>
      </c>
      <c r="Q9">
        <v>1187687</v>
      </c>
      <c r="V9">
        <v>8051679</v>
      </c>
      <c r="AB9">
        <v>3394115970</v>
      </c>
      <c r="AD9">
        <v>68537364</v>
      </c>
    </row>
    <row r="10" spans="1:34">
      <c r="A10">
        <v>2016</v>
      </c>
      <c r="B10" s="14">
        <v>43054.608298611114</v>
      </c>
      <c r="C10" t="s">
        <v>4004</v>
      </c>
      <c r="F10">
        <v>6528467</v>
      </c>
      <c r="G10">
        <v>1583420</v>
      </c>
      <c r="H10">
        <v>15831329</v>
      </c>
      <c r="K10">
        <v>2934380</v>
      </c>
      <c r="Q10">
        <v>0</v>
      </c>
      <c r="V10">
        <v>237230</v>
      </c>
      <c r="AB10">
        <v>31621148</v>
      </c>
      <c r="AD10">
        <v>7189961</v>
      </c>
    </row>
    <row r="11" spans="1:34">
      <c r="A11">
        <v>2016</v>
      </c>
      <c r="B11" s="14">
        <v>43054.608298611114</v>
      </c>
      <c r="C11" t="s">
        <v>4005</v>
      </c>
      <c r="F11">
        <v>44458860</v>
      </c>
      <c r="G11">
        <v>0</v>
      </c>
      <c r="H11">
        <v>118994852</v>
      </c>
      <c r="K11">
        <v>5042331</v>
      </c>
      <c r="Q11">
        <v>0</v>
      </c>
      <c r="V11">
        <v>129356</v>
      </c>
      <c r="AB11">
        <v>1124948465</v>
      </c>
      <c r="AD11">
        <v>10201416</v>
      </c>
    </row>
  </sheetData>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AH37"/>
  <sheetViews>
    <sheetView workbookViewId="0"/>
  </sheetViews>
  <sheetFormatPr defaultRowHeight="15"/>
  <sheetData>
    <row r="1" spans="1:34">
      <c r="A1">
        <v>9.1</v>
      </c>
      <c r="B1" t="s">
        <v>87</v>
      </c>
    </row>
    <row r="2" spans="1:34">
      <c r="A2" s="10" t="str">
        <f>HYPERLINK("#'Contents'!B180", "Back to Contents")</f>
        <v>Back to Contents</v>
      </c>
    </row>
    <row r="3" spans="1:34">
      <c r="A3" t="s">
        <v>109</v>
      </c>
      <c r="B3" t="s">
        <v>108</v>
      </c>
      <c r="C3" t="s">
        <v>4006</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s="14">
        <v>43054.608310185184</v>
      </c>
      <c r="B4">
        <v>2013</v>
      </c>
    </row>
    <row r="5" spans="1:34">
      <c r="A5" s="14">
        <v>43054.608310185184</v>
      </c>
      <c r="B5">
        <v>2013</v>
      </c>
      <c r="C5">
        <v>1</v>
      </c>
      <c r="D5" t="s">
        <v>687</v>
      </c>
      <c r="E5" t="s">
        <v>688</v>
      </c>
      <c r="F5" t="s">
        <v>688</v>
      </c>
      <c r="G5" t="s">
        <v>687</v>
      </c>
      <c r="H5" t="s">
        <v>687</v>
      </c>
      <c r="I5" t="s">
        <v>688</v>
      </c>
      <c r="J5" t="s">
        <v>688</v>
      </c>
      <c r="K5" t="s">
        <v>688</v>
      </c>
      <c r="L5" t="s">
        <v>688</v>
      </c>
      <c r="M5" t="s">
        <v>688</v>
      </c>
      <c r="N5" t="s">
        <v>688</v>
      </c>
      <c r="O5" t="s">
        <v>688</v>
      </c>
      <c r="P5" t="s">
        <v>688</v>
      </c>
      <c r="Q5" t="s">
        <v>688</v>
      </c>
      <c r="R5" t="s">
        <v>688</v>
      </c>
      <c r="S5" t="s">
        <v>687</v>
      </c>
      <c r="T5" t="s">
        <v>687</v>
      </c>
      <c r="U5" t="s">
        <v>688</v>
      </c>
      <c r="V5" t="s">
        <v>687</v>
      </c>
      <c r="W5" t="s">
        <v>687</v>
      </c>
      <c r="X5" t="s">
        <v>687</v>
      </c>
      <c r="Y5" t="s">
        <v>687</v>
      </c>
      <c r="Z5" t="s">
        <v>688</v>
      </c>
      <c r="AA5" t="s">
        <v>687</v>
      </c>
      <c r="AB5" t="s">
        <v>687</v>
      </c>
      <c r="AC5" t="s">
        <v>688</v>
      </c>
      <c r="AD5" t="s">
        <v>687</v>
      </c>
      <c r="AE5" t="s">
        <v>688</v>
      </c>
      <c r="AG5" t="s">
        <v>687</v>
      </c>
      <c r="AH5" t="s">
        <v>688</v>
      </c>
    </row>
    <row r="6" spans="1:34">
      <c r="A6" s="14">
        <v>43054.608310185184</v>
      </c>
      <c r="B6">
        <v>2013</v>
      </c>
      <c r="C6">
        <v>2</v>
      </c>
      <c r="D6" t="s">
        <v>688</v>
      </c>
      <c r="E6" t="s">
        <v>688</v>
      </c>
      <c r="F6" t="s">
        <v>688</v>
      </c>
      <c r="G6" t="s">
        <v>687</v>
      </c>
      <c r="H6" t="s">
        <v>687</v>
      </c>
      <c r="I6" t="s">
        <v>688</v>
      </c>
      <c r="J6" t="s">
        <v>688</v>
      </c>
      <c r="K6" t="s">
        <v>688</v>
      </c>
      <c r="L6" t="s">
        <v>688</v>
      </c>
      <c r="M6" t="s">
        <v>688</v>
      </c>
      <c r="N6" t="s">
        <v>688</v>
      </c>
      <c r="O6" t="s">
        <v>688</v>
      </c>
      <c r="P6" t="s">
        <v>688</v>
      </c>
      <c r="Q6" t="s">
        <v>687</v>
      </c>
      <c r="R6" t="s">
        <v>688</v>
      </c>
      <c r="S6" t="s">
        <v>687</v>
      </c>
      <c r="T6" t="s">
        <v>687</v>
      </c>
      <c r="U6" t="s">
        <v>688</v>
      </c>
      <c r="V6" t="s">
        <v>687</v>
      </c>
      <c r="W6" t="s">
        <v>687</v>
      </c>
      <c r="X6" t="s">
        <v>687</v>
      </c>
      <c r="Y6" t="s">
        <v>687</v>
      </c>
      <c r="Z6" t="s">
        <v>688</v>
      </c>
      <c r="AA6" t="s">
        <v>688</v>
      </c>
      <c r="AB6" t="s">
        <v>687</v>
      </c>
      <c r="AC6" t="s">
        <v>688</v>
      </c>
      <c r="AD6" t="s">
        <v>687</v>
      </c>
      <c r="AE6" t="s">
        <v>688</v>
      </c>
      <c r="AG6" t="s">
        <v>687</v>
      </c>
      <c r="AH6" t="s">
        <v>688</v>
      </c>
    </row>
    <row r="7" spans="1:34">
      <c r="A7" s="14">
        <v>43054.608310185184</v>
      </c>
      <c r="B7">
        <v>2013</v>
      </c>
      <c r="C7">
        <v>3</v>
      </c>
      <c r="D7" t="s">
        <v>688</v>
      </c>
      <c r="E7" t="s">
        <v>688</v>
      </c>
      <c r="F7" t="s">
        <v>688</v>
      </c>
      <c r="G7" t="s">
        <v>687</v>
      </c>
      <c r="H7" t="s">
        <v>687</v>
      </c>
      <c r="I7" t="s">
        <v>688</v>
      </c>
      <c r="J7" t="s">
        <v>688</v>
      </c>
      <c r="K7" t="s">
        <v>688</v>
      </c>
      <c r="L7" t="s">
        <v>688</v>
      </c>
      <c r="M7" t="s">
        <v>688</v>
      </c>
      <c r="N7" t="s">
        <v>688</v>
      </c>
      <c r="O7" t="s">
        <v>688</v>
      </c>
      <c r="P7" t="s">
        <v>688</v>
      </c>
      <c r="Q7" t="s">
        <v>688</v>
      </c>
      <c r="R7" t="s">
        <v>688</v>
      </c>
      <c r="S7" t="s">
        <v>687</v>
      </c>
      <c r="T7" t="s">
        <v>687</v>
      </c>
      <c r="U7" t="s">
        <v>688</v>
      </c>
      <c r="V7" t="s">
        <v>687</v>
      </c>
      <c r="W7" t="s">
        <v>687</v>
      </c>
      <c r="X7" t="s">
        <v>687</v>
      </c>
      <c r="Y7" t="s">
        <v>687</v>
      </c>
      <c r="Z7" t="s">
        <v>687</v>
      </c>
      <c r="AA7" t="s">
        <v>688</v>
      </c>
      <c r="AB7" t="s">
        <v>687</v>
      </c>
      <c r="AC7" t="s">
        <v>688</v>
      </c>
      <c r="AD7" t="s">
        <v>687</v>
      </c>
      <c r="AE7" t="s">
        <v>688</v>
      </c>
      <c r="AG7" t="s">
        <v>687</v>
      </c>
      <c r="AH7" t="s">
        <v>688</v>
      </c>
    </row>
    <row r="8" spans="1:34">
      <c r="A8" s="14">
        <v>43054.608310185184</v>
      </c>
      <c r="B8">
        <v>2013</v>
      </c>
      <c r="C8">
        <v>4</v>
      </c>
      <c r="D8" t="s">
        <v>687</v>
      </c>
      <c r="E8" t="s">
        <v>688</v>
      </c>
      <c r="F8" t="s">
        <v>688</v>
      </c>
      <c r="G8" t="s">
        <v>687</v>
      </c>
      <c r="H8" t="s">
        <v>687</v>
      </c>
      <c r="I8" t="s">
        <v>688</v>
      </c>
      <c r="J8" t="s">
        <v>688</v>
      </c>
      <c r="K8" t="s">
        <v>688</v>
      </c>
      <c r="L8" t="s">
        <v>688</v>
      </c>
      <c r="M8" t="s">
        <v>688</v>
      </c>
      <c r="N8" t="s">
        <v>688</v>
      </c>
      <c r="O8" t="s">
        <v>688</v>
      </c>
      <c r="P8" t="s">
        <v>688</v>
      </c>
      <c r="Q8" t="s">
        <v>688</v>
      </c>
      <c r="R8" t="s">
        <v>688</v>
      </c>
      <c r="S8" t="s">
        <v>687</v>
      </c>
      <c r="T8" t="s">
        <v>687</v>
      </c>
      <c r="U8" t="s">
        <v>688</v>
      </c>
      <c r="V8" t="s">
        <v>687</v>
      </c>
      <c r="W8" t="s">
        <v>687</v>
      </c>
      <c r="X8" t="s">
        <v>687</v>
      </c>
      <c r="Y8" t="s">
        <v>687</v>
      </c>
      <c r="Z8" t="s">
        <v>688</v>
      </c>
      <c r="AA8" t="s">
        <v>688</v>
      </c>
      <c r="AB8" t="s">
        <v>687</v>
      </c>
      <c r="AC8" t="s">
        <v>688</v>
      </c>
      <c r="AD8" t="s">
        <v>687</v>
      </c>
      <c r="AE8" t="s">
        <v>688</v>
      </c>
      <c r="AG8" t="s">
        <v>687</v>
      </c>
      <c r="AH8" t="s">
        <v>688</v>
      </c>
    </row>
    <row r="9" spans="1:34">
      <c r="A9" s="14">
        <v>43054.608310185184</v>
      </c>
      <c r="B9">
        <v>2013</v>
      </c>
      <c r="C9">
        <v>5</v>
      </c>
      <c r="D9" t="s">
        <v>687</v>
      </c>
      <c r="E9" t="s">
        <v>687</v>
      </c>
      <c r="F9" t="s">
        <v>687</v>
      </c>
      <c r="G9" t="s">
        <v>687</v>
      </c>
      <c r="H9" t="s">
        <v>687</v>
      </c>
      <c r="I9" t="s">
        <v>687</v>
      </c>
      <c r="J9" t="s">
        <v>688</v>
      </c>
      <c r="K9" t="s">
        <v>688</v>
      </c>
      <c r="L9" t="s">
        <v>688</v>
      </c>
      <c r="M9" t="s">
        <v>687</v>
      </c>
      <c r="N9" t="s">
        <v>687</v>
      </c>
      <c r="O9" t="s">
        <v>687</v>
      </c>
      <c r="P9" t="s">
        <v>688</v>
      </c>
      <c r="Q9" t="s">
        <v>687</v>
      </c>
      <c r="R9" t="s">
        <v>687</v>
      </c>
      <c r="S9" t="s">
        <v>687</v>
      </c>
      <c r="T9" t="s">
        <v>687</v>
      </c>
      <c r="U9" t="s">
        <v>688</v>
      </c>
      <c r="V9" t="s">
        <v>687</v>
      </c>
      <c r="W9" t="s">
        <v>687</v>
      </c>
      <c r="X9" t="s">
        <v>687</v>
      </c>
      <c r="Y9" t="s">
        <v>687</v>
      </c>
      <c r="Z9" t="s">
        <v>688</v>
      </c>
      <c r="AA9" t="s">
        <v>687</v>
      </c>
      <c r="AB9" t="s">
        <v>687</v>
      </c>
      <c r="AC9" t="s">
        <v>688</v>
      </c>
      <c r="AD9" t="s">
        <v>687</v>
      </c>
      <c r="AE9" t="s">
        <v>687</v>
      </c>
      <c r="AG9" t="s">
        <v>687</v>
      </c>
      <c r="AH9" t="s">
        <v>687</v>
      </c>
    </row>
    <row r="10" spans="1:34">
      <c r="A10" s="14">
        <v>43054.608310185184</v>
      </c>
      <c r="B10">
        <v>2013</v>
      </c>
      <c r="C10">
        <v>6</v>
      </c>
      <c r="D10" t="s">
        <v>688</v>
      </c>
      <c r="E10" t="s">
        <v>687</v>
      </c>
      <c r="F10" t="s">
        <v>688</v>
      </c>
      <c r="G10" t="s">
        <v>687</v>
      </c>
      <c r="H10" t="s">
        <v>687</v>
      </c>
      <c r="I10" t="s">
        <v>688</v>
      </c>
      <c r="J10" t="s">
        <v>688</v>
      </c>
      <c r="K10" t="s">
        <v>688</v>
      </c>
      <c r="L10" t="s">
        <v>688</v>
      </c>
      <c r="M10" t="s">
        <v>688</v>
      </c>
      <c r="N10" t="s">
        <v>688</v>
      </c>
      <c r="O10" t="s">
        <v>687</v>
      </c>
      <c r="P10" t="s">
        <v>687</v>
      </c>
      <c r="Q10" t="s">
        <v>688</v>
      </c>
      <c r="R10" t="s">
        <v>688</v>
      </c>
      <c r="S10" t="s">
        <v>687</v>
      </c>
      <c r="T10" t="s">
        <v>687</v>
      </c>
      <c r="U10" t="s">
        <v>688</v>
      </c>
      <c r="V10" t="s">
        <v>687</v>
      </c>
      <c r="W10" t="s">
        <v>687</v>
      </c>
      <c r="X10" t="s">
        <v>687</v>
      </c>
      <c r="Y10" t="s">
        <v>687</v>
      </c>
      <c r="Z10" t="s">
        <v>688</v>
      </c>
      <c r="AA10" t="s">
        <v>688</v>
      </c>
      <c r="AB10" t="s">
        <v>687</v>
      </c>
      <c r="AC10" t="s">
        <v>687</v>
      </c>
      <c r="AD10" t="s">
        <v>687</v>
      </c>
      <c r="AE10" t="s">
        <v>688</v>
      </c>
      <c r="AG10" t="s">
        <v>687</v>
      </c>
      <c r="AH10" t="s">
        <v>688</v>
      </c>
    </row>
    <row r="11" spans="1:34">
      <c r="A11" s="14">
        <v>43054.608310185184</v>
      </c>
      <c r="B11">
        <v>2013</v>
      </c>
      <c r="C11">
        <v>7</v>
      </c>
      <c r="D11" t="s">
        <v>687</v>
      </c>
      <c r="E11" t="s">
        <v>687</v>
      </c>
      <c r="F11" t="s">
        <v>688</v>
      </c>
      <c r="G11" t="s">
        <v>687</v>
      </c>
      <c r="H11" t="s">
        <v>687</v>
      </c>
      <c r="I11" t="s">
        <v>688</v>
      </c>
      <c r="J11" t="s">
        <v>688</v>
      </c>
      <c r="K11" t="s">
        <v>688</v>
      </c>
      <c r="L11" t="s">
        <v>688</v>
      </c>
      <c r="M11" t="s">
        <v>687</v>
      </c>
      <c r="N11" t="s">
        <v>688</v>
      </c>
      <c r="O11" t="s">
        <v>687</v>
      </c>
      <c r="P11" t="s">
        <v>687</v>
      </c>
      <c r="Q11" t="s">
        <v>687</v>
      </c>
      <c r="R11" t="s">
        <v>688</v>
      </c>
      <c r="S11" t="s">
        <v>687</v>
      </c>
      <c r="T11" t="s">
        <v>687</v>
      </c>
      <c r="U11" t="s">
        <v>688</v>
      </c>
      <c r="V11" t="s">
        <v>687</v>
      </c>
      <c r="W11" t="s">
        <v>687</v>
      </c>
      <c r="X11" t="s">
        <v>687</v>
      </c>
      <c r="Y11" t="s">
        <v>687</v>
      </c>
      <c r="Z11" t="s">
        <v>688</v>
      </c>
      <c r="AA11" t="s">
        <v>688</v>
      </c>
      <c r="AB11" t="s">
        <v>687</v>
      </c>
      <c r="AC11" t="s">
        <v>688</v>
      </c>
      <c r="AD11" t="s">
        <v>688</v>
      </c>
      <c r="AE11" t="s">
        <v>688</v>
      </c>
      <c r="AG11" t="s">
        <v>687</v>
      </c>
      <c r="AH11" t="s">
        <v>688</v>
      </c>
    </row>
    <row r="12" spans="1:34">
      <c r="A12" s="14">
        <v>43054.608310185184</v>
      </c>
      <c r="B12">
        <v>2014</v>
      </c>
    </row>
    <row r="13" spans="1:34">
      <c r="A13" s="14">
        <v>43054.608310185184</v>
      </c>
      <c r="B13">
        <v>2014</v>
      </c>
      <c r="C13">
        <v>1</v>
      </c>
      <c r="D13" t="s">
        <v>687</v>
      </c>
      <c r="E13" t="s">
        <v>688</v>
      </c>
      <c r="F13" t="s">
        <v>688</v>
      </c>
      <c r="G13" t="s">
        <v>687</v>
      </c>
      <c r="H13" t="s">
        <v>687</v>
      </c>
      <c r="J13" t="s">
        <v>688</v>
      </c>
      <c r="K13" t="s">
        <v>688</v>
      </c>
      <c r="L13" t="s">
        <v>688</v>
      </c>
      <c r="M13" t="s">
        <v>688</v>
      </c>
      <c r="N13" t="s">
        <v>688</v>
      </c>
      <c r="O13" t="s">
        <v>688</v>
      </c>
      <c r="P13" t="s">
        <v>688</v>
      </c>
      <c r="Q13" t="s">
        <v>688</v>
      </c>
      <c r="R13" t="s">
        <v>688</v>
      </c>
      <c r="S13" t="s">
        <v>687</v>
      </c>
      <c r="T13" t="s">
        <v>687</v>
      </c>
      <c r="U13" t="s">
        <v>688</v>
      </c>
      <c r="V13" t="s">
        <v>687</v>
      </c>
      <c r="W13" t="s">
        <v>687</v>
      </c>
      <c r="X13" t="s">
        <v>687</v>
      </c>
      <c r="Y13" t="s">
        <v>687</v>
      </c>
      <c r="Z13" t="s">
        <v>688</v>
      </c>
      <c r="AA13" t="s">
        <v>687</v>
      </c>
      <c r="AB13" t="s">
        <v>687</v>
      </c>
      <c r="AC13" t="s">
        <v>688</v>
      </c>
      <c r="AD13" t="s">
        <v>687</v>
      </c>
      <c r="AE13" t="s">
        <v>688</v>
      </c>
      <c r="AF13" t="s">
        <v>688</v>
      </c>
      <c r="AG13" t="s">
        <v>687</v>
      </c>
      <c r="AH13" t="s">
        <v>688</v>
      </c>
    </row>
    <row r="14" spans="1:34">
      <c r="A14" s="14">
        <v>43054.608310185184</v>
      </c>
      <c r="B14">
        <v>2014</v>
      </c>
      <c r="C14">
        <v>2</v>
      </c>
      <c r="D14" t="s">
        <v>688</v>
      </c>
      <c r="E14" t="s">
        <v>688</v>
      </c>
      <c r="F14" t="s">
        <v>688</v>
      </c>
      <c r="G14" t="s">
        <v>687</v>
      </c>
      <c r="H14" t="s">
        <v>687</v>
      </c>
      <c r="J14" t="s">
        <v>688</v>
      </c>
      <c r="K14" t="s">
        <v>688</v>
      </c>
      <c r="L14" t="s">
        <v>688</v>
      </c>
      <c r="M14" t="s">
        <v>688</v>
      </c>
      <c r="N14" t="s">
        <v>688</v>
      </c>
      <c r="O14" t="s">
        <v>688</v>
      </c>
      <c r="P14" t="s">
        <v>688</v>
      </c>
      <c r="Q14" t="s">
        <v>687</v>
      </c>
      <c r="R14" t="s">
        <v>688</v>
      </c>
      <c r="S14" t="s">
        <v>687</v>
      </c>
      <c r="T14" t="s">
        <v>687</v>
      </c>
      <c r="U14" t="s">
        <v>688</v>
      </c>
      <c r="V14" t="s">
        <v>687</v>
      </c>
      <c r="W14" t="s">
        <v>687</v>
      </c>
      <c r="X14" t="s">
        <v>687</v>
      </c>
      <c r="Y14" t="s">
        <v>687</v>
      </c>
      <c r="Z14" t="s">
        <v>688</v>
      </c>
      <c r="AA14" t="s">
        <v>688</v>
      </c>
      <c r="AB14" t="s">
        <v>687</v>
      </c>
      <c r="AC14" t="s">
        <v>688</v>
      </c>
      <c r="AD14" t="s">
        <v>687</v>
      </c>
      <c r="AE14" t="s">
        <v>688</v>
      </c>
      <c r="AF14" t="s">
        <v>688</v>
      </c>
      <c r="AG14" t="s">
        <v>687</v>
      </c>
      <c r="AH14" t="s">
        <v>688</v>
      </c>
    </row>
    <row r="15" spans="1:34">
      <c r="A15" s="14">
        <v>43054.608310185184</v>
      </c>
      <c r="B15">
        <v>2014</v>
      </c>
      <c r="C15">
        <v>3</v>
      </c>
      <c r="D15" t="s">
        <v>688</v>
      </c>
      <c r="E15" t="s">
        <v>688</v>
      </c>
      <c r="F15" t="s">
        <v>688</v>
      </c>
      <c r="G15" t="s">
        <v>687</v>
      </c>
      <c r="H15" t="s">
        <v>687</v>
      </c>
      <c r="I15" t="s">
        <v>688</v>
      </c>
      <c r="J15" t="s">
        <v>688</v>
      </c>
      <c r="K15" t="s">
        <v>688</v>
      </c>
      <c r="L15" t="s">
        <v>688</v>
      </c>
      <c r="M15" t="s">
        <v>688</v>
      </c>
      <c r="N15" t="s">
        <v>688</v>
      </c>
      <c r="O15" t="s">
        <v>688</v>
      </c>
      <c r="P15" t="s">
        <v>688</v>
      </c>
      <c r="Q15" t="s">
        <v>688</v>
      </c>
      <c r="R15" t="s">
        <v>688</v>
      </c>
      <c r="S15" t="s">
        <v>687</v>
      </c>
      <c r="T15" t="s">
        <v>687</v>
      </c>
      <c r="U15" t="s">
        <v>688</v>
      </c>
      <c r="V15" t="s">
        <v>687</v>
      </c>
      <c r="W15" t="s">
        <v>687</v>
      </c>
      <c r="X15" t="s">
        <v>687</v>
      </c>
      <c r="Y15" t="s">
        <v>687</v>
      </c>
      <c r="Z15" t="s">
        <v>688</v>
      </c>
      <c r="AA15" t="s">
        <v>688</v>
      </c>
      <c r="AB15" t="s">
        <v>687</v>
      </c>
      <c r="AC15" t="s">
        <v>688</v>
      </c>
      <c r="AD15" t="s">
        <v>687</v>
      </c>
      <c r="AE15" t="s">
        <v>688</v>
      </c>
      <c r="AF15" t="s">
        <v>688</v>
      </c>
      <c r="AG15" t="s">
        <v>687</v>
      </c>
      <c r="AH15" t="s">
        <v>688</v>
      </c>
    </row>
    <row r="16" spans="1:34">
      <c r="A16" s="14">
        <v>43054.608310185184</v>
      </c>
      <c r="B16">
        <v>2014</v>
      </c>
      <c r="C16">
        <v>4</v>
      </c>
      <c r="D16" t="s">
        <v>687</v>
      </c>
      <c r="E16" t="s">
        <v>688</v>
      </c>
      <c r="F16" t="s">
        <v>687</v>
      </c>
      <c r="G16" t="s">
        <v>687</v>
      </c>
      <c r="H16" t="s">
        <v>687</v>
      </c>
      <c r="I16" t="s">
        <v>688</v>
      </c>
      <c r="J16" t="s">
        <v>688</v>
      </c>
      <c r="K16" t="s">
        <v>688</v>
      </c>
      <c r="L16" t="s">
        <v>688</v>
      </c>
      <c r="M16" t="s">
        <v>688</v>
      </c>
      <c r="N16" t="s">
        <v>688</v>
      </c>
      <c r="O16" t="s">
        <v>688</v>
      </c>
      <c r="P16" t="s">
        <v>688</v>
      </c>
      <c r="Q16" t="s">
        <v>688</v>
      </c>
      <c r="R16" t="s">
        <v>688</v>
      </c>
      <c r="S16" t="s">
        <v>687</v>
      </c>
      <c r="T16" t="s">
        <v>687</v>
      </c>
      <c r="U16" t="s">
        <v>688</v>
      </c>
      <c r="V16" t="s">
        <v>687</v>
      </c>
      <c r="W16" t="s">
        <v>687</v>
      </c>
      <c r="X16" t="s">
        <v>687</v>
      </c>
      <c r="Y16" t="s">
        <v>687</v>
      </c>
      <c r="Z16" t="s">
        <v>688</v>
      </c>
      <c r="AA16" t="s">
        <v>688</v>
      </c>
      <c r="AB16" t="s">
        <v>687</v>
      </c>
      <c r="AC16" t="s">
        <v>688</v>
      </c>
      <c r="AD16" t="s">
        <v>687</v>
      </c>
      <c r="AE16" t="s">
        <v>688</v>
      </c>
      <c r="AF16" t="s">
        <v>687</v>
      </c>
      <c r="AG16" t="s">
        <v>687</v>
      </c>
      <c r="AH16" t="s">
        <v>688</v>
      </c>
    </row>
    <row r="17" spans="1:34">
      <c r="A17" s="14">
        <v>43054.608310185184</v>
      </c>
      <c r="B17">
        <v>2014</v>
      </c>
      <c r="C17">
        <v>5</v>
      </c>
      <c r="D17" t="s">
        <v>687</v>
      </c>
      <c r="E17" t="s">
        <v>687</v>
      </c>
      <c r="F17" t="s">
        <v>687</v>
      </c>
      <c r="G17" t="s">
        <v>687</v>
      </c>
      <c r="H17" t="s">
        <v>687</v>
      </c>
      <c r="I17" t="s">
        <v>687</v>
      </c>
      <c r="J17" t="s">
        <v>688</v>
      </c>
      <c r="K17" t="s">
        <v>688</v>
      </c>
      <c r="L17" t="s">
        <v>688</v>
      </c>
      <c r="M17" t="s">
        <v>687</v>
      </c>
      <c r="N17" t="s">
        <v>687</v>
      </c>
      <c r="O17" t="s">
        <v>687</v>
      </c>
      <c r="P17" t="s">
        <v>688</v>
      </c>
      <c r="Q17" t="s">
        <v>687</v>
      </c>
      <c r="R17" t="s">
        <v>687</v>
      </c>
      <c r="S17" t="s">
        <v>687</v>
      </c>
      <c r="T17" t="s">
        <v>687</v>
      </c>
      <c r="U17" t="s">
        <v>688</v>
      </c>
      <c r="V17" t="s">
        <v>687</v>
      </c>
      <c r="W17" t="s">
        <v>687</v>
      </c>
      <c r="X17" t="s">
        <v>687</v>
      </c>
      <c r="Y17" t="s">
        <v>687</v>
      </c>
      <c r="Z17" t="s">
        <v>688</v>
      </c>
      <c r="AA17" t="s">
        <v>687</v>
      </c>
      <c r="AB17" t="s">
        <v>687</v>
      </c>
      <c r="AC17" t="s">
        <v>688</v>
      </c>
      <c r="AD17" t="s">
        <v>687</v>
      </c>
      <c r="AE17" t="s">
        <v>687</v>
      </c>
      <c r="AF17" t="s">
        <v>687</v>
      </c>
      <c r="AG17" t="s">
        <v>687</v>
      </c>
      <c r="AH17" t="s">
        <v>687</v>
      </c>
    </row>
    <row r="18" spans="1:34">
      <c r="A18" s="14">
        <v>43054.608310185184</v>
      </c>
      <c r="B18">
        <v>2014</v>
      </c>
      <c r="C18">
        <v>6</v>
      </c>
      <c r="D18" t="s">
        <v>688</v>
      </c>
      <c r="E18" t="s">
        <v>687</v>
      </c>
      <c r="F18" t="s">
        <v>687</v>
      </c>
      <c r="G18" t="s">
        <v>687</v>
      </c>
      <c r="H18" t="s">
        <v>687</v>
      </c>
      <c r="I18" t="s">
        <v>688</v>
      </c>
      <c r="J18" t="s">
        <v>687</v>
      </c>
      <c r="K18" t="s">
        <v>688</v>
      </c>
      <c r="L18" t="s">
        <v>688</v>
      </c>
      <c r="M18" t="s">
        <v>688</v>
      </c>
      <c r="N18" t="s">
        <v>688</v>
      </c>
      <c r="O18" t="s">
        <v>687</v>
      </c>
      <c r="P18" t="s">
        <v>687</v>
      </c>
      <c r="Q18" t="s">
        <v>688</v>
      </c>
      <c r="R18" t="s">
        <v>688</v>
      </c>
      <c r="S18" t="s">
        <v>687</v>
      </c>
      <c r="U18" t="s">
        <v>688</v>
      </c>
      <c r="V18" t="s">
        <v>687</v>
      </c>
      <c r="W18" t="s">
        <v>687</v>
      </c>
      <c r="X18" t="s">
        <v>687</v>
      </c>
      <c r="Y18" t="s">
        <v>687</v>
      </c>
      <c r="Z18" t="s">
        <v>688</v>
      </c>
      <c r="AA18" t="s">
        <v>688</v>
      </c>
      <c r="AB18" t="s">
        <v>687</v>
      </c>
      <c r="AC18" t="s">
        <v>687</v>
      </c>
      <c r="AD18" t="s">
        <v>687</v>
      </c>
      <c r="AE18" t="s">
        <v>688</v>
      </c>
      <c r="AF18" t="s">
        <v>688</v>
      </c>
      <c r="AG18" t="s">
        <v>687</v>
      </c>
      <c r="AH18" t="s">
        <v>688</v>
      </c>
    </row>
    <row r="19" spans="1:34">
      <c r="A19" s="14">
        <v>43054.608310185184</v>
      </c>
      <c r="B19">
        <v>2014</v>
      </c>
      <c r="C19">
        <v>7</v>
      </c>
      <c r="D19" t="s">
        <v>687</v>
      </c>
      <c r="E19" t="s">
        <v>687</v>
      </c>
      <c r="F19" t="s">
        <v>687</v>
      </c>
      <c r="G19" t="s">
        <v>687</v>
      </c>
      <c r="H19" t="s">
        <v>687</v>
      </c>
      <c r="I19" t="s">
        <v>688</v>
      </c>
      <c r="J19" t="s">
        <v>688</v>
      </c>
      <c r="K19" t="s">
        <v>688</v>
      </c>
      <c r="L19" t="s">
        <v>688</v>
      </c>
      <c r="M19" t="s">
        <v>687</v>
      </c>
      <c r="N19" t="s">
        <v>688</v>
      </c>
      <c r="O19" t="s">
        <v>687</v>
      </c>
      <c r="P19" t="s">
        <v>687</v>
      </c>
      <c r="Q19" t="s">
        <v>687</v>
      </c>
      <c r="R19" t="s">
        <v>688</v>
      </c>
      <c r="S19" t="s">
        <v>687</v>
      </c>
      <c r="T19" t="s">
        <v>687</v>
      </c>
      <c r="U19" t="s">
        <v>688</v>
      </c>
      <c r="V19" t="s">
        <v>687</v>
      </c>
      <c r="W19" t="s">
        <v>687</v>
      </c>
      <c r="X19" t="s">
        <v>687</v>
      </c>
      <c r="Y19" t="s">
        <v>687</v>
      </c>
      <c r="Z19" t="s">
        <v>688</v>
      </c>
      <c r="AA19" t="s">
        <v>688</v>
      </c>
      <c r="AB19" t="s">
        <v>687</v>
      </c>
      <c r="AC19" t="s">
        <v>688</v>
      </c>
      <c r="AD19" t="s">
        <v>688</v>
      </c>
      <c r="AE19" t="s">
        <v>688</v>
      </c>
      <c r="AF19" t="s">
        <v>687</v>
      </c>
      <c r="AG19" t="s">
        <v>687</v>
      </c>
      <c r="AH19" t="s">
        <v>688</v>
      </c>
    </row>
    <row r="20" spans="1:34">
      <c r="A20" s="14">
        <v>43054.608310185184</v>
      </c>
      <c r="B20">
        <v>2014</v>
      </c>
      <c r="C20" t="s">
        <v>4007</v>
      </c>
      <c r="I20" t="s">
        <v>688</v>
      </c>
    </row>
    <row r="21" spans="1:34">
      <c r="A21" s="14">
        <v>43054.608310185184</v>
      </c>
      <c r="B21">
        <v>2014</v>
      </c>
      <c r="C21" t="s">
        <v>4008</v>
      </c>
      <c r="I21" t="s">
        <v>688</v>
      </c>
    </row>
    <row r="22" spans="1:34">
      <c r="A22" s="14">
        <v>43054.608310185184</v>
      </c>
      <c r="B22">
        <v>2015</v>
      </c>
    </row>
    <row r="23" spans="1:34">
      <c r="A23" s="14">
        <v>43054.608310185184</v>
      </c>
      <c r="B23">
        <v>2015</v>
      </c>
      <c r="C23">
        <v>1</v>
      </c>
      <c r="D23" t="s">
        <v>687</v>
      </c>
      <c r="E23" t="s">
        <v>688</v>
      </c>
      <c r="F23" t="s">
        <v>688</v>
      </c>
      <c r="G23" t="s">
        <v>687</v>
      </c>
      <c r="H23" t="s">
        <v>687</v>
      </c>
      <c r="I23" t="s">
        <v>688</v>
      </c>
      <c r="J23" t="s">
        <v>688</v>
      </c>
      <c r="K23" t="s">
        <v>688</v>
      </c>
      <c r="L23" t="s">
        <v>688</v>
      </c>
      <c r="M23" t="s">
        <v>688</v>
      </c>
      <c r="N23" t="s">
        <v>688</v>
      </c>
      <c r="O23" t="s">
        <v>688</v>
      </c>
      <c r="P23" t="s">
        <v>688</v>
      </c>
      <c r="Q23" t="s">
        <v>688</v>
      </c>
      <c r="R23" t="s">
        <v>688</v>
      </c>
      <c r="S23" t="s">
        <v>687</v>
      </c>
      <c r="T23" t="s">
        <v>688</v>
      </c>
      <c r="U23" t="s">
        <v>688</v>
      </c>
      <c r="V23" t="s">
        <v>687</v>
      </c>
      <c r="W23" t="s">
        <v>687</v>
      </c>
      <c r="X23" t="s">
        <v>687</v>
      </c>
      <c r="Y23" t="s">
        <v>687</v>
      </c>
      <c r="Z23" t="s">
        <v>688</v>
      </c>
      <c r="AA23" t="s">
        <v>687</v>
      </c>
      <c r="AB23" t="s">
        <v>687</v>
      </c>
      <c r="AC23" t="s">
        <v>688</v>
      </c>
      <c r="AD23" t="s">
        <v>687</v>
      </c>
      <c r="AE23" t="s">
        <v>688</v>
      </c>
      <c r="AF23" t="s">
        <v>688</v>
      </c>
      <c r="AG23" t="s">
        <v>687</v>
      </c>
      <c r="AH23" t="s">
        <v>688</v>
      </c>
    </row>
    <row r="24" spans="1:34">
      <c r="A24" s="14">
        <v>43054.608310185184</v>
      </c>
      <c r="B24">
        <v>2015</v>
      </c>
      <c r="C24">
        <v>2</v>
      </c>
      <c r="D24" t="s">
        <v>688</v>
      </c>
      <c r="E24" t="s">
        <v>688</v>
      </c>
      <c r="F24" t="s">
        <v>688</v>
      </c>
      <c r="G24" t="s">
        <v>687</v>
      </c>
      <c r="H24" t="s">
        <v>687</v>
      </c>
      <c r="I24" t="s">
        <v>688</v>
      </c>
      <c r="J24" t="s">
        <v>688</v>
      </c>
      <c r="K24" t="s">
        <v>688</v>
      </c>
      <c r="L24" t="s">
        <v>688</v>
      </c>
      <c r="M24" t="s">
        <v>688</v>
      </c>
      <c r="N24" t="s">
        <v>688</v>
      </c>
      <c r="O24" t="s">
        <v>688</v>
      </c>
      <c r="P24" t="s">
        <v>688</v>
      </c>
      <c r="Q24" t="s">
        <v>687</v>
      </c>
      <c r="R24" t="s">
        <v>688</v>
      </c>
      <c r="S24" t="s">
        <v>687</v>
      </c>
      <c r="T24" t="s">
        <v>688</v>
      </c>
      <c r="U24" t="s">
        <v>688</v>
      </c>
      <c r="V24" t="s">
        <v>687</v>
      </c>
      <c r="W24" t="s">
        <v>687</v>
      </c>
      <c r="X24" t="s">
        <v>687</v>
      </c>
      <c r="Y24" t="s">
        <v>687</v>
      </c>
      <c r="Z24" t="s">
        <v>688</v>
      </c>
      <c r="AA24" t="s">
        <v>688</v>
      </c>
      <c r="AB24" t="s">
        <v>687</v>
      </c>
      <c r="AC24" t="s">
        <v>688</v>
      </c>
      <c r="AD24" t="s">
        <v>687</v>
      </c>
      <c r="AE24" t="s">
        <v>688</v>
      </c>
      <c r="AF24" t="s">
        <v>688</v>
      </c>
      <c r="AG24" t="s">
        <v>687</v>
      </c>
      <c r="AH24" t="s">
        <v>688</v>
      </c>
    </row>
    <row r="25" spans="1:34">
      <c r="A25" s="14">
        <v>43054.608310185184</v>
      </c>
      <c r="B25">
        <v>2015</v>
      </c>
      <c r="C25">
        <v>3</v>
      </c>
      <c r="D25" t="s">
        <v>688</v>
      </c>
      <c r="E25" t="s">
        <v>688</v>
      </c>
      <c r="F25" t="s">
        <v>688</v>
      </c>
      <c r="G25" t="s">
        <v>687</v>
      </c>
      <c r="H25" t="s">
        <v>687</v>
      </c>
      <c r="I25" t="s">
        <v>688</v>
      </c>
      <c r="J25" t="s">
        <v>688</v>
      </c>
      <c r="K25" t="s">
        <v>688</v>
      </c>
      <c r="L25" t="s">
        <v>688</v>
      </c>
      <c r="M25" t="s">
        <v>688</v>
      </c>
      <c r="N25" t="s">
        <v>688</v>
      </c>
      <c r="O25" t="s">
        <v>688</v>
      </c>
      <c r="P25" t="s">
        <v>688</v>
      </c>
      <c r="Q25" t="s">
        <v>688</v>
      </c>
      <c r="R25" t="s">
        <v>688</v>
      </c>
      <c r="S25" t="s">
        <v>687</v>
      </c>
      <c r="T25" t="s">
        <v>688</v>
      </c>
      <c r="U25" t="s">
        <v>688</v>
      </c>
      <c r="V25" t="s">
        <v>687</v>
      </c>
      <c r="W25" t="s">
        <v>687</v>
      </c>
      <c r="X25" t="s">
        <v>687</v>
      </c>
      <c r="Y25" t="s">
        <v>687</v>
      </c>
      <c r="Z25" t="s">
        <v>688</v>
      </c>
      <c r="AA25" t="s">
        <v>688</v>
      </c>
      <c r="AB25" t="s">
        <v>687</v>
      </c>
      <c r="AC25" t="s">
        <v>688</v>
      </c>
      <c r="AD25" t="s">
        <v>687</v>
      </c>
      <c r="AE25" t="s">
        <v>688</v>
      </c>
      <c r="AF25" t="s">
        <v>688</v>
      </c>
      <c r="AG25" t="s">
        <v>687</v>
      </c>
      <c r="AH25" t="s">
        <v>688</v>
      </c>
    </row>
    <row r="26" spans="1:34">
      <c r="A26" s="14">
        <v>43054.608310185184</v>
      </c>
      <c r="B26">
        <v>2015</v>
      </c>
      <c r="C26">
        <v>4</v>
      </c>
      <c r="D26" t="s">
        <v>687</v>
      </c>
      <c r="E26" t="s">
        <v>688</v>
      </c>
      <c r="F26" t="s">
        <v>687</v>
      </c>
      <c r="G26" t="s">
        <v>687</v>
      </c>
      <c r="H26" t="s">
        <v>687</v>
      </c>
      <c r="I26" t="s">
        <v>688</v>
      </c>
      <c r="J26" t="s">
        <v>688</v>
      </c>
      <c r="K26" t="s">
        <v>688</v>
      </c>
      <c r="L26" t="s">
        <v>688</v>
      </c>
      <c r="M26" t="s">
        <v>688</v>
      </c>
      <c r="N26" t="s">
        <v>688</v>
      </c>
      <c r="O26" t="s">
        <v>688</v>
      </c>
      <c r="P26" t="s">
        <v>688</v>
      </c>
      <c r="Q26" t="s">
        <v>688</v>
      </c>
      <c r="R26" t="s">
        <v>688</v>
      </c>
      <c r="S26" t="s">
        <v>687</v>
      </c>
      <c r="T26" t="s">
        <v>688</v>
      </c>
      <c r="U26" t="s">
        <v>688</v>
      </c>
      <c r="V26" t="s">
        <v>687</v>
      </c>
      <c r="W26" t="s">
        <v>687</v>
      </c>
      <c r="X26" t="s">
        <v>687</v>
      </c>
      <c r="Y26" t="s">
        <v>687</v>
      </c>
      <c r="Z26" t="s">
        <v>688</v>
      </c>
      <c r="AA26" t="s">
        <v>688</v>
      </c>
      <c r="AB26" t="s">
        <v>687</v>
      </c>
      <c r="AC26" t="s">
        <v>688</v>
      </c>
      <c r="AD26" t="s">
        <v>687</v>
      </c>
      <c r="AE26" t="s">
        <v>688</v>
      </c>
      <c r="AF26" t="s">
        <v>687</v>
      </c>
      <c r="AG26" t="s">
        <v>687</v>
      </c>
      <c r="AH26" t="s">
        <v>688</v>
      </c>
    </row>
    <row r="27" spans="1:34">
      <c r="A27" s="14">
        <v>43054.608310185184</v>
      </c>
      <c r="B27">
        <v>2015</v>
      </c>
      <c r="C27">
        <v>5</v>
      </c>
      <c r="D27" t="s">
        <v>687</v>
      </c>
      <c r="E27" t="s">
        <v>687</v>
      </c>
      <c r="F27" t="s">
        <v>687</v>
      </c>
      <c r="G27" t="s">
        <v>687</v>
      </c>
      <c r="H27" t="s">
        <v>687</v>
      </c>
      <c r="I27" t="s">
        <v>687</v>
      </c>
      <c r="J27" t="s">
        <v>688</v>
      </c>
      <c r="K27" t="s">
        <v>688</v>
      </c>
      <c r="L27" t="s">
        <v>688</v>
      </c>
      <c r="M27" t="s">
        <v>687</v>
      </c>
      <c r="N27" t="s">
        <v>687</v>
      </c>
      <c r="O27" t="s">
        <v>687</v>
      </c>
      <c r="P27" t="s">
        <v>688</v>
      </c>
      <c r="Q27" t="s">
        <v>687</v>
      </c>
      <c r="R27" t="s">
        <v>687</v>
      </c>
      <c r="S27" t="s">
        <v>687</v>
      </c>
      <c r="T27" t="s">
        <v>688</v>
      </c>
      <c r="U27" t="s">
        <v>688</v>
      </c>
      <c r="V27" t="s">
        <v>687</v>
      </c>
      <c r="W27" t="s">
        <v>687</v>
      </c>
      <c r="X27" t="s">
        <v>687</v>
      </c>
      <c r="Y27" t="s">
        <v>687</v>
      </c>
      <c r="Z27" t="s">
        <v>688</v>
      </c>
      <c r="AA27" t="s">
        <v>687</v>
      </c>
      <c r="AB27" t="s">
        <v>687</v>
      </c>
      <c r="AC27" t="s">
        <v>688</v>
      </c>
      <c r="AD27" t="s">
        <v>687</v>
      </c>
      <c r="AE27" t="s">
        <v>687</v>
      </c>
      <c r="AF27" t="s">
        <v>687</v>
      </c>
      <c r="AG27" t="s">
        <v>687</v>
      </c>
      <c r="AH27" t="s">
        <v>687</v>
      </c>
    </row>
    <row r="28" spans="1:34">
      <c r="A28" s="14">
        <v>43054.608310185184</v>
      </c>
      <c r="B28">
        <v>2015</v>
      </c>
      <c r="C28">
        <v>6</v>
      </c>
      <c r="D28" t="s">
        <v>688</v>
      </c>
      <c r="E28" t="s">
        <v>688</v>
      </c>
      <c r="F28" t="s">
        <v>687</v>
      </c>
      <c r="G28" t="s">
        <v>687</v>
      </c>
      <c r="H28" t="s">
        <v>687</v>
      </c>
      <c r="I28" t="s">
        <v>688</v>
      </c>
      <c r="J28" t="s">
        <v>687</v>
      </c>
      <c r="K28" t="s">
        <v>688</v>
      </c>
      <c r="L28" t="s">
        <v>688</v>
      </c>
      <c r="M28" t="s">
        <v>688</v>
      </c>
      <c r="N28" t="s">
        <v>688</v>
      </c>
      <c r="O28" t="s">
        <v>687</v>
      </c>
      <c r="P28" t="s">
        <v>687</v>
      </c>
      <c r="Q28" t="s">
        <v>688</v>
      </c>
      <c r="R28" t="s">
        <v>688</v>
      </c>
      <c r="S28" t="s">
        <v>687</v>
      </c>
      <c r="T28" t="s">
        <v>688</v>
      </c>
      <c r="U28" t="s">
        <v>688</v>
      </c>
      <c r="V28" t="s">
        <v>687</v>
      </c>
      <c r="W28" t="s">
        <v>687</v>
      </c>
      <c r="X28" t="s">
        <v>687</v>
      </c>
      <c r="Y28" t="s">
        <v>687</v>
      </c>
      <c r="Z28" t="s">
        <v>688</v>
      </c>
      <c r="AA28" t="s">
        <v>688</v>
      </c>
      <c r="AB28" t="s">
        <v>687</v>
      </c>
      <c r="AC28" t="s">
        <v>687</v>
      </c>
      <c r="AD28" t="s">
        <v>687</v>
      </c>
      <c r="AE28" t="s">
        <v>688</v>
      </c>
      <c r="AF28" t="s">
        <v>688</v>
      </c>
      <c r="AG28" t="s">
        <v>687</v>
      </c>
      <c r="AH28" t="s">
        <v>688</v>
      </c>
    </row>
    <row r="29" spans="1:34">
      <c r="A29" s="14">
        <v>43054.608310185184</v>
      </c>
      <c r="B29">
        <v>2015</v>
      </c>
      <c r="C29">
        <v>7</v>
      </c>
      <c r="D29" t="s">
        <v>687</v>
      </c>
      <c r="E29" t="s">
        <v>687</v>
      </c>
      <c r="F29" t="s">
        <v>688</v>
      </c>
      <c r="G29" t="s">
        <v>687</v>
      </c>
      <c r="H29" t="s">
        <v>687</v>
      </c>
      <c r="I29" t="s">
        <v>688</v>
      </c>
      <c r="J29" t="s">
        <v>688</v>
      </c>
      <c r="K29" t="s">
        <v>688</v>
      </c>
      <c r="L29" t="s">
        <v>688</v>
      </c>
      <c r="M29" t="s">
        <v>687</v>
      </c>
      <c r="N29" t="s">
        <v>688</v>
      </c>
      <c r="O29" t="s">
        <v>687</v>
      </c>
      <c r="P29" t="s">
        <v>687</v>
      </c>
      <c r="Q29" t="s">
        <v>687</v>
      </c>
      <c r="R29" t="s">
        <v>688</v>
      </c>
      <c r="S29" t="s">
        <v>687</v>
      </c>
      <c r="T29" t="s">
        <v>688</v>
      </c>
      <c r="U29" t="s">
        <v>688</v>
      </c>
      <c r="V29" t="s">
        <v>687</v>
      </c>
      <c r="W29" t="s">
        <v>687</v>
      </c>
      <c r="X29" t="s">
        <v>687</v>
      </c>
      <c r="Y29" t="s">
        <v>687</v>
      </c>
      <c r="Z29" t="s">
        <v>688</v>
      </c>
      <c r="AA29" t="s">
        <v>688</v>
      </c>
      <c r="AB29" t="s">
        <v>687</v>
      </c>
      <c r="AC29" t="s">
        <v>688</v>
      </c>
      <c r="AD29" t="s">
        <v>688</v>
      </c>
      <c r="AE29" t="s">
        <v>688</v>
      </c>
      <c r="AF29" t="s">
        <v>687</v>
      </c>
      <c r="AG29" t="s">
        <v>687</v>
      </c>
      <c r="AH29" t="s">
        <v>688</v>
      </c>
    </row>
    <row r="30" spans="1:34">
      <c r="A30" s="14">
        <v>43054.608310185184</v>
      </c>
      <c r="B30">
        <v>2016</v>
      </c>
    </row>
    <row r="31" spans="1:34">
      <c r="A31" s="14">
        <v>43054.608310185184</v>
      </c>
      <c r="B31">
        <v>2016</v>
      </c>
      <c r="C31">
        <v>1</v>
      </c>
      <c r="D31" t="s">
        <v>687</v>
      </c>
      <c r="E31" t="s">
        <v>688</v>
      </c>
      <c r="F31" t="s">
        <v>688</v>
      </c>
      <c r="G31" t="s">
        <v>687</v>
      </c>
      <c r="H31" t="s">
        <v>687</v>
      </c>
      <c r="I31" t="s">
        <v>688</v>
      </c>
      <c r="J31" t="s">
        <v>688</v>
      </c>
      <c r="K31" t="s">
        <v>688</v>
      </c>
      <c r="L31" t="s">
        <v>688</v>
      </c>
      <c r="M31" t="s">
        <v>688</v>
      </c>
      <c r="N31" t="s">
        <v>688</v>
      </c>
      <c r="O31" t="s">
        <v>688</v>
      </c>
      <c r="P31" t="s">
        <v>688</v>
      </c>
      <c r="Q31" t="s">
        <v>688</v>
      </c>
      <c r="R31" t="s">
        <v>688</v>
      </c>
      <c r="S31" t="s">
        <v>687</v>
      </c>
      <c r="T31" t="s">
        <v>688</v>
      </c>
      <c r="U31" t="s">
        <v>688</v>
      </c>
      <c r="V31" t="s">
        <v>687</v>
      </c>
      <c r="W31" t="s">
        <v>687</v>
      </c>
      <c r="X31" t="s">
        <v>687</v>
      </c>
      <c r="Y31" t="s">
        <v>687</v>
      </c>
      <c r="Z31" t="s">
        <v>688</v>
      </c>
      <c r="AA31" t="s">
        <v>687</v>
      </c>
      <c r="AB31" t="s">
        <v>687</v>
      </c>
      <c r="AC31" t="s">
        <v>688</v>
      </c>
      <c r="AD31" t="s">
        <v>687</v>
      </c>
      <c r="AE31" t="s">
        <v>688</v>
      </c>
      <c r="AF31" t="s">
        <v>688</v>
      </c>
      <c r="AG31" t="s">
        <v>687</v>
      </c>
      <c r="AH31" t="s">
        <v>688</v>
      </c>
    </row>
    <row r="32" spans="1:34">
      <c r="A32" s="14">
        <v>43054.608310185184</v>
      </c>
      <c r="B32">
        <v>2016</v>
      </c>
      <c r="C32">
        <v>2</v>
      </c>
      <c r="D32" t="s">
        <v>688</v>
      </c>
      <c r="E32" t="s">
        <v>688</v>
      </c>
      <c r="F32" t="s">
        <v>688</v>
      </c>
      <c r="G32" t="s">
        <v>687</v>
      </c>
      <c r="H32" t="s">
        <v>687</v>
      </c>
      <c r="I32" t="s">
        <v>688</v>
      </c>
      <c r="J32" t="s">
        <v>688</v>
      </c>
      <c r="K32" t="s">
        <v>688</v>
      </c>
      <c r="L32" t="s">
        <v>688</v>
      </c>
      <c r="M32" t="s">
        <v>688</v>
      </c>
      <c r="N32" t="s">
        <v>688</v>
      </c>
      <c r="O32" t="s">
        <v>688</v>
      </c>
      <c r="P32" t="s">
        <v>688</v>
      </c>
      <c r="Q32" t="s">
        <v>687</v>
      </c>
      <c r="R32" t="s">
        <v>688</v>
      </c>
      <c r="S32" t="s">
        <v>687</v>
      </c>
      <c r="T32" t="s">
        <v>688</v>
      </c>
      <c r="U32" t="s">
        <v>688</v>
      </c>
      <c r="V32" t="s">
        <v>687</v>
      </c>
      <c r="W32" t="s">
        <v>687</v>
      </c>
      <c r="X32" t="s">
        <v>687</v>
      </c>
      <c r="Y32" t="s">
        <v>687</v>
      </c>
      <c r="Z32" t="s">
        <v>688</v>
      </c>
      <c r="AA32" t="s">
        <v>688</v>
      </c>
      <c r="AB32" t="s">
        <v>687</v>
      </c>
      <c r="AC32" t="s">
        <v>688</v>
      </c>
      <c r="AD32" t="s">
        <v>687</v>
      </c>
      <c r="AE32" t="s">
        <v>688</v>
      </c>
      <c r="AF32" t="s">
        <v>688</v>
      </c>
      <c r="AG32" t="s">
        <v>687</v>
      </c>
      <c r="AH32" t="s">
        <v>688</v>
      </c>
    </row>
    <row r="33" spans="1:34">
      <c r="A33" s="14">
        <v>43054.608310185184</v>
      </c>
      <c r="B33">
        <v>2016</v>
      </c>
      <c r="C33">
        <v>3</v>
      </c>
      <c r="D33" t="s">
        <v>688</v>
      </c>
      <c r="E33" t="s">
        <v>688</v>
      </c>
      <c r="F33" t="s">
        <v>688</v>
      </c>
      <c r="G33" t="s">
        <v>687</v>
      </c>
      <c r="H33" t="s">
        <v>687</v>
      </c>
      <c r="I33" t="s">
        <v>688</v>
      </c>
      <c r="J33" t="s">
        <v>688</v>
      </c>
      <c r="K33" t="s">
        <v>688</v>
      </c>
      <c r="L33" t="s">
        <v>688</v>
      </c>
      <c r="M33" t="s">
        <v>688</v>
      </c>
      <c r="N33" t="s">
        <v>688</v>
      </c>
      <c r="O33" t="s">
        <v>688</v>
      </c>
      <c r="P33" t="s">
        <v>688</v>
      </c>
      <c r="Q33" t="s">
        <v>688</v>
      </c>
      <c r="R33" t="s">
        <v>688</v>
      </c>
      <c r="S33" t="s">
        <v>687</v>
      </c>
      <c r="T33" t="s">
        <v>688</v>
      </c>
      <c r="U33" t="s">
        <v>688</v>
      </c>
      <c r="V33" t="s">
        <v>687</v>
      </c>
      <c r="W33" t="s">
        <v>687</v>
      </c>
      <c r="X33" t="s">
        <v>687</v>
      </c>
      <c r="Y33" t="s">
        <v>687</v>
      </c>
      <c r="Z33" t="s">
        <v>688</v>
      </c>
      <c r="AA33" t="s">
        <v>688</v>
      </c>
      <c r="AB33" t="s">
        <v>687</v>
      </c>
      <c r="AC33" t="s">
        <v>688</v>
      </c>
      <c r="AD33" t="s">
        <v>687</v>
      </c>
      <c r="AE33" t="s">
        <v>688</v>
      </c>
      <c r="AF33" t="s">
        <v>688</v>
      </c>
      <c r="AG33" t="s">
        <v>687</v>
      </c>
      <c r="AH33" t="s">
        <v>688</v>
      </c>
    </row>
    <row r="34" spans="1:34">
      <c r="A34" s="14">
        <v>43054.608310185184</v>
      </c>
      <c r="B34">
        <v>2016</v>
      </c>
      <c r="C34">
        <v>4</v>
      </c>
      <c r="D34" t="s">
        <v>687</v>
      </c>
      <c r="E34" t="s">
        <v>688</v>
      </c>
      <c r="F34" t="s">
        <v>687</v>
      </c>
      <c r="G34" t="s">
        <v>687</v>
      </c>
      <c r="H34" t="s">
        <v>687</v>
      </c>
      <c r="I34" t="s">
        <v>688</v>
      </c>
      <c r="J34" t="s">
        <v>688</v>
      </c>
      <c r="K34" t="s">
        <v>688</v>
      </c>
      <c r="L34" t="s">
        <v>688</v>
      </c>
      <c r="M34" t="s">
        <v>688</v>
      </c>
      <c r="N34" t="s">
        <v>688</v>
      </c>
      <c r="O34" t="s">
        <v>688</v>
      </c>
      <c r="P34" t="s">
        <v>688</v>
      </c>
      <c r="Q34" t="s">
        <v>688</v>
      </c>
      <c r="R34" t="s">
        <v>688</v>
      </c>
      <c r="S34" t="s">
        <v>687</v>
      </c>
      <c r="T34" t="s">
        <v>688</v>
      </c>
      <c r="U34" t="s">
        <v>688</v>
      </c>
      <c r="V34" t="s">
        <v>687</v>
      </c>
      <c r="W34" t="s">
        <v>687</v>
      </c>
      <c r="X34" t="s">
        <v>687</v>
      </c>
      <c r="Y34" t="s">
        <v>687</v>
      </c>
      <c r="Z34" t="s">
        <v>688</v>
      </c>
      <c r="AA34" t="s">
        <v>688</v>
      </c>
      <c r="AB34" t="s">
        <v>687</v>
      </c>
      <c r="AC34" t="s">
        <v>688</v>
      </c>
      <c r="AD34" t="s">
        <v>687</v>
      </c>
      <c r="AE34" t="s">
        <v>688</v>
      </c>
      <c r="AF34" t="s">
        <v>687</v>
      </c>
      <c r="AG34" t="s">
        <v>687</v>
      </c>
      <c r="AH34" t="s">
        <v>688</v>
      </c>
    </row>
    <row r="35" spans="1:34">
      <c r="A35" s="14">
        <v>43054.608310185184</v>
      </c>
      <c r="B35">
        <v>2016</v>
      </c>
      <c r="C35">
        <v>5</v>
      </c>
      <c r="D35" t="s">
        <v>687</v>
      </c>
      <c r="E35" t="s">
        <v>687</v>
      </c>
      <c r="F35" t="s">
        <v>687</v>
      </c>
      <c r="G35" t="s">
        <v>687</v>
      </c>
      <c r="H35" t="s">
        <v>687</v>
      </c>
      <c r="I35" t="s">
        <v>687</v>
      </c>
      <c r="J35" t="s">
        <v>688</v>
      </c>
      <c r="K35" t="s">
        <v>688</v>
      </c>
      <c r="L35" t="s">
        <v>688</v>
      </c>
      <c r="M35" t="s">
        <v>687</v>
      </c>
      <c r="N35" t="s">
        <v>687</v>
      </c>
      <c r="O35" t="s">
        <v>687</v>
      </c>
      <c r="P35" t="s">
        <v>688</v>
      </c>
      <c r="Q35" t="s">
        <v>687</v>
      </c>
      <c r="R35" t="s">
        <v>687</v>
      </c>
      <c r="S35" t="s">
        <v>687</v>
      </c>
      <c r="T35" t="s">
        <v>688</v>
      </c>
      <c r="U35" t="s">
        <v>688</v>
      </c>
      <c r="V35" t="s">
        <v>687</v>
      </c>
      <c r="W35" t="s">
        <v>687</v>
      </c>
      <c r="X35" t="s">
        <v>687</v>
      </c>
      <c r="Y35" t="s">
        <v>687</v>
      </c>
      <c r="Z35" t="s">
        <v>688</v>
      </c>
      <c r="AA35" t="s">
        <v>687</v>
      </c>
      <c r="AB35" t="s">
        <v>687</v>
      </c>
      <c r="AC35" t="s">
        <v>688</v>
      </c>
      <c r="AD35" t="s">
        <v>687</v>
      </c>
      <c r="AE35" t="s">
        <v>687</v>
      </c>
      <c r="AF35" t="s">
        <v>687</v>
      </c>
      <c r="AG35" t="s">
        <v>687</v>
      </c>
      <c r="AH35" t="s">
        <v>687</v>
      </c>
    </row>
    <row r="36" spans="1:34">
      <c r="A36" s="14">
        <v>43054.608310185184</v>
      </c>
      <c r="B36">
        <v>2016</v>
      </c>
      <c r="C36">
        <v>6</v>
      </c>
      <c r="D36" t="s">
        <v>688</v>
      </c>
      <c r="E36" t="s">
        <v>688</v>
      </c>
      <c r="F36" t="s">
        <v>688</v>
      </c>
      <c r="G36" t="s">
        <v>687</v>
      </c>
      <c r="H36" t="s">
        <v>687</v>
      </c>
      <c r="I36" t="s">
        <v>688</v>
      </c>
      <c r="J36" t="s">
        <v>687</v>
      </c>
      <c r="K36" t="s">
        <v>688</v>
      </c>
      <c r="L36" t="s">
        <v>688</v>
      </c>
      <c r="M36" t="s">
        <v>688</v>
      </c>
      <c r="N36" t="s">
        <v>688</v>
      </c>
      <c r="O36" t="s">
        <v>687</v>
      </c>
      <c r="P36" t="s">
        <v>687</v>
      </c>
      <c r="Q36" t="s">
        <v>688</v>
      </c>
      <c r="R36" t="s">
        <v>688</v>
      </c>
      <c r="S36" t="s">
        <v>687</v>
      </c>
      <c r="T36" t="s">
        <v>688</v>
      </c>
      <c r="U36" t="s">
        <v>688</v>
      </c>
      <c r="V36" t="s">
        <v>687</v>
      </c>
      <c r="W36" t="s">
        <v>687</v>
      </c>
      <c r="X36" t="s">
        <v>687</v>
      </c>
      <c r="Y36" t="s">
        <v>687</v>
      </c>
      <c r="Z36" t="s">
        <v>688</v>
      </c>
      <c r="AA36" t="s">
        <v>688</v>
      </c>
      <c r="AB36" t="s">
        <v>687</v>
      </c>
      <c r="AC36" t="s">
        <v>687</v>
      </c>
      <c r="AD36" t="s">
        <v>687</v>
      </c>
      <c r="AE36" t="s">
        <v>688</v>
      </c>
      <c r="AF36" t="s">
        <v>688</v>
      </c>
      <c r="AG36" t="s">
        <v>687</v>
      </c>
      <c r="AH36" t="s">
        <v>688</v>
      </c>
    </row>
    <row r="37" spans="1:34">
      <c r="A37" s="14">
        <v>43054.608310185184</v>
      </c>
      <c r="B37">
        <v>2016</v>
      </c>
      <c r="C37">
        <v>7</v>
      </c>
      <c r="D37" t="s">
        <v>687</v>
      </c>
      <c r="E37" t="s">
        <v>687</v>
      </c>
      <c r="F37" t="s">
        <v>688</v>
      </c>
      <c r="G37" t="s">
        <v>687</v>
      </c>
      <c r="H37" t="s">
        <v>687</v>
      </c>
      <c r="I37" t="s">
        <v>688</v>
      </c>
      <c r="J37" t="s">
        <v>688</v>
      </c>
      <c r="K37" t="s">
        <v>688</v>
      </c>
      <c r="L37" t="s">
        <v>688</v>
      </c>
      <c r="M37" t="s">
        <v>687</v>
      </c>
      <c r="N37" t="s">
        <v>688</v>
      </c>
      <c r="O37" t="s">
        <v>687</v>
      </c>
      <c r="P37" t="s">
        <v>687</v>
      </c>
      <c r="Q37" t="s">
        <v>687</v>
      </c>
      <c r="R37" t="s">
        <v>688</v>
      </c>
      <c r="S37" t="s">
        <v>687</v>
      </c>
      <c r="T37" t="s">
        <v>688</v>
      </c>
      <c r="U37" t="s">
        <v>688</v>
      </c>
      <c r="V37" t="s">
        <v>687</v>
      </c>
      <c r="W37" t="s">
        <v>687</v>
      </c>
      <c r="X37" t="s">
        <v>687</v>
      </c>
      <c r="Y37" t="s">
        <v>687</v>
      </c>
      <c r="Z37" t="s">
        <v>688</v>
      </c>
      <c r="AA37" t="s">
        <v>688</v>
      </c>
      <c r="AB37" t="s">
        <v>687</v>
      </c>
      <c r="AC37" t="s">
        <v>688</v>
      </c>
      <c r="AD37" t="s">
        <v>688</v>
      </c>
      <c r="AE37" t="s">
        <v>688</v>
      </c>
      <c r="AF37" t="s">
        <v>687</v>
      </c>
      <c r="AG37" t="s">
        <v>687</v>
      </c>
      <c r="AH37" t="s">
        <v>688</v>
      </c>
    </row>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E884"/>
  <sheetViews>
    <sheetView workbookViewId="0"/>
  </sheetViews>
  <sheetFormatPr defaultRowHeight="15"/>
  <sheetData>
    <row r="1" spans="1:5">
      <c r="A1">
        <v>9.1</v>
      </c>
      <c r="B1" t="s">
        <v>4941</v>
      </c>
    </row>
    <row r="2" spans="1:5">
      <c r="A2" s="10" t="str">
        <f>HYPERLINK("#'Contents'!B182", "Back to Contents")</f>
        <v>Back to Contents</v>
      </c>
    </row>
    <row r="3" spans="1:5">
      <c r="A3" t="s">
        <v>109</v>
      </c>
      <c r="B3" t="s">
        <v>110</v>
      </c>
      <c r="C3" t="s">
        <v>108</v>
      </c>
      <c r="D3" t="s">
        <v>4006</v>
      </c>
      <c r="E3" t="s">
        <v>4009</v>
      </c>
    </row>
    <row r="4" spans="1:5">
      <c r="A4" s="14">
        <v>43054.60833333333</v>
      </c>
      <c r="B4" t="s">
        <v>117</v>
      </c>
      <c r="C4">
        <v>2013</v>
      </c>
      <c r="D4">
        <v>1</v>
      </c>
      <c r="E4" t="s">
        <v>4010</v>
      </c>
    </row>
    <row r="5" spans="1:5">
      <c r="A5" s="14">
        <v>43054.60833333333</v>
      </c>
      <c r="B5" t="s">
        <v>117</v>
      </c>
      <c r="C5">
        <v>2013</v>
      </c>
      <c r="D5">
        <v>2</v>
      </c>
      <c r="E5" t="s">
        <v>4011</v>
      </c>
    </row>
    <row r="6" spans="1:5">
      <c r="A6" s="14">
        <v>43054.60833333333</v>
      </c>
      <c r="B6" t="s">
        <v>117</v>
      </c>
      <c r="C6">
        <v>2013</v>
      </c>
      <c r="D6">
        <v>3</v>
      </c>
      <c r="E6" t="s">
        <v>4012</v>
      </c>
    </row>
    <row r="7" spans="1:5">
      <c r="A7" s="14">
        <v>43054.60833333333</v>
      </c>
      <c r="B7" t="s">
        <v>117</v>
      </c>
      <c r="C7">
        <v>2013</v>
      </c>
      <c r="D7">
        <v>4</v>
      </c>
    </row>
    <row r="8" spans="1:5">
      <c r="A8" s="14">
        <v>43054.60833333333</v>
      </c>
      <c r="B8" t="s">
        <v>117</v>
      </c>
      <c r="C8">
        <v>2013</v>
      </c>
      <c r="D8">
        <v>5</v>
      </c>
    </row>
    <row r="9" spans="1:5">
      <c r="A9" s="14">
        <v>43054.60833333333</v>
      </c>
      <c r="B9" t="s">
        <v>117</v>
      </c>
      <c r="C9">
        <v>2013</v>
      </c>
      <c r="D9">
        <v>6</v>
      </c>
      <c r="E9" t="s">
        <v>4013</v>
      </c>
    </row>
    <row r="10" spans="1:5">
      <c r="A10" s="14">
        <v>43054.60833333333</v>
      </c>
      <c r="B10" t="s">
        <v>117</v>
      </c>
      <c r="C10">
        <v>2013</v>
      </c>
      <c r="D10">
        <v>7</v>
      </c>
    </row>
    <row r="11" spans="1:5">
      <c r="A11" s="14">
        <v>43054.60833333333</v>
      </c>
      <c r="B11" t="s">
        <v>117</v>
      </c>
      <c r="C11">
        <v>2014</v>
      </c>
      <c r="D11">
        <v>1</v>
      </c>
      <c r="E11" t="s">
        <v>4010</v>
      </c>
    </row>
    <row r="12" spans="1:5">
      <c r="A12" s="14">
        <v>43054.60833333333</v>
      </c>
      <c r="B12" t="s">
        <v>117</v>
      </c>
      <c r="C12">
        <v>2014</v>
      </c>
      <c r="D12">
        <v>2</v>
      </c>
      <c r="E12" t="s">
        <v>4011</v>
      </c>
    </row>
    <row r="13" spans="1:5">
      <c r="A13" s="14">
        <v>43054.60833333333</v>
      </c>
      <c r="B13" t="s">
        <v>117</v>
      </c>
      <c r="C13">
        <v>2014</v>
      </c>
      <c r="D13">
        <v>3</v>
      </c>
      <c r="E13" t="s">
        <v>4012</v>
      </c>
    </row>
    <row r="14" spans="1:5">
      <c r="A14" s="14">
        <v>43054.60833333333</v>
      </c>
      <c r="B14" t="s">
        <v>117</v>
      </c>
      <c r="C14">
        <v>2014</v>
      </c>
      <c r="D14">
        <v>4</v>
      </c>
    </row>
    <row r="15" spans="1:5">
      <c r="A15" s="14">
        <v>43054.60833333333</v>
      </c>
      <c r="B15" t="s">
        <v>117</v>
      </c>
      <c r="C15">
        <v>2014</v>
      </c>
      <c r="D15">
        <v>5</v>
      </c>
    </row>
    <row r="16" spans="1:5">
      <c r="A16" s="14">
        <v>43054.60833333333</v>
      </c>
      <c r="B16" t="s">
        <v>117</v>
      </c>
      <c r="C16">
        <v>2014</v>
      </c>
      <c r="D16">
        <v>6</v>
      </c>
      <c r="E16" t="s">
        <v>4013</v>
      </c>
    </row>
    <row r="17" spans="1:5">
      <c r="A17" s="14">
        <v>43054.60833333333</v>
      </c>
      <c r="B17" t="s">
        <v>117</v>
      </c>
      <c r="C17">
        <v>2014</v>
      </c>
      <c r="D17">
        <v>7</v>
      </c>
    </row>
    <row r="18" spans="1:5">
      <c r="A18" s="14">
        <v>43054.60833333333</v>
      </c>
      <c r="B18" t="s">
        <v>117</v>
      </c>
      <c r="C18">
        <v>2015</v>
      </c>
      <c r="D18">
        <v>1</v>
      </c>
      <c r="E18" t="s">
        <v>4010</v>
      </c>
    </row>
    <row r="19" spans="1:5">
      <c r="A19" s="14">
        <v>43054.60833333333</v>
      </c>
      <c r="B19" t="s">
        <v>117</v>
      </c>
      <c r="C19">
        <v>2015</v>
      </c>
      <c r="D19">
        <v>2</v>
      </c>
      <c r="E19" t="s">
        <v>4011</v>
      </c>
    </row>
    <row r="20" spans="1:5">
      <c r="A20" s="14">
        <v>43054.60833333333</v>
      </c>
      <c r="B20" t="s">
        <v>117</v>
      </c>
      <c r="C20">
        <v>2015</v>
      </c>
      <c r="D20">
        <v>3</v>
      </c>
      <c r="E20" t="s">
        <v>4012</v>
      </c>
    </row>
    <row r="21" spans="1:5">
      <c r="A21" s="14">
        <v>43054.60833333333</v>
      </c>
      <c r="B21" t="s">
        <v>117</v>
      </c>
      <c r="C21">
        <v>2015</v>
      </c>
      <c r="D21">
        <v>4</v>
      </c>
    </row>
    <row r="22" spans="1:5">
      <c r="A22" s="14">
        <v>43054.60833333333</v>
      </c>
      <c r="B22" t="s">
        <v>117</v>
      </c>
      <c r="C22">
        <v>2015</v>
      </c>
      <c r="D22">
        <v>5</v>
      </c>
    </row>
    <row r="23" spans="1:5">
      <c r="A23" s="14">
        <v>43054.60833333333</v>
      </c>
      <c r="B23" t="s">
        <v>117</v>
      </c>
      <c r="C23">
        <v>2015</v>
      </c>
      <c r="D23">
        <v>6</v>
      </c>
      <c r="E23" t="s">
        <v>4013</v>
      </c>
    </row>
    <row r="24" spans="1:5">
      <c r="A24" s="14">
        <v>43054.60833333333</v>
      </c>
      <c r="B24" t="s">
        <v>117</v>
      </c>
      <c r="C24">
        <v>2015</v>
      </c>
      <c r="D24">
        <v>7</v>
      </c>
    </row>
    <row r="25" spans="1:5">
      <c r="A25" s="14">
        <v>43054.60833333333</v>
      </c>
      <c r="B25" t="s">
        <v>117</v>
      </c>
      <c r="C25">
        <v>2016</v>
      </c>
      <c r="D25">
        <v>1</v>
      </c>
      <c r="E25" t="s">
        <v>7378</v>
      </c>
    </row>
    <row r="26" spans="1:5">
      <c r="A26" s="14">
        <v>43054.60833333333</v>
      </c>
      <c r="B26" t="s">
        <v>117</v>
      </c>
      <c r="C26">
        <v>2016</v>
      </c>
      <c r="D26">
        <v>2</v>
      </c>
      <c r="E26" t="s">
        <v>4011</v>
      </c>
    </row>
    <row r="27" spans="1:5">
      <c r="A27" s="14">
        <v>43054.60833333333</v>
      </c>
      <c r="B27" t="s">
        <v>117</v>
      </c>
      <c r="C27">
        <v>2016</v>
      </c>
      <c r="D27">
        <v>3</v>
      </c>
      <c r="E27" t="s">
        <v>4012</v>
      </c>
    </row>
    <row r="28" spans="1:5">
      <c r="A28" s="14">
        <v>43054.60833333333</v>
      </c>
      <c r="B28" t="s">
        <v>117</v>
      </c>
      <c r="C28">
        <v>2016</v>
      </c>
      <c r="D28">
        <v>4</v>
      </c>
    </row>
    <row r="29" spans="1:5">
      <c r="A29" s="14">
        <v>43054.60833333333</v>
      </c>
      <c r="B29" t="s">
        <v>117</v>
      </c>
      <c r="C29">
        <v>2016</v>
      </c>
      <c r="D29">
        <v>5</v>
      </c>
    </row>
    <row r="30" spans="1:5">
      <c r="A30" s="14">
        <v>43054.60833333333</v>
      </c>
      <c r="B30" t="s">
        <v>117</v>
      </c>
      <c r="C30">
        <v>2016</v>
      </c>
      <c r="D30">
        <v>6</v>
      </c>
      <c r="E30" t="s">
        <v>4013</v>
      </c>
    </row>
    <row r="31" spans="1:5">
      <c r="A31" s="14">
        <v>43054.60833333333</v>
      </c>
      <c r="B31" t="s">
        <v>117</v>
      </c>
      <c r="C31">
        <v>2016</v>
      </c>
      <c r="D31">
        <v>7</v>
      </c>
    </row>
    <row r="32" spans="1:5">
      <c r="A32" s="14">
        <v>43054.60833333333</v>
      </c>
      <c r="B32" t="s">
        <v>126</v>
      </c>
      <c r="C32">
        <v>2013</v>
      </c>
      <c r="D32">
        <v>1</v>
      </c>
      <c r="E32" t="s">
        <v>7379</v>
      </c>
    </row>
    <row r="33" spans="1:5">
      <c r="A33" s="14">
        <v>43054.60833333333</v>
      </c>
      <c r="B33" t="s">
        <v>126</v>
      </c>
      <c r="C33">
        <v>2013</v>
      </c>
      <c r="D33">
        <v>2</v>
      </c>
      <c r="E33" t="s">
        <v>4014</v>
      </c>
    </row>
    <row r="34" spans="1:5">
      <c r="A34" s="14">
        <v>43054.60833333333</v>
      </c>
      <c r="B34" t="s">
        <v>126</v>
      </c>
      <c r="C34">
        <v>2013</v>
      </c>
      <c r="D34">
        <v>3</v>
      </c>
      <c r="E34" t="s">
        <v>4015</v>
      </c>
    </row>
    <row r="35" spans="1:5">
      <c r="A35" s="14">
        <v>43054.60833333333</v>
      </c>
      <c r="B35" t="s">
        <v>126</v>
      </c>
      <c r="C35">
        <v>2013</v>
      </c>
      <c r="D35">
        <v>4</v>
      </c>
      <c r="E35" t="s">
        <v>4016</v>
      </c>
    </row>
    <row r="36" spans="1:5">
      <c r="A36" s="14">
        <v>43054.60833333333</v>
      </c>
      <c r="B36" t="s">
        <v>126</v>
      </c>
      <c r="C36">
        <v>2013</v>
      </c>
      <c r="D36">
        <v>5</v>
      </c>
      <c r="E36" t="s">
        <v>4017</v>
      </c>
    </row>
    <row r="37" spans="1:5">
      <c r="A37" s="14">
        <v>43054.60833333333</v>
      </c>
      <c r="B37" t="s">
        <v>126</v>
      </c>
      <c r="C37">
        <v>2013</v>
      </c>
      <c r="D37">
        <v>6</v>
      </c>
      <c r="E37" t="s">
        <v>4018</v>
      </c>
    </row>
    <row r="38" spans="1:5">
      <c r="A38" s="14">
        <v>43054.60833333333</v>
      </c>
      <c r="B38" t="s">
        <v>126</v>
      </c>
      <c r="C38">
        <v>2013</v>
      </c>
      <c r="D38">
        <v>7</v>
      </c>
      <c r="E38" t="s">
        <v>4019</v>
      </c>
    </row>
    <row r="39" spans="1:5">
      <c r="A39" s="14">
        <v>43054.60833333333</v>
      </c>
      <c r="B39" t="s">
        <v>126</v>
      </c>
      <c r="C39">
        <v>2014</v>
      </c>
      <c r="D39">
        <v>1</v>
      </c>
      <c r="E39" t="s">
        <v>7379</v>
      </c>
    </row>
    <row r="40" spans="1:5">
      <c r="A40" s="14">
        <v>43054.60833333333</v>
      </c>
      <c r="B40" t="s">
        <v>126</v>
      </c>
      <c r="C40">
        <v>2014</v>
      </c>
      <c r="D40">
        <v>2</v>
      </c>
      <c r="E40" t="s">
        <v>4014</v>
      </c>
    </row>
    <row r="41" spans="1:5">
      <c r="A41" s="14">
        <v>43054.60833333333</v>
      </c>
      <c r="B41" t="s">
        <v>126</v>
      </c>
      <c r="C41">
        <v>2014</v>
      </c>
      <c r="D41">
        <v>3</v>
      </c>
      <c r="E41" t="s">
        <v>4015</v>
      </c>
    </row>
    <row r="42" spans="1:5">
      <c r="A42" s="14">
        <v>43054.60833333333</v>
      </c>
      <c r="B42" t="s">
        <v>126</v>
      </c>
      <c r="C42">
        <v>2014</v>
      </c>
      <c r="D42">
        <v>4</v>
      </c>
      <c r="E42" t="s">
        <v>4016</v>
      </c>
    </row>
    <row r="43" spans="1:5">
      <c r="A43" s="14">
        <v>43054.60833333333</v>
      </c>
      <c r="B43" t="s">
        <v>126</v>
      </c>
      <c r="C43">
        <v>2014</v>
      </c>
      <c r="D43">
        <v>5</v>
      </c>
      <c r="E43" t="s">
        <v>4017</v>
      </c>
    </row>
    <row r="44" spans="1:5">
      <c r="A44" s="14">
        <v>43054.60833333333</v>
      </c>
      <c r="B44" t="s">
        <v>126</v>
      </c>
      <c r="C44">
        <v>2014</v>
      </c>
      <c r="D44">
        <v>6</v>
      </c>
      <c r="E44" t="s">
        <v>4020</v>
      </c>
    </row>
    <row r="45" spans="1:5">
      <c r="A45" s="14">
        <v>43054.60833333333</v>
      </c>
      <c r="B45" t="s">
        <v>126</v>
      </c>
      <c r="C45">
        <v>2014</v>
      </c>
      <c r="D45">
        <v>7</v>
      </c>
      <c r="E45" t="s">
        <v>4019</v>
      </c>
    </row>
    <row r="46" spans="1:5">
      <c r="A46" s="14">
        <v>43054.60833333333</v>
      </c>
      <c r="B46" t="s">
        <v>126</v>
      </c>
      <c r="C46">
        <v>2015</v>
      </c>
      <c r="D46">
        <v>1</v>
      </c>
      <c r="E46" t="s">
        <v>7379</v>
      </c>
    </row>
    <row r="47" spans="1:5">
      <c r="A47" s="14">
        <v>43054.60833333333</v>
      </c>
      <c r="B47" t="s">
        <v>126</v>
      </c>
      <c r="C47">
        <v>2015</v>
      </c>
      <c r="D47">
        <v>2</v>
      </c>
      <c r="E47" t="s">
        <v>7380</v>
      </c>
    </row>
    <row r="48" spans="1:5">
      <c r="A48" s="14">
        <v>43054.60833333333</v>
      </c>
      <c r="B48" t="s">
        <v>126</v>
      </c>
      <c r="C48">
        <v>2015</v>
      </c>
      <c r="D48">
        <v>3</v>
      </c>
      <c r="E48" t="s">
        <v>7381</v>
      </c>
    </row>
    <row r="49" spans="1:5">
      <c r="A49" s="14">
        <v>43054.60833333333</v>
      </c>
      <c r="B49" t="s">
        <v>126</v>
      </c>
      <c r="C49">
        <v>2015</v>
      </c>
      <c r="D49">
        <v>4</v>
      </c>
      <c r="E49" t="s">
        <v>4016</v>
      </c>
    </row>
    <row r="50" spans="1:5">
      <c r="A50" s="14">
        <v>43054.60833333333</v>
      </c>
      <c r="B50" t="s">
        <v>126</v>
      </c>
      <c r="C50">
        <v>2015</v>
      </c>
      <c r="D50">
        <v>5</v>
      </c>
      <c r="E50" t="s">
        <v>7382</v>
      </c>
    </row>
    <row r="51" spans="1:5">
      <c r="A51" s="14">
        <v>43054.60833333333</v>
      </c>
      <c r="B51" t="s">
        <v>126</v>
      </c>
      <c r="C51">
        <v>2015</v>
      </c>
      <c r="D51">
        <v>6</v>
      </c>
      <c r="E51" t="s">
        <v>7383</v>
      </c>
    </row>
    <row r="52" spans="1:5">
      <c r="A52" s="14">
        <v>43054.60833333333</v>
      </c>
      <c r="B52" t="s">
        <v>126</v>
      </c>
      <c r="C52">
        <v>2015</v>
      </c>
      <c r="D52">
        <v>7</v>
      </c>
      <c r="E52" t="s">
        <v>4019</v>
      </c>
    </row>
    <row r="53" spans="1:5">
      <c r="A53" s="14">
        <v>43054.60833333333</v>
      </c>
      <c r="B53" t="s">
        <v>126</v>
      </c>
      <c r="C53">
        <v>2016</v>
      </c>
      <c r="D53">
        <v>1</v>
      </c>
      <c r="E53" t="s">
        <v>7379</v>
      </c>
    </row>
    <row r="54" spans="1:5">
      <c r="A54" s="14">
        <v>43054.60833333333</v>
      </c>
      <c r="B54" t="s">
        <v>126</v>
      </c>
      <c r="C54">
        <v>2016</v>
      </c>
      <c r="D54">
        <v>2</v>
      </c>
      <c r="E54" t="s">
        <v>7384</v>
      </c>
    </row>
    <row r="55" spans="1:5">
      <c r="A55" s="14">
        <v>43054.60833333333</v>
      </c>
      <c r="B55" t="s">
        <v>126</v>
      </c>
      <c r="C55">
        <v>2016</v>
      </c>
      <c r="D55">
        <v>3</v>
      </c>
      <c r="E55" t="s">
        <v>7385</v>
      </c>
    </row>
    <row r="56" spans="1:5">
      <c r="A56" s="14">
        <v>43054.60833333333</v>
      </c>
      <c r="B56" t="s">
        <v>126</v>
      </c>
      <c r="C56">
        <v>2016</v>
      </c>
      <c r="D56">
        <v>4</v>
      </c>
      <c r="E56" t="s">
        <v>7386</v>
      </c>
    </row>
    <row r="57" spans="1:5">
      <c r="A57" s="14">
        <v>43054.60833333333</v>
      </c>
      <c r="B57" t="s">
        <v>126</v>
      </c>
      <c r="C57">
        <v>2016</v>
      </c>
      <c r="D57">
        <v>5</v>
      </c>
      <c r="E57" t="s">
        <v>7387</v>
      </c>
    </row>
    <row r="58" spans="1:5">
      <c r="A58" s="14">
        <v>43054.60833333333</v>
      </c>
      <c r="B58" t="s">
        <v>126</v>
      </c>
      <c r="C58">
        <v>2016</v>
      </c>
      <c r="D58">
        <v>6</v>
      </c>
      <c r="E58" t="s">
        <v>7388</v>
      </c>
    </row>
    <row r="59" spans="1:5">
      <c r="A59" s="14">
        <v>43054.60833333333</v>
      </c>
      <c r="B59" t="s">
        <v>126</v>
      </c>
      <c r="C59">
        <v>2016</v>
      </c>
      <c r="D59">
        <v>7</v>
      </c>
      <c r="E59" t="s">
        <v>7389</v>
      </c>
    </row>
    <row r="60" spans="1:5">
      <c r="A60" s="14">
        <v>43054.60833333333</v>
      </c>
      <c r="B60" t="s">
        <v>134</v>
      </c>
      <c r="C60">
        <v>2013</v>
      </c>
      <c r="D60">
        <v>1</v>
      </c>
    </row>
    <row r="61" spans="1:5">
      <c r="A61" s="14">
        <v>43054.60833333333</v>
      </c>
      <c r="B61" t="s">
        <v>134</v>
      </c>
      <c r="C61">
        <v>2013</v>
      </c>
      <c r="D61">
        <v>2</v>
      </c>
    </row>
    <row r="62" spans="1:5">
      <c r="A62" s="14">
        <v>43054.60833333333</v>
      </c>
      <c r="B62" t="s">
        <v>134</v>
      </c>
      <c r="C62">
        <v>2013</v>
      </c>
      <c r="D62">
        <v>3</v>
      </c>
    </row>
    <row r="63" spans="1:5">
      <c r="A63" s="14">
        <v>43054.60833333333</v>
      </c>
      <c r="B63" t="s">
        <v>134</v>
      </c>
      <c r="C63">
        <v>2013</v>
      </c>
      <c r="D63">
        <v>4</v>
      </c>
    </row>
    <row r="64" spans="1:5">
      <c r="A64" s="14">
        <v>43054.60833333333</v>
      </c>
      <c r="B64" t="s">
        <v>134</v>
      </c>
      <c r="C64">
        <v>2013</v>
      </c>
      <c r="D64">
        <v>5</v>
      </c>
    </row>
    <row r="65" spans="1:5">
      <c r="A65" s="14">
        <v>43054.60833333333</v>
      </c>
      <c r="B65" t="s">
        <v>134</v>
      </c>
      <c r="C65">
        <v>2013</v>
      </c>
      <c r="D65">
        <v>6</v>
      </c>
    </row>
    <row r="66" spans="1:5">
      <c r="A66" s="14">
        <v>43054.60833333333</v>
      </c>
      <c r="B66" t="s">
        <v>134</v>
      </c>
      <c r="C66">
        <v>2013</v>
      </c>
      <c r="D66">
        <v>7</v>
      </c>
    </row>
    <row r="67" spans="1:5">
      <c r="A67" s="14">
        <v>43054.60833333333</v>
      </c>
      <c r="B67" t="s">
        <v>134</v>
      </c>
      <c r="C67">
        <v>2014</v>
      </c>
      <c r="D67">
        <v>1</v>
      </c>
    </row>
    <row r="68" spans="1:5">
      <c r="A68" s="14">
        <v>43054.60833333333</v>
      </c>
      <c r="B68" t="s">
        <v>134</v>
      </c>
      <c r="C68">
        <v>2014</v>
      </c>
      <c r="D68">
        <v>2</v>
      </c>
      <c r="E68" t="s">
        <v>4021</v>
      </c>
    </row>
    <row r="69" spans="1:5">
      <c r="A69" s="14">
        <v>43054.60833333333</v>
      </c>
      <c r="B69" t="s">
        <v>134</v>
      </c>
      <c r="C69">
        <v>2014</v>
      </c>
      <c r="D69">
        <v>3</v>
      </c>
    </row>
    <row r="70" spans="1:5">
      <c r="A70" s="14">
        <v>43054.60833333333</v>
      </c>
      <c r="B70" t="s">
        <v>134</v>
      </c>
      <c r="C70">
        <v>2014</v>
      </c>
      <c r="D70">
        <v>4</v>
      </c>
    </row>
    <row r="71" spans="1:5">
      <c r="A71" s="14">
        <v>43054.60833333333</v>
      </c>
      <c r="B71" t="s">
        <v>134</v>
      </c>
      <c r="C71">
        <v>2014</v>
      </c>
      <c r="D71">
        <v>5</v>
      </c>
    </row>
    <row r="72" spans="1:5">
      <c r="A72" s="14">
        <v>43054.60833333333</v>
      </c>
      <c r="B72" t="s">
        <v>134</v>
      </c>
      <c r="C72">
        <v>2014</v>
      </c>
      <c r="D72">
        <v>6</v>
      </c>
      <c r="E72" t="s">
        <v>4022</v>
      </c>
    </row>
    <row r="73" spans="1:5">
      <c r="A73" s="14">
        <v>43054.60833333333</v>
      </c>
      <c r="B73" t="s">
        <v>134</v>
      </c>
      <c r="C73">
        <v>2014</v>
      </c>
      <c r="D73">
        <v>7</v>
      </c>
      <c r="E73" t="s">
        <v>4023</v>
      </c>
    </row>
    <row r="74" spans="1:5">
      <c r="A74" s="14">
        <v>43054.60833333333</v>
      </c>
      <c r="B74" t="s">
        <v>134</v>
      </c>
      <c r="C74">
        <v>2015</v>
      </c>
    </row>
    <row r="75" spans="1:5">
      <c r="A75" s="14">
        <v>43054.60833333333</v>
      </c>
      <c r="B75" t="s">
        <v>134</v>
      </c>
      <c r="C75">
        <v>2015</v>
      </c>
      <c r="D75">
        <v>1</v>
      </c>
    </row>
    <row r="76" spans="1:5">
      <c r="A76" s="14">
        <v>43054.60833333333</v>
      </c>
      <c r="B76" t="s">
        <v>134</v>
      </c>
      <c r="C76">
        <v>2015</v>
      </c>
      <c r="D76">
        <v>2</v>
      </c>
      <c r="E76" t="s">
        <v>4021</v>
      </c>
    </row>
    <row r="77" spans="1:5">
      <c r="A77" s="14">
        <v>43054.60833333333</v>
      </c>
      <c r="B77" t="s">
        <v>134</v>
      </c>
      <c r="C77">
        <v>2015</v>
      </c>
      <c r="D77">
        <v>3</v>
      </c>
    </row>
    <row r="78" spans="1:5">
      <c r="A78" s="14">
        <v>43054.60833333333</v>
      </c>
      <c r="B78" t="s">
        <v>134</v>
      </c>
      <c r="C78">
        <v>2015</v>
      </c>
      <c r="D78">
        <v>4</v>
      </c>
    </row>
    <row r="79" spans="1:5">
      <c r="A79" s="14">
        <v>43054.60833333333</v>
      </c>
      <c r="B79" t="s">
        <v>134</v>
      </c>
      <c r="C79">
        <v>2015</v>
      </c>
      <c r="D79">
        <v>5</v>
      </c>
    </row>
    <row r="80" spans="1:5">
      <c r="A80" s="14">
        <v>43054.60833333333</v>
      </c>
      <c r="B80" t="s">
        <v>134</v>
      </c>
      <c r="C80">
        <v>2015</v>
      </c>
      <c r="D80">
        <v>6</v>
      </c>
      <c r="E80" t="s">
        <v>4022</v>
      </c>
    </row>
    <row r="81" spans="1:5">
      <c r="A81" s="14">
        <v>43054.60833333333</v>
      </c>
      <c r="B81" t="s">
        <v>134</v>
      </c>
      <c r="C81">
        <v>2015</v>
      </c>
      <c r="D81">
        <v>7</v>
      </c>
      <c r="E81" t="s">
        <v>4023</v>
      </c>
    </row>
    <row r="82" spans="1:5">
      <c r="A82" s="14">
        <v>43054.60833333333</v>
      </c>
      <c r="B82" t="s">
        <v>134</v>
      </c>
      <c r="C82">
        <v>2016</v>
      </c>
      <c r="D82">
        <v>1</v>
      </c>
    </row>
    <row r="83" spans="1:5">
      <c r="A83" s="14">
        <v>43054.60833333333</v>
      </c>
      <c r="B83" t="s">
        <v>134</v>
      </c>
      <c r="C83">
        <v>2016</v>
      </c>
      <c r="D83">
        <v>2</v>
      </c>
      <c r="E83" t="s">
        <v>135</v>
      </c>
    </row>
    <row r="84" spans="1:5">
      <c r="A84" s="14">
        <v>43054.60833333333</v>
      </c>
      <c r="B84" t="s">
        <v>134</v>
      </c>
      <c r="C84">
        <v>2016</v>
      </c>
      <c r="D84">
        <v>3</v>
      </c>
      <c r="E84" s="8"/>
    </row>
    <row r="85" spans="1:5">
      <c r="A85" s="14">
        <v>43054.60833333333</v>
      </c>
      <c r="B85" t="s">
        <v>134</v>
      </c>
      <c r="C85">
        <v>2016</v>
      </c>
      <c r="D85">
        <v>4</v>
      </c>
    </row>
    <row r="86" spans="1:5">
      <c r="A86" s="14">
        <v>43054.60833333333</v>
      </c>
      <c r="B86" t="s">
        <v>134</v>
      </c>
      <c r="C86">
        <v>2016</v>
      </c>
      <c r="D86">
        <v>5</v>
      </c>
    </row>
    <row r="87" spans="1:5">
      <c r="A87" s="14">
        <v>43054.60833333333</v>
      </c>
      <c r="B87" t="s">
        <v>134</v>
      </c>
      <c r="C87">
        <v>2016</v>
      </c>
      <c r="D87">
        <v>6</v>
      </c>
      <c r="E87" t="s">
        <v>4022</v>
      </c>
    </row>
    <row r="88" spans="1:5">
      <c r="A88" s="14">
        <v>43054.60833333333</v>
      </c>
      <c r="B88" t="s">
        <v>134</v>
      </c>
      <c r="C88">
        <v>2016</v>
      </c>
      <c r="D88">
        <v>7</v>
      </c>
      <c r="E88" t="s">
        <v>7390</v>
      </c>
    </row>
    <row r="89" spans="1:5">
      <c r="A89" s="14">
        <v>43054.60833333333</v>
      </c>
      <c r="B89" t="s">
        <v>147</v>
      </c>
      <c r="C89">
        <v>2013</v>
      </c>
      <c r="D89">
        <v>1</v>
      </c>
      <c r="E89" t="s">
        <v>4024</v>
      </c>
    </row>
    <row r="90" spans="1:5">
      <c r="A90" s="14">
        <v>43054.60833333333</v>
      </c>
      <c r="B90" t="s">
        <v>147</v>
      </c>
      <c r="C90">
        <v>2013</v>
      </c>
      <c r="D90">
        <v>2</v>
      </c>
      <c r="E90" t="s">
        <v>912</v>
      </c>
    </row>
    <row r="91" spans="1:5">
      <c r="A91" s="14">
        <v>43054.60833333333</v>
      </c>
      <c r="B91" t="s">
        <v>147</v>
      </c>
      <c r="C91">
        <v>2013</v>
      </c>
      <c r="D91">
        <v>3</v>
      </c>
      <c r="E91" t="s">
        <v>912</v>
      </c>
    </row>
    <row r="92" spans="1:5">
      <c r="A92" s="14">
        <v>43054.60833333333</v>
      </c>
      <c r="B92" t="s">
        <v>147</v>
      </c>
      <c r="C92">
        <v>2013</v>
      </c>
      <c r="D92">
        <v>4</v>
      </c>
      <c r="E92" t="s">
        <v>912</v>
      </c>
    </row>
    <row r="93" spans="1:5">
      <c r="A93" s="14">
        <v>43054.60833333333</v>
      </c>
      <c r="B93" t="s">
        <v>147</v>
      </c>
      <c r="C93">
        <v>2013</v>
      </c>
      <c r="D93">
        <v>5</v>
      </c>
      <c r="E93" t="s">
        <v>912</v>
      </c>
    </row>
    <row r="94" spans="1:5">
      <c r="A94" s="14">
        <v>43054.60833333333</v>
      </c>
      <c r="B94" t="s">
        <v>147</v>
      </c>
      <c r="C94">
        <v>2013</v>
      </c>
      <c r="D94">
        <v>6</v>
      </c>
      <c r="E94" t="s">
        <v>912</v>
      </c>
    </row>
    <row r="95" spans="1:5">
      <c r="A95" s="14">
        <v>43054.60833333333</v>
      </c>
      <c r="B95" t="s">
        <v>147</v>
      </c>
      <c r="C95">
        <v>2013</v>
      </c>
      <c r="D95">
        <v>7</v>
      </c>
      <c r="E95" t="s">
        <v>912</v>
      </c>
    </row>
    <row r="96" spans="1:5">
      <c r="A96" s="14">
        <v>43054.60833333333</v>
      </c>
      <c r="B96" t="s">
        <v>147</v>
      </c>
      <c r="C96">
        <v>2014</v>
      </c>
      <c r="D96">
        <v>1</v>
      </c>
      <c r="E96" t="s">
        <v>4025</v>
      </c>
    </row>
    <row r="97" spans="1:5">
      <c r="A97" s="14">
        <v>43054.60833333333</v>
      </c>
      <c r="B97" t="s">
        <v>147</v>
      </c>
      <c r="C97">
        <v>2014</v>
      </c>
      <c r="D97">
        <v>2</v>
      </c>
      <c r="E97" t="s">
        <v>912</v>
      </c>
    </row>
    <row r="98" spans="1:5">
      <c r="A98" s="14">
        <v>43054.60833333333</v>
      </c>
      <c r="B98" t="s">
        <v>147</v>
      </c>
      <c r="C98">
        <v>2014</v>
      </c>
      <c r="D98">
        <v>3</v>
      </c>
      <c r="E98" t="s">
        <v>912</v>
      </c>
    </row>
    <row r="99" spans="1:5">
      <c r="A99" s="14">
        <v>43054.60833333333</v>
      </c>
      <c r="B99" t="s">
        <v>147</v>
      </c>
      <c r="C99">
        <v>2014</v>
      </c>
      <c r="D99">
        <v>4</v>
      </c>
      <c r="E99" t="s">
        <v>912</v>
      </c>
    </row>
    <row r="100" spans="1:5">
      <c r="A100" s="14">
        <v>43054.60833333333</v>
      </c>
      <c r="B100" t="s">
        <v>147</v>
      </c>
      <c r="C100">
        <v>2014</v>
      </c>
      <c r="D100">
        <v>5</v>
      </c>
      <c r="E100" t="s">
        <v>912</v>
      </c>
    </row>
    <row r="101" spans="1:5">
      <c r="A101" s="14">
        <v>43054.60833333333</v>
      </c>
      <c r="B101" t="s">
        <v>147</v>
      </c>
      <c r="C101">
        <v>2014</v>
      </c>
      <c r="D101">
        <v>6</v>
      </c>
      <c r="E101" t="s">
        <v>912</v>
      </c>
    </row>
    <row r="102" spans="1:5">
      <c r="A102" s="14">
        <v>43054.60833333333</v>
      </c>
      <c r="B102" t="s">
        <v>147</v>
      </c>
      <c r="C102">
        <v>2014</v>
      </c>
      <c r="D102">
        <v>7</v>
      </c>
      <c r="E102" t="s">
        <v>4026</v>
      </c>
    </row>
    <row r="103" spans="1:5">
      <c r="A103" s="14">
        <v>43054.60833333333</v>
      </c>
      <c r="B103" t="s">
        <v>147</v>
      </c>
      <c r="C103">
        <v>2015</v>
      </c>
      <c r="D103">
        <v>1</v>
      </c>
      <c r="E103" t="s">
        <v>912</v>
      </c>
    </row>
    <row r="104" spans="1:5">
      <c r="A104" s="14">
        <v>43054.60833333333</v>
      </c>
      <c r="B104" t="s">
        <v>147</v>
      </c>
      <c r="C104">
        <v>2015</v>
      </c>
      <c r="D104">
        <v>2</v>
      </c>
      <c r="E104" t="s">
        <v>912</v>
      </c>
    </row>
    <row r="105" spans="1:5">
      <c r="A105" s="14">
        <v>43054.60833333333</v>
      </c>
      <c r="B105" t="s">
        <v>147</v>
      </c>
      <c r="C105">
        <v>2015</v>
      </c>
      <c r="D105">
        <v>3</v>
      </c>
      <c r="E105" t="s">
        <v>912</v>
      </c>
    </row>
    <row r="106" spans="1:5">
      <c r="A106" s="14">
        <v>43054.60833333333</v>
      </c>
      <c r="B106" t="s">
        <v>147</v>
      </c>
      <c r="C106">
        <v>2015</v>
      </c>
      <c r="D106">
        <v>4</v>
      </c>
      <c r="E106" t="s">
        <v>912</v>
      </c>
    </row>
    <row r="107" spans="1:5">
      <c r="A107" s="14">
        <v>43054.60833333333</v>
      </c>
      <c r="B107" t="s">
        <v>147</v>
      </c>
      <c r="C107">
        <v>2015</v>
      </c>
      <c r="D107">
        <v>5</v>
      </c>
      <c r="E107" t="s">
        <v>912</v>
      </c>
    </row>
    <row r="108" spans="1:5">
      <c r="A108" s="14">
        <v>43054.60833333333</v>
      </c>
      <c r="B108" t="s">
        <v>147</v>
      </c>
      <c r="C108">
        <v>2015</v>
      </c>
      <c r="D108">
        <v>6</v>
      </c>
      <c r="E108" t="s">
        <v>912</v>
      </c>
    </row>
    <row r="109" spans="1:5">
      <c r="A109" s="14">
        <v>43054.60833333333</v>
      </c>
      <c r="B109" t="s">
        <v>147</v>
      </c>
      <c r="C109">
        <v>2015</v>
      </c>
      <c r="D109">
        <v>7</v>
      </c>
      <c r="E109" t="s">
        <v>912</v>
      </c>
    </row>
    <row r="110" spans="1:5">
      <c r="A110" s="14">
        <v>43054.60833333333</v>
      </c>
      <c r="B110" t="s">
        <v>147</v>
      </c>
      <c r="C110">
        <v>2016</v>
      </c>
      <c r="D110">
        <v>1</v>
      </c>
      <c r="E110" t="s">
        <v>561</v>
      </c>
    </row>
    <row r="111" spans="1:5">
      <c r="A111" s="14">
        <v>43054.60833333333</v>
      </c>
      <c r="B111" t="s">
        <v>147</v>
      </c>
      <c r="C111">
        <v>2016</v>
      </c>
      <c r="D111">
        <v>2</v>
      </c>
      <c r="E111" t="s">
        <v>561</v>
      </c>
    </row>
    <row r="112" spans="1:5">
      <c r="A112" s="14">
        <v>43054.60833333333</v>
      </c>
      <c r="B112" t="s">
        <v>147</v>
      </c>
      <c r="C112">
        <v>2016</v>
      </c>
      <c r="D112">
        <v>3</v>
      </c>
      <c r="E112" t="s">
        <v>561</v>
      </c>
    </row>
    <row r="113" spans="1:5">
      <c r="A113" s="14">
        <v>43054.60833333333</v>
      </c>
      <c r="B113" t="s">
        <v>147</v>
      </c>
      <c r="C113">
        <v>2016</v>
      </c>
      <c r="D113">
        <v>4</v>
      </c>
      <c r="E113" t="s">
        <v>561</v>
      </c>
    </row>
    <row r="114" spans="1:5">
      <c r="A114" s="14">
        <v>43054.60833333333</v>
      </c>
      <c r="B114" t="s">
        <v>147</v>
      </c>
      <c r="C114">
        <v>2016</v>
      </c>
      <c r="D114">
        <v>5</v>
      </c>
      <c r="E114" t="s">
        <v>561</v>
      </c>
    </row>
    <row r="115" spans="1:5">
      <c r="A115" s="14">
        <v>43054.60833333333</v>
      </c>
      <c r="B115" t="s">
        <v>147</v>
      </c>
      <c r="C115">
        <v>2016</v>
      </c>
      <c r="D115">
        <v>6</v>
      </c>
      <c r="E115" t="s">
        <v>561</v>
      </c>
    </row>
    <row r="116" spans="1:5">
      <c r="A116" s="14">
        <v>43054.60833333333</v>
      </c>
      <c r="B116" t="s">
        <v>147</v>
      </c>
      <c r="C116">
        <v>2016</v>
      </c>
      <c r="D116">
        <v>7</v>
      </c>
      <c r="E116" t="s">
        <v>561</v>
      </c>
    </row>
    <row r="117" spans="1:5">
      <c r="A117" s="14">
        <v>43054.60833333333</v>
      </c>
      <c r="B117" t="s">
        <v>155</v>
      </c>
      <c r="C117">
        <v>2013</v>
      </c>
      <c r="D117">
        <v>1</v>
      </c>
    </row>
    <row r="118" spans="1:5">
      <c r="A118" s="14">
        <v>43054.60833333333</v>
      </c>
      <c r="B118" t="s">
        <v>155</v>
      </c>
      <c r="C118">
        <v>2013</v>
      </c>
      <c r="D118">
        <v>2</v>
      </c>
    </row>
    <row r="119" spans="1:5">
      <c r="A119" s="14">
        <v>43054.60833333333</v>
      </c>
      <c r="B119" t="s">
        <v>155</v>
      </c>
      <c r="C119">
        <v>2013</v>
      </c>
      <c r="D119">
        <v>3</v>
      </c>
    </row>
    <row r="120" spans="1:5">
      <c r="A120" s="14">
        <v>43054.60833333333</v>
      </c>
      <c r="B120" t="s">
        <v>155</v>
      </c>
      <c r="C120">
        <v>2013</v>
      </c>
      <c r="D120">
        <v>4</v>
      </c>
    </row>
    <row r="121" spans="1:5">
      <c r="A121" s="14">
        <v>43054.60833333333</v>
      </c>
      <c r="B121" t="s">
        <v>155</v>
      </c>
      <c r="C121">
        <v>2013</v>
      </c>
      <c r="D121">
        <v>5</v>
      </c>
    </row>
    <row r="122" spans="1:5">
      <c r="A122" s="14">
        <v>43054.60833333333</v>
      </c>
      <c r="B122" t="s">
        <v>155</v>
      </c>
      <c r="C122">
        <v>2013</v>
      </c>
      <c r="D122">
        <v>6</v>
      </c>
    </row>
    <row r="123" spans="1:5">
      <c r="A123" s="14">
        <v>43054.60833333333</v>
      </c>
      <c r="B123" t="s">
        <v>155</v>
      </c>
      <c r="C123">
        <v>2013</v>
      </c>
      <c r="D123">
        <v>7</v>
      </c>
    </row>
    <row r="124" spans="1:5">
      <c r="A124" s="14">
        <v>43054.60833333333</v>
      </c>
      <c r="B124" t="s">
        <v>155</v>
      </c>
      <c r="C124">
        <v>2014</v>
      </c>
      <c r="D124">
        <v>1</v>
      </c>
    </row>
    <row r="125" spans="1:5">
      <c r="A125" s="14">
        <v>43054.60833333333</v>
      </c>
      <c r="B125" t="s">
        <v>155</v>
      </c>
      <c r="C125">
        <v>2014</v>
      </c>
      <c r="D125">
        <v>2</v>
      </c>
    </row>
    <row r="126" spans="1:5">
      <c r="A126" s="14">
        <v>43054.60833333333</v>
      </c>
      <c r="B126" t="s">
        <v>155</v>
      </c>
      <c r="C126">
        <v>2014</v>
      </c>
      <c r="D126">
        <v>3</v>
      </c>
    </row>
    <row r="127" spans="1:5">
      <c r="A127" s="14">
        <v>43054.60833333333</v>
      </c>
      <c r="B127" t="s">
        <v>155</v>
      </c>
      <c r="C127">
        <v>2014</v>
      </c>
      <c r="D127">
        <v>4</v>
      </c>
    </row>
    <row r="128" spans="1:5">
      <c r="A128" s="14">
        <v>43054.60833333333</v>
      </c>
      <c r="B128" t="s">
        <v>155</v>
      </c>
      <c r="C128">
        <v>2014</v>
      </c>
      <c r="D128">
        <v>5</v>
      </c>
    </row>
    <row r="129" spans="1:4">
      <c r="A129" s="14">
        <v>43054.60833333333</v>
      </c>
      <c r="B129" t="s">
        <v>155</v>
      </c>
      <c r="C129">
        <v>2014</v>
      </c>
      <c r="D129">
        <v>6</v>
      </c>
    </row>
    <row r="130" spans="1:4">
      <c r="A130" s="14">
        <v>43054.60833333333</v>
      </c>
      <c r="B130" t="s">
        <v>155</v>
      </c>
      <c r="C130">
        <v>2014</v>
      </c>
      <c r="D130">
        <v>7</v>
      </c>
    </row>
    <row r="131" spans="1:4">
      <c r="A131" s="14">
        <v>43054.60833333333</v>
      </c>
      <c r="B131" t="s">
        <v>155</v>
      </c>
      <c r="C131">
        <v>2015</v>
      </c>
      <c r="D131">
        <v>1</v>
      </c>
    </row>
    <row r="132" spans="1:4">
      <c r="A132" s="14">
        <v>43054.60833333333</v>
      </c>
      <c r="B132" t="s">
        <v>155</v>
      </c>
      <c r="C132">
        <v>2015</v>
      </c>
      <c r="D132">
        <v>2</v>
      </c>
    </row>
    <row r="133" spans="1:4">
      <c r="A133" s="14">
        <v>43054.60833333333</v>
      </c>
      <c r="B133" t="s">
        <v>155</v>
      </c>
      <c r="C133">
        <v>2015</v>
      </c>
      <c r="D133">
        <v>3</v>
      </c>
    </row>
    <row r="134" spans="1:4">
      <c r="A134" s="14">
        <v>43054.60833333333</v>
      </c>
      <c r="B134" t="s">
        <v>155</v>
      </c>
      <c r="C134">
        <v>2015</v>
      </c>
      <c r="D134">
        <v>4</v>
      </c>
    </row>
    <row r="135" spans="1:4">
      <c r="A135" s="14">
        <v>43054.60833333333</v>
      </c>
      <c r="B135" t="s">
        <v>155</v>
      </c>
      <c r="C135">
        <v>2015</v>
      </c>
      <c r="D135">
        <v>5</v>
      </c>
    </row>
    <row r="136" spans="1:4">
      <c r="A136" s="14">
        <v>43054.60833333333</v>
      </c>
      <c r="B136" t="s">
        <v>155</v>
      </c>
      <c r="C136">
        <v>2015</v>
      </c>
      <c r="D136">
        <v>6</v>
      </c>
    </row>
    <row r="137" spans="1:4">
      <c r="A137" s="14">
        <v>43054.60833333333</v>
      </c>
      <c r="B137" t="s">
        <v>155</v>
      </c>
      <c r="C137">
        <v>2015</v>
      </c>
      <c r="D137">
        <v>7</v>
      </c>
    </row>
    <row r="138" spans="1:4">
      <c r="A138" s="14">
        <v>43054.60833333333</v>
      </c>
      <c r="B138" t="s">
        <v>155</v>
      </c>
      <c r="C138">
        <v>2016</v>
      </c>
      <c r="D138">
        <v>1</v>
      </c>
    </row>
    <row r="139" spans="1:4">
      <c r="A139" s="14">
        <v>43054.60833333333</v>
      </c>
      <c r="B139" t="s">
        <v>155</v>
      </c>
      <c r="C139">
        <v>2016</v>
      </c>
      <c r="D139">
        <v>2</v>
      </c>
    </row>
    <row r="140" spans="1:4">
      <c r="A140" s="14">
        <v>43054.60833333333</v>
      </c>
      <c r="B140" t="s">
        <v>155</v>
      </c>
      <c r="C140">
        <v>2016</v>
      </c>
      <c r="D140">
        <v>3</v>
      </c>
    </row>
    <row r="141" spans="1:4">
      <c r="A141" s="14">
        <v>43054.60833333333</v>
      </c>
      <c r="B141" t="s">
        <v>155</v>
      </c>
      <c r="C141">
        <v>2016</v>
      </c>
      <c r="D141">
        <v>4</v>
      </c>
    </row>
    <row r="142" spans="1:4">
      <c r="A142" s="14">
        <v>43054.60833333333</v>
      </c>
      <c r="B142" t="s">
        <v>155</v>
      </c>
      <c r="C142">
        <v>2016</v>
      </c>
      <c r="D142">
        <v>5</v>
      </c>
    </row>
    <row r="143" spans="1:4">
      <c r="A143" s="14">
        <v>43054.60833333333</v>
      </c>
      <c r="B143" t="s">
        <v>155</v>
      </c>
      <c r="C143">
        <v>2016</v>
      </c>
      <c r="D143">
        <v>6</v>
      </c>
    </row>
    <row r="144" spans="1:4">
      <c r="A144" s="14">
        <v>43054.60833333333</v>
      </c>
      <c r="B144" t="s">
        <v>155</v>
      </c>
      <c r="C144">
        <v>2016</v>
      </c>
      <c r="D144">
        <v>7</v>
      </c>
    </row>
    <row r="145" spans="1:5">
      <c r="A145" s="14">
        <v>43054.60833333333</v>
      </c>
      <c r="B145" t="s">
        <v>162</v>
      </c>
      <c r="C145">
        <v>2013</v>
      </c>
      <c r="D145">
        <v>1</v>
      </c>
      <c r="E145" t="s">
        <v>4030</v>
      </c>
    </row>
    <row r="146" spans="1:5">
      <c r="A146" s="14">
        <v>43054.60833333333</v>
      </c>
      <c r="B146" t="s">
        <v>162</v>
      </c>
      <c r="C146">
        <v>2013</v>
      </c>
      <c r="D146">
        <v>2</v>
      </c>
      <c r="E146" t="s">
        <v>7391</v>
      </c>
    </row>
    <row r="147" spans="1:5">
      <c r="A147" s="14">
        <v>43054.60833333333</v>
      </c>
      <c r="B147" t="s">
        <v>162</v>
      </c>
      <c r="C147">
        <v>2013</v>
      </c>
      <c r="D147">
        <v>3</v>
      </c>
    </row>
    <row r="148" spans="1:5">
      <c r="A148" s="14">
        <v>43054.60833333333</v>
      </c>
      <c r="B148" t="s">
        <v>162</v>
      </c>
      <c r="C148">
        <v>2013</v>
      </c>
      <c r="D148">
        <v>4</v>
      </c>
      <c r="E148" t="s">
        <v>4027</v>
      </c>
    </row>
    <row r="149" spans="1:5">
      <c r="A149" s="14">
        <v>43054.60833333333</v>
      </c>
      <c r="B149" t="s">
        <v>162</v>
      </c>
      <c r="C149">
        <v>2013</v>
      </c>
      <c r="D149">
        <v>5</v>
      </c>
    </row>
    <row r="150" spans="1:5">
      <c r="A150" s="14">
        <v>43054.60833333333</v>
      </c>
      <c r="B150" t="s">
        <v>162</v>
      </c>
      <c r="C150">
        <v>2013</v>
      </c>
      <c r="D150">
        <v>6</v>
      </c>
      <c r="E150" t="s">
        <v>7392</v>
      </c>
    </row>
    <row r="151" spans="1:5">
      <c r="A151" s="14">
        <v>43054.60833333333</v>
      </c>
      <c r="B151" t="s">
        <v>162</v>
      </c>
      <c r="C151">
        <v>2013</v>
      </c>
      <c r="D151">
        <v>7</v>
      </c>
      <c r="E151" t="s">
        <v>4028</v>
      </c>
    </row>
    <row r="152" spans="1:5">
      <c r="A152" s="14">
        <v>43054.60833333333</v>
      </c>
      <c r="B152" t="s">
        <v>162</v>
      </c>
      <c r="C152">
        <v>2014</v>
      </c>
      <c r="D152">
        <v>3</v>
      </c>
    </row>
    <row r="153" spans="1:5">
      <c r="A153" s="14">
        <v>43054.60833333333</v>
      </c>
      <c r="B153" t="s">
        <v>162</v>
      </c>
      <c r="C153">
        <v>2014</v>
      </c>
      <c r="D153">
        <v>4</v>
      </c>
      <c r="E153" t="s">
        <v>4027</v>
      </c>
    </row>
    <row r="154" spans="1:5">
      <c r="A154" s="14">
        <v>43054.60833333333</v>
      </c>
      <c r="B154" t="s">
        <v>162</v>
      </c>
      <c r="C154">
        <v>2014</v>
      </c>
      <c r="D154">
        <v>5</v>
      </c>
    </row>
    <row r="155" spans="1:5">
      <c r="A155" s="14">
        <v>43054.60833333333</v>
      </c>
      <c r="B155" t="s">
        <v>162</v>
      </c>
      <c r="C155">
        <v>2014</v>
      </c>
      <c r="D155">
        <v>6</v>
      </c>
      <c r="E155" t="s">
        <v>7393</v>
      </c>
    </row>
    <row r="156" spans="1:5">
      <c r="A156" s="14">
        <v>43054.60833333333</v>
      </c>
      <c r="B156" t="s">
        <v>162</v>
      </c>
      <c r="C156">
        <v>2014</v>
      </c>
      <c r="D156">
        <v>7</v>
      </c>
      <c r="E156" t="s">
        <v>4028</v>
      </c>
    </row>
    <row r="157" spans="1:5">
      <c r="A157" s="14">
        <v>43054.60833333333</v>
      </c>
      <c r="B157" t="s">
        <v>162</v>
      </c>
      <c r="C157">
        <v>2014</v>
      </c>
      <c r="D157" t="s">
        <v>4007</v>
      </c>
      <c r="E157" t="s">
        <v>4029</v>
      </c>
    </row>
    <row r="158" spans="1:5">
      <c r="A158" s="14">
        <v>43054.60833333333</v>
      </c>
      <c r="B158" t="s">
        <v>162</v>
      </c>
      <c r="C158">
        <v>2014</v>
      </c>
      <c r="D158" t="s">
        <v>4008</v>
      </c>
      <c r="E158" t="s">
        <v>4030</v>
      </c>
    </row>
    <row r="159" spans="1:5">
      <c r="A159" s="14">
        <v>43054.60833333333</v>
      </c>
      <c r="B159" t="s">
        <v>162</v>
      </c>
      <c r="C159">
        <v>2015</v>
      </c>
      <c r="D159">
        <v>1</v>
      </c>
      <c r="E159" t="s">
        <v>7394</v>
      </c>
    </row>
    <row r="160" spans="1:5">
      <c r="A160" s="14">
        <v>43054.60833333333</v>
      </c>
      <c r="B160" t="s">
        <v>162</v>
      </c>
      <c r="C160">
        <v>2015</v>
      </c>
      <c r="D160">
        <v>2</v>
      </c>
      <c r="E160" t="s">
        <v>7395</v>
      </c>
    </row>
    <row r="161" spans="1:5">
      <c r="A161" s="14">
        <v>43054.60833333333</v>
      </c>
      <c r="B161" t="s">
        <v>162</v>
      </c>
      <c r="C161">
        <v>2015</v>
      </c>
      <c r="D161">
        <v>3</v>
      </c>
    </row>
    <row r="162" spans="1:5">
      <c r="A162" s="14">
        <v>43054.60833333333</v>
      </c>
      <c r="B162" t="s">
        <v>162</v>
      </c>
      <c r="C162">
        <v>2015</v>
      </c>
      <c r="D162">
        <v>4</v>
      </c>
      <c r="E162" t="s">
        <v>7396</v>
      </c>
    </row>
    <row r="163" spans="1:5">
      <c r="A163" s="14">
        <v>43054.60833333333</v>
      </c>
      <c r="B163" t="s">
        <v>162</v>
      </c>
      <c r="C163">
        <v>2015</v>
      </c>
      <c r="D163">
        <v>5</v>
      </c>
    </row>
    <row r="164" spans="1:5">
      <c r="A164" s="14">
        <v>43054.60833333333</v>
      </c>
      <c r="B164" t="s">
        <v>162</v>
      </c>
      <c r="C164">
        <v>2015</v>
      </c>
      <c r="D164">
        <v>6</v>
      </c>
      <c r="E164" t="s">
        <v>7397</v>
      </c>
    </row>
    <row r="165" spans="1:5">
      <c r="A165" s="14">
        <v>43054.60833333333</v>
      </c>
      <c r="B165" t="s">
        <v>162</v>
      </c>
      <c r="C165">
        <v>2015</v>
      </c>
      <c r="D165">
        <v>7</v>
      </c>
      <c r="E165" t="s">
        <v>4028</v>
      </c>
    </row>
    <row r="166" spans="1:5">
      <c r="A166" s="14">
        <v>43054.60833333333</v>
      </c>
      <c r="B166" t="s">
        <v>162</v>
      </c>
      <c r="C166">
        <v>2016</v>
      </c>
      <c r="D166">
        <v>1</v>
      </c>
      <c r="E166" t="s">
        <v>7398</v>
      </c>
    </row>
    <row r="167" spans="1:5">
      <c r="A167" s="14">
        <v>43054.60833333333</v>
      </c>
      <c r="B167" t="s">
        <v>162</v>
      </c>
      <c r="C167">
        <v>2016</v>
      </c>
      <c r="D167">
        <v>2</v>
      </c>
      <c r="E167" t="s">
        <v>7399</v>
      </c>
    </row>
    <row r="168" spans="1:5">
      <c r="A168" s="14">
        <v>43054.60833333333</v>
      </c>
      <c r="B168" t="s">
        <v>162</v>
      </c>
      <c r="C168">
        <v>2016</v>
      </c>
      <c r="D168">
        <v>3</v>
      </c>
    </row>
    <row r="169" spans="1:5">
      <c r="A169" s="14">
        <v>43054.60833333333</v>
      </c>
      <c r="B169" t="s">
        <v>162</v>
      </c>
      <c r="C169">
        <v>2016</v>
      </c>
      <c r="D169">
        <v>4</v>
      </c>
      <c r="E169" t="s">
        <v>7396</v>
      </c>
    </row>
    <row r="170" spans="1:5">
      <c r="A170" s="14">
        <v>43054.60833333333</v>
      </c>
      <c r="B170" t="s">
        <v>162</v>
      </c>
      <c r="C170">
        <v>2016</v>
      </c>
      <c r="D170">
        <v>5</v>
      </c>
    </row>
    <row r="171" spans="1:5">
      <c r="A171" s="14">
        <v>43054.60833333333</v>
      </c>
      <c r="B171" t="s">
        <v>162</v>
      </c>
      <c r="C171">
        <v>2016</v>
      </c>
      <c r="D171">
        <v>6</v>
      </c>
      <c r="E171" t="s">
        <v>7400</v>
      </c>
    </row>
    <row r="172" spans="1:5">
      <c r="A172" s="14">
        <v>43054.60833333333</v>
      </c>
      <c r="B172" t="s">
        <v>162</v>
      </c>
      <c r="C172">
        <v>2016</v>
      </c>
      <c r="D172">
        <v>7</v>
      </c>
      <c r="E172" t="s">
        <v>7401</v>
      </c>
    </row>
    <row r="173" spans="1:5">
      <c r="A173" s="14">
        <v>43054.60833333333</v>
      </c>
      <c r="B173" t="s">
        <v>172</v>
      </c>
      <c r="C173">
        <v>2013</v>
      </c>
      <c r="D173">
        <v>1</v>
      </c>
    </row>
    <row r="174" spans="1:5">
      <c r="A174" s="14">
        <v>43054.60833333333</v>
      </c>
      <c r="B174" t="s">
        <v>172</v>
      </c>
      <c r="C174">
        <v>2013</v>
      </c>
      <c r="D174">
        <v>2</v>
      </c>
      <c r="E174" t="s">
        <v>4031</v>
      </c>
    </row>
    <row r="175" spans="1:5">
      <c r="A175" s="14">
        <v>43054.60833333333</v>
      </c>
      <c r="B175" t="s">
        <v>172</v>
      </c>
      <c r="C175">
        <v>2013</v>
      </c>
      <c r="D175">
        <v>3</v>
      </c>
    </row>
    <row r="176" spans="1:5">
      <c r="A176" s="14">
        <v>43054.60833333333</v>
      </c>
      <c r="B176" t="s">
        <v>172</v>
      </c>
      <c r="C176">
        <v>2013</v>
      </c>
      <c r="D176">
        <v>4</v>
      </c>
      <c r="E176" t="s">
        <v>4032</v>
      </c>
    </row>
    <row r="177" spans="1:5">
      <c r="A177" s="14">
        <v>43054.60833333333</v>
      </c>
      <c r="B177" t="s">
        <v>172</v>
      </c>
      <c r="C177">
        <v>2013</v>
      </c>
      <c r="D177">
        <v>5</v>
      </c>
      <c r="E177" t="s">
        <v>4033</v>
      </c>
    </row>
    <row r="178" spans="1:5">
      <c r="A178" s="14">
        <v>43054.60833333333</v>
      </c>
      <c r="B178" t="s">
        <v>172</v>
      </c>
      <c r="C178">
        <v>2013</v>
      </c>
      <c r="D178">
        <v>6</v>
      </c>
      <c r="E178" t="s">
        <v>4034</v>
      </c>
    </row>
    <row r="179" spans="1:5">
      <c r="A179" s="14">
        <v>43054.60833333333</v>
      </c>
      <c r="B179" t="s">
        <v>172</v>
      </c>
      <c r="C179">
        <v>2013</v>
      </c>
      <c r="D179">
        <v>7</v>
      </c>
      <c r="E179" t="s">
        <v>4035</v>
      </c>
    </row>
    <row r="180" spans="1:5">
      <c r="A180" s="14">
        <v>43054.60833333333</v>
      </c>
      <c r="B180" t="s">
        <v>172</v>
      </c>
      <c r="C180">
        <v>2014</v>
      </c>
      <c r="D180">
        <v>1</v>
      </c>
    </row>
    <row r="181" spans="1:5">
      <c r="A181" s="14">
        <v>43054.60833333333</v>
      </c>
      <c r="B181" t="s">
        <v>172</v>
      </c>
      <c r="C181">
        <v>2014</v>
      </c>
      <c r="D181">
        <v>2</v>
      </c>
      <c r="E181" t="s">
        <v>4031</v>
      </c>
    </row>
    <row r="182" spans="1:5">
      <c r="A182" s="14">
        <v>43054.60833333333</v>
      </c>
      <c r="B182" t="s">
        <v>172</v>
      </c>
      <c r="C182">
        <v>2014</v>
      </c>
      <c r="D182">
        <v>3</v>
      </c>
    </row>
    <row r="183" spans="1:5">
      <c r="A183" s="14">
        <v>43054.60833333333</v>
      </c>
      <c r="B183" t="s">
        <v>172</v>
      </c>
      <c r="C183">
        <v>2014</v>
      </c>
      <c r="D183">
        <v>4</v>
      </c>
      <c r="E183" t="s">
        <v>4036</v>
      </c>
    </row>
    <row r="184" spans="1:5">
      <c r="A184" s="14">
        <v>43054.60833333333</v>
      </c>
      <c r="B184" t="s">
        <v>172</v>
      </c>
      <c r="C184">
        <v>2014</v>
      </c>
      <c r="D184">
        <v>5</v>
      </c>
      <c r="E184" t="s">
        <v>4037</v>
      </c>
    </row>
    <row r="185" spans="1:5">
      <c r="A185" s="14">
        <v>43054.60833333333</v>
      </c>
      <c r="B185" t="s">
        <v>172</v>
      </c>
      <c r="C185">
        <v>2014</v>
      </c>
      <c r="D185">
        <v>6</v>
      </c>
      <c r="E185" t="s">
        <v>4038</v>
      </c>
    </row>
    <row r="186" spans="1:5">
      <c r="A186" s="14">
        <v>43054.60833333333</v>
      </c>
      <c r="B186" t="s">
        <v>172</v>
      </c>
      <c r="C186">
        <v>2014</v>
      </c>
      <c r="D186">
        <v>7</v>
      </c>
      <c r="E186" t="s">
        <v>4035</v>
      </c>
    </row>
    <row r="187" spans="1:5">
      <c r="A187" s="14">
        <v>43054.60833333333</v>
      </c>
      <c r="B187" t="s">
        <v>172</v>
      </c>
      <c r="C187">
        <v>2015</v>
      </c>
      <c r="D187">
        <v>1</v>
      </c>
    </row>
    <row r="188" spans="1:5">
      <c r="A188" s="14">
        <v>43054.60833333333</v>
      </c>
      <c r="B188" t="s">
        <v>172</v>
      </c>
      <c r="C188">
        <v>2015</v>
      </c>
      <c r="D188">
        <v>2</v>
      </c>
      <c r="E188" t="s">
        <v>4031</v>
      </c>
    </row>
    <row r="189" spans="1:5">
      <c r="A189" s="14">
        <v>43054.60833333333</v>
      </c>
      <c r="B189" t="s">
        <v>172</v>
      </c>
      <c r="C189">
        <v>2015</v>
      </c>
      <c r="D189">
        <v>3</v>
      </c>
    </row>
    <row r="190" spans="1:5">
      <c r="A190" s="14">
        <v>43054.60833333333</v>
      </c>
      <c r="B190" t="s">
        <v>172</v>
      </c>
      <c r="C190">
        <v>2015</v>
      </c>
      <c r="D190">
        <v>4</v>
      </c>
      <c r="E190" t="s">
        <v>4036</v>
      </c>
    </row>
    <row r="191" spans="1:5">
      <c r="A191" s="14">
        <v>43054.60833333333</v>
      </c>
      <c r="B191" t="s">
        <v>172</v>
      </c>
      <c r="C191">
        <v>2015</v>
      </c>
      <c r="D191">
        <v>5</v>
      </c>
      <c r="E191" t="s">
        <v>4037</v>
      </c>
    </row>
    <row r="192" spans="1:5">
      <c r="A192" s="14">
        <v>43054.60833333333</v>
      </c>
      <c r="B192" t="s">
        <v>172</v>
      </c>
      <c r="C192">
        <v>2015</v>
      </c>
      <c r="D192">
        <v>6</v>
      </c>
      <c r="E192" t="s">
        <v>7402</v>
      </c>
    </row>
    <row r="193" spans="1:5">
      <c r="A193" s="14">
        <v>43054.60833333333</v>
      </c>
      <c r="B193" t="s">
        <v>172</v>
      </c>
      <c r="C193">
        <v>2015</v>
      </c>
      <c r="D193">
        <v>7</v>
      </c>
      <c r="E193" t="s">
        <v>7403</v>
      </c>
    </row>
    <row r="194" spans="1:5">
      <c r="A194" s="14">
        <v>43054.60833333333</v>
      </c>
      <c r="B194" t="s">
        <v>172</v>
      </c>
      <c r="C194">
        <v>2016</v>
      </c>
      <c r="D194">
        <v>1</v>
      </c>
    </row>
    <row r="195" spans="1:5">
      <c r="A195" s="14">
        <v>43054.60833333333</v>
      </c>
      <c r="B195" t="s">
        <v>172</v>
      </c>
      <c r="C195">
        <v>2016</v>
      </c>
      <c r="D195">
        <v>2</v>
      </c>
      <c r="E195" t="s">
        <v>4031</v>
      </c>
    </row>
    <row r="196" spans="1:5">
      <c r="A196" s="14">
        <v>43054.60833333333</v>
      </c>
      <c r="B196" t="s">
        <v>172</v>
      </c>
      <c r="C196">
        <v>2016</v>
      </c>
      <c r="D196">
        <v>3</v>
      </c>
    </row>
    <row r="197" spans="1:5">
      <c r="A197" s="14">
        <v>43054.60833333333</v>
      </c>
      <c r="B197" t="s">
        <v>172</v>
      </c>
      <c r="C197">
        <v>2016</v>
      </c>
      <c r="D197">
        <v>4</v>
      </c>
      <c r="E197" t="s">
        <v>4036</v>
      </c>
    </row>
    <row r="198" spans="1:5">
      <c r="A198" s="14">
        <v>43054.60833333333</v>
      </c>
      <c r="B198" t="s">
        <v>172</v>
      </c>
      <c r="C198">
        <v>2016</v>
      </c>
      <c r="D198">
        <v>5</v>
      </c>
      <c r="E198" t="s">
        <v>4037</v>
      </c>
    </row>
    <row r="199" spans="1:5">
      <c r="A199" s="14">
        <v>43054.60833333333</v>
      </c>
      <c r="B199" t="s">
        <v>172</v>
      </c>
      <c r="C199">
        <v>2016</v>
      </c>
      <c r="D199">
        <v>6</v>
      </c>
      <c r="E199" t="s">
        <v>7402</v>
      </c>
    </row>
    <row r="200" spans="1:5">
      <c r="A200" s="14">
        <v>43054.60833333333</v>
      </c>
      <c r="B200" t="s">
        <v>172</v>
      </c>
      <c r="C200">
        <v>2016</v>
      </c>
      <c r="D200">
        <v>7</v>
      </c>
      <c r="E200" t="s">
        <v>7403</v>
      </c>
    </row>
    <row r="201" spans="1:5">
      <c r="A201" s="14">
        <v>43054.60833333333</v>
      </c>
      <c r="B201" t="s">
        <v>180</v>
      </c>
      <c r="C201">
        <v>2013</v>
      </c>
      <c r="D201">
        <v>1</v>
      </c>
      <c r="E201" t="s">
        <v>4039</v>
      </c>
    </row>
    <row r="202" spans="1:5">
      <c r="A202" s="14">
        <v>43054.60833333333</v>
      </c>
      <c r="B202" t="s">
        <v>180</v>
      </c>
      <c r="C202">
        <v>2013</v>
      </c>
      <c r="D202">
        <v>2</v>
      </c>
      <c r="E202" t="s">
        <v>4039</v>
      </c>
    </row>
    <row r="203" spans="1:5">
      <c r="A203" s="14">
        <v>43054.60833333333</v>
      </c>
      <c r="B203" t="s">
        <v>180</v>
      </c>
      <c r="C203">
        <v>2013</v>
      </c>
      <c r="D203">
        <v>3</v>
      </c>
      <c r="E203" t="s">
        <v>4039</v>
      </c>
    </row>
    <row r="204" spans="1:5">
      <c r="A204" s="14">
        <v>43054.60833333333</v>
      </c>
      <c r="B204" t="s">
        <v>180</v>
      </c>
      <c r="C204">
        <v>2013</v>
      </c>
      <c r="D204">
        <v>4</v>
      </c>
      <c r="E204" t="s">
        <v>4039</v>
      </c>
    </row>
    <row r="205" spans="1:5">
      <c r="A205" s="14">
        <v>43054.60833333333</v>
      </c>
      <c r="B205" t="s">
        <v>180</v>
      </c>
      <c r="C205">
        <v>2013</v>
      </c>
      <c r="D205">
        <v>5</v>
      </c>
      <c r="E205" t="s">
        <v>4039</v>
      </c>
    </row>
    <row r="206" spans="1:5">
      <c r="A206" s="14">
        <v>43054.60833333333</v>
      </c>
      <c r="B206" t="s">
        <v>180</v>
      </c>
      <c r="C206">
        <v>2013</v>
      </c>
      <c r="D206">
        <v>6</v>
      </c>
      <c r="E206" t="s">
        <v>4039</v>
      </c>
    </row>
    <row r="207" spans="1:5">
      <c r="A207" s="14">
        <v>43054.60833333333</v>
      </c>
      <c r="B207" t="s">
        <v>180</v>
      </c>
      <c r="C207">
        <v>2013</v>
      </c>
      <c r="D207">
        <v>7</v>
      </c>
      <c r="E207" t="s">
        <v>4039</v>
      </c>
    </row>
    <row r="208" spans="1:5">
      <c r="A208" s="14">
        <v>43054.60833333333</v>
      </c>
      <c r="B208" t="s">
        <v>180</v>
      </c>
      <c r="C208">
        <v>2014</v>
      </c>
      <c r="D208">
        <v>1</v>
      </c>
      <c r="E208" t="s">
        <v>4040</v>
      </c>
    </row>
    <row r="209" spans="1:5">
      <c r="A209" s="14">
        <v>43054.60833333333</v>
      </c>
      <c r="B209" t="s">
        <v>180</v>
      </c>
      <c r="C209">
        <v>2014</v>
      </c>
      <c r="D209">
        <v>2</v>
      </c>
      <c r="E209" t="s">
        <v>4040</v>
      </c>
    </row>
    <row r="210" spans="1:5">
      <c r="A210" s="14">
        <v>43054.60833333333</v>
      </c>
      <c r="B210" t="s">
        <v>180</v>
      </c>
      <c r="C210">
        <v>2014</v>
      </c>
      <c r="D210">
        <v>3</v>
      </c>
      <c r="E210" t="s">
        <v>4040</v>
      </c>
    </row>
    <row r="211" spans="1:5">
      <c r="A211" s="14">
        <v>43054.60833333333</v>
      </c>
      <c r="B211" t="s">
        <v>180</v>
      </c>
      <c r="C211">
        <v>2014</v>
      </c>
      <c r="D211">
        <v>4</v>
      </c>
      <c r="E211" t="s">
        <v>4040</v>
      </c>
    </row>
    <row r="212" spans="1:5">
      <c r="A212" s="14">
        <v>43054.60833333333</v>
      </c>
      <c r="B212" t="s">
        <v>180</v>
      </c>
      <c r="C212">
        <v>2014</v>
      </c>
      <c r="D212">
        <v>5</v>
      </c>
      <c r="E212" t="s">
        <v>4040</v>
      </c>
    </row>
    <row r="213" spans="1:5">
      <c r="A213" s="14">
        <v>43054.60833333333</v>
      </c>
      <c r="B213" t="s">
        <v>180</v>
      </c>
      <c r="C213">
        <v>2014</v>
      </c>
      <c r="D213">
        <v>6</v>
      </c>
      <c r="E213" t="s">
        <v>4040</v>
      </c>
    </row>
    <row r="214" spans="1:5">
      <c r="A214" s="14">
        <v>43054.60833333333</v>
      </c>
      <c r="B214" t="s">
        <v>180</v>
      </c>
      <c r="C214">
        <v>2014</v>
      </c>
      <c r="D214">
        <v>7</v>
      </c>
      <c r="E214" t="s">
        <v>4040</v>
      </c>
    </row>
    <row r="215" spans="1:5">
      <c r="A215" s="14">
        <v>43054.60833333333</v>
      </c>
      <c r="B215" t="s">
        <v>180</v>
      </c>
      <c r="C215">
        <v>2015</v>
      </c>
      <c r="D215">
        <v>1</v>
      </c>
      <c r="E215" t="s">
        <v>4040</v>
      </c>
    </row>
    <row r="216" spans="1:5">
      <c r="A216" s="14">
        <v>43054.60833333333</v>
      </c>
      <c r="B216" t="s">
        <v>180</v>
      </c>
      <c r="C216">
        <v>2015</v>
      </c>
      <c r="D216">
        <v>2</v>
      </c>
      <c r="E216" t="s">
        <v>4040</v>
      </c>
    </row>
    <row r="217" spans="1:5">
      <c r="A217" s="14">
        <v>43054.60833333333</v>
      </c>
      <c r="B217" t="s">
        <v>180</v>
      </c>
      <c r="C217">
        <v>2015</v>
      </c>
      <c r="D217">
        <v>3</v>
      </c>
      <c r="E217" t="s">
        <v>4040</v>
      </c>
    </row>
    <row r="218" spans="1:5">
      <c r="A218" s="14">
        <v>43054.60833333333</v>
      </c>
      <c r="B218" t="s">
        <v>180</v>
      </c>
      <c r="C218">
        <v>2015</v>
      </c>
      <c r="D218">
        <v>4</v>
      </c>
      <c r="E218" t="s">
        <v>4040</v>
      </c>
    </row>
    <row r="219" spans="1:5">
      <c r="A219" s="14">
        <v>43054.60833333333</v>
      </c>
      <c r="B219" t="s">
        <v>180</v>
      </c>
      <c r="C219">
        <v>2015</v>
      </c>
      <c r="D219">
        <v>5</v>
      </c>
      <c r="E219" t="s">
        <v>4040</v>
      </c>
    </row>
    <row r="220" spans="1:5">
      <c r="A220" s="14">
        <v>43054.60833333333</v>
      </c>
      <c r="B220" t="s">
        <v>180</v>
      </c>
      <c r="C220">
        <v>2015</v>
      </c>
      <c r="D220">
        <v>6</v>
      </c>
      <c r="E220" t="s">
        <v>4040</v>
      </c>
    </row>
    <row r="221" spans="1:5">
      <c r="A221" s="14">
        <v>43054.60833333333</v>
      </c>
      <c r="B221" t="s">
        <v>180</v>
      </c>
      <c r="C221">
        <v>2015</v>
      </c>
      <c r="D221">
        <v>7</v>
      </c>
      <c r="E221" t="s">
        <v>4040</v>
      </c>
    </row>
    <row r="222" spans="1:5">
      <c r="A222" s="14">
        <v>43054.60833333333</v>
      </c>
      <c r="B222" t="s">
        <v>180</v>
      </c>
      <c r="C222">
        <v>2016</v>
      </c>
      <c r="D222">
        <v>1</v>
      </c>
      <c r="E222" t="s">
        <v>4040</v>
      </c>
    </row>
    <row r="223" spans="1:5">
      <c r="A223" s="14">
        <v>43054.60833333333</v>
      </c>
      <c r="B223" t="s">
        <v>180</v>
      </c>
      <c r="C223">
        <v>2016</v>
      </c>
      <c r="D223">
        <v>2</v>
      </c>
      <c r="E223" t="s">
        <v>4040</v>
      </c>
    </row>
    <row r="224" spans="1:5">
      <c r="A224" s="14">
        <v>43054.60833333333</v>
      </c>
      <c r="B224" t="s">
        <v>180</v>
      </c>
      <c r="C224">
        <v>2016</v>
      </c>
      <c r="D224">
        <v>3</v>
      </c>
      <c r="E224" t="s">
        <v>4040</v>
      </c>
    </row>
    <row r="225" spans="1:5">
      <c r="A225" s="14">
        <v>43054.60833333333</v>
      </c>
      <c r="B225" t="s">
        <v>180</v>
      </c>
      <c r="C225">
        <v>2016</v>
      </c>
      <c r="D225">
        <v>4</v>
      </c>
      <c r="E225" t="s">
        <v>4040</v>
      </c>
    </row>
    <row r="226" spans="1:5">
      <c r="A226" s="14">
        <v>43054.60833333333</v>
      </c>
      <c r="B226" t="s">
        <v>180</v>
      </c>
      <c r="C226">
        <v>2016</v>
      </c>
      <c r="D226">
        <v>5</v>
      </c>
      <c r="E226" t="s">
        <v>4040</v>
      </c>
    </row>
    <row r="227" spans="1:5">
      <c r="A227" s="14">
        <v>43054.60833333333</v>
      </c>
      <c r="B227" t="s">
        <v>180</v>
      </c>
      <c r="C227">
        <v>2016</v>
      </c>
      <c r="D227">
        <v>6</v>
      </c>
      <c r="E227" t="s">
        <v>4040</v>
      </c>
    </row>
    <row r="228" spans="1:5">
      <c r="A228" s="14">
        <v>43054.60833333333</v>
      </c>
      <c r="B228" t="s">
        <v>180</v>
      </c>
      <c r="C228">
        <v>2016</v>
      </c>
      <c r="D228">
        <v>7</v>
      </c>
      <c r="E228" t="s">
        <v>4040</v>
      </c>
    </row>
    <row r="229" spans="1:5">
      <c r="A229" s="14">
        <v>43054.60833333333</v>
      </c>
      <c r="B229" t="s">
        <v>192</v>
      </c>
      <c r="C229">
        <v>2013</v>
      </c>
      <c r="D229">
        <v>1</v>
      </c>
      <c r="E229" t="s">
        <v>4041</v>
      </c>
    </row>
    <row r="230" spans="1:5">
      <c r="A230" s="14">
        <v>43054.60833333333</v>
      </c>
      <c r="B230" t="s">
        <v>192</v>
      </c>
      <c r="C230">
        <v>2013</v>
      </c>
      <c r="D230">
        <v>2</v>
      </c>
      <c r="E230" t="s">
        <v>4042</v>
      </c>
    </row>
    <row r="231" spans="1:5">
      <c r="A231" s="14">
        <v>43054.60833333333</v>
      </c>
      <c r="B231" t="s">
        <v>192</v>
      </c>
      <c r="C231">
        <v>2013</v>
      </c>
      <c r="D231">
        <v>3</v>
      </c>
      <c r="E231" t="s">
        <v>4043</v>
      </c>
    </row>
    <row r="232" spans="1:5">
      <c r="A232" s="14">
        <v>43054.60833333333</v>
      </c>
      <c r="B232" t="s">
        <v>192</v>
      </c>
      <c r="C232">
        <v>2013</v>
      </c>
      <c r="D232">
        <v>4</v>
      </c>
      <c r="E232" t="s">
        <v>7404</v>
      </c>
    </row>
    <row r="233" spans="1:5">
      <c r="A233" s="14">
        <v>43054.60833333333</v>
      </c>
      <c r="B233" t="s">
        <v>192</v>
      </c>
      <c r="C233">
        <v>2013</v>
      </c>
      <c r="D233">
        <v>5</v>
      </c>
      <c r="E233" t="s">
        <v>4044</v>
      </c>
    </row>
    <row r="234" spans="1:5">
      <c r="A234" s="14">
        <v>43054.60833333333</v>
      </c>
      <c r="B234" t="s">
        <v>192</v>
      </c>
      <c r="C234">
        <v>2013</v>
      </c>
      <c r="D234">
        <v>6</v>
      </c>
      <c r="E234" t="s">
        <v>4045</v>
      </c>
    </row>
    <row r="235" spans="1:5">
      <c r="A235" s="14">
        <v>43054.60833333333</v>
      </c>
      <c r="B235" t="s">
        <v>192</v>
      </c>
      <c r="C235">
        <v>2013</v>
      </c>
      <c r="D235">
        <v>7</v>
      </c>
      <c r="E235" t="s">
        <v>4046</v>
      </c>
    </row>
    <row r="236" spans="1:5">
      <c r="A236" s="14">
        <v>43054.60833333333</v>
      </c>
      <c r="B236" t="s">
        <v>192</v>
      </c>
      <c r="C236">
        <v>2014</v>
      </c>
      <c r="D236">
        <v>1</v>
      </c>
      <c r="E236" t="s">
        <v>7405</v>
      </c>
    </row>
    <row r="237" spans="1:5">
      <c r="A237" s="14">
        <v>43054.60833333333</v>
      </c>
      <c r="B237" t="s">
        <v>192</v>
      </c>
      <c r="C237">
        <v>2014</v>
      </c>
      <c r="D237">
        <v>2</v>
      </c>
      <c r="E237" t="s">
        <v>4042</v>
      </c>
    </row>
    <row r="238" spans="1:5">
      <c r="A238" s="14">
        <v>43054.60833333333</v>
      </c>
      <c r="B238" t="s">
        <v>192</v>
      </c>
      <c r="C238">
        <v>2014</v>
      </c>
      <c r="D238">
        <v>3</v>
      </c>
      <c r="E238" t="s">
        <v>4043</v>
      </c>
    </row>
    <row r="239" spans="1:5">
      <c r="A239" s="14">
        <v>43054.60833333333</v>
      </c>
      <c r="B239" t="s">
        <v>192</v>
      </c>
      <c r="C239">
        <v>2014</v>
      </c>
      <c r="D239">
        <v>4</v>
      </c>
      <c r="E239" t="s">
        <v>7404</v>
      </c>
    </row>
    <row r="240" spans="1:5">
      <c r="A240" s="14">
        <v>43054.60833333333</v>
      </c>
      <c r="B240" t="s">
        <v>192</v>
      </c>
      <c r="C240">
        <v>2014</v>
      </c>
      <c r="D240">
        <v>5</v>
      </c>
      <c r="E240" t="s">
        <v>4047</v>
      </c>
    </row>
    <row r="241" spans="1:5">
      <c r="A241" s="14">
        <v>43054.60833333333</v>
      </c>
      <c r="B241" t="s">
        <v>192</v>
      </c>
      <c r="C241">
        <v>2014</v>
      </c>
      <c r="D241">
        <v>6</v>
      </c>
      <c r="E241" t="s">
        <v>4048</v>
      </c>
    </row>
    <row r="242" spans="1:5">
      <c r="A242" s="14">
        <v>43054.60833333333</v>
      </c>
      <c r="B242" t="s">
        <v>192</v>
      </c>
      <c r="C242">
        <v>2014</v>
      </c>
      <c r="D242">
        <v>7</v>
      </c>
      <c r="E242" t="s">
        <v>4046</v>
      </c>
    </row>
    <row r="243" spans="1:5">
      <c r="A243" s="14">
        <v>43054.60833333333</v>
      </c>
      <c r="B243" t="s">
        <v>192</v>
      </c>
      <c r="C243">
        <v>2015</v>
      </c>
      <c r="D243">
        <v>1</v>
      </c>
      <c r="E243" t="s">
        <v>7406</v>
      </c>
    </row>
    <row r="244" spans="1:5">
      <c r="A244" s="14">
        <v>43054.60833333333</v>
      </c>
      <c r="B244" t="s">
        <v>192</v>
      </c>
      <c r="C244">
        <v>2015</v>
      </c>
      <c r="D244">
        <v>2</v>
      </c>
      <c r="E244" t="s">
        <v>7407</v>
      </c>
    </row>
    <row r="245" spans="1:5">
      <c r="A245" s="14">
        <v>43054.60833333333</v>
      </c>
      <c r="B245" t="s">
        <v>192</v>
      </c>
      <c r="C245">
        <v>2015</v>
      </c>
      <c r="D245">
        <v>3</v>
      </c>
      <c r="E245" t="s">
        <v>4043</v>
      </c>
    </row>
    <row r="246" spans="1:5">
      <c r="A246" s="14">
        <v>43054.60833333333</v>
      </c>
      <c r="B246" t="s">
        <v>192</v>
      </c>
      <c r="C246">
        <v>2015</v>
      </c>
      <c r="D246">
        <v>4</v>
      </c>
      <c r="E246" t="s">
        <v>7404</v>
      </c>
    </row>
    <row r="247" spans="1:5">
      <c r="A247" s="14">
        <v>43054.60833333333</v>
      </c>
      <c r="B247" t="s">
        <v>192</v>
      </c>
      <c r="C247">
        <v>2015</v>
      </c>
      <c r="D247">
        <v>5</v>
      </c>
      <c r="E247" t="s">
        <v>4047</v>
      </c>
    </row>
    <row r="248" spans="1:5">
      <c r="A248" s="14">
        <v>43054.60833333333</v>
      </c>
      <c r="B248" t="s">
        <v>192</v>
      </c>
      <c r="C248">
        <v>2015</v>
      </c>
      <c r="D248">
        <v>6</v>
      </c>
      <c r="E248" t="s">
        <v>4048</v>
      </c>
    </row>
    <row r="249" spans="1:5">
      <c r="A249" s="14">
        <v>43054.60833333333</v>
      </c>
      <c r="B249" t="s">
        <v>192</v>
      </c>
      <c r="C249">
        <v>2015</v>
      </c>
      <c r="D249">
        <v>7</v>
      </c>
      <c r="E249" t="s">
        <v>4046</v>
      </c>
    </row>
    <row r="250" spans="1:5">
      <c r="A250" s="14">
        <v>43054.60833333333</v>
      </c>
      <c r="B250" t="s">
        <v>192</v>
      </c>
      <c r="C250">
        <v>2016</v>
      </c>
      <c r="D250">
        <v>1</v>
      </c>
      <c r="E250" t="s">
        <v>7406</v>
      </c>
    </row>
    <row r="251" spans="1:5">
      <c r="A251" s="14">
        <v>43054.60833333333</v>
      </c>
      <c r="B251" t="s">
        <v>192</v>
      </c>
      <c r="C251">
        <v>2016</v>
      </c>
      <c r="D251">
        <v>2</v>
      </c>
      <c r="E251" t="s">
        <v>4042</v>
      </c>
    </row>
    <row r="252" spans="1:5">
      <c r="A252" s="14">
        <v>43054.60833333333</v>
      </c>
      <c r="B252" t="s">
        <v>192</v>
      </c>
      <c r="C252">
        <v>2016</v>
      </c>
      <c r="D252">
        <v>3</v>
      </c>
      <c r="E252" t="s">
        <v>4043</v>
      </c>
    </row>
    <row r="253" spans="1:5">
      <c r="A253" s="14">
        <v>43054.60833333333</v>
      </c>
      <c r="B253" t="s">
        <v>192</v>
      </c>
      <c r="C253">
        <v>2016</v>
      </c>
      <c r="D253">
        <v>4</v>
      </c>
      <c r="E253" t="s">
        <v>7408</v>
      </c>
    </row>
    <row r="254" spans="1:5">
      <c r="A254" s="14">
        <v>43054.60833333333</v>
      </c>
      <c r="B254" t="s">
        <v>192</v>
      </c>
      <c r="C254">
        <v>2016</v>
      </c>
      <c r="D254">
        <v>5</v>
      </c>
      <c r="E254" t="s">
        <v>4047</v>
      </c>
    </row>
    <row r="255" spans="1:5">
      <c r="A255" s="14">
        <v>43054.60833333333</v>
      </c>
      <c r="B255" t="s">
        <v>192</v>
      </c>
      <c r="C255">
        <v>2016</v>
      </c>
      <c r="D255">
        <v>6</v>
      </c>
      <c r="E255" t="s">
        <v>4048</v>
      </c>
    </row>
    <row r="256" spans="1:5">
      <c r="A256" s="14">
        <v>43054.60833333333</v>
      </c>
      <c r="B256" t="s">
        <v>192</v>
      </c>
      <c r="C256">
        <v>2016</v>
      </c>
      <c r="D256">
        <v>7</v>
      </c>
      <c r="E256" t="s">
        <v>4046</v>
      </c>
    </row>
    <row r="257" spans="1:5">
      <c r="A257" s="14">
        <v>43054.60833333333</v>
      </c>
      <c r="B257" t="s">
        <v>199</v>
      </c>
      <c r="C257">
        <v>2013</v>
      </c>
      <c r="D257">
        <v>1</v>
      </c>
      <c r="E257" t="s">
        <v>4049</v>
      </c>
    </row>
    <row r="258" spans="1:5">
      <c r="A258" s="14">
        <v>43054.60833333333</v>
      </c>
      <c r="B258" t="s">
        <v>199</v>
      </c>
      <c r="C258">
        <v>2013</v>
      </c>
      <c r="D258">
        <v>2</v>
      </c>
      <c r="E258" t="s">
        <v>4050</v>
      </c>
    </row>
    <row r="259" spans="1:5">
      <c r="A259" s="14">
        <v>43054.60833333333</v>
      </c>
      <c r="B259" t="s">
        <v>199</v>
      </c>
      <c r="C259">
        <v>2013</v>
      </c>
      <c r="D259">
        <v>3</v>
      </c>
    </row>
    <row r="260" spans="1:5">
      <c r="A260" s="14">
        <v>43054.60833333333</v>
      </c>
      <c r="B260" t="s">
        <v>199</v>
      </c>
      <c r="C260">
        <v>2013</v>
      </c>
      <c r="D260">
        <v>4</v>
      </c>
      <c r="E260" t="s">
        <v>4051</v>
      </c>
    </row>
    <row r="261" spans="1:5">
      <c r="A261" s="14">
        <v>43054.60833333333</v>
      </c>
      <c r="B261" t="s">
        <v>199</v>
      </c>
      <c r="C261">
        <v>2013</v>
      </c>
      <c r="D261">
        <v>5</v>
      </c>
    </row>
    <row r="262" spans="1:5">
      <c r="A262" s="14">
        <v>43054.60833333333</v>
      </c>
      <c r="B262" t="s">
        <v>199</v>
      </c>
      <c r="C262">
        <v>2013</v>
      </c>
      <c r="D262">
        <v>6</v>
      </c>
      <c r="E262">
        <v>10</v>
      </c>
    </row>
    <row r="263" spans="1:5">
      <c r="A263" s="14">
        <v>43054.60833333333</v>
      </c>
      <c r="B263" t="s">
        <v>199</v>
      </c>
      <c r="C263">
        <v>2013</v>
      </c>
      <c r="D263">
        <v>7</v>
      </c>
    </row>
    <row r="264" spans="1:5">
      <c r="A264" s="14">
        <v>43054.60833333333</v>
      </c>
      <c r="B264" t="s">
        <v>199</v>
      </c>
      <c r="C264">
        <v>2014</v>
      </c>
      <c r="D264">
        <v>1</v>
      </c>
      <c r="E264" t="s">
        <v>4049</v>
      </c>
    </row>
    <row r="265" spans="1:5">
      <c r="A265" s="14">
        <v>43054.60833333333</v>
      </c>
      <c r="B265" t="s">
        <v>199</v>
      </c>
      <c r="C265">
        <v>2014</v>
      </c>
      <c r="D265">
        <v>2</v>
      </c>
      <c r="E265" t="s">
        <v>4050</v>
      </c>
    </row>
    <row r="266" spans="1:5">
      <c r="A266" s="14">
        <v>43054.60833333333</v>
      </c>
      <c r="B266" t="s">
        <v>199</v>
      </c>
      <c r="C266">
        <v>2014</v>
      </c>
      <c r="D266">
        <v>3</v>
      </c>
    </row>
    <row r="267" spans="1:5">
      <c r="A267" s="14">
        <v>43054.60833333333</v>
      </c>
      <c r="B267" t="s">
        <v>199</v>
      </c>
      <c r="C267">
        <v>2014</v>
      </c>
      <c r="D267">
        <v>4</v>
      </c>
      <c r="E267" t="s">
        <v>4052</v>
      </c>
    </row>
    <row r="268" spans="1:5">
      <c r="A268" s="14">
        <v>43054.60833333333</v>
      </c>
      <c r="B268" t="s">
        <v>199</v>
      </c>
      <c r="C268">
        <v>2014</v>
      </c>
      <c r="D268">
        <v>5</v>
      </c>
    </row>
    <row r="269" spans="1:5">
      <c r="A269" s="14">
        <v>43054.60833333333</v>
      </c>
      <c r="B269" t="s">
        <v>199</v>
      </c>
      <c r="C269">
        <v>2014</v>
      </c>
      <c r="D269">
        <v>6</v>
      </c>
      <c r="E269">
        <v>10</v>
      </c>
    </row>
    <row r="270" spans="1:5">
      <c r="A270" s="14">
        <v>43054.60833333333</v>
      </c>
      <c r="B270" t="s">
        <v>199</v>
      </c>
      <c r="C270">
        <v>2014</v>
      </c>
      <c r="D270">
        <v>7</v>
      </c>
    </row>
    <row r="271" spans="1:5">
      <c r="A271" s="14">
        <v>43054.60833333333</v>
      </c>
      <c r="B271" t="s">
        <v>199</v>
      </c>
      <c r="C271">
        <v>2015</v>
      </c>
      <c r="D271">
        <v>1</v>
      </c>
      <c r="E271" t="s">
        <v>4049</v>
      </c>
    </row>
    <row r="272" spans="1:5">
      <c r="A272" s="14">
        <v>43054.60833333333</v>
      </c>
      <c r="B272" t="s">
        <v>199</v>
      </c>
      <c r="C272">
        <v>2015</v>
      </c>
      <c r="D272">
        <v>2</v>
      </c>
      <c r="E272" t="s">
        <v>4050</v>
      </c>
    </row>
    <row r="273" spans="1:5">
      <c r="A273" s="14">
        <v>43054.60833333333</v>
      </c>
      <c r="B273" t="s">
        <v>199</v>
      </c>
      <c r="C273">
        <v>2015</v>
      </c>
      <c r="D273">
        <v>3</v>
      </c>
    </row>
    <row r="274" spans="1:5">
      <c r="A274" s="14">
        <v>43054.60833333333</v>
      </c>
      <c r="B274" t="s">
        <v>199</v>
      </c>
      <c r="C274">
        <v>2015</v>
      </c>
      <c r="D274">
        <v>4</v>
      </c>
      <c r="E274" t="s">
        <v>7409</v>
      </c>
    </row>
    <row r="275" spans="1:5">
      <c r="A275" s="14">
        <v>43054.60833333333</v>
      </c>
      <c r="B275" t="s">
        <v>199</v>
      </c>
      <c r="C275">
        <v>2015</v>
      </c>
      <c r="D275">
        <v>5</v>
      </c>
    </row>
    <row r="276" spans="1:5">
      <c r="A276" s="14">
        <v>43054.60833333333</v>
      </c>
      <c r="B276" t="s">
        <v>199</v>
      </c>
      <c r="C276">
        <v>2015</v>
      </c>
      <c r="D276">
        <v>6</v>
      </c>
      <c r="E276">
        <v>12</v>
      </c>
    </row>
    <row r="277" spans="1:5">
      <c r="A277" s="14">
        <v>43054.60833333333</v>
      </c>
      <c r="B277" t="s">
        <v>199</v>
      </c>
      <c r="C277">
        <v>2015</v>
      </c>
      <c r="D277">
        <v>7</v>
      </c>
    </row>
    <row r="278" spans="1:5">
      <c r="A278" s="14">
        <v>43054.60833333333</v>
      </c>
      <c r="B278" t="s">
        <v>199</v>
      </c>
      <c r="C278">
        <v>2016</v>
      </c>
      <c r="D278">
        <v>1</v>
      </c>
      <c r="E278" t="s">
        <v>4049</v>
      </c>
    </row>
    <row r="279" spans="1:5">
      <c r="A279" s="14">
        <v>43054.60833333333</v>
      </c>
      <c r="B279" t="s">
        <v>199</v>
      </c>
      <c r="C279">
        <v>2016</v>
      </c>
      <c r="D279">
        <v>2</v>
      </c>
      <c r="E279" t="s">
        <v>4050</v>
      </c>
    </row>
    <row r="280" spans="1:5">
      <c r="A280" s="14">
        <v>43054.60833333333</v>
      </c>
      <c r="B280" t="s">
        <v>199</v>
      </c>
      <c r="C280">
        <v>2016</v>
      </c>
      <c r="D280">
        <v>3</v>
      </c>
    </row>
    <row r="281" spans="1:5">
      <c r="A281" s="14">
        <v>43054.60833333333</v>
      </c>
      <c r="B281" t="s">
        <v>199</v>
      </c>
      <c r="C281">
        <v>2016</v>
      </c>
      <c r="D281">
        <v>4</v>
      </c>
      <c r="E281" t="s">
        <v>7409</v>
      </c>
    </row>
    <row r="282" spans="1:5">
      <c r="A282" s="14">
        <v>43054.60833333333</v>
      </c>
      <c r="B282" t="s">
        <v>199</v>
      </c>
      <c r="C282">
        <v>2016</v>
      </c>
      <c r="D282">
        <v>5</v>
      </c>
    </row>
    <row r="283" spans="1:5">
      <c r="A283" s="14">
        <v>43054.60833333333</v>
      </c>
      <c r="B283" t="s">
        <v>199</v>
      </c>
      <c r="C283">
        <v>2016</v>
      </c>
      <c r="D283">
        <v>6</v>
      </c>
      <c r="E283">
        <v>16</v>
      </c>
    </row>
    <row r="284" spans="1:5">
      <c r="A284" s="14">
        <v>43054.60833333333</v>
      </c>
      <c r="B284" t="s">
        <v>199</v>
      </c>
      <c r="C284">
        <v>2016</v>
      </c>
      <c r="D284">
        <v>7</v>
      </c>
    </row>
    <row r="285" spans="1:5">
      <c r="A285" s="14">
        <v>43054.60833333333</v>
      </c>
      <c r="B285" t="s">
        <v>205</v>
      </c>
      <c r="C285">
        <v>2013</v>
      </c>
    </row>
    <row r="286" spans="1:5">
      <c r="A286" s="14">
        <v>43054.60833333333</v>
      </c>
      <c r="B286" t="s">
        <v>205</v>
      </c>
      <c r="C286">
        <v>2013</v>
      </c>
      <c r="D286">
        <v>1</v>
      </c>
    </row>
    <row r="287" spans="1:5">
      <c r="A287" s="14">
        <v>43054.60833333333</v>
      </c>
      <c r="B287" t="s">
        <v>205</v>
      </c>
      <c r="C287">
        <v>2013</v>
      </c>
      <c r="D287">
        <v>2</v>
      </c>
      <c r="E287" t="s">
        <v>4053</v>
      </c>
    </row>
    <row r="288" spans="1:5">
      <c r="A288" s="14">
        <v>43054.60833333333</v>
      </c>
      <c r="B288" t="s">
        <v>205</v>
      </c>
      <c r="C288">
        <v>2013</v>
      </c>
      <c r="D288">
        <v>3</v>
      </c>
    </row>
    <row r="289" spans="1:5">
      <c r="A289" s="14">
        <v>43054.60833333333</v>
      </c>
      <c r="B289" t="s">
        <v>205</v>
      </c>
      <c r="C289">
        <v>2013</v>
      </c>
      <c r="D289">
        <v>4</v>
      </c>
      <c r="E289" t="s">
        <v>4054</v>
      </c>
    </row>
    <row r="290" spans="1:5">
      <c r="A290" s="14">
        <v>43054.60833333333</v>
      </c>
      <c r="B290" t="s">
        <v>205</v>
      </c>
      <c r="C290">
        <v>2013</v>
      </c>
      <c r="D290">
        <v>5</v>
      </c>
    </row>
    <row r="291" spans="1:5">
      <c r="A291" s="14">
        <v>43054.60833333333</v>
      </c>
      <c r="B291" t="s">
        <v>205</v>
      </c>
      <c r="C291">
        <v>2013</v>
      </c>
      <c r="D291">
        <v>6</v>
      </c>
      <c r="E291">
        <v>4</v>
      </c>
    </row>
    <row r="292" spans="1:5">
      <c r="A292" s="14">
        <v>43054.60833333333</v>
      </c>
      <c r="B292" t="s">
        <v>205</v>
      </c>
      <c r="C292">
        <v>2013</v>
      </c>
      <c r="D292">
        <v>7</v>
      </c>
      <c r="E292" t="s">
        <v>4055</v>
      </c>
    </row>
    <row r="293" spans="1:5">
      <c r="A293" s="14">
        <v>43054.60833333333</v>
      </c>
      <c r="B293" t="s">
        <v>205</v>
      </c>
      <c r="C293">
        <v>2014</v>
      </c>
    </row>
    <row r="294" spans="1:5">
      <c r="A294" s="14">
        <v>43054.60833333333</v>
      </c>
      <c r="B294" t="s">
        <v>205</v>
      </c>
      <c r="C294">
        <v>2014</v>
      </c>
      <c r="D294">
        <v>1</v>
      </c>
    </row>
    <row r="295" spans="1:5">
      <c r="A295" s="14">
        <v>43054.60833333333</v>
      </c>
      <c r="B295" t="s">
        <v>205</v>
      </c>
      <c r="C295">
        <v>2014</v>
      </c>
      <c r="D295">
        <v>2</v>
      </c>
      <c r="E295" t="s">
        <v>4053</v>
      </c>
    </row>
    <row r="296" spans="1:5">
      <c r="A296" s="14">
        <v>43054.60833333333</v>
      </c>
      <c r="B296" t="s">
        <v>205</v>
      </c>
      <c r="C296">
        <v>2014</v>
      </c>
      <c r="D296">
        <v>3</v>
      </c>
    </row>
    <row r="297" spans="1:5">
      <c r="A297" s="14">
        <v>43054.60833333333</v>
      </c>
      <c r="B297" t="s">
        <v>205</v>
      </c>
      <c r="C297">
        <v>2014</v>
      </c>
      <c r="D297">
        <v>4</v>
      </c>
      <c r="E297" t="s">
        <v>4054</v>
      </c>
    </row>
    <row r="298" spans="1:5">
      <c r="A298" s="14">
        <v>43054.60833333333</v>
      </c>
      <c r="B298" t="s">
        <v>205</v>
      </c>
      <c r="C298">
        <v>2014</v>
      </c>
      <c r="D298">
        <v>5</v>
      </c>
    </row>
    <row r="299" spans="1:5">
      <c r="A299" s="14">
        <v>43054.60833333333</v>
      </c>
      <c r="B299" t="s">
        <v>205</v>
      </c>
      <c r="C299">
        <v>2014</v>
      </c>
      <c r="D299">
        <v>6</v>
      </c>
      <c r="E299">
        <v>4</v>
      </c>
    </row>
    <row r="300" spans="1:5">
      <c r="A300" s="14">
        <v>43054.60833333333</v>
      </c>
      <c r="B300" t="s">
        <v>205</v>
      </c>
      <c r="C300">
        <v>2014</v>
      </c>
      <c r="D300">
        <v>7</v>
      </c>
      <c r="E300" t="s">
        <v>4055</v>
      </c>
    </row>
    <row r="301" spans="1:5">
      <c r="A301" s="14">
        <v>43054.60833333333</v>
      </c>
      <c r="B301" t="s">
        <v>205</v>
      </c>
      <c r="C301">
        <v>2015</v>
      </c>
      <c r="D301">
        <v>1</v>
      </c>
    </row>
    <row r="302" spans="1:5">
      <c r="A302" s="14">
        <v>43054.60833333333</v>
      </c>
      <c r="B302" t="s">
        <v>205</v>
      </c>
      <c r="C302">
        <v>2015</v>
      </c>
      <c r="D302">
        <v>2</v>
      </c>
      <c r="E302" t="s">
        <v>4053</v>
      </c>
    </row>
    <row r="303" spans="1:5">
      <c r="A303" s="14">
        <v>43054.60833333333</v>
      </c>
      <c r="B303" t="s">
        <v>205</v>
      </c>
      <c r="C303">
        <v>2015</v>
      </c>
      <c r="D303">
        <v>3</v>
      </c>
    </row>
    <row r="304" spans="1:5">
      <c r="A304" s="14">
        <v>43054.60833333333</v>
      </c>
      <c r="B304" t="s">
        <v>205</v>
      </c>
      <c r="C304">
        <v>2015</v>
      </c>
      <c r="D304">
        <v>4</v>
      </c>
      <c r="E304" t="s">
        <v>4054</v>
      </c>
    </row>
    <row r="305" spans="1:5">
      <c r="A305" s="14">
        <v>43054.60833333333</v>
      </c>
      <c r="B305" t="s">
        <v>205</v>
      </c>
      <c r="C305">
        <v>2015</v>
      </c>
      <c r="D305">
        <v>5</v>
      </c>
    </row>
    <row r="306" spans="1:5">
      <c r="A306" s="14">
        <v>43054.60833333333</v>
      </c>
      <c r="B306" t="s">
        <v>205</v>
      </c>
      <c r="C306">
        <v>2015</v>
      </c>
      <c r="D306">
        <v>6</v>
      </c>
      <c r="E306">
        <v>4</v>
      </c>
    </row>
    <row r="307" spans="1:5">
      <c r="A307" s="14">
        <v>43054.60833333333</v>
      </c>
      <c r="B307" t="s">
        <v>205</v>
      </c>
      <c r="C307">
        <v>2015</v>
      </c>
      <c r="D307">
        <v>7</v>
      </c>
      <c r="E307" t="s">
        <v>4055</v>
      </c>
    </row>
    <row r="308" spans="1:5">
      <c r="A308" s="14">
        <v>43054.60833333333</v>
      </c>
      <c r="B308" t="s">
        <v>205</v>
      </c>
      <c r="C308">
        <v>2016</v>
      </c>
      <c r="D308">
        <v>1</v>
      </c>
    </row>
    <row r="309" spans="1:5">
      <c r="A309" s="14">
        <v>43054.60833333333</v>
      </c>
      <c r="B309" t="s">
        <v>205</v>
      </c>
      <c r="C309">
        <v>2016</v>
      </c>
      <c r="D309">
        <v>2</v>
      </c>
      <c r="E309" t="s">
        <v>4053</v>
      </c>
    </row>
    <row r="310" spans="1:5">
      <c r="A310" s="14">
        <v>43054.60833333333</v>
      </c>
      <c r="B310" t="s">
        <v>205</v>
      </c>
      <c r="C310">
        <v>2016</v>
      </c>
      <c r="D310">
        <v>3</v>
      </c>
    </row>
    <row r="311" spans="1:5">
      <c r="A311" s="14">
        <v>43054.60833333333</v>
      </c>
      <c r="B311" t="s">
        <v>205</v>
      </c>
      <c r="C311">
        <v>2016</v>
      </c>
      <c r="D311">
        <v>4</v>
      </c>
      <c r="E311" t="s">
        <v>7410</v>
      </c>
    </row>
    <row r="312" spans="1:5">
      <c r="A312" s="14">
        <v>43054.60833333333</v>
      </c>
      <c r="B312" t="s">
        <v>205</v>
      </c>
      <c r="C312">
        <v>2016</v>
      </c>
      <c r="D312">
        <v>5</v>
      </c>
    </row>
    <row r="313" spans="1:5">
      <c r="A313" s="14">
        <v>43054.60833333333</v>
      </c>
      <c r="B313" t="s">
        <v>205</v>
      </c>
      <c r="C313">
        <v>2016</v>
      </c>
      <c r="D313">
        <v>6</v>
      </c>
      <c r="E313">
        <v>4</v>
      </c>
    </row>
    <row r="314" spans="1:5">
      <c r="A314" s="14">
        <v>43054.60833333333</v>
      </c>
      <c r="B314" t="s">
        <v>205</v>
      </c>
      <c r="C314">
        <v>2016</v>
      </c>
      <c r="D314">
        <v>7</v>
      </c>
    </row>
    <row r="315" spans="1:5">
      <c r="A315" s="14">
        <v>43054.60833333333</v>
      </c>
      <c r="B315" t="s">
        <v>380</v>
      </c>
      <c r="C315">
        <v>2013</v>
      </c>
      <c r="D315">
        <v>1</v>
      </c>
    </row>
    <row r="316" spans="1:5">
      <c r="A316" s="14">
        <v>43054.60833333333</v>
      </c>
      <c r="B316" t="s">
        <v>380</v>
      </c>
      <c r="C316">
        <v>2013</v>
      </c>
      <c r="D316">
        <v>2</v>
      </c>
      <c r="E316" t="s">
        <v>449</v>
      </c>
    </row>
    <row r="317" spans="1:5">
      <c r="A317" s="14">
        <v>43054.60833333333</v>
      </c>
      <c r="B317" t="s">
        <v>380</v>
      </c>
      <c r="C317">
        <v>2013</v>
      </c>
      <c r="D317">
        <v>3</v>
      </c>
    </row>
    <row r="318" spans="1:5">
      <c r="A318" s="14">
        <v>43054.60833333333</v>
      </c>
      <c r="B318" t="s">
        <v>380</v>
      </c>
      <c r="C318">
        <v>2013</v>
      </c>
      <c r="D318">
        <v>4</v>
      </c>
      <c r="E318" t="s">
        <v>4056</v>
      </c>
    </row>
    <row r="319" spans="1:5">
      <c r="A319" s="14">
        <v>43054.60833333333</v>
      </c>
      <c r="B319" t="s">
        <v>380</v>
      </c>
      <c r="C319">
        <v>2013</v>
      </c>
      <c r="D319">
        <v>5</v>
      </c>
    </row>
    <row r="320" spans="1:5">
      <c r="A320" s="14">
        <v>43054.60833333333</v>
      </c>
      <c r="B320" t="s">
        <v>380</v>
      </c>
      <c r="C320">
        <v>2013</v>
      </c>
      <c r="D320">
        <v>6</v>
      </c>
    </row>
    <row r="321" spans="1:5">
      <c r="A321" s="14">
        <v>43054.60833333333</v>
      </c>
      <c r="B321" t="s">
        <v>380</v>
      </c>
      <c r="C321">
        <v>2013</v>
      </c>
      <c r="D321">
        <v>7</v>
      </c>
    </row>
    <row r="322" spans="1:5">
      <c r="A322" s="14">
        <v>43054.60833333333</v>
      </c>
      <c r="B322" t="s">
        <v>380</v>
      </c>
      <c r="C322">
        <v>2014</v>
      </c>
      <c r="D322">
        <v>1</v>
      </c>
      <c r="E322" t="s">
        <v>4057</v>
      </c>
    </row>
    <row r="323" spans="1:5">
      <c r="A323" s="14">
        <v>43054.60833333333</v>
      </c>
      <c r="B323" t="s">
        <v>380</v>
      </c>
      <c r="C323">
        <v>2014</v>
      </c>
      <c r="D323">
        <v>2</v>
      </c>
      <c r="E323" t="s">
        <v>4058</v>
      </c>
    </row>
    <row r="324" spans="1:5">
      <c r="A324" s="14">
        <v>43054.60833333333</v>
      </c>
      <c r="B324" t="s">
        <v>380</v>
      </c>
      <c r="C324">
        <v>2014</v>
      </c>
      <c r="D324">
        <v>3</v>
      </c>
    </row>
    <row r="325" spans="1:5">
      <c r="A325" s="14">
        <v>43054.60833333333</v>
      </c>
      <c r="B325" t="s">
        <v>380</v>
      </c>
      <c r="C325">
        <v>2014</v>
      </c>
      <c r="D325">
        <v>4</v>
      </c>
      <c r="E325" t="s">
        <v>4056</v>
      </c>
    </row>
    <row r="326" spans="1:5">
      <c r="A326" s="14">
        <v>43054.60833333333</v>
      </c>
      <c r="B326" t="s">
        <v>380</v>
      </c>
      <c r="C326">
        <v>2014</v>
      </c>
      <c r="D326">
        <v>5</v>
      </c>
    </row>
    <row r="327" spans="1:5">
      <c r="A327" s="14">
        <v>43054.60833333333</v>
      </c>
      <c r="B327" t="s">
        <v>380</v>
      </c>
      <c r="C327">
        <v>2014</v>
      </c>
      <c r="D327">
        <v>6</v>
      </c>
    </row>
    <row r="328" spans="1:5">
      <c r="A328" s="14">
        <v>43054.60833333333</v>
      </c>
      <c r="B328" t="s">
        <v>380</v>
      </c>
      <c r="C328">
        <v>2014</v>
      </c>
      <c r="D328">
        <v>7</v>
      </c>
    </row>
    <row r="329" spans="1:5">
      <c r="A329" s="14">
        <v>43054.60833333333</v>
      </c>
      <c r="B329" t="s">
        <v>380</v>
      </c>
      <c r="C329">
        <v>2015</v>
      </c>
      <c r="D329">
        <v>1</v>
      </c>
      <c r="E329" t="s">
        <v>7411</v>
      </c>
    </row>
    <row r="330" spans="1:5">
      <c r="A330" s="14">
        <v>43054.60833333333</v>
      </c>
      <c r="B330" t="s">
        <v>380</v>
      </c>
      <c r="C330">
        <v>2015</v>
      </c>
      <c r="D330">
        <v>2</v>
      </c>
      <c r="E330" t="s">
        <v>7412</v>
      </c>
    </row>
    <row r="331" spans="1:5">
      <c r="A331" s="14">
        <v>43054.60833333333</v>
      </c>
      <c r="B331" t="s">
        <v>380</v>
      </c>
      <c r="C331">
        <v>2015</v>
      </c>
      <c r="D331">
        <v>3</v>
      </c>
    </row>
    <row r="332" spans="1:5">
      <c r="A332" s="14">
        <v>43054.60833333333</v>
      </c>
      <c r="B332" t="s">
        <v>380</v>
      </c>
      <c r="C332">
        <v>2015</v>
      </c>
      <c r="D332">
        <v>4</v>
      </c>
      <c r="E332" t="s">
        <v>4056</v>
      </c>
    </row>
    <row r="333" spans="1:5">
      <c r="A333" s="14">
        <v>43054.60833333333</v>
      </c>
      <c r="B333" t="s">
        <v>380</v>
      </c>
      <c r="C333">
        <v>2015</v>
      </c>
      <c r="D333">
        <v>5</v>
      </c>
    </row>
    <row r="334" spans="1:5">
      <c r="A334" s="14">
        <v>43054.60833333333</v>
      </c>
      <c r="B334" t="s">
        <v>380</v>
      </c>
      <c r="C334">
        <v>2015</v>
      </c>
      <c r="D334">
        <v>6</v>
      </c>
    </row>
    <row r="335" spans="1:5">
      <c r="A335" s="14">
        <v>43054.60833333333</v>
      </c>
      <c r="B335" t="s">
        <v>380</v>
      </c>
      <c r="C335">
        <v>2015</v>
      </c>
      <c r="D335">
        <v>7</v>
      </c>
      <c r="E335" t="s">
        <v>7413</v>
      </c>
    </row>
    <row r="336" spans="1:5">
      <c r="A336" s="14">
        <v>43054.60833333333</v>
      </c>
      <c r="B336" t="s">
        <v>380</v>
      </c>
      <c r="C336">
        <v>2016</v>
      </c>
      <c r="D336">
        <v>1</v>
      </c>
      <c r="E336" t="s">
        <v>7414</v>
      </c>
    </row>
    <row r="337" spans="1:5">
      <c r="A337" s="14">
        <v>43054.60833333333</v>
      </c>
      <c r="B337" t="s">
        <v>380</v>
      </c>
      <c r="C337">
        <v>2016</v>
      </c>
      <c r="D337">
        <v>2</v>
      </c>
      <c r="E337" t="s">
        <v>7415</v>
      </c>
    </row>
    <row r="338" spans="1:5">
      <c r="A338" s="14">
        <v>43054.60833333333</v>
      </c>
      <c r="B338" t="s">
        <v>380</v>
      </c>
      <c r="C338">
        <v>2016</v>
      </c>
      <c r="D338">
        <v>3</v>
      </c>
    </row>
    <row r="339" spans="1:5">
      <c r="A339" s="14">
        <v>43054.60833333333</v>
      </c>
      <c r="B339" t="s">
        <v>380</v>
      </c>
      <c r="C339">
        <v>2016</v>
      </c>
      <c r="D339">
        <v>4</v>
      </c>
      <c r="E339" t="s">
        <v>4056</v>
      </c>
    </row>
    <row r="340" spans="1:5">
      <c r="A340" s="14">
        <v>43054.60833333333</v>
      </c>
      <c r="B340" t="s">
        <v>380</v>
      </c>
      <c r="C340">
        <v>2016</v>
      </c>
      <c r="D340">
        <v>5</v>
      </c>
    </row>
    <row r="341" spans="1:5">
      <c r="A341" s="14">
        <v>43054.60833333333</v>
      </c>
      <c r="B341" t="s">
        <v>380</v>
      </c>
      <c r="C341">
        <v>2016</v>
      </c>
      <c r="D341">
        <v>6</v>
      </c>
    </row>
    <row r="342" spans="1:5">
      <c r="A342" s="14">
        <v>43054.60833333333</v>
      </c>
      <c r="B342" t="s">
        <v>380</v>
      </c>
      <c r="C342">
        <v>2016</v>
      </c>
      <c r="D342">
        <v>7</v>
      </c>
      <c r="E342" t="s">
        <v>7413</v>
      </c>
    </row>
    <row r="343" spans="1:5">
      <c r="A343" s="14">
        <v>43054.60833333333</v>
      </c>
      <c r="B343" t="s">
        <v>215</v>
      </c>
      <c r="C343">
        <v>2013</v>
      </c>
      <c r="D343">
        <v>1</v>
      </c>
      <c r="E343" t="s">
        <v>4059</v>
      </c>
    </row>
    <row r="344" spans="1:5">
      <c r="A344" s="14">
        <v>43054.60833333333</v>
      </c>
      <c r="B344" t="s">
        <v>215</v>
      </c>
      <c r="C344">
        <v>2013</v>
      </c>
      <c r="D344">
        <v>2</v>
      </c>
      <c r="E344" t="s">
        <v>4059</v>
      </c>
    </row>
    <row r="345" spans="1:5">
      <c r="A345" s="14">
        <v>43054.60833333333</v>
      </c>
      <c r="B345" t="s">
        <v>215</v>
      </c>
      <c r="C345">
        <v>2013</v>
      </c>
      <c r="D345">
        <v>3</v>
      </c>
      <c r="E345" t="s">
        <v>4059</v>
      </c>
    </row>
    <row r="346" spans="1:5">
      <c r="A346" s="14">
        <v>43054.60833333333</v>
      </c>
      <c r="B346" t="s">
        <v>215</v>
      </c>
      <c r="C346">
        <v>2013</v>
      </c>
      <c r="D346">
        <v>4</v>
      </c>
      <c r="E346" t="s">
        <v>4060</v>
      </c>
    </row>
    <row r="347" spans="1:5">
      <c r="A347" s="14">
        <v>43054.60833333333</v>
      </c>
      <c r="B347" t="s">
        <v>215</v>
      </c>
      <c r="C347">
        <v>2013</v>
      </c>
      <c r="D347">
        <v>5</v>
      </c>
      <c r="E347" t="s">
        <v>4061</v>
      </c>
    </row>
    <row r="348" spans="1:5">
      <c r="A348" s="14">
        <v>43054.60833333333</v>
      </c>
      <c r="B348" t="s">
        <v>215</v>
      </c>
      <c r="C348">
        <v>2013</v>
      </c>
      <c r="D348">
        <v>6</v>
      </c>
      <c r="E348" t="s">
        <v>4062</v>
      </c>
    </row>
    <row r="349" spans="1:5">
      <c r="A349" s="14">
        <v>43054.60833333333</v>
      </c>
      <c r="B349" t="s">
        <v>215</v>
      </c>
      <c r="C349">
        <v>2013</v>
      </c>
      <c r="D349">
        <v>7</v>
      </c>
      <c r="E349" t="s">
        <v>4062</v>
      </c>
    </row>
    <row r="350" spans="1:5">
      <c r="A350" s="14">
        <v>43054.60833333333</v>
      </c>
      <c r="B350" t="s">
        <v>215</v>
      </c>
      <c r="C350">
        <v>2014</v>
      </c>
      <c r="D350">
        <v>1</v>
      </c>
      <c r="E350" t="s">
        <v>4063</v>
      </c>
    </row>
    <row r="351" spans="1:5">
      <c r="A351" s="14">
        <v>43054.60833333333</v>
      </c>
      <c r="B351" t="s">
        <v>215</v>
      </c>
      <c r="C351">
        <v>2014</v>
      </c>
      <c r="D351">
        <v>2</v>
      </c>
      <c r="E351" t="s">
        <v>4063</v>
      </c>
    </row>
    <row r="352" spans="1:5">
      <c r="A352" s="14">
        <v>43054.60833333333</v>
      </c>
      <c r="B352" t="s">
        <v>215</v>
      </c>
      <c r="C352">
        <v>2014</v>
      </c>
      <c r="D352">
        <v>3</v>
      </c>
      <c r="E352" t="s">
        <v>4063</v>
      </c>
    </row>
    <row r="353" spans="1:5">
      <c r="A353" s="14">
        <v>43054.60833333333</v>
      </c>
      <c r="B353" t="s">
        <v>215</v>
      </c>
      <c r="C353">
        <v>2014</v>
      </c>
      <c r="D353">
        <v>4</v>
      </c>
      <c r="E353" t="s">
        <v>4064</v>
      </c>
    </row>
    <row r="354" spans="1:5">
      <c r="A354" s="14">
        <v>43054.60833333333</v>
      </c>
      <c r="B354" t="s">
        <v>215</v>
      </c>
      <c r="C354">
        <v>2014</v>
      </c>
      <c r="D354">
        <v>5</v>
      </c>
      <c r="E354" t="s">
        <v>4061</v>
      </c>
    </row>
    <row r="355" spans="1:5">
      <c r="A355" s="14">
        <v>43054.60833333333</v>
      </c>
      <c r="B355" t="s">
        <v>215</v>
      </c>
      <c r="C355">
        <v>2014</v>
      </c>
      <c r="D355">
        <v>6</v>
      </c>
      <c r="E355" t="s">
        <v>4065</v>
      </c>
    </row>
    <row r="356" spans="1:5">
      <c r="A356" s="14">
        <v>43054.60833333333</v>
      </c>
      <c r="B356" t="s">
        <v>215</v>
      </c>
      <c r="C356">
        <v>2014</v>
      </c>
      <c r="D356">
        <v>7</v>
      </c>
      <c r="E356" t="s">
        <v>4065</v>
      </c>
    </row>
    <row r="357" spans="1:5">
      <c r="A357" s="14">
        <v>43054.60833333333</v>
      </c>
      <c r="B357" t="s">
        <v>215</v>
      </c>
      <c r="C357">
        <v>2015</v>
      </c>
      <c r="D357">
        <v>1</v>
      </c>
      <c r="E357" t="s">
        <v>4063</v>
      </c>
    </row>
    <row r="358" spans="1:5">
      <c r="A358" s="14">
        <v>43054.60833333333</v>
      </c>
      <c r="B358" t="s">
        <v>215</v>
      </c>
      <c r="C358">
        <v>2015</v>
      </c>
      <c r="D358">
        <v>2</v>
      </c>
      <c r="E358" t="s">
        <v>4063</v>
      </c>
    </row>
    <row r="359" spans="1:5">
      <c r="A359" s="14">
        <v>43054.60833333333</v>
      </c>
      <c r="B359" t="s">
        <v>215</v>
      </c>
      <c r="C359">
        <v>2015</v>
      </c>
      <c r="D359">
        <v>3</v>
      </c>
      <c r="E359" t="s">
        <v>4063</v>
      </c>
    </row>
    <row r="360" spans="1:5">
      <c r="A360" s="14">
        <v>43054.60833333333</v>
      </c>
      <c r="B360" t="s">
        <v>215</v>
      </c>
      <c r="C360">
        <v>2015</v>
      </c>
      <c r="D360">
        <v>4</v>
      </c>
      <c r="E360" t="s">
        <v>4064</v>
      </c>
    </row>
    <row r="361" spans="1:5">
      <c r="A361" s="14">
        <v>43054.60833333333</v>
      </c>
      <c r="B361" t="s">
        <v>215</v>
      </c>
      <c r="C361">
        <v>2015</v>
      </c>
      <c r="D361">
        <v>5</v>
      </c>
      <c r="E361" t="s">
        <v>4061</v>
      </c>
    </row>
    <row r="362" spans="1:5">
      <c r="A362" s="14">
        <v>43054.60833333333</v>
      </c>
      <c r="B362" t="s">
        <v>215</v>
      </c>
      <c r="C362">
        <v>2015</v>
      </c>
      <c r="D362">
        <v>6</v>
      </c>
      <c r="E362" t="s">
        <v>4065</v>
      </c>
    </row>
    <row r="363" spans="1:5">
      <c r="A363" s="14">
        <v>43054.60833333333</v>
      </c>
      <c r="B363" t="s">
        <v>215</v>
      </c>
      <c r="C363">
        <v>2015</v>
      </c>
      <c r="D363">
        <v>7</v>
      </c>
      <c r="E363" t="s">
        <v>4065</v>
      </c>
    </row>
    <row r="364" spans="1:5">
      <c r="A364" s="14">
        <v>43054.60833333333</v>
      </c>
      <c r="B364" t="s">
        <v>215</v>
      </c>
      <c r="C364">
        <v>2016</v>
      </c>
      <c r="D364">
        <v>1</v>
      </c>
      <c r="E364" t="s">
        <v>4063</v>
      </c>
    </row>
    <row r="365" spans="1:5">
      <c r="A365" s="14">
        <v>43054.60833333333</v>
      </c>
      <c r="B365" t="s">
        <v>215</v>
      </c>
      <c r="C365">
        <v>2016</v>
      </c>
      <c r="D365">
        <v>2</v>
      </c>
      <c r="E365" t="s">
        <v>4063</v>
      </c>
    </row>
    <row r="366" spans="1:5">
      <c r="A366" s="14">
        <v>43054.60833333333</v>
      </c>
      <c r="B366" t="s">
        <v>215</v>
      </c>
      <c r="C366">
        <v>2016</v>
      </c>
      <c r="D366">
        <v>3</v>
      </c>
      <c r="E366" t="s">
        <v>4063</v>
      </c>
    </row>
    <row r="367" spans="1:5">
      <c r="A367" s="14">
        <v>43054.60833333333</v>
      </c>
      <c r="B367" t="s">
        <v>215</v>
      </c>
      <c r="C367">
        <v>2016</v>
      </c>
      <c r="D367">
        <v>4</v>
      </c>
      <c r="E367" t="s">
        <v>4064</v>
      </c>
    </row>
    <row r="368" spans="1:5">
      <c r="A368" s="14">
        <v>43054.60833333333</v>
      </c>
      <c r="B368" t="s">
        <v>215</v>
      </c>
      <c r="C368">
        <v>2016</v>
      </c>
      <c r="D368">
        <v>5</v>
      </c>
      <c r="E368" t="s">
        <v>4061</v>
      </c>
    </row>
    <row r="369" spans="1:5">
      <c r="A369" s="14">
        <v>43054.60833333333</v>
      </c>
      <c r="B369" t="s">
        <v>215</v>
      </c>
      <c r="C369">
        <v>2016</v>
      </c>
      <c r="D369">
        <v>6</v>
      </c>
      <c r="E369" t="s">
        <v>4065</v>
      </c>
    </row>
    <row r="370" spans="1:5">
      <c r="A370" s="14">
        <v>43054.60833333333</v>
      </c>
      <c r="B370" t="s">
        <v>215</v>
      </c>
      <c r="C370">
        <v>2016</v>
      </c>
      <c r="D370">
        <v>7</v>
      </c>
      <c r="E370" t="s">
        <v>4065</v>
      </c>
    </row>
    <row r="371" spans="1:5">
      <c r="A371" s="14">
        <v>43054.60833333333</v>
      </c>
      <c r="B371" t="s">
        <v>223</v>
      </c>
      <c r="C371">
        <v>2013</v>
      </c>
    </row>
    <row r="372" spans="1:5">
      <c r="A372" s="14">
        <v>43054.60833333333</v>
      </c>
      <c r="B372" t="s">
        <v>223</v>
      </c>
      <c r="C372">
        <v>2013</v>
      </c>
      <c r="D372">
        <v>1</v>
      </c>
    </row>
    <row r="373" spans="1:5">
      <c r="A373" s="14">
        <v>43054.60833333333</v>
      </c>
      <c r="B373" t="s">
        <v>223</v>
      </c>
      <c r="C373">
        <v>2013</v>
      </c>
      <c r="D373">
        <v>2</v>
      </c>
      <c r="E373" t="s">
        <v>4066</v>
      </c>
    </row>
    <row r="374" spans="1:5">
      <c r="A374" s="14">
        <v>43054.60833333333</v>
      </c>
      <c r="B374" t="s">
        <v>223</v>
      </c>
      <c r="C374">
        <v>2013</v>
      </c>
      <c r="D374">
        <v>3</v>
      </c>
      <c r="E374" t="s">
        <v>4067</v>
      </c>
    </row>
    <row r="375" spans="1:5">
      <c r="A375" s="14">
        <v>43054.60833333333</v>
      </c>
      <c r="B375" t="s">
        <v>223</v>
      </c>
      <c r="C375">
        <v>2013</v>
      </c>
      <c r="D375">
        <v>4</v>
      </c>
      <c r="E375" t="s">
        <v>4068</v>
      </c>
    </row>
    <row r="376" spans="1:5">
      <c r="A376" s="14">
        <v>43054.60833333333</v>
      </c>
      <c r="B376" t="s">
        <v>223</v>
      </c>
      <c r="C376">
        <v>2013</v>
      </c>
      <c r="D376">
        <v>5</v>
      </c>
    </row>
    <row r="377" spans="1:5">
      <c r="A377" s="14">
        <v>43054.60833333333</v>
      </c>
      <c r="B377" t="s">
        <v>223</v>
      </c>
      <c r="C377">
        <v>2013</v>
      </c>
      <c r="D377">
        <v>6</v>
      </c>
      <c r="E377" t="s">
        <v>4067</v>
      </c>
    </row>
    <row r="378" spans="1:5">
      <c r="A378" s="14">
        <v>43054.60833333333</v>
      </c>
      <c r="B378" t="s">
        <v>223</v>
      </c>
      <c r="C378">
        <v>2013</v>
      </c>
      <c r="D378">
        <v>7</v>
      </c>
      <c r="E378" t="s">
        <v>4067</v>
      </c>
    </row>
    <row r="379" spans="1:5">
      <c r="A379" s="14">
        <v>43054.60833333333</v>
      </c>
      <c r="B379" t="s">
        <v>223</v>
      </c>
      <c r="C379">
        <v>2014</v>
      </c>
      <c r="D379">
        <v>1</v>
      </c>
    </row>
    <row r="380" spans="1:5">
      <c r="A380" s="14">
        <v>43054.60833333333</v>
      </c>
      <c r="B380" t="s">
        <v>223</v>
      </c>
      <c r="C380">
        <v>2014</v>
      </c>
      <c r="D380">
        <v>2</v>
      </c>
      <c r="E380" t="s">
        <v>4069</v>
      </c>
    </row>
    <row r="381" spans="1:5">
      <c r="A381" s="14">
        <v>43054.60833333333</v>
      </c>
      <c r="B381" t="s">
        <v>223</v>
      </c>
      <c r="C381">
        <v>2014</v>
      </c>
      <c r="D381">
        <v>3</v>
      </c>
      <c r="E381" t="s">
        <v>4070</v>
      </c>
    </row>
    <row r="382" spans="1:5">
      <c r="A382" s="14">
        <v>43054.60833333333</v>
      </c>
      <c r="B382" t="s">
        <v>223</v>
      </c>
      <c r="C382">
        <v>2014</v>
      </c>
      <c r="D382">
        <v>4</v>
      </c>
      <c r="E382" t="s">
        <v>4071</v>
      </c>
    </row>
    <row r="383" spans="1:5">
      <c r="A383" s="14">
        <v>43054.60833333333</v>
      </c>
      <c r="B383" t="s">
        <v>223</v>
      </c>
      <c r="C383">
        <v>2014</v>
      </c>
      <c r="D383">
        <v>5</v>
      </c>
    </row>
    <row r="384" spans="1:5">
      <c r="A384" s="14">
        <v>43054.60833333333</v>
      </c>
      <c r="B384" t="s">
        <v>223</v>
      </c>
      <c r="C384">
        <v>2014</v>
      </c>
      <c r="D384">
        <v>6</v>
      </c>
      <c r="E384" t="s">
        <v>4070</v>
      </c>
    </row>
    <row r="385" spans="1:5">
      <c r="A385" s="14">
        <v>43054.60833333333</v>
      </c>
      <c r="B385" t="s">
        <v>223</v>
      </c>
      <c r="C385">
        <v>2014</v>
      </c>
      <c r="D385">
        <v>7</v>
      </c>
      <c r="E385" t="s">
        <v>4070</v>
      </c>
    </row>
    <row r="386" spans="1:5">
      <c r="A386" s="14">
        <v>43054.60833333333</v>
      </c>
      <c r="B386" t="s">
        <v>223</v>
      </c>
      <c r="C386">
        <v>2015</v>
      </c>
      <c r="D386">
        <v>1</v>
      </c>
    </row>
    <row r="387" spans="1:5">
      <c r="A387" s="14">
        <v>43054.60833333333</v>
      </c>
      <c r="B387" t="s">
        <v>223</v>
      </c>
      <c r="C387">
        <v>2015</v>
      </c>
      <c r="D387">
        <v>2</v>
      </c>
      <c r="E387" t="s">
        <v>4069</v>
      </c>
    </row>
    <row r="388" spans="1:5">
      <c r="A388" s="14">
        <v>43054.60833333333</v>
      </c>
      <c r="B388" t="s">
        <v>223</v>
      </c>
      <c r="C388">
        <v>2015</v>
      </c>
      <c r="D388">
        <v>3</v>
      </c>
      <c r="E388" t="s">
        <v>4070</v>
      </c>
    </row>
    <row r="389" spans="1:5">
      <c r="A389" s="14">
        <v>43054.60833333333</v>
      </c>
      <c r="B389" t="s">
        <v>223</v>
      </c>
      <c r="C389">
        <v>2015</v>
      </c>
      <c r="D389">
        <v>4</v>
      </c>
      <c r="E389" t="s">
        <v>4071</v>
      </c>
    </row>
    <row r="390" spans="1:5">
      <c r="A390" s="14">
        <v>43054.60833333333</v>
      </c>
      <c r="B390" t="s">
        <v>223</v>
      </c>
      <c r="C390">
        <v>2015</v>
      </c>
      <c r="D390">
        <v>5</v>
      </c>
    </row>
    <row r="391" spans="1:5">
      <c r="A391" s="14">
        <v>43054.60833333333</v>
      </c>
      <c r="B391" t="s">
        <v>223</v>
      </c>
      <c r="C391">
        <v>2015</v>
      </c>
      <c r="D391">
        <v>6</v>
      </c>
      <c r="E391" t="s">
        <v>4070</v>
      </c>
    </row>
    <row r="392" spans="1:5">
      <c r="A392" s="14">
        <v>43054.60833333333</v>
      </c>
      <c r="B392" t="s">
        <v>223</v>
      </c>
      <c r="C392">
        <v>2015</v>
      </c>
      <c r="D392">
        <v>7</v>
      </c>
      <c r="E392" t="s">
        <v>4070</v>
      </c>
    </row>
    <row r="393" spans="1:5">
      <c r="A393" s="14">
        <v>43054.60833333333</v>
      </c>
      <c r="B393" t="s">
        <v>223</v>
      </c>
      <c r="C393">
        <v>2016</v>
      </c>
      <c r="D393">
        <v>1</v>
      </c>
    </row>
    <row r="394" spans="1:5">
      <c r="A394" s="14">
        <v>43054.60833333333</v>
      </c>
      <c r="B394" t="s">
        <v>223</v>
      </c>
      <c r="C394">
        <v>2016</v>
      </c>
      <c r="D394">
        <v>2</v>
      </c>
      <c r="E394" t="s">
        <v>4069</v>
      </c>
    </row>
    <row r="395" spans="1:5">
      <c r="A395" s="14">
        <v>43054.60833333333</v>
      </c>
      <c r="B395" t="s">
        <v>223</v>
      </c>
      <c r="C395">
        <v>2016</v>
      </c>
      <c r="D395">
        <v>3</v>
      </c>
      <c r="E395" t="s">
        <v>4070</v>
      </c>
    </row>
    <row r="396" spans="1:5">
      <c r="A396" s="14">
        <v>43054.60833333333</v>
      </c>
      <c r="B396" t="s">
        <v>223</v>
      </c>
      <c r="C396">
        <v>2016</v>
      </c>
      <c r="D396">
        <v>4</v>
      </c>
      <c r="E396" t="s">
        <v>4071</v>
      </c>
    </row>
    <row r="397" spans="1:5">
      <c r="A397" s="14">
        <v>43054.60833333333</v>
      </c>
      <c r="B397" t="s">
        <v>223</v>
      </c>
      <c r="C397">
        <v>2016</v>
      </c>
      <c r="D397">
        <v>5</v>
      </c>
    </row>
    <row r="398" spans="1:5">
      <c r="A398" s="14">
        <v>43054.60833333333</v>
      </c>
      <c r="B398" t="s">
        <v>223</v>
      </c>
      <c r="C398">
        <v>2016</v>
      </c>
      <c r="D398">
        <v>6</v>
      </c>
      <c r="E398" t="s">
        <v>4070</v>
      </c>
    </row>
    <row r="399" spans="1:5">
      <c r="A399" s="14">
        <v>43054.60833333333</v>
      </c>
      <c r="B399" t="s">
        <v>223</v>
      </c>
      <c r="C399">
        <v>2016</v>
      </c>
      <c r="D399">
        <v>7</v>
      </c>
      <c r="E399" t="s">
        <v>4070</v>
      </c>
    </row>
    <row r="400" spans="1:5">
      <c r="A400" s="14">
        <v>43054.60833333333</v>
      </c>
      <c r="B400" t="s">
        <v>232</v>
      </c>
      <c r="C400">
        <v>2013</v>
      </c>
    </row>
    <row r="401" spans="1:5">
      <c r="A401" s="14">
        <v>43054.60833333333</v>
      </c>
      <c r="B401" t="s">
        <v>232</v>
      </c>
      <c r="C401">
        <v>2013</v>
      </c>
      <c r="D401">
        <v>1</v>
      </c>
    </row>
    <row r="402" spans="1:5">
      <c r="A402" s="14">
        <v>43054.60833333333</v>
      </c>
      <c r="B402" t="s">
        <v>232</v>
      </c>
      <c r="C402">
        <v>2013</v>
      </c>
      <c r="D402">
        <v>2</v>
      </c>
      <c r="E402" t="s">
        <v>233</v>
      </c>
    </row>
    <row r="403" spans="1:5">
      <c r="A403" s="14">
        <v>43054.60833333333</v>
      </c>
      <c r="B403" t="s">
        <v>232</v>
      </c>
      <c r="C403">
        <v>2013</v>
      </c>
      <c r="D403">
        <v>3</v>
      </c>
    </row>
    <row r="404" spans="1:5">
      <c r="A404" s="14">
        <v>43054.60833333333</v>
      </c>
      <c r="B404" t="s">
        <v>232</v>
      </c>
      <c r="C404">
        <v>2013</v>
      </c>
      <c r="D404">
        <v>4</v>
      </c>
    </row>
    <row r="405" spans="1:5">
      <c r="A405" s="14">
        <v>43054.60833333333</v>
      </c>
      <c r="B405" t="s">
        <v>232</v>
      </c>
      <c r="C405">
        <v>2013</v>
      </c>
      <c r="D405">
        <v>5</v>
      </c>
    </row>
    <row r="406" spans="1:5">
      <c r="A406" s="14">
        <v>43054.60833333333</v>
      </c>
      <c r="B406" t="s">
        <v>232</v>
      </c>
      <c r="C406">
        <v>2013</v>
      </c>
      <c r="D406">
        <v>6</v>
      </c>
      <c r="E406" t="s">
        <v>4072</v>
      </c>
    </row>
    <row r="407" spans="1:5">
      <c r="A407" s="14">
        <v>43054.60833333333</v>
      </c>
      <c r="B407" t="s">
        <v>232</v>
      </c>
      <c r="C407">
        <v>2013</v>
      </c>
      <c r="D407">
        <v>7</v>
      </c>
    </row>
    <row r="408" spans="1:5">
      <c r="A408" s="14">
        <v>43054.60833333333</v>
      </c>
      <c r="B408" t="s">
        <v>232</v>
      </c>
      <c r="C408">
        <v>2014</v>
      </c>
      <c r="D408">
        <v>1</v>
      </c>
    </row>
    <row r="409" spans="1:5">
      <c r="A409" s="14">
        <v>43054.60833333333</v>
      </c>
      <c r="B409" t="s">
        <v>232</v>
      </c>
      <c r="C409">
        <v>2014</v>
      </c>
      <c r="D409">
        <v>2</v>
      </c>
      <c r="E409" t="s">
        <v>4073</v>
      </c>
    </row>
    <row r="410" spans="1:5">
      <c r="A410" s="14">
        <v>43054.60833333333</v>
      </c>
      <c r="B410" t="s">
        <v>232</v>
      </c>
      <c r="C410">
        <v>2014</v>
      </c>
      <c r="D410">
        <v>3</v>
      </c>
    </row>
    <row r="411" spans="1:5">
      <c r="A411" s="14">
        <v>43054.60833333333</v>
      </c>
      <c r="B411" t="s">
        <v>232</v>
      </c>
      <c r="C411">
        <v>2014</v>
      </c>
      <c r="D411">
        <v>4</v>
      </c>
      <c r="E411" t="s">
        <v>4072</v>
      </c>
    </row>
    <row r="412" spans="1:5">
      <c r="A412" s="14">
        <v>43054.60833333333</v>
      </c>
      <c r="B412" t="s">
        <v>232</v>
      </c>
      <c r="C412">
        <v>2014</v>
      </c>
      <c r="D412">
        <v>5</v>
      </c>
    </row>
    <row r="413" spans="1:5">
      <c r="A413" s="14">
        <v>43054.60833333333</v>
      </c>
      <c r="B413" t="s">
        <v>232</v>
      </c>
      <c r="C413">
        <v>2014</v>
      </c>
      <c r="D413">
        <v>6</v>
      </c>
      <c r="E413" t="s">
        <v>4072</v>
      </c>
    </row>
    <row r="414" spans="1:5">
      <c r="A414" s="14">
        <v>43054.60833333333</v>
      </c>
      <c r="B414" t="s">
        <v>232</v>
      </c>
      <c r="C414">
        <v>2014</v>
      </c>
      <c r="D414">
        <v>7</v>
      </c>
      <c r="E414" t="s">
        <v>4072</v>
      </c>
    </row>
    <row r="415" spans="1:5">
      <c r="A415" s="14">
        <v>43054.60833333333</v>
      </c>
      <c r="B415" t="s">
        <v>232</v>
      </c>
      <c r="C415">
        <v>2015</v>
      </c>
      <c r="D415">
        <v>1</v>
      </c>
    </row>
    <row r="416" spans="1:5">
      <c r="A416" s="14">
        <v>43054.60833333333</v>
      </c>
      <c r="B416" t="s">
        <v>232</v>
      </c>
      <c r="C416">
        <v>2015</v>
      </c>
      <c r="D416">
        <v>2</v>
      </c>
      <c r="E416" t="s">
        <v>233</v>
      </c>
    </row>
    <row r="417" spans="1:5">
      <c r="A417" s="14">
        <v>43054.60833333333</v>
      </c>
      <c r="B417" t="s">
        <v>232</v>
      </c>
      <c r="C417">
        <v>2015</v>
      </c>
      <c r="D417">
        <v>3</v>
      </c>
    </row>
    <row r="418" spans="1:5">
      <c r="A418" s="14">
        <v>43054.60833333333</v>
      </c>
      <c r="B418" t="s">
        <v>232</v>
      </c>
      <c r="C418">
        <v>2015</v>
      </c>
      <c r="D418">
        <v>4</v>
      </c>
      <c r="E418" t="s">
        <v>7416</v>
      </c>
    </row>
    <row r="419" spans="1:5">
      <c r="A419" s="14">
        <v>43054.60833333333</v>
      </c>
      <c r="B419" t="s">
        <v>232</v>
      </c>
      <c r="C419">
        <v>2015</v>
      </c>
      <c r="D419">
        <v>5</v>
      </c>
    </row>
    <row r="420" spans="1:5">
      <c r="A420" s="14">
        <v>43054.60833333333</v>
      </c>
      <c r="B420" t="s">
        <v>232</v>
      </c>
      <c r="C420">
        <v>2015</v>
      </c>
      <c r="D420">
        <v>6</v>
      </c>
      <c r="E420" t="s">
        <v>7416</v>
      </c>
    </row>
    <row r="421" spans="1:5">
      <c r="A421" s="14">
        <v>43054.60833333333</v>
      </c>
      <c r="B421" t="s">
        <v>232</v>
      </c>
      <c r="C421">
        <v>2015</v>
      </c>
      <c r="D421">
        <v>7</v>
      </c>
      <c r="E421" t="s">
        <v>7416</v>
      </c>
    </row>
    <row r="422" spans="1:5">
      <c r="A422" s="14">
        <v>43054.60833333333</v>
      </c>
      <c r="B422" t="s">
        <v>232</v>
      </c>
      <c r="C422">
        <v>2016</v>
      </c>
      <c r="D422">
        <v>1</v>
      </c>
    </row>
    <row r="423" spans="1:5">
      <c r="A423" s="14">
        <v>43054.60833333333</v>
      </c>
      <c r="B423" t="s">
        <v>232</v>
      </c>
      <c r="C423">
        <v>2016</v>
      </c>
      <c r="D423">
        <v>2</v>
      </c>
      <c r="E423" t="s">
        <v>233</v>
      </c>
    </row>
    <row r="424" spans="1:5">
      <c r="A424" s="14">
        <v>43054.60833333333</v>
      </c>
      <c r="B424" t="s">
        <v>232</v>
      </c>
      <c r="C424">
        <v>2016</v>
      </c>
      <c r="D424">
        <v>3</v>
      </c>
    </row>
    <row r="425" spans="1:5">
      <c r="A425" s="14">
        <v>43054.60833333333</v>
      </c>
      <c r="B425" t="s">
        <v>232</v>
      </c>
      <c r="C425">
        <v>2016</v>
      </c>
      <c r="D425">
        <v>4</v>
      </c>
      <c r="E425" t="s">
        <v>7416</v>
      </c>
    </row>
    <row r="426" spans="1:5">
      <c r="A426" s="14">
        <v>43054.60833333333</v>
      </c>
      <c r="B426" t="s">
        <v>232</v>
      </c>
      <c r="C426">
        <v>2016</v>
      </c>
      <c r="D426">
        <v>5</v>
      </c>
    </row>
    <row r="427" spans="1:5">
      <c r="A427" s="14">
        <v>43054.60833333333</v>
      </c>
      <c r="B427" t="s">
        <v>232</v>
      </c>
      <c r="C427">
        <v>2016</v>
      </c>
      <c r="D427">
        <v>6</v>
      </c>
      <c r="E427" t="s">
        <v>7416</v>
      </c>
    </row>
    <row r="428" spans="1:5">
      <c r="A428" s="14">
        <v>43054.60833333333</v>
      </c>
      <c r="B428" t="s">
        <v>232</v>
      </c>
      <c r="C428">
        <v>2016</v>
      </c>
      <c r="D428">
        <v>7</v>
      </c>
      <c r="E428" t="s">
        <v>7416</v>
      </c>
    </row>
    <row r="429" spans="1:5">
      <c r="A429" s="14">
        <v>43054.60833333333</v>
      </c>
      <c r="B429" t="s">
        <v>239</v>
      </c>
      <c r="C429">
        <v>2013</v>
      </c>
      <c r="D429">
        <v>1</v>
      </c>
    </row>
    <row r="430" spans="1:5">
      <c r="A430" s="14">
        <v>43054.60833333333</v>
      </c>
      <c r="B430" t="s">
        <v>239</v>
      </c>
      <c r="C430">
        <v>2013</v>
      </c>
      <c r="D430">
        <v>2</v>
      </c>
    </row>
    <row r="431" spans="1:5">
      <c r="A431" s="14">
        <v>43054.60833333333</v>
      </c>
      <c r="B431" t="s">
        <v>239</v>
      </c>
      <c r="C431">
        <v>2013</v>
      </c>
      <c r="D431">
        <v>3</v>
      </c>
    </row>
    <row r="432" spans="1:5">
      <c r="A432" s="14">
        <v>43054.60833333333</v>
      </c>
      <c r="B432" t="s">
        <v>239</v>
      </c>
      <c r="C432">
        <v>2013</v>
      </c>
      <c r="D432">
        <v>4</v>
      </c>
    </row>
    <row r="433" spans="1:5">
      <c r="A433" s="14">
        <v>43054.60833333333</v>
      </c>
      <c r="B433" t="s">
        <v>239</v>
      </c>
      <c r="C433">
        <v>2013</v>
      </c>
      <c r="D433">
        <v>5</v>
      </c>
    </row>
    <row r="434" spans="1:5">
      <c r="A434" s="14">
        <v>43054.60833333333</v>
      </c>
      <c r="B434" t="s">
        <v>239</v>
      </c>
      <c r="C434">
        <v>2013</v>
      </c>
      <c r="D434">
        <v>6</v>
      </c>
    </row>
    <row r="435" spans="1:5">
      <c r="A435" s="14">
        <v>43054.60833333333</v>
      </c>
      <c r="B435" t="s">
        <v>239</v>
      </c>
      <c r="C435">
        <v>2013</v>
      </c>
      <c r="D435">
        <v>7</v>
      </c>
    </row>
    <row r="436" spans="1:5">
      <c r="A436" s="14">
        <v>43054.60833333333</v>
      </c>
      <c r="B436" t="s">
        <v>239</v>
      </c>
      <c r="C436">
        <v>2014</v>
      </c>
      <c r="D436">
        <v>1</v>
      </c>
      <c r="E436" t="s">
        <v>7417</v>
      </c>
    </row>
    <row r="437" spans="1:5">
      <c r="A437" s="14">
        <v>43054.60833333333</v>
      </c>
      <c r="B437" t="s">
        <v>239</v>
      </c>
      <c r="C437">
        <v>2014</v>
      </c>
      <c r="D437">
        <v>2</v>
      </c>
    </row>
    <row r="438" spans="1:5">
      <c r="A438" s="14">
        <v>43054.60833333333</v>
      </c>
      <c r="B438" t="s">
        <v>239</v>
      </c>
      <c r="C438">
        <v>2014</v>
      </c>
      <c r="D438">
        <v>3</v>
      </c>
    </row>
    <row r="439" spans="1:5">
      <c r="A439" s="14">
        <v>43054.60833333333</v>
      </c>
      <c r="B439" t="s">
        <v>239</v>
      </c>
      <c r="C439">
        <v>2014</v>
      </c>
      <c r="D439">
        <v>4</v>
      </c>
    </row>
    <row r="440" spans="1:5">
      <c r="A440" s="14">
        <v>43054.60833333333</v>
      </c>
      <c r="B440" t="s">
        <v>239</v>
      </c>
      <c r="C440">
        <v>2014</v>
      </c>
      <c r="D440">
        <v>5</v>
      </c>
    </row>
    <row r="441" spans="1:5">
      <c r="A441" s="14">
        <v>43054.60833333333</v>
      </c>
      <c r="B441" t="s">
        <v>239</v>
      </c>
      <c r="C441">
        <v>2014</v>
      </c>
      <c r="D441">
        <v>6</v>
      </c>
    </row>
    <row r="442" spans="1:5">
      <c r="A442" s="14">
        <v>43054.60833333333</v>
      </c>
      <c r="B442" t="s">
        <v>239</v>
      </c>
      <c r="C442">
        <v>2014</v>
      </c>
      <c r="D442">
        <v>7</v>
      </c>
    </row>
    <row r="443" spans="1:5">
      <c r="A443" s="14">
        <v>43054.60833333333</v>
      </c>
      <c r="B443" t="s">
        <v>239</v>
      </c>
      <c r="C443">
        <v>2015</v>
      </c>
      <c r="D443">
        <v>1</v>
      </c>
      <c r="E443" t="s">
        <v>7417</v>
      </c>
    </row>
    <row r="444" spans="1:5">
      <c r="A444" s="14">
        <v>43054.60833333333</v>
      </c>
      <c r="B444" t="s">
        <v>239</v>
      </c>
      <c r="C444">
        <v>2015</v>
      </c>
      <c r="D444">
        <v>2</v>
      </c>
    </row>
    <row r="445" spans="1:5">
      <c r="A445" s="14">
        <v>43054.60833333333</v>
      </c>
      <c r="B445" t="s">
        <v>239</v>
      </c>
      <c r="C445">
        <v>2015</v>
      </c>
      <c r="D445">
        <v>3</v>
      </c>
    </row>
    <row r="446" spans="1:5">
      <c r="A446" s="14">
        <v>43054.60833333333</v>
      </c>
      <c r="B446" t="s">
        <v>239</v>
      </c>
      <c r="C446">
        <v>2015</v>
      </c>
      <c r="D446">
        <v>4</v>
      </c>
    </row>
    <row r="447" spans="1:5">
      <c r="A447" s="14">
        <v>43054.60833333333</v>
      </c>
      <c r="B447" t="s">
        <v>239</v>
      </c>
      <c r="C447">
        <v>2015</v>
      </c>
      <c r="D447">
        <v>5</v>
      </c>
    </row>
    <row r="448" spans="1:5">
      <c r="A448" s="14">
        <v>43054.60833333333</v>
      </c>
      <c r="B448" t="s">
        <v>239</v>
      </c>
      <c r="C448">
        <v>2015</v>
      </c>
      <c r="D448">
        <v>6</v>
      </c>
    </row>
    <row r="449" spans="1:5">
      <c r="A449" s="14">
        <v>43054.60833333333</v>
      </c>
      <c r="B449" t="s">
        <v>239</v>
      </c>
      <c r="C449">
        <v>2015</v>
      </c>
      <c r="D449">
        <v>7</v>
      </c>
    </row>
    <row r="450" spans="1:5">
      <c r="A450" s="14">
        <v>43054.60833333333</v>
      </c>
      <c r="B450" t="s">
        <v>239</v>
      </c>
      <c r="C450">
        <v>2016</v>
      </c>
      <c r="D450">
        <v>1</v>
      </c>
      <c r="E450" t="s">
        <v>7417</v>
      </c>
    </row>
    <row r="451" spans="1:5">
      <c r="A451" s="14">
        <v>43054.60833333333</v>
      </c>
      <c r="B451" t="s">
        <v>239</v>
      </c>
      <c r="C451">
        <v>2016</v>
      </c>
      <c r="D451">
        <v>2</v>
      </c>
    </row>
    <row r="452" spans="1:5">
      <c r="A452" s="14">
        <v>43054.60833333333</v>
      </c>
      <c r="B452" t="s">
        <v>239</v>
      </c>
      <c r="C452">
        <v>2016</v>
      </c>
      <c r="D452">
        <v>3</v>
      </c>
    </row>
    <row r="453" spans="1:5">
      <c r="A453" s="14">
        <v>43054.60833333333</v>
      </c>
      <c r="B453" t="s">
        <v>239</v>
      </c>
      <c r="C453">
        <v>2016</v>
      </c>
      <c r="D453">
        <v>4</v>
      </c>
    </row>
    <row r="454" spans="1:5">
      <c r="A454" s="14">
        <v>43054.60833333333</v>
      </c>
      <c r="B454" t="s">
        <v>239</v>
      </c>
      <c r="C454">
        <v>2016</v>
      </c>
      <c r="D454">
        <v>5</v>
      </c>
    </row>
    <row r="455" spans="1:5">
      <c r="A455" s="14">
        <v>43054.60833333333</v>
      </c>
      <c r="B455" t="s">
        <v>239</v>
      </c>
      <c r="C455">
        <v>2016</v>
      </c>
      <c r="D455">
        <v>6</v>
      </c>
    </row>
    <row r="456" spans="1:5">
      <c r="A456" s="14">
        <v>43054.60833333333</v>
      </c>
      <c r="B456" t="s">
        <v>239</v>
      </c>
      <c r="C456">
        <v>2016</v>
      </c>
      <c r="D456">
        <v>7</v>
      </c>
    </row>
    <row r="457" spans="1:5">
      <c r="A457" s="14">
        <v>43054.60833333333</v>
      </c>
      <c r="B457" t="s">
        <v>248</v>
      </c>
      <c r="C457">
        <v>2013</v>
      </c>
      <c r="D457">
        <v>1</v>
      </c>
      <c r="E457" t="s">
        <v>4074</v>
      </c>
    </row>
    <row r="458" spans="1:5">
      <c r="A458" s="14">
        <v>43054.60833333333</v>
      </c>
      <c r="B458" t="s">
        <v>248</v>
      </c>
      <c r="C458">
        <v>2013</v>
      </c>
      <c r="D458">
        <v>2</v>
      </c>
      <c r="E458" t="s">
        <v>4074</v>
      </c>
    </row>
    <row r="459" spans="1:5">
      <c r="A459" s="14">
        <v>43054.60833333333</v>
      </c>
      <c r="B459" t="s">
        <v>248</v>
      </c>
      <c r="C459">
        <v>2013</v>
      </c>
      <c r="D459">
        <v>3</v>
      </c>
      <c r="E459" t="s">
        <v>4074</v>
      </c>
    </row>
    <row r="460" spans="1:5">
      <c r="A460" s="14">
        <v>43054.60833333333</v>
      </c>
      <c r="B460" t="s">
        <v>248</v>
      </c>
      <c r="C460">
        <v>2013</v>
      </c>
      <c r="D460">
        <v>4</v>
      </c>
      <c r="E460" t="s">
        <v>4074</v>
      </c>
    </row>
    <row r="461" spans="1:5">
      <c r="A461" s="14">
        <v>43054.60833333333</v>
      </c>
      <c r="B461" t="s">
        <v>248</v>
      </c>
      <c r="C461">
        <v>2013</v>
      </c>
      <c r="D461">
        <v>5</v>
      </c>
      <c r="E461" t="s">
        <v>4074</v>
      </c>
    </row>
    <row r="462" spans="1:5">
      <c r="A462" s="14">
        <v>43054.60833333333</v>
      </c>
      <c r="B462" t="s">
        <v>248</v>
      </c>
      <c r="C462">
        <v>2013</v>
      </c>
      <c r="D462">
        <v>6</v>
      </c>
      <c r="E462" t="s">
        <v>4074</v>
      </c>
    </row>
    <row r="463" spans="1:5">
      <c r="A463" s="14">
        <v>43054.60833333333</v>
      </c>
      <c r="B463" t="s">
        <v>248</v>
      </c>
      <c r="C463">
        <v>2013</v>
      </c>
      <c r="D463">
        <v>7</v>
      </c>
      <c r="E463" t="s">
        <v>4074</v>
      </c>
    </row>
    <row r="464" spans="1:5">
      <c r="A464" s="14">
        <v>43054.60833333333</v>
      </c>
      <c r="B464" t="s">
        <v>248</v>
      </c>
      <c r="C464">
        <v>2014</v>
      </c>
      <c r="D464">
        <v>1</v>
      </c>
    </row>
    <row r="465" spans="1:4">
      <c r="A465" s="14">
        <v>43054.60833333333</v>
      </c>
      <c r="B465" t="s">
        <v>248</v>
      </c>
      <c r="C465">
        <v>2014</v>
      </c>
      <c r="D465">
        <v>2</v>
      </c>
    </row>
    <row r="466" spans="1:4">
      <c r="A466" s="14">
        <v>43054.60833333333</v>
      </c>
      <c r="B466" t="s">
        <v>248</v>
      </c>
      <c r="C466">
        <v>2014</v>
      </c>
      <c r="D466">
        <v>3</v>
      </c>
    </row>
    <row r="467" spans="1:4">
      <c r="A467" s="14">
        <v>43054.60833333333</v>
      </c>
      <c r="B467" t="s">
        <v>248</v>
      </c>
      <c r="C467">
        <v>2014</v>
      </c>
      <c r="D467">
        <v>4</v>
      </c>
    </row>
    <row r="468" spans="1:4">
      <c r="A468" s="14">
        <v>43054.60833333333</v>
      </c>
      <c r="B468" t="s">
        <v>248</v>
      </c>
      <c r="C468">
        <v>2014</v>
      </c>
      <c r="D468">
        <v>5</v>
      </c>
    </row>
    <row r="469" spans="1:4">
      <c r="A469" s="14">
        <v>43054.60833333333</v>
      </c>
      <c r="B469" t="s">
        <v>248</v>
      </c>
      <c r="C469">
        <v>2014</v>
      </c>
      <c r="D469">
        <v>6</v>
      </c>
    </row>
    <row r="470" spans="1:4">
      <c r="A470" s="14">
        <v>43054.60833333333</v>
      </c>
      <c r="B470" t="s">
        <v>248</v>
      </c>
      <c r="C470">
        <v>2014</v>
      </c>
      <c r="D470">
        <v>7</v>
      </c>
    </row>
    <row r="471" spans="1:4">
      <c r="A471" s="14">
        <v>43054.60833333333</v>
      </c>
      <c r="B471" t="s">
        <v>248</v>
      </c>
      <c r="C471">
        <v>2015</v>
      </c>
      <c r="D471">
        <v>1</v>
      </c>
    </row>
    <row r="472" spans="1:4">
      <c r="A472" s="14">
        <v>43054.60833333333</v>
      </c>
      <c r="B472" t="s">
        <v>248</v>
      </c>
      <c r="C472">
        <v>2015</v>
      </c>
      <c r="D472">
        <v>2</v>
      </c>
    </row>
    <row r="473" spans="1:4">
      <c r="A473" s="14">
        <v>43054.60833333333</v>
      </c>
      <c r="B473" t="s">
        <v>248</v>
      </c>
      <c r="C473">
        <v>2015</v>
      </c>
      <c r="D473">
        <v>3</v>
      </c>
    </row>
    <row r="474" spans="1:4">
      <c r="A474" s="14">
        <v>43054.60833333333</v>
      </c>
      <c r="B474" t="s">
        <v>248</v>
      </c>
      <c r="C474">
        <v>2015</v>
      </c>
      <c r="D474">
        <v>4</v>
      </c>
    </row>
    <row r="475" spans="1:4">
      <c r="A475" s="14">
        <v>43054.60833333333</v>
      </c>
      <c r="B475" t="s">
        <v>248</v>
      </c>
      <c r="C475">
        <v>2015</v>
      </c>
      <c r="D475">
        <v>5</v>
      </c>
    </row>
    <row r="476" spans="1:4">
      <c r="A476" s="14">
        <v>43054.60833333333</v>
      </c>
      <c r="B476" t="s">
        <v>248</v>
      </c>
      <c r="C476">
        <v>2015</v>
      </c>
      <c r="D476">
        <v>6</v>
      </c>
    </row>
    <row r="477" spans="1:4">
      <c r="A477" s="14">
        <v>43054.60833333333</v>
      </c>
      <c r="B477" t="s">
        <v>248</v>
      </c>
      <c r="C477">
        <v>2015</v>
      </c>
      <c r="D477">
        <v>7</v>
      </c>
    </row>
    <row r="478" spans="1:4">
      <c r="A478" s="14">
        <v>43054.60833333333</v>
      </c>
      <c r="B478" t="s">
        <v>248</v>
      </c>
      <c r="C478">
        <v>2016</v>
      </c>
      <c r="D478">
        <v>1</v>
      </c>
    </row>
    <row r="479" spans="1:4">
      <c r="A479" s="14">
        <v>43054.60833333333</v>
      </c>
      <c r="B479" t="s">
        <v>248</v>
      </c>
      <c r="C479">
        <v>2016</v>
      </c>
      <c r="D479">
        <v>2</v>
      </c>
    </row>
    <row r="480" spans="1:4">
      <c r="A480" s="14">
        <v>43054.60833333333</v>
      </c>
      <c r="B480" t="s">
        <v>248</v>
      </c>
      <c r="C480">
        <v>2016</v>
      </c>
      <c r="D480">
        <v>3</v>
      </c>
    </row>
    <row r="481" spans="1:5">
      <c r="A481" s="14">
        <v>43054.60833333333</v>
      </c>
      <c r="B481" t="s">
        <v>248</v>
      </c>
      <c r="C481">
        <v>2016</v>
      </c>
      <c r="D481">
        <v>4</v>
      </c>
    </row>
    <row r="482" spans="1:5">
      <c r="A482" s="14">
        <v>43054.60833333333</v>
      </c>
      <c r="B482" t="s">
        <v>248</v>
      </c>
      <c r="C482">
        <v>2016</v>
      </c>
      <c r="D482">
        <v>5</v>
      </c>
    </row>
    <row r="483" spans="1:5">
      <c r="A483" s="14">
        <v>43054.60833333333</v>
      </c>
      <c r="B483" t="s">
        <v>248</v>
      </c>
      <c r="C483">
        <v>2016</v>
      </c>
      <c r="D483">
        <v>6</v>
      </c>
    </row>
    <row r="484" spans="1:5">
      <c r="A484" s="14">
        <v>43054.60833333333</v>
      </c>
      <c r="B484" t="s">
        <v>248</v>
      </c>
      <c r="C484">
        <v>2016</v>
      </c>
      <c r="D484">
        <v>7</v>
      </c>
      <c r="E484" t="s">
        <v>7418</v>
      </c>
    </row>
    <row r="485" spans="1:5">
      <c r="A485" s="14">
        <v>43054.60833333333</v>
      </c>
      <c r="B485" t="s">
        <v>254</v>
      </c>
      <c r="C485">
        <v>2013</v>
      </c>
      <c r="D485">
        <v>1</v>
      </c>
    </row>
    <row r="486" spans="1:5">
      <c r="A486" s="14">
        <v>43054.60833333333</v>
      </c>
      <c r="B486" t="s">
        <v>254</v>
      </c>
      <c r="C486">
        <v>2013</v>
      </c>
      <c r="D486">
        <v>2</v>
      </c>
      <c r="E486" t="s">
        <v>261</v>
      </c>
    </row>
    <row r="487" spans="1:5">
      <c r="A487" s="14">
        <v>43054.60833333333</v>
      </c>
      <c r="B487" t="s">
        <v>254</v>
      </c>
      <c r="C487">
        <v>2013</v>
      </c>
      <c r="D487">
        <v>3</v>
      </c>
    </row>
    <row r="488" spans="1:5">
      <c r="A488" s="14">
        <v>43054.60833333333</v>
      </c>
      <c r="B488" t="s">
        <v>254</v>
      </c>
      <c r="C488">
        <v>2013</v>
      </c>
      <c r="D488">
        <v>4</v>
      </c>
    </row>
    <row r="489" spans="1:5">
      <c r="A489" s="14">
        <v>43054.60833333333</v>
      </c>
      <c r="B489" t="s">
        <v>254</v>
      </c>
      <c r="C489">
        <v>2013</v>
      </c>
      <c r="D489">
        <v>5</v>
      </c>
    </row>
    <row r="490" spans="1:5">
      <c r="A490" s="14">
        <v>43054.60833333333</v>
      </c>
      <c r="B490" t="s">
        <v>254</v>
      </c>
      <c r="C490">
        <v>2013</v>
      </c>
      <c r="D490">
        <v>6</v>
      </c>
    </row>
    <row r="491" spans="1:5">
      <c r="A491" s="14">
        <v>43054.60833333333</v>
      </c>
      <c r="B491" t="s">
        <v>254</v>
      </c>
      <c r="C491">
        <v>2013</v>
      </c>
      <c r="D491">
        <v>7</v>
      </c>
    </row>
    <row r="492" spans="1:5">
      <c r="A492" s="14">
        <v>43054.60833333333</v>
      </c>
      <c r="B492" t="s">
        <v>254</v>
      </c>
      <c r="C492">
        <v>2014</v>
      </c>
      <c r="D492">
        <v>1</v>
      </c>
    </row>
    <row r="493" spans="1:5">
      <c r="A493" s="14">
        <v>43054.60833333333</v>
      </c>
      <c r="B493" t="s">
        <v>254</v>
      </c>
      <c r="C493">
        <v>2014</v>
      </c>
      <c r="D493">
        <v>2</v>
      </c>
    </row>
    <row r="494" spans="1:5">
      <c r="A494" s="14">
        <v>43054.60833333333</v>
      </c>
      <c r="B494" t="s">
        <v>254</v>
      </c>
      <c r="C494">
        <v>2014</v>
      </c>
      <c r="D494">
        <v>3</v>
      </c>
    </row>
    <row r="495" spans="1:5">
      <c r="A495" s="14">
        <v>43054.60833333333</v>
      </c>
      <c r="B495" t="s">
        <v>254</v>
      </c>
      <c r="C495">
        <v>2014</v>
      </c>
      <c r="D495">
        <v>4</v>
      </c>
    </row>
    <row r="496" spans="1:5">
      <c r="A496" s="14">
        <v>43054.60833333333</v>
      </c>
      <c r="B496" t="s">
        <v>254</v>
      </c>
      <c r="C496">
        <v>2014</v>
      </c>
      <c r="D496">
        <v>5</v>
      </c>
    </row>
    <row r="497" spans="1:4">
      <c r="A497" s="14">
        <v>43054.60833333333</v>
      </c>
      <c r="B497" t="s">
        <v>254</v>
      </c>
      <c r="C497">
        <v>2014</v>
      </c>
      <c r="D497">
        <v>6</v>
      </c>
    </row>
    <row r="498" spans="1:4">
      <c r="A498" s="14">
        <v>43054.60833333333</v>
      </c>
      <c r="B498" t="s">
        <v>254</v>
      </c>
      <c r="C498">
        <v>2014</v>
      </c>
      <c r="D498">
        <v>7</v>
      </c>
    </row>
    <row r="499" spans="1:4">
      <c r="A499" s="14">
        <v>43054.60833333333</v>
      </c>
      <c r="B499" t="s">
        <v>254</v>
      </c>
      <c r="C499">
        <v>2015</v>
      </c>
      <c r="D499">
        <v>1</v>
      </c>
    </row>
    <row r="500" spans="1:4">
      <c r="A500" s="14">
        <v>43054.60833333333</v>
      </c>
      <c r="B500" t="s">
        <v>254</v>
      </c>
      <c r="C500">
        <v>2015</v>
      </c>
      <c r="D500">
        <v>2</v>
      </c>
    </row>
    <row r="501" spans="1:4">
      <c r="A501" s="14">
        <v>43054.60833333333</v>
      </c>
      <c r="B501" t="s">
        <v>254</v>
      </c>
      <c r="C501">
        <v>2015</v>
      </c>
      <c r="D501">
        <v>3</v>
      </c>
    </row>
    <row r="502" spans="1:4">
      <c r="A502" s="14">
        <v>43054.60833333333</v>
      </c>
      <c r="B502" t="s">
        <v>254</v>
      </c>
      <c r="C502">
        <v>2015</v>
      </c>
      <c r="D502">
        <v>4</v>
      </c>
    </row>
    <row r="503" spans="1:4">
      <c r="A503" s="14">
        <v>43054.60833333333</v>
      </c>
      <c r="B503" t="s">
        <v>254</v>
      </c>
      <c r="C503">
        <v>2015</v>
      </c>
      <c r="D503">
        <v>5</v>
      </c>
    </row>
    <row r="504" spans="1:4">
      <c r="A504" s="14">
        <v>43054.60833333333</v>
      </c>
      <c r="B504" t="s">
        <v>254</v>
      </c>
      <c r="C504">
        <v>2015</v>
      </c>
      <c r="D504">
        <v>6</v>
      </c>
    </row>
    <row r="505" spans="1:4">
      <c r="A505" s="14">
        <v>43054.60833333333</v>
      </c>
      <c r="B505" t="s">
        <v>254</v>
      </c>
      <c r="C505">
        <v>2015</v>
      </c>
      <c r="D505">
        <v>7</v>
      </c>
    </row>
    <row r="506" spans="1:4">
      <c r="A506" s="14">
        <v>43054.60833333333</v>
      </c>
      <c r="B506" t="s">
        <v>254</v>
      </c>
      <c r="C506">
        <v>2016</v>
      </c>
      <c r="D506">
        <v>1</v>
      </c>
    </row>
    <row r="507" spans="1:4">
      <c r="A507" s="14">
        <v>43054.60833333333</v>
      </c>
      <c r="B507" t="s">
        <v>254</v>
      </c>
      <c r="C507">
        <v>2016</v>
      </c>
      <c r="D507">
        <v>2</v>
      </c>
    </row>
    <row r="508" spans="1:4">
      <c r="A508" s="14">
        <v>43054.60833333333</v>
      </c>
      <c r="B508" t="s">
        <v>254</v>
      </c>
      <c r="C508">
        <v>2016</v>
      </c>
      <c r="D508">
        <v>3</v>
      </c>
    </row>
    <row r="509" spans="1:4">
      <c r="A509" s="14">
        <v>43054.60833333333</v>
      </c>
      <c r="B509" t="s">
        <v>254</v>
      </c>
      <c r="C509">
        <v>2016</v>
      </c>
      <c r="D509">
        <v>4</v>
      </c>
    </row>
    <row r="510" spans="1:4">
      <c r="A510" s="14">
        <v>43054.60833333333</v>
      </c>
      <c r="B510" t="s">
        <v>254</v>
      </c>
      <c r="C510">
        <v>2016</v>
      </c>
      <c r="D510">
        <v>5</v>
      </c>
    </row>
    <row r="511" spans="1:4">
      <c r="A511" s="14">
        <v>43054.60833333333</v>
      </c>
      <c r="B511" t="s">
        <v>254</v>
      </c>
      <c r="C511">
        <v>2016</v>
      </c>
      <c r="D511">
        <v>6</v>
      </c>
    </row>
    <row r="512" spans="1:4">
      <c r="A512" s="14">
        <v>43054.60833333333</v>
      </c>
      <c r="B512" t="s">
        <v>254</v>
      </c>
      <c r="C512">
        <v>2016</v>
      </c>
      <c r="D512">
        <v>7</v>
      </c>
    </row>
    <row r="513" spans="1:5">
      <c r="A513" s="14">
        <v>43054.60833333333</v>
      </c>
      <c r="B513" t="s">
        <v>263</v>
      </c>
      <c r="C513">
        <v>2013</v>
      </c>
      <c r="D513">
        <v>1</v>
      </c>
      <c r="E513" t="s">
        <v>4075</v>
      </c>
    </row>
    <row r="514" spans="1:5">
      <c r="A514" s="14">
        <v>43054.60833333333</v>
      </c>
      <c r="B514" t="s">
        <v>263</v>
      </c>
      <c r="C514">
        <v>2013</v>
      </c>
      <c r="D514">
        <v>2</v>
      </c>
    </row>
    <row r="515" spans="1:5">
      <c r="A515" s="14">
        <v>43054.60833333333</v>
      </c>
      <c r="B515" t="s">
        <v>263</v>
      </c>
      <c r="C515">
        <v>2013</v>
      </c>
      <c r="D515">
        <v>3</v>
      </c>
    </row>
    <row r="516" spans="1:5">
      <c r="A516" s="14">
        <v>43054.60833333333</v>
      </c>
      <c r="B516" t="s">
        <v>263</v>
      </c>
      <c r="C516">
        <v>2013</v>
      </c>
      <c r="D516">
        <v>4</v>
      </c>
    </row>
    <row r="517" spans="1:5">
      <c r="A517" s="14">
        <v>43054.60833333333</v>
      </c>
      <c r="B517" t="s">
        <v>263</v>
      </c>
      <c r="C517">
        <v>2013</v>
      </c>
      <c r="D517">
        <v>5</v>
      </c>
    </row>
    <row r="518" spans="1:5">
      <c r="A518" s="14">
        <v>43054.60833333333</v>
      </c>
      <c r="B518" t="s">
        <v>263</v>
      </c>
      <c r="C518">
        <v>2013</v>
      </c>
      <c r="D518">
        <v>6</v>
      </c>
    </row>
    <row r="519" spans="1:5">
      <c r="A519" s="14">
        <v>43054.60833333333</v>
      </c>
      <c r="B519" t="s">
        <v>263</v>
      </c>
      <c r="C519">
        <v>2013</v>
      </c>
      <c r="D519">
        <v>7</v>
      </c>
    </row>
    <row r="520" spans="1:5">
      <c r="A520" s="14">
        <v>43054.60833333333</v>
      </c>
      <c r="B520" t="s">
        <v>263</v>
      </c>
      <c r="C520">
        <v>2014</v>
      </c>
      <c r="D520">
        <v>1</v>
      </c>
      <c r="E520" t="s">
        <v>4076</v>
      </c>
    </row>
    <row r="521" spans="1:5">
      <c r="A521" s="14">
        <v>43054.60833333333</v>
      </c>
      <c r="B521" t="s">
        <v>263</v>
      </c>
      <c r="C521">
        <v>2014</v>
      </c>
      <c r="D521">
        <v>2</v>
      </c>
    </row>
    <row r="522" spans="1:5">
      <c r="A522" s="14">
        <v>43054.60833333333</v>
      </c>
      <c r="B522" t="s">
        <v>263</v>
      </c>
      <c r="C522">
        <v>2014</v>
      </c>
      <c r="D522">
        <v>3</v>
      </c>
    </row>
    <row r="523" spans="1:5">
      <c r="A523" s="14">
        <v>43054.60833333333</v>
      </c>
      <c r="B523" t="s">
        <v>263</v>
      </c>
      <c r="C523">
        <v>2014</v>
      </c>
      <c r="D523">
        <v>4</v>
      </c>
    </row>
    <row r="524" spans="1:5">
      <c r="A524" s="14">
        <v>43054.60833333333</v>
      </c>
      <c r="B524" t="s">
        <v>263</v>
      </c>
      <c r="C524">
        <v>2014</v>
      </c>
      <c r="D524">
        <v>5</v>
      </c>
    </row>
    <row r="525" spans="1:5">
      <c r="A525" s="14">
        <v>43054.60833333333</v>
      </c>
      <c r="B525" t="s">
        <v>263</v>
      </c>
      <c r="C525">
        <v>2014</v>
      </c>
      <c r="D525">
        <v>6</v>
      </c>
    </row>
    <row r="526" spans="1:5">
      <c r="A526" s="14">
        <v>43054.60833333333</v>
      </c>
      <c r="B526" t="s">
        <v>263</v>
      </c>
      <c r="C526">
        <v>2014</v>
      </c>
      <c r="D526">
        <v>7</v>
      </c>
    </row>
    <row r="527" spans="1:5">
      <c r="A527" s="14">
        <v>43054.60833333333</v>
      </c>
      <c r="B527" t="s">
        <v>263</v>
      </c>
      <c r="C527">
        <v>2015</v>
      </c>
      <c r="D527">
        <v>1</v>
      </c>
      <c r="E527" t="s">
        <v>4076</v>
      </c>
    </row>
    <row r="528" spans="1:5">
      <c r="A528" s="14">
        <v>43054.60833333333</v>
      </c>
      <c r="B528" t="s">
        <v>263</v>
      </c>
      <c r="C528">
        <v>2015</v>
      </c>
      <c r="D528">
        <v>2</v>
      </c>
    </row>
    <row r="529" spans="1:5">
      <c r="A529" s="14">
        <v>43054.60833333333</v>
      </c>
      <c r="B529" t="s">
        <v>263</v>
      </c>
      <c r="C529">
        <v>2015</v>
      </c>
      <c r="D529">
        <v>3</v>
      </c>
    </row>
    <row r="530" spans="1:5">
      <c r="A530" s="14">
        <v>43054.60833333333</v>
      </c>
      <c r="B530" t="s">
        <v>263</v>
      </c>
      <c r="C530">
        <v>2015</v>
      </c>
      <c r="D530">
        <v>4</v>
      </c>
    </row>
    <row r="531" spans="1:5">
      <c r="A531" s="14">
        <v>43054.60833333333</v>
      </c>
      <c r="B531" t="s">
        <v>263</v>
      </c>
      <c r="C531">
        <v>2015</v>
      </c>
      <c r="D531">
        <v>5</v>
      </c>
    </row>
    <row r="532" spans="1:5">
      <c r="A532" s="14">
        <v>43054.60833333333</v>
      </c>
      <c r="B532" t="s">
        <v>263</v>
      </c>
      <c r="C532">
        <v>2015</v>
      </c>
      <c r="D532">
        <v>6</v>
      </c>
    </row>
    <row r="533" spans="1:5">
      <c r="A533" s="14">
        <v>43054.60833333333</v>
      </c>
      <c r="B533" t="s">
        <v>263</v>
      </c>
      <c r="C533">
        <v>2015</v>
      </c>
      <c r="D533">
        <v>7</v>
      </c>
    </row>
    <row r="534" spans="1:5">
      <c r="A534" s="14">
        <v>43054.60833333333</v>
      </c>
      <c r="B534" t="s">
        <v>263</v>
      </c>
      <c r="C534">
        <v>2016</v>
      </c>
      <c r="D534">
        <v>1</v>
      </c>
      <c r="E534" t="s">
        <v>7419</v>
      </c>
    </row>
    <row r="535" spans="1:5">
      <c r="A535" s="14">
        <v>43054.60833333333</v>
      </c>
      <c r="B535" t="s">
        <v>263</v>
      </c>
      <c r="C535">
        <v>2016</v>
      </c>
      <c r="D535">
        <v>2</v>
      </c>
    </row>
    <row r="536" spans="1:5">
      <c r="A536" s="14">
        <v>43054.60833333333</v>
      </c>
      <c r="B536" t="s">
        <v>263</v>
      </c>
      <c r="C536">
        <v>2016</v>
      </c>
      <c r="D536">
        <v>3</v>
      </c>
    </row>
    <row r="537" spans="1:5">
      <c r="A537" s="14">
        <v>43054.60833333333</v>
      </c>
      <c r="B537" t="s">
        <v>263</v>
      </c>
      <c r="C537">
        <v>2016</v>
      </c>
      <c r="D537">
        <v>4</v>
      </c>
    </row>
    <row r="538" spans="1:5">
      <c r="A538" s="14">
        <v>43054.60833333333</v>
      </c>
      <c r="B538" t="s">
        <v>263</v>
      </c>
      <c r="C538">
        <v>2016</v>
      </c>
      <c r="D538">
        <v>5</v>
      </c>
    </row>
    <row r="539" spans="1:5">
      <c r="A539" s="14">
        <v>43054.60833333333</v>
      </c>
      <c r="B539" t="s">
        <v>263</v>
      </c>
      <c r="C539">
        <v>2016</v>
      </c>
      <c r="D539">
        <v>6</v>
      </c>
    </row>
    <row r="540" spans="1:5">
      <c r="A540" s="14">
        <v>43054.60833333333</v>
      </c>
      <c r="B540" t="s">
        <v>263</v>
      </c>
      <c r="C540">
        <v>2016</v>
      </c>
      <c r="D540">
        <v>7</v>
      </c>
    </row>
    <row r="541" spans="1:5">
      <c r="A541" s="14">
        <v>43054.60833333333</v>
      </c>
      <c r="B541" t="s">
        <v>280</v>
      </c>
      <c r="C541">
        <v>2013</v>
      </c>
      <c r="D541">
        <v>1</v>
      </c>
      <c r="E541" t="s">
        <v>4077</v>
      </c>
    </row>
    <row r="542" spans="1:5">
      <c r="A542" s="14">
        <v>43054.60833333333</v>
      </c>
      <c r="B542" t="s">
        <v>280</v>
      </c>
      <c r="C542">
        <v>2013</v>
      </c>
      <c r="D542">
        <v>2</v>
      </c>
      <c r="E542" t="s">
        <v>4077</v>
      </c>
    </row>
    <row r="543" spans="1:5">
      <c r="A543" s="14">
        <v>43054.60833333333</v>
      </c>
      <c r="B543" t="s">
        <v>280</v>
      </c>
      <c r="C543">
        <v>2013</v>
      </c>
      <c r="D543">
        <v>3</v>
      </c>
      <c r="E543" t="s">
        <v>4077</v>
      </c>
    </row>
    <row r="544" spans="1:5">
      <c r="A544" s="14">
        <v>43054.60833333333</v>
      </c>
      <c r="B544" t="s">
        <v>280</v>
      </c>
      <c r="C544">
        <v>2013</v>
      </c>
      <c r="D544">
        <v>4</v>
      </c>
      <c r="E544" t="s">
        <v>4077</v>
      </c>
    </row>
    <row r="545" spans="1:5">
      <c r="A545" s="14">
        <v>43054.60833333333</v>
      </c>
      <c r="B545" t="s">
        <v>280</v>
      </c>
      <c r="C545">
        <v>2013</v>
      </c>
      <c r="D545">
        <v>5</v>
      </c>
      <c r="E545" t="s">
        <v>4077</v>
      </c>
    </row>
    <row r="546" spans="1:5">
      <c r="A546" s="14">
        <v>43054.60833333333</v>
      </c>
      <c r="B546" t="s">
        <v>280</v>
      </c>
      <c r="C546">
        <v>2013</v>
      </c>
      <c r="D546">
        <v>6</v>
      </c>
      <c r="E546" t="s">
        <v>4077</v>
      </c>
    </row>
    <row r="547" spans="1:5">
      <c r="A547" s="14">
        <v>43054.60833333333</v>
      </c>
      <c r="B547" t="s">
        <v>280</v>
      </c>
      <c r="C547">
        <v>2013</v>
      </c>
      <c r="D547">
        <v>7</v>
      </c>
      <c r="E547" t="s">
        <v>4077</v>
      </c>
    </row>
    <row r="548" spans="1:5">
      <c r="A548" s="14">
        <v>43054.60833333333</v>
      </c>
      <c r="B548" t="s">
        <v>280</v>
      </c>
      <c r="C548">
        <v>2014</v>
      </c>
      <c r="D548">
        <v>1</v>
      </c>
      <c r="E548" t="s">
        <v>4077</v>
      </c>
    </row>
    <row r="549" spans="1:5">
      <c r="A549" s="14">
        <v>43054.60833333333</v>
      </c>
      <c r="B549" t="s">
        <v>280</v>
      </c>
      <c r="C549">
        <v>2014</v>
      </c>
      <c r="D549">
        <v>2</v>
      </c>
      <c r="E549" t="s">
        <v>4078</v>
      </c>
    </row>
    <row r="550" spans="1:5">
      <c r="A550" s="14">
        <v>43054.60833333333</v>
      </c>
      <c r="B550" t="s">
        <v>280</v>
      </c>
      <c r="C550">
        <v>2014</v>
      </c>
      <c r="D550">
        <v>3</v>
      </c>
      <c r="E550" t="s">
        <v>4078</v>
      </c>
    </row>
    <row r="551" spans="1:5">
      <c r="A551" s="14">
        <v>43054.60833333333</v>
      </c>
      <c r="B551" t="s">
        <v>280</v>
      </c>
      <c r="C551">
        <v>2014</v>
      </c>
      <c r="D551">
        <v>4</v>
      </c>
      <c r="E551" t="s">
        <v>4078</v>
      </c>
    </row>
    <row r="552" spans="1:5">
      <c r="A552" s="14">
        <v>43054.60833333333</v>
      </c>
      <c r="B552" t="s">
        <v>280</v>
      </c>
      <c r="C552">
        <v>2014</v>
      </c>
      <c r="D552">
        <v>5</v>
      </c>
      <c r="E552" t="s">
        <v>4078</v>
      </c>
    </row>
    <row r="553" spans="1:5">
      <c r="A553" s="14">
        <v>43054.60833333333</v>
      </c>
      <c r="B553" t="s">
        <v>280</v>
      </c>
      <c r="C553">
        <v>2014</v>
      </c>
      <c r="D553">
        <v>6</v>
      </c>
      <c r="E553" t="s">
        <v>4078</v>
      </c>
    </row>
    <row r="554" spans="1:5">
      <c r="A554" s="14">
        <v>43054.60833333333</v>
      </c>
      <c r="B554" t="s">
        <v>280</v>
      </c>
      <c r="C554">
        <v>2014</v>
      </c>
      <c r="D554">
        <v>7</v>
      </c>
      <c r="E554" t="s">
        <v>4078</v>
      </c>
    </row>
    <row r="555" spans="1:5">
      <c r="A555" s="14">
        <v>43054.60833333333</v>
      </c>
      <c r="B555" t="s">
        <v>280</v>
      </c>
      <c r="C555">
        <v>2015</v>
      </c>
      <c r="D555">
        <v>1</v>
      </c>
    </row>
    <row r="556" spans="1:5">
      <c r="A556" s="14">
        <v>43054.60833333333</v>
      </c>
      <c r="B556" t="s">
        <v>280</v>
      </c>
      <c r="C556">
        <v>2015</v>
      </c>
      <c r="D556">
        <v>2</v>
      </c>
    </row>
    <row r="557" spans="1:5">
      <c r="A557" s="14">
        <v>43054.60833333333</v>
      </c>
      <c r="B557" t="s">
        <v>280</v>
      </c>
      <c r="C557">
        <v>2015</v>
      </c>
      <c r="D557">
        <v>3</v>
      </c>
    </row>
    <row r="558" spans="1:5">
      <c r="A558" s="14">
        <v>43054.60833333333</v>
      </c>
      <c r="B558" t="s">
        <v>280</v>
      </c>
      <c r="C558">
        <v>2015</v>
      </c>
      <c r="D558">
        <v>4</v>
      </c>
    </row>
    <row r="559" spans="1:5">
      <c r="A559" s="14">
        <v>43054.60833333333</v>
      </c>
      <c r="B559" t="s">
        <v>280</v>
      </c>
      <c r="C559">
        <v>2015</v>
      </c>
      <c r="D559">
        <v>5</v>
      </c>
    </row>
    <row r="560" spans="1:5">
      <c r="A560" s="14">
        <v>43054.60833333333</v>
      </c>
      <c r="B560" t="s">
        <v>280</v>
      </c>
      <c r="C560">
        <v>2015</v>
      </c>
      <c r="D560">
        <v>6</v>
      </c>
    </row>
    <row r="561" spans="1:4">
      <c r="A561" s="14">
        <v>43054.60833333333</v>
      </c>
      <c r="B561" t="s">
        <v>280</v>
      </c>
      <c r="C561">
        <v>2015</v>
      </c>
      <c r="D561">
        <v>7</v>
      </c>
    </row>
    <row r="562" spans="1:4">
      <c r="A562" s="14">
        <v>43054.60833333333</v>
      </c>
      <c r="B562" t="s">
        <v>280</v>
      </c>
      <c r="C562">
        <v>2016</v>
      </c>
      <c r="D562">
        <v>1</v>
      </c>
    </row>
    <row r="563" spans="1:4">
      <c r="A563" s="14">
        <v>43054.60833333333</v>
      </c>
      <c r="B563" t="s">
        <v>280</v>
      </c>
      <c r="C563">
        <v>2016</v>
      </c>
      <c r="D563">
        <v>2</v>
      </c>
    </row>
    <row r="564" spans="1:4">
      <c r="A564" s="14">
        <v>43054.60833333333</v>
      </c>
      <c r="B564" t="s">
        <v>280</v>
      </c>
      <c r="C564">
        <v>2016</v>
      </c>
      <c r="D564">
        <v>3</v>
      </c>
    </row>
    <row r="565" spans="1:4">
      <c r="A565" s="14">
        <v>43054.60833333333</v>
      </c>
      <c r="B565" t="s">
        <v>280</v>
      </c>
      <c r="C565">
        <v>2016</v>
      </c>
      <c r="D565">
        <v>4</v>
      </c>
    </row>
    <row r="566" spans="1:4">
      <c r="A566" s="14">
        <v>43054.60833333333</v>
      </c>
      <c r="B566" t="s">
        <v>280</v>
      </c>
      <c r="C566">
        <v>2016</v>
      </c>
      <c r="D566">
        <v>5</v>
      </c>
    </row>
    <row r="567" spans="1:4">
      <c r="A567" s="14">
        <v>43054.60833333333</v>
      </c>
      <c r="B567" t="s">
        <v>280</v>
      </c>
      <c r="C567">
        <v>2016</v>
      </c>
      <c r="D567">
        <v>6</v>
      </c>
    </row>
    <row r="568" spans="1:4">
      <c r="A568" s="14">
        <v>43054.60833333333</v>
      </c>
      <c r="B568" t="s">
        <v>280</v>
      </c>
      <c r="C568">
        <v>2016</v>
      </c>
      <c r="D568">
        <v>7</v>
      </c>
    </row>
    <row r="569" spans="1:4">
      <c r="A569" s="14">
        <v>43054.60833333333</v>
      </c>
      <c r="B569" t="s">
        <v>272</v>
      </c>
      <c r="C569">
        <v>2013</v>
      </c>
      <c r="D569">
        <v>1</v>
      </c>
    </row>
    <row r="570" spans="1:4">
      <c r="A570" s="14">
        <v>43054.60833333333</v>
      </c>
      <c r="B570" t="s">
        <v>272</v>
      </c>
      <c r="C570">
        <v>2013</v>
      </c>
      <c r="D570">
        <v>2</v>
      </c>
    </row>
    <row r="571" spans="1:4">
      <c r="A571" s="14">
        <v>43054.60833333333</v>
      </c>
      <c r="B571" t="s">
        <v>272</v>
      </c>
      <c r="C571">
        <v>2013</v>
      </c>
      <c r="D571">
        <v>3</v>
      </c>
    </row>
    <row r="572" spans="1:4">
      <c r="A572" s="14">
        <v>43054.60833333333</v>
      </c>
      <c r="B572" t="s">
        <v>272</v>
      </c>
      <c r="C572">
        <v>2013</v>
      </c>
      <c r="D572">
        <v>4</v>
      </c>
    </row>
    <row r="573" spans="1:4">
      <c r="A573" s="14">
        <v>43054.60833333333</v>
      </c>
      <c r="B573" t="s">
        <v>272</v>
      </c>
      <c r="C573">
        <v>2013</v>
      </c>
      <c r="D573">
        <v>5</v>
      </c>
    </row>
    <row r="574" spans="1:4">
      <c r="A574" s="14">
        <v>43054.60833333333</v>
      </c>
      <c r="B574" t="s">
        <v>272</v>
      </c>
      <c r="C574">
        <v>2013</v>
      </c>
      <c r="D574">
        <v>6</v>
      </c>
    </row>
    <row r="575" spans="1:4">
      <c r="A575" s="14">
        <v>43054.60833333333</v>
      </c>
      <c r="B575" t="s">
        <v>272</v>
      </c>
      <c r="C575">
        <v>2013</v>
      </c>
      <c r="D575">
        <v>7</v>
      </c>
    </row>
    <row r="576" spans="1:4">
      <c r="A576" s="14">
        <v>43054.60833333333</v>
      </c>
      <c r="B576" t="s">
        <v>272</v>
      </c>
      <c r="C576">
        <v>2014</v>
      </c>
      <c r="D576">
        <v>1</v>
      </c>
    </row>
    <row r="577" spans="1:4">
      <c r="A577" s="14">
        <v>43054.60833333333</v>
      </c>
      <c r="B577" t="s">
        <v>272</v>
      </c>
      <c r="C577">
        <v>2014</v>
      </c>
      <c r="D577">
        <v>2</v>
      </c>
    </row>
    <row r="578" spans="1:4">
      <c r="A578" s="14">
        <v>43054.60833333333</v>
      </c>
      <c r="B578" t="s">
        <v>272</v>
      </c>
      <c r="C578">
        <v>2014</v>
      </c>
      <c r="D578">
        <v>3</v>
      </c>
    </row>
    <row r="579" spans="1:4">
      <c r="A579" s="14">
        <v>43054.60833333333</v>
      </c>
      <c r="B579" t="s">
        <v>272</v>
      </c>
      <c r="C579">
        <v>2014</v>
      </c>
      <c r="D579">
        <v>4</v>
      </c>
    </row>
    <row r="580" spans="1:4">
      <c r="A580" s="14">
        <v>43054.60833333333</v>
      </c>
      <c r="B580" t="s">
        <v>272</v>
      </c>
      <c r="C580">
        <v>2014</v>
      </c>
      <c r="D580">
        <v>5</v>
      </c>
    </row>
    <row r="581" spans="1:4">
      <c r="A581" s="14">
        <v>43054.60833333333</v>
      </c>
      <c r="B581" t="s">
        <v>272</v>
      </c>
      <c r="C581">
        <v>2014</v>
      </c>
      <c r="D581">
        <v>6</v>
      </c>
    </row>
    <row r="582" spans="1:4">
      <c r="A582" s="14">
        <v>43054.60833333333</v>
      </c>
      <c r="B582" t="s">
        <v>272</v>
      </c>
      <c r="C582">
        <v>2014</v>
      </c>
      <c r="D582">
        <v>7</v>
      </c>
    </row>
    <row r="583" spans="1:4">
      <c r="A583" s="14">
        <v>43054.60833333333</v>
      </c>
      <c r="B583" t="s">
        <v>272</v>
      </c>
      <c r="C583">
        <v>2015</v>
      </c>
      <c r="D583">
        <v>1</v>
      </c>
    </row>
    <row r="584" spans="1:4">
      <c r="A584" s="14">
        <v>43054.60833333333</v>
      </c>
      <c r="B584" t="s">
        <v>272</v>
      </c>
      <c r="C584">
        <v>2015</v>
      </c>
      <c r="D584">
        <v>2</v>
      </c>
    </row>
    <row r="585" spans="1:4">
      <c r="A585" s="14">
        <v>43054.60833333333</v>
      </c>
      <c r="B585" t="s">
        <v>272</v>
      </c>
      <c r="C585">
        <v>2015</v>
      </c>
      <c r="D585">
        <v>3</v>
      </c>
    </row>
    <row r="586" spans="1:4">
      <c r="A586" s="14">
        <v>43054.60833333333</v>
      </c>
      <c r="B586" t="s">
        <v>272</v>
      </c>
      <c r="C586">
        <v>2015</v>
      </c>
      <c r="D586">
        <v>4</v>
      </c>
    </row>
    <row r="587" spans="1:4">
      <c r="A587" s="14">
        <v>43054.60833333333</v>
      </c>
      <c r="B587" t="s">
        <v>272</v>
      </c>
      <c r="C587">
        <v>2015</v>
      </c>
      <c r="D587">
        <v>5</v>
      </c>
    </row>
    <row r="588" spans="1:4">
      <c r="A588" s="14">
        <v>43054.60833333333</v>
      </c>
      <c r="B588" t="s">
        <v>272</v>
      </c>
      <c r="C588">
        <v>2015</v>
      </c>
      <c r="D588">
        <v>6</v>
      </c>
    </row>
    <row r="589" spans="1:4">
      <c r="A589" s="14">
        <v>43054.60833333333</v>
      </c>
      <c r="B589" t="s">
        <v>272</v>
      </c>
      <c r="C589">
        <v>2015</v>
      </c>
      <c r="D589">
        <v>7</v>
      </c>
    </row>
    <row r="590" spans="1:4">
      <c r="A590" s="14">
        <v>43054.60833333333</v>
      </c>
      <c r="B590" t="s">
        <v>272</v>
      </c>
      <c r="C590">
        <v>2016</v>
      </c>
      <c r="D590">
        <v>1</v>
      </c>
    </row>
    <row r="591" spans="1:4">
      <c r="A591" s="14">
        <v>43054.60833333333</v>
      </c>
      <c r="B591" t="s">
        <v>272</v>
      </c>
      <c r="C591">
        <v>2016</v>
      </c>
      <c r="D591">
        <v>2</v>
      </c>
    </row>
    <row r="592" spans="1:4">
      <c r="A592" s="14">
        <v>43054.60833333333</v>
      </c>
      <c r="B592" t="s">
        <v>272</v>
      </c>
      <c r="C592">
        <v>2016</v>
      </c>
      <c r="D592">
        <v>3</v>
      </c>
    </row>
    <row r="593" spans="1:5">
      <c r="A593" s="14">
        <v>43054.60833333333</v>
      </c>
      <c r="B593" t="s">
        <v>272</v>
      </c>
      <c r="C593">
        <v>2016</v>
      </c>
      <c r="D593">
        <v>4</v>
      </c>
    </row>
    <row r="594" spans="1:5">
      <c r="A594" s="14">
        <v>43054.60833333333</v>
      </c>
      <c r="B594" t="s">
        <v>272</v>
      </c>
      <c r="C594">
        <v>2016</v>
      </c>
      <c r="D594">
        <v>5</v>
      </c>
    </row>
    <row r="595" spans="1:5">
      <c r="A595" s="14">
        <v>43054.60833333333</v>
      </c>
      <c r="B595" t="s">
        <v>272</v>
      </c>
      <c r="C595">
        <v>2016</v>
      </c>
      <c r="D595">
        <v>6</v>
      </c>
    </row>
    <row r="596" spans="1:5">
      <c r="A596" s="14">
        <v>43054.60833333333</v>
      </c>
      <c r="B596" t="s">
        <v>272</v>
      </c>
      <c r="C596">
        <v>2016</v>
      </c>
      <c r="D596">
        <v>7</v>
      </c>
    </row>
    <row r="597" spans="1:5">
      <c r="A597" s="14">
        <v>43054.60833333333</v>
      </c>
      <c r="B597" t="s">
        <v>285</v>
      </c>
      <c r="C597">
        <v>2013</v>
      </c>
      <c r="D597">
        <v>1</v>
      </c>
      <c r="E597" t="s">
        <v>4079</v>
      </c>
    </row>
    <row r="598" spans="1:5">
      <c r="A598" s="14">
        <v>43054.60833333333</v>
      </c>
      <c r="B598" t="s">
        <v>285</v>
      </c>
      <c r="C598">
        <v>2013</v>
      </c>
      <c r="D598">
        <v>2</v>
      </c>
      <c r="E598" t="s">
        <v>4079</v>
      </c>
    </row>
    <row r="599" spans="1:5">
      <c r="A599" s="14">
        <v>43054.60833333333</v>
      </c>
      <c r="B599" t="s">
        <v>285</v>
      </c>
      <c r="C599">
        <v>2013</v>
      </c>
      <c r="D599">
        <v>3</v>
      </c>
      <c r="E599" t="s">
        <v>4079</v>
      </c>
    </row>
    <row r="600" spans="1:5">
      <c r="A600" s="14">
        <v>43054.60833333333</v>
      </c>
      <c r="B600" t="s">
        <v>285</v>
      </c>
      <c r="C600">
        <v>2013</v>
      </c>
      <c r="D600">
        <v>4</v>
      </c>
      <c r="E600" t="s">
        <v>4079</v>
      </c>
    </row>
    <row r="601" spans="1:5">
      <c r="A601" s="14">
        <v>43054.60833333333</v>
      </c>
      <c r="B601" t="s">
        <v>285</v>
      </c>
      <c r="C601">
        <v>2013</v>
      </c>
      <c r="D601">
        <v>5</v>
      </c>
      <c r="E601" t="s">
        <v>4079</v>
      </c>
    </row>
    <row r="602" spans="1:5">
      <c r="A602" s="14">
        <v>43054.60833333333</v>
      </c>
      <c r="B602" t="s">
        <v>285</v>
      </c>
      <c r="C602">
        <v>2013</v>
      </c>
      <c r="D602">
        <v>6</v>
      </c>
      <c r="E602" t="s">
        <v>4079</v>
      </c>
    </row>
    <row r="603" spans="1:5">
      <c r="A603" s="14">
        <v>43054.60833333333</v>
      </c>
      <c r="B603" t="s">
        <v>285</v>
      </c>
      <c r="C603">
        <v>2013</v>
      </c>
      <c r="D603">
        <v>7</v>
      </c>
      <c r="E603" t="s">
        <v>4079</v>
      </c>
    </row>
    <row r="604" spans="1:5">
      <c r="A604" s="14">
        <v>43054.60833333333</v>
      </c>
      <c r="B604" t="s">
        <v>285</v>
      </c>
      <c r="C604">
        <v>2014</v>
      </c>
      <c r="D604">
        <v>1</v>
      </c>
      <c r="E604" t="s">
        <v>4079</v>
      </c>
    </row>
    <row r="605" spans="1:5">
      <c r="A605" s="14">
        <v>43054.60833333333</v>
      </c>
      <c r="B605" t="s">
        <v>285</v>
      </c>
      <c r="C605">
        <v>2014</v>
      </c>
      <c r="D605">
        <v>2</v>
      </c>
      <c r="E605" t="s">
        <v>4079</v>
      </c>
    </row>
    <row r="606" spans="1:5">
      <c r="A606" s="14">
        <v>43054.60833333333</v>
      </c>
      <c r="B606" t="s">
        <v>285</v>
      </c>
      <c r="C606">
        <v>2014</v>
      </c>
      <c r="D606">
        <v>3</v>
      </c>
      <c r="E606" t="s">
        <v>4079</v>
      </c>
    </row>
    <row r="607" spans="1:5">
      <c r="A607" s="14">
        <v>43054.60833333333</v>
      </c>
      <c r="B607" t="s">
        <v>285</v>
      </c>
      <c r="C607">
        <v>2014</v>
      </c>
      <c r="D607">
        <v>4</v>
      </c>
      <c r="E607" t="s">
        <v>4079</v>
      </c>
    </row>
    <row r="608" spans="1:5">
      <c r="A608" s="14">
        <v>43054.60833333333</v>
      </c>
      <c r="B608" t="s">
        <v>285</v>
      </c>
      <c r="C608">
        <v>2014</v>
      </c>
      <c r="D608">
        <v>5</v>
      </c>
      <c r="E608" t="s">
        <v>4079</v>
      </c>
    </row>
    <row r="609" spans="1:5">
      <c r="A609" s="14">
        <v>43054.60833333333</v>
      </c>
      <c r="B609" t="s">
        <v>285</v>
      </c>
      <c r="C609">
        <v>2014</v>
      </c>
      <c r="D609">
        <v>6</v>
      </c>
      <c r="E609" t="s">
        <v>4079</v>
      </c>
    </row>
    <row r="610" spans="1:5">
      <c r="A610" s="14">
        <v>43054.60833333333</v>
      </c>
      <c r="B610" t="s">
        <v>285</v>
      </c>
      <c r="C610">
        <v>2014</v>
      </c>
      <c r="D610">
        <v>7</v>
      </c>
      <c r="E610" t="s">
        <v>4079</v>
      </c>
    </row>
    <row r="611" spans="1:5">
      <c r="A611" s="14">
        <v>43054.60833333333</v>
      </c>
      <c r="B611" t="s">
        <v>285</v>
      </c>
      <c r="C611">
        <v>2015</v>
      </c>
      <c r="D611">
        <v>1</v>
      </c>
      <c r="E611" t="s">
        <v>4079</v>
      </c>
    </row>
    <row r="612" spans="1:5">
      <c r="A612" s="14">
        <v>43054.60833333333</v>
      </c>
      <c r="B612" t="s">
        <v>285</v>
      </c>
      <c r="C612">
        <v>2015</v>
      </c>
      <c r="D612">
        <v>2</v>
      </c>
      <c r="E612" t="s">
        <v>4079</v>
      </c>
    </row>
    <row r="613" spans="1:5">
      <c r="A613" s="14">
        <v>43054.60833333333</v>
      </c>
      <c r="B613" t="s">
        <v>285</v>
      </c>
      <c r="C613">
        <v>2015</v>
      </c>
      <c r="D613">
        <v>3</v>
      </c>
      <c r="E613" t="s">
        <v>4079</v>
      </c>
    </row>
    <row r="614" spans="1:5">
      <c r="A614" s="14">
        <v>43054.60833333333</v>
      </c>
      <c r="B614" t="s">
        <v>285</v>
      </c>
      <c r="C614">
        <v>2015</v>
      </c>
      <c r="D614">
        <v>4</v>
      </c>
      <c r="E614" t="s">
        <v>4079</v>
      </c>
    </row>
    <row r="615" spans="1:5">
      <c r="A615" s="14">
        <v>43054.60833333333</v>
      </c>
      <c r="B615" t="s">
        <v>285</v>
      </c>
      <c r="C615">
        <v>2015</v>
      </c>
      <c r="D615">
        <v>5</v>
      </c>
      <c r="E615" t="s">
        <v>4079</v>
      </c>
    </row>
    <row r="616" spans="1:5">
      <c r="A616" s="14">
        <v>43054.60833333333</v>
      </c>
      <c r="B616" t="s">
        <v>285</v>
      </c>
      <c r="C616">
        <v>2015</v>
      </c>
      <c r="D616">
        <v>6</v>
      </c>
      <c r="E616" t="s">
        <v>4079</v>
      </c>
    </row>
    <row r="617" spans="1:5">
      <c r="A617" s="14">
        <v>43054.60833333333</v>
      </c>
      <c r="B617" t="s">
        <v>285</v>
      </c>
      <c r="C617">
        <v>2015</v>
      </c>
      <c r="D617">
        <v>7</v>
      </c>
      <c r="E617" t="s">
        <v>4079</v>
      </c>
    </row>
    <row r="618" spans="1:5">
      <c r="A618" s="14">
        <v>43054.60833333333</v>
      </c>
      <c r="B618" t="s">
        <v>285</v>
      </c>
      <c r="C618">
        <v>2016</v>
      </c>
      <c r="D618">
        <v>1</v>
      </c>
      <c r="E618" t="s">
        <v>917</v>
      </c>
    </row>
    <row r="619" spans="1:5">
      <c r="A619" s="14">
        <v>43054.60833333333</v>
      </c>
      <c r="B619" t="s">
        <v>285</v>
      </c>
      <c r="C619">
        <v>2016</v>
      </c>
      <c r="D619">
        <v>2</v>
      </c>
      <c r="E619" t="s">
        <v>917</v>
      </c>
    </row>
    <row r="620" spans="1:5">
      <c r="A620" s="14">
        <v>43054.60833333333</v>
      </c>
      <c r="B620" t="s">
        <v>285</v>
      </c>
      <c r="C620">
        <v>2016</v>
      </c>
      <c r="D620">
        <v>3</v>
      </c>
      <c r="E620" t="s">
        <v>917</v>
      </c>
    </row>
    <row r="621" spans="1:5">
      <c r="A621" s="14">
        <v>43054.60833333333</v>
      </c>
      <c r="B621" t="s">
        <v>285</v>
      </c>
      <c r="C621">
        <v>2016</v>
      </c>
      <c r="D621">
        <v>4</v>
      </c>
      <c r="E621" t="s">
        <v>917</v>
      </c>
    </row>
    <row r="622" spans="1:5">
      <c r="A622" s="14">
        <v>43054.60833333333</v>
      </c>
      <c r="B622" t="s">
        <v>285</v>
      </c>
      <c r="C622">
        <v>2016</v>
      </c>
      <c r="D622">
        <v>5</v>
      </c>
      <c r="E622" t="s">
        <v>917</v>
      </c>
    </row>
    <row r="623" spans="1:5">
      <c r="A623" s="14">
        <v>43054.60833333333</v>
      </c>
      <c r="B623" t="s">
        <v>285</v>
      </c>
      <c r="C623">
        <v>2016</v>
      </c>
      <c r="D623">
        <v>6</v>
      </c>
      <c r="E623" t="s">
        <v>917</v>
      </c>
    </row>
    <row r="624" spans="1:5">
      <c r="A624" s="14">
        <v>43054.60833333333</v>
      </c>
      <c r="B624" t="s">
        <v>285</v>
      </c>
      <c r="C624">
        <v>2016</v>
      </c>
      <c r="D624">
        <v>7</v>
      </c>
      <c r="E624" t="s">
        <v>917</v>
      </c>
    </row>
    <row r="625" spans="1:5">
      <c r="A625" s="14">
        <v>43054.60833333333</v>
      </c>
      <c r="B625" t="s">
        <v>291</v>
      </c>
      <c r="C625">
        <v>2013</v>
      </c>
      <c r="D625">
        <v>1</v>
      </c>
    </row>
    <row r="626" spans="1:5">
      <c r="A626" s="14">
        <v>43054.60833333333</v>
      </c>
      <c r="B626" t="s">
        <v>291</v>
      </c>
      <c r="C626">
        <v>2013</v>
      </c>
      <c r="D626">
        <v>2</v>
      </c>
    </row>
    <row r="627" spans="1:5">
      <c r="A627" s="14">
        <v>43054.60833333333</v>
      </c>
      <c r="B627" t="s">
        <v>291</v>
      </c>
      <c r="C627">
        <v>2013</v>
      </c>
      <c r="D627">
        <v>3</v>
      </c>
    </row>
    <row r="628" spans="1:5">
      <c r="A628" s="14">
        <v>43054.60833333333</v>
      </c>
      <c r="B628" t="s">
        <v>291</v>
      </c>
      <c r="C628">
        <v>2013</v>
      </c>
      <c r="D628">
        <v>4</v>
      </c>
      <c r="E628" t="s">
        <v>4080</v>
      </c>
    </row>
    <row r="629" spans="1:5">
      <c r="A629" s="14">
        <v>43054.60833333333</v>
      </c>
      <c r="B629" t="s">
        <v>291</v>
      </c>
      <c r="C629">
        <v>2013</v>
      </c>
      <c r="D629">
        <v>5</v>
      </c>
      <c r="E629" t="s">
        <v>4081</v>
      </c>
    </row>
    <row r="630" spans="1:5">
      <c r="A630" s="14">
        <v>43054.60833333333</v>
      </c>
      <c r="B630" t="s">
        <v>291</v>
      </c>
      <c r="C630">
        <v>2013</v>
      </c>
      <c r="D630">
        <v>6</v>
      </c>
      <c r="E630" t="s">
        <v>4082</v>
      </c>
    </row>
    <row r="631" spans="1:5">
      <c r="A631" s="14">
        <v>43054.60833333333</v>
      </c>
      <c r="B631" t="s">
        <v>291</v>
      </c>
      <c r="C631">
        <v>2013</v>
      </c>
      <c r="D631">
        <v>7</v>
      </c>
      <c r="E631" t="s">
        <v>4083</v>
      </c>
    </row>
    <row r="632" spans="1:5">
      <c r="A632" s="14">
        <v>43054.60833333333</v>
      </c>
      <c r="B632" t="s">
        <v>291</v>
      </c>
      <c r="C632">
        <v>2014</v>
      </c>
      <c r="D632">
        <v>1</v>
      </c>
    </row>
    <row r="633" spans="1:5">
      <c r="A633" s="14">
        <v>43054.60833333333</v>
      </c>
      <c r="B633" t="s">
        <v>291</v>
      </c>
      <c r="C633">
        <v>2014</v>
      </c>
      <c r="D633">
        <v>2</v>
      </c>
      <c r="E633" t="s">
        <v>4084</v>
      </c>
    </row>
    <row r="634" spans="1:5">
      <c r="A634" s="14">
        <v>43054.60833333333</v>
      </c>
      <c r="B634" t="s">
        <v>291</v>
      </c>
      <c r="C634">
        <v>2014</v>
      </c>
      <c r="D634">
        <v>3</v>
      </c>
    </row>
    <row r="635" spans="1:5">
      <c r="A635" s="14">
        <v>43054.60833333333</v>
      </c>
      <c r="B635" t="s">
        <v>291</v>
      </c>
      <c r="C635">
        <v>2014</v>
      </c>
      <c r="D635">
        <v>4</v>
      </c>
      <c r="E635" t="s">
        <v>4085</v>
      </c>
    </row>
    <row r="636" spans="1:5">
      <c r="A636" s="14">
        <v>43054.60833333333</v>
      </c>
      <c r="B636" t="s">
        <v>291</v>
      </c>
      <c r="C636">
        <v>2014</v>
      </c>
      <c r="D636">
        <v>5</v>
      </c>
      <c r="E636" t="s">
        <v>4081</v>
      </c>
    </row>
    <row r="637" spans="1:5">
      <c r="A637" s="14">
        <v>43054.60833333333</v>
      </c>
      <c r="B637" t="s">
        <v>291</v>
      </c>
      <c r="C637">
        <v>2014</v>
      </c>
      <c r="D637">
        <v>6</v>
      </c>
      <c r="E637" t="s">
        <v>4086</v>
      </c>
    </row>
    <row r="638" spans="1:5">
      <c r="A638" s="14">
        <v>43054.60833333333</v>
      </c>
      <c r="B638" t="s">
        <v>291</v>
      </c>
      <c r="C638">
        <v>2014</v>
      </c>
      <c r="D638">
        <v>7</v>
      </c>
      <c r="E638" t="s">
        <v>4087</v>
      </c>
    </row>
    <row r="639" spans="1:5">
      <c r="A639" s="14">
        <v>43054.60833333333</v>
      </c>
      <c r="B639" t="s">
        <v>291</v>
      </c>
      <c r="C639">
        <v>2015</v>
      </c>
      <c r="D639">
        <v>1</v>
      </c>
    </row>
    <row r="640" spans="1:5">
      <c r="A640" s="14">
        <v>43054.60833333333</v>
      </c>
      <c r="B640" t="s">
        <v>291</v>
      </c>
      <c r="C640">
        <v>2015</v>
      </c>
      <c r="D640">
        <v>2</v>
      </c>
      <c r="E640" t="s">
        <v>4084</v>
      </c>
    </row>
    <row r="641" spans="1:5">
      <c r="A641" s="14">
        <v>43054.60833333333</v>
      </c>
      <c r="B641" t="s">
        <v>291</v>
      </c>
      <c r="C641">
        <v>2015</v>
      </c>
      <c r="D641">
        <v>3</v>
      </c>
    </row>
    <row r="642" spans="1:5">
      <c r="A642" s="14">
        <v>43054.60833333333</v>
      </c>
      <c r="B642" t="s">
        <v>291</v>
      </c>
      <c r="C642">
        <v>2015</v>
      </c>
      <c r="D642">
        <v>4</v>
      </c>
      <c r="E642" t="s">
        <v>4085</v>
      </c>
    </row>
    <row r="643" spans="1:5">
      <c r="A643" s="14">
        <v>43054.60833333333</v>
      </c>
      <c r="B643" t="s">
        <v>291</v>
      </c>
      <c r="C643">
        <v>2015</v>
      </c>
      <c r="D643">
        <v>5</v>
      </c>
      <c r="E643" t="s">
        <v>4081</v>
      </c>
    </row>
    <row r="644" spans="1:5">
      <c r="A644" s="14">
        <v>43054.60833333333</v>
      </c>
      <c r="B644" t="s">
        <v>291</v>
      </c>
      <c r="C644">
        <v>2015</v>
      </c>
      <c r="D644">
        <v>6</v>
      </c>
      <c r="E644" t="s">
        <v>7420</v>
      </c>
    </row>
    <row r="645" spans="1:5">
      <c r="A645" s="14">
        <v>43054.60833333333</v>
      </c>
      <c r="B645" t="s">
        <v>291</v>
      </c>
      <c r="C645">
        <v>2015</v>
      </c>
      <c r="D645">
        <v>7</v>
      </c>
      <c r="E645" t="s">
        <v>7421</v>
      </c>
    </row>
    <row r="646" spans="1:5">
      <c r="A646" s="14">
        <v>43054.60833333333</v>
      </c>
      <c r="B646" t="s">
        <v>291</v>
      </c>
      <c r="C646">
        <v>2016</v>
      </c>
      <c r="D646">
        <v>1</v>
      </c>
    </row>
    <row r="647" spans="1:5">
      <c r="A647" s="14">
        <v>43054.60833333333</v>
      </c>
      <c r="B647" t="s">
        <v>291</v>
      </c>
      <c r="C647">
        <v>2016</v>
      </c>
      <c r="D647">
        <v>2</v>
      </c>
      <c r="E647" t="s">
        <v>4084</v>
      </c>
    </row>
    <row r="648" spans="1:5">
      <c r="A648" s="14">
        <v>43054.60833333333</v>
      </c>
      <c r="B648" t="s">
        <v>291</v>
      </c>
      <c r="C648">
        <v>2016</v>
      </c>
      <c r="D648">
        <v>3</v>
      </c>
    </row>
    <row r="649" spans="1:5">
      <c r="A649" s="14">
        <v>43054.60833333333</v>
      </c>
      <c r="B649" t="s">
        <v>291</v>
      </c>
      <c r="C649">
        <v>2016</v>
      </c>
      <c r="D649">
        <v>4</v>
      </c>
      <c r="E649" t="s">
        <v>7422</v>
      </c>
    </row>
    <row r="650" spans="1:5">
      <c r="A650" s="14">
        <v>43054.60833333333</v>
      </c>
      <c r="B650" t="s">
        <v>291</v>
      </c>
      <c r="C650">
        <v>2016</v>
      </c>
      <c r="D650">
        <v>5</v>
      </c>
      <c r="E650" t="s">
        <v>4081</v>
      </c>
    </row>
    <row r="651" spans="1:5">
      <c r="A651" s="14">
        <v>43054.60833333333</v>
      </c>
      <c r="B651" t="s">
        <v>291</v>
      </c>
      <c r="C651">
        <v>2016</v>
      </c>
      <c r="D651">
        <v>6</v>
      </c>
      <c r="E651" t="s">
        <v>7423</v>
      </c>
    </row>
    <row r="652" spans="1:5">
      <c r="A652" s="14">
        <v>43054.60833333333</v>
      </c>
      <c r="B652" t="s">
        <v>291</v>
      </c>
      <c r="C652">
        <v>2016</v>
      </c>
      <c r="D652">
        <v>7</v>
      </c>
      <c r="E652" t="s">
        <v>7421</v>
      </c>
    </row>
    <row r="653" spans="1:5">
      <c r="A653" s="14">
        <v>43054.60833333333</v>
      </c>
      <c r="B653" t="s">
        <v>300</v>
      </c>
      <c r="C653">
        <v>2013</v>
      </c>
      <c r="D653">
        <v>1</v>
      </c>
      <c r="E653" t="s">
        <v>4088</v>
      </c>
    </row>
    <row r="654" spans="1:5">
      <c r="A654" s="14">
        <v>43054.60833333333</v>
      </c>
      <c r="B654" t="s">
        <v>300</v>
      </c>
      <c r="C654">
        <v>2013</v>
      </c>
      <c r="D654">
        <v>2</v>
      </c>
      <c r="E654" t="s">
        <v>4089</v>
      </c>
    </row>
    <row r="655" spans="1:5">
      <c r="A655" s="14">
        <v>43054.60833333333</v>
      </c>
      <c r="B655" t="s">
        <v>300</v>
      </c>
      <c r="C655">
        <v>2013</v>
      </c>
      <c r="D655">
        <v>3</v>
      </c>
    </row>
    <row r="656" spans="1:5">
      <c r="A656" s="14">
        <v>43054.60833333333</v>
      </c>
      <c r="B656" t="s">
        <v>300</v>
      </c>
      <c r="C656">
        <v>2013</v>
      </c>
      <c r="D656">
        <v>4</v>
      </c>
      <c r="E656" t="s">
        <v>4090</v>
      </c>
    </row>
    <row r="657" spans="1:5">
      <c r="A657" s="14">
        <v>43054.60833333333</v>
      </c>
      <c r="B657" t="s">
        <v>300</v>
      </c>
      <c r="C657">
        <v>2013</v>
      </c>
      <c r="D657">
        <v>5</v>
      </c>
    </row>
    <row r="658" spans="1:5">
      <c r="A658" s="14">
        <v>43054.60833333333</v>
      </c>
      <c r="B658" t="s">
        <v>300</v>
      </c>
      <c r="C658">
        <v>2013</v>
      </c>
      <c r="D658">
        <v>6</v>
      </c>
      <c r="E658" t="s">
        <v>4091</v>
      </c>
    </row>
    <row r="659" spans="1:5">
      <c r="A659" s="14">
        <v>43054.60833333333</v>
      </c>
      <c r="B659" t="s">
        <v>300</v>
      </c>
      <c r="C659">
        <v>2013</v>
      </c>
      <c r="D659">
        <v>7</v>
      </c>
      <c r="E659" t="s">
        <v>4092</v>
      </c>
    </row>
    <row r="660" spans="1:5">
      <c r="A660" s="14">
        <v>43054.60833333333</v>
      </c>
      <c r="B660" t="s">
        <v>300</v>
      </c>
      <c r="C660">
        <v>2014</v>
      </c>
      <c r="D660">
        <v>1</v>
      </c>
      <c r="E660" t="s">
        <v>4088</v>
      </c>
    </row>
    <row r="661" spans="1:5">
      <c r="A661" s="14">
        <v>43054.60833333333</v>
      </c>
      <c r="B661" t="s">
        <v>300</v>
      </c>
      <c r="C661">
        <v>2014</v>
      </c>
      <c r="D661">
        <v>2</v>
      </c>
      <c r="E661" t="s">
        <v>4089</v>
      </c>
    </row>
    <row r="662" spans="1:5">
      <c r="A662" s="14">
        <v>43054.60833333333</v>
      </c>
      <c r="B662" t="s">
        <v>300</v>
      </c>
      <c r="C662">
        <v>2014</v>
      </c>
      <c r="D662">
        <v>3</v>
      </c>
    </row>
    <row r="663" spans="1:5">
      <c r="A663" s="14">
        <v>43054.60833333333</v>
      </c>
      <c r="B663" t="s">
        <v>300</v>
      </c>
      <c r="C663">
        <v>2014</v>
      </c>
      <c r="D663">
        <v>4</v>
      </c>
      <c r="E663" t="s">
        <v>4090</v>
      </c>
    </row>
    <row r="664" spans="1:5">
      <c r="A664" s="14">
        <v>43054.60833333333</v>
      </c>
      <c r="B664" t="s">
        <v>300</v>
      </c>
      <c r="C664">
        <v>2014</v>
      </c>
      <c r="D664">
        <v>5</v>
      </c>
    </row>
    <row r="665" spans="1:5">
      <c r="A665" s="14">
        <v>43054.60833333333</v>
      </c>
      <c r="B665" t="s">
        <v>300</v>
      </c>
      <c r="C665">
        <v>2014</v>
      </c>
      <c r="D665">
        <v>6</v>
      </c>
      <c r="E665" t="s">
        <v>4091</v>
      </c>
    </row>
    <row r="666" spans="1:5">
      <c r="A666" s="14">
        <v>43054.60833333333</v>
      </c>
      <c r="B666" t="s">
        <v>300</v>
      </c>
      <c r="C666">
        <v>2014</v>
      </c>
      <c r="D666">
        <v>7</v>
      </c>
      <c r="E666" t="s">
        <v>4092</v>
      </c>
    </row>
    <row r="667" spans="1:5">
      <c r="A667" s="14">
        <v>43054.60833333333</v>
      </c>
      <c r="B667" t="s">
        <v>300</v>
      </c>
      <c r="C667">
        <v>2015</v>
      </c>
      <c r="D667">
        <v>1</v>
      </c>
      <c r="E667" t="s">
        <v>7424</v>
      </c>
    </row>
    <row r="668" spans="1:5">
      <c r="A668" s="14">
        <v>43054.60833333333</v>
      </c>
      <c r="B668" t="s">
        <v>300</v>
      </c>
      <c r="C668">
        <v>2015</v>
      </c>
      <c r="D668">
        <v>2</v>
      </c>
      <c r="E668" t="s">
        <v>7425</v>
      </c>
    </row>
    <row r="669" spans="1:5">
      <c r="A669" s="14">
        <v>43054.60833333333</v>
      </c>
      <c r="B669" t="s">
        <v>300</v>
      </c>
      <c r="C669">
        <v>2015</v>
      </c>
      <c r="D669">
        <v>3</v>
      </c>
    </row>
    <row r="670" spans="1:5">
      <c r="A670" s="14">
        <v>43054.60833333333</v>
      </c>
      <c r="B670" t="s">
        <v>300</v>
      </c>
      <c r="C670">
        <v>2015</v>
      </c>
      <c r="D670">
        <v>4</v>
      </c>
      <c r="E670" t="s">
        <v>4090</v>
      </c>
    </row>
    <row r="671" spans="1:5">
      <c r="A671" s="14">
        <v>43054.60833333333</v>
      </c>
      <c r="B671" t="s">
        <v>300</v>
      </c>
      <c r="C671">
        <v>2015</v>
      </c>
      <c r="D671">
        <v>5</v>
      </c>
    </row>
    <row r="672" spans="1:5">
      <c r="A672" s="14">
        <v>43054.60833333333</v>
      </c>
      <c r="B672" t="s">
        <v>300</v>
      </c>
      <c r="C672">
        <v>2015</v>
      </c>
      <c r="D672">
        <v>6</v>
      </c>
    </row>
    <row r="673" spans="1:5">
      <c r="A673" s="14">
        <v>43054.60833333333</v>
      </c>
      <c r="B673" t="s">
        <v>300</v>
      </c>
      <c r="C673">
        <v>2015</v>
      </c>
      <c r="D673">
        <v>7</v>
      </c>
      <c r="E673" t="s">
        <v>7426</v>
      </c>
    </row>
    <row r="674" spans="1:5">
      <c r="A674" s="14">
        <v>43054.60833333333</v>
      </c>
      <c r="B674" t="s">
        <v>300</v>
      </c>
      <c r="C674">
        <v>2016</v>
      </c>
      <c r="D674">
        <v>1</v>
      </c>
      <c r="E674" t="s">
        <v>7424</v>
      </c>
    </row>
    <row r="675" spans="1:5">
      <c r="A675" s="14">
        <v>43054.60833333333</v>
      </c>
      <c r="B675" t="s">
        <v>300</v>
      </c>
      <c r="C675">
        <v>2016</v>
      </c>
      <c r="D675">
        <v>2</v>
      </c>
      <c r="E675" t="s">
        <v>7427</v>
      </c>
    </row>
    <row r="676" spans="1:5">
      <c r="A676" s="14">
        <v>43054.60833333333</v>
      </c>
      <c r="B676" t="s">
        <v>300</v>
      </c>
      <c r="C676">
        <v>2016</v>
      </c>
      <c r="D676">
        <v>3</v>
      </c>
    </row>
    <row r="677" spans="1:5">
      <c r="A677" s="14">
        <v>43054.60833333333</v>
      </c>
      <c r="B677" t="s">
        <v>300</v>
      </c>
      <c r="C677">
        <v>2016</v>
      </c>
      <c r="D677">
        <v>4</v>
      </c>
      <c r="E677" t="s">
        <v>4090</v>
      </c>
    </row>
    <row r="678" spans="1:5">
      <c r="A678" s="14">
        <v>43054.60833333333</v>
      </c>
      <c r="B678" t="s">
        <v>300</v>
      </c>
      <c r="C678">
        <v>2016</v>
      </c>
      <c r="D678">
        <v>5</v>
      </c>
    </row>
    <row r="679" spans="1:5">
      <c r="A679" s="14">
        <v>43054.60833333333</v>
      </c>
      <c r="B679" t="s">
        <v>300</v>
      </c>
      <c r="C679">
        <v>2016</v>
      </c>
      <c r="D679">
        <v>6</v>
      </c>
      <c r="E679" t="s">
        <v>7428</v>
      </c>
    </row>
    <row r="680" spans="1:5">
      <c r="A680" s="14">
        <v>43054.60833333333</v>
      </c>
      <c r="B680" t="s">
        <v>300</v>
      </c>
      <c r="C680">
        <v>2016</v>
      </c>
      <c r="D680">
        <v>7</v>
      </c>
      <c r="E680" t="s">
        <v>7426</v>
      </c>
    </row>
    <row r="681" spans="1:5">
      <c r="A681" s="14">
        <v>43054.60833333333</v>
      </c>
      <c r="B681" t="s">
        <v>311</v>
      </c>
      <c r="C681">
        <v>2013</v>
      </c>
    </row>
    <row r="682" spans="1:5">
      <c r="A682" s="14">
        <v>43054.60833333333</v>
      </c>
      <c r="B682" t="s">
        <v>311</v>
      </c>
      <c r="C682">
        <v>2013</v>
      </c>
      <c r="D682">
        <v>1</v>
      </c>
    </row>
    <row r="683" spans="1:5">
      <c r="A683" s="14">
        <v>43054.60833333333</v>
      </c>
      <c r="B683" t="s">
        <v>311</v>
      </c>
      <c r="C683">
        <v>2013</v>
      </c>
      <c r="D683">
        <v>2</v>
      </c>
    </row>
    <row r="684" spans="1:5">
      <c r="A684" s="14">
        <v>43054.60833333333</v>
      </c>
      <c r="B684" t="s">
        <v>311</v>
      </c>
      <c r="C684">
        <v>2013</v>
      </c>
      <c r="D684">
        <v>3</v>
      </c>
    </row>
    <row r="685" spans="1:5">
      <c r="A685" s="14">
        <v>43054.60833333333</v>
      </c>
      <c r="B685" t="s">
        <v>311</v>
      </c>
      <c r="C685">
        <v>2013</v>
      </c>
      <c r="D685">
        <v>4</v>
      </c>
    </row>
    <row r="686" spans="1:5">
      <c r="A686" s="14">
        <v>43054.60833333333</v>
      </c>
      <c r="B686" t="s">
        <v>311</v>
      </c>
      <c r="C686">
        <v>2013</v>
      </c>
      <c r="D686">
        <v>5</v>
      </c>
    </row>
    <row r="687" spans="1:5">
      <c r="A687" s="14">
        <v>43054.60833333333</v>
      </c>
      <c r="B687" t="s">
        <v>311</v>
      </c>
      <c r="C687">
        <v>2013</v>
      </c>
      <c r="D687">
        <v>6</v>
      </c>
    </row>
    <row r="688" spans="1:5">
      <c r="A688" s="14">
        <v>43054.60833333333</v>
      </c>
      <c r="B688" t="s">
        <v>311</v>
      </c>
      <c r="C688">
        <v>2013</v>
      </c>
      <c r="D688">
        <v>7</v>
      </c>
    </row>
    <row r="689" spans="1:4">
      <c r="A689" s="14">
        <v>43054.60833333333</v>
      </c>
      <c r="B689" t="s">
        <v>311</v>
      </c>
      <c r="C689">
        <v>2014</v>
      </c>
    </row>
    <row r="690" spans="1:4">
      <c r="A690" s="14">
        <v>43054.60833333333</v>
      </c>
      <c r="B690" t="s">
        <v>311</v>
      </c>
      <c r="C690">
        <v>2014</v>
      </c>
      <c r="D690">
        <v>1</v>
      </c>
    </row>
    <row r="691" spans="1:4">
      <c r="A691" s="14">
        <v>43054.60833333333</v>
      </c>
      <c r="B691" t="s">
        <v>311</v>
      </c>
      <c r="C691">
        <v>2014</v>
      </c>
      <c r="D691">
        <v>2</v>
      </c>
    </row>
    <row r="692" spans="1:4">
      <c r="A692" s="14">
        <v>43054.60833333333</v>
      </c>
      <c r="B692" t="s">
        <v>311</v>
      </c>
      <c r="C692">
        <v>2014</v>
      </c>
      <c r="D692">
        <v>3</v>
      </c>
    </row>
    <row r="693" spans="1:4">
      <c r="A693" s="14">
        <v>43054.60833333333</v>
      </c>
      <c r="B693" t="s">
        <v>311</v>
      </c>
      <c r="C693">
        <v>2014</v>
      </c>
      <c r="D693">
        <v>4</v>
      </c>
    </row>
    <row r="694" spans="1:4">
      <c r="A694" s="14">
        <v>43054.60833333333</v>
      </c>
      <c r="B694" t="s">
        <v>311</v>
      </c>
      <c r="C694">
        <v>2014</v>
      </c>
      <c r="D694">
        <v>5</v>
      </c>
    </row>
    <row r="695" spans="1:4">
      <c r="A695" s="14">
        <v>43054.60833333333</v>
      </c>
      <c r="B695" t="s">
        <v>311</v>
      </c>
      <c r="C695">
        <v>2014</v>
      </c>
      <c r="D695">
        <v>6</v>
      </c>
    </row>
    <row r="696" spans="1:4">
      <c r="A696" s="14">
        <v>43054.60833333333</v>
      </c>
      <c r="B696" t="s">
        <v>311</v>
      </c>
      <c r="C696">
        <v>2014</v>
      </c>
      <c r="D696">
        <v>7</v>
      </c>
    </row>
    <row r="697" spans="1:4">
      <c r="A697" s="14">
        <v>43054.60833333333</v>
      </c>
      <c r="B697" t="s">
        <v>311</v>
      </c>
      <c r="C697">
        <v>2015</v>
      </c>
    </row>
    <row r="698" spans="1:4">
      <c r="A698" s="14">
        <v>43054.60833333333</v>
      </c>
      <c r="B698" t="s">
        <v>311</v>
      </c>
      <c r="C698">
        <v>2015</v>
      </c>
      <c r="D698">
        <v>1</v>
      </c>
    </row>
    <row r="699" spans="1:4">
      <c r="A699" s="14">
        <v>43054.60833333333</v>
      </c>
      <c r="B699" t="s">
        <v>311</v>
      </c>
      <c r="C699">
        <v>2015</v>
      </c>
      <c r="D699">
        <v>2</v>
      </c>
    </row>
    <row r="700" spans="1:4">
      <c r="A700" s="14">
        <v>43054.60833333333</v>
      </c>
      <c r="B700" t="s">
        <v>311</v>
      </c>
      <c r="C700">
        <v>2015</v>
      </c>
      <c r="D700">
        <v>3</v>
      </c>
    </row>
    <row r="701" spans="1:4">
      <c r="A701" s="14">
        <v>43054.60833333333</v>
      </c>
      <c r="B701" t="s">
        <v>311</v>
      </c>
      <c r="C701">
        <v>2015</v>
      </c>
      <c r="D701">
        <v>4</v>
      </c>
    </row>
    <row r="702" spans="1:4">
      <c r="A702" s="14">
        <v>43054.60833333333</v>
      </c>
      <c r="B702" t="s">
        <v>311</v>
      </c>
      <c r="C702">
        <v>2015</v>
      </c>
      <c r="D702">
        <v>5</v>
      </c>
    </row>
    <row r="703" spans="1:4">
      <c r="A703" s="14">
        <v>43054.60833333333</v>
      </c>
      <c r="B703" t="s">
        <v>311</v>
      </c>
      <c r="C703">
        <v>2015</v>
      </c>
      <c r="D703">
        <v>6</v>
      </c>
    </row>
    <row r="704" spans="1:4">
      <c r="A704" s="14">
        <v>43054.60833333333</v>
      </c>
      <c r="B704" t="s">
        <v>311</v>
      </c>
      <c r="C704">
        <v>2015</v>
      </c>
      <c r="D704">
        <v>7</v>
      </c>
    </row>
    <row r="705" spans="1:5">
      <c r="A705" s="14">
        <v>43054.60833333333</v>
      </c>
      <c r="B705" t="s">
        <v>311</v>
      </c>
      <c r="C705">
        <v>2016</v>
      </c>
    </row>
    <row r="706" spans="1:5">
      <c r="A706" s="14">
        <v>43054.60833333333</v>
      </c>
      <c r="B706" t="s">
        <v>311</v>
      </c>
      <c r="C706">
        <v>2016</v>
      </c>
      <c r="D706">
        <v>1</v>
      </c>
    </row>
    <row r="707" spans="1:5">
      <c r="A707" s="14">
        <v>43054.60833333333</v>
      </c>
      <c r="B707" t="s">
        <v>311</v>
      </c>
      <c r="C707">
        <v>2016</v>
      </c>
      <c r="D707">
        <v>2</v>
      </c>
    </row>
    <row r="708" spans="1:5">
      <c r="A708" s="14">
        <v>43054.60833333333</v>
      </c>
      <c r="B708" t="s">
        <v>311</v>
      </c>
      <c r="C708">
        <v>2016</v>
      </c>
      <c r="D708">
        <v>3</v>
      </c>
    </row>
    <row r="709" spans="1:5">
      <c r="A709" s="14">
        <v>43054.60833333333</v>
      </c>
      <c r="B709" t="s">
        <v>311</v>
      </c>
      <c r="C709">
        <v>2016</v>
      </c>
      <c r="D709">
        <v>4</v>
      </c>
    </row>
    <row r="710" spans="1:5">
      <c r="A710" s="14">
        <v>43054.60833333333</v>
      </c>
      <c r="B710" t="s">
        <v>311</v>
      </c>
      <c r="C710">
        <v>2016</v>
      </c>
      <c r="D710">
        <v>5</v>
      </c>
    </row>
    <row r="711" spans="1:5">
      <c r="A711" s="14">
        <v>43054.60833333333</v>
      </c>
      <c r="B711" t="s">
        <v>311</v>
      </c>
      <c r="C711">
        <v>2016</v>
      </c>
      <c r="D711">
        <v>6</v>
      </c>
    </row>
    <row r="712" spans="1:5">
      <c r="A712" s="14">
        <v>43054.60833333333</v>
      </c>
      <c r="B712" t="s">
        <v>311</v>
      </c>
      <c r="C712">
        <v>2016</v>
      </c>
      <c r="D712">
        <v>7</v>
      </c>
    </row>
    <row r="713" spans="1:5">
      <c r="A713" s="14">
        <v>43054.60833333333</v>
      </c>
      <c r="B713" t="s">
        <v>318</v>
      </c>
      <c r="C713">
        <v>2013</v>
      </c>
      <c r="D713">
        <v>1</v>
      </c>
      <c r="E713" t="s">
        <v>4093</v>
      </c>
    </row>
    <row r="714" spans="1:5">
      <c r="A714" s="14">
        <v>43054.60833333333</v>
      </c>
      <c r="B714" t="s">
        <v>318</v>
      </c>
      <c r="C714">
        <v>2013</v>
      </c>
      <c r="D714">
        <v>2</v>
      </c>
    </row>
    <row r="715" spans="1:5">
      <c r="A715" s="14">
        <v>43054.60833333333</v>
      </c>
      <c r="B715" t="s">
        <v>318</v>
      </c>
      <c r="C715">
        <v>2013</v>
      </c>
      <c r="D715">
        <v>3</v>
      </c>
      <c r="E715" t="s">
        <v>4093</v>
      </c>
    </row>
    <row r="716" spans="1:5">
      <c r="A716" s="14">
        <v>43054.60833333333</v>
      </c>
      <c r="B716" t="s">
        <v>318</v>
      </c>
      <c r="C716">
        <v>2013</v>
      </c>
      <c r="D716">
        <v>4</v>
      </c>
    </row>
    <row r="717" spans="1:5">
      <c r="A717" s="14">
        <v>43054.60833333333</v>
      </c>
      <c r="B717" t="s">
        <v>318</v>
      </c>
      <c r="C717">
        <v>2013</v>
      </c>
      <c r="D717">
        <v>5</v>
      </c>
    </row>
    <row r="718" spans="1:5">
      <c r="A718" s="14">
        <v>43054.60833333333</v>
      </c>
      <c r="B718" t="s">
        <v>318</v>
      </c>
      <c r="C718">
        <v>2013</v>
      </c>
      <c r="D718">
        <v>6</v>
      </c>
    </row>
    <row r="719" spans="1:5">
      <c r="A719" s="14">
        <v>43054.60833333333</v>
      </c>
      <c r="B719" t="s">
        <v>318</v>
      </c>
      <c r="C719">
        <v>2013</v>
      </c>
      <c r="D719">
        <v>7</v>
      </c>
      <c r="E719" t="s">
        <v>7429</v>
      </c>
    </row>
    <row r="720" spans="1:5">
      <c r="A720" s="14">
        <v>43054.60833333333</v>
      </c>
      <c r="B720" t="s">
        <v>318</v>
      </c>
      <c r="C720">
        <v>2014</v>
      </c>
      <c r="D720">
        <v>1</v>
      </c>
    </row>
    <row r="721" spans="1:4">
      <c r="A721" s="14">
        <v>43054.60833333333</v>
      </c>
      <c r="B721" t="s">
        <v>318</v>
      </c>
      <c r="C721">
        <v>2014</v>
      </c>
      <c r="D721">
        <v>2</v>
      </c>
    </row>
    <row r="722" spans="1:4">
      <c r="A722" s="14">
        <v>43054.60833333333</v>
      </c>
      <c r="B722" t="s">
        <v>318</v>
      </c>
      <c r="C722">
        <v>2014</v>
      </c>
      <c r="D722">
        <v>3</v>
      </c>
    </row>
    <row r="723" spans="1:4">
      <c r="A723" s="14">
        <v>43054.60833333333</v>
      </c>
      <c r="B723" t="s">
        <v>318</v>
      </c>
      <c r="C723">
        <v>2014</v>
      </c>
      <c r="D723">
        <v>4</v>
      </c>
    </row>
    <row r="724" spans="1:4">
      <c r="A724" s="14">
        <v>43054.60833333333</v>
      </c>
      <c r="B724" t="s">
        <v>318</v>
      </c>
      <c r="C724">
        <v>2014</v>
      </c>
      <c r="D724">
        <v>5</v>
      </c>
    </row>
    <row r="725" spans="1:4">
      <c r="A725" s="14">
        <v>43054.60833333333</v>
      </c>
      <c r="B725" t="s">
        <v>318</v>
      </c>
      <c r="C725">
        <v>2014</v>
      </c>
      <c r="D725">
        <v>6</v>
      </c>
    </row>
    <row r="726" spans="1:4">
      <c r="A726" s="14">
        <v>43054.60833333333</v>
      </c>
      <c r="B726" t="s">
        <v>318</v>
      </c>
      <c r="C726">
        <v>2014</v>
      </c>
      <c r="D726">
        <v>7</v>
      </c>
    </row>
    <row r="727" spans="1:4">
      <c r="A727" s="14">
        <v>43054.60833333333</v>
      </c>
      <c r="B727" t="s">
        <v>318</v>
      </c>
      <c r="C727">
        <v>2015</v>
      </c>
      <c r="D727">
        <v>1</v>
      </c>
    </row>
    <row r="728" spans="1:4">
      <c r="A728" s="14">
        <v>43054.60833333333</v>
      </c>
      <c r="B728" t="s">
        <v>318</v>
      </c>
      <c r="C728">
        <v>2015</v>
      </c>
      <c r="D728">
        <v>2</v>
      </c>
    </row>
    <row r="729" spans="1:4">
      <c r="A729" s="14">
        <v>43054.60833333333</v>
      </c>
      <c r="B729" t="s">
        <v>318</v>
      </c>
      <c r="C729">
        <v>2015</v>
      </c>
      <c r="D729">
        <v>3</v>
      </c>
    </row>
    <row r="730" spans="1:4">
      <c r="A730" s="14">
        <v>43054.60833333333</v>
      </c>
      <c r="B730" t="s">
        <v>318</v>
      </c>
      <c r="C730">
        <v>2015</v>
      </c>
      <c r="D730">
        <v>4</v>
      </c>
    </row>
    <row r="731" spans="1:4">
      <c r="A731" s="14">
        <v>43054.60833333333</v>
      </c>
      <c r="B731" t="s">
        <v>318</v>
      </c>
      <c r="C731">
        <v>2015</v>
      </c>
      <c r="D731">
        <v>5</v>
      </c>
    </row>
    <row r="732" spans="1:4">
      <c r="A732" s="14">
        <v>43054.60833333333</v>
      </c>
      <c r="B732" t="s">
        <v>318</v>
      </c>
      <c r="C732">
        <v>2015</v>
      </c>
      <c r="D732">
        <v>6</v>
      </c>
    </row>
    <row r="733" spans="1:4">
      <c r="A733" s="14">
        <v>43054.60833333333</v>
      </c>
      <c r="B733" t="s">
        <v>318</v>
      </c>
      <c r="C733">
        <v>2015</v>
      </c>
      <c r="D733">
        <v>7</v>
      </c>
    </row>
    <row r="734" spans="1:4">
      <c r="A734" s="14">
        <v>43054.60833333333</v>
      </c>
      <c r="B734" t="s">
        <v>318</v>
      </c>
      <c r="C734">
        <v>2016</v>
      </c>
      <c r="D734">
        <v>1</v>
      </c>
    </row>
    <row r="735" spans="1:4">
      <c r="A735" s="14">
        <v>43054.60833333333</v>
      </c>
      <c r="B735" t="s">
        <v>318</v>
      </c>
      <c r="C735">
        <v>2016</v>
      </c>
      <c r="D735">
        <v>2</v>
      </c>
    </row>
    <row r="736" spans="1:4">
      <c r="A736" s="14">
        <v>43054.60833333333</v>
      </c>
      <c r="B736" t="s">
        <v>318</v>
      </c>
      <c r="C736">
        <v>2016</v>
      </c>
      <c r="D736">
        <v>3</v>
      </c>
    </row>
    <row r="737" spans="1:5">
      <c r="A737" s="14">
        <v>43054.60833333333</v>
      </c>
      <c r="B737" t="s">
        <v>318</v>
      </c>
      <c r="C737">
        <v>2016</v>
      </c>
      <c r="D737">
        <v>4</v>
      </c>
    </row>
    <row r="738" spans="1:5">
      <c r="A738" s="14">
        <v>43054.60833333333</v>
      </c>
      <c r="B738" t="s">
        <v>318</v>
      </c>
      <c r="C738">
        <v>2016</v>
      </c>
      <c r="D738">
        <v>5</v>
      </c>
    </row>
    <row r="739" spans="1:5">
      <c r="A739" s="14">
        <v>43054.60833333333</v>
      </c>
      <c r="B739" t="s">
        <v>318</v>
      </c>
      <c r="C739">
        <v>2016</v>
      </c>
      <c r="D739">
        <v>6</v>
      </c>
    </row>
    <row r="740" spans="1:5">
      <c r="A740" s="14">
        <v>43054.60833333333</v>
      </c>
      <c r="B740" t="s">
        <v>318</v>
      </c>
      <c r="C740">
        <v>2016</v>
      </c>
      <c r="D740">
        <v>7</v>
      </c>
    </row>
    <row r="741" spans="1:5">
      <c r="A741" s="14">
        <v>43054.60833333333</v>
      </c>
      <c r="B741" t="s">
        <v>327</v>
      </c>
      <c r="C741">
        <v>2013</v>
      </c>
      <c r="E741" t="s">
        <v>4094</v>
      </c>
    </row>
    <row r="742" spans="1:5">
      <c r="A742" s="14">
        <v>43054.60833333333</v>
      </c>
      <c r="B742" t="s">
        <v>327</v>
      </c>
      <c r="C742">
        <v>2013</v>
      </c>
      <c r="D742">
        <v>1</v>
      </c>
    </row>
    <row r="743" spans="1:5">
      <c r="A743" s="14">
        <v>43054.60833333333</v>
      </c>
      <c r="B743" t="s">
        <v>327</v>
      </c>
      <c r="C743">
        <v>2013</v>
      </c>
      <c r="D743">
        <v>2</v>
      </c>
    </row>
    <row r="744" spans="1:5">
      <c r="A744" s="14">
        <v>43054.60833333333</v>
      </c>
      <c r="B744" t="s">
        <v>327</v>
      </c>
      <c r="C744">
        <v>2013</v>
      </c>
      <c r="D744">
        <v>3</v>
      </c>
    </row>
    <row r="745" spans="1:5">
      <c r="A745" s="14">
        <v>43054.60833333333</v>
      </c>
      <c r="B745" t="s">
        <v>327</v>
      </c>
      <c r="C745">
        <v>2013</v>
      </c>
      <c r="D745">
        <v>4</v>
      </c>
    </row>
    <row r="746" spans="1:5">
      <c r="A746" s="14">
        <v>43054.60833333333</v>
      </c>
      <c r="B746" t="s">
        <v>327</v>
      </c>
      <c r="C746">
        <v>2013</v>
      </c>
      <c r="D746">
        <v>5</v>
      </c>
    </row>
    <row r="747" spans="1:5">
      <c r="A747" s="14">
        <v>43054.60833333333</v>
      </c>
      <c r="B747" t="s">
        <v>327</v>
      </c>
      <c r="C747">
        <v>2013</v>
      </c>
      <c r="D747">
        <v>6</v>
      </c>
    </row>
    <row r="748" spans="1:5">
      <c r="A748" s="14">
        <v>43054.60833333333</v>
      </c>
      <c r="B748" t="s">
        <v>327</v>
      </c>
      <c r="C748">
        <v>2013</v>
      </c>
      <c r="D748">
        <v>7</v>
      </c>
      <c r="E748" t="s">
        <v>4095</v>
      </c>
    </row>
    <row r="749" spans="1:5">
      <c r="A749" s="14">
        <v>43054.60833333333</v>
      </c>
      <c r="B749" t="s">
        <v>327</v>
      </c>
      <c r="C749">
        <v>2014</v>
      </c>
      <c r="D749">
        <v>1</v>
      </c>
    </row>
    <row r="750" spans="1:5">
      <c r="A750" s="14">
        <v>43054.60833333333</v>
      </c>
      <c r="B750" t="s">
        <v>327</v>
      </c>
      <c r="C750">
        <v>2014</v>
      </c>
      <c r="D750">
        <v>2</v>
      </c>
    </row>
    <row r="751" spans="1:5">
      <c r="A751" s="14">
        <v>43054.60833333333</v>
      </c>
      <c r="B751" t="s">
        <v>327</v>
      </c>
      <c r="C751">
        <v>2014</v>
      </c>
      <c r="D751">
        <v>3</v>
      </c>
    </row>
    <row r="752" spans="1:5">
      <c r="A752" s="14">
        <v>43054.60833333333</v>
      </c>
      <c r="B752" t="s">
        <v>327</v>
      </c>
      <c r="C752">
        <v>2014</v>
      </c>
      <c r="D752">
        <v>4</v>
      </c>
    </row>
    <row r="753" spans="1:5">
      <c r="A753" s="14">
        <v>43054.60833333333</v>
      </c>
      <c r="B753" t="s">
        <v>327</v>
      </c>
      <c r="C753">
        <v>2014</v>
      </c>
      <c r="D753">
        <v>5</v>
      </c>
    </row>
    <row r="754" spans="1:5">
      <c r="A754" s="14">
        <v>43054.60833333333</v>
      </c>
      <c r="B754" t="s">
        <v>327</v>
      </c>
      <c r="C754">
        <v>2014</v>
      </c>
      <c r="D754">
        <v>6</v>
      </c>
    </row>
    <row r="755" spans="1:5">
      <c r="A755" s="14">
        <v>43054.60833333333</v>
      </c>
      <c r="B755" t="s">
        <v>327</v>
      </c>
      <c r="C755">
        <v>2014</v>
      </c>
      <c r="D755">
        <v>7</v>
      </c>
      <c r="E755" t="s">
        <v>4095</v>
      </c>
    </row>
    <row r="756" spans="1:5">
      <c r="A756" s="14">
        <v>43054.60833333333</v>
      </c>
      <c r="B756" t="s">
        <v>327</v>
      </c>
      <c r="C756">
        <v>2015</v>
      </c>
      <c r="D756">
        <v>1</v>
      </c>
    </row>
    <row r="757" spans="1:5">
      <c r="A757" s="14">
        <v>43054.60833333333</v>
      </c>
      <c r="B757" t="s">
        <v>327</v>
      </c>
      <c r="C757">
        <v>2015</v>
      </c>
      <c r="D757">
        <v>2</v>
      </c>
    </row>
    <row r="758" spans="1:5">
      <c r="A758" s="14">
        <v>43054.60833333333</v>
      </c>
      <c r="B758" t="s">
        <v>327</v>
      </c>
      <c r="C758">
        <v>2015</v>
      </c>
      <c r="D758">
        <v>3</v>
      </c>
    </row>
    <row r="759" spans="1:5">
      <c r="A759" s="14">
        <v>43054.60833333333</v>
      </c>
      <c r="B759" t="s">
        <v>327</v>
      </c>
      <c r="C759">
        <v>2015</v>
      </c>
      <c r="D759">
        <v>4</v>
      </c>
    </row>
    <row r="760" spans="1:5">
      <c r="A760" s="14">
        <v>43054.60833333333</v>
      </c>
      <c r="B760" t="s">
        <v>327</v>
      </c>
      <c r="C760">
        <v>2015</v>
      </c>
      <c r="D760">
        <v>5</v>
      </c>
    </row>
    <row r="761" spans="1:5">
      <c r="A761" s="14">
        <v>43054.60833333333</v>
      </c>
      <c r="B761" t="s">
        <v>327</v>
      </c>
      <c r="C761">
        <v>2015</v>
      </c>
      <c r="D761">
        <v>6</v>
      </c>
    </row>
    <row r="762" spans="1:5">
      <c r="A762" s="14">
        <v>43054.60833333333</v>
      </c>
      <c r="B762" t="s">
        <v>327</v>
      </c>
      <c r="C762">
        <v>2015</v>
      </c>
      <c r="D762">
        <v>7</v>
      </c>
    </row>
    <row r="763" spans="1:5">
      <c r="A763" s="14">
        <v>43054.60833333333</v>
      </c>
      <c r="B763" t="s">
        <v>327</v>
      </c>
      <c r="C763">
        <v>2016</v>
      </c>
      <c r="D763">
        <v>1</v>
      </c>
    </row>
    <row r="764" spans="1:5">
      <c r="A764" s="14">
        <v>43054.60833333333</v>
      </c>
      <c r="B764" t="s">
        <v>327</v>
      </c>
      <c r="C764">
        <v>2016</v>
      </c>
      <c r="D764">
        <v>2</v>
      </c>
    </row>
    <row r="765" spans="1:5">
      <c r="A765" s="14">
        <v>43054.60833333333</v>
      </c>
      <c r="B765" t="s">
        <v>327</v>
      </c>
      <c r="C765">
        <v>2016</v>
      </c>
      <c r="D765">
        <v>3</v>
      </c>
    </row>
    <row r="766" spans="1:5">
      <c r="A766" s="14">
        <v>43054.60833333333</v>
      </c>
      <c r="B766" t="s">
        <v>327</v>
      </c>
      <c r="C766">
        <v>2016</v>
      </c>
      <c r="D766">
        <v>4</v>
      </c>
    </row>
    <row r="767" spans="1:5">
      <c r="A767" s="14">
        <v>43054.60833333333</v>
      </c>
      <c r="B767" t="s">
        <v>327</v>
      </c>
      <c r="C767">
        <v>2016</v>
      </c>
      <c r="D767">
        <v>5</v>
      </c>
    </row>
    <row r="768" spans="1:5">
      <c r="A768" s="14">
        <v>43054.60833333333</v>
      </c>
      <c r="B768" t="s">
        <v>327</v>
      </c>
      <c r="C768">
        <v>2016</v>
      </c>
      <c r="D768">
        <v>6</v>
      </c>
    </row>
    <row r="769" spans="1:5">
      <c r="A769" s="14">
        <v>43054.60833333333</v>
      </c>
      <c r="B769" t="s">
        <v>327</v>
      </c>
      <c r="C769">
        <v>2016</v>
      </c>
      <c r="D769">
        <v>7</v>
      </c>
    </row>
    <row r="770" spans="1:5">
      <c r="A770" s="14">
        <v>43054.60833333333</v>
      </c>
      <c r="B770" t="s">
        <v>336</v>
      </c>
      <c r="C770">
        <v>2013</v>
      </c>
      <c r="D770">
        <v>1</v>
      </c>
      <c r="E770" t="s">
        <v>4096</v>
      </c>
    </row>
    <row r="771" spans="1:5">
      <c r="A771" s="14">
        <v>43054.60833333333</v>
      </c>
      <c r="B771" t="s">
        <v>336</v>
      </c>
      <c r="C771">
        <v>2013</v>
      </c>
      <c r="D771">
        <v>2</v>
      </c>
      <c r="E771" t="s">
        <v>4097</v>
      </c>
    </row>
    <row r="772" spans="1:5">
      <c r="A772" s="14">
        <v>43054.60833333333</v>
      </c>
      <c r="B772" t="s">
        <v>336</v>
      </c>
      <c r="C772">
        <v>2013</v>
      </c>
      <c r="D772">
        <v>3</v>
      </c>
    </row>
    <row r="773" spans="1:5">
      <c r="A773" s="14">
        <v>43054.60833333333</v>
      </c>
      <c r="B773" t="s">
        <v>336</v>
      </c>
      <c r="C773">
        <v>2013</v>
      </c>
      <c r="D773">
        <v>4</v>
      </c>
      <c r="E773" t="s">
        <v>4098</v>
      </c>
    </row>
    <row r="774" spans="1:5">
      <c r="A774" s="14">
        <v>43054.60833333333</v>
      </c>
      <c r="B774" t="s">
        <v>336</v>
      </c>
      <c r="C774">
        <v>2013</v>
      </c>
      <c r="D774">
        <v>5</v>
      </c>
    </row>
    <row r="775" spans="1:5">
      <c r="A775" s="14">
        <v>43054.60833333333</v>
      </c>
      <c r="B775" t="s">
        <v>336</v>
      </c>
      <c r="C775">
        <v>2013</v>
      </c>
      <c r="D775">
        <v>6</v>
      </c>
      <c r="E775" t="s">
        <v>4099</v>
      </c>
    </row>
    <row r="776" spans="1:5">
      <c r="A776" s="14">
        <v>43054.60833333333</v>
      </c>
      <c r="B776" t="s">
        <v>336</v>
      </c>
      <c r="C776">
        <v>2013</v>
      </c>
      <c r="D776">
        <v>7</v>
      </c>
      <c r="E776" t="s">
        <v>4100</v>
      </c>
    </row>
    <row r="777" spans="1:5">
      <c r="A777" s="14">
        <v>43054.60833333333</v>
      </c>
      <c r="B777" t="s">
        <v>336</v>
      </c>
      <c r="C777">
        <v>2014</v>
      </c>
      <c r="E777" t="s">
        <v>4096</v>
      </c>
    </row>
    <row r="778" spans="1:5">
      <c r="A778" s="14">
        <v>43054.60833333333</v>
      </c>
      <c r="B778" t="s">
        <v>336</v>
      </c>
      <c r="C778">
        <v>2014</v>
      </c>
      <c r="D778">
        <v>1</v>
      </c>
      <c r="E778" t="s">
        <v>4101</v>
      </c>
    </row>
    <row r="779" spans="1:5">
      <c r="A779" s="14">
        <v>43054.60833333333</v>
      </c>
      <c r="B779" t="s">
        <v>336</v>
      </c>
      <c r="C779">
        <v>2014</v>
      </c>
      <c r="D779">
        <v>2</v>
      </c>
      <c r="E779" t="s">
        <v>4102</v>
      </c>
    </row>
    <row r="780" spans="1:5">
      <c r="A780" s="14">
        <v>43054.60833333333</v>
      </c>
      <c r="B780" t="s">
        <v>336</v>
      </c>
      <c r="C780">
        <v>2014</v>
      </c>
      <c r="D780">
        <v>3</v>
      </c>
    </row>
    <row r="781" spans="1:5">
      <c r="A781" s="14">
        <v>43054.60833333333</v>
      </c>
      <c r="B781" t="s">
        <v>336</v>
      </c>
      <c r="C781">
        <v>2014</v>
      </c>
      <c r="D781">
        <v>4</v>
      </c>
      <c r="E781" t="s">
        <v>4103</v>
      </c>
    </row>
    <row r="782" spans="1:5">
      <c r="A782" s="14">
        <v>43054.60833333333</v>
      </c>
      <c r="B782" t="s">
        <v>336</v>
      </c>
      <c r="C782">
        <v>2014</v>
      </c>
      <c r="D782">
        <v>5</v>
      </c>
    </row>
    <row r="783" spans="1:5">
      <c r="A783" s="14">
        <v>43054.60833333333</v>
      </c>
      <c r="B783" t="s">
        <v>336</v>
      </c>
      <c r="C783">
        <v>2014</v>
      </c>
      <c r="D783">
        <v>6</v>
      </c>
      <c r="E783" t="s">
        <v>4104</v>
      </c>
    </row>
    <row r="784" spans="1:5">
      <c r="A784" s="14">
        <v>43054.60833333333</v>
      </c>
      <c r="B784" t="s">
        <v>336</v>
      </c>
      <c r="C784">
        <v>2014</v>
      </c>
      <c r="D784">
        <v>7</v>
      </c>
      <c r="E784" t="s">
        <v>4105</v>
      </c>
    </row>
    <row r="785" spans="1:5">
      <c r="A785" s="14">
        <v>43054.60833333333</v>
      </c>
      <c r="B785" t="s">
        <v>336</v>
      </c>
      <c r="C785">
        <v>2015</v>
      </c>
      <c r="D785">
        <v>1</v>
      </c>
      <c r="E785" t="s">
        <v>7430</v>
      </c>
    </row>
    <row r="786" spans="1:5">
      <c r="A786" s="14">
        <v>43054.60833333333</v>
      </c>
      <c r="B786" t="s">
        <v>336</v>
      </c>
      <c r="C786">
        <v>2015</v>
      </c>
      <c r="D786">
        <v>2</v>
      </c>
      <c r="E786" t="s">
        <v>4097</v>
      </c>
    </row>
    <row r="787" spans="1:5">
      <c r="A787" s="14">
        <v>43054.60833333333</v>
      </c>
      <c r="B787" t="s">
        <v>336</v>
      </c>
      <c r="C787">
        <v>2015</v>
      </c>
      <c r="D787">
        <v>3</v>
      </c>
    </row>
    <row r="788" spans="1:5">
      <c r="A788" s="14">
        <v>43054.60833333333</v>
      </c>
      <c r="B788" t="s">
        <v>336</v>
      </c>
      <c r="C788">
        <v>2015</v>
      </c>
      <c r="D788">
        <v>4</v>
      </c>
      <c r="E788" t="s">
        <v>7431</v>
      </c>
    </row>
    <row r="789" spans="1:5">
      <c r="A789" s="14">
        <v>43054.60833333333</v>
      </c>
      <c r="B789" t="s">
        <v>336</v>
      </c>
      <c r="C789">
        <v>2015</v>
      </c>
      <c r="D789">
        <v>5</v>
      </c>
    </row>
    <row r="790" spans="1:5">
      <c r="A790" s="14">
        <v>43054.60833333333</v>
      </c>
      <c r="B790" t="s">
        <v>336</v>
      </c>
      <c r="C790">
        <v>2015</v>
      </c>
      <c r="D790">
        <v>6</v>
      </c>
      <c r="E790" t="s">
        <v>7432</v>
      </c>
    </row>
    <row r="791" spans="1:5">
      <c r="A791" s="14">
        <v>43054.60833333333</v>
      </c>
      <c r="B791" t="s">
        <v>336</v>
      </c>
      <c r="C791">
        <v>2015</v>
      </c>
      <c r="D791">
        <v>7</v>
      </c>
      <c r="E791" t="s">
        <v>7433</v>
      </c>
    </row>
    <row r="792" spans="1:5">
      <c r="A792" s="14">
        <v>43054.60833333333</v>
      </c>
      <c r="B792" t="s">
        <v>336</v>
      </c>
      <c r="C792">
        <v>2016</v>
      </c>
      <c r="D792">
        <v>1</v>
      </c>
      <c r="E792" t="s">
        <v>7430</v>
      </c>
    </row>
    <row r="793" spans="1:5">
      <c r="A793" s="14">
        <v>43054.60833333333</v>
      </c>
      <c r="B793" t="s">
        <v>336</v>
      </c>
      <c r="C793">
        <v>2016</v>
      </c>
      <c r="D793">
        <v>2</v>
      </c>
      <c r="E793" t="s">
        <v>4097</v>
      </c>
    </row>
    <row r="794" spans="1:5">
      <c r="A794" s="14">
        <v>43054.60833333333</v>
      </c>
      <c r="B794" t="s">
        <v>336</v>
      </c>
      <c r="C794">
        <v>2016</v>
      </c>
      <c r="D794">
        <v>3</v>
      </c>
    </row>
    <row r="795" spans="1:5">
      <c r="A795" s="14">
        <v>43054.60833333333</v>
      </c>
      <c r="B795" t="s">
        <v>336</v>
      </c>
      <c r="C795">
        <v>2016</v>
      </c>
      <c r="D795">
        <v>4</v>
      </c>
      <c r="E795" t="s">
        <v>7431</v>
      </c>
    </row>
    <row r="796" spans="1:5">
      <c r="A796" s="14">
        <v>43054.60833333333</v>
      </c>
      <c r="B796" t="s">
        <v>336</v>
      </c>
      <c r="C796">
        <v>2016</v>
      </c>
      <c r="D796">
        <v>5</v>
      </c>
    </row>
    <row r="797" spans="1:5">
      <c r="A797" s="14">
        <v>43054.60833333333</v>
      </c>
      <c r="B797" t="s">
        <v>336</v>
      </c>
      <c r="C797">
        <v>2016</v>
      </c>
      <c r="D797">
        <v>6</v>
      </c>
      <c r="E797" t="s">
        <v>7434</v>
      </c>
    </row>
    <row r="798" spans="1:5">
      <c r="A798" s="14">
        <v>43054.60833333333</v>
      </c>
      <c r="B798" t="s">
        <v>336</v>
      </c>
      <c r="C798">
        <v>2016</v>
      </c>
      <c r="D798">
        <v>7</v>
      </c>
      <c r="E798" t="s">
        <v>7433</v>
      </c>
    </row>
    <row r="799" spans="1:5">
      <c r="A799" s="14">
        <v>43054.60833333333</v>
      </c>
      <c r="B799" t="s">
        <v>349</v>
      </c>
      <c r="C799">
        <v>2013</v>
      </c>
      <c r="D799">
        <v>1</v>
      </c>
      <c r="E799" t="s">
        <v>4106</v>
      </c>
    </row>
    <row r="800" spans="1:5">
      <c r="A800" s="14">
        <v>43054.60833333333</v>
      </c>
      <c r="B800" t="s">
        <v>349</v>
      </c>
      <c r="C800">
        <v>2013</v>
      </c>
      <c r="D800">
        <v>2</v>
      </c>
      <c r="E800" t="s">
        <v>4106</v>
      </c>
    </row>
    <row r="801" spans="1:5">
      <c r="A801" s="14">
        <v>43054.60833333333</v>
      </c>
      <c r="B801" t="s">
        <v>349</v>
      </c>
      <c r="C801">
        <v>2013</v>
      </c>
      <c r="D801">
        <v>3</v>
      </c>
      <c r="E801" t="s">
        <v>4106</v>
      </c>
    </row>
    <row r="802" spans="1:5">
      <c r="A802" s="14">
        <v>43054.60833333333</v>
      </c>
      <c r="B802" t="s">
        <v>349</v>
      </c>
      <c r="C802">
        <v>2013</v>
      </c>
      <c r="D802">
        <v>4</v>
      </c>
      <c r="E802" t="s">
        <v>4106</v>
      </c>
    </row>
    <row r="803" spans="1:5">
      <c r="A803" s="14">
        <v>43054.60833333333</v>
      </c>
      <c r="B803" t="s">
        <v>349</v>
      </c>
      <c r="C803">
        <v>2013</v>
      </c>
      <c r="D803">
        <v>5</v>
      </c>
      <c r="E803" t="s">
        <v>4106</v>
      </c>
    </row>
    <row r="804" spans="1:5">
      <c r="A804" s="14">
        <v>43054.60833333333</v>
      </c>
      <c r="B804" t="s">
        <v>349</v>
      </c>
      <c r="C804">
        <v>2013</v>
      </c>
      <c r="D804">
        <v>6</v>
      </c>
      <c r="E804" t="s">
        <v>4106</v>
      </c>
    </row>
    <row r="805" spans="1:5">
      <c r="A805" s="14">
        <v>43054.60833333333</v>
      </c>
      <c r="B805" t="s">
        <v>349</v>
      </c>
      <c r="C805">
        <v>2013</v>
      </c>
      <c r="D805">
        <v>7</v>
      </c>
      <c r="E805" t="s">
        <v>4106</v>
      </c>
    </row>
    <row r="806" spans="1:5">
      <c r="A806" s="14">
        <v>43054.60833333333</v>
      </c>
      <c r="B806" t="s">
        <v>349</v>
      </c>
      <c r="C806">
        <v>2014</v>
      </c>
      <c r="D806">
        <v>1</v>
      </c>
    </row>
    <row r="807" spans="1:5">
      <c r="A807" s="14">
        <v>43054.60833333333</v>
      </c>
      <c r="B807" t="s">
        <v>349</v>
      </c>
      <c r="C807">
        <v>2014</v>
      </c>
      <c r="D807">
        <v>2</v>
      </c>
      <c r="E807" t="s">
        <v>356</v>
      </c>
    </row>
    <row r="808" spans="1:5">
      <c r="A808" s="14">
        <v>43054.60833333333</v>
      </c>
      <c r="B808" t="s">
        <v>349</v>
      </c>
      <c r="C808">
        <v>2014</v>
      </c>
      <c r="D808">
        <v>3</v>
      </c>
      <c r="E808" t="s">
        <v>4107</v>
      </c>
    </row>
    <row r="809" spans="1:5">
      <c r="A809" s="14">
        <v>43054.60833333333</v>
      </c>
      <c r="B809" t="s">
        <v>349</v>
      </c>
      <c r="C809">
        <v>2014</v>
      </c>
      <c r="D809">
        <v>4</v>
      </c>
    </row>
    <row r="810" spans="1:5">
      <c r="A810" s="14">
        <v>43054.60833333333</v>
      </c>
      <c r="B810" t="s">
        <v>349</v>
      </c>
      <c r="C810">
        <v>2014</v>
      </c>
      <c r="D810">
        <v>5</v>
      </c>
    </row>
    <row r="811" spans="1:5">
      <c r="A811" s="14">
        <v>43054.60833333333</v>
      </c>
      <c r="B811" t="s">
        <v>349</v>
      </c>
      <c r="C811">
        <v>2014</v>
      </c>
      <c r="D811">
        <v>6</v>
      </c>
      <c r="E811" t="s">
        <v>4108</v>
      </c>
    </row>
    <row r="812" spans="1:5">
      <c r="A812" s="14">
        <v>43054.60833333333</v>
      </c>
      <c r="B812" t="s">
        <v>349</v>
      </c>
      <c r="C812">
        <v>2014</v>
      </c>
      <c r="D812">
        <v>7</v>
      </c>
    </row>
    <row r="813" spans="1:5">
      <c r="A813" s="14">
        <v>43054.60833333333</v>
      </c>
      <c r="B813" t="s">
        <v>349</v>
      </c>
      <c r="C813">
        <v>2015</v>
      </c>
      <c r="D813">
        <v>1</v>
      </c>
    </row>
    <row r="814" spans="1:5">
      <c r="A814" s="14">
        <v>43054.60833333333</v>
      </c>
      <c r="B814" t="s">
        <v>349</v>
      </c>
      <c r="C814">
        <v>2015</v>
      </c>
      <c r="D814">
        <v>2</v>
      </c>
      <c r="E814" t="s">
        <v>356</v>
      </c>
    </row>
    <row r="815" spans="1:5">
      <c r="A815" s="14">
        <v>43054.60833333333</v>
      </c>
      <c r="B815" t="s">
        <v>349</v>
      </c>
      <c r="C815">
        <v>2015</v>
      </c>
      <c r="D815">
        <v>3</v>
      </c>
      <c r="E815" t="s">
        <v>4107</v>
      </c>
    </row>
    <row r="816" spans="1:5">
      <c r="A816" s="14">
        <v>43054.60833333333</v>
      </c>
      <c r="B816" t="s">
        <v>349</v>
      </c>
      <c r="C816">
        <v>2015</v>
      </c>
      <c r="D816">
        <v>4</v>
      </c>
    </row>
    <row r="817" spans="1:5">
      <c r="A817" s="14">
        <v>43054.60833333333</v>
      </c>
      <c r="B817" t="s">
        <v>349</v>
      </c>
      <c r="C817">
        <v>2015</v>
      </c>
      <c r="D817">
        <v>5</v>
      </c>
    </row>
    <row r="818" spans="1:5">
      <c r="A818" s="14">
        <v>43054.60833333333</v>
      </c>
      <c r="B818" t="s">
        <v>349</v>
      </c>
      <c r="C818">
        <v>2015</v>
      </c>
      <c r="D818">
        <v>6</v>
      </c>
      <c r="E818" t="s">
        <v>7435</v>
      </c>
    </row>
    <row r="819" spans="1:5">
      <c r="A819" s="14">
        <v>43054.60833333333</v>
      </c>
      <c r="B819" t="s">
        <v>349</v>
      </c>
      <c r="C819">
        <v>2015</v>
      </c>
      <c r="D819">
        <v>7</v>
      </c>
    </row>
    <row r="820" spans="1:5">
      <c r="A820" s="14">
        <v>43054.60833333333</v>
      </c>
      <c r="B820" t="s">
        <v>349</v>
      </c>
      <c r="C820">
        <v>2016</v>
      </c>
      <c r="D820">
        <v>1</v>
      </c>
    </row>
    <row r="821" spans="1:5">
      <c r="A821" s="14">
        <v>43054.60833333333</v>
      </c>
      <c r="B821" t="s">
        <v>349</v>
      </c>
      <c r="C821">
        <v>2016</v>
      </c>
      <c r="D821">
        <v>2</v>
      </c>
      <c r="E821" t="s">
        <v>538</v>
      </c>
    </row>
    <row r="822" spans="1:5">
      <c r="A822" s="14">
        <v>43054.60833333333</v>
      </c>
      <c r="B822" t="s">
        <v>349</v>
      </c>
      <c r="C822">
        <v>2016</v>
      </c>
      <c r="D822">
        <v>3</v>
      </c>
      <c r="E822" t="s">
        <v>4107</v>
      </c>
    </row>
    <row r="823" spans="1:5">
      <c r="A823" s="14">
        <v>43054.60833333333</v>
      </c>
      <c r="B823" t="s">
        <v>349</v>
      </c>
      <c r="C823">
        <v>2016</v>
      </c>
      <c r="D823">
        <v>4</v>
      </c>
    </row>
    <row r="824" spans="1:5">
      <c r="A824" s="14">
        <v>43054.60833333333</v>
      </c>
      <c r="B824" t="s">
        <v>349</v>
      </c>
      <c r="C824">
        <v>2016</v>
      </c>
      <c r="D824">
        <v>5</v>
      </c>
    </row>
    <row r="825" spans="1:5">
      <c r="A825" s="14">
        <v>43054.60833333333</v>
      </c>
      <c r="B825" t="s">
        <v>349</v>
      </c>
      <c r="C825">
        <v>2016</v>
      </c>
      <c r="D825">
        <v>6</v>
      </c>
      <c r="E825" t="s">
        <v>7435</v>
      </c>
    </row>
    <row r="826" spans="1:5">
      <c r="A826" s="14">
        <v>43054.60833333333</v>
      </c>
      <c r="B826" t="s">
        <v>349</v>
      </c>
      <c r="C826">
        <v>2016</v>
      </c>
      <c r="D826">
        <v>7</v>
      </c>
    </row>
    <row r="827" spans="1:5">
      <c r="A827" s="14">
        <v>43054.60833333333</v>
      </c>
      <c r="B827" t="s">
        <v>359</v>
      </c>
      <c r="C827">
        <v>2013</v>
      </c>
      <c r="D827">
        <v>1</v>
      </c>
      <c r="E827" t="s">
        <v>7436</v>
      </c>
    </row>
    <row r="828" spans="1:5">
      <c r="A828" s="14">
        <v>43054.60833333333</v>
      </c>
      <c r="B828" t="s">
        <v>359</v>
      </c>
      <c r="C828">
        <v>2013</v>
      </c>
      <c r="D828">
        <v>2</v>
      </c>
      <c r="E828" t="s">
        <v>7436</v>
      </c>
    </row>
    <row r="829" spans="1:5">
      <c r="A829" s="14">
        <v>43054.60833333333</v>
      </c>
      <c r="B829" t="s">
        <v>359</v>
      </c>
      <c r="C829">
        <v>2013</v>
      </c>
      <c r="D829">
        <v>3</v>
      </c>
      <c r="E829" t="s">
        <v>7436</v>
      </c>
    </row>
    <row r="830" spans="1:5">
      <c r="A830" s="14">
        <v>43054.60833333333</v>
      </c>
      <c r="B830" t="s">
        <v>359</v>
      </c>
      <c r="C830">
        <v>2013</v>
      </c>
      <c r="D830">
        <v>4</v>
      </c>
      <c r="E830" t="s">
        <v>7436</v>
      </c>
    </row>
    <row r="831" spans="1:5">
      <c r="A831" s="14">
        <v>43054.60833333333</v>
      </c>
      <c r="B831" t="s">
        <v>359</v>
      </c>
      <c r="C831">
        <v>2013</v>
      </c>
      <c r="D831">
        <v>5</v>
      </c>
      <c r="E831" t="s">
        <v>7436</v>
      </c>
    </row>
    <row r="832" spans="1:5">
      <c r="A832" s="14">
        <v>43054.60833333333</v>
      </c>
      <c r="B832" t="s">
        <v>359</v>
      </c>
      <c r="C832">
        <v>2013</v>
      </c>
      <c r="D832">
        <v>6</v>
      </c>
      <c r="E832" t="s">
        <v>7436</v>
      </c>
    </row>
    <row r="833" spans="1:5">
      <c r="A833" s="14">
        <v>43054.60833333333</v>
      </c>
      <c r="B833" t="s">
        <v>359</v>
      </c>
      <c r="C833">
        <v>2013</v>
      </c>
      <c r="D833">
        <v>7</v>
      </c>
      <c r="E833" t="s">
        <v>7436</v>
      </c>
    </row>
    <row r="834" spans="1:5">
      <c r="A834" s="14">
        <v>43054.60833333333</v>
      </c>
      <c r="B834" t="s">
        <v>359</v>
      </c>
      <c r="C834">
        <v>2014</v>
      </c>
      <c r="D834">
        <v>1</v>
      </c>
    </row>
    <row r="835" spans="1:5">
      <c r="A835" s="14">
        <v>43054.60833333333</v>
      </c>
      <c r="B835" t="s">
        <v>359</v>
      </c>
      <c r="C835">
        <v>2014</v>
      </c>
      <c r="D835">
        <v>2</v>
      </c>
    </row>
    <row r="836" spans="1:5">
      <c r="A836" s="14">
        <v>43054.60833333333</v>
      </c>
      <c r="B836" t="s">
        <v>359</v>
      </c>
      <c r="C836">
        <v>2014</v>
      </c>
      <c r="D836">
        <v>3</v>
      </c>
    </row>
    <row r="837" spans="1:5">
      <c r="A837" s="14">
        <v>43054.60833333333</v>
      </c>
      <c r="B837" t="s">
        <v>359</v>
      </c>
      <c r="C837">
        <v>2014</v>
      </c>
      <c r="D837">
        <v>4</v>
      </c>
    </row>
    <row r="838" spans="1:5">
      <c r="A838" s="14">
        <v>43054.60833333333</v>
      </c>
      <c r="B838" t="s">
        <v>359</v>
      </c>
      <c r="C838">
        <v>2014</v>
      </c>
      <c r="D838">
        <v>5</v>
      </c>
    </row>
    <row r="839" spans="1:5">
      <c r="A839" s="14">
        <v>43054.60833333333</v>
      </c>
      <c r="B839" t="s">
        <v>359</v>
      </c>
      <c r="C839">
        <v>2014</v>
      </c>
      <c r="D839">
        <v>6</v>
      </c>
    </row>
    <row r="840" spans="1:5">
      <c r="A840" s="14">
        <v>43054.60833333333</v>
      </c>
      <c r="B840" t="s">
        <v>359</v>
      </c>
      <c r="C840">
        <v>2014</v>
      </c>
      <c r="D840">
        <v>7</v>
      </c>
    </row>
    <row r="841" spans="1:5">
      <c r="A841" s="14">
        <v>43054.60833333333</v>
      </c>
      <c r="B841" t="s">
        <v>359</v>
      </c>
      <c r="C841">
        <v>2015</v>
      </c>
      <c r="D841">
        <v>1</v>
      </c>
    </row>
    <row r="842" spans="1:5">
      <c r="A842" s="14">
        <v>43054.60833333333</v>
      </c>
      <c r="B842" t="s">
        <v>359</v>
      </c>
      <c r="C842">
        <v>2015</v>
      </c>
      <c r="D842">
        <v>2</v>
      </c>
    </row>
    <row r="843" spans="1:5">
      <c r="A843" s="14">
        <v>43054.60833333333</v>
      </c>
      <c r="B843" t="s">
        <v>359</v>
      </c>
      <c r="C843">
        <v>2015</v>
      </c>
      <c r="D843">
        <v>3</v>
      </c>
    </row>
    <row r="844" spans="1:5">
      <c r="A844" s="14">
        <v>43054.60833333333</v>
      </c>
      <c r="B844" t="s">
        <v>359</v>
      </c>
      <c r="C844">
        <v>2015</v>
      </c>
      <c r="D844">
        <v>4</v>
      </c>
    </row>
    <row r="845" spans="1:5">
      <c r="A845" s="14">
        <v>43054.60833333333</v>
      </c>
      <c r="B845" t="s">
        <v>359</v>
      </c>
      <c r="C845">
        <v>2015</v>
      </c>
      <c r="D845">
        <v>5</v>
      </c>
    </row>
    <row r="846" spans="1:5">
      <c r="A846" s="14">
        <v>43054.60833333333</v>
      </c>
      <c r="B846" t="s">
        <v>359</v>
      </c>
      <c r="C846">
        <v>2015</v>
      </c>
      <c r="D846">
        <v>6</v>
      </c>
    </row>
    <row r="847" spans="1:5">
      <c r="A847" s="14">
        <v>43054.60833333333</v>
      </c>
      <c r="B847" t="s">
        <v>359</v>
      </c>
      <c r="C847">
        <v>2015</v>
      </c>
      <c r="D847">
        <v>7</v>
      </c>
    </row>
    <row r="848" spans="1:5">
      <c r="A848" s="14">
        <v>43054.60833333333</v>
      </c>
      <c r="B848" t="s">
        <v>359</v>
      </c>
      <c r="C848">
        <v>2016</v>
      </c>
      <c r="D848">
        <v>1</v>
      </c>
    </row>
    <row r="849" spans="1:5">
      <c r="A849" s="14">
        <v>43054.60833333333</v>
      </c>
      <c r="B849" t="s">
        <v>359</v>
      </c>
      <c r="C849">
        <v>2016</v>
      </c>
      <c r="D849">
        <v>2</v>
      </c>
    </row>
    <row r="850" spans="1:5">
      <c r="A850" s="14">
        <v>43054.60833333333</v>
      </c>
      <c r="B850" t="s">
        <v>359</v>
      </c>
      <c r="C850">
        <v>2016</v>
      </c>
      <c r="D850">
        <v>3</v>
      </c>
    </row>
    <row r="851" spans="1:5">
      <c r="A851" s="14">
        <v>43054.60833333333</v>
      </c>
      <c r="B851" t="s">
        <v>359</v>
      </c>
      <c r="C851">
        <v>2016</v>
      </c>
      <c r="D851">
        <v>4</v>
      </c>
    </row>
    <row r="852" spans="1:5">
      <c r="A852" s="14">
        <v>43054.60833333333</v>
      </c>
      <c r="B852" t="s">
        <v>359</v>
      </c>
      <c r="C852">
        <v>2016</v>
      </c>
      <c r="D852">
        <v>5</v>
      </c>
    </row>
    <row r="853" spans="1:5">
      <c r="A853" s="14">
        <v>43054.60833333333</v>
      </c>
      <c r="B853" t="s">
        <v>359</v>
      </c>
      <c r="C853">
        <v>2016</v>
      </c>
      <c r="D853">
        <v>6</v>
      </c>
    </row>
    <row r="854" spans="1:5">
      <c r="A854" s="14">
        <v>43054.60833333333</v>
      </c>
      <c r="B854" t="s">
        <v>359</v>
      </c>
      <c r="C854">
        <v>2016</v>
      </c>
      <c r="D854">
        <v>7</v>
      </c>
    </row>
    <row r="855" spans="1:5">
      <c r="A855" s="14">
        <v>43054.60833333333</v>
      </c>
      <c r="B855" t="s">
        <v>368</v>
      </c>
      <c r="C855">
        <v>2013</v>
      </c>
      <c r="E855" t="s">
        <v>4109</v>
      </c>
    </row>
    <row r="856" spans="1:5">
      <c r="A856" s="14">
        <v>43054.60833333333</v>
      </c>
      <c r="B856" t="s">
        <v>368</v>
      </c>
      <c r="C856">
        <v>2013</v>
      </c>
      <c r="D856">
        <v>1</v>
      </c>
    </row>
    <row r="857" spans="1:5">
      <c r="A857" s="14">
        <v>43054.60833333333</v>
      </c>
      <c r="B857" t="s">
        <v>368</v>
      </c>
      <c r="C857">
        <v>2013</v>
      </c>
      <c r="D857">
        <v>2</v>
      </c>
      <c r="E857" t="s">
        <v>4110</v>
      </c>
    </row>
    <row r="858" spans="1:5">
      <c r="A858" s="14">
        <v>43054.60833333333</v>
      </c>
      <c r="B858" t="s">
        <v>368</v>
      </c>
      <c r="C858">
        <v>2013</v>
      </c>
      <c r="D858">
        <v>3</v>
      </c>
    </row>
    <row r="859" spans="1:5">
      <c r="A859" s="14">
        <v>43054.60833333333</v>
      </c>
      <c r="B859" t="s">
        <v>368</v>
      </c>
      <c r="C859">
        <v>2013</v>
      </c>
      <c r="D859">
        <v>4</v>
      </c>
      <c r="E859" t="s">
        <v>4111</v>
      </c>
    </row>
    <row r="860" spans="1:5">
      <c r="A860" s="14">
        <v>43054.60833333333</v>
      </c>
      <c r="B860" t="s">
        <v>368</v>
      </c>
      <c r="C860">
        <v>2013</v>
      </c>
      <c r="D860">
        <v>5</v>
      </c>
      <c r="E860" t="s">
        <v>4112</v>
      </c>
    </row>
    <row r="861" spans="1:5">
      <c r="A861" s="14">
        <v>43054.60833333333</v>
      </c>
      <c r="B861" t="s">
        <v>368</v>
      </c>
      <c r="C861">
        <v>2013</v>
      </c>
      <c r="D861">
        <v>6</v>
      </c>
      <c r="E861" t="s">
        <v>4113</v>
      </c>
    </row>
    <row r="862" spans="1:5">
      <c r="A862" s="14">
        <v>43054.60833333333</v>
      </c>
      <c r="B862" t="s">
        <v>368</v>
      </c>
      <c r="C862">
        <v>2013</v>
      </c>
      <c r="D862">
        <v>7</v>
      </c>
      <c r="E862" t="s">
        <v>4114</v>
      </c>
    </row>
    <row r="863" spans="1:5">
      <c r="A863" s="14">
        <v>43054.60833333333</v>
      </c>
      <c r="B863" t="s">
        <v>368</v>
      </c>
      <c r="C863">
        <v>2014</v>
      </c>
      <c r="E863" t="s">
        <v>4115</v>
      </c>
    </row>
    <row r="864" spans="1:5">
      <c r="A864" s="14">
        <v>43054.60833333333</v>
      </c>
      <c r="B864" t="s">
        <v>368</v>
      </c>
      <c r="C864">
        <v>2014</v>
      </c>
      <c r="D864">
        <v>1</v>
      </c>
    </row>
    <row r="865" spans="1:5">
      <c r="A865" s="14">
        <v>43054.60833333333</v>
      </c>
      <c r="B865" t="s">
        <v>368</v>
      </c>
      <c r="C865">
        <v>2014</v>
      </c>
      <c r="D865">
        <v>2</v>
      </c>
      <c r="E865" t="s">
        <v>4110</v>
      </c>
    </row>
    <row r="866" spans="1:5">
      <c r="A866" s="14">
        <v>43054.60833333333</v>
      </c>
      <c r="B866" t="s">
        <v>368</v>
      </c>
      <c r="C866">
        <v>2014</v>
      </c>
      <c r="D866">
        <v>3</v>
      </c>
    </row>
    <row r="867" spans="1:5">
      <c r="A867" s="14">
        <v>43054.60833333333</v>
      </c>
      <c r="B867" t="s">
        <v>368</v>
      </c>
      <c r="C867">
        <v>2014</v>
      </c>
      <c r="D867">
        <v>4</v>
      </c>
      <c r="E867" t="s">
        <v>4111</v>
      </c>
    </row>
    <row r="868" spans="1:5">
      <c r="A868" s="14">
        <v>43054.60833333333</v>
      </c>
      <c r="B868" t="s">
        <v>368</v>
      </c>
      <c r="C868">
        <v>2014</v>
      </c>
      <c r="D868">
        <v>5</v>
      </c>
      <c r="E868" t="s">
        <v>4112</v>
      </c>
    </row>
    <row r="869" spans="1:5">
      <c r="A869" s="14">
        <v>43054.60833333333</v>
      </c>
      <c r="B869" t="s">
        <v>368</v>
      </c>
      <c r="C869">
        <v>2014</v>
      </c>
      <c r="D869">
        <v>6</v>
      </c>
      <c r="E869" t="s">
        <v>4116</v>
      </c>
    </row>
    <row r="870" spans="1:5">
      <c r="A870" s="14">
        <v>43054.60833333333</v>
      </c>
      <c r="B870" t="s">
        <v>368</v>
      </c>
      <c r="C870">
        <v>2014</v>
      </c>
      <c r="D870">
        <v>7</v>
      </c>
      <c r="E870" t="s">
        <v>4114</v>
      </c>
    </row>
    <row r="871" spans="1:5">
      <c r="A871" s="14">
        <v>43054.60833333333</v>
      </c>
      <c r="B871" t="s">
        <v>368</v>
      </c>
      <c r="C871">
        <v>2015</v>
      </c>
      <c r="D871">
        <v>1</v>
      </c>
      <c r="E871" t="s">
        <v>7437</v>
      </c>
    </row>
    <row r="872" spans="1:5">
      <c r="A872" s="14">
        <v>43054.60833333333</v>
      </c>
      <c r="B872" t="s">
        <v>368</v>
      </c>
      <c r="C872">
        <v>2015</v>
      </c>
      <c r="D872">
        <v>2</v>
      </c>
      <c r="E872" t="s">
        <v>7438</v>
      </c>
    </row>
    <row r="873" spans="1:5">
      <c r="A873" s="14">
        <v>43054.60833333333</v>
      </c>
      <c r="B873" t="s">
        <v>368</v>
      </c>
      <c r="C873">
        <v>2015</v>
      </c>
      <c r="D873">
        <v>3</v>
      </c>
      <c r="E873" t="s">
        <v>7439</v>
      </c>
    </row>
    <row r="874" spans="1:5">
      <c r="A874" s="14">
        <v>43054.60833333333</v>
      </c>
      <c r="B874" t="s">
        <v>368</v>
      </c>
      <c r="C874">
        <v>2015</v>
      </c>
      <c r="D874">
        <v>4</v>
      </c>
      <c r="E874" t="s">
        <v>7440</v>
      </c>
    </row>
    <row r="875" spans="1:5">
      <c r="A875" s="14">
        <v>43054.60833333333</v>
      </c>
      <c r="B875" t="s">
        <v>368</v>
      </c>
      <c r="C875">
        <v>2015</v>
      </c>
      <c r="D875">
        <v>5</v>
      </c>
      <c r="E875" t="s">
        <v>7441</v>
      </c>
    </row>
    <row r="876" spans="1:5">
      <c r="A876" s="14">
        <v>43054.60833333333</v>
      </c>
      <c r="B876" t="s">
        <v>368</v>
      </c>
      <c r="C876">
        <v>2015</v>
      </c>
      <c r="D876">
        <v>6</v>
      </c>
      <c r="E876" t="s">
        <v>7442</v>
      </c>
    </row>
    <row r="877" spans="1:5">
      <c r="A877" s="14">
        <v>43054.60833333333</v>
      </c>
      <c r="B877" t="s">
        <v>368</v>
      </c>
      <c r="C877">
        <v>2015</v>
      </c>
      <c r="D877">
        <v>7</v>
      </c>
      <c r="E877" t="s">
        <v>7443</v>
      </c>
    </row>
    <row r="878" spans="1:5">
      <c r="A878" s="14">
        <v>43054.60833333333</v>
      </c>
      <c r="B878" t="s">
        <v>368</v>
      </c>
      <c r="C878">
        <v>2016</v>
      </c>
      <c r="D878">
        <v>1</v>
      </c>
      <c r="E878" t="s">
        <v>7437</v>
      </c>
    </row>
    <row r="879" spans="1:5">
      <c r="A879" s="14">
        <v>43054.60833333333</v>
      </c>
      <c r="B879" t="s">
        <v>368</v>
      </c>
      <c r="C879">
        <v>2016</v>
      </c>
      <c r="D879">
        <v>2</v>
      </c>
      <c r="E879" t="s">
        <v>7438</v>
      </c>
    </row>
    <row r="880" spans="1:5">
      <c r="A880" s="14">
        <v>43054.60833333333</v>
      </c>
      <c r="B880" t="s">
        <v>368</v>
      </c>
      <c r="C880">
        <v>2016</v>
      </c>
      <c r="D880">
        <v>3</v>
      </c>
      <c r="E880" t="s">
        <v>7439</v>
      </c>
    </row>
    <row r="881" spans="1:5">
      <c r="A881" s="14">
        <v>43054.60833333333</v>
      </c>
      <c r="B881" t="s">
        <v>368</v>
      </c>
      <c r="C881">
        <v>2016</v>
      </c>
      <c r="D881">
        <v>4</v>
      </c>
      <c r="E881" t="s">
        <v>7440</v>
      </c>
    </row>
    <row r="882" spans="1:5">
      <c r="A882" s="14">
        <v>43054.60833333333</v>
      </c>
      <c r="B882" t="s">
        <v>368</v>
      </c>
      <c r="C882">
        <v>2016</v>
      </c>
      <c r="D882">
        <v>5</v>
      </c>
      <c r="E882" t="s">
        <v>7441</v>
      </c>
    </row>
    <row r="883" spans="1:5">
      <c r="A883" s="14">
        <v>43054.60833333333</v>
      </c>
      <c r="B883" t="s">
        <v>368</v>
      </c>
      <c r="C883">
        <v>2016</v>
      </c>
      <c r="D883">
        <v>6</v>
      </c>
      <c r="E883" t="s">
        <v>7444</v>
      </c>
    </row>
    <row r="884" spans="1:5">
      <c r="A884" s="14">
        <v>43054.60833333333</v>
      </c>
      <c r="B884" t="s">
        <v>368</v>
      </c>
      <c r="C884">
        <v>2016</v>
      </c>
      <c r="D884">
        <v>7</v>
      </c>
      <c r="E884" t="s">
        <v>7443</v>
      </c>
    </row>
  </sheetData>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D145"/>
  <sheetViews>
    <sheetView workbookViewId="0"/>
  </sheetViews>
  <sheetFormatPr defaultRowHeight="15"/>
  <sheetData>
    <row r="1" spans="1:4">
      <c r="A1">
        <v>9.1</v>
      </c>
      <c r="B1" t="s">
        <v>4940</v>
      </c>
    </row>
    <row r="2" spans="1:4">
      <c r="A2" s="10" t="str">
        <f>HYPERLINK("#'Contents'!B181", "Back to Contents")</f>
        <v>Back to Contents</v>
      </c>
    </row>
    <row r="3" spans="1:4">
      <c r="A3" t="s">
        <v>109</v>
      </c>
      <c r="B3" t="s">
        <v>110</v>
      </c>
      <c r="C3" t="s">
        <v>108</v>
      </c>
      <c r="D3" t="s">
        <v>805</v>
      </c>
    </row>
    <row r="4" spans="1:4">
      <c r="A4" s="14">
        <v>43054.60832175926</v>
      </c>
      <c r="B4" t="s">
        <v>117</v>
      </c>
      <c r="C4">
        <v>2013</v>
      </c>
    </row>
    <row r="5" spans="1:4">
      <c r="A5" s="14">
        <v>43054.60832175926</v>
      </c>
      <c r="B5" t="s">
        <v>117</v>
      </c>
      <c r="C5">
        <v>2014</v>
      </c>
    </row>
    <row r="6" spans="1:4">
      <c r="A6" s="14">
        <v>43054.60832175926</v>
      </c>
      <c r="B6" t="s">
        <v>117</v>
      </c>
      <c r="C6">
        <v>2015</v>
      </c>
    </row>
    <row r="7" spans="1:4">
      <c r="A7" s="14">
        <v>43054.60832175926</v>
      </c>
      <c r="B7" t="s">
        <v>117</v>
      </c>
      <c r="C7">
        <v>2016</v>
      </c>
    </row>
    <row r="8" spans="1:4">
      <c r="A8" s="14">
        <v>43054.60832175926</v>
      </c>
      <c r="B8" t="s">
        <v>126</v>
      </c>
      <c r="C8">
        <v>2013</v>
      </c>
    </row>
    <row r="9" spans="1:4">
      <c r="A9" s="14">
        <v>43054.60832175926</v>
      </c>
      <c r="B9" t="s">
        <v>126</v>
      </c>
      <c r="C9">
        <v>2014</v>
      </c>
    </row>
    <row r="10" spans="1:4">
      <c r="A10" s="14">
        <v>43054.60832175926</v>
      </c>
      <c r="B10" t="s">
        <v>126</v>
      </c>
      <c r="C10">
        <v>2015</v>
      </c>
    </row>
    <row r="11" spans="1:4">
      <c r="A11" s="14">
        <v>43054.60832175926</v>
      </c>
      <c r="B11" t="s">
        <v>126</v>
      </c>
      <c r="C11">
        <v>2016</v>
      </c>
    </row>
    <row r="12" spans="1:4">
      <c r="A12" s="14">
        <v>43054.60832175926</v>
      </c>
      <c r="B12" t="s">
        <v>134</v>
      </c>
      <c r="C12">
        <v>2013</v>
      </c>
    </row>
    <row r="13" spans="1:4">
      <c r="A13" s="14">
        <v>43054.60832175926</v>
      </c>
      <c r="B13" t="s">
        <v>134</v>
      </c>
      <c r="C13">
        <v>2014</v>
      </c>
    </row>
    <row r="14" spans="1:4">
      <c r="A14" s="14">
        <v>43054.60832175926</v>
      </c>
      <c r="B14" t="s">
        <v>134</v>
      </c>
      <c r="C14">
        <v>2015</v>
      </c>
    </row>
    <row r="15" spans="1:4">
      <c r="A15" s="14">
        <v>43054.60832175926</v>
      </c>
      <c r="B15" t="s">
        <v>134</v>
      </c>
      <c r="C15">
        <v>2015</v>
      </c>
      <c r="D15" t="s">
        <v>7377</v>
      </c>
    </row>
    <row r="16" spans="1:4">
      <c r="A16" s="14">
        <v>43054.60832175926</v>
      </c>
      <c r="B16" t="s">
        <v>134</v>
      </c>
      <c r="C16">
        <v>2016</v>
      </c>
    </row>
    <row r="17" spans="1:3">
      <c r="A17" s="14">
        <v>43054.60832175926</v>
      </c>
      <c r="B17" t="s">
        <v>147</v>
      </c>
      <c r="C17">
        <v>2013</v>
      </c>
    </row>
    <row r="18" spans="1:3">
      <c r="A18" s="14">
        <v>43054.60832175926</v>
      </c>
      <c r="B18" t="s">
        <v>147</v>
      </c>
      <c r="C18">
        <v>2014</v>
      </c>
    </row>
    <row r="19" spans="1:3">
      <c r="A19" s="14">
        <v>43054.60832175926</v>
      </c>
      <c r="B19" t="s">
        <v>147</v>
      </c>
      <c r="C19">
        <v>2015</v>
      </c>
    </row>
    <row r="20" spans="1:3">
      <c r="A20" s="14">
        <v>43054.60832175926</v>
      </c>
      <c r="B20" t="s">
        <v>147</v>
      </c>
      <c r="C20">
        <v>2016</v>
      </c>
    </row>
    <row r="21" spans="1:3">
      <c r="A21" s="14">
        <v>43054.60832175926</v>
      </c>
      <c r="B21" t="s">
        <v>155</v>
      </c>
      <c r="C21">
        <v>2013</v>
      </c>
    </row>
    <row r="22" spans="1:3">
      <c r="A22" s="14">
        <v>43054.60832175926</v>
      </c>
      <c r="B22" t="s">
        <v>155</v>
      </c>
      <c r="C22">
        <v>2014</v>
      </c>
    </row>
    <row r="23" spans="1:3">
      <c r="A23" s="14">
        <v>43054.60832175926</v>
      </c>
      <c r="B23" t="s">
        <v>155</v>
      </c>
      <c r="C23">
        <v>2015</v>
      </c>
    </row>
    <row r="24" spans="1:3">
      <c r="A24" s="14">
        <v>43054.60832175926</v>
      </c>
      <c r="B24" t="s">
        <v>155</v>
      </c>
      <c r="C24">
        <v>2016</v>
      </c>
    </row>
    <row r="25" spans="1:3">
      <c r="A25" s="14">
        <v>43054.60832175926</v>
      </c>
      <c r="B25" t="s">
        <v>162</v>
      </c>
      <c r="C25">
        <v>2013</v>
      </c>
    </row>
    <row r="26" spans="1:3">
      <c r="A26" s="14">
        <v>43054.60832175926</v>
      </c>
      <c r="B26" t="s">
        <v>162</v>
      </c>
      <c r="C26">
        <v>2014</v>
      </c>
    </row>
    <row r="27" spans="1:3">
      <c r="A27" s="14">
        <v>43054.60832175926</v>
      </c>
      <c r="B27" t="s">
        <v>162</v>
      </c>
      <c r="C27">
        <v>2015</v>
      </c>
    </row>
    <row r="28" spans="1:3">
      <c r="A28" s="14">
        <v>43054.60832175926</v>
      </c>
      <c r="B28" t="s">
        <v>162</v>
      </c>
      <c r="C28">
        <v>2016</v>
      </c>
    </row>
    <row r="29" spans="1:3">
      <c r="A29" s="14">
        <v>43054.60832175926</v>
      </c>
      <c r="B29" t="s">
        <v>172</v>
      </c>
      <c r="C29">
        <v>2013</v>
      </c>
    </row>
    <row r="30" spans="1:3">
      <c r="A30" s="14">
        <v>43054.60832175926</v>
      </c>
      <c r="B30" t="s">
        <v>172</v>
      </c>
      <c r="C30">
        <v>2014</v>
      </c>
    </row>
    <row r="31" spans="1:3">
      <c r="A31" s="14">
        <v>43054.60832175926</v>
      </c>
      <c r="B31" t="s">
        <v>172</v>
      </c>
      <c r="C31">
        <v>2015</v>
      </c>
    </row>
    <row r="32" spans="1:3">
      <c r="A32" s="14">
        <v>43054.60832175926</v>
      </c>
      <c r="B32" t="s">
        <v>172</v>
      </c>
      <c r="C32">
        <v>2016</v>
      </c>
    </row>
    <row r="33" spans="1:4">
      <c r="A33" s="14">
        <v>43054.60832175926</v>
      </c>
      <c r="B33" t="s">
        <v>180</v>
      </c>
      <c r="C33">
        <v>2013</v>
      </c>
    </row>
    <row r="34" spans="1:4">
      <c r="A34" s="14">
        <v>43054.60832175926</v>
      </c>
      <c r="B34" t="s">
        <v>180</v>
      </c>
      <c r="C34">
        <v>2014</v>
      </c>
    </row>
    <row r="35" spans="1:4">
      <c r="A35" s="14">
        <v>43054.60832175926</v>
      </c>
      <c r="B35" t="s">
        <v>180</v>
      </c>
      <c r="C35">
        <v>2015</v>
      </c>
    </row>
    <row r="36" spans="1:4">
      <c r="A36" s="14">
        <v>43054.60832175926</v>
      </c>
      <c r="B36" t="s">
        <v>180</v>
      </c>
      <c r="C36">
        <v>2016</v>
      </c>
    </row>
    <row r="37" spans="1:4">
      <c r="A37" s="14">
        <v>43054.60832175926</v>
      </c>
      <c r="B37" t="s">
        <v>192</v>
      </c>
      <c r="C37">
        <v>2013</v>
      </c>
    </row>
    <row r="38" spans="1:4">
      <c r="A38" s="14">
        <v>43054.60832175926</v>
      </c>
      <c r="B38" t="s">
        <v>192</v>
      </c>
      <c r="C38">
        <v>2014</v>
      </c>
    </row>
    <row r="39" spans="1:4">
      <c r="A39" s="14">
        <v>43054.60832175926</v>
      </c>
      <c r="B39" t="s">
        <v>192</v>
      </c>
      <c r="C39">
        <v>2015</v>
      </c>
    </row>
    <row r="40" spans="1:4">
      <c r="A40" s="14">
        <v>43054.60832175926</v>
      </c>
      <c r="B40" t="s">
        <v>192</v>
      </c>
      <c r="C40">
        <v>2016</v>
      </c>
    </row>
    <row r="41" spans="1:4">
      <c r="A41" s="14">
        <v>43054.60832175926</v>
      </c>
      <c r="B41" t="s">
        <v>199</v>
      </c>
      <c r="C41">
        <v>2013</v>
      </c>
    </row>
    <row r="42" spans="1:4">
      <c r="A42" s="14">
        <v>43054.60832175926</v>
      </c>
      <c r="B42" t="s">
        <v>199</v>
      </c>
      <c r="C42">
        <v>2014</v>
      </c>
    </row>
    <row r="43" spans="1:4">
      <c r="A43" s="14">
        <v>43054.60832175926</v>
      </c>
      <c r="B43" t="s">
        <v>199</v>
      </c>
      <c r="C43">
        <v>2015</v>
      </c>
    </row>
    <row r="44" spans="1:4">
      <c r="A44" s="14">
        <v>43054.60832175926</v>
      </c>
      <c r="B44" t="s">
        <v>199</v>
      </c>
      <c r="C44">
        <v>2016</v>
      </c>
    </row>
    <row r="45" spans="1:4">
      <c r="A45" s="14">
        <v>43054.60832175926</v>
      </c>
      <c r="B45" t="s">
        <v>205</v>
      </c>
      <c r="C45">
        <v>2013</v>
      </c>
    </row>
    <row r="46" spans="1:4">
      <c r="A46" s="14">
        <v>43054.60832175926</v>
      </c>
      <c r="B46" t="s">
        <v>205</v>
      </c>
      <c r="C46">
        <v>2013</v>
      </c>
      <c r="D46" t="s">
        <v>687</v>
      </c>
    </row>
    <row r="47" spans="1:4">
      <c r="A47" s="14">
        <v>43054.60832175926</v>
      </c>
      <c r="B47" t="s">
        <v>205</v>
      </c>
      <c r="C47">
        <v>2014</v>
      </c>
    </row>
    <row r="48" spans="1:4">
      <c r="A48" s="14">
        <v>43054.60832175926</v>
      </c>
      <c r="B48" t="s">
        <v>205</v>
      </c>
      <c r="C48">
        <v>2014</v>
      </c>
      <c r="D48" t="s">
        <v>687</v>
      </c>
    </row>
    <row r="49" spans="1:4">
      <c r="A49" s="14">
        <v>43054.60832175926</v>
      </c>
      <c r="B49" t="s">
        <v>205</v>
      </c>
      <c r="C49">
        <v>2015</v>
      </c>
    </row>
    <row r="50" spans="1:4">
      <c r="A50" s="14">
        <v>43054.60832175926</v>
      </c>
      <c r="B50" t="s">
        <v>205</v>
      </c>
      <c r="C50">
        <v>2016</v>
      </c>
    </row>
    <row r="51" spans="1:4">
      <c r="A51" s="14">
        <v>43054.60832175926</v>
      </c>
      <c r="B51" t="s">
        <v>380</v>
      </c>
      <c r="C51">
        <v>2013</v>
      </c>
    </row>
    <row r="52" spans="1:4">
      <c r="A52" s="14">
        <v>43054.60832175926</v>
      </c>
      <c r="B52" t="s">
        <v>380</v>
      </c>
      <c r="C52">
        <v>2014</v>
      </c>
    </row>
    <row r="53" spans="1:4">
      <c r="A53" s="14">
        <v>43054.60832175926</v>
      </c>
      <c r="B53" t="s">
        <v>380</v>
      </c>
      <c r="C53">
        <v>2015</v>
      </c>
    </row>
    <row r="54" spans="1:4">
      <c r="A54" s="14">
        <v>43054.60832175926</v>
      </c>
      <c r="B54" t="s">
        <v>380</v>
      </c>
      <c r="C54">
        <v>2016</v>
      </c>
    </row>
    <row r="55" spans="1:4">
      <c r="A55" s="14">
        <v>43054.60832175926</v>
      </c>
      <c r="B55" t="s">
        <v>215</v>
      </c>
      <c r="C55">
        <v>2013</v>
      </c>
    </row>
    <row r="56" spans="1:4">
      <c r="A56" s="14">
        <v>43054.60832175926</v>
      </c>
      <c r="B56" t="s">
        <v>215</v>
      </c>
      <c r="C56">
        <v>2014</v>
      </c>
    </row>
    <row r="57" spans="1:4">
      <c r="A57" s="14">
        <v>43054.60832175926</v>
      </c>
      <c r="B57" t="s">
        <v>215</v>
      </c>
      <c r="C57">
        <v>2015</v>
      </c>
    </row>
    <row r="58" spans="1:4">
      <c r="A58" s="14">
        <v>43054.60832175926</v>
      </c>
      <c r="B58" t="s">
        <v>215</v>
      </c>
      <c r="C58">
        <v>2016</v>
      </c>
    </row>
    <row r="59" spans="1:4">
      <c r="A59" s="14">
        <v>43054.60832175926</v>
      </c>
      <c r="B59" t="s">
        <v>223</v>
      </c>
      <c r="C59">
        <v>2013</v>
      </c>
    </row>
    <row r="60" spans="1:4">
      <c r="A60" s="14">
        <v>43054.60832175926</v>
      </c>
      <c r="B60" t="s">
        <v>223</v>
      </c>
      <c r="C60">
        <v>2013</v>
      </c>
      <c r="D60" t="s">
        <v>4117</v>
      </c>
    </row>
    <row r="61" spans="1:4">
      <c r="A61" s="14">
        <v>43054.60832175926</v>
      </c>
      <c r="B61" t="s">
        <v>223</v>
      </c>
      <c r="C61">
        <v>2014</v>
      </c>
    </row>
    <row r="62" spans="1:4">
      <c r="A62" s="14">
        <v>43054.60832175926</v>
      </c>
      <c r="B62" t="s">
        <v>223</v>
      </c>
      <c r="C62">
        <v>2015</v>
      </c>
    </row>
    <row r="63" spans="1:4">
      <c r="A63" s="14">
        <v>43054.60832175926</v>
      </c>
      <c r="B63" t="s">
        <v>223</v>
      </c>
      <c r="C63">
        <v>2016</v>
      </c>
    </row>
    <row r="64" spans="1:4">
      <c r="A64" s="14">
        <v>43054.60832175926</v>
      </c>
      <c r="B64" t="s">
        <v>232</v>
      </c>
      <c r="C64">
        <v>2013</v>
      </c>
    </row>
    <row r="65" spans="1:4">
      <c r="A65" s="14">
        <v>43054.60832175926</v>
      </c>
      <c r="B65" t="s">
        <v>232</v>
      </c>
      <c r="C65">
        <v>2013</v>
      </c>
      <c r="D65" t="s">
        <v>4118</v>
      </c>
    </row>
    <row r="66" spans="1:4">
      <c r="A66" s="14">
        <v>43054.60832175926</v>
      </c>
      <c r="B66" t="s">
        <v>232</v>
      </c>
      <c r="C66">
        <v>2014</v>
      </c>
    </row>
    <row r="67" spans="1:4">
      <c r="A67" s="14">
        <v>43054.60832175926</v>
      </c>
      <c r="B67" t="s">
        <v>232</v>
      </c>
      <c r="C67">
        <v>2015</v>
      </c>
    </row>
    <row r="68" spans="1:4">
      <c r="A68" s="14">
        <v>43054.60832175926</v>
      </c>
      <c r="B68" t="s">
        <v>232</v>
      </c>
      <c r="C68">
        <v>2016</v>
      </c>
    </row>
    <row r="69" spans="1:4">
      <c r="A69" s="14">
        <v>43054.60832175926</v>
      </c>
      <c r="B69" t="s">
        <v>239</v>
      </c>
      <c r="C69">
        <v>2013</v>
      </c>
    </row>
    <row r="70" spans="1:4">
      <c r="A70" s="14">
        <v>43054.60832175926</v>
      </c>
      <c r="B70" t="s">
        <v>239</v>
      </c>
      <c r="C70">
        <v>2014</v>
      </c>
    </row>
    <row r="71" spans="1:4">
      <c r="A71" s="14">
        <v>43054.60832175926</v>
      </c>
      <c r="B71" t="s">
        <v>239</v>
      </c>
      <c r="C71">
        <v>2015</v>
      </c>
    </row>
    <row r="72" spans="1:4">
      <c r="A72" s="14">
        <v>43054.60832175926</v>
      </c>
      <c r="B72" t="s">
        <v>239</v>
      </c>
      <c r="C72">
        <v>2016</v>
      </c>
    </row>
    <row r="73" spans="1:4">
      <c r="A73" s="14">
        <v>43054.60832175926</v>
      </c>
      <c r="B73" t="s">
        <v>248</v>
      </c>
      <c r="C73">
        <v>2013</v>
      </c>
    </row>
    <row r="74" spans="1:4">
      <c r="A74" s="14">
        <v>43054.60832175926</v>
      </c>
      <c r="B74" t="s">
        <v>248</v>
      </c>
      <c r="C74">
        <v>2014</v>
      </c>
    </row>
    <row r="75" spans="1:4">
      <c r="A75" s="14">
        <v>43054.60832175926</v>
      </c>
      <c r="B75" t="s">
        <v>248</v>
      </c>
      <c r="C75">
        <v>2015</v>
      </c>
    </row>
    <row r="76" spans="1:4">
      <c r="A76" s="14">
        <v>43054.60832175926</v>
      </c>
      <c r="B76" t="s">
        <v>248</v>
      </c>
      <c r="C76">
        <v>2016</v>
      </c>
    </row>
    <row r="77" spans="1:4">
      <c r="A77" s="14">
        <v>43054.60832175926</v>
      </c>
      <c r="B77" t="s">
        <v>254</v>
      </c>
      <c r="C77">
        <v>2013</v>
      </c>
    </row>
    <row r="78" spans="1:4">
      <c r="A78" s="14">
        <v>43054.60832175926</v>
      </c>
      <c r="B78" t="s">
        <v>254</v>
      </c>
      <c r="C78">
        <v>2014</v>
      </c>
    </row>
    <row r="79" spans="1:4">
      <c r="A79" s="14">
        <v>43054.60832175926</v>
      </c>
      <c r="B79" t="s">
        <v>254</v>
      </c>
      <c r="C79">
        <v>2015</v>
      </c>
    </row>
    <row r="80" spans="1:4">
      <c r="A80" s="14">
        <v>43054.60832175926</v>
      </c>
      <c r="B80" t="s">
        <v>254</v>
      </c>
      <c r="C80">
        <v>2016</v>
      </c>
    </row>
    <row r="81" spans="1:3">
      <c r="A81" s="14">
        <v>43054.60832175926</v>
      </c>
      <c r="B81" t="s">
        <v>263</v>
      </c>
      <c r="C81">
        <v>2013</v>
      </c>
    </row>
    <row r="82" spans="1:3">
      <c r="A82" s="14">
        <v>43054.60832175926</v>
      </c>
      <c r="B82" t="s">
        <v>263</v>
      </c>
      <c r="C82">
        <v>2014</v>
      </c>
    </row>
    <row r="83" spans="1:3">
      <c r="A83" s="14">
        <v>43054.60832175926</v>
      </c>
      <c r="B83" t="s">
        <v>263</v>
      </c>
      <c r="C83">
        <v>2015</v>
      </c>
    </row>
    <row r="84" spans="1:3">
      <c r="A84" s="14">
        <v>43054.60832175926</v>
      </c>
      <c r="B84" t="s">
        <v>263</v>
      </c>
      <c r="C84">
        <v>2016</v>
      </c>
    </row>
    <row r="85" spans="1:3">
      <c r="A85" s="14">
        <v>43054.60832175926</v>
      </c>
      <c r="B85" t="s">
        <v>280</v>
      </c>
      <c r="C85">
        <v>2013</v>
      </c>
    </row>
    <row r="86" spans="1:3">
      <c r="A86" s="14">
        <v>43054.60832175926</v>
      </c>
      <c r="B86" t="s">
        <v>280</v>
      </c>
      <c r="C86">
        <v>2014</v>
      </c>
    </row>
    <row r="87" spans="1:3">
      <c r="A87" s="14">
        <v>43054.60832175926</v>
      </c>
      <c r="B87" t="s">
        <v>280</v>
      </c>
      <c r="C87">
        <v>2015</v>
      </c>
    </row>
    <row r="88" spans="1:3">
      <c r="A88" s="14">
        <v>43054.60832175926</v>
      </c>
      <c r="B88" t="s">
        <v>280</v>
      </c>
      <c r="C88">
        <v>2016</v>
      </c>
    </row>
    <row r="89" spans="1:3">
      <c r="A89" s="14">
        <v>43054.60832175926</v>
      </c>
      <c r="B89" t="s">
        <v>272</v>
      </c>
      <c r="C89">
        <v>2013</v>
      </c>
    </row>
    <row r="90" spans="1:3">
      <c r="A90" s="14">
        <v>43054.60832175926</v>
      </c>
      <c r="B90" t="s">
        <v>272</v>
      </c>
      <c r="C90">
        <v>2014</v>
      </c>
    </row>
    <row r="91" spans="1:3">
      <c r="A91" s="14">
        <v>43054.60832175926</v>
      </c>
      <c r="B91" t="s">
        <v>272</v>
      </c>
      <c r="C91">
        <v>2015</v>
      </c>
    </row>
    <row r="92" spans="1:3">
      <c r="A92" s="14">
        <v>43054.60832175926</v>
      </c>
      <c r="B92" t="s">
        <v>272</v>
      </c>
      <c r="C92">
        <v>2016</v>
      </c>
    </row>
    <row r="93" spans="1:3">
      <c r="A93" s="14">
        <v>43054.60832175926</v>
      </c>
      <c r="B93" t="s">
        <v>285</v>
      </c>
      <c r="C93">
        <v>2013</v>
      </c>
    </row>
    <row r="94" spans="1:3">
      <c r="A94" s="14">
        <v>43054.60832175926</v>
      </c>
      <c r="B94" t="s">
        <v>285</v>
      </c>
      <c r="C94">
        <v>2014</v>
      </c>
    </row>
    <row r="95" spans="1:3">
      <c r="A95" s="14">
        <v>43054.60832175926</v>
      </c>
      <c r="B95" t="s">
        <v>285</v>
      </c>
      <c r="C95">
        <v>2015</v>
      </c>
    </row>
    <row r="96" spans="1:3">
      <c r="A96" s="14">
        <v>43054.60832175926</v>
      </c>
      <c r="B96" t="s">
        <v>285</v>
      </c>
      <c r="C96">
        <v>2016</v>
      </c>
    </row>
    <row r="97" spans="1:4">
      <c r="A97" s="14">
        <v>43054.60832175926</v>
      </c>
      <c r="B97" t="s">
        <v>291</v>
      </c>
      <c r="C97">
        <v>2013</v>
      </c>
    </row>
    <row r="98" spans="1:4">
      <c r="A98" s="14">
        <v>43054.60832175926</v>
      </c>
      <c r="B98" t="s">
        <v>291</v>
      </c>
      <c r="C98">
        <v>2014</v>
      </c>
    </row>
    <row r="99" spans="1:4">
      <c r="A99" s="14">
        <v>43054.60832175926</v>
      </c>
      <c r="B99" t="s">
        <v>291</v>
      </c>
      <c r="C99">
        <v>2015</v>
      </c>
    </row>
    <row r="100" spans="1:4">
      <c r="A100" s="14">
        <v>43054.60832175926</v>
      </c>
      <c r="B100" t="s">
        <v>291</v>
      </c>
      <c r="C100">
        <v>2016</v>
      </c>
    </row>
    <row r="101" spans="1:4">
      <c r="A101" s="14">
        <v>43054.60832175926</v>
      </c>
      <c r="B101" t="s">
        <v>300</v>
      </c>
      <c r="C101">
        <v>2013</v>
      </c>
    </row>
    <row r="102" spans="1:4">
      <c r="A102" s="14">
        <v>43054.60832175926</v>
      </c>
      <c r="B102" t="s">
        <v>300</v>
      </c>
      <c r="C102">
        <v>2014</v>
      </c>
    </row>
    <row r="103" spans="1:4">
      <c r="A103" s="14">
        <v>43054.60832175926</v>
      </c>
      <c r="B103" t="s">
        <v>300</v>
      </c>
      <c r="C103">
        <v>2015</v>
      </c>
    </row>
    <row r="104" spans="1:4">
      <c r="A104" s="14">
        <v>43054.60832175926</v>
      </c>
      <c r="B104" t="s">
        <v>300</v>
      </c>
      <c r="C104">
        <v>2016</v>
      </c>
    </row>
    <row r="105" spans="1:4">
      <c r="A105" s="14">
        <v>43054.60832175926</v>
      </c>
      <c r="B105" t="s">
        <v>311</v>
      </c>
      <c r="C105">
        <v>2013</v>
      </c>
    </row>
    <row r="106" spans="1:4">
      <c r="A106" s="14">
        <v>43054.60832175926</v>
      </c>
      <c r="B106" t="s">
        <v>311</v>
      </c>
      <c r="C106">
        <v>2013</v>
      </c>
      <c r="D106" t="s">
        <v>4119</v>
      </c>
    </row>
    <row r="107" spans="1:4">
      <c r="A107" s="14">
        <v>43054.60832175926</v>
      </c>
      <c r="B107" t="s">
        <v>311</v>
      </c>
      <c r="C107">
        <v>2014</v>
      </c>
    </row>
    <row r="108" spans="1:4">
      <c r="A108" s="14">
        <v>43054.60832175926</v>
      </c>
      <c r="B108" t="s">
        <v>311</v>
      </c>
      <c r="C108">
        <v>2014</v>
      </c>
      <c r="D108" t="s">
        <v>4119</v>
      </c>
    </row>
    <row r="109" spans="1:4">
      <c r="A109" s="14">
        <v>43054.60832175926</v>
      </c>
      <c r="B109" t="s">
        <v>311</v>
      </c>
      <c r="C109">
        <v>2015</v>
      </c>
    </row>
    <row r="110" spans="1:4">
      <c r="A110" s="14">
        <v>43054.60832175926</v>
      </c>
      <c r="B110" t="s">
        <v>311</v>
      </c>
      <c r="C110">
        <v>2015</v>
      </c>
      <c r="D110" t="s">
        <v>4119</v>
      </c>
    </row>
    <row r="111" spans="1:4">
      <c r="A111" s="14">
        <v>43054.60832175926</v>
      </c>
      <c r="B111" t="s">
        <v>311</v>
      </c>
      <c r="C111">
        <v>2016</v>
      </c>
    </row>
    <row r="112" spans="1:4">
      <c r="A112" s="14">
        <v>43054.60832175926</v>
      </c>
      <c r="B112" t="s">
        <v>311</v>
      </c>
      <c r="C112">
        <v>2016</v>
      </c>
      <c r="D112" t="s">
        <v>4119</v>
      </c>
    </row>
    <row r="113" spans="1:4">
      <c r="A113" s="14">
        <v>43054.60832175926</v>
      </c>
      <c r="B113" t="s">
        <v>318</v>
      </c>
      <c r="C113">
        <v>2013</v>
      </c>
    </row>
    <row r="114" spans="1:4">
      <c r="A114" s="14">
        <v>43054.60832175926</v>
      </c>
      <c r="B114" t="s">
        <v>318</v>
      </c>
      <c r="C114">
        <v>2014</v>
      </c>
    </row>
    <row r="115" spans="1:4">
      <c r="A115" s="14">
        <v>43054.60832175926</v>
      </c>
      <c r="B115" t="s">
        <v>318</v>
      </c>
      <c r="C115">
        <v>2015</v>
      </c>
    </row>
    <row r="116" spans="1:4">
      <c r="A116" s="14">
        <v>43054.60832175926</v>
      </c>
      <c r="B116" t="s">
        <v>318</v>
      </c>
      <c r="C116">
        <v>2016</v>
      </c>
    </row>
    <row r="117" spans="1:4">
      <c r="A117" s="14">
        <v>43054.60832175926</v>
      </c>
      <c r="B117" t="s">
        <v>327</v>
      </c>
      <c r="C117">
        <v>2013</v>
      </c>
    </row>
    <row r="118" spans="1:4">
      <c r="A118" s="14">
        <v>43054.60832175926</v>
      </c>
      <c r="B118" t="s">
        <v>327</v>
      </c>
      <c r="C118">
        <v>2014</v>
      </c>
    </row>
    <row r="119" spans="1:4">
      <c r="A119" s="14">
        <v>43054.60832175926</v>
      </c>
      <c r="B119" t="s">
        <v>327</v>
      </c>
      <c r="C119">
        <v>2015</v>
      </c>
    </row>
    <row r="120" spans="1:4">
      <c r="A120" s="14">
        <v>43054.60832175926</v>
      </c>
      <c r="B120" t="s">
        <v>327</v>
      </c>
      <c r="C120">
        <v>2016</v>
      </c>
    </row>
    <row r="121" spans="1:4">
      <c r="A121" s="14">
        <v>43054.60832175926</v>
      </c>
      <c r="B121" t="s">
        <v>336</v>
      </c>
      <c r="C121">
        <v>2013</v>
      </c>
    </row>
    <row r="122" spans="1:4">
      <c r="A122" s="14">
        <v>43054.60832175926</v>
      </c>
      <c r="B122" t="s">
        <v>336</v>
      </c>
      <c r="C122">
        <v>2014</v>
      </c>
    </row>
    <row r="123" spans="1:4">
      <c r="A123" s="14">
        <v>43054.60832175926</v>
      </c>
      <c r="B123" t="s">
        <v>336</v>
      </c>
      <c r="C123">
        <v>2014</v>
      </c>
      <c r="D123" t="s">
        <v>4120</v>
      </c>
    </row>
    <row r="124" spans="1:4">
      <c r="A124" s="14">
        <v>43054.60832175926</v>
      </c>
      <c r="B124" t="s">
        <v>336</v>
      </c>
      <c r="C124">
        <v>2015</v>
      </c>
    </row>
    <row r="125" spans="1:4">
      <c r="A125" s="14">
        <v>43054.60832175926</v>
      </c>
      <c r="B125" t="s">
        <v>336</v>
      </c>
      <c r="C125">
        <v>2016</v>
      </c>
    </row>
    <row r="126" spans="1:4">
      <c r="A126" s="14">
        <v>43054.60832175926</v>
      </c>
      <c r="B126" t="s">
        <v>349</v>
      </c>
      <c r="C126">
        <v>2013</v>
      </c>
    </row>
    <row r="127" spans="1:4">
      <c r="A127" s="14">
        <v>43054.60832175926</v>
      </c>
      <c r="B127" t="s">
        <v>349</v>
      </c>
      <c r="C127">
        <v>2014</v>
      </c>
    </row>
    <row r="128" spans="1:4">
      <c r="A128" s="14">
        <v>43054.60832175926</v>
      </c>
      <c r="B128" t="s">
        <v>349</v>
      </c>
      <c r="C128">
        <v>2015</v>
      </c>
    </row>
    <row r="129" spans="1:4">
      <c r="A129" s="14">
        <v>43054.60832175926</v>
      </c>
      <c r="B129" t="s">
        <v>349</v>
      </c>
      <c r="C129">
        <v>2016</v>
      </c>
    </row>
    <row r="130" spans="1:4">
      <c r="A130" s="14">
        <v>43054.60832175926</v>
      </c>
      <c r="B130" t="s">
        <v>359</v>
      </c>
      <c r="C130">
        <v>2013</v>
      </c>
    </row>
    <row r="131" spans="1:4">
      <c r="A131" s="14">
        <v>43054.60832175926</v>
      </c>
      <c r="B131" t="s">
        <v>359</v>
      </c>
      <c r="C131">
        <v>2014</v>
      </c>
    </row>
    <row r="132" spans="1:4">
      <c r="A132" s="14">
        <v>43054.60832175926</v>
      </c>
      <c r="B132" t="s">
        <v>359</v>
      </c>
      <c r="C132">
        <v>2015</v>
      </c>
    </row>
    <row r="133" spans="1:4">
      <c r="A133" s="14">
        <v>43054.60832175926</v>
      </c>
      <c r="B133" t="s">
        <v>359</v>
      </c>
      <c r="C133">
        <v>2016</v>
      </c>
    </row>
    <row r="134" spans="1:4">
      <c r="A134" s="14">
        <v>43054.60832175926</v>
      </c>
      <c r="B134" t="s">
        <v>368</v>
      </c>
      <c r="C134">
        <v>2013</v>
      </c>
    </row>
    <row r="135" spans="1:4">
      <c r="A135" s="14">
        <v>43054.60832175926</v>
      </c>
      <c r="B135" t="s">
        <v>368</v>
      </c>
      <c r="C135">
        <v>2013</v>
      </c>
      <c r="D135" t="s">
        <v>4121</v>
      </c>
    </row>
    <row r="136" spans="1:4">
      <c r="A136" s="14">
        <v>43054.60832175926</v>
      </c>
      <c r="B136" t="s">
        <v>368</v>
      </c>
      <c r="C136">
        <v>2013</v>
      </c>
      <c r="D136" t="s">
        <v>4122</v>
      </c>
    </row>
    <row r="137" spans="1:4">
      <c r="A137" s="14">
        <v>43054.60832175926</v>
      </c>
      <c r="B137" t="s">
        <v>368</v>
      </c>
      <c r="C137">
        <v>2013</v>
      </c>
      <c r="D137" t="s">
        <v>4123</v>
      </c>
    </row>
    <row r="138" spans="1:4">
      <c r="A138" s="14">
        <v>43054.60832175926</v>
      </c>
      <c r="B138" t="s">
        <v>368</v>
      </c>
      <c r="C138">
        <v>2013</v>
      </c>
      <c r="D138" t="s">
        <v>4124</v>
      </c>
    </row>
    <row r="139" spans="1:4">
      <c r="A139" s="14">
        <v>43054.60832175926</v>
      </c>
      <c r="B139" t="s">
        <v>368</v>
      </c>
      <c r="C139">
        <v>2014</v>
      </c>
    </row>
    <row r="140" spans="1:4">
      <c r="A140" s="14">
        <v>43054.60832175926</v>
      </c>
      <c r="B140" t="s">
        <v>368</v>
      </c>
      <c r="C140">
        <v>2014</v>
      </c>
      <c r="D140" t="s">
        <v>4125</v>
      </c>
    </row>
    <row r="141" spans="1:4">
      <c r="A141" s="14">
        <v>43054.60832175926</v>
      </c>
      <c r="B141" t="s">
        <v>368</v>
      </c>
      <c r="C141">
        <v>2014</v>
      </c>
      <c r="D141" t="s">
        <v>4126</v>
      </c>
    </row>
    <row r="142" spans="1:4">
      <c r="A142" s="14">
        <v>43054.60832175926</v>
      </c>
      <c r="B142" t="s">
        <v>368</v>
      </c>
      <c r="C142">
        <v>2014</v>
      </c>
      <c r="D142" t="s">
        <v>4123</v>
      </c>
    </row>
    <row r="143" spans="1:4">
      <c r="A143" s="14">
        <v>43054.60832175926</v>
      </c>
      <c r="B143" t="s">
        <v>368</v>
      </c>
      <c r="C143">
        <v>2014</v>
      </c>
      <c r="D143" t="s">
        <v>4127</v>
      </c>
    </row>
    <row r="144" spans="1:4">
      <c r="A144" s="14">
        <v>43054.60832175926</v>
      </c>
      <c r="B144" t="s">
        <v>368</v>
      </c>
      <c r="C144">
        <v>2015</v>
      </c>
    </row>
    <row r="145" spans="1:3">
      <c r="A145" s="14">
        <v>43054.60832175926</v>
      </c>
      <c r="B145" t="s">
        <v>368</v>
      </c>
      <c r="C145">
        <v>2016</v>
      </c>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AG7"/>
  <sheetViews>
    <sheetView workbookViewId="0"/>
  </sheetViews>
  <sheetFormatPr defaultRowHeight="15"/>
  <sheetData>
    <row r="1" spans="1:33">
      <c r="A1">
        <v>10.1</v>
      </c>
      <c r="B1" t="s">
        <v>88</v>
      </c>
    </row>
    <row r="2" spans="1:33">
      <c r="A2" s="10" t="str">
        <f>HYPERLINK("#'Contents'!B184",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43054.608356481483</v>
      </c>
      <c r="C4" t="s">
        <v>688</v>
      </c>
      <c r="D4" t="s">
        <v>688</v>
      </c>
      <c r="E4" t="s">
        <v>688</v>
      </c>
      <c r="F4" t="s">
        <v>687</v>
      </c>
      <c r="G4" t="s">
        <v>688</v>
      </c>
      <c r="H4" t="s">
        <v>687</v>
      </c>
      <c r="I4" t="s">
        <v>688</v>
      </c>
      <c r="J4" t="s">
        <v>687</v>
      </c>
      <c r="K4" t="s">
        <v>688</v>
      </c>
      <c r="L4" t="s">
        <v>688</v>
      </c>
      <c r="M4" t="s">
        <v>688</v>
      </c>
      <c r="N4" t="s">
        <v>687</v>
      </c>
      <c r="O4" t="s">
        <v>688</v>
      </c>
      <c r="P4" t="s">
        <v>688</v>
      </c>
      <c r="Q4" t="s">
        <v>687</v>
      </c>
      <c r="R4" t="s">
        <v>688</v>
      </c>
      <c r="S4" t="s">
        <v>687</v>
      </c>
      <c r="T4" t="s">
        <v>687</v>
      </c>
      <c r="U4" t="s">
        <v>687</v>
      </c>
      <c r="V4" t="s">
        <v>687</v>
      </c>
      <c r="W4" t="s">
        <v>687</v>
      </c>
      <c r="X4" t="s">
        <v>687</v>
      </c>
      <c r="Y4" t="s">
        <v>687</v>
      </c>
      <c r="Z4" t="s">
        <v>688</v>
      </c>
      <c r="AA4" t="s">
        <v>688</v>
      </c>
      <c r="AB4" t="s">
        <v>688</v>
      </c>
      <c r="AC4" t="s">
        <v>688</v>
      </c>
      <c r="AD4" t="s">
        <v>687</v>
      </c>
      <c r="AE4" t="s">
        <v>688</v>
      </c>
      <c r="AF4" t="s">
        <v>687</v>
      </c>
      <c r="AG4" t="s">
        <v>688</v>
      </c>
    </row>
    <row r="5" spans="1:33">
      <c r="A5">
        <v>2014</v>
      </c>
      <c r="B5" s="14">
        <v>43054.608356481483</v>
      </c>
      <c r="C5" t="s">
        <v>688</v>
      </c>
      <c r="D5" t="s">
        <v>688</v>
      </c>
      <c r="E5" t="s">
        <v>688</v>
      </c>
      <c r="F5" t="s">
        <v>687</v>
      </c>
      <c r="G5" t="s">
        <v>688</v>
      </c>
      <c r="H5" t="s">
        <v>687</v>
      </c>
      <c r="I5" t="s">
        <v>688</v>
      </c>
      <c r="J5" t="s">
        <v>687</v>
      </c>
      <c r="K5" t="s">
        <v>688</v>
      </c>
      <c r="L5" t="s">
        <v>688</v>
      </c>
      <c r="M5" t="s">
        <v>688</v>
      </c>
      <c r="N5" t="s">
        <v>687</v>
      </c>
      <c r="O5" t="s">
        <v>688</v>
      </c>
      <c r="P5" t="s">
        <v>688</v>
      </c>
      <c r="Q5" t="s">
        <v>687</v>
      </c>
      <c r="R5" t="s">
        <v>688</v>
      </c>
      <c r="S5" t="s">
        <v>687</v>
      </c>
      <c r="T5" t="s">
        <v>687</v>
      </c>
      <c r="U5" t="s">
        <v>687</v>
      </c>
      <c r="V5" t="s">
        <v>687</v>
      </c>
      <c r="W5" t="s">
        <v>687</v>
      </c>
      <c r="X5" t="s">
        <v>687</v>
      </c>
      <c r="Y5" t="s">
        <v>687</v>
      </c>
      <c r="Z5" t="s">
        <v>688</v>
      </c>
      <c r="AA5" t="s">
        <v>688</v>
      </c>
      <c r="AB5" t="s">
        <v>688</v>
      </c>
      <c r="AC5" t="s">
        <v>688</v>
      </c>
      <c r="AD5" t="s">
        <v>687</v>
      </c>
      <c r="AE5" t="s">
        <v>688</v>
      </c>
      <c r="AF5" t="s">
        <v>687</v>
      </c>
      <c r="AG5" t="s">
        <v>688</v>
      </c>
    </row>
    <row r="6" spans="1:33">
      <c r="A6">
        <v>2015</v>
      </c>
      <c r="B6" s="14">
        <v>43054.608356481483</v>
      </c>
      <c r="C6" t="s">
        <v>688</v>
      </c>
      <c r="D6" t="s">
        <v>688</v>
      </c>
      <c r="E6" t="s">
        <v>688</v>
      </c>
      <c r="F6" t="s">
        <v>687</v>
      </c>
      <c r="G6" t="s">
        <v>688</v>
      </c>
      <c r="H6" t="s">
        <v>687</v>
      </c>
      <c r="I6" t="s">
        <v>688</v>
      </c>
      <c r="J6" t="s">
        <v>687</v>
      </c>
      <c r="K6" t="s">
        <v>688</v>
      </c>
      <c r="L6" t="s">
        <v>688</v>
      </c>
      <c r="M6" t="s">
        <v>687</v>
      </c>
      <c r="N6" t="s">
        <v>687</v>
      </c>
      <c r="O6" t="s">
        <v>688</v>
      </c>
      <c r="P6" t="s">
        <v>688</v>
      </c>
      <c r="Q6" t="s">
        <v>687</v>
      </c>
      <c r="R6" t="s">
        <v>688</v>
      </c>
      <c r="S6" t="s">
        <v>687</v>
      </c>
      <c r="T6" t="s">
        <v>687</v>
      </c>
      <c r="U6" t="s">
        <v>687</v>
      </c>
      <c r="V6" t="s">
        <v>687</v>
      </c>
      <c r="W6" t="s">
        <v>687</v>
      </c>
      <c r="X6" t="s">
        <v>687</v>
      </c>
      <c r="Y6" t="s">
        <v>687</v>
      </c>
      <c r="Z6" t="s">
        <v>688</v>
      </c>
      <c r="AA6" t="s">
        <v>688</v>
      </c>
      <c r="AB6" t="s">
        <v>688</v>
      </c>
      <c r="AC6" t="s">
        <v>688</v>
      </c>
      <c r="AD6" t="s">
        <v>687</v>
      </c>
      <c r="AE6" t="s">
        <v>688</v>
      </c>
      <c r="AF6" t="s">
        <v>687</v>
      </c>
      <c r="AG6" t="s">
        <v>688</v>
      </c>
    </row>
    <row r="7" spans="1:33">
      <c r="A7">
        <v>2016</v>
      </c>
      <c r="B7" s="14">
        <v>43054.608356481483</v>
      </c>
      <c r="C7" t="s">
        <v>688</v>
      </c>
      <c r="D7" t="s">
        <v>688</v>
      </c>
      <c r="E7" t="s">
        <v>688</v>
      </c>
      <c r="F7" t="s">
        <v>687</v>
      </c>
      <c r="G7" t="s">
        <v>688</v>
      </c>
      <c r="H7" t="s">
        <v>687</v>
      </c>
      <c r="I7" t="s">
        <v>688</v>
      </c>
      <c r="J7" t="s">
        <v>687</v>
      </c>
      <c r="K7" t="s">
        <v>688</v>
      </c>
      <c r="L7" t="s">
        <v>688</v>
      </c>
      <c r="M7" t="s">
        <v>687</v>
      </c>
      <c r="N7" t="s">
        <v>687</v>
      </c>
      <c r="O7" t="s">
        <v>688</v>
      </c>
      <c r="P7" t="s">
        <v>688</v>
      </c>
      <c r="Q7" t="s">
        <v>687</v>
      </c>
      <c r="R7" t="s">
        <v>688</v>
      </c>
      <c r="S7" t="s">
        <v>688</v>
      </c>
      <c r="T7" t="s">
        <v>687</v>
      </c>
      <c r="U7" t="s">
        <v>687</v>
      </c>
      <c r="V7" t="s">
        <v>687</v>
      </c>
      <c r="W7" t="s">
        <v>687</v>
      </c>
      <c r="X7" t="s">
        <v>687</v>
      </c>
      <c r="Y7" t="s">
        <v>687</v>
      </c>
      <c r="Z7" t="s">
        <v>688</v>
      </c>
      <c r="AA7" t="s">
        <v>688</v>
      </c>
      <c r="AB7" t="s">
        <v>688</v>
      </c>
      <c r="AC7" t="s">
        <v>688</v>
      </c>
      <c r="AD7" t="s">
        <v>687</v>
      </c>
      <c r="AE7" t="s">
        <v>688</v>
      </c>
      <c r="AF7" t="s">
        <v>687</v>
      </c>
      <c r="AG7" t="s">
        <v>688</v>
      </c>
    </row>
  </sheetData>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AH28"/>
  <sheetViews>
    <sheetView workbookViewId="0"/>
  </sheetViews>
  <sheetFormatPr defaultRowHeight="15"/>
  <sheetData>
    <row r="1" spans="1:34">
      <c r="A1">
        <v>10.1</v>
      </c>
      <c r="B1" t="s">
        <v>4942</v>
      </c>
    </row>
    <row r="2" spans="1:34">
      <c r="A2" s="10" t="str">
        <f>HYPERLINK("#'Contents'!B185", "Back to Contents")</f>
        <v>Back to Contents</v>
      </c>
    </row>
    <row r="3" spans="1:34">
      <c r="A3" t="s">
        <v>108</v>
      </c>
      <c r="B3" t="s">
        <v>109</v>
      </c>
      <c r="C3" t="s">
        <v>4129</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43054.60837962963</v>
      </c>
      <c r="S4">
        <v>2660</v>
      </c>
      <c r="AB4">
        <v>2.39</v>
      </c>
    </row>
    <row r="5" spans="1:34">
      <c r="A5">
        <v>2013</v>
      </c>
      <c r="B5" s="14">
        <v>43054.60837962963</v>
      </c>
      <c r="C5" t="s">
        <v>4130</v>
      </c>
      <c r="E5">
        <v>0</v>
      </c>
      <c r="F5">
        <v>0</v>
      </c>
      <c r="H5">
        <v>0</v>
      </c>
      <c r="J5">
        <v>0</v>
      </c>
      <c r="M5">
        <v>0</v>
      </c>
      <c r="N5">
        <v>0</v>
      </c>
      <c r="P5">
        <v>10</v>
      </c>
      <c r="Q5">
        <v>17</v>
      </c>
      <c r="S5">
        <v>1980</v>
      </c>
      <c r="AA5">
        <v>0</v>
      </c>
      <c r="AD5">
        <v>140</v>
      </c>
      <c r="AF5">
        <v>22.66</v>
      </c>
      <c r="AH5">
        <v>1442</v>
      </c>
    </row>
    <row r="6" spans="1:34">
      <c r="A6">
        <v>2013</v>
      </c>
      <c r="B6" s="14">
        <v>43054.60837962963</v>
      </c>
      <c r="C6" t="s">
        <v>4131</v>
      </c>
      <c r="D6">
        <v>100</v>
      </c>
      <c r="E6">
        <v>0</v>
      </c>
      <c r="F6">
        <v>580</v>
      </c>
      <c r="H6">
        <v>400</v>
      </c>
      <c r="J6">
        <v>0</v>
      </c>
      <c r="M6">
        <v>1500</v>
      </c>
      <c r="N6">
        <v>2648</v>
      </c>
      <c r="P6">
        <v>10</v>
      </c>
      <c r="Q6">
        <v>143</v>
      </c>
      <c r="S6">
        <v>3125</v>
      </c>
      <c r="AA6">
        <v>8418</v>
      </c>
      <c r="AB6">
        <v>19.62</v>
      </c>
      <c r="AD6">
        <v>180</v>
      </c>
      <c r="AF6">
        <v>22.66</v>
      </c>
      <c r="AH6">
        <v>7690</v>
      </c>
    </row>
    <row r="7" spans="1:34">
      <c r="A7">
        <v>2013</v>
      </c>
      <c r="B7" s="14">
        <v>43054.60837962963</v>
      </c>
      <c r="C7" t="s">
        <v>4132</v>
      </c>
      <c r="E7">
        <v>0</v>
      </c>
      <c r="F7">
        <v>0</v>
      </c>
      <c r="H7">
        <v>0</v>
      </c>
      <c r="J7">
        <v>0</v>
      </c>
      <c r="M7">
        <v>0</v>
      </c>
      <c r="N7">
        <v>0</v>
      </c>
      <c r="P7">
        <v>10</v>
      </c>
      <c r="Q7">
        <v>0</v>
      </c>
      <c r="S7">
        <v>0</v>
      </c>
      <c r="AA7">
        <v>0</v>
      </c>
      <c r="AD7">
        <v>0</v>
      </c>
      <c r="AF7">
        <v>0</v>
      </c>
      <c r="AH7">
        <v>868</v>
      </c>
    </row>
    <row r="8" spans="1:34">
      <c r="A8">
        <v>2013</v>
      </c>
      <c r="B8" s="14">
        <v>43054.60837962963</v>
      </c>
      <c r="C8" t="s">
        <v>4133</v>
      </c>
      <c r="D8">
        <v>100</v>
      </c>
      <c r="E8">
        <v>0</v>
      </c>
      <c r="F8">
        <v>100</v>
      </c>
      <c r="H8">
        <v>0</v>
      </c>
      <c r="J8">
        <v>0</v>
      </c>
      <c r="M8">
        <v>750</v>
      </c>
      <c r="N8">
        <v>2648</v>
      </c>
      <c r="P8">
        <v>10</v>
      </c>
      <c r="Q8">
        <v>143</v>
      </c>
      <c r="S8">
        <v>590</v>
      </c>
      <c r="AA8">
        <v>0</v>
      </c>
      <c r="AB8">
        <v>2.39</v>
      </c>
      <c r="AD8">
        <v>0</v>
      </c>
      <c r="AF8">
        <v>22.66</v>
      </c>
      <c r="AH8">
        <v>546</v>
      </c>
    </row>
    <row r="9" spans="1:34">
      <c r="A9">
        <v>2013</v>
      </c>
      <c r="B9" s="14">
        <v>43054.60837962963</v>
      </c>
      <c r="C9" t="s">
        <v>4134</v>
      </c>
      <c r="D9">
        <v>100</v>
      </c>
      <c r="E9">
        <v>0</v>
      </c>
      <c r="F9">
        <v>250</v>
      </c>
      <c r="H9">
        <v>0</v>
      </c>
      <c r="J9">
        <v>0</v>
      </c>
      <c r="M9">
        <v>1050</v>
      </c>
      <c r="N9">
        <v>2648</v>
      </c>
      <c r="P9">
        <v>10</v>
      </c>
      <c r="Q9">
        <v>143</v>
      </c>
      <c r="S9">
        <v>1170</v>
      </c>
      <c r="AA9">
        <v>2759</v>
      </c>
      <c r="AB9">
        <v>2.39</v>
      </c>
      <c r="AD9">
        <v>180</v>
      </c>
      <c r="AF9">
        <v>22.66</v>
      </c>
      <c r="AH9">
        <v>546</v>
      </c>
    </row>
    <row r="10" spans="1:34">
      <c r="A10">
        <v>2014</v>
      </c>
      <c r="B10" s="14">
        <v>43054.60837962963</v>
      </c>
      <c r="S10">
        <v>2660</v>
      </c>
      <c r="AB10">
        <v>2.48</v>
      </c>
    </row>
    <row r="11" spans="1:34">
      <c r="A11">
        <v>2014</v>
      </c>
      <c r="B11" s="14">
        <v>43054.60837962963</v>
      </c>
      <c r="C11" t="s">
        <v>4130</v>
      </c>
      <c r="E11">
        <v>0</v>
      </c>
      <c r="F11">
        <v>0</v>
      </c>
      <c r="H11">
        <v>0</v>
      </c>
      <c r="J11">
        <v>0</v>
      </c>
      <c r="M11">
        <v>0</v>
      </c>
      <c r="P11">
        <v>10</v>
      </c>
      <c r="Q11">
        <v>17</v>
      </c>
      <c r="S11">
        <v>1980</v>
      </c>
      <c r="AA11">
        <v>0</v>
      </c>
      <c r="AB11">
        <v>0</v>
      </c>
      <c r="AC11">
        <v>99999</v>
      </c>
      <c r="AD11">
        <v>140</v>
      </c>
      <c r="AF11">
        <v>22.66</v>
      </c>
      <c r="AH11">
        <v>1442</v>
      </c>
    </row>
    <row r="12" spans="1:34">
      <c r="A12">
        <v>2014</v>
      </c>
      <c r="B12" s="14">
        <v>43054.60837962963</v>
      </c>
      <c r="C12" t="s">
        <v>4135</v>
      </c>
    </row>
    <row r="13" spans="1:34">
      <c r="A13">
        <v>2014</v>
      </c>
      <c r="B13" s="14">
        <v>43054.60837962963</v>
      </c>
      <c r="C13" t="s">
        <v>4131</v>
      </c>
      <c r="E13">
        <v>0</v>
      </c>
      <c r="F13">
        <v>500</v>
      </c>
      <c r="H13">
        <v>400</v>
      </c>
      <c r="J13">
        <v>0</v>
      </c>
      <c r="M13">
        <v>1500</v>
      </c>
      <c r="N13">
        <v>2648</v>
      </c>
      <c r="P13">
        <v>10</v>
      </c>
      <c r="Q13">
        <v>310</v>
      </c>
      <c r="S13">
        <v>3125</v>
      </c>
      <c r="AA13">
        <v>8210</v>
      </c>
      <c r="AB13">
        <v>20.39</v>
      </c>
      <c r="AC13">
        <v>99999</v>
      </c>
      <c r="AD13">
        <v>180</v>
      </c>
      <c r="AF13">
        <v>22.66</v>
      </c>
      <c r="AH13">
        <v>7690</v>
      </c>
    </row>
    <row r="14" spans="1:34">
      <c r="A14">
        <v>2014</v>
      </c>
      <c r="B14" s="14">
        <v>43054.60837962963</v>
      </c>
      <c r="C14" t="s">
        <v>4132</v>
      </c>
      <c r="E14">
        <v>0</v>
      </c>
      <c r="F14">
        <v>0</v>
      </c>
      <c r="H14">
        <v>0</v>
      </c>
      <c r="J14">
        <v>0</v>
      </c>
      <c r="M14">
        <v>0</v>
      </c>
      <c r="P14">
        <v>10</v>
      </c>
      <c r="Q14">
        <v>0</v>
      </c>
      <c r="S14">
        <v>0</v>
      </c>
      <c r="AA14">
        <v>0</v>
      </c>
      <c r="AC14">
        <v>99999</v>
      </c>
      <c r="AD14">
        <v>0</v>
      </c>
      <c r="AF14">
        <v>0</v>
      </c>
      <c r="AH14">
        <v>868</v>
      </c>
    </row>
    <row r="15" spans="1:34">
      <c r="A15">
        <v>2014</v>
      </c>
      <c r="B15" s="14">
        <v>43054.60837962963</v>
      </c>
      <c r="C15" t="s">
        <v>4133</v>
      </c>
      <c r="E15">
        <v>0</v>
      </c>
      <c r="F15">
        <v>100</v>
      </c>
      <c r="H15">
        <v>0</v>
      </c>
      <c r="J15">
        <v>0</v>
      </c>
      <c r="M15">
        <v>750</v>
      </c>
      <c r="N15">
        <v>2648</v>
      </c>
      <c r="P15">
        <v>10</v>
      </c>
      <c r="Q15">
        <v>160</v>
      </c>
      <c r="S15">
        <v>590</v>
      </c>
      <c r="AA15">
        <v>0</v>
      </c>
      <c r="AB15">
        <v>2.48</v>
      </c>
      <c r="AC15">
        <v>99999</v>
      </c>
      <c r="AD15">
        <v>0</v>
      </c>
      <c r="AF15">
        <v>22.66</v>
      </c>
      <c r="AH15">
        <v>546</v>
      </c>
    </row>
    <row r="16" spans="1:34">
      <c r="A16">
        <v>2014</v>
      </c>
      <c r="B16" s="14">
        <v>43054.60837962963</v>
      </c>
      <c r="C16" t="s">
        <v>4134</v>
      </c>
      <c r="E16">
        <v>0</v>
      </c>
      <c r="F16">
        <v>250</v>
      </c>
      <c r="H16">
        <v>0</v>
      </c>
      <c r="J16">
        <v>0</v>
      </c>
      <c r="M16">
        <v>1050</v>
      </c>
      <c r="N16">
        <v>2648</v>
      </c>
      <c r="P16">
        <v>10</v>
      </c>
      <c r="Q16">
        <v>160</v>
      </c>
      <c r="S16">
        <v>1170</v>
      </c>
      <c r="AA16">
        <v>2686</v>
      </c>
      <c r="AB16">
        <v>2.48</v>
      </c>
      <c r="AC16">
        <v>99999</v>
      </c>
      <c r="AD16">
        <v>180</v>
      </c>
      <c r="AF16">
        <v>22.66</v>
      </c>
      <c r="AH16">
        <v>546</v>
      </c>
    </row>
    <row r="17" spans="1:34">
      <c r="A17">
        <v>2015</v>
      </c>
      <c r="B17" s="14">
        <v>43054.60837962963</v>
      </c>
      <c r="S17">
        <v>2660</v>
      </c>
      <c r="AB17">
        <v>2.33</v>
      </c>
    </row>
    <row r="18" spans="1:34">
      <c r="A18">
        <v>2015</v>
      </c>
      <c r="B18" s="14">
        <v>43054.60837962963</v>
      </c>
      <c r="C18" t="s">
        <v>4130</v>
      </c>
      <c r="E18">
        <v>0</v>
      </c>
      <c r="F18">
        <v>0</v>
      </c>
      <c r="H18">
        <v>0</v>
      </c>
      <c r="J18">
        <v>0</v>
      </c>
      <c r="M18">
        <v>0</v>
      </c>
      <c r="P18">
        <v>10</v>
      </c>
      <c r="Q18">
        <v>17</v>
      </c>
      <c r="S18">
        <v>1980</v>
      </c>
      <c r="AA18">
        <v>0</v>
      </c>
      <c r="AC18">
        <v>703.43</v>
      </c>
      <c r="AD18">
        <v>140</v>
      </c>
      <c r="AF18">
        <v>22.66</v>
      </c>
      <c r="AH18">
        <v>1442</v>
      </c>
    </row>
    <row r="19" spans="1:34">
      <c r="A19">
        <v>2015</v>
      </c>
      <c r="B19" s="14">
        <v>43054.60837962963</v>
      </c>
      <c r="C19" t="s">
        <v>4131</v>
      </c>
      <c r="E19">
        <v>0</v>
      </c>
      <c r="F19">
        <v>500</v>
      </c>
      <c r="H19">
        <v>400</v>
      </c>
      <c r="J19">
        <v>0</v>
      </c>
      <c r="M19">
        <v>1900</v>
      </c>
      <c r="P19">
        <v>10</v>
      </c>
      <c r="Q19">
        <v>310</v>
      </c>
      <c r="S19">
        <v>3125</v>
      </c>
      <c r="AA19">
        <v>7572</v>
      </c>
      <c r="AB19">
        <v>19.079999999999998</v>
      </c>
      <c r="AC19">
        <v>200.98</v>
      </c>
      <c r="AD19">
        <v>180</v>
      </c>
      <c r="AF19">
        <v>22.66</v>
      </c>
      <c r="AH19">
        <v>7690</v>
      </c>
    </row>
    <row r="20" spans="1:34">
      <c r="A20">
        <v>2015</v>
      </c>
      <c r="B20" s="14">
        <v>43054.60837962963</v>
      </c>
      <c r="C20" t="s">
        <v>4132</v>
      </c>
      <c r="E20">
        <v>0</v>
      </c>
      <c r="F20">
        <v>0</v>
      </c>
      <c r="H20">
        <v>0</v>
      </c>
      <c r="J20">
        <v>0</v>
      </c>
      <c r="M20">
        <v>0</v>
      </c>
      <c r="P20">
        <v>10</v>
      </c>
      <c r="Q20">
        <v>0</v>
      </c>
      <c r="S20">
        <v>0</v>
      </c>
      <c r="AA20">
        <v>0</v>
      </c>
      <c r="AC20">
        <v>0</v>
      </c>
      <c r="AD20">
        <v>0</v>
      </c>
      <c r="AF20">
        <v>0</v>
      </c>
      <c r="AH20">
        <v>868</v>
      </c>
    </row>
    <row r="21" spans="1:34">
      <c r="A21">
        <v>2015</v>
      </c>
      <c r="B21" s="14">
        <v>43054.60837962963</v>
      </c>
      <c r="C21" t="s">
        <v>4133</v>
      </c>
      <c r="E21">
        <v>0</v>
      </c>
      <c r="F21">
        <v>100</v>
      </c>
      <c r="H21">
        <v>0</v>
      </c>
      <c r="J21">
        <v>0</v>
      </c>
      <c r="M21">
        <v>750</v>
      </c>
      <c r="P21">
        <v>10</v>
      </c>
      <c r="Q21">
        <v>160</v>
      </c>
      <c r="S21">
        <v>590</v>
      </c>
      <c r="AA21">
        <v>0</v>
      </c>
      <c r="AB21">
        <v>9.5399999999999991</v>
      </c>
      <c r="AC21">
        <v>100.49</v>
      </c>
      <c r="AD21">
        <v>0</v>
      </c>
      <c r="AF21">
        <v>22.66</v>
      </c>
      <c r="AH21">
        <v>546</v>
      </c>
    </row>
    <row r="22" spans="1:34">
      <c r="A22">
        <v>2015</v>
      </c>
      <c r="B22" s="14">
        <v>43054.60837962963</v>
      </c>
      <c r="C22" t="s">
        <v>4134</v>
      </c>
      <c r="E22">
        <v>0</v>
      </c>
      <c r="F22">
        <v>250</v>
      </c>
      <c r="H22">
        <v>0</v>
      </c>
      <c r="J22">
        <v>0</v>
      </c>
      <c r="M22">
        <v>1500</v>
      </c>
      <c r="P22">
        <v>10</v>
      </c>
      <c r="Q22">
        <v>160</v>
      </c>
      <c r="S22">
        <v>1170</v>
      </c>
      <c r="AA22">
        <v>2481</v>
      </c>
      <c r="AB22">
        <v>9.5399999999999991</v>
      </c>
      <c r="AC22">
        <v>100.49</v>
      </c>
      <c r="AD22">
        <v>180</v>
      </c>
      <c r="AF22">
        <v>22.66</v>
      </c>
      <c r="AH22">
        <v>546</v>
      </c>
    </row>
    <row r="23" spans="1:34">
      <c r="A23">
        <v>2016</v>
      </c>
      <c r="B23" s="14">
        <v>43054.60837962963</v>
      </c>
      <c r="S23">
        <v>2660</v>
      </c>
      <c r="T23">
        <v>62</v>
      </c>
      <c r="AB23">
        <v>2.37</v>
      </c>
    </row>
    <row r="24" spans="1:34">
      <c r="A24">
        <v>2016</v>
      </c>
      <c r="B24" s="14">
        <v>43054.60837962963</v>
      </c>
      <c r="C24" t="s">
        <v>4130</v>
      </c>
      <c r="E24">
        <v>0</v>
      </c>
      <c r="F24">
        <v>0</v>
      </c>
      <c r="H24">
        <v>0</v>
      </c>
      <c r="J24">
        <v>0</v>
      </c>
      <c r="M24">
        <v>0</v>
      </c>
      <c r="P24">
        <v>5</v>
      </c>
      <c r="Q24">
        <v>17</v>
      </c>
      <c r="S24">
        <v>1980</v>
      </c>
      <c r="T24">
        <v>0</v>
      </c>
      <c r="AA24">
        <v>0</v>
      </c>
      <c r="AB24">
        <v>0</v>
      </c>
      <c r="AC24">
        <v>703.43</v>
      </c>
      <c r="AD24">
        <v>140</v>
      </c>
      <c r="AF24">
        <v>22.6</v>
      </c>
      <c r="AH24">
        <v>1442</v>
      </c>
    </row>
    <row r="25" spans="1:34">
      <c r="A25">
        <v>2016</v>
      </c>
      <c r="B25" s="14">
        <v>43054.60837962963</v>
      </c>
      <c r="C25" t="s">
        <v>4131</v>
      </c>
      <c r="D25">
        <v>100</v>
      </c>
      <c r="E25">
        <v>0</v>
      </c>
      <c r="F25">
        <v>500</v>
      </c>
      <c r="H25">
        <v>400</v>
      </c>
      <c r="J25">
        <v>0</v>
      </c>
      <c r="M25">
        <v>1900</v>
      </c>
      <c r="P25">
        <v>5</v>
      </c>
      <c r="Q25">
        <v>310</v>
      </c>
      <c r="S25">
        <v>3125</v>
      </c>
      <c r="T25">
        <v>250</v>
      </c>
      <c r="AA25">
        <v>7621</v>
      </c>
      <c r="AB25">
        <v>19.489999999999998</v>
      </c>
      <c r="AC25">
        <v>200.98</v>
      </c>
      <c r="AD25">
        <v>180</v>
      </c>
      <c r="AF25">
        <v>22.6</v>
      </c>
      <c r="AH25">
        <v>7690</v>
      </c>
    </row>
    <row r="26" spans="1:34">
      <c r="A26">
        <v>2016</v>
      </c>
      <c r="B26" s="14">
        <v>43054.60837962963</v>
      </c>
      <c r="C26" t="s">
        <v>4132</v>
      </c>
      <c r="D26">
        <v>0</v>
      </c>
      <c r="E26">
        <v>0</v>
      </c>
      <c r="F26">
        <v>0</v>
      </c>
      <c r="H26">
        <v>0</v>
      </c>
      <c r="J26">
        <v>0</v>
      </c>
      <c r="M26">
        <v>0</v>
      </c>
      <c r="P26">
        <v>5</v>
      </c>
      <c r="Q26">
        <v>0</v>
      </c>
      <c r="S26">
        <v>0</v>
      </c>
      <c r="T26">
        <v>0</v>
      </c>
      <c r="AA26">
        <v>0</v>
      </c>
      <c r="AC26">
        <v>0</v>
      </c>
      <c r="AD26">
        <v>0</v>
      </c>
      <c r="AF26">
        <v>0</v>
      </c>
      <c r="AH26">
        <v>868</v>
      </c>
    </row>
    <row r="27" spans="1:34">
      <c r="A27">
        <v>2016</v>
      </c>
      <c r="B27" s="14">
        <v>43054.60837962963</v>
      </c>
      <c r="C27" t="s">
        <v>4133</v>
      </c>
      <c r="D27">
        <v>100</v>
      </c>
      <c r="E27">
        <v>0</v>
      </c>
      <c r="F27">
        <v>100</v>
      </c>
      <c r="H27">
        <v>0</v>
      </c>
      <c r="J27">
        <v>0</v>
      </c>
      <c r="M27">
        <v>750</v>
      </c>
      <c r="P27">
        <v>5</v>
      </c>
      <c r="Q27">
        <v>160</v>
      </c>
      <c r="S27">
        <v>590</v>
      </c>
      <c r="T27">
        <v>0</v>
      </c>
      <c r="AA27">
        <v>0</v>
      </c>
      <c r="AB27">
        <v>9.74</v>
      </c>
      <c r="AC27">
        <v>100.49</v>
      </c>
      <c r="AD27">
        <v>0</v>
      </c>
      <c r="AF27">
        <v>22.6</v>
      </c>
      <c r="AH27">
        <v>546</v>
      </c>
    </row>
    <row r="28" spans="1:34">
      <c r="A28">
        <v>2016</v>
      </c>
      <c r="B28" s="14">
        <v>43054.60837962963</v>
      </c>
      <c r="C28" t="s">
        <v>4134</v>
      </c>
      <c r="D28">
        <v>100</v>
      </c>
      <c r="E28">
        <v>0</v>
      </c>
      <c r="F28">
        <v>250</v>
      </c>
      <c r="H28">
        <v>0</v>
      </c>
      <c r="J28">
        <v>0</v>
      </c>
      <c r="M28">
        <v>1500</v>
      </c>
      <c r="P28">
        <v>5</v>
      </c>
      <c r="Q28">
        <v>160</v>
      </c>
      <c r="S28">
        <v>1170</v>
      </c>
      <c r="T28">
        <v>0</v>
      </c>
      <c r="AA28">
        <v>2497</v>
      </c>
      <c r="AB28">
        <v>9.74</v>
      </c>
      <c r="AC28">
        <v>100.49</v>
      </c>
      <c r="AD28">
        <v>180</v>
      </c>
      <c r="AF28">
        <v>22.6</v>
      </c>
      <c r="AH28">
        <v>546</v>
      </c>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AH7"/>
  <sheetViews>
    <sheetView workbookViewId="0">
      <selection activeCell="I33" sqref="I33"/>
    </sheetView>
  </sheetViews>
  <sheetFormatPr defaultRowHeight="15"/>
  <sheetData>
    <row r="1" spans="1:34">
      <c r="A1">
        <v>10.1</v>
      </c>
      <c r="B1" t="s">
        <v>4945</v>
      </c>
    </row>
    <row r="2" spans="1:34">
      <c r="A2" s="10" t="str">
        <f>HYPERLINK("#'Contents'!B186", "Back to Contents")</f>
        <v>Back to Contents</v>
      </c>
    </row>
    <row r="3" spans="1:34">
      <c r="A3" t="s">
        <v>109</v>
      </c>
      <c r="B3" t="s">
        <v>108</v>
      </c>
      <c r="C3" t="s">
        <v>4984</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s="14">
        <v>43039.52789351852</v>
      </c>
      <c r="B4">
        <v>2013</v>
      </c>
    </row>
    <row r="5" spans="1:34">
      <c r="A5" s="14">
        <v>43039.52789351852</v>
      </c>
      <c r="B5">
        <v>2013</v>
      </c>
      <c r="C5" t="s">
        <v>4148</v>
      </c>
      <c r="E5">
        <v>0</v>
      </c>
      <c r="F5">
        <v>0</v>
      </c>
      <c r="H5">
        <v>0</v>
      </c>
      <c r="J5">
        <v>3123</v>
      </c>
      <c r="M5">
        <v>0</v>
      </c>
      <c r="N5">
        <v>0</v>
      </c>
      <c r="P5">
        <v>0</v>
      </c>
      <c r="Q5">
        <v>0</v>
      </c>
      <c r="S5">
        <v>0</v>
      </c>
      <c r="AA5">
        <v>0</v>
      </c>
      <c r="AD5">
        <v>0</v>
      </c>
      <c r="AF5">
        <v>0</v>
      </c>
      <c r="AH5">
        <v>5254</v>
      </c>
    </row>
    <row r="6" spans="1:34">
      <c r="A6" s="14">
        <v>43039.52789351852</v>
      </c>
      <c r="B6">
        <v>2014</v>
      </c>
    </row>
    <row r="7" spans="1:34">
      <c r="A7" s="14">
        <v>43039.52789351852</v>
      </c>
      <c r="B7">
        <v>2014</v>
      </c>
      <c r="C7" t="s">
        <v>4148</v>
      </c>
      <c r="E7">
        <v>0</v>
      </c>
      <c r="F7">
        <v>0</v>
      </c>
      <c r="H7">
        <v>0</v>
      </c>
      <c r="J7">
        <v>3123</v>
      </c>
      <c r="M7">
        <v>0</v>
      </c>
      <c r="P7">
        <v>0</v>
      </c>
      <c r="Q7">
        <v>0</v>
      </c>
      <c r="S7">
        <v>0</v>
      </c>
      <c r="AA7">
        <v>0</v>
      </c>
      <c r="AC7">
        <v>0</v>
      </c>
      <c r="AD7">
        <v>0</v>
      </c>
      <c r="AF7">
        <v>0</v>
      </c>
      <c r="AH7">
        <v>5254</v>
      </c>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AG7"/>
  <sheetViews>
    <sheetView workbookViewId="0"/>
  </sheetViews>
  <sheetFormatPr defaultRowHeight="15"/>
  <sheetData>
    <row r="1" spans="1:33">
      <c r="A1">
        <v>10.199999999999999</v>
      </c>
      <c r="B1" t="s">
        <v>89</v>
      </c>
    </row>
    <row r="2" spans="1:33">
      <c r="A2" s="10" t="str">
        <f>HYPERLINK("#'Contents'!B187",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43054.608391203707</v>
      </c>
      <c r="C4" t="s">
        <v>688</v>
      </c>
      <c r="D4" t="s">
        <v>687</v>
      </c>
      <c r="E4" t="s">
        <v>688</v>
      </c>
      <c r="F4" t="s">
        <v>687</v>
      </c>
      <c r="G4" t="s">
        <v>687</v>
      </c>
      <c r="H4" t="s">
        <v>687</v>
      </c>
      <c r="I4" t="s">
        <v>688</v>
      </c>
      <c r="J4" t="s">
        <v>687</v>
      </c>
      <c r="K4" t="s">
        <v>687</v>
      </c>
      <c r="L4" t="s">
        <v>688</v>
      </c>
      <c r="M4" t="s">
        <v>688</v>
      </c>
      <c r="N4" t="s">
        <v>687</v>
      </c>
      <c r="O4" t="s">
        <v>688</v>
      </c>
      <c r="P4" t="s">
        <v>688</v>
      </c>
      <c r="Q4" t="s">
        <v>688</v>
      </c>
      <c r="R4" t="s">
        <v>688</v>
      </c>
      <c r="S4" t="s">
        <v>687</v>
      </c>
      <c r="T4" t="s">
        <v>687</v>
      </c>
      <c r="U4" t="s">
        <v>687</v>
      </c>
      <c r="V4" t="s">
        <v>687</v>
      </c>
      <c r="W4" t="s">
        <v>687</v>
      </c>
      <c r="X4" t="s">
        <v>687</v>
      </c>
      <c r="Y4" t="s">
        <v>687</v>
      </c>
      <c r="Z4" t="s">
        <v>688</v>
      </c>
      <c r="AA4" t="s">
        <v>688</v>
      </c>
      <c r="AB4" t="s">
        <v>687</v>
      </c>
      <c r="AC4" t="s">
        <v>688</v>
      </c>
      <c r="AD4" t="s">
        <v>687</v>
      </c>
      <c r="AE4" t="s">
        <v>688</v>
      </c>
      <c r="AF4" t="s">
        <v>687</v>
      </c>
      <c r="AG4" t="s">
        <v>688</v>
      </c>
    </row>
    <row r="5" spans="1:33">
      <c r="A5">
        <v>2014</v>
      </c>
      <c r="B5" s="14">
        <v>43054.608391203707</v>
      </c>
      <c r="C5" t="s">
        <v>688</v>
      </c>
      <c r="D5" t="s">
        <v>687</v>
      </c>
      <c r="E5" t="s">
        <v>688</v>
      </c>
      <c r="F5" t="s">
        <v>687</v>
      </c>
      <c r="G5" t="s">
        <v>687</v>
      </c>
      <c r="H5" t="s">
        <v>687</v>
      </c>
      <c r="I5" t="s">
        <v>688</v>
      </c>
      <c r="J5" t="s">
        <v>687</v>
      </c>
      <c r="K5" t="s">
        <v>687</v>
      </c>
      <c r="L5" t="s">
        <v>688</v>
      </c>
      <c r="M5" t="s">
        <v>688</v>
      </c>
      <c r="N5" t="s">
        <v>687</v>
      </c>
      <c r="O5" t="s">
        <v>688</v>
      </c>
      <c r="P5" t="s">
        <v>688</v>
      </c>
      <c r="Q5" t="s">
        <v>688</v>
      </c>
      <c r="R5" t="s">
        <v>688</v>
      </c>
      <c r="S5" t="s">
        <v>687</v>
      </c>
      <c r="T5" t="s">
        <v>687</v>
      </c>
      <c r="U5" t="s">
        <v>687</v>
      </c>
      <c r="V5" t="s">
        <v>687</v>
      </c>
      <c r="W5" t="s">
        <v>687</v>
      </c>
      <c r="X5" t="s">
        <v>687</v>
      </c>
      <c r="Y5" t="s">
        <v>687</v>
      </c>
      <c r="Z5" t="s">
        <v>688</v>
      </c>
      <c r="AA5" t="s">
        <v>688</v>
      </c>
      <c r="AB5" t="s">
        <v>688</v>
      </c>
      <c r="AC5" t="s">
        <v>688</v>
      </c>
      <c r="AD5" t="s">
        <v>687</v>
      </c>
      <c r="AE5" t="s">
        <v>688</v>
      </c>
      <c r="AF5" t="s">
        <v>687</v>
      </c>
      <c r="AG5" t="s">
        <v>688</v>
      </c>
    </row>
    <row r="6" spans="1:33">
      <c r="A6">
        <v>2015</v>
      </c>
      <c r="B6" s="14">
        <v>43054.608391203707</v>
      </c>
      <c r="C6" t="s">
        <v>688</v>
      </c>
      <c r="D6" t="s">
        <v>687</v>
      </c>
      <c r="E6" t="s">
        <v>688</v>
      </c>
      <c r="F6" t="s">
        <v>687</v>
      </c>
      <c r="G6" t="s">
        <v>687</v>
      </c>
      <c r="H6" t="s">
        <v>687</v>
      </c>
      <c r="I6" t="s">
        <v>688</v>
      </c>
      <c r="J6" t="s">
        <v>687</v>
      </c>
      <c r="K6" t="s">
        <v>687</v>
      </c>
      <c r="L6" t="s">
        <v>688</v>
      </c>
      <c r="M6" t="s">
        <v>688</v>
      </c>
      <c r="N6" t="s">
        <v>687</v>
      </c>
      <c r="O6" t="s">
        <v>688</v>
      </c>
      <c r="P6" t="s">
        <v>688</v>
      </c>
      <c r="Q6" t="s">
        <v>688</v>
      </c>
      <c r="R6" t="s">
        <v>688</v>
      </c>
      <c r="S6" t="s">
        <v>687</v>
      </c>
      <c r="T6" t="s">
        <v>687</v>
      </c>
      <c r="U6" t="s">
        <v>687</v>
      </c>
      <c r="V6" t="s">
        <v>687</v>
      </c>
      <c r="W6" t="s">
        <v>687</v>
      </c>
      <c r="X6" t="s">
        <v>687</v>
      </c>
      <c r="Y6" t="s">
        <v>687</v>
      </c>
      <c r="Z6" t="s">
        <v>688</v>
      </c>
      <c r="AA6" t="s">
        <v>688</v>
      </c>
      <c r="AB6" t="s">
        <v>688</v>
      </c>
      <c r="AC6" t="s">
        <v>688</v>
      </c>
      <c r="AD6" t="s">
        <v>687</v>
      </c>
      <c r="AE6" t="s">
        <v>688</v>
      </c>
      <c r="AF6" t="s">
        <v>687</v>
      </c>
      <c r="AG6" t="s">
        <v>688</v>
      </c>
    </row>
    <row r="7" spans="1:33">
      <c r="A7">
        <v>2016</v>
      </c>
      <c r="B7" s="14">
        <v>43054.608391203707</v>
      </c>
      <c r="C7" t="s">
        <v>688</v>
      </c>
      <c r="D7" t="s">
        <v>687</v>
      </c>
      <c r="E7" t="s">
        <v>688</v>
      </c>
      <c r="F7" t="s">
        <v>687</v>
      </c>
      <c r="G7" t="s">
        <v>687</v>
      </c>
      <c r="H7" t="s">
        <v>687</v>
      </c>
      <c r="I7" t="s">
        <v>688</v>
      </c>
      <c r="J7" t="s">
        <v>687</v>
      </c>
      <c r="K7" t="s">
        <v>687</v>
      </c>
      <c r="L7" t="s">
        <v>688</v>
      </c>
      <c r="M7" t="s">
        <v>688</v>
      </c>
      <c r="N7" t="s">
        <v>687</v>
      </c>
      <c r="O7" t="s">
        <v>688</v>
      </c>
      <c r="P7" t="s">
        <v>688</v>
      </c>
      <c r="Q7" t="s">
        <v>688</v>
      </c>
      <c r="R7" t="s">
        <v>688</v>
      </c>
      <c r="S7" t="s">
        <v>688</v>
      </c>
      <c r="T7" t="s">
        <v>687</v>
      </c>
      <c r="U7" t="s">
        <v>687</v>
      </c>
      <c r="V7" t="s">
        <v>687</v>
      </c>
      <c r="W7" t="s">
        <v>687</v>
      </c>
      <c r="X7" t="s">
        <v>687</v>
      </c>
      <c r="Y7" t="s">
        <v>687</v>
      </c>
      <c r="Z7" t="s">
        <v>688</v>
      </c>
      <c r="AA7" t="s">
        <v>688</v>
      </c>
      <c r="AB7" t="s">
        <v>688</v>
      </c>
      <c r="AC7" t="s">
        <v>688</v>
      </c>
      <c r="AD7" t="s">
        <v>687</v>
      </c>
      <c r="AE7" t="s">
        <v>688</v>
      </c>
      <c r="AF7" t="s">
        <v>687</v>
      </c>
      <c r="AG7" t="s">
        <v>688</v>
      </c>
    </row>
  </sheetData>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AH34"/>
  <sheetViews>
    <sheetView workbookViewId="0"/>
  </sheetViews>
  <sheetFormatPr defaultRowHeight="15"/>
  <sheetData>
    <row r="1" spans="1:34">
      <c r="A1">
        <v>10.199999999999999</v>
      </c>
      <c r="B1" t="s">
        <v>4943</v>
      </c>
    </row>
    <row r="2" spans="1:34">
      <c r="A2" s="10" t="str">
        <f>HYPERLINK("#'Contents'!B188", "Back to Contents")</f>
        <v>Back to Contents</v>
      </c>
    </row>
    <row r="3" spans="1:34">
      <c r="A3" t="s">
        <v>108</v>
      </c>
      <c r="B3" t="s">
        <v>109</v>
      </c>
      <c r="C3" t="s">
        <v>4137</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43054.608402777776</v>
      </c>
      <c r="M4">
        <v>2000</v>
      </c>
      <c r="R4">
        <v>500</v>
      </c>
      <c r="S4">
        <v>750</v>
      </c>
      <c r="AH4">
        <v>1374</v>
      </c>
    </row>
    <row r="5" spans="1:34">
      <c r="A5">
        <v>2013</v>
      </c>
      <c r="B5" s="14">
        <v>43054.608402777776</v>
      </c>
      <c r="C5" t="s">
        <v>4138</v>
      </c>
      <c r="D5">
        <v>100</v>
      </c>
      <c r="F5">
        <v>370</v>
      </c>
      <c r="J5">
        <v>0</v>
      </c>
      <c r="M5">
        <v>1000</v>
      </c>
      <c r="P5">
        <v>10</v>
      </c>
      <c r="Q5">
        <v>705</v>
      </c>
      <c r="R5">
        <v>200</v>
      </c>
      <c r="S5">
        <v>2400</v>
      </c>
      <c r="AA5">
        <v>1922</v>
      </c>
      <c r="AB5">
        <v>2.39</v>
      </c>
      <c r="AD5">
        <v>1500</v>
      </c>
      <c r="AF5">
        <v>22.66</v>
      </c>
      <c r="AH5">
        <v>920</v>
      </c>
    </row>
    <row r="6" spans="1:34">
      <c r="A6">
        <v>2013</v>
      </c>
      <c r="B6" s="14">
        <v>43054.608402777776</v>
      </c>
      <c r="C6" t="s">
        <v>4139</v>
      </c>
      <c r="D6">
        <v>100</v>
      </c>
      <c r="F6">
        <v>50</v>
      </c>
      <c r="J6">
        <v>0</v>
      </c>
      <c r="M6">
        <v>0</v>
      </c>
      <c r="P6">
        <v>10</v>
      </c>
      <c r="Q6">
        <v>0</v>
      </c>
      <c r="R6">
        <v>200</v>
      </c>
      <c r="S6">
        <v>2400</v>
      </c>
      <c r="AA6">
        <v>1922</v>
      </c>
      <c r="AB6">
        <v>2.39</v>
      </c>
      <c r="AD6">
        <v>2000</v>
      </c>
      <c r="AF6">
        <v>22.66</v>
      </c>
      <c r="AH6">
        <v>1018</v>
      </c>
    </row>
    <row r="7" spans="1:34">
      <c r="A7">
        <v>2013</v>
      </c>
      <c r="B7" s="14">
        <v>43054.608402777776</v>
      </c>
      <c r="C7" t="s">
        <v>4140</v>
      </c>
      <c r="D7">
        <v>100</v>
      </c>
      <c r="F7">
        <v>50</v>
      </c>
      <c r="J7">
        <v>0</v>
      </c>
      <c r="M7">
        <v>0</v>
      </c>
      <c r="P7">
        <v>10</v>
      </c>
      <c r="Q7">
        <v>705</v>
      </c>
      <c r="R7">
        <v>0</v>
      </c>
      <c r="S7">
        <v>800</v>
      </c>
      <c r="AA7">
        <v>961</v>
      </c>
      <c r="AB7">
        <v>2.39</v>
      </c>
      <c r="AD7">
        <v>500</v>
      </c>
      <c r="AF7">
        <v>22.66</v>
      </c>
      <c r="AH7">
        <v>527</v>
      </c>
    </row>
    <row r="8" spans="1:34">
      <c r="A8">
        <v>2013</v>
      </c>
      <c r="B8" s="14">
        <v>43054.608402777776</v>
      </c>
      <c r="C8" t="s">
        <v>4141</v>
      </c>
      <c r="D8">
        <v>100</v>
      </c>
      <c r="F8">
        <v>50</v>
      </c>
      <c r="J8">
        <v>0</v>
      </c>
      <c r="M8">
        <v>0</v>
      </c>
      <c r="P8">
        <v>10</v>
      </c>
      <c r="Q8">
        <v>0</v>
      </c>
      <c r="R8">
        <v>0</v>
      </c>
      <c r="S8">
        <v>800</v>
      </c>
      <c r="AA8">
        <v>961</v>
      </c>
      <c r="AB8">
        <v>2.39</v>
      </c>
      <c r="AD8">
        <v>500</v>
      </c>
      <c r="AF8">
        <v>22.66</v>
      </c>
      <c r="AH8">
        <v>0</v>
      </c>
    </row>
    <row r="9" spans="1:34">
      <c r="A9">
        <v>2013</v>
      </c>
      <c r="B9" s="14">
        <v>43054.608402777776</v>
      </c>
      <c r="C9" t="s">
        <v>4142</v>
      </c>
      <c r="F9">
        <v>0</v>
      </c>
      <c r="J9">
        <v>0</v>
      </c>
      <c r="M9">
        <v>0</v>
      </c>
      <c r="P9">
        <v>10</v>
      </c>
      <c r="Q9">
        <v>0</v>
      </c>
      <c r="R9">
        <v>0</v>
      </c>
      <c r="S9">
        <v>0</v>
      </c>
      <c r="AA9">
        <v>0</v>
      </c>
      <c r="AD9">
        <v>0</v>
      </c>
      <c r="AF9">
        <v>0</v>
      </c>
      <c r="AH9">
        <v>0</v>
      </c>
    </row>
    <row r="10" spans="1:34">
      <c r="A10">
        <v>2013</v>
      </c>
      <c r="B10" s="14">
        <v>43054.608402777776</v>
      </c>
      <c r="C10" t="s">
        <v>4143</v>
      </c>
      <c r="D10">
        <v>100</v>
      </c>
      <c r="F10">
        <v>50</v>
      </c>
      <c r="J10">
        <v>0</v>
      </c>
      <c r="M10">
        <v>0</v>
      </c>
      <c r="P10">
        <v>10</v>
      </c>
      <c r="Q10">
        <v>0</v>
      </c>
      <c r="R10">
        <v>0</v>
      </c>
      <c r="S10">
        <v>800</v>
      </c>
      <c r="AA10">
        <v>0</v>
      </c>
      <c r="AD10">
        <v>0</v>
      </c>
      <c r="AF10">
        <v>22.66</v>
      </c>
      <c r="AH10">
        <v>0</v>
      </c>
    </row>
    <row r="11" spans="1:34">
      <c r="A11">
        <v>2014</v>
      </c>
      <c r="B11" s="14">
        <v>43054.608402777776</v>
      </c>
      <c r="R11">
        <v>500</v>
      </c>
      <c r="S11">
        <v>750</v>
      </c>
      <c r="AB11">
        <v>100</v>
      </c>
      <c r="AH11">
        <v>1374</v>
      </c>
    </row>
    <row r="12" spans="1:34">
      <c r="A12">
        <v>2014</v>
      </c>
      <c r="B12" s="14">
        <v>43054.608402777776</v>
      </c>
      <c r="C12" t="s">
        <v>4144</v>
      </c>
    </row>
    <row r="13" spans="1:34">
      <c r="A13">
        <v>2014</v>
      </c>
      <c r="B13" s="14">
        <v>43054.608402777776</v>
      </c>
      <c r="C13" t="s">
        <v>4138</v>
      </c>
      <c r="F13">
        <v>500</v>
      </c>
      <c r="J13">
        <v>0</v>
      </c>
      <c r="M13">
        <v>550</v>
      </c>
      <c r="N13">
        <v>0</v>
      </c>
      <c r="P13">
        <v>10</v>
      </c>
      <c r="Q13">
        <v>705</v>
      </c>
      <c r="R13">
        <v>200</v>
      </c>
      <c r="S13">
        <v>2400</v>
      </c>
      <c r="AA13">
        <v>1838</v>
      </c>
      <c r="AB13">
        <v>2.48</v>
      </c>
      <c r="AC13">
        <v>99999</v>
      </c>
      <c r="AD13">
        <v>1500</v>
      </c>
      <c r="AF13">
        <v>22.66</v>
      </c>
      <c r="AH13">
        <v>1311</v>
      </c>
    </row>
    <row r="14" spans="1:34">
      <c r="A14">
        <v>2014</v>
      </c>
      <c r="B14" s="14">
        <v>43054.608402777776</v>
      </c>
      <c r="C14" t="s">
        <v>4139</v>
      </c>
      <c r="F14">
        <v>50</v>
      </c>
      <c r="J14">
        <v>0</v>
      </c>
      <c r="M14">
        <v>0</v>
      </c>
      <c r="N14">
        <v>0</v>
      </c>
      <c r="P14">
        <v>10</v>
      </c>
      <c r="Q14">
        <v>0</v>
      </c>
      <c r="R14">
        <v>200</v>
      </c>
      <c r="S14">
        <v>2400</v>
      </c>
      <c r="AA14">
        <v>1838</v>
      </c>
      <c r="AB14">
        <v>2.48</v>
      </c>
      <c r="AC14">
        <v>99999</v>
      </c>
      <c r="AD14">
        <v>2000</v>
      </c>
      <c r="AF14">
        <v>22.66</v>
      </c>
      <c r="AH14">
        <v>1451</v>
      </c>
    </row>
    <row r="15" spans="1:34">
      <c r="A15">
        <v>2014</v>
      </c>
      <c r="B15" s="14">
        <v>43054.608402777776</v>
      </c>
      <c r="C15" t="s">
        <v>4140</v>
      </c>
      <c r="F15">
        <v>50</v>
      </c>
      <c r="J15">
        <v>0</v>
      </c>
      <c r="M15">
        <v>180</v>
      </c>
      <c r="N15">
        <v>0</v>
      </c>
      <c r="P15">
        <v>10</v>
      </c>
      <c r="Q15">
        <v>705</v>
      </c>
      <c r="R15">
        <v>0</v>
      </c>
      <c r="S15">
        <v>800</v>
      </c>
      <c r="AA15">
        <v>919</v>
      </c>
      <c r="AB15">
        <v>2.48</v>
      </c>
      <c r="AC15">
        <v>99999</v>
      </c>
      <c r="AD15">
        <v>500</v>
      </c>
      <c r="AF15">
        <v>22.66</v>
      </c>
      <c r="AH15">
        <v>752</v>
      </c>
    </row>
    <row r="16" spans="1:34">
      <c r="A16">
        <v>2014</v>
      </c>
      <c r="B16" s="14">
        <v>43054.608402777776</v>
      </c>
      <c r="C16" t="s">
        <v>4141</v>
      </c>
      <c r="F16">
        <v>50</v>
      </c>
      <c r="J16">
        <v>0</v>
      </c>
      <c r="M16">
        <v>180</v>
      </c>
      <c r="N16">
        <v>0</v>
      </c>
      <c r="P16">
        <v>10</v>
      </c>
      <c r="Q16">
        <v>0</v>
      </c>
      <c r="R16">
        <v>0</v>
      </c>
      <c r="S16">
        <v>800</v>
      </c>
      <c r="AA16">
        <v>919</v>
      </c>
      <c r="AB16">
        <v>2.48</v>
      </c>
      <c r="AC16">
        <v>99999</v>
      </c>
      <c r="AD16">
        <v>500</v>
      </c>
      <c r="AF16">
        <v>22.66</v>
      </c>
      <c r="AH16">
        <v>0</v>
      </c>
    </row>
    <row r="17" spans="1:34">
      <c r="A17">
        <v>2014</v>
      </c>
      <c r="B17" s="14">
        <v>43054.608402777776</v>
      </c>
      <c r="C17" t="s">
        <v>4145</v>
      </c>
    </row>
    <row r="18" spans="1:34">
      <c r="A18">
        <v>2014</v>
      </c>
      <c r="B18" s="14">
        <v>43054.608402777776</v>
      </c>
      <c r="C18" t="s">
        <v>4142</v>
      </c>
      <c r="F18">
        <v>0</v>
      </c>
      <c r="J18">
        <v>0</v>
      </c>
      <c r="M18">
        <v>0</v>
      </c>
      <c r="N18">
        <v>0</v>
      </c>
      <c r="P18">
        <v>10</v>
      </c>
      <c r="Q18">
        <v>0</v>
      </c>
      <c r="R18">
        <v>0</v>
      </c>
      <c r="S18">
        <v>0</v>
      </c>
      <c r="AA18">
        <v>0</v>
      </c>
      <c r="AC18">
        <v>0</v>
      </c>
      <c r="AD18">
        <v>0</v>
      </c>
      <c r="AF18">
        <v>0</v>
      </c>
      <c r="AH18">
        <v>0</v>
      </c>
    </row>
    <row r="19" spans="1:34">
      <c r="A19">
        <v>2014</v>
      </c>
      <c r="B19" s="14">
        <v>43054.608402777776</v>
      </c>
      <c r="C19" t="s">
        <v>4146</v>
      </c>
    </row>
    <row r="20" spans="1:34">
      <c r="A20">
        <v>2014</v>
      </c>
      <c r="B20" s="14">
        <v>43054.608402777776</v>
      </c>
      <c r="C20" t="s">
        <v>4143</v>
      </c>
      <c r="F20">
        <v>50</v>
      </c>
      <c r="J20">
        <v>0</v>
      </c>
      <c r="M20">
        <v>0</v>
      </c>
      <c r="N20">
        <v>0</v>
      </c>
      <c r="P20">
        <v>10</v>
      </c>
      <c r="Q20">
        <v>0</v>
      </c>
      <c r="R20">
        <v>0</v>
      </c>
      <c r="S20">
        <v>800</v>
      </c>
      <c r="AA20">
        <v>0</v>
      </c>
      <c r="AC20">
        <v>0</v>
      </c>
      <c r="AD20">
        <v>0</v>
      </c>
      <c r="AF20">
        <v>22.66</v>
      </c>
      <c r="AH20">
        <v>0</v>
      </c>
    </row>
    <row r="21" spans="1:34">
      <c r="A21">
        <v>2015</v>
      </c>
      <c r="B21" s="14">
        <v>43054.608402777776</v>
      </c>
      <c r="M21">
        <v>1100</v>
      </c>
      <c r="R21">
        <v>500</v>
      </c>
      <c r="S21">
        <v>750</v>
      </c>
      <c r="AH21">
        <v>1374</v>
      </c>
    </row>
    <row r="22" spans="1:34">
      <c r="A22">
        <v>2015</v>
      </c>
      <c r="B22" s="14">
        <v>43054.608402777776</v>
      </c>
      <c r="C22" t="s">
        <v>4138</v>
      </c>
      <c r="F22">
        <v>500</v>
      </c>
      <c r="J22">
        <v>0</v>
      </c>
      <c r="M22">
        <v>550</v>
      </c>
      <c r="N22">
        <v>0</v>
      </c>
      <c r="P22">
        <v>10</v>
      </c>
      <c r="Q22">
        <v>705</v>
      </c>
      <c r="R22">
        <v>200</v>
      </c>
      <c r="S22">
        <v>2400</v>
      </c>
      <c r="AA22">
        <v>1654</v>
      </c>
      <c r="AB22">
        <v>2.33</v>
      </c>
      <c r="AC22">
        <v>260.14999999999998</v>
      </c>
      <c r="AD22">
        <v>1500</v>
      </c>
      <c r="AF22">
        <v>22.66</v>
      </c>
      <c r="AH22">
        <v>920</v>
      </c>
    </row>
    <row r="23" spans="1:34">
      <c r="A23">
        <v>2015</v>
      </c>
      <c r="B23" s="14">
        <v>43054.608402777776</v>
      </c>
      <c r="C23" t="s">
        <v>4139</v>
      </c>
      <c r="F23">
        <v>50</v>
      </c>
      <c r="J23">
        <v>0</v>
      </c>
      <c r="M23">
        <v>0</v>
      </c>
      <c r="N23">
        <v>0</v>
      </c>
      <c r="P23">
        <v>10</v>
      </c>
      <c r="Q23">
        <v>0</v>
      </c>
      <c r="R23">
        <v>200</v>
      </c>
      <c r="S23">
        <v>2400</v>
      </c>
      <c r="AA23">
        <v>1654</v>
      </c>
      <c r="AB23">
        <v>2.33</v>
      </c>
      <c r="AC23">
        <v>260.14999999999998</v>
      </c>
      <c r="AD23">
        <v>2000</v>
      </c>
      <c r="AF23">
        <v>22.66</v>
      </c>
      <c r="AH23">
        <v>1018</v>
      </c>
    </row>
    <row r="24" spans="1:34">
      <c r="A24">
        <v>2015</v>
      </c>
      <c r="B24" s="14">
        <v>43054.608402777776</v>
      </c>
      <c r="C24" t="s">
        <v>4140</v>
      </c>
      <c r="F24">
        <v>50</v>
      </c>
      <c r="J24">
        <v>0</v>
      </c>
      <c r="M24">
        <v>180</v>
      </c>
      <c r="N24">
        <v>0</v>
      </c>
      <c r="P24">
        <v>10</v>
      </c>
      <c r="Q24">
        <v>705</v>
      </c>
      <c r="R24">
        <v>0</v>
      </c>
      <c r="S24">
        <v>800</v>
      </c>
      <c r="AA24">
        <v>827</v>
      </c>
      <c r="AB24">
        <v>2.33</v>
      </c>
      <c r="AC24">
        <v>130.08000000000001</v>
      </c>
      <c r="AD24">
        <v>500</v>
      </c>
      <c r="AF24">
        <v>22.66</v>
      </c>
      <c r="AH24">
        <v>527</v>
      </c>
    </row>
    <row r="25" spans="1:34">
      <c r="A25">
        <v>2015</v>
      </c>
      <c r="B25" s="14">
        <v>43054.608402777776</v>
      </c>
      <c r="C25" t="s">
        <v>4141</v>
      </c>
      <c r="F25">
        <v>50</v>
      </c>
      <c r="J25">
        <v>0</v>
      </c>
      <c r="M25">
        <v>180</v>
      </c>
      <c r="N25">
        <v>0</v>
      </c>
      <c r="P25">
        <v>10</v>
      </c>
      <c r="Q25">
        <v>0</v>
      </c>
      <c r="R25">
        <v>0</v>
      </c>
      <c r="S25">
        <v>800</v>
      </c>
      <c r="AA25">
        <v>827</v>
      </c>
      <c r="AB25">
        <v>2.33</v>
      </c>
      <c r="AC25">
        <v>130.08000000000001</v>
      </c>
      <c r="AD25">
        <v>500</v>
      </c>
      <c r="AF25">
        <v>22.66</v>
      </c>
      <c r="AH25">
        <v>0</v>
      </c>
    </row>
    <row r="26" spans="1:34">
      <c r="A26">
        <v>2015</v>
      </c>
      <c r="B26" s="14">
        <v>43054.608402777776</v>
      </c>
      <c r="C26" t="s">
        <v>4142</v>
      </c>
      <c r="F26">
        <v>0</v>
      </c>
      <c r="J26">
        <v>0</v>
      </c>
      <c r="M26">
        <v>0</v>
      </c>
      <c r="N26">
        <v>0</v>
      </c>
      <c r="P26">
        <v>10</v>
      </c>
      <c r="Q26">
        <v>0</v>
      </c>
      <c r="R26">
        <v>0</v>
      </c>
      <c r="S26">
        <v>0</v>
      </c>
      <c r="AA26">
        <v>0</v>
      </c>
      <c r="AC26">
        <v>0</v>
      </c>
      <c r="AD26">
        <v>0</v>
      </c>
      <c r="AF26">
        <v>0</v>
      </c>
      <c r="AH26">
        <v>0</v>
      </c>
    </row>
    <row r="27" spans="1:34">
      <c r="A27">
        <v>2015</v>
      </c>
      <c r="B27" s="14">
        <v>43054.608402777776</v>
      </c>
      <c r="C27" t="s">
        <v>4143</v>
      </c>
      <c r="F27">
        <v>50</v>
      </c>
      <c r="J27">
        <v>0</v>
      </c>
      <c r="M27">
        <v>0</v>
      </c>
      <c r="N27">
        <v>0</v>
      </c>
      <c r="P27">
        <v>10</v>
      </c>
      <c r="Q27">
        <v>0</v>
      </c>
      <c r="R27">
        <v>0</v>
      </c>
      <c r="S27">
        <v>800</v>
      </c>
      <c r="AA27">
        <v>0</v>
      </c>
      <c r="AC27">
        <v>130.08000000000001</v>
      </c>
      <c r="AD27">
        <v>0</v>
      </c>
      <c r="AF27">
        <v>22.66</v>
      </c>
      <c r="AH27">
        <v>0</v>
      </c>
    </row>
    <row r="28" spans="1:34">
      <c r="A28">
        <v>2016</v>
      </c>
      <c r="B28" s="14">
        <v>43054.608402777776</v>
      </c>
      <c r="M28">
        <v>1100</v>
      </c>
      <c r="R28">
        <v>500</v>
      </c>
      <c r="S28">
        <v>750</v>
      </c>
      <c r="AH28">
        <v>1374</v>
      </c>
    </row>
    <row r="29" spans="1:34">
      <c r="A29">
        <v>2016</v>
      </c>
      <c r="B29" s="14">
        <v>43054.608402777776</v>
      </c>
      <c r="C29" t="s">
        <v>4138</v>
      </c>
      <c r="D29">
        <v>100</v>
      </c>
      <c r="F29">
        <v>500</v>
      </c>
      <c r="J29">
        <v>0</v>
      </c>
      <c r="M29">
        <v>550</v>
      </c>
      <c r="N29">
        <v>0</v>
      </c>
      <c r="P29">
        <v>5</v>
      </c>
      <c r="Q29">
        <v>705</v>
      </c>
      <c r="R29">
        <v>200</v>
      </c>
      <c r="S29">
        <v>2400</v>
      </c>
      <c r="T29">
        <v>250</v>
      </c>
      <c r="AA29">
        <v>1665</v>
      </c>
      <c r="AB29">
        <v>2.37</v>
      </c>
      <c r="AC29">
        <v>263.01</v>
      </c>
      <c r="AD29">
        <v>1500</v>
      </c>
      <c r="AF29">
        <v>22.6</v>
      </c>
      <c r="AH29">
        <v>920</v>
      </c>
    </row>
    <row r="30" spans="1:34">
      <c r="A30">
        <v>2016</v>
      </c>
      <c r="B30" s="14">
        <v>43054.608402777776</v>
      </c>
      <c r="C30" t="s">
        <v>4139</v>
      </c>
      <c r="D30">
        <v>100</v>
      </c>
      <c r="F30">
        <v>50</v>
      </c>
      <c r="J30">
        <v>0</v>
      </c>
      <c r="M30">
        <v>0</v>
      </c>
      <c r="N30">
        <v>0</v>
      </c>
      <c r="P30">
        <v>5</v>
      </c>
      <c r="Q30">
        <v>0</v>
      </c>
      <c r="R30">
        <v>200</v>
      </c>
      <c r="S30">
        <v>2400</v>
      </c>
      <c r="T30">
        <v>0</v>
      </c>
      <c r="AA30">
        <v>1665</v>
      </c>
      <c r="AB30">
        <v>2.37</v>
      </c>
      <c r="AC30">
        <v>263.51</v>
      </c>
      <c r="AD30">
        <v>2000</v>
      </c>
      <c r="AF30">
        <v>22.6</v>
      </c>
      <c r="AH30">
        <v>1018</v>
      </c>
    </row>
    <row r="31" spans="1:34">
      <c r="A31">
        <v>2016</v>
      </c>
      <c r="B31" s="14">
        <v>43054.608402777776</v>
      </c>
      <c r="C31" t="s">
        <v>4140</v>
      </c>
      <c r="D31">
        <v>100</v>
      </c>
      <c r="F31">
        <v>50</v>
      </c>
      <c r="J31">
        <v>0</v>
      </c>
      <c r="M31">
        <v>180</v>
      </c>
      <c r="N31">
        <v>0</v>
      </c>
      <c r="P31">
        <v>5</v>
      </c>
      <c r="Q31">
        <v>705</v>
      </c>
      <c r="R31">
        <v>0</v>
      </c>
      <c r="S31">
        <v>800</v>
      </c>
      <c r="T31">
        <v>62</v>
      </c>
      <c r="AA31">
        <v>832</v>
      </c>
      <c r="AB31">
        <v>2.37</v>
      </c>
      <c r="AC31">
        <v>131.51</v>
      </c>
      <c r="AD31">
        <v>500</v>
      </c>
      <c r="AF31">
        <v>22.6</v>
      </c>
      <c r="AH31">
        <v>527</v>
      </c>
    </row>
    <row r="32" spans="1:34">
      <c r="A32">
        <v>2016</v>
      </c>
      <c r="B32" s="14">
        <v>43054.608402777776</v>
      </c>
      <c r="C32" t="s">
        <v>4141</v>
      </c>
      <c r="D32">
        <v>100</v>
      </c>
      <c r="F32">
        <v>50</v>
      </c>
      <c r="J32">
        <v>0</v>
      </c>
      <c r="M32">
        <v>180</v>
      </c>
      <c r="N32">
        <v>0</v>
      </c>
      <c r="P32">
        <v>5</v>
      </c>
      <c r="Q32">
        <v>0</v>
      </c>
      <c r="R32">
        <v>0</v>
      </c>
      <c r="S32">
        <v>800</v>
      </c>
      <c r="T32">
        <v>0</v>
      </c>
      <c r="AA32">
        <v>832</v>
      </c>
      <c r="AB32">
        <v>2.37</v>
      </c>
      <c r="AC32">
        <v>131.51</v>
      </c>
      <c r="AD32">
        <v>500</v>
      </c>
      <c r="AF32">
        <v>22.6</v>
      </c>
      <c r="AH32">
        <v>0</v>
      </c>
    </row>
    <row r="33" spans="1:34">
      <c r="A33">
        <v>2016</v>
      </c>
      <c r="B33" s="14">
        <v>43054.608402777776</v>
      </c>
      <c r="C33" t="s">
        <v>4142</v>
      </c>
      <c r="F33">
        <v>0</v>
      </c>
      <c r="J33">
        <v>0</v>
      </c>
      <c r="M33">
        <v>0</v>
      </c>
      <c r="N33">
        <v>0</v>
      </c>
      <c r="P33">
        <v>5</v>
      </c>
      <c r="Q33">
        <v>0</v>
      </c>
      <c r="R33">
        <v>0</v>
      </c>
      <c r="S33">
        <v>0</v>
      </c>
      <c r="T33">
        <v>0</v>
      </c>
      <c r="AA33">
        <v>0</v>
      </c>
      <c r="AC33">
        <v>0</v>
      </c>
      <c r="AD33">
        <v>0</v>
      </c>
      <c r="AF33">
        <v>0</v>
      </c>
      <c r="AH33">
        <v>0</v>
      </c>
    </row>
    <row r="34" spans="1:34">
      <c r="A34">
        <v>2016</v>
      </c>
      <c r="B34" s="14">
        <v>43054.608402777776</v>
      </c>
      <c r="C34" t="s">
        <v>4143</v>
      </c>
      <c r="D34">
        <v>100</v>
      </c>
      <c r="F34">
        <v>50</v>
      </c>
      <c r="J34">
        <v>0</v>
      </c>
      <c r="M34">
        <v>0</v>
      </c>
      <c r="N34">
        <v>0</v>
      </c>
      <c r="P34">
        <v>5</v>
      </c>
      <c r="Q34">
        <v>0</v>
      </c>
      <c r="R34">
        <v>0</v>
      </c>
      <c r="S34">
        <v>800</v>
      </c>
      <c r="T34">
        <v>0</v>
      </c>
      <c r="AA34">
        <v>0</v>
      </c>
      <c r="AC34">
        <v>131.51</v>
      </c>
      <c r="AD34">
        <v>0</v>
      </c>
      <c r="AF34">
        <v>22.6</v>
      </c>
      <c r="AH34">
        <v>0</v>
      </c>
    </row>
  </sheetData>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AG12"/>
  <sheetViews>
    <sheetView workbookViewId="0"/>
  </sheetViews>
  <sheetFormatPr defaultRowHeight="15"/>
  <sheetData>
    <row r="1" spans="1:33">
      <c r="A1">
        <v>10.199999999999999</v>
      </c>
      <c r="B1" t="s">
        <v>4944</v>
      </c>
    </row>
    <row r="2" spans="1:33">
      <c r="A2" s="10" t="str">
        <f>HYPERLINK("#'Contents'!B189", "Back to Contents")</f>
        <v>Back to Contents</v>
      </c>
    </row>
    <row r="3" spans="1:33">
      <c r="A3" t="s">
        <v>108</v>
      </c>
      <c r="B3" t="s">
        <v>4985</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M4">
        <v>2500</v>
      </c>
      <c r="P4">
        <v>1.67E-2</v>
      </c>
      <c r="R4">
        <v>1800</v>
      </c>
      <c r="Z4">
        <v>702</v>
      </c>
    </row>
    <row r="5" spans="1:33">
      <c r="A5">
        <v>2013</v>
      </c>
      <c r="B5" t="s">
        <v>4147</v>
      </c>
      <c r="E5">
        <v>0</v>
      </c>
      <c r="I5">
        <v>3123</v>
      </c>
      <c r="L5">
        <v>0</v>
      </c>
      <c r="O5">
        <v>0</v>
      </c>
      <c r="P5">
        <v>0</v>
      </c>
      <c r="Q5">
        <v>0</v>
      </c>
      <c r="R5">
        <v>0</v>
      </c>
      <c r="Z5">
        <v>0</v>
      </c>
      <c r="AC5">
        <v>0</v>
      </c>
      <c r="AE5">
        <v>0</v>
      </c>
      <c r="AG5">
        <v>5005</v>
      </c>
    </row>
    <row r="6" spans="1:33">
      <c r="A6">
        <v>2014</v>
      </c>
      <c r="P6">
        <v>1.67E-2</v>
      </c>
      <c r="R6">
        <v>1800</v>
      </c>
      <c r="Z6">
        <v>671</v>
      </c>
    </row>
    <row r="7" spans="1:33">
      <c r="A7">
        <v>2014</v>
      </c>
      <c r="B7" t="s">
        <v>4147</v>
      </c>
      <c r="E7">
        <v>0</v>
      </c>
      <c r="I7">
        <v>3123</v>
      </c>
      <c r="L7">
        <v>0</v>
      </c>
      <c r="M7">
        <v>360</v>
      </c>
      <c r="O7">
        <v>0</v>
      </c>
      <c r="P7">
        <v>0</v>
      </c>
      <c r="Q7">
        <v>0</v>
      </c>
      <c r="R7">
        <v>0</v>
      </c>
      <c r="Z7">
        <v>0</v>
      </c>
      <c r="AB7">
        <v>0</v>
      </c>
      <c r="AC7">
        <v>0</v>
      </c>
      <c r="AE7">
        <v>0</v>
      </c>
      <c r="AG7">
        <v>5621</v>
      </c>
    </row>
    <row r="8" spans="1:33">
      <c r="A8">
        <v>2014</v>
      </c>
      <c r="B8" t="s">
        <v>4148</v>
      </c>
    </row>
    <row r="9" spans="1:33">
      <c r="A9">
        <v>2015</v>
      </c>
      <c r="M9">
        <v>600</v>
      </c>
      <c r="P9">
        <v>1.67E-2</v>
      </c>
      <c r="R9">
        <v>1800</v>
      </c>
      <c r="Z9">
        <v>604</v>
      </c>
    </row>
    <row r="10" spans="1:33">
      <c r="A10">
        <v>2015</v>
      </c>
      <c r="B10" t="s">
        <v>4147</v>
      </c>
      <c r="E10">
        <v>0</v>
      </c>
      <c r="I10">
        <v>3123</v>
      </c>
      <c r="L10">
        <v>0</v>
      </c>
      <c r="O10">
        <v>0</v>
      </c>
      <c r="P10">
        <v>0</v>
      </c>
      <c r="Q10">
        <v>0</v>
      </c>
      <c r="R10">
        <v>0</v>
      </c>
      <c r="Z10">
        <v>0</v>
      </c>
      <c r="AB10">
        <v>0</v>
      </c>
      <c r="AC10">
        <v>0</v>
      </c>
      <c r="AE10">
        <v>0</v>
      </c>
      <c r="AG10">
        <v>5005</v>
      </c>
    </row>
    <row r="11" spans="1:33">
      <c r="A11">
        <v>2016</v>
      </c>
      <c r="M11">
        <v>600</v>
      </c>
      <c r="P11">
        <v>1.67E-2</v>
      </c>
      <c r="R11">
        <v>1800</v>
      </c>
      <c r="Z11">
        <v>608</v>
      </c>
    </row>
    <row r="12" spans="1:33">
      <c r="A12">
        <v>2016</v>
      </c>
      <c r="B12" t="s">
        <v>4147</v>
      </c>
      <c r="E12">
        <v>0</v>
      </c>
      <c r="I12">
        <v>3771</v>
      </c>
      <c r="L12">
        <v>0</v>
      </c>
      <c r="O12">
        <v>0</v>
      </c>
      <c r="P12">
        <v>0</v>
      </c>
      <c r="Q12">
        <v>0</v>
      </c>
      <c r="R12">
        <v>0</v>
      </c>
      <c r="S12">
        <v>250</v>
      </c>
      <c r="Z12">
        <v>0</v>
      </c>
      <c r="AB12">
        <v>0</v>
      </c>
      <c r="AC12">
        <v>0</v>
      </c>
      <c r="AE12">
        <v>0</v>
      </c>
      <c r="AG12">
        <v>5005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20"/>
  <sheetViews>
    <sheetView workbookViewId="0">
      <selection activeCell="F25" sqref="F25"/>
    </sheetView>
  </sheetViews>
  <sheetFormatPr defaultRowHeight="15"/>
  <sheetData>
    <row r="1" spans="1:5">
      <c r="A1">
        <v>2.4</v>
      </c>
      <c r="B1" t="s">
        <v>4857</v>
      </c>
    </row>
    <row r="2" spans="1:5">
      <c r="A2" s="10" t="str">
        <f>HYPERLINK("#'Contents'!B18", "Back to Contents")</f>
        <v>Back to Contents</v>
      </c>
    </row>
    <row r="3" spans="1:5">
      <c r="A3" t="s">
        <v>110</v>
      </c>
      <c r="B3" t="s">
        <v>108</v>
      </c>
      <c r="C3" t="s">
        <v>109</v>
      </c>
      <c r="D3" t="s">
        <v>1035</v>
      </c>
      <c r="E3" t="s">
        <v>805</v>
      </c>
    </row>
    <row r="4" spans="1:5">
      <c r="A4" t="s">
        <v>311</v>
      </c>
      <c r="B4">
        <v>2016</v>
      </c>
      <c r="C4" s="14">
        <v>43054.605787037035</v>
      </c>
      <c r="E4" t="s">
        <v>5453</v>
      </c>
    </row>
    <row r="5" spans="1:5">
      <c r="A5" t="s">
        <v>311</v>
      </c>
      <c r="B5">
        <v>2016</v>
      </c>
      <c r="C5" s="14">
        <v>43054.605787037035</v>
      </c>
      <c r="E5" t="s">
        <v>5454</v>
      </c>
    </row>
    <row r="6" spans="1:5">
      <c r="A6" t="s">
        <v>311</v>
      </c>
      <c r="B6">
        <v>2015</v>
      </c>
      <c r="C6" s="14">
        <v>43054.605787037035</v>
      </c>
      <c r="E6" t="s">
        <v>5455</v>
      </c>
    </row>
    <row r="7" spans="1:5">
      <c r="A7" t="s">
        <v>311</v>
      </c>
      <c r="B7">
        <v>2014</v>
      </c>
      <c r="C7" s="14">
        <v>43054.605787037035</v>
      </c>
      <c r="E7" t="s">
        <v>1036</v>
      </c>
    </row>
    <row r="8" spans="1:5">
      <c r="A8" t="s">
        <v>311</v>
      </c>
      <c r="B8">
        <v>2015</v>
      </c>
      <c r="C8" s="14">
        <v>43054.605787037035</v>
      </c>
      <c r="E8" t="s">
        <v>1036</v>
      </c>
    </row>
    <row r="9" spans="1:5">
      <c r="A9" t="s">
        <v>318</v>
      </c>
      <c r="B9">
        <v>2016</v>
      </c>
      <c r="C9" s="14">
        <v>43054.605787037035</v>
      </c>
      <c r="E9" t="s">
        <v>5456</v>
      </c>
    </row>
    <row r="10" spans="1:5">
      <c r="A10" t="s">
        <v>318</v>
      </c>
      <c r="B10">
        <v>2015</v>
      </c>
      <c r="C10" s="14">
        <v>43054.605787037035</v>
      </c>
      <c r="E10" t="s">
        <v>5456</v>
      </c>
    </row>
    <row r="11" spans="1:5">
      <c r="A11" t="s">
        <v>318</v>
      </c>
      <c r="B11">
        <v>2014</v>
      </c>
      <c r="C11" s="14">
        <v>43054.605787037035</v>
      </c>
      <c r="E11" t="s">
        <v>1037</v>
      </c>
    </row>
    <row r="12" spans="1:5">
      <c r="A12" t="s">
        <v>318</v>
      </c>
      <c r="B12">
        <v>2013</v>
      </c>
      <c r="C12" s="14">
        <v>43054.605787037035</v>
      </c>
      <c r="E12" t="s">
        <v>1037</v>
      </c>
    </row>
    <row r="13" spans="1:5">
      <c r="A13" t="s">
        <v>336</v>
      </c>
      <c r="B13">
        <v>2015</v>
      </c>
      <c r="C13" s="14">
        <v>43054.605787037035</v>
      </c>
      <c r="D13" t="s">
        <v>992</v>
      </c>
      <c r="E13" t="s">
        <v>1038</v>
      </c>
    </row>
    <row r="14" spans="1:5">
      <c r="A14" t="s">
        <v>336</v>
      </c>
      <c r="B14">
        <v>2016</v>
      </c>
      <c r="C14" s="14">
        <v>43054.605787037035</v>
      </c>
      <c r="D14" t="s">
        <v>5434</v>
      </c>
      <c r="E14" t="s">
        <v>1038</v>
      </c>
    </row>
    <row r="15" spans="1:5">
      <c r="A15" t="s">
        <v>336</v>
      </c>
      <c r="B15">
        <v>2014</v>
      </c>
      <c r="C15" s="14">
        <v>43054.605787037035</v>
      </c>
      <c r="D15" t="s">
        <v>992</v>
      </c>
      <c r="E15" t="s">
        <v>1038</v>
      </c>
    </row>
    <row r="16" spans="1:5">
      <c r="A16" t="s">
        <v>336</v>
      </c>
      <c r="B16">
        <v>2013</v>
      </c>
      <c r="C16" s="14">
        <v>43054.605787037035</v>
      </c>
      <c r="D16" t="s">
        <v>992</v>
      </c>
      <c r="E16" t="s">
        <v>1038</v>
      </c>
    </row>
    <row r="17" spans="1:5">
      <c r="A17" t="s">
        <v>368</v>
      </c>
      <c r="B17">
        <v>2014</v>
      </c>
      <c r="C17" s="14">
        <v>43054.605787037035</v>
      </c>
      <c r="E17" t="s">
        <v>1039</v>
      </c>
    </row>
    <row r="18" spans="1:5">
      <c r="A18" t="s">
        <v>368</v>
      </c>
      <c r="B18">
        <v>2016</v>
      </c>
      <c r="C18" s="14">
        <v>43054.605787037035</v>
      </c>
      <c r="E18" t="s">
        <v>1039</v>
      </c>
    </row>
    <row r="19" spans="1:5">
      <c r="A19" t="s">
        <v>368</v>
      </c>
      <c r="B19">
        <v>2015</v>
      </c>
      <c r="C19" s="14">
        <v>43054.605787037035</v>
      </c>
      <c r="E19" t="s">
        <v>1039</v>
      </c>
    </row>
    <row r="20" spans="1:5">
      <c r="A20" t="s">
        <v>368</v>
      </c>
      <c r="B20">
        <v>2013</v>
      </c>
      <c r="C20" s="14">
        <v>43054.605787037035</v>
      </c>
      <c r="E20" t="s">
        <v>1039</v>
      </c>
    </row>
  </sheetData>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F147"/>
  <sheetViews>
    <sheetView workbookViewId="0"/>
  </sheetViews>
  <sheetFormatPr defaultRowHeight="15"/>
  <sheetData>
    <row r="1" spans="1:6">
      <c r="A1">
        <v>10.3</v>
      </c>
      <c r="B1" t="s">
        <v>4946</v>
      </c>
    </row>
    <row r="2" spans="1:6">
      <c r="A2" s="10" t="str">
        <f>HYPERLINK("#'Contents'!B191", "Back to Contents")</f>
        <v>Back to Contents</v>
      </c>
    </row>
    <row r="3" spans="1:6">
      <c r="A3" t="s">
        <v>110</v>
      </c>
      <c r="B3" t="s">
        <v>109</v>
      </c>
      <c r="C3" t="s">
        <v>108</v>
      </c>
      <c r="D3" t="s">
        <v>4150</v>
      </c>
      <c r="E3" t="s">
        <v>4151</v>
      </c>
      <c r="F3" t="s">
        <v>4152</v>
      </c>
    </row>
    <row r="4" spans="1:6">
      <c r="A4" t="s">
        <v>205</v>
      </c>
      <c r="B4" s="14">
        <v>43054.608425925922</v>
      </c>
      <c r="C4">
        <v>2016</v>
      </c>
      <c r="D4" t="s">
        <v>7445</v>
      </c>
      <c r="E4">
        <v>360</v>
      </c>
      <c r="F4">
        <v>1900</v>
      </c>
    </row>
    <row r="5" spans="1:6">
      <c r="A5" t="s">
        <v>205</v>
      </c>
      <c r="B5" s="14">
        <v>43054.608425925922</v>
      </c>
      <c r="C5">
        <v>2016</v>
      </c>
      <c r="D5" t="s">
        <v>4162</v>
      </c>
    </row>
    <row r="6" spans="1:6">
      <c r="A6" t="s">
        <v>205</v>
      </c>
      <c r="B6" s="14">
        <v>43054.608425925922</v>
      </c>
      <c r="C6">
        <v>2016</v>
      </c>
      <c r="D6" t="s">
        <v>3450</v>
      </c>
    </row>
    <row r="7" spans="1:6">
      <c r="A7" t="s">
        <v>272</v>
      </c>
      <c r="B7" s="14">
        <v>43054.608425925922</v>
      </c>
      <c r="C7">
        <v>2014</v>
      </c>
      <c r="D7" t="s">
        <v>4156</v>
      </c>
      <c r="E7">
        <v>95.7</v>
      </c>
      <c r="F7">
        <v>957</v>
      </c>
    </row>
    <row r="8" spans="1:6">
      <c r="A8" t="s">
        <v>272</v>
      </c>
      <c r="B8" s="14">
        <v>43054.608425925922</v>
      </c>
      <c r="C8">
        <v>2014</v>
      </c>
      <c r="D8" t="s">
        <v>4154</v>
      </c>
      <c r="E8">
        <v>638</v>
      </c>
      <c r="F8">
        <v>638</v>
      </c>
    </row>
    <row r="9" spans="1:6">
      <c r="A9" t="s">
        <v>272</v>
      </c>
      <c r="B9" s="14">
        <v>43054.608425925922</v>
      </c>
      <c r="C9">
        <v>2014</v>
      </c>
      <c r="D9" t="s">
        <v>4155</v>
      </c>
      <c r="E9">
        <v>174.9</v>
      </c>
      <c r="F9">
        <v>1914</v>
      </c>
    </row>
    <row r="10" spans="1:6">
      <c r="A10" t="s">
        <v>359</v>
      </c>
      <c r="B10" s="14">
        <v>43054.608425925922</v>
      </c>
      <c r="C10">
        <v>2014</v>
      </c>
      <c r="D10" t="s">
        <v>4153</v>
      </c>
      <c r="E10">
        <v>350</v>
      </c>
      <c r="F10">
        <v>350</v>
      </c>
    </row>
    <row r="11" spans="1:6">
      <c r="A11" t="s">
        <v>359</v>
      </c>
      <c r="B11" s="14">
        <v>43054.608425925922</v>
      </c>
      <c r="C11">
        <v>2014</v>
      </c>
      <c r="D11" t="s">
        <v>4156</v>
      </c>
      <c r="E11">
        <v>1.4999999999999999E-2</v>
      </c>
      <c r="F11">
        <v>1.4999999999999999E-2</v>
      </c>
    </row>
    <row r="12" spans="1:6">
      <c r="A12" t="s">
        <v>359</v>
      </c>
      <c r="B12" s="14">
        <v>43054.608425925922</v>
      </c>
      <c r="C12">
        <v>2015</v>
      </c>
      <c r="D12" t="s">
        <v>4153</v>
      </c>
      <c r="E12">
        <v>350</v>
      </c>
      <c r="F12">
        <v>350</v>
      </c>
    </row>
    <row r="13" spans="1:6">
      <c r="A13" t="s">
        <v>359</v>
      </c>
      <c r="B13" s="14">
        <v>43054.608425925922</v>
      </c>
      <c r="C13">
        <v>2015</v>
      </c>
      <c r="D13" t="s">
        <v>4156</v>
      </c>
      <c r="E13">
        <v>1.4999999999999999E-2</v>
      </c>
      <c r="F13">
        <v>1.4999999999999999E-2</v>
      </c>
    </row>
    <row r="14" spans="1:6">
      <c r="A14" t="s">
        <v>155</v>
      </c>
      <c r="B14" s="14">
        <v>43054.608425925922</v>
      </c>
      <c r="C14">
        <v>2015</v>
      </c>
      <c r="D14" t="s">
        <v>4153</v>
      </c>
      <c r="E14">
        <v>96</v>
      </c>
      <c r="F14">
        <v>96</v>
      </c>
    </row>
    <row r="15" spans="1:6">
      <c r="A15" t="s">
        <v>155</v>
      </c>
      <c r="B15" s="14">
        <v>43054.608425925922</v>
      </c>
      <c r="C15">
        <v>2015</v>
      </c>
      <c r="D15" t="s">
        <v>4156</v>
      </c>
      <c r="E15">
        <v>4.4000000000000003E-3</v>
      </c>
      <c r="F15">
        <v>4.4000000000000003E-3</v>
      </c>
    </row>
    <row r="16" spans="1:6">
      <c r="A16" t="s">
        <v>232</v>
      </c>
      <c r="B16" s="14">
        <v>43054.608425925922</v>
      </c>
      <c r="C16">
        <v>2014</v>
      </c>
      <c r="D16" t="s">
        <v>4153</v>
      </c>
      <c r="E16">
        <v>0</v>
      </c>
      <c r="F16">
        <v>0</v>
      </c>
    </row>
    <row r="17" spans="1:6">
      <c r="A17" t="s">
        <v>232</v>
      </c>
      <c r="B17" s="14">
        <v>43054.608425925922</v>
      </c>
      <c r="C17">
        <v>2015</v>
      </c>
      <c r="D17" t="s">
        <v>4153</v>
      </c>
      <c r="E17">
        <v>0</v>
      </c>
      <c r="F17">
        <v>0</v>
      </c>
    </row>
    <row r="18" spans="1:6">
      <c r="A18" t="s">
        <v>126</v>
      </c>
      <c r="B18" s="14">
        <v>43054.608425925922</v>
      </c>
      <c r="C18">
        <v>2016</v>
      </c>
      <c r="D18" t="s">
        <v>3450</v>
      </c>
      <c r="E18">
        <v>554.97</v>
      </c>
      <c r="F18">
        <v>554.97</v>
      </c>
    </row>
    <row r="19" spans="1:6">
      <c r="A19" t="s">
        <v>134</v>
      </c>
      <c r="B19" s="14">
        <v>43054.608425925922</v>
      </c>
      <c r="C19">
        <v>2016</v>
      </c>
      <c r="D19" t="s">
        <v>4154</v>
      </c>
      <c r="E19">
        <v>50</v>
      </c>
      <c r="F19">
        <v>50</v>
      </c>
    </row>
    <row r="20" spans="1:6">
      <c r="A20" t="s">
        <v>134</v>
      </c>
      <c r="B20" s="14">
        <v>43054.608425925922</v>
      </c>
      <c r="C20">
        <v>2016</v>
      </c>
      <c r="D20" t="s">
        <v>4155</v>
      </c>
      <c r="E20">
        <v>175</v>
      </c>
      <c r="F20">
        <v>175</v>
      </c>
    </row>
    <row r="21" spans="1:6">
      <c r="A21" t="s">
        <v>134</v>
      </c>
      <c r="B21" s="14">
        <v>43054.608425925922</v>
      </c>
      <c r="C21">
        <v>2016</v>
      </c>
      <c r="D21" t="s">
        <v>7446</v>
      </c>
      <c r="E21">
        <v>100</v>
      </c>
      <c r="F21">
        <v>100</v>
      </c>
    </row>
    <row r="22" spans="1:6">
      <c r="A22" t="s">
        <v>223</v>
      </c>
      <c r="B22" s="14">
        <v>43054.608425925922</v>
      </c>
      <c r="C22">
        <v>2014</v>
      </c>
      <c r="D22" t="s">
        <v>4153</v>
      </c>
      <c r="E22">
        <v>90</v>
      </c>
      <c r="F22">
        <v>1280</v>
      </c>
    </row>
    <row r="23" spans="1:6">
      <c r="A23" t="s">
        <v>223</v>
      </c>
      <c r="B23" s="14">
        <v>43054.608425925922</v>
      </c>
      <c r="C23">
        <v>2013</v>
      </c>
      <c r="D23" t="s">
        <v>4153</v>
      </c>
      <c r="E23">
        <v>333</v>
      </c>
      <c r="F23">
        <v>333</v>
      </c>
    </row>
    <row r="24" spans="1:6">
      <c r="A24" t="s">
        <v>223</v>
      </c>
      <c r="B24" s="14">
        <v>43054.608425925922</v>
      </c>
      <c r="C24">
        <v>2015</v>
      </c>
      <c r="D24" t="s">
        <v>4153</v>
      </c>
      <c r="E24">
        <v>90</v>
      </c>
      <c r="F24">
        <v>1280</v>
      </c>
    </row>
    <row r="25" spans="1:6">
      <c r="A25" t="s">
        <v>239</v>
      </c>
      <c r="B25" s="14">
        <v>43054.608425925922</v>
      </c>
      <c r="C25">
        <v>2016</v>
      </c>
      <c r="D25" t="s">
        <v>4153</v>
      </c>
      <c r="E25">
        <v>360</v>
      </c>
      <c r="F25">
        <v>360</v>
      </c>
    </row>
    <row r="26" spans="1:6">
      <c r="A26" t="s">
        <v>359</v>
      </c>
      <c r="B26" s="14">
        <v>43054.608425925922</v>
      </c>
      <c r="C26">
        <v>2016</v>
      </c>
      <c r="D26" t="s">
        <v>4153</v>
      </c>
      <c r="E26">
        <v>350</v>
      </c>
      <c r="F26">
        <v>350</v>
      </c>
    </row>
    <row r="27" spans="1:6">
      <c r="A27" t="s">
        <v>359</v>
      </c>
      <c r="B27" s="14">
        <v>43054.608425925922</v>
      </c>
      <c r="C27">
        <v>2016</v>
      </c>
      <c r="D27" t="s">
        <v>4156</v>
      </c>
      <c r="E27">
        <v>1.4999999999999999E-2</v>
      </c>
      <c r="F27">
        <v>1.4999999999999999E-2</v>
      </c>
    </row>
    <row r="28" spans="1:6">
      <c r="A28" t="s">
        <v>215</v>
      </c>
      <c r="B28" s="14">
        <v>43054.608425925922</v>
      </c>
      <c r="C28">
        <v>2016</v>
      </c>
      <c r="D28" t="s">
        <v>4153</v>
      </c>
      <c r="E28">
        <v>0</v>
      </c>
      <c r="F28">
        <v>0</v>
      </c>
    </row>
    <row r="29" spans="1:6">
      <c r="A29" t="s">
        <v>272</v>
      </c>
      <c r="B29" s="14">
        <v>43054.608425925922</v>
      </c>
      <c r="C29">
        <v>2015</v>
      </c>
      <c r="D29" t="s">
        <v>4156</v>
      </c>
      <c r="E29">
        <v>95.7</v>
      </c>
      <c r="F29">
        <v>957</v>
      </c>
    </row>
    <row r="30" spans="1:6">
      <c r="A30" t="s">
        <v>272</v>
      </c>
      <c r="B30" s="14">
        <v>43054.608425925922</v>
      </c>
      <c r="C30">
        <v>2015</v>
      </c>
      <c r="D30" t="s">
        <v>4154</v>
      </c>
      <c r="E30">
        <v>638</v>
      </c>
      <c r="F30">
        <v>638</v>
      </c>
    </row>
    <row r="31" spans="1:6">
      <c r="A31" t="s">
        <v>272</v>
      </c>
      <c r="B31" s="14">
        <v>43054.608425925922</v>
      </c>
      <c r="C31">
        <v>2015</v>
      </c>
      <c r="D31" t="s">
        <v>4155</v>
      </c>
      <c r="E31">
        <v>174.9</v>
      </c>
      <c r="F31">
        <v>1914</v>
      </c>
    </row>
    <row r="32" spans="1:6">
      <c r="A32" t="s">
        <v>155</v>
      </c>
      <c r="B32" s="14">
        <v>43054.608425925922</v>
      </c>
      <c r="C32">
        <v>2013</v>
      </c>
      <c r="D32" t="s">
        <v>4153</v>
      </c>
      <c r="E32">
        <v>96</v>
      </c>
      <c r="F32">
        <v>96</v>
      </c>
    </row>
    <row r="33" spans="1:6">
      <c r="A33" t="s">
        <v>155</v>
      </c>
      <c r="B33" s="14">
        <v>43054.608425925922</v>
      </c>
      <c r="C33">
        <v>2013</v>
      </c>
      <c r="D33" t="s">
        <v>4156</v>
      </c>
      <c r="E33">
        <v>7.6E-3</v>
      </c>
      <c r="F33">
        <v>7.6E-3</v>
      </c>
    </row>
    <row r="34" spans="1:6">
      <c r="A34" t="s">
        <v>155</v>
      </c>
      <c r="B34" s="14">
        <v>43054.608425925922</v>
      </c>
      <c r="C34">
        <v>2014</v>
      </c>
      <c r="D34" t="s">
        <v>4153</v>
      </c>
      <c r="E34">
        <v>96</v>
      </c>
      <c r="F34">
        <v>96</v>
      </c>
    </row>
    <row r="35" spans="1:6">
      <c r="A35" t="s">
        <v>155</v>
      </c>
      <c r="B35" s="14">
        <v>43054.608425925922</v>
      </c>
      <c r="C35">
        <v>2014</v>
      </c>
      <c r="D35" t="s">
        <v>4156</v>
      </c>
      <c r="E35">
        <v>4.4000000000000003E-3</v>
      </c>
      <c r="F35">
        <v>4.4000000000000003E-3</v>
      </c>
    </row>
    <row r="36" spans="1:6">
      <c r="A36" t="s">
        <v>239</v>
      </c>
      <c r="B36" s="14">
        <v>43054.608425925922</v>
      </c>
      <c r="C36">
        <v>2014</v>
      </c>
      <c r="D36" t="s">
        <v>4153</v>
      </c>
      <c r="E36">
        <v>360</v>
      </c>
      <c r="F36">
        <v>360</v>
      </c>
    </row>
    <row r="37" spans="1:6">
      <c r="A37" t="s">
        <v>239</v>
      </c>
      <c r="B37" s="14">
        <v>43054.608425925922</v>
      </c>
      <c r="C37">
        <v>2015</v>
      </c>
      <c r="D37" t="s">
        <v>4153</v>
      </c>
      <c r="E37">
        <v>360</v>
      </c>
      <c r="F37">
        <v>360</v>
      </c>
    </row>
    <row r="38" spans="1:6">
      <c r="A38" t="s">
        <v>192</v>
      </c>
      <c r="B38" s="14">
        <v>43054.608425925922</v>
      </c>
      <c r="C38">
        <v>2014</v>
      </c>
      <c r="D38" t="s">
        <v>4153</v>
      </c>
      <c r="E38">
        <v>500</v>
      </c>
      <c r="F38">
        <v>500</v>
      </c>
    </row>
    <row r="39" spans="1:6">
      <c r="A39" t="s">
        <v>192</v>
      </c>
      <c r="B39" s="14">
        <v>43054.608425925922</v>
      </c>
      <c r="C39">
        <v>2014</v>
      </c>
      <c r="D39" t="s">
        <v>4156</v>
      </c>
      <c r="E39">
        <v>5.0000000000000001E-3</v>
      </c>
      <c r="F39">
        <v>5.0000000000000001E-3</v>
      </c>
    </row>
    <row r="40" spans="1:6">
      <c r="A40" t="s">
        <v>192</v>
      </c>
      <c r="B40" s="14">
        <v>43054.608425925922</v>
      </c>
      <c r="C40">
        <v>2015</v>
      </c>
      <c r="D40" t="s">
        <v>4153</v>
      </c>
      <c r="E40">
        <v>500</v>
      </c>
      <c r="F40">
        <v>500</v>
      </c>
    </row>
    <row r="41" spans="1:6">
      <c r="A41" t="s">
        <v>192</v>
      </c>
      <c r="B41" s="14">
        <v>43054.608425925922</v>
      </c>
      <c r="C41">
        <v>2015</v>
      </c>
      <c r="D41" t="s">
        <v>4156</v>
      </c>
      <c r="E41">
        <v>5.0000000000000001E-3</v>
      </c>
      <c r="F41">
        <v>5.0000000000000001E-3</v>
      </c>
    </row>
    <row r="42" spans="1:6">
      <c r="A42" t="s">
        <v>215</v>
      </c>
      <c r="B42" s="14">
        <v>43054.608425925922</v>
      </c>
      <c r="C42">
        <v>2014</v>
      </c>
      <c r="D42" t="s">
        <v>4153</v>
      </c>
      <c r="E42">
        <v>100</v>
      </c>
      <c r="F42">
        <v>100</v>
      </c>
    </row>
    <row r="43" spans="1:6">
      <c r="A43" t="s">
        <v>215</v>
      </c>
      <c r="B43" s="14">
        <v>43054.608425925922</v>
      </c>
      <c r="C43">
        <v>2013</v>
      </c>
      <c r="D43" t="s">
        <v>4153</v>
      </c>
      <c r="E43">
        <v>100</v>
      </c>
      <c r="F43">
        <v>100</v>
      </c>
    </row>
    <row r="44" spans="1:6">
      <c r="A44" t="s">
        <v>215</v>
      </c>
      <c r="B44" s="14">
        <v>43054.608425925922</v>
      </c>
      <c r="C44">
        <v>2015</v>
      </c>
      <c r="D44" t="s">
        <v>4153</v>
      </c>
      <c r="E44">
        <v>100</v>
      </c>
      <c r="F44">
        <v>100</v>
      </c>
    </row>
    <row r="45" spans="1:6">
      <c r="A45" t="s">
        <v>205</v>
      </c>
      <c r="B45" s="14">
        <v>43054.608425925922</v>
      </c>
      <c r="C45">
        <v>2013</v>
      </c>
      <c r="D45" t="s">
        <v>4153</v>
      </c>
      <c r="E45">
        <v>360</v>
      </c>
      <c r="F45">
        <v>3000</v>
      </c>
    </row>
    <row r="46" spans="1:6">
      <c r="A46" t="s">
        <v>205</v>
      </c>
      <c r="B46" s="14">
        <v>43054.608425925922</v>
      </c>
      <c r="C46">
        <v>2013</v>
      </c>
      <c r="D46" t="s">
        <v>4156</v>
      </c>
      <c r="E46">
        <v>0.01</v>
      </c>
      <c r="F46">
        <v>5.45E-2</v>
      </c>
    </row>
    <row r="47" spans="1:6">
      <c r="A47" t="s">
        <v>205</v>
      </c>
      <c r="B47" s="14">
        <v>43054.608425925922</v>
      </c>
      <c r="C47">
        <v>2013</v>
      </c>
      <c r="D47" t="s">
        <v>4159</v>
      </c>
      <c r="E47">
        <v>1250</v>
      </c>
      <c r="F47">
        <v>1250</v>
      </c>
    </row>
    <row r="48" spans="1:6">
      <c r="A48" t="s">
        <v>205</v>
      </c>
      <c r="B48" s="14">
        <v>43054.608425925922</v>
      </c>
      <c r="C48">
        <v>2014</v>
      </c>
      <c r="D48" t="s">
        <v>4160</v>
      </c>
      <c r="E48">
        <v>360</v>
      </c>
      <c r="F48">
        <v>3000</v>
      </c>
    </row>
    <row r="49" spans="1:6">
      <c r="A49" t="s">
        <v>205</v>
      </c>
      <c r="B49" s="14">
        <v>43054.608425925922</v>
      </c>
      <c r="C49">
        <v>2014</v>
      </c>
      <c r="D49" t="s">
        <v>4161</v>
      </c>
    </row>
    <row r="50" spans="1:6">
      <c r="A50" t="s">
        <v>205</v>
      </c>
      <c r="B50" s="14">
        <v>43054.608425925922</v>
      </c>
      <c r="C50">
        <v>2014</v>
      </c>
      <c r="D50" t="s">
        <v>4162</v>
      </c>
    </row>
    <row r="51" spans="1:6">
      <c r="A51" t="s">
        <v>311</v>
      </c>
      <c r="B51" s="14">
        <v>43054.608425925922</v>
      </c>
      <c r="C51">
        <v>2014</v>
      </c>
      <c r="D51" t="s">
        <v>4153</v>
      </c>
      <c r="E51">
        <v>25</v>
      </c>
      <c r="F51">
        <v>25</v>
      </c>
    </row>
    <row r="52" spans="1:6">
      <c r="A52" t="s">
        <v>311</v>
      </c>
      <c r="B52" s="14">
        <v>43054.608425925922</v>
      </c>
      <c r="C52">
        <v>2015</v>
      </c>
      <c r="D52" t="s">
        <v>4153</v>
      </c>
      <c r="E52">
        <v>116.34</v>
      </c>
      <c r="F52">
        <v>116.34</v>
      </c>
    </row>
    <row r="53" spans="1:6">
      <c r="A53" t="s">
        <v>368</v>
      </c>
      <c r="B53" s="14">
        <v>43054.608425925922</v>
      </c>
      <c r="C53">
        <v>2016</v>
      </c>
      <c r="D53" t="s">
        <v>4153</v>
      </c>
      <c r="E53">
        <v>467</v>
      </c>
      <c r="F53">
        <v>467</v>
      </c>
    </row>
    <row r="54" spans="1:6">
      <c r="A54" t="s">
        <v>368</v>
      </c>
      <c r="B54" s="14">
        <v>43054.608425925922</v>
      </c>
      <c r="C54">
        <v>2016</v>
      </c>
      <c r="D54" t="s">
        <v>7447</v>
      </c>
      <c r="E54">
        <v>154</v>
      </c>
      <c r="F54">
        <v>154</v>
      </c>
    </row>
    <row r="55" spans="1:6">
      <c r="A55" t="s">
        <v>180</v>
      </c>
      <c r="B55" s="14">
        <v>43054.608425925922</v>
      </c>
      <c r="C55">
        <v>2016</v>
      </c>
      <c r="D55" t="s">
        <v>4155</v>
      </c>
      <c r="E55">
        <v>320</v>
      </c>
      <c r="F55">
        <v>320</v>
      </c>
    </row>
    <row r="56" spans="1:6">
      <c r="A56" t="s">
        <v>300</v>
      </c>
      <c r="B56" s="14">
        <v>43054.608425925922</v>
      </c>
      <c r="C56">
        <v>2016</v>
      </c>
      <c r="D56" t="s">
        <v>4153</v>
      </c>
      <c r="E56">
        <v>128</v>
      </c>
      <c r="F56">
        <v>128</v>
      </c>
    </row>
    <row r="57" spans="1:6">
      <c r="A57" t="s">
        <v>300</v>
      </c>
      <c r="B57" s="14">
        <v>43054.608425925922</v>
      </c>
      <c r="C57">
        <v>2016</v>
      </c>
      <c r="D57" t="s">
        <v>4156</v>
      </c>
      <c r="E57">
        <v>0.05</v>
      </c>
      <c r="F57">
        <v>0.05</v>
      </c>
    </row>
    <row r="58" spans="1:6">
      <c r="A58" t="s">
        <v>300</v>
      </c>
      <c r="B58" s="14">
        <v>43054.608425925922</v>
      </c>
      <c r="C58">
        <v>2016</v>
      </c>
      <c r="D58" t="s">
        <v>7448</v>
      </c>
      <c r="E58">
        <v>13874</v>
      </c>
      <c r="F58">
        <v>13874</v>
      </c>
    </row>
    <row r="59" spans="1:6">
      <c r="A59" t="s">
        <v>349</v>
      </c>
      <c r="B59" s="14">
        <v>43054.608425925922</v>
      </c>
      <c r="C59">
        <v>2016</v>
      </c>
      <c r="D59" t="s">
        <v>4153</v>
      </c>
      <c r="E59">
        <v>100.15</v>
      </c>
      <c r="F59">
        <v>100.15</v>
      </c>
    </row>
    <row r="60" spans="1:6">
      <c r="A60" t="s">
        <v>223</v>
      </c>
      <c r="B60" s="14">
        <v>43054.608425925922</v>
      </c>
      <c r="C60">
        <v>2016</v>
      </c>
      <c r="D60" t="s">
        <v>4153</v>
      </c>
      <c r="E60">
        <v>90</v>
      </c>
      <c r="F60">
        <v>1280</v>
      </c>
    </row>
    <row r="61" spans="1:6">
      <c r="A61" t="s">
        <v>199</v>
      </c>
      <c r="B61" s="14">
        <v>43054.608425925922</v>
      </c>
      <c r="C61">
        <v>2014</v>
      </c>
      <c r="D61" t="s">
        <v>4153</v>
      </c>
      <c r="E61">
        <v>250</v>
      </c>
      <c r="F61">
        <v>3500</v>
      </c>
    </row>
    <row r="62" spans="1:6">
      <c r="A62" t="s">
        <v>199</v>
      </c>
      <c r="B62" s="14">
        <v>43054.608425925922</v>
      </c>
      <c r="C62">
        <v>2014</v>
      </c>
      <c r="D62" t="s">
        <v>4154</v>
      </c>
      <c r="E62">
        <v>250</v>
      </c>
      <c r="F62">
        <v>250</v>
      </c>
    </row>
    <row r="63" spans="1:6">
      <c r="A63" t="s">
        <v>199</v>
      </c>
      <c r="B63" s="14">
        <v>43054.608425925922</v>
      </c>
      <c r="C63">
        <v>2014</v>
      </c>
      <c r="D63" t="s">
        <v>4155</v>
      </c>
      <c r="E63">
        <v>450</v>
      </c>
      <c r="F63">
        <v>450</v>
      </c>
    </row>
    <row r="64" spans="1:6">
      <c r="A64" t="s">
        <v>199</v>
      </c>
      <c r="B64" s="14">
        <v>43054.608425925922</v>
      </c>
      <c r="C64">
        <v>2015</v>
      </c>
      <c r="D64" t="s">
        <v>4153</v>
      </c>
      <c r="E64">
        <v>350</v>
      </c>
      <c r="F64">
        <v>3600</v>
      </c>
    </row>
    <row r="65" spans="1:6">
      <c r="A65" t="s">
        <v>199</v>
      </c>
      <c r="B65" s="14">
        <v>43054.608425925922</v>
      </c>
      <c r="C65">
        <v>2015</v>
      </c>
      <c r="D65" t="s">
        <v>4154</v>
      </c>
      <c r="E65">
        <v>350</v>
      </c>
      <c r="F65">
        <v>350</v>
      </c>
    </row>
    <row r="66" spans="1:6">
      <c r="A66" t="s">
        <v>199</v>
      </c>
      <c r="B66" s="14">
        <v>43054.608425925922</v>
      </c>
      <c r="C66">
        <v>2015</v>
      </c>
      <c r="D66" t="s">
        <v>4155</v>
      </c>
      <c r="E66">
        <v>550</v>
      </c>
      <c r="F66">
        <v>550</v>
      </c>
    </row>
    <row r="67" spans="1:6">
      <c r="A67" t="s">
        <v>172</v>
      </c>
      <c r="B67" s="14">
        <v>43054.608425925922</v>
      </c>
      <c r="C67">
        <v>2014</v>
      </c>
      <c r="D67" t="s">
        <v>4153</v>
      </c>
      <c r="E67">
        <v>510.66</v>
      </c>
      <c r="F67">
        <v>510.66</v>
      </c>
    </row>
    <row r="68" spans="1:6">
      <c r="A68" t="s">
        <v>172</v>
      </c>
      <c r="B68" s="14">
        <v>43054.608425925922</v>
      </c>
      <c r="C68">
        <v>2014</v>
      </c>
      <c r="D68" t="s">
        <v>4156</v>
      </c>
      <c r="E68">
        <v>0.01</v>
      </c>
      <c r="F68">
        <v>0.01</v>
      </c>
    </row>
    <row r="69" spans="1:6">
      <c r="A69" t="s">
        <v>172</v>
      </c>
      <c r="B69" s="14">
        <v>43054.608425925922</v>
      </c>
      <c r="C69">
        <v>2013</v>
      </c>
      <c r="D69" t="s">
        <v>4153</v>
      </c>
      <c r="E69">
        <v>510.66</v>
      </c>
      <c r="F69">
        <v>510.66</v>
      </c>
    </row>
    <row r="70" spans="1:6">
      <c r="A70" t="s">
        <v>172</v>
      </c>
      <c r="B70" s="14">
        <v>43054.608425925922</v>
      </c>
      <c r="C70">
        <v>2013</v>
      </c>
      <c r="D70" t="s">
        <v>4156</v>
      </c>
      <c r="E70">
        <v>0.01</v>
      </c>
      <c r="F70">
        <v>0.01</v>
      </c>
    </row>
    <row r="71" spans="1:6">
      <c r="A71" t="s">
        <v>172</v>
      </c>
      <c r="B71" s="14">
        <v>43054.608425925922</v>
      </c>
      <c r="C71">
        <v>2015</v>
      </c>
      <c r="D71" t="s">
        <v>4153</v>
      </c>
      <c r="E71">
        <v>510.66</v>
      </c>
      <c r="F71">
        <v>510.66</v>
      </c>
    </row>
    <row r="72" spans="1:6">
      <c r="A72" t="s">
        <v>172</v>
      </c>
      <c r="B72" s="14">
        <v>43054.608425925922</v>
      </c>
      <c r="C72">
        <v>2015</v>
      </c>
      <c r="D72" t="s">
        <v>4156</v>
      </c>
      <c r="E72">
        <v>0.01</v>
      </c>
      <c r="F72">
        <v>0.01</v>
      </c>
    </row>
    <row r="73" spans="1:6">
      <c r="A73" t="s">
        <v>117</v>
      </c>
      <c r="B73" s="14">
        <v>43054.608425925922</v>
      </c>
      <c r="C73">
        <v>2014</v>
      </c>
      <c r="D73" t="s">
        <v>4153</v>
      </c>
    </row>
    <row r="74" spans="1:6">
      <c r="A74" t="s">
        <v>117</v>
      </c>
      <c r="B74" s="14">
        <v>43054.608425925922</v>
      </c>
      <c r="C74">
        <v>2015</v>
      </c>
      <c r="D74" t="s">
        <v>4153</v>
      </c>
    </row>
    <row r="75" spans="1:6">
      <c r="A75" t="s">
        <v>349</v>
      </c>
      <c r="B75" s="14">
        <v>43054.608425925922</v>
      </c>
      <c r="C75">
        <v>2014</v>
      </c>
      <c r="D75" t="s">
        <v>4153</v>
      </c>
      <c r="E75">
        <v>100.15</v>
      </c>
      <c r="F75">
        <v>100.15</v>
      </c>
    </row>
    <row r="76" spans="1:6">
      <c r="A76" t="s">
        <v>349</v>
      </c>
      <c r="B76" s="14">
        <v>43054.608425925922</v>
      </c>
      <c r="C76">
        <v>2015</v>
      </c>
      <c r="D76" t="s">
        <v>4153</v>
      </c>
      <c r="E76">
        <v>100.15</v>
      </c>
      <c r="F76">
        <v>100.15</v>
      </c>
    </row>
    <row r="77" spans="1:6">
      <c r="A77" t="s">
        <v>134</v>
      </c>
      <c r="B77" s="14">
        <v>43054.608425925922</v>
      </c>
      <c r="C77">
        <v>2014</v>
      </c>
      <c r="D77" t="s">
        <v>4154</v>
      </c>
      <c r="E77">
        <v>50</v>
      </c>
      <c r="F77">
        <v>50</v>
      </c>
    </row>
    <row r="78" spans="1:6">
      <c r="A78" t="s">
        <v>134</v>
      </c>
      <c r="B78" s="14">
        <v>43054.608425925922</v>
      </c>
      <c r="C78">
        <v>2014</v>
      </c>
      <c r="D78" t="s">
        <v>4155</v>
      </c>
      <c r="E78">
        <v>175</v>
      </c>
      <c r="F78">
        <v>175</v>
      </c>
    </row>
    <row r="79" spans="1:6">
      <c r="A79" t="s">
        <v>134</v>
      </c>
      <c r="B79" s="14">
        <v>43054.608425925922</v>
      </c>
      <c r="C79">
        <v>2014</v>
      </c>
      <c r="D79" t="s">
        <v>4158</v>
      </c>
      <c r="E79">
        <v>100</v>
      </c>
      <c r="F79">
        <v>100</v>
      </c>
    </row>
    <row r="80" spans="1:6">
      <c r="A80" t="s">
        <v>134</v>
      </c>
      <c r="B80" s="14">
        <v>43054.608425925922</v>
      </c>
      <c r="C80">
        <v>2015</v>
      </c>
      <c r="D80" t="s">
        <v>4154</v>
      </c>
      <c r="E80">
        <v>50</v>
      </c>
      <c r="F80">
        <v>50</v>
      </c>
    </row>
    <row r="81" spans="1:6">
      <c r="A81" t="s">
        <v>134</v>
      </c>
      <c r="B81" s="14">
        <v>43054.608425925922</v>
      </c>
      <c r="C81">
        <v>2015</v>
      </c>
      <c r="D81" t="s">
        <v>4155</v>
      </c>
      <c r="E81">
        <v>175</v>
      </c>
      <c r="F81">
        <v>175</v>
      </c>
    </row>
    <row r="82" spans="1:6">
      <c r="A82" t="s">
        <v>134</v>
      </c>
      <c r="B82" s="14">
        <v>43054.608425925922</v>
      </c>
      <c r="C82">
        <v>2015</v>
      </c>
      <c r="D82" t="s">
        <v>4158</v>
      </c>
      <c r="E82">
        <v>100</v>
      </c>
      <c r="F82">
        <v>100</v>
      </c>
    </row>
    <row r="83" spans="1:6">
      <c r="A83" t="s">
        <v>300</v>
      </c>
      <c r="B83" s="14">
        <v>43054.608425925922</v>
      </c>
      <c r="C83">
        <v>2014</v>
      </c>
      <c r="D83" t="s">
        <v>4164</v>
      </c>
      <c r="E83">
        <v>141</v>
      </c>
      <c r="F83">
        <v>141</v>
      </c>
    </row>
    <row r="84" spans="1:6">
      <c r="A84" t="s">
        <v>300</v>
      </c>
      <c r="B84" s="14">
        <v>43054.608425925922</v>
      </c>
      <c r="C84">
        <v>2014</v>
      </c>
      <c r="D84" t="s">
        <v>4156</v>
      </c>
      <c r="E84">
        <v>0.05</v>
      </c>
      <c r="F84">
        <v>0.05</v>
      </c>
    </row>
    <row r="85" spans="1:6">
      <c r="A85" t="s">
        <v>300</v>
      </c>
      <c r="B85" s="14">
        <v>43054.608425925922</v>
      </c>
      <c r="C85">
        <v>2014</v>
      </c>
      <c r="D85" t="s">
        <v>4165</v>
      </c>
      <c r="E85">
        <v>15312</v>
      </c>
      <c r="F85">
        <v>15312</v>
      </c>
    </row>
    <row r="86" spans="1:6">
      <c r="A86" t="s">
        <v>300</v>
      </c>
      <c r="B86" s="14">
        <v>43054.608425925922</v>
      </c>
      <c r="C86">
        <v>2013</v>
      </c>
      <c r="D86" t="s">
        <v>4153</v>
      </c>
      <c r="E86">
        <v>148</v>
      </c>
      <c r="F86">
        <v>148</v>
      </c>
    </row>
    <row r="87" spans="1:6">
      <c r="A87" t="s">
        <v>300</v>
      </c>
      <c r="B87" s="14">
        <v>43054.608425925922</v>
      </c>
      <c r="C87">
        <v>2013</v>
      </c>
      <c r="D87" t="s">
        <v>4156</v>
      </c>
      <c r="E87">
        <v>7.0000000000000007E-2</v>
      </c>
      <c r="F87">
        <v>7.0000000000000007E-2</v>
      </c>
    </row>
    <row r="88" spans="1:6">
      <c r="A88" t="s">
        <v>300</v>
      </c>
      <c r="B88" s="14">
        <v>43054.608425925922</v>
      </c>
      <c r="C88">
        <v>2015</v>
      </c>
      <c r="D88" t="s">
        <v>4153</v>
      </c>
      <c r="E88">
        <v>127</v>
      </c>
      <c r="F88">
        <v>127</v>
      </c>
    </row>
    <row r="89" spans="1:6">
      <c r="A89" t="s">
        <v>300</v>
      </c>
      <c r="B89" s="14">
        <v>43054.608425925922</v>
      </c>
      <c r="C89">
        <v>2015</v>
      </c>
      <c r="D89" t="s">
        <v>4156</v>
      </c>
      <c r="E89">
        <v>0.06</v>
      </c>
      <c r="F89">
        <v>0.06</v>
      </c>
    </row>
    <row r="90" spans="1:6">
      <c r="A90" t="s">
        <v>300</v>
      </c>
      <c r="B90" s="14">
        <v>43054.608425925922</v>
      </c>
      <c r="C90">
        <v>2015</v>
      </c>
      <c r="D90" t="s">
        <v>7448</v>
      </c>
      <c r="E90">
        <v>13786</v>
      </c>
      <c r="F90">
        <v>13786</v>
      </c>
    </row>
    <row r="91" spans="1:6">
      <c r="A91" t="s">
        <v>263</v>
      </c>
      <c r="B91" s="14">
        <v>43054.608425925922</v>
      </c>
      <c r="C91">
        <v>2016</v>
      </c>
      <c r="D91" t="s">
        <v>4153</v>
      </c>
      <c r="E91">
        <v>144</v>
      </c>
      <c r="F91">
        <v>144</v>
      </c>
    </row>
    <row r="92" spans="1:6">
      <c r="A92" t="s">
        <v>263</v>
      </c>
      <c r="B92" s="14">
        <v>43054.608425925922</v>
      </c>
      <c r="C92">
        <v>2016</v>
      </c>
      <c r="D92" t="s">
        <v>4163</v>
      </c>
      <c r="E92">
        <v>1.1499999999999999</v>
      </c>
      <c r="F92">
        <v>1.1499999999999999</v>
      </c>
    </row>
    <row r="93" spans="1:6">
      <c r="A93" t="s">
        <v>380</v>
      </c>
      <c r="B93" s="14">
        <v>43054.608425925922</v>
      </c>
      <c r="C93">
        <v>2014</v>
      </c>
      <c r="D93" t="s">
        <v>4153</v>
      </c>
      <c r="E93">
        <v>100</v>
      </c>
      <c r="F93">
        <v>300</v>
      </c>
    </row>
    <row r="94" spans="1:6">
      <c r="A94" t="s">
        <v>380</v>
      </c>
      <c r="B94" s="14">
        <v>43054.608425925922</v>
      </c>
      <c r="C94">
        <v>2013</v>
      </c>
      <c r="D94" t="s">
        <v>4153</v>
      </c>
      <c r="E94">
        <v>100</v>
      </c>
      <c r="F94">
        <v>300</v>
      </c>
    </row>
    <row r="95" spans="1:6">
      <c r="A95" t="s">
        <v>380</v>
      </c>
      <c r="B95" s="14">
        <v>43054.608425925922</v>
      </c>
      <c r="C95">
        <v>2015</v>
      </c>
      <c r="D95" t="s">
        <v>4153</v>
      </c>
      <c r="E95">
        <v>100</v>
      </c>
      <c r="F95">
        <v>300</v>
      </c>
    </row>
    <row r="96" spans="1:6">
      <c r="A96" t="s">
        <v>199</v>
      </c>
      <c r="B96" s="14">
        <v>43054.608425925922</v>
      </c>
      <c r="C96">
        <v>2016</v>
      </c>
      <c r="D96" t="s">
        <v>4153</v>
      </c>
      <c r="E96">
        <v>350</v>
      </c>
      <c r="F96">
        <v>3600</v>
      </c>
    </row>
    <row r="97" spans="1:6">
      <c r="A97" t="s">
        <v>199</v>
      </c>
      <c r="B97" s="14">
        <v>43054.608425925922</v>
      </c>
      <c r="C97">
        <v>2016</v>
      </c>
      <c r="D97" t="s">
        <v>4154</v>
      </c>
      <c r="E97">
        <v>350</v>
      </c>
      <c r="F97">
        <v>350</v>
      </c>
    </row>
    <row r="98" spans="1:6">
      <c r="A98" t="s">
        <v>199</v>
      </c>
      <c r="B98" s="14">
        <v>43054.608425925922</v>
      </c>
      <c r="C98">
        <v>2016</v>
      </c>
      <c r="D98" t="s">
        <v>4155</v>
      </c>
      <c r="E98">
        <v>550</v>
      </c>
      <c r="F98">
        <v>550</v>
      </c>
    </row>
    <row r="99" spans="1:6">
      <c r="A99" t="s">
        <v>318</v>
      </c>
      <c r="B99" s="14">
        <v>43054.608425925922</v>
      </c>
      <c r="C99">
        <v>2014</v>
      </c>
      <c r="D99" t="s">
        <v>4153</v>
      </c>
      <c r="E99">
        <v>866.6</v>
      </c>
    </row>
    <row r="100" spans="1:6">
      <c r="A100" t="s">
        <v>318</v>
      </c>
      <c r="B100" s="14">
        <v>43054.608425925922</v>
      </c>
      <c r="C100">
        <v>2015</v>
      </c>
      <c r="D100" t="s">
        <v>7449</v>
      </c>
      <c r="E100">
        <v>100</v>
      </c>
      <c r="F100">
        <v>200</v>
      </c>
    </row>
    <row r="101" spans="1:6">
      <c r="A101" t="s">
        <v>318</v>
      </c>
      <c r="B101" s="14">
        <v>43054.608425925922</v>
      </c>
      <c r="C101">
        <v>2015</v>
      </c>
      <c r="D101" t="s">
        <v>7450</v>
      </c>
      <c r="E101">
        <v>800</v>
      </c>
      <c r="F101">
        <v>800</v>
      </c>
    </row>
    <row r="102" spans="1:6">
      <c r="A102" t="s">
        <v>318</v>
      </c>
      <c r="B102" s="14">
        <v>43054.608425925922</v>
      </c>
      <c r="C102">
        <v>2015</v>
      </c>
      <c r="D102" t="s">
        <v>7451</v>
      </c>
      <c r="E102">
        <v>500</v>
      </c>
      <c r="F102">
        <v>500</v>
      </c>
    </row>
    <row r="103" spans="1:6">
      <c r="A103" t="s">
        <v>205</v>
      </c>
      <c r="B103" s="14">
        <v>43054.608425925922</v>
      </c>
      <c r="C103">
        <v>2015</v>
      </c>
      <c r="D103" t="s">
        <v>7445</v>
      </c>
      <c r="E103">
        <v>360</v>
      </c>
      <c r="F103">
        <v>3000</v>
      </c>
    </row>
    <row r="104" spans="1:6">
      <c r="A104" t="s">
        <v>205</v>
      </c>
      <c r="B104" s="14">
        <v>43054.608425925922</v>
      </c>
      <c r="C104">
        <v>2015</v>
      </c>
      <c r="D104" t="s">
        <v>4162</v>
      </c>
    </row>
    <row r="105" spans="1:6">
      <c r="A105" t="s">
        <v>205</v>
      </c>
      <c r="B105" s="14">
        <v>43054.608425925922</v>
      </c>
      <c r="C105">
        <v>2015</v>
      </c>
      <c r="D105" t="s">
        <v>3450</v>
      </c>
    </row>
    <row r="106" spans="1:6">
      <c r="A106" t="s">
        <v>272</v>
      </c>
      <c r="B106" s="14">
        <v>43054.608425925922</v>
      </c>
      <c r="C106">
        <v>2016</v>
      </c>
      <c r="D106" t="s">
        <v>4156</v>
      </c>
      <c r="E106">
        <v>95.7</v>
      </c>
      <c r="F106">
        <v>957</v>
      </c>
    </row>
    <row r="107" spans="1:6">
      <c r="A107" t="s">
        <v>272</v>
      </c>
      <c r="B107" s="14">
        <v>43054.608425925922</v>
      </c>
      <c r="C107">
        <v>2016</v>
      </c>
      <c r="D107" t="s">
        <v>4154</v>
      </c>
      <c r="E107">
        <v>638</v>
      </c>
      <c r="F107">
        <v>638</v>
      </c>
    </row>
    <row r="108" spans="1:6">
      <c r="A108" t="s">
        <v>272</v>
      </c>
      <c r="B108" s="14">
        <v>43054.608425925922</v>
      </c>
      <c r="C108">
        <v>2016</v>
      </c>
      <c r="D108" t="s">
        <v>4155</v>
      </c>
      <c r="E108">
        <v>174.9</v>
      </c>
      <c r="F108">
        <v>1914</v>
      </c>
    </row>
    <row r="109" spans="1:6">
      <c r="A109" t="s">
        <v>232</v>
      </c>
      <c r="B109" s="14">
        <v>43054.608425925922</v>
      </c>
      <c r="C109">
        <v>2016</v>
      </c>
      <c r="D109" t="s">
        <v>4153</v>
      </c>
      <c r="E109">
        <v>0</v>
      </c>
      <c r="F109">
        <v>0</v>
      </c>
    </row>
    <row r="110" spans="1:6">
      <c r="A110" t="s">
        <v>380</v>
      </c>
      <c r="B110" s="14">
        <v>43054.608425925922</v>
      </c>
      <c r="C110">
        <v>2016</v>
      </c>
      <c r="D110" t="s">
        <v>4153</v>
      </c>
      <c r="E110">
        <v>100</v>
      </c>
      <c r="F110">
        <v>300</v>
      </c>
    </row>
    <row r="111" spans="1:6">
      <c r="A111" t="s">
        <v>126</v>
      </c>
      <c r="B111" s="14">
        <v>43054.608425925922</v>
      </c>
      <c r="C111">
        <v>2014</v>
      </c>
      <c r="D111" t="s">
        <v>4157</v>
      </c>
      <c r="E111">
        <v>542.83000000000004</v>
      </c>
      <c r="F111">
        <v>542.83000000000004</v>
      </c>
    </row>
    <row r="112" spans="1:6">
      <c r="A112" t="s">
        <v>126</v>
      </c>
      <c r="B112" s="14">
        <v>43054.608425925922</v>
      </c>
      <c r="C112">
        <v>2015</v>
      </c>
      <c r="D112" t="s">
        <v>3450</v>
      </c>
      <c r="E112">
        <v>548.99</v>
      </c>
      <c r="F112">
        <v>548.99</v>
      </c>
    </row>
    <row r="113" spans="1:6">
      <c r="A113" t="s">
        <v>327</v>
      </c>
      <c r="B113" s="14">
        <v>43054.608425925922</v>
      </c>
      <c r="C113">
        <v>2014</v>
      </c>
      <c r="D113" t="s">
        <v>4153</v>
      </c>
      <c r="E113">
        <v>100</v>
      </c>
      <c r="F113">
        <v>100</v>
      </c>
    </row>
    <row r="114" spans="1:6">
      <c r="A114" t="s">
        <v>327</v>
      </c>
      <c r="B114" s="14">
        <v>43054.608425925922</v>
      </c>
      <c r="C114">
        <v>2014</v>
      </c>
      <c r="D114" t="s">
        <v>4156</v>
      </c>
      <c r="E114">
        <v>5.9599999999999996E-4</v>
      </c>
      <c r="F114">
        <v>5.9599999999999996E-4</v>
      </c>
    </row>
    <row r="115" spans="1:6">
      <c r="A115" t="s">
        <v>327</v>
      </c>
      <c r="B115" s="14">
        <v>43054.608425925922</v>
      </c>
      <c r="C115">
        <v>2014</v>
      </c>
      <c r="D115" t="s">
        <v>4155</v>
      </c>
      <c r="E115">
        <v>200</v>
      </c>
      <c r="F115">
        <v>200</v>
      </c>
    </row>
    <row r="116" spans="1:6">
      <c r="A116" t="s">
        <v>327</v>
      </c>
      <c r="B116" s="14">
        <v>43054.608425925922</v>
      </c>
      <c r="C116">
        <v>2013</v>
      </c>
      <c r="D116" t="s">
        <v>4153</v>
      </c>
      <c r="E116">
        <v>100</v>
      </c>
      <c r="F116">
        <v>100</v>
      </c>
    </row>
    <row r="117" spans="1:6">
      <c r="A117" t="s">
        <v>327</v>
      </c>
      <c r="B117" s="14">
        <v>43054.608425925922</v>
      </c>
      <c r="C117">
        <v>2013</v>
      </c>
      <c r="D117" t="s">
        <v>4156</v>
      </c>
      <c r="E117">
        <v>5.9599999999999996E-4</v>
      </c>
      <c r="F117">
        <v>5.9599999999999996E-4</v>
      </c>
    </row>
    <row r="118" spans="1:6">
      <c r="A118" t="s">
        <v>327</v>
      </c>
      <c r="B118" s="14">
        <v>43054.608425925922</v>
      </c>
      <c r="C118">
        <v>2013</v>
      </c>
      <c r="D118" t="s">
        <v>4155</v>
      </c>
      <c r="E118">
        <v>200</v>
      </c>
      <c r="F118">
        <v>200</v>
      </c>
    </row>
    <row r="119" spans="1:6">
      <c r="A119" t="s">
        <v>327</v>
      </c>
      <c r="B119" s="14">
        <v>43054.608425925922</v>
      </c>
      <c r="C119">
        <v>2015</v>
      </c>
      <c r="D119" t="s">
        <v>4153</v>
      </c>
      <c r="E119">
        <v>100</v>
      </c>
      <c r="F119">
        <v>100</v>
      </c>
    </row>
    <row r="120" spans="1:6">
      <c r="A120" t="s">
        <v>327</v>
      </c>
      <c r="B120" s="14">
        <v>43054.608425925922</v>
      </c>
      <c r="C120">
        <v>2015</v>
      </c>
      <c r="D120" t="s">
        <v>4156</v>
      </c>
      <c r="E120">
        <v>5.9599999999999996E-4</v>
      </c>
      <c r="F120">
        <v>5.9599999999999996E-4</v>
      </c>
    </row>
    <row r="121" spans="1:6">
      <c r="A121" t="s">
        <v>327</v>
      </c>
      <c r="B121" s="14">
        <v>43054.608425925922</v>
      </c>
      <c r="C121">
        <v>2015</v>
      </c>
      <c r="D121" t="s">
        <v>4155</v>
      </c>
      <c r="E121">
        <v>200</v>
      </c>
      <c r="F121">
        <v>200</v>
      </c>
    </row>
    <row r="122" spans="1:6">
      <c r="A122" t="s">
        <v>368</v>
      </c>
      <c r="B122" s="14">
        <v>43054.608425925922</v>
      </c>
      <c r="C122">
        <v>2014</v>
      </c>
      <c r="D122" t="s">
        <v>4153</v>
      </c>
      <c r="E122">
        <v>467</v>
      </c>
      <c r="F122">
        <v>467</v>
      </c>
    </row>
    <row r="123" spans="1:6">
      <c r="A123" t="s">
        <v>368</v>
      </c>
      <c r="B123" s="14">
        <v>43054.608425925922</v>
      </c>
      <c r="C123">
        <v>2015</v>
      </c>
      <c r="D123" t="s">
        <v>4153</v>
      </c>
      <c r="E123">
        <v>467</v>
      </c>
      <c r="F123">
        <v>467</v>
      </c>
    </row>
    <row r="124" spans="1:6">
      <c r="A124" t="s">
        <v>368</v>
      </c>
      <c r="B124" s="14">
        <v>43054.608425925922</v>
      </c>
      <c r="C124">
        <v>2015</v>
      </c>
      <c r="D124" t="s">
        <v>7447</v>
      </c>
      <c r="E124">
        <v>154</v>
      </c>
      <c r="F124">
        <v>154</v>
      </c>
    </row>
    <row r="125" spans="1:6">
      <c r="A125" t="s">
        <v>318</v>
      </c>
      <c r="B125" s="14">
        <v>43054.608425925922</v>
      </c>
      <c r="C125">
        <v>2016</v>
      </c>
      <c r="D125" t="s">
        <v>7449</v>
      </c>
      <c r="E125">
        <v>100.49</v>
      </c>
      <c r="F125">
        <v>200.98</v>
      </c>
    </row>
    <row r="126" spans="1:6">
      <c r="A126" t="s">
        <v>318</v>
      </c>
      <c r="B126" s="14">
        <v>43054.608425925922</v>
      </c>
      <c r="C126">
        <v>2016</v>
      </c>
      <c r="D126" t="s">
        <v>7450</v>
      </c>
      <c r="E126">
        <v>803.92</v>
      </c>
      <c r="F126">
        <v>803.92</v>
      </c>
    </row>
    <row r="127" spans="1:6">
      <c r="A127" t="s">
        <v>318</v>
      </c>
      <c r="B127" s="14">
        <v>43054.608425925922</v>
      </c>
      <c r="C127">
        <v>2016</v>
      </c>
      <c r="D127" t="s">
        <v>7451</v>
      </c>
      <c r="E127">
        <v>502.45</v>
      </c>
      <c r="F127">
        <v>502.45</v>
      </c>
    </row>
    <row r="128" spans="1:6">
      <c r="A128" t="s">
        <v>248</v>
      </c>
      <c r="B128" s="14">
        <v>43054.608425925922</v>
      </c>
      <c r="C128">
        <v>2016</v>
      </c>
      <c r="D128" t="s">
        <v>4154</v>
      </c>
      <c r="E128">
        <v>500</v>
      </c>
    </row>
    <row r="129" spans="1:6">
      <c r="A129" t="s">
        <v>248</v>
      </c>
      <c r="B129" s="14">
        <v>43054.608425925922</v>
      </c>
      <c r="C129">
        <v>2016</v>
      </c>
      <c r="D129" t="s">
        <v>7452</v>
      </c>
      <c r="E129">
        <v>180</v>
      </c>
    </row>
    <row r="130" spans="1:6">
      <c r="A130" t="s">
        <v>248</v>
      </c>
      <c r="B130" s="14">
        <v>43054.608425925922</v>
      </c>
      <c r="C130">
        <v>2016</v>
      </c>
      <c r="D130" t="s">
        <v>7453</v>
      </c>
      <c r="E130">
        <v>360</v>
      </c>
    </row>
    <row r="131" spans="1:6">
      <c r="A131" t="s">
        <v>248</v>
      </c>
      <c r="B131" s="14">
        <v>43054.608425925922</v>
      </c>
      <c r="C131">
        <v>2016</v>
      </c>
      <c r="D131" t="s">
        <v>7454</v>
      </c>
      <c r="E131">
        <v>360</v>
      </c>
    </row>
    <row r="132" spans="1:6">
      <c r="A132" t="s">
        <v>248</v>
      </c>
      <c r="B132" s="14">
        <v>43054.608425925922</v>
      </c>
      <c r="C132">
        <v>2016</v>
      </c>
      <c r="D132" t="s">
        <v>7455</v>
      </c>
      <c r="E132">
        <v>1000</v>
      </c>
    </row>
    <row r="133" spans="1:6">
      <c r="A133" t="s">
        <v>311</v>
      </c>
      <c r="B133" s="14">
        <v>43054.608425925922</v>
      </c>
      <c r="C133">
        <v>2016</v>
      </c>
      <c r="D133" t="s">
        <v>4153</v>
      </c>
      <c r="E133">
        <v>118.88</v>
      </c>
      <c r="F133">
        <v>118.88</v>
      </c>
    </row>
    <row r="134" spans="1:6">
      <c r="A134" t="s">
        <v>263</v>
      </c>
      <c r="B134" s="14">
        <v>43054.608425925922</v>
      </c>
      <c r="C134">
        <v>2014</v>
      </c>
      <c r="D134" t="s">
        <v>4153</v>
      </c>
      <c r="E134">
        <v>145</v>
      </c>
      <c r="F134">
        <v>145</v>
      </c>
    </row>
    <row r="135" spans="1:6">
      <c r="A135" t="s">
        <v>263</v>
      </c>
      <c r="B135" s="14">
        <v>43054.608425925922</v>
      </c>
      <c r="C135">
        <v>2014</v>
      </c>
      <c r="D135" t="s">
        <v>4163</v>
      </c>
      <c r="E135">
        <v>1.1599999999999999</v>
      </c>
      <c r="F135">
        <v>1.1599999999999999</v>
      </c>
    </row>
    <row r="136" spans="1:6">
      <c r="A136" t="s">
        <v>263</v>
      </c>
      <c r="B136" s="14">
        <v>43054.608425925922</v>
      </c>
      <c r="C136">
        <v>2015</v>
      </c>
      <c r="D136" t="s">
        <v>4153</v>
      </c>
      <c r="E136">
        <v>145</v>
      </c>
      <c r="F136">
        <v>145</v>
      </c>
    </row>
    <row r="137" spans="1:6">
      <c r="A137" t="s">
        <v>263</v>
      </c>
      <c r="B137" s="14">
        <v>43054.608425925922</v>
      </c>
      <c r="C137">
        <v>2015</v>
      </c>
      <c r="D137" t="s">
        <v>4163</v>
      </c>
      <c r="E137">
        <v>1.1599999999999999</v>
      </c>
      <c r="F137">
        <v>1.1599999999999999</v>
      </c>
    </row>
    <row r="138" spans="1:6">
      <c r="A138" t="s">
        <v>192</v>
      </c>
      <c r="B138" s="14">
        <v>43054.608425925922</v>
      </c>
      <c r="C138">
        <v>2016</v>
      </c>
      <c r="D138" t="s">
        <v>4153</v>
      </c>
      <c r="E138">
        <v>500</v>
      </c>
      <c r="F138">
        <v>500</v>
      </c>
    </row>
    <row r="139" spans="1:6">
      <c r="A139" t="s">
        <v>192</v>
      </c>
      <c r="B139" s="14">
        <v>43054.608425925922</v>
      </c>
      <c r="C139">
        <v>2016</v>
      </c>
      <c r="D139" t="s">
        <v>4156</v>
      </c>
      <c r="E139">
        <v>5.0000000000000001E-3</v>
      </c>
      <c r="F139">
        <v>12000</v>
      </c>
    </row>
    <row r="140" spans="1:6">
      <c r="A140" t="s">
        <v>172</v>
      </c>
      <c r="B140" s="14">
        <v>43054.608425925922</v>
      </c>
      <c r="C140">
        <v>2016</v>
      </c>
      <c r="D140" t="s">
        <v>4153</v>
      </c>
      <c r="E140">
        <v>510.66</v>
      </c>
      <c r="F140">
        <v>510.66</v>
      </c>
    </row>
    <row r="141" spans="1:6">
      <c r="A141" t="s">
        <v>172</v>
      </c>
      <c r="B141" s="14">
        <v>43054.608425925922</v>
      </c>
      <c r="C141">
        <v>2016</v>
      </c>
      <c r="D141" t="s">
        <v>4156</v>
      </c>
      <c r="E141">
        <v>0.01</v>
      </c>
      <c r="F141">
        <v>0.01</v>
      </c>
    </row>
    <row r="142" spans="1:6">
      <c r="A142" t="s">
        <v>327</v>
      </c>
      <c r="B142" s="14">
        <v>43054.608425925922</v>
      </c>
      <c r="C142">
        <v>2016</v>
      </c>
      <c r="D142" t="s">
        <v>4153</v>
      </c>
      <c r="E142">
        <v>100</v>
      </c>
      <c r="F142">
        <v>100</v>
      </c>
    </row>
    <row r="143" spans="1:6">
      <c r="A143" t="s">
        <v>327</v>
      </c>
      <c r="B143" s="14">
        <v>43054.608425925922</v>
      </c>
      <c r="C143">
        <v>2016</v>
      </c>
      <c r="D143" t="s">
        <v>4156</v>
      </c>
      <c r="E143">
        <v>5.9599999999999996E-4</v>
      </c>
      <c r="F143">
        <v>5.9599999999999996E-4</v>
      </c>
    </row>
    <row r="144" spans="1:6">
      <c r="A144" t="s">
        <v>327</v>
      </c>
      <c r="B144" s="14">
        <v>43054.608425925922</v>
      </c>
      <c r="C144">
        <v>2016</v>
      </c>
      <c r="D144" t="s">
        <v>4155</v>
      </c>
      <c r="E144">
        <v>200</v>
      </c>
      <c r="F144">
        <v>200</v>
      </c>
    </row>
    <row r="145" spans="1:6">
      <c r="A145" t="s">
        <v>155</v>
      </c>
      <c r="B145" s="14">
        <v>43054.608425925922</v>
      </c>
      <c r="C145">
        <v>2016</v>
      </c>
      <c r="D145" t="s">
        <v>4153</v>
      </c>
      <c r="E145">
        <v>96</v>
      </c>
      <c r="F145">
        <v>96</v>
      </c>
    </row>
    <row r="146" spans="1:6">
      <c r="A146" t="s">
        <v>155</v>
      </c>
      <c r="B146" s="14">
        <v>43054.608425925922</v>
      </c>
      <c r="C146">
        <v>2016</v>
      </c>
      <c r="D146" t="s">
        <v>4156</v>
      </c>
      <c r="E146">
        <v>4.4000000000000003E-3</v>
      </c>
      <c r="F146">
        <v>4.4000000000000003E-3</v>
      </c>
    </row>
    <row r="147" spans="1:6">
      <c r="A147" t="s">
        <v>117</v>
      </c>
      <c r="B147" s="14">
        <v>43054.608425925922</v>
      </c>
      <c r="C147">
        <v>2016</v>
      </c>
      <c r="D147" t="s">
        <v>4153</v>
      </c>
    </row>
  </sheetData>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F108"/>
  <sheetViews>
    <sheetView workbookViewId="0"/>
  </sheetViews>
  <sheetFormatPr defaultRowHeight="15"/>
  <sheetData>
    <row r="1" spans="1:6">
      <c r="A1">
        <v>10.3</v>
      </c>
      <c r="B1" t="s">
        <v>4947</v>
      </c>
    </row>
    <row r="2" spans="1:6">
      <c r="A2" s="10" t="str">
        <f>HYPERLINK("#'Contents'!B192", "Back to Contents")</f>
        <v>Back to Contents</v>
      </c>
    </row>
    <row r="3" spans="1:6">
      <c r="A3" t="s">
        <v>110</v>
      </c>
      <c r="B3" t="s">
        <v>109</v>
      </c>
      <c r="C3" t="s">
        <v>108</v>
      </c>
      <c r="D3" t="s">
        <v>4166</v>
      </c>
      <c r="E3" t="s">
        <v>4167</v>
      </c>
      <c r="F3" t="s">
        <v>4168</v>
      </c>
    </row>
    <row r="4" spans="1:6">
      <c r="A4" t="s">
        <v>205</v>
      </c>
      <c r="B4" s="14">
        <v>43054.608437499999</v>
      </c>
      <c r="C4">
        <v>2016</v>
      </c>
      <c r="D4" t="s">
        <v>4169</v>
      </c>
      <c r="E4">
        <v>600</v>
      </c>
      <c r="F4">
        <v>1200</v>
      </c>
    </row>
    <row r="5" spans="1:6">
      <c r="A5" t="s">
        <v>205</v>
      </c>
      <c r="B5" s="14">
        <v>43054.608437499999</v>
      </c>
      <c r="C5">
        <v>2016</v>
      </c>
      <c r="D5" t="s">
        <v>7456</v>
      </c>
      <c r="E5">
        <v>1250</v>
      </c>
      <c r="F5">
        <v>1250</v>
      </c>
    </row>
    <row r="6" spans="1:6">
      <c r="A6" t="s">
        <v>205</v>
      </c>
      <c r="B6" s="14">
        <v>43054.608437499999</v>
      </c>
      <c r="C6">
        <v>2016</v>
      </c>
      <c r="D6" t="s">
        <v>7457</v>
      </c>
      <c r="E6">
        <v>0</v>
      </c>
      <c r="F6">
        <v>0</v>
      </c>
    </row>
    <row r="7" spans="1:6">
      <c r="A7" t="s">
        <v>205</v>
      </c>
      <c r="B7" s="14">
        <v>43054.608437499999</v>
      </c>
      <c r="C7">
        <v>2016</v>
      </c>
      <c r="D7" t="s">
        <v>7458</v>
      </c>
      <c r="E7">
        <v>3592</v>
      </c>
      <c r="F7">
        <v>3792</v>
      </c>
    </row>
    <row r="8" spans="1:6">
      <c r="A8" t="s">
        <v>272</v>
      </c>
      <c r="B8" s="14">
        <v>43054.608437499999</v>
      </c>
      <c r="C8">
        <v>2014</v>
      </c>
      <c r="D8" s="15" t="s">
        <v>7459</v>
      </c>
      <c r="E8">
        <v>31.9</v>
      </c>
      <c r="F8">
        <v>31.9</v>
      </c>
    </row>
    <row r="9" spans="1:6">
      <c r="A9" t="s">
        <v>272</v>
      </c>
      <c r="B9" s="14">
        <v>43054.608437499999</v>
      </c>
      <c r="C9">
        <v>2014</v>
      </c>
      <c r="D9" s="15" t="s">
        <v>7460</v>
      </c>
      <c r="E9">
        <v>638</v>
      </c>
      <c r="F9">
        <v>638</v>
      </c>
    </row>
    <row r="10" spans="1:6">
      <c r="A10" t="s">
        <v>359</v>
      </c>
      <c r="B10" s="14">
        <v>43054.608437499999</v>
      </c>
      <c r="C10">
        <v>2014</v>
      </c>
      <c r="D10" t="s">
        <v>4182</v>
      </c>
      <c r="E10">
        <v>50</v>
      </c>
      <c r="F10">
        <v>50</v>
      </c>
    </row>
    <row r="11" spans="1:6">
      <c r="A11" t="s">
        <v>359</v>
      </c>
      <c r="B11" s="14">
        <v>43054.608437499999</v>
      </c>
      <c r="C11">
        <v>2015</v>
      </c>
      <c r="D11" t="s">
        <v>4182</v>
      </c>
      <c r="E11">
        <v>50</v>
      </c>
      <c r="F11">
        <v>50</v>
      </c>
    </row>
    <row r="12" spans="1:6">
      <c r="A12" t="s">
        <v>155</v>
      </c>
      <c r="B12" s="14">
        <v>43054.608437499999</v>
      </c>
      <c r="C12">
        <v>2015</v>
      </c>
      <c r="D12" t="s">
        <v>4169</v>
      </c>
      <c r="E12">
        <v>48</v>
      </c>
      <c r="F12">
        <v>48</v>
      </c>
    </row>
    <row r="13" spans="1:6">
      <c r="A13" t="s">
        <v>232</v>
      </c>
      <c r="B13" s="14">
        <v>43054.608437499999</v>
      </c>
      <c r="C13">
        <v>2014</v>
      </c>
      <c r="D13" t="s">
        <v>4169</v>
      </c>
      <c r="E13">
        <v>350</v>
      </c>
      <c r="F13">
        <v>350</v>
      </c>
    </row>
    <row r="14" spans="1:6">
      <c r="A14" t="s">
        <v>232</v>
      </c>
      <c r="B14" s="14">
        <v>43054.608437499999</v>
      </c>
      <c r="C14">
        <v>2014</v>
      </c>
      <c r="D14" t="s">
        <v>4172</v>
      </c>
      <c r="E14">
        <v>100</v>
      </c>
      <c r="F14">
        <v>100</v>
      </c>
    </row>
    <row r="15" spans="1:6">
      <c r="A15" t="s">
        <v>232</v>
      </c>
      <c r="B15" s="14">
        <v>43054.608437499999</v>
      </c>
      <c r="C15">
        <v>2015</v>
      </c>
      <c r="D15" t="s">
        <v>4169</v>
      </c>
      <c r="E15">
        <v>350</v>
      </c>
      <c r="F15">
        <v>350</v>
      </c>
    </row>
    <row r="16" spans="1:6">
      <c r="A16" t="s">
        <v>232</v>
      </c>
      <c r="B16" s="14">
        <v>43054.608437499999</v>
      </c>
      <c r="C16">
        <v>2015</v>
      </c>
      <c r="D16" t="s">
        <v>4172</v>
      </c>
      <c r="E16">
        <v>0</v>
      </c>
      <c r="F16">
        <v>100</v>
      </c>
    </row>
    <row r="17" spans="1:6">
      <c r="A17" t="s">
        <v>134</v>
      </c>
      <c r="B17" s="14">
        <v>43054.608437499999</v>
      </c>
      <c r="C17">
        <v>2016</v>
      </c>
      <c r="D17" t="s">
        <v>7461</v>
      </c>
      <c r="E17">
        <v>100</v>
      </c>
      <c r="F17">
        <v>100</v>
      </c>
    </row>
    <row r="18" spans="1:6">
      <c r="A18" t="s">
        <v>134</v>
      </c>
      <c r="B18" s="14">
        <v>43054.608437499999</v>
      </c>
      <c r="C18">
        <v>2016</v>
      </c>
      <c r="D18" t="s">
        <v>7462</v>
      </c>
      <c r="E18">
        <v>175</v>
      </c>
      <c r="F18">
        <v>175</v>
      </c>
    </row>
    <row r="19" spans="1:6">
      <c r="A19" t="s">
        <v>134</v>
      </c>
      <c r="B19" s="14">
        <v>43054.608437499999</v>
      </c>
      <c r="C19">
        <v>2016</v>
      </c>
      <c r="D19" t="s">
        <v>7463</v>
      </c>
      <c r="E19">
        <v>50</v>
      </c>
      <c r="F19">
        <v>50</v>
      </c>
    </row>
    <row r="20" spans="1:6">
      <c r="A20" t="s">
        <v>239</v>
      </c>
      <c r="B20" s="14">
        <v>43054.608437499999</v>
      </c>
      <c r="C20">
        <v>2016</v>
      </c>
      <c r="D20" t="s">
        <v>4169</v>
      </c>
      <c r="E20">
        <v>400</v>
      </c>
      <c r="F20">
        <v>400</v>
      </c>
    </row>
    <row r="21" spans="1:6">
      <c r="A21" t="s">
        <v>359</v>
      </c>
      <c r="B21" s="14">
        <v>43054.608437499999</v>
      </c>
      <c r="C21">
        <v>2016</v>
      </c>
      <c r="D21" t="s">
        <v>4182</v>
      </c>
      <c r="E21">
        <v>50</v>
      </c>
      <c r="F21">
        <v>50</v>
      </c>
    </row>
    <row r="22" spans="1:6">
      <c r="A22" t="s">
        <v>215</v>
      </c>
      <c r="B22" s="14">
        <v>43054.608437499999</v>
      </c>
      <c r="C22">
        <v>2016</v>
      </c>
      <c r="D22" t="s">
        <v>4169</v>
      </c>
      <c r="E22">
        <v>0</v>
      </c>
      <c r="F22">
        <v>0</v>
      </c>
    </row>
    <row r="23" spans="1:6">
      <c r="A23" t="s">
        <v>272</v>
      </c>
      <c r="B23" s="14">
        <v>43054.608437499999</v>
      </c>
      <c r="C23">
        <v>2015</v>
      </c>
      <c r="D23" s="15" t="s">
        <v>7459</v>
      </c>
      <c r="E23">
        <v>31.9</v>
      </c>
      <c r="F23">
        <v>31.9</v>
      </c>
    </row>
    <row r="24" spans="1:6">
      <c r="A24" t="s">
        <v>272</v>
      </c>
      <c r="B24" s="14">
        <v>43054.608437499999</v>
      </c>
      <c r="C24">
        <v>2015</v>
      </c>
      <c r="D24" s="15" t="s">
        <v>7460</v>
      </c>
      <c r="E24">
        <v>638</v>
      </c>
      <c r="F24">
        <v>638</v>
      </c>
    </row>
    <row r="25" spans="1:6">
      <c r="A25" t="s">
        <v>155</v>
      </c>
      <c r="B25" s="14">
        <v>43054.608437499999</v>
      </c>
      <c r="C25">
        <v>2013</v>
      </c>
      <c r="D25" t="s">
        <v>4169</v>
      </c>
      <c r="E25">
        <v>48</v>
      </c>
      <c r="F25">
        <v>48</v>
      </c>
    </row>
    <row r="26" spans="1:6">
      <c r="A26" t="s">
        <v>155</v>
      </c>
      <c r="B26" s="14">
        <v>43054.608437499999</v>
      </c>
      <c r="C26">
        <v>2014</v>
      </c>
      <c r="D26" t="s">
        <v>4169</v>
      </c>
      <c r="E26">
        <v>48</v>
      </c>
      <c r="F26">
        <v>48</v>
      </c>
    </row>
    <row r="27" spans="1:6">
      <c r="A27" t="s">
        <v>239</v>
      </c>
      <c r="B27" s="14">
        <v>43054.608437499999</v>
      </c>
      <c r="C27">
        <v>2014</v>
      </c>
      <c r="D27" t="s">
        <v>4169</v>
      </c>
      <c r="E27">
        <v>400</v>
      </c>
      <c r="F27">
        <v>400</v>
      </c>
    </row>
    <row r="28" spans="1:6">
      <c r="A28" t="s">
        <v>239</v>
      </c>
      <c r="B28" s="14">
        <v>43054.608437499999</v>
      </c>
      <c r="C28">
        <v>2015</v>
      </c>
      <c r="D28" t="s">
        <v>4169</v>
      </c>
      <c r="E28">
        <v>400</v>
      </c>
      <c r="F28">
        <v>400</v>
      </c>
    </row>
    <row r="29" spans="1:6">
      <c r="A29" t="s">
        <v>192</v>
      </c>
      <c r="B29" s="14">
        <v>43054.608437499999</v>
      </c>
      <c r="C29">
        <v>2014</v>
      </c>
      <c r="D29" t="s">
        <v>4169</v>
      </c>
      <c r="E29">
        <v>500</v>
      </c>
      <c r="F29">
        <v>500</v>
      </c>
    </row>
    <row r="30" spans="1:6">
      <c r="A30" t="s">
        <v>192</v>
      </c>
      <c r="B30" s="14">
        <v>43054.608437499999</v>
      </c>
      <c r="C30">
        <v>2014</v>
      </c>
      <c r="D30" t="s">
        <v>4170</v>
      </c>
      <c r="E30">
        <v>60</v>
      </c>
      <c r="F30">
        <v>60</v>
      </c>
    </row>
    <row r="31" spans="1:6">
      <c r="A31" t="s">
        <v>192</v>
      </c>
      <c r="B31" s="14">
        <v>43054.608437499999</v>
      </c>
      <c r="C31">
        <v>2015</v>
      </c>
      <c r="D31" t="s">
        <v>4169</v>
      </c>
      <c r="E31">
        <v>500</v>
      </c>
      <c r="F31">
        <v>500</v>
      </c>
    </row>
    <row r="32" spans="1:6">
      <c r="A32" t="s">
        <v>192</v>
      </c>
      <c r="B32" s="14">
        <v>43054.608437499999</v>
      </c>
      <c r="C32">
        <v>2015</v>
      </c>
      <c r="D32" t="s">
        <v>4170</v>
      </c>
      <c r="E32">
        <v>60</v>
      </c>
      <c r="F32">
        <v>60</v>
      </c>
    </row>
    <row r="33" spans="1:6">
      <c r="A33" t="s">
        <v>254</v>
      </c>
      <c r="B33" s="14">
        <v>43054.608437499999</v>
      </c>
      <c r="C33">
        <v>2014</v>
      </c>
      <c r="D33" t="s">
        <v>4169</v>
      </c>
      <c r="E33">
        <v>1230</v>
      </c>
      <c r="F33">
        <v>1230</v>
      </c>
    </row>
    <row r="34" spans="1:6">
      <c r="A34" t="s">
        <v>254</v>
      </c>
      <c r="B34" s="14">
        <v>43054.608437499999</v>
      </c>
      <c r="C34">
        <v>2015</v>
      </c>
      <c r="D34" t="s">
        <v>4169</v>
      </c>
      <c r="E34">
        <v>1230</v>
      </c>
      <c r="F34">
        <v>1230</v>
      </c>
    </row>
    <row r="35" spans="1:6">
      <c r="A35" t="s">
        <v>215</v>
      </c>
      <c r="B35" s="14">
        <v>43054.608437499999</v>
      </c>
      <c r="C35">
        <v>2014</v>
      </c>
      <c r="D35" t="s">
        <v>4169</v>
      </c>
      <c r="E35">
        <v>100</v>
      </c>
      <c r="F35">
        <v>100</v>
      </c>
    </row>
    <row r="36" spans="1:6">
      <c r="A36" t="s">
        <v>215</v>
      </c>
      <c r="B36" s="14">
        <v>43054.608437499999</v>
      </c>
      <c r="C36">
        <v>2013</v>
      </c>
      <c r="D36" t="s">
        <v>4169</v>
      </c>
      <c r="E36">
        <v>100</v>
      </c>
      <c r="F36">
        <v>100</v>
      </c>
    </row>
    <row r="37" spans="1:6">
      <c r="A37" t="s">
        <v>215</v>
      </c>
      <c r="B37" s="14">
        <v>43054.608437499999</v>
      </c>
      <c r="C37">
        <v>2015</v>
      </c>
      <c r="D37" t="s">
        <v>4169</v>
      </c>
      <c r="E37">
        <v>100</v>
      </c>
      <c r="F37">
        <v>100</v>
      </c>
    </row>
    <row r="38" spans="1:6">
      <c r="A38" t="s">
        <v>205</v>
      </c>
      <c r="B38" s="14">
        <v>43054.608437499999</v>
      </c>
      <c r="C38">
        <v>2013</v>
      </c>
      <c r="D38" t="s">
        <v>4169</v>
      </c>
      <c r="E38">
        <v>600</v>
      </c>
      <c r="F38">
        <v>1800</v>
      </c>
    </row>
    <row r="39" spans="1:6">
      <c r="A39" t="s">
        <v>205</v>
      </c>
      <c r="B39" s="14">
        <v>43054.608437499999</v>
      </c>
      <c r="C39">
        <v>2013</v>
      </c>
      <c r="D39" t="s">
        <v>4175</v>
      </c>
      <c r="E39">
        <v>1250</v>
      </c>
      <c r="F39">
        <v>1250</v>
      </c>
    </row>
    <row r="40" spans="1:6">
      <c r="A40" t="s">
        <v>205</v>
      </c>
      <c r="B40" s="14">
        <v>43054.608437499999</v>
      </c>
      <c r="C40">
        <v>2013</v>
      </c>
      <c r="D40" t="s">
        <v>4176</v>
      </c>
      <c r="E40">
        <v>300</v>
      </c>
      <c r="F40">
        <v>300</v>
      </c>
    </row>
    <row r="41" spans="1:6">
      <c r="A41" t="s">
        <v>205</v>
      </c>
      <c r="B41" s="14">
        <v>43054.608437499999</v>
      </c>
      <c r="C41">
        <v>2013</v>
      </c>
      <c r="D41" t="s">
        <v>4177</v>
      </c>
      <c r="E41">
        <v>2500</v>
      </c>
      <c r="F41">
        <v>2500</v>
      </c>
    </row>
    <row r="42" spans="1:6">
      <c r="A42" t="s">
        <v>205</v>
      </c>
      <c r="B42" s="14">
        <v>43054.608437499999</v>
      </c>
      <c r="C42">
        <v>2014</v>
      </c>
      <c r="D42" t="s">
        <v>4169</v>
      </c>
      <c r="E42">
        <v>600</v>
      </c>
      <c r="F42">
        <v>1800</v>
      </c>
    </row>
    <row r="43" spans="1:6">
      <c r="A43" t="s">
        <v>205</v>
      </c>
      <c r="B43" s="14">
        <v>43054.608437499999</v>
      </c>
      <c r="C43">
        <v>2014</v>
      </c>
      <c r="D43" t="s">
        <v>4178</v>
      </c>
      <c r="E43">
        <v>1250</v>
      </c>
      <c r="F43">
        <v>1250</v>
      </c>
    </row>
    <row r="44" spans="1:6">
      <c r="A44" t="s">
        <v>205</v>
      </c>
      <c r="B44" s="14">
        <v>43054.608437499999</v>
      </c>
      <c r="C44">
        <v>2014</v>
      </c>
      <c r="D44" t="s">
        <v>4179</v>
      </c>
      <c r="E44">
        <v>300</v>
      </c>
      <c r="F44">
        <v>300</v>
      </c>
    </row>
    <row r="45" spans="1:6">
      <c r="A45" t="s">
        <v>205</v>
      </c>
      <c r="B45" s="14">
        <v>43054.608437499999</v>
      </c>
      <c r="C45">
        <v>2014</v>
      </c>
      <c r="D45" t="s">
        <v>4180</v>
      </c>
      <c r="E45">
        <v>2500</v>
      </c>
      <c r="F45">
        <v>2500</v>
      </c>
    </row>
    <row r="46" spans="1:6">
      <c r="A46" t="s">
        <v>311</v>
      </c>
      <c r="B46" s="14">
        <v>43054.608437499999</v>
      </c>
      <c r="C46">
        <v>2014</v>
      </c>
      <c r="D46" t="s">
        <v>4169</v>
      </c>
      <c r="E46">
        <v>100</v>
      </c>
      <c r="F46">
        <v>100</v>
      </c>
    </row>
    <row r="47" spans="1:6">
      <c r="A47" t="s">
        <v>311</v>
      </c>
      <c r="B47" s="14">
        <v>43054.608437499999</v>
      </c>
      <c r="C47">
        <v>2015</v>
      </c>
      <c r="D47" t="s">
        <v>4169</v>
      </c>
      <c r="E47">
        <v>465.37</v>
      </c>
      <c r="F47">
        <v>465.37</v>
      </c>
    </row>
    <row r="48" spans="1:6">
      <c r="A48" t="s">
        <v>368</v>
      </c>
      <c r="B48" s="14">
        <v>43054.608437499999</v>
      </c>
      <c r="C48">
        <v>2016</v>
      </c>
      <c r="D48" t="s">
        <v>4169</v>
      </c>
      <c r="E48">
        <v>233</v>
      </c>
      <c r="F48">
        <v>233</v>
      </c>
    </row>
    <row r="49" spans="1:6">
      <c r="A49" t="s">
        <v>368</v>
      </c>
      <c r="B49" s="14">
        <v>43054.608437499999</v>
      </c>
      <c r="C49">
        <v>2016</v>
      </c>
      <c r="D49" t="s">
        <v>4172</v>
      </c>
      <c r="E49">
        <v>68</v>
      </c>
      <c r="F49">
        <v>68</v>
      </c>
    </row>
    <row r="50" spans="1:6">
      <c r="A50" t="s">
        <v>368</v>
      </c>
      <c r="B50" s="14">
        <v>43054.608437499999</v>
      </c>
      <c r="C50">
        <v>2016</v>
      </c>
      <c r="D50" t="s">
        <v>7464</v>
      </c>
      <c r="E50">
        <v>233</v>
      </c>
      <c r="F50">
        <v>233</v>
      </c>
    </row>
    <row r="51" spans="1:6">
      <c r="A51" t="s">
        <v>180</v>
      </c>
      <c r="B51" s="14">
        <v>43054.608437499999</v>
      </c>
      <c r="C51">
        <v>2016</v>
      </c>
      <c r="D51" t="s">
        <v>7465</v>
      </c>
      <c r="E51">
        <v>300</v>
      </c>
      <c r="F51">
        <v>300</v>
      </c>
    </row>
    <row r="52" spans="1:6">
      <c r="A52" t="s">
        <v>162</v>
      </c>
      <c r="B52" s="14">
        <v>43054.608437499999</v>
      </c>
      <c r="C52">
        <v>2015</v>
      </c>
      <c r="D52" t="s">
        <v>7466</v>
      </c>
      <c r="E52">
        <v>400</v>
      </c>
      <c r="F52">
        <v>400</v>
      </c>
    </row>
    <row r="53" spans="1:6">
      <c r="A53" t="s">
        <v>300</v>
      </c>
      <c r="B53" s="14">
        <v>43054.608437499999</v>
      </c>
      <c r="C53">
        <v>2016</v>
      </c>
      <c r="D53" t="s">
        <v>4169</v>
      </c>
      <c r="E53">
        <v>128</v>
      </c>
      <c r="F53">
        <v>128</v>
      </c>
    </row>
    <row r="54" spans="1:6">
      <c r="A54" t="s">
        <v>300</v>
      </c>
      <c r="B54" s="14">
        <v>43054.608437499999</v>
      </c>
      <c r="C54">
        <v>2016</v>
      </c>
      <c r="D54" t="s">
        <v>4181</v>
      </c>
      <c r="E54">
        <v>16009</v>
      </c>
      <c r="F54">
        <v>16009</v>
      </c>
    </row>
    <row r="55" spans="1:6">
      <c r="A55" t="s">
        <v>349</v>
      </c>
      <c r="B55" s="14">
        <v>43054.608437499999</v>
      </c>
      <c r="C55">
        <v>2016</v>
      </c>
      <c r="D55" t="s">
        <v>4169</v>
      </c>
      <c r="E55">
        <v>100.15</v>
      </c>
      <c r="F55">
        <v>100.15</v>
      </c>
    </row>
    <row r="56" spans="1:6">
      <c r="A56" t="s">
        <v>199</v>
      </c>
      <c r="B56" s="14">
        <v>43054.608437499999</v>
      </c>
      <c r="C56">
        <v>2014</v>
      </c>
      <c r="D56" t="s">
        <v>4169</v>
      </c>
      <c r="E56">
        <v>450</v>
      </c>
      <c r="F56">
        <v>450</v>
      </c>
    </row>
    <row r="57" spans="1:6">
      <c r="A57" t="s">
        <v>199</v>
      </c>
      <c r="B57" s="14">
        <v>43054.608437499999</v>
      </c>
      <c r="C57">
        <v>2015</v>
      </c>
      <c r="D57" t="s">
        <v>4169</v>
      </c>
      <c r="E57">
        <v>750</v>
      </c>
      <c r="F57">
        <v>750</v>
      </c>
    </row>
    <row r="58" spans="1:6">
      <c r="A58" t="s">
        <v>117</v>
      </c>
      <c r="B58" s="14">
        <v>43054.608437499999</v>
      </c>
      <c r="C58">
        <v>2014</v>
      </c>
      <c r="D58" t="s">
        <v>4169</v>
      </c>
    </row>
    <row r="59" spans="1:6">
      <c r="A59" t="s">
        <v>117</v>
      </c>
      <c r="B59" s="14">
        <v>43054.608437499999</v>
      </c>
      <c r="C59">
        <v>2015</v>
      </c>
      <c r="D59" t="s">
        <v>4169</v>
      </c>
    </row>
    <row r="60" spans="1:6">
      <c r="A60" t="s">
        <v>349</v>
      </c>
      <c r="B60" s="14">
        <v>43054.608437499999</v>
      </c>
      <c r="C60">
        <v>2014</v>
      </c>
      <c r="D60" t="s">
        <v>4169</v>
      </c>
      <c r="E60">
        <v>100.15</v>
      </c>
      <c r="F60">
        <v>100.15</v>
      </c>
    </row>
    <row r="61" spans="1:6">
      <c r="A61" t="s">
        <v>349</v>
      </c>
      <c r="B61" s="14">
        <v>43054.608437499999</v>
      </c>
      <c r="C61">
        <v>2015</v>
      </c>
      <c r="D61" t="s">
        <v>4169</v>
      </c>
      <c r="E61">
        <v>100.15</v>
      </c>
      <c r="F61">
        <v>100.15</v>
      </c>
    </row>
    <row r="62" spans="1:6">
      <c r="A62" t="s">
        <v>134</v>
      </c>
      <c r="B62" s="14">
        <v>43054.608437499999</v>
      </c>
      <c r="C62">
        <v>2014</v>
      </c>
      <c r="D62" t="s">
        <v>4169</v>
      </c>
      <c r="E62">
        <v>100</v>
      </c>
      <c r="F62">
        <v>100</v>
      </c>
    </row>
    <row r="63" spans="1:6">
      <c r="A63" t="s">
        <v>134</v>
      </c>
      <c r="B63" s="14">
        <v>43054.608437499999</v>
      </c>
      <c r="C63">
        <v>2015</v>
      </c>
      <c r="D63" t="s">
        <v>4169</v>
      </c>
      <c r="E63">
        <v>100</v>
      </c>
      <c r="F63">
        <v>100</v>
      </c>
    </row>
    <row r="64" spans="1:6">
      <c r="A64" t="s">
        <v>300</v>
      </c>
      <c r="B64" s="14">
        <v>43054.608437499999</v>
      </c>
      <c r="C64">
        <v>2014</v>
      </c>
      <c r="D64" t="s">
        <v>4169</v>
      </c>
      <c r="E64">
        <v>148</v>
      </c>
      <c r="F64">
        <v>148</v>
      </c>
    </row>
    <row r="65" spans="1:6">
      <c r="A65" t="s">
        <v>300</v>
      </c>
      <c r="B65" s="14">
        <v>43054.608437499999</v>
      </c>
      <c r="C65">
        <v>2014</v>
      </c>
      <c r="D65" t="s">
        <v>4181</v>
      </c>
      <c r="E65">
        <v>17668</v>
      </c>
      <c r="F65">
        <v>17668</v>
      </c>
    </row>
    <row r="66" spans="1:6">
      <c r="A66" t="s">
        <v>300</v>
      </c>
      <c r="B66" s="14">
        <v>43054.608437499999</v>
      </c>
      <c r="C66">
        <v>2013</v>
      </c>
      <c r="D66" t="s">
        <v>4169</v>
      </c>
      <c r="E66">
        <v>148</v>
      </c>
      <c r="F66">
        <v>148</v>
      </c>
    </row>
    <row r="67" spans="1:6">
      <c r="A67" t="s">
        <v>300</v>
      </c>
      <c r="B67" s="14">
        <v>43054.608437499999</v>
      </c>
      <c r="C67">
        <v>2015</v>
      </c>
      <c r="D67" t="s">
        <v>4169</v>
      </c>
      <c r="E67">
        <v>127</v>
      </c>
      <c r="F67">
        <v>127</v>
      </c>
    </row>
    <row r="68" spans="1:6">
      <c r="A68" t="s">
        <v>300</v>
      </c>
      <c r="B68" s="14">
        <v>43054.608437499999</v>
      </c>
      <c r="C68">
        <v>2015</v>
      </c>
      <c r="D68" t="s">
        <v>4181</v>
      </c>
      <c r="E68">
        <v>15907</v>
      </c>
      <c r="F68">
        <v>15907</v>
      </c>
    </row>
    <row r="69" spans="1:6">
      <c r="A69" t="s">
        <v>263</v>
      </c>
      <c r="B69" s="14">
        <v>43054.608437499999</v>
      </c>
      <c r="C69">
        <v>2016</v>
      </c>
      <c r="D69" t="s">
        <v>4169</v>
      </c>
      <c r="E69">
        <v>86</v>
      </c>
      <c r="F69">
        <v>86</v>
      </c>
    </row>
    <row r="70" spans="1:6">
      <c r="A70" t="s">
        <v>162</v>
      </c>
      <c r="B70" s="14">
        <v>43054.608437499999</v>
      </c>
      <c r="C70">
        <v>2014</v>
      </c>
      <c r="D70" t="s">
        <v>4174</v>
      </c>
      <c r="E70">
        <v>400</v>
      </c>
      <c r="F70">
        <v>400</v>
      </c>
    </row>
    <row r="71" spans="1:6">
      <c r="A71" t="s">
        <v>199</v>
      </c>
      <c r="B71" s="14">
        <v>43054.608437499999</v>
      </c>
      <c r="C71">
        <v>2016</v>
      </c>
      <c r="D71" t="s">
        <v>4169</v>
      </c>
      <c r="E71">
        <v>750</v>
      </c>
      <c r="F71">
        <v>750</v>
      </c>
    </row>
    <row r="72" spans="1:6">
      <c r="A72" t="s">
        <v>318</v>
      </c>
      <c r="B72" s="14">
        <v>43054.608437499999</v>
      </c>
      <c r="C72">
        <v>2014</v>
      </c>
      <c r="D72" t="s">
        <v>4169</v>
      </c>
      <c r="E72">
        <v>866.6</v>
      </c>
    </row>
    <row r="73" spans="1:6">
      <c r="A73" t="s">
        <v>318</v>
      </c>
      <c r="B73" s="14">
        <v>43054.608437499999</v>
      </c>
      <c r="C73">
        <v>2015</v>
      </c>
      <c r="D73" t="s">
        <v>4169</v>
      </c>
      <c r="E73">
        <v>350</v>
      </c>
      <c r="F73">
        <v>700</v>
      </c>
    </row>
    <row r="74" spans="1:6">
      <c r="A74" t="s">
        <v>318</v>
      </c>
      <c r="B74" s="14">
        <v>43054.608437499999</v>
      </c>
      <c r="C74">
        <v>2015</v>
      </c>
      <c r="D74" t="s">
        <v>7467</v>
      </c>
      <c r="E74">
        <v>1000</v>
      </c>
      <c r="F74">
        <v>1000</v>
      </c>
    </row>
    <row r="75" spans="1:6">
      <c r="A75" t="s">
        <v>318</v>
      </c>
      <c r="B75" s="14">
        <v>43054.608437499999</v>
      </c>
      <c r="C75">
        <v>2015</v>
      </c>
      <c r="D75" t="s">
        <v>7468</v>
      </c>
      <c r="E75">
        <v>800</v>
      </c>
      <c r="F75">
        <v>800</v>
      </c>
    </row>
    <row r="76" spans="1:6">
      <c r="A76" t="s">
        <v>318</v>
      </c>
      <c r="B76" s="14">
        <v>43054.608437499999</v>
      </c>
      <c r="C76">
        <v>2015</v>
      </c>
      <c r="D76" s="15" t="s">
        <v>7469</v>
      </c>
      <c r="E76">
        <v>1000</v>
      </c>
      <c r="F76">
        <v>1000</v>
      </c>
    </row>
    <row r="77" spans="1:6">
      <c r="A77" t="s">
        <v>205</v>
      </c>
      <c r="B77" s="14">
        <v>43054.608437499999</v>
      </c>
      <c r="C77">
        <v>2015</v>
      </c>
      <c r="D77" t="s">
        <v>4169</v>
      </c>
      <c r="E77">
        <v>600</v>
      </c>
      <c r="F77">
        <v>1800</v>
      </c>
    </row>
    <row r="78" spans="1:6">
      <c r="A78" t="s">
        <v>205</v>
      </c>
      <c r="B78" s="14">
        <v>43054.608437499999</v>
      </c>
      <c r="C78">
        <v>2015</v>
      </c>
      <c r="D78" t="s">
        <v>7456</v>
      </c>
      <c r="E78">
        <v>1250</v>
      </c>
      <c r="F78">
        <v>1250</v>
      </c>
    </row>
    <row r="79" spans="1:6">
      <c r="A79" t="s">
        <v>205</v>
      </c>
      <c r="B79" s="14">
        <v>43054.608437499999</v>
      </c>
      <c r="C79">
        <v>2015</v>
      </c>
      <c r="D79" t="s">
        <v>7470</v>
      </c>
      <c r="E79">
        <v>300</v>
      </c>
      <c r="F79">
        <v>300</v>
      </c>
    </row>
    <row r="80" spans="1:6">
      <c r="A80" t="s">
        <v>205</v>
      </c>
      <c r="B80" s="14">
        <v>43054.608437499999</v>
      </c>
      <c r="C80">
        <v>2015</v>
      </c>
      <c r="D80" t="s">
        <v>7458</v>
      </c>
      <c r="E80">
        <v>3592</v>
      </c>
      <c r="F80">
        <v>3792</v>
      </c>
    </row>
    <row r="81" spans="1:6">
      <c r="A81" t="s">
        <v>272</v>
      </c>
      <c r="B81" s="14">
        <v>43054.608437499999</v>
      </c>
      <c r="C81">
        <v>2016</v>
      </c>
      <c r="D81" s="15" t="s">
        <v>7459</v>
      </c>
      <c r="E81">
        <v>31.9</v>
      </c>
      <c r="F81">
        <v>31.9</v>
      </c>
    </row>
    <row r="82" spans="1:6">
      <c r="A82" t="s">
        <v>272</v>
      </c>
      <c r="B82" s="14">
        <v>43054.608437499999</v>
      </c>
      <c r="C82">
        <v>2016</v>
      </c>
      <c r="D82" s="15" t="s">
        <v>7460</v>
      </c>
      <c r="E82">
        <v>638</v>
      </c>
      <c r="F82">
        <v>638</v>
      </c>
    </row>
    <row r="83" spans="1:6">
      <c r="A83" t="s">
        <v>232</v>
      </c>
      <c r="B83" s="14">
        <v>43054.608437499999</v>
      </c>
      <c r="C83">
        <v>2016</v>
      </c>
      <c r="D83" t="s">
        <v>4169</v>
      </c>
      <c r="E83">
        <v>350</v>
      </c>
      <c r="F83">
        <v>350</v>
      </c>
    </row>
    <row r="84" spans="1:6">
      <c r="A84" t="s">
        <v>232</v>
      </c>
      <c r="B84" s="14">
        <v>43054.608437499999</v>
      </c>
      <c r="C84">
        <v>2016</v>
      </c>
      <c r="D84" t="s">
        <v>4172</v>
      </c>
      <c r="E84">
        <v>0</v>
      </c>
      <c r="F84">
        <v>100</v>
      </c>
    </row>
    <row r="85" spans="1:6">
      <c r="A85" t="s">
        <v>327</v>
      </c>
      <c r="B85" s="14">
        <v>43054.608437499999</v>
      </c>
      <c r="C85">
        <v>2014</v>
      </c>
      <c r="D85" t="s">
        <v>4169</v>
      </c>
      <c r="E85">
        <v>200</v>
      </c>
      <c r="F85">
        <v>200</v>
      </c>
    </row>
    <row r="86" spans="1:6">
      <c r="A86" t="s">
        <v>327</v>
      </c>
      <c r="B86" s="14">
        <v>43054.608437499999</v>
      </c>
      <c r="C86">
        <v>2013</v>
      </c>
      <c r="D86" t="s">
        <v>4169</v>
      </c>
      <c r="E86">
        <v>200</v>
      </c>
      <c r="F86">
        <v>200</v>
      </c>
    </row>
    <row r="87" spans="1:6">
      <c r="A87" t="s">
        <v>327</v>
      </c>
      <c r="B87" s="14">
        <v>43054.608437499999</v>
      </c>
      <c r="C87">
        <v>2015</v>
      </c>
      <c r="D87" t="s">
        <v>4169</v>
      </c>
      <c r="E87">
        <v>200</v>
      </c>
      <c r="F87">
        <v>200</v>
      </c>
    </row>
    <row r="88" spans="1:6">
      <c r="A88" t="s">
        <v>368</v>
      </c>
      <c r="B88" s="14">
        <v>43054.608437499999</v>
      </c>
      <c r="C88">
        <v>2014</v>
      </c>
      <c r="D88" t="s">
        <v>4169</v>
      </c>
      <c r="E88">
        <v>233</v>
      </c>
      <c r="F88">
        <v>233</v>
      </c>
    </row>
    <row r="89" spans="1:6">
      <c r="A89" t="s">
        <v>368</v>
      </c>
      <c r="B89" s="14">
        <v>43054.608437499999</v>
      </c>
      <c r="C89">
        <v>2014</v>
      </c>
      <c r="D89" t="s">
        <v>4172</v>
      </c>
      <c r="E89">
        <v>68</v>
      </c>
      <c r="F89">
        <v>68</v>
      </c>
    </row>
    <row r="90" spans="1:6">
      <c r="A90" t="s">
        <v>368</v>
      </c>
      <c r="B90" s="14">
        <v>43054.608437499999</v>
      </c>
      <c r="C90">
        <v>2014</v>
      </c>
      <c r="D90" t="s">
        <v>4173</v>
      </c>
      <c r="E90">
        <v>233</v>
      </c>
      <c r="F90">
        <v>233</v>
      </c>
    </row>
    <row r="91" spans="1:6">
      <c r="A91" t="s">
        <v>368</v>
      </c>
      <c r="B91" s="14">
        <v>43054.608437499999</v>
      </c>
      <c r="C91">
        <v>2014</v>
      </c>
      <c r="D91" t="s">
        <v>4171</v>
      </c>
      <c r="E91">
        <v>154</v>
      </c>
      <c r="F91">
        <v>154</v>
      </c>
    </row>
    <row r="92" spans="1:6">
      <c r="A92" t="s">
        <v>368</v>
      </c>
      <c r="B92" s="14">
        <v>43054.608437499999</v>
      </c>
      <c r="C92">
        <v>2015</v>
      </c>
      <c r="D92" t="s">
        <v>4169</v>
      </c>
      <c r="E92">
        <v>233</v>
      </c>
      <c r="F92">
        <v>233</v>
      </c>
    </row>
    <row r="93" spans="1:6">
      <c r="A93" t="s">
        <v>368</v>
      </c>
      <c r="B93" s="14">
        <v>43054.608437499999</v>
      </c>
      <c r="C93">
        <v>2015</v>
      </c>
      <c r="D93" t="s">
        <v>4172</v>
      </c>
      <c r="E93">
        <v>68</v>
      </c>
      <c r="F93">
        <v>68</v>
      </c>
    </row>
    <row r="94" spans="1:6">
      <c r="A94" t="s">
        <v>368</v>
      </c>
      <c r="B94" s="14">
        <v>43054.608437499999</v>
      </c>
      <c r="C94">
        <v>2015</v>
      </c>
      <c r="D94" t="s">
        <v>7464</v>
      </c>
      <c r="E94">
        <v>233</v>
      </c>
      <c r="F94">
        <v>233</v>
      </c>
    </row>
    <row r="95" spans="1:6">
      <c r="A95" t="s">
        <v>318</v>
      </c>
      <c r="B95" s="14">
        <v>43054.608437499999</v>
      </c>
      <c r="C95">
        <v>2016</v>
      </c>
      <c r="D95" t="s">
        <v>4169</v>
      </c>
      <c r="E95">
        <v>351.72</v>
      </c>
      <c r="F95">
        <v>703.43</v>
      </c>
    </row>
    <row r="96" spans="1:6">
      <c r="A96" t="s">
        <v>318</v>
      </c>
      <c r="B96" s="14">
        <v>43054.608437499999</v>
      </c>
      <c r="C96">
        <v>2016</v>
      </c>
      <c r="D96" t="s">
        <v>7467</v>
      </c>
      <c r="E96">
        <v>1004.9</v>
      </c>
      <c r="F96">
        <v>1004.9</v>
      </c>
    </row>
    <row r="97" spans="1:6">
      <c r="A97" t="s">
        <v>318</v>
      </c>
      <c r="B97" s="14">
        <v>43054.608437499999</v>
      </c>
      <c r="C97">
        <v>2016</v>
      </c>
      <c r="D97" t="s">
        <v>7468</v>
      </c>
      <c r="E97">
        <v>803.92</v>
      </c>
      <c r="F97">
        <v>803.92</v>
      </c>
    </row>
    <row r="98" spans="1:6">
      <c r="A98" t="s">
        <v>318</v>
      </c>
      <c r="B98" s="14">
        <v>43054.608437499999</v>
      </c>
      <c r="C98">
        <v>2016</v>
      </c>
      <c r="D98" s="15" t="s">
        <v>7469</v>
      </c>
      <c r="E98">
        <v>100.49</v>
      </c>
      <c r="F98">
        <v>100.49</v>
      </c>
    </row>
    <row r="99" spans="1:6">
      <c r="A99" t="s">
        <v>311</v>
      </c>
      <c r="B99" s="14">
        <v>43054.608437499999</v>
      </c>
      <c r="C99">
        <v>2016</v>
      </c>
      <c r="D99" t="s">
        <v>4169</v>
      </c>
      <c r="E99">
        <v>475.52</v>
      </c>
      <c r="F99">
        <v>475.52</v>
      </c>
    </row>
    <row r="100" spans="1:6">
      <c r="A100" t="s">
        <v>263</v>
      </c>
      <c r="B100" s="14">
        <v>43054.608437499999</v>
      </c>
      <c r="C100">
        <v>2014</v>
      </c>
      <c r="D100" t="s">
        <v>4169</v>
      </c>
      <c r="E100">
        <v>87</v>
      </c>
      <c r="F100">
        <v>87</v>
      </c>
    </row>
    <row r="101" spans="1:6">
      <c r="A101" t="s">
        <v>263</v>
      </c>
      <c r="B101" s="14">
        <v>43054.608437499999</v>
      </c>
      <c r="C101">
        <v>2015</v>
      </c>
      <c r="D101" t="s">
        <v>4169</v>
      </c>
      <c r="E101">
        <v>87</v>
      </c>
      <c r="F101">
        <v>87</v>
      </c>
    </row>
    <row r="102" spans="1:6">
      <c r="A102" t="s">
        <v>192</v>
      </c>
      <c r="B102" s="14">
        <v>43054.608437499999</v>
      </c>
      <c r="C102">
        <v>2016</v>
      </c>
      <c r="D102" t="s">
        <v>4169</v>
      </c>
      <c r="E102">
        <v>500</v>
      </c>
      <c r="F102">
        <v>500</v>
      </c>
    </row>
    <row r="103" spans="1:6">
      <c r="A103" t="s">
        <v>192</v>
      </c>
      <c r="B103" s="14">
        <v>43054.608437499999</v>
      </c>
      <c r="C103">
        <v>2016</v>
      </c>
      <c r="D103" t="s">
        <v>4170</v>
      </c>
      <c r="E103">
        <v>60</v>
      </c>
      <c r="F103">
        <v>60</v>
      </c>
    </row>
    <row r="104" spans="1:6">
      <c r="A104" t="s">
        <v>327</v>
      </c>
      <c r="B104" s="14">
        <v>43054.608437499999</v>
      </c>
      <c r="C104">
        <v>2016</v>
      </c>
      <c r="D104" t="s">
        <v>4169</v>
      </c>
      <c r="E104">
        <v>200</v>
      </c>
      <c r="F104">
        <v>200</v>
      </c>
    </row>
    <row r="105" spans="1:6">
      <c r="A105" t="s">
        <v>254</v>
      </c>
      <c r="B105" s="14">
        <v>43054.608437499999</v>
      </c>
      <c r="C105">
        <v>2016</v>
      </c>
      <c r="D105" t="s">
        <v>4169</v>
      </c>
      <c r="E105">
        <v>1230</v>
      </c>
      <c r="F105">
        <v>1230</v>
      </c>
    </row>
    <row r="106" spans="1:6">
      <c r="A106" t="s">
        <v>155</v>
      </c>
      <c r="B106" s="14">
        <v>43054.608437499999</v>
      </c>
      <c r="C106">
        <v>2016</v>
      </c>
      <c r="D106" t="s">
        <v>4169</v>
      </c>
      <c r="E106">
        <v>48</v>
      </c>
      <c r="F106">
        <v>48</v>
      </c>
    </row>
    <row r="107" spans="1:6">
      <c r="A107" t="s">
        <v>117</v>
      </c>
      <c r="B107" s="14">
        <v>43054.608437499999</v>
      </c>
      <c r="C107">
        <v>2016</v>
      </c>
      <c r="D107" t="s">
        <v>4169</v>
      </c>
    </row>
    <row r="108" spans="1:6">
      <c r="A108" t="s">
        <v>162</v>
      </c>
      <c r="B108" s="14">
        <v>43054.608437499999</v>
      </c>
      <c r="C108">
        <v>2016</v>
      </c>
      <c r="D108" t="s">
        <v>7471</v>
      </c>
      <c r="E108">
        <v>0</v>
      </c>
      <c r="F108">
        <v>0</v>
      </c>
    </row>
  </sheetData>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AH79"/>
  <sheetViews>
    <sheetView workbookViewId="0"/>
  </sheetViews>
  <sheetFormatPr defaultRowHeight="15"/>
  <sheetData>
    <row r="1" spans="1:34">
      <c r="A1">
        <v>11.1</v>
      </c>
      <c r="B1" t="s">
        <v>90</v>
      </c>
    </row>
    <row r="2" spans="1:34">
      <c r="A2" s="10" t="str">
        <f>HYPERLINK("#'Contents'!B194", "Back to Contents")</f>
        <v>Back to Contents</v>
      </c>
    </row>
    <row r="3" spans="1:34">
      <c r="A3" t="s">
        <v>108</v>
      </c>
      <c r="B3" t="s">
        <v>109</v>
      </c>
      <c r="C3" t="s">
        <v>4184</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43054.608460648145</v>
      </c>
      <c r="C4" t="s">
        <v>706</v>
      </c>
    </row>
    <row r="5" spans="1:34">
      <c r="A5">
        <v>2013</v>
      </c>
      <c r="B5" s="14">
        <v>43054.608460648145</v>
      </c>
      <c r="C5" t="s">
        <v>4185</v>
      </c>
    </row>
    <row r="6" spans="1:34">
      <c r="A6">
        <v>2013</v>
      </c>
      <c r="B6" s="14">
        <v>43054.608460648145</v>
      </c>
      <c r="C6" t="s">
        <v>7472</v>
      </c>
    </row>
    <row r="7" spans="1:34">
      <c r="A7">
        <v>2013</v>
      </c>
      <c r="B7" s="14">
        <v>43054.608460648145</v>
      </c>
      <c r="C7" t="s">
        <v>4186</v>
      </c>
    </row>
    <row r="8" spans="1:34">
      <c r="A8">
        <v>2013</v>
      </c>
      <c r="B8" s="14">
        <v>43054.608460648145</v>
      </c>
      <c r="C8" t="s">
        <v>4187</v>
      </c>
    </row>
    <row r="9" spans="1:34">
      <c r="A9">
        <v>2013</v>
      </c>
      <c r="B9" s="14">
        <v>43054.608460648145</v>
      </c>
      <c r="C9" t="s">
        <v>4188</v>
      </c>
    </row>
    <row r="10" spans="1:34">
      <c r="A10">
        <v>2013</v>
      </c>
      <c r="B10" s="14">
        <v>43054.608460648145</v>
      </c>
      <c r="C10" t="s">
        <v>4189</v>
      </c>
    </row>
    <row r="11" spans="1:34">
      <c r="A11">
        <v>2013</v>
      </c>
      <c r="B11" s="14">
        <v>43054.608460648145</v>
      </c>
      <c r="C11" t="s">
        <v>4190</v>
      </c>
    </row>
    <row r="12" spans="1:34">
      <c r="A12">
        <v>2013</v>
      </c>
      <c r="B12" s="14">
        <v>43054.608460648145</v>
      </c>
      <c r="C12" t="s">
        <v>4191</v>
      </c>
      <c r="D12" t="s">
        <v>687</v>
      </c>
      <c r="E12" t="s">
        <v>688</v>
      </c>
      <c r="F12" t="s">
        <v>688</v>
      </c>
      <c r="G12" t="s">
        <v>688</v>
      </c>
      <c r="H12" t="s">
        <v>687</v>
      </c>
      <c r="I12" t="s">
        <v>688</v>
      </c>
      <c r="J12" t="s">
        <v>688</v>
      </c>
      <c r="K12" t="s">
        <v>688</v>
      </c>
      <c r="L12" t="s">
        <v>687</v>
      </c>
      <c r="M12" t="s">
        <v>688</v>
      </c>
      <c r="N12" t="s">
        <v>687</v>
      </c>
      <c r="O12" t="s">
        <v>687</v>
      </c>
      <c r="P12" t="s">
        <v>688</v>
      </c>
      <c r="Q12" t="s">
        <v>688</v>
      </c>
      <c r="R12" t="s">
        <v>687</v>
      </c>
      <c r="S12" t="s">
        <v>687</v>
      </c>
      <c r="T12" t="s">
        <v>687</v>
      </c>
      <c r="U12" t="s">
        <v>688</v>
      </c>
      <c r="V12" t="s">
        <v>688</v>
      </c>
      <c r="W12" t="s">
        <v>687</v>
      </c>
      <c r="X12" t="s">
        <v>687</v>
      </c>
      <c r="Y12" t="s">
        <v>687</v>
      </c>
      <c r="Z12" t="s">
        <v>688</v>
      </c>
      <c r="AA12" t="s">
        <v>687</v>
      </c>
      <c r="AB12" t="s">
        <v>687</v>
      </c>
      <c r="AC12" t="s">
        <v>687</v>
      </c>
      <c r="AD12" t="s">
        <v>687</v>
      </c>
      <c r="AE12" t="s">
        <v>688</v>
      </c>
      <c r="AF12" t="s">
        <v>688</v>
      </c>
      <c r="AG12" t="s">
        <v>688</v>
      </c>
      <c r="AH12" t="s">
        <v>687</v>
      </c>
    </row>
    <row r="13" spans="1:34">
      <c r="A13">
        <v>2013</v>
      </c>
      <c r="B13" s="14">
        <v>43054.608460648145</v>
      </c>
      <c r="C13" t="s">
        <v>4192</v>
      </c>
    </row>
    <row r="14" spans="1:34">
      <c r="A14">
        <v>2013</v>
      </c>
      <c r="B14" s="14">
        <v>43054.608460648145</v>
      </c>
      <c r="C14" t="s">
        <v>4193</v>
      </c>
      <c r="D14" t="s">
        <v>687</v>
      </c>
      <c r="E14" t="s">
        <v>688</v>
      </c>
      <c r="F14" t="s">
        <v>688</v>
      </c>
      <c r="G14" t="s">
        <v>688</v>
      </c>
      <c r="H14" t="s">
        <v>688</v>
      </c>
      <c r="I14" t="s">
        <v>688</v>
      </c>
      <c r="J14" t="s">
        <v>688</v>
      </c>
      <c r="K14" t="s">
        <v>688</v>
      </c>
      <c r="L14" t="s">
        <v>688</v>
      </c>
      <c r="M14" t="s">
        <v>688</v>
      </c>
      <c r="N14" t="s">
        <v>687</v>
      </c>
      <c r="O14" t="s">
        <v>688</v>
      </c>
      <c r="P14" t="s">
        <v>688</v>
      </c>
      <c r="Q14" t="s">
        <v>688</v>
      </c>
      <c r="R14" t="s">
        <v>688</v>
      </c>
      <c r="S14" t="s">
        <v>688</v>
      </c>
      <c r="T14" t="s">
        <v>688</v>
      </c>
      <c r="U14" t="s">
        <v>688</v>
      </c>
      <c r="V14" t="s">
        <v>688</v>
      </c>
      <c r="W14" t="s">
        <v>687</v>
      </c>
      <c r="X14" t="s">
        <v>687</v>
      </c>
      <c r="Y14" t="s">
        <v>688</v>
      </c>
      <c r="Z14" t="s">
        <v>688</v>
      </c>
      <c r="AA14" t="s">
        <v>688</v>
      </c>
      <c r="AB14" t="s">
        <v>688</v>
      </c>
      <c r="AC14" t="s">
        <v>688</v>
      </c>
      <c r="AD14" t="s">
        <v>688</v>
      </c>
      <c r="AE14" t="s">
        <v>688</v>
      </c>
      <c r="AF14" t="s">
        <v>688</v>
      </c>
      <c r="AG14" t="s">
        <v>687</v>
      </c>
      <c r="AH14" t="s">
        <v>688</v>
      </c>
    </row>
    <row r="15" spans="1:34">
      <c r="A15">
        <v>2013</v>
      </c>
      <c r="B15" s="14">
        <v>43054.608460648145</v>
      </c>
      <c r="C15" t="s">
        <v>4194</v>
      </c>
      <c r="D15" t="s">
        <v>688</v>
      </c>
      <c r="E15" t="s">
        <v>688</v>
      </c>
      <c r="F15" t="s">
        <v>688</v>
      </c>
      <c r="G15" t="s">
        <v>688</v>
      </c>
      <c r="H15" t="s">
        <v>687</v>
      </c>
      <c r="I15" t="s">
        <v>688</v>
      </c>
      <c r="J15" t="s">
        <v>688</v>
      </c>
      <c r="K15" t="s">
        <v>687</v>
      </c>
      <c r="L15" t="s">
        <v>687</v>
      </c>
      <c r="M15" t="s">
        <v>688</v>
      </c>
      <c r="N15" t="s">
        <v>688</v>
      </c>
      <c r="O15" t="s">
        <v>688</v>
      </c>
      <c r="P15" t="s">
        <v>688</v>
      </c>
      <c r="Q15" t="s">
        <v>688</v>
      </c>
      <c r="R15" t="s">
        <v>688</v>
      </c>
      <c r="S15" t="s">
        <v>687</v>
      </c>
      <c r="T15" t="s">
        <v>687</v>
      </c>
      <c r="U15" t="s">
        <v>688</v>
      </c>
      <c r="V15" t="s">
        <v>688</v>
      </c>
      <c r="W15" t="s">
        <v>688</v>
      </c>
      <c r="X15" t="s">
        <v>688</v>
      </c>
      <c r="Y15" t="s">
        <v>687</v>
      </c>
      <c r="Z15" t="s">
        <v>688</v>
      </c>
      <c r="AA15" t="s">
        <v>688</v>
      </c>
      <c r="AB15" t="s">
        <v>687</v>
      </c>
      <c r="AC15" t="s">
        <v>688</v>
      </c>
      <c r="AD15" t="s">
        <v>688</v>
      </c>
      <c r="AE15" t="s">
        <v>688</v>
      </c>
      <c r="AF15" t="s">
        <v>688</v>
      </c>
      <c r="AG15" t="s">
        <v>688</v>
      </c>
      <c r="AH15" t="s">
        <v>688</v>
      </c>
    </row>
    <row r="16" spans="1:34">
      <c r="A16">
        <v>2013</v>
      </c>
      <c r="B16" s="14">
        <v>43054.608460648145</v>
      </c>
      <c r="C16" t="s">
        <v>4195</v>
      </c>
    </row>
    <row r="17" spans="1:34">
      <c r="A17">
        <v>2013</v>
      </c>
      <c r="B17" s="14">
        <v>43054.608460648145</v>
      </c>
      <c r="C17" t="s">
        <v>4196</v>
      </c>
      <c r="D17" t="s">
        <v>688</v>
      </c>
      <c r="E17" t="s">
        <v>687</v>
      </c>
      <c r="F17" t="s">
        <v>688</v>
      </c>
      <c r="G17" t="s">
        <v>688</v>
      </c>
      <c r="H17" t="s">
        <v>688</v>
      </c>
      <c r="I17" t="s">
        <v>688</v>
      </c>
      <c r="J17" t="s">
        <v>688</v>
      </c>
      <c r="K17" t="s">
        <v>688</v>
      </c>
      <c r="L17" t="s">
        <v>688</v>
      </c>
      <c r="M17" t="s">
        <v>688</v>
      </c>
      <c r="N17" t="s">
        <v>688</v>
      </c>
      <c r="O17" t="s">
        <v>687</v>
      </c>
      <c r="P17" t="s">
        <v>688</v>
      </c>
      <c r="Q17" t="s">
        <v>688</v>
      </c>
      <c r="R17" t="s">
        <v>688</v>
      </c>
      <c r="S17" t="s">
        <v>688</v>
      </c>
      <c r="T17" t="s">
        <v>687</v>
      </c>
      <c r="U17" t="s">
        <v>688</v>
      </c>
      <c r="V17" t="s">
        <v>688</v>
      </c>
      <c r="W17" t="s">
        <v>687</v>
      </c>
      <c r="X17" t="s">
        <v>688</v>
      </c>
      <c r="Y17" t="s">
        <v>687</v>
      </c>
      <c r="Z17" t="s">
        <v>688</v>
      </c>
      <c r="AA17" t="s">
        <v>688</v>
      </c>
      <c r="AB17" t="s">
        <v>688</v>
      </c>
      <c r="AC17" t="s">
        <v>687</v>
      </c>
      <c r="AD17" t="s">
        <v>688</v>
      </c>
      <c r="AE17" t="s">
        <v>687</v>
      </c>
      <c r="AF17" t="s">
        <v>688</v>
      </c>
      <c r="AG17" t="s">
        <v>688</v>
      </c>
      <c r="AH17" t="s">
        <v>688</v>
      </c>
    </row>
    <row r="18" spans="1:34">
      <c r="A18">
        <v>2013</v>
      </c>
      <c r="B18" s="14">
        <v>43054.608460648145</v>
      </c>
      <c r="C18" t="s">
        <v>4197</v>
      </c>
    </row>
    <row r="19" spans="1:34">
      <c r="A19">
        <v>2014</v>
      </c>
      <c r="B19" s="14">
        <v>43054.608460648145</v>
      </c>
      <c r="C19" t="s">
        <v>706</v>
      </c>
    </row>
    <row r="20" spans="1:34">
      <c r="A20">
        <v>2014</v>
      </c>
      <c r="B20" s="14">
        <v>43054.608460648145</v>
      </c>
      <c r="C20" t="s">
        <v>4185</v>
      </c>
    </row>
    <row r="21" spans="1:34">
      <c r="A21">
        <v>2014</v>
      </c>
      <c r="B21" s="14">
        <v>43054.608460648145</v>
      </c>
      <c r="C21" t="s">
        <v>4198</v>
      </c>
    </row>
    <row r="22" spans="1:34">
      <c r="A22">
        <v>2014</v>
      </c>
      <c r="B22" s="14">
        <v>43054.608460648145</v>
      </c>
      <c r="C22" t="s">
        <v>4199</v>
      </c>
    </row>
    <row r="23" spans="1:34">
      <c r="A23">
        <v>2014</v>
      </c>
      <c r="B23" s="14">
        <v>43054.608460648145</v>
      </c>
      <c r="C23" t="s">
        <v>7472</v>
      </c>
    </row>
    <row r="24" spans="1:34">
      <c r="A24">
        <v>2014</v>
      </c>
      <c r="B24" s="14">
        <v>43054.608460648145</v>
      </c>
      <c r="C24" t="s">
        <v>4186</v>
      </c>
    </row>
    <row r="25" spans="1:34">
      <c r="A25">
        <v>2014</v>
      </c>
      <c r="B25" s="14">
        <v>43054.608460648145</v>
      </c>
      <c r="C25" t="s">
        <v>4200</v>
      </c>
    </row>
    <row r="26" spans="1:34">
      <c r="A26">
        <v>2014</v>
      </c>
      <c r="B26" s="14">
        <v>43054.608460648145</v>
      </c>
      <c r="C26" t="s">
        <v>4187</v>
      </c>
    </row>
    <row r="27" spans="1:34">
      <c r="A27">
        <v>2014</v>
      </c>
      <c r="B27" s="14">
        <v>43054.608460648145</v>
      </c>
      <c r="C27" t="s">
        <v>4201</v>
      </c>
    </row>
    <row r="28" spans="1:34">
      <c r="A28">
        <v>2014</v>
      </c>
      <c r="B28" s="14">
        <v>43054.608460648145</v>
      </c>
      <c r="C28" t="s">
        <v>4202</v>
      </c>
    </row>
    <row r="29" spans="1:34">
      <c r="A29">
        <v>2014</v>
      </c>
      <c r="B29" s="14">
        <v>43054.608460648145</v>
      </c>
      <c r="C29" t="s">
        <v>4188</v>
      </c>
    </row>
    <row r="30" spans="1:34">
      <c r="A30">
        <v>2014</v>
      </c>
      <c r="B30" s="14">
        <v>43054.608460648145</v>
      </c>
      <c r="C30" t="s">
        <v>4189</v>
      </c>
    </row>
    <row r="31" spans="1:34">
      <c r="A31">
        <v>2014</v>
      </c>
      <c r="B31" s="14">
        <v>43054.608460648145</v>
      </c>
      <c r="C31" t="s">
        <v>4203</v>
      </c>
    </row>
    <row r="32" spans="1:34">
      <c r="A32">
        <v>2014</v>
      </c>
      <c r="B32" s="14">
        <v>43054.608460648145</v>
      </c>
      <c r="C32" t="s">
        <v>7473</v>
      </c>
      <c r="I32" t="s">
        <v>688</v>
      </c>
    </row>
    <row r="33" spans="1:34">
      <c r="A33">
        <v>2014</v>
      </c>
      <c r="B33" s="14">
        <v>43054.608460648145</v>
      </c>
      <c r="C33" t="s">
        <v>4190</v>
      </c>
    </row>
    <row r="34" spans="1:34">
      <c r="A34">
        <v>2014</v>
      </c>
      <c r="B34" s="14">
        <v>43054.608460648145</v>
      </c>
      <c r="C34" t="s">
        <v>4191</v>
      </c>
      <c r="D34" t="s">
        <v>687</v>
      </c>
      <c r="E34" t="s">
        <v>688</v>
      </c>
      <c r="F34" t="s">
        <v>688</v>
      </c>
      <c r="G34" t="s">
        <v>688</v>
      </c>
      <c r="H34" t="s">
        <v>687</v>
      </c>
      <c r="J34" t="s">
        <v>688</v>
      </c>
      <c r="K34" t="s">
        <v>688</v>
      </c>
      <c r="L34" t="s">
        <v>687</v>
      </c>
      <c r="M34" t="s">
        <v>688</v>
      </c>
      <c r="O34" t="s">
        <v>687</v>
      </c>
      <c r="P34" t="s">
        <v>688</v>
      </c>
      <c r="Q34" t="s">
        <v>688</v>
      </c>
      <c r="R34" t="s">
        <v>687</v>
      </c>
      <c r="S34" t="s">
        <v>687</v>
      </c>
      <c r="T34" t="s">
        <v>687</v>
      </c>
      <c r="U34" t="s">
        <v>688</v>
      </c>
      <c r="V34" t="s">
        <v>688</v>
      </c>
      <c r="W34" t="s">
        <v>687</v>
      </c>
      <c r="X34" t="s">
        <v>688</v>
      </c>
      <c r="Y34" t="s">
        <v>687</v>
      </c>
      <c r="Z34" t="s">
        <v>687</v>
      </c>
      <c r="AA34" t="s">
        <v>687</v>
      </c>
      <c r="AB34" t="s">
        <v>687</v>
      </c>
      <c r="AC34" t="s">
        <v>687</v>
      </c>
      <c r="AD34" t="s">
        <v>687</v>
      </c>
      <c r="AE34" t="s">
        <v>688</v>
      </c>
      <c r="AF34" t="s">
        <v>688</v>
      </c>
      <c r="AG34" t="s">
        <v>688</v>
      </c>
      <c r="AH34" t="s">
        <v>688</v>
      </c>
    </row>
    <row r="35" spans="1:34">
      <c r="A35">
        <v>2014</v>
      </c>
      <c r="B35" s="14">
        <v>43054.608460648145</v>
      </c>
      <c r="C35" t="s">
        <v>4192</v>
      </c>
    </row>
    <row r="36" spans="1:34">
      <c r="A36">
        <v>2014</v>
      </c>
      <c r="B36" s="14">
        <v>43054.608460648145</v>
      </c>
      <c r="C36" t="s">
        <v>4193</v>
      </c>
      <c r="D36" t="s">
        <v>687</v>
      </c>
      <c r="E36" t="s">
        <v>688</v>
      </c>
      <c r="F36" t="s">
        <v>688</v>
      </c>
      <c r="G36" t="s">
        <v>688</v>
      </c>
      <c r="H36" t="s">
        <v>688</v>
      </c>
      <c r="I36" t="s">
        <v>688</v>
      </c>
      <c r="J36" t="s">
        <v>688</v>
      </c>
      <c r="K36" t="s">
        <v>688</v>
      </c>
      <c r="L36" t="s">
        <v>688</v>
      </c>
      <c r="M36" t="s">
        <v>688</v>
      </c>
      <c r="O36" t="s">
        <v>688</v>
      </c>
      <c r="P36" t="s">
        <v>688</v>
      </c>
      <c r="Q36" t="s">
        <v>688</v>
      </c>
      <c r="R36" t="s">
        <v>688</v>
      </c>
      <c r="S36" t="s">
        <v>688</v>
      </c>
      <c r="T36" t="s">
        <v>688</v>
      </c>
      <c r="U36" t="s">
        <v>688</v>
      </c>
      <c r="V36" t="s">
        <v>688</v>
      </c>
      <c r="W36" t="s">
        <v>687</v>
      </c>
      <c r="X36" t="s">
        <v>687</v>
      </c>
      <c r="Y36" t="s">
        <v>688</v>
      </c>
      <c r="Z36" t="s">
        <v>688</v>
      </c>
      <c r="AA36" t="s">
        <v>688</v>
      </c>
      <c r="AB36" t="s">
        <v>688</v>
      </c>
      <c r="AC36" t="s">
        <v>688</v>
      </c>
      <c r="AD36" t="s">
        <v>688</v>
      </c>
      <c r="AE36" t="s">
        <v>688</v>
      </c>
      <c r="AF36" t="s">
        <v>688</v>
      </c>
      <c r="AG36" t="s">
        <v>687</v>
      </c>
      <c r="AH36" t="s">
        <v>688</v>
      </c>
    </row>
    <row r="37" spans="1:34">
      <c r="A37">
        <v>2014</v>
      </c>
      <c r="B37" s="14">
        <v>43054.608460648145</v>
      </c>
      <c r="C37" t="s">
        <v>4194</v>
      </c>
      <c r="D37" t="s">
        <v>688</v>
      </c>
      <c r="E37" t="s">
        <v>688</v>
      </c>
      <c r="F37" t="s">
        <v>688</v>
      </c>
      <c r="G37" t="s">
        <v>688</v>
      </c>
      <c r="H37" t="s">
        <v>687</v>
      </c>
      <c r="I37" t="s">
        <v>688</v>
      </c>
      <c r="J37" t="s">
        <v>688</v>
      </c>
      <c r="K37" t="s">
        <v>687</v>
      </c>
      <c r="L37" t="s">
        <v>687</v>
      </c>
      <c r="M37" t="s">
        <v>688</v>
      </c>
      <c r="O37" t="s">
        <v>688</v>
      </c>
      <c r="P37" t="s">
        <v>688</v>
      </c>
      <c r="Q37" t="s">
        <v>688</v>
      </c>
      <c r="R37" t="s">
        <v>688</v>
      </c>
      <c r="S37" t="s">
        <v>687</v>
      </c>
      <c r="T37" t="s">
        <v>687</v>
      </c>
      <c r="U37" t="s">
        <v>688</v>
      </c>
      <c r="V37" t="s">
        <v>688</v>
      </c>
      <c r="W37" t="s">
        <v>688</v>
      </c>
      <c r="X37" t="s">
        <v>688</v>
      </c>
      <c r="Y37" t="s">
        <v>687</v>
      </c>
      <c r="Z37" t="s">
        <v>688</v>
      </c>
      <c r="AA37" t="s">
        <v>688</v>
      </c>
      <c r="AB37" t="s">
        <v>687</v>
      </c>
      <c r="AC37" t="s">
        <v>688</v>
      </c>
      <c r="AD37" t="s">
        <v>688</v>
      </c>
      <c r="AE37" t="s">
        <v>688</v>
      </c>
      <c r="AF37" t="s">
        <v>688</v>
      </c>
      <c r="AG37" t="s">
        <v>688</v>
      </c>
      <c r="AH37" t="s">
        <v>688</v>
      </c>
    </row>
    <row r="38" spans="1:34">
      <c r="A38">
        <v>2014</v>
      </c>
      <c r="B38" s="14">
        <v>43054.608460648145</v>
      </c>
      <c r="C38" t="s">
        <v>7474</v>
      </c>
      <c r="I38" t="s">
        <v>688</v>
      </c>
    </row>
    <row r="39" spans="1:34">
      <c r="A39">
        <v>2014</v>
      </c>
      <c r="B39" s="14">
        <v>43054.608460648145</v>
      </c>
      <c r="C39" t="s">
        <v>4195</v>
      </c>
    </row>
    <row r="40" spans="1:34">
      <c r="A40">
        <v>2014</v>
      </c>
      <c r="B40" s="14">
        <v>43054.608460648145</v>
      </c>
      <c r="C40" t="s">
        <v>4196</v>
      </c>
      <c r="D40" t="s">
        <v>688</v>
      </c>
      <c r="E40" t="s">
        <v>687</v>
      </c>
      <c r="F40" t="s">
        <v>688</v>
      </c>
      <c r="G40" t="s">
        <v>688</v>
      </c>
      <c r="H40" t="s">
        <v>688</v>
      </c>
      <c r="J40" t="s">
        <v>688</v>
      </c>
      <c r="K40" t="s">
        <v>688</v>
      </c>
      <c r="L40" t="s">
        <v>688</v>
      </c>
      <c r="M40" t="s">
        <v>688</v>
      </c>
      <c r="O40" t="s">
        <v>687</v>
      </c>
      <c r="P40" t="s">
        <v>688</v>
      </c>
      <c r="Q40" t="s">
        <v>688</v>
      </c>
      <c r="R40" t="s">
        <v>688</v>
      </c>
      <c r="S40" t="s">
        <v>688</v>
      </c>
      <c r="T40" t="s">
        <v>687</v>
      </c>
      <c r="U40" t="s">
        <v>688</v>
      </c>
      <c r="V40" t="s">
        <v>688</v>
      </c>
      <c r="W40" t="s">
        <v>687</v>
      </c>
      <c r="X40" t="s">
        <v>688</v>
      </c>
      <c r="Y40" t="s">
        <v>687</v>
      </c>
      <c r="Z40" t="s">
        <v>688</v>
      </c>
      <c r="AA40" t="s">
        <v>688</v>
      </c>
      <c r="AB40" t="s">
        <v>688</v>
      </c>
      <c r="AC40" t="s">
        <v>688</v>
      </c>
      <c r="AD40" t="s">
        <v>688</v>
      </c>
      <c r="AE40" t="s">
        <v>687</v>
      </c>
      <c r="AF40" t="s">
        <v>688</v>
      </c>
      <c r="AG40" t="s">
        <v>688</v>
      </c>
      <c r="AH40" t="s">
        <v>688</v>
      </c>
    </row>
    <row r="41" spans="1:34">
      <c r="A41">
        <v>2014</v>
      </c>
      <c r="B41" s="14">
        <v>43054.608460648145</v>
      </c>
      <c r="C41" t="s">
        <v>4197</v>
      </c>
    </row>
    <row r="42" spans="1:34">
      <c r="A42">
        <v>2015</v>
      </c>
      <c r="B42" s="14">
        <v>43054.608460648145</v>
      </c>
      <c r="C42" t="s">
        <v>706</v>
      </c>
    </row>
    <row r="43" spans="1:34">
      <c r="A43">
        <v>2015</v>
      </c>
      <c r="B43" s="14">
        <v>43054.608460648145</v>
      </c>
      <c r="C43" t="s">
        <v>7475</v>
      </c>
    </row>
    <row r="44" spans="1:34">
      <c r="A44">
        <v>2015</v>
      </c>
      <c r="B44" s="14">
        <v>43054.608460648145</v>
      </c>
      <c r="C44" t="s">
        <v>7476</v>
      </c>
    </row>
    <row r="45" spans="1:34">
      <c r="A45">
        <v>2015</v>
      </c>
      <c r="B45" s="14">
        <v>43054.608460648145</v>
      </c>
      <c r="C45" t="s">
        <v>7472</v>
      </c>
    </row>
    <row r="46" spans="1:34">
      <c r="A46">
        <v>2015</v>
      </c>
      <c r="B46" s="14">
        <v>43054.608460648145</v>
      </c>
      <c r="C46" t="s">
        <v>4186</v>
      </c>
    </row>
    <row r="47" spans="1:34">
      <c r="A47">
        <v>2015</v>
      </c>
      <c r="B47" s="14">
        <v>43054.608460648145</v>
      </c>
      <c r="C47" t="s">
        <v>4187</v>
      </c>
    </row>
    <row r="48" spans="1:34">
      <c r="A48">
        <v>2015</v>
      </c>
      <c r="B48" s="14">
        <v>43054.608460648145</v>
      </c>
      <c r="C48" t="s">
        <v>4201</v>
      </c>
    </row>
    <row r="49" spans="1:34">
      <c r="A49">
        <v>2015</v>
      </c>
      <c r="B49" s="14">
        <v>43054.608460648145</v>
      </c>
      <c r="C49" t="s">
        <v>4202</v>
      </c>
    </row>
    <row r="50" spans="1:34">
      <c r="A50">
        <v>2015</v>
      </c>
      <c r="B50" s="14">
        <v>43054.608460648145</v>
      </c>
      <c r="C50" t="s">
        <v>7477</v>
      </c>
    </row>
    <row r="51" spans="1:34">
      <c r="A51">
        <v>2015</v>
      </c>
      <c r="B51" s="14">
        <v>43054.608460648145</v>
      </c>
      <c r="C51" t="s">
        <v>4189</v>
      </c>
    </row>
    <row r="52" spans="1:34">
      <c r="A52">
        <v>2015</v>
      </c>
      <c r="B52" s="14">
        <v>43054.608460648145</v>
      </c>
      <c r="C52" t="s">
        <v>7478</v>
      </c>
    </row>
    <row r="53" spans="1:34">
      <c r="A53">
        <v>2015</v>
      </c>
      <c r="B53" s="14">
        <v>43054.608460648145</v>
      </c>
      <c r="C53" t="s">
        <v>4190</v>
      </c>
    </row>
    <row r="54" spans="1:34">
      <c r="A54">
        <v>2015</v>
      </c>
      <c r="B54" s="14">
        <v>43054.608460648145</v>
      </c>
      <c r="C54" t="s">
        <v>4191</v>
      </c>
      <c r="D54" t="s">
        <v>687</v>
      </c>
      <c r="E54" t="s">
        <v>688</v>
      </c>
      <c r="F54" t="s">
        <v>688</v>
      </c>
      <c r="G54" t="s">
        <v>688</v>
      </c>
      <c r="H54" t="s">
        <v>687</v>
      </c>
      <c r="I54" t="s">
        <v>688</v>
      </c>
      <c r="J54" t="s">
        <v>688</v>
      </c>
      <c r="K54" t="s">
        <v>688</v>
      </c>
      <c r="L54" t="s">
        <v>687</v>
      </c>
      <c r="M54" t="s">
        <v>688</v>
      </c>
      <c r="N54" t="s">
        <v>687</v>
      </c>
      <c r="O54" t="s">
        <v>687</v>
      </c>
      <c r="P54" t="s">
        <v>688</v>
      </c>
      <c r="Q54" t="s">
        <v>688</v>
      </c>
      <c r="R54" t="s">
        <v>687</v>
      </c>
      <c r="S54" t="s">
        <v>687</v>
      </c>
      <c r="T54" t="s">
        <v>687</v>
      </c>
      <c r="U54" t="s">
        <v>688</v>
      </c>
      <c r="V54" t="s">
        <v>688</v>
      </c>
      <c r="W54" t="s">
        <v>687</v>
      </c>
      <c r="X54" t="s">
        <v>688</v>
      </c>
      <c r="Y54" t="s">
        <v>687</v>
      </c>
      <c r="Z54" t="s">
        <v>687</v>
      </c>
      <c r="AA54" t="s">
        <v>687</v>
      </c>
      <c r="AB54" t="s">
        <v>688</v>
      </c>
      <c r="AC54" t="s">
        <v>688</v>
      </c>
      <c r="AD54" t="s">
        <v>687</v>
      </c>
      <c r="AE54" t="s">
        <v>688</v>
      </c>
      <c r="AF54" t="s">
        <v>688</v>
      </c>
      <c r="AG54" t="s">
        <v>688</v>
      </c>
      <c r="AH54" t="s">
        <v>687</v>
      </c>
    </row>
    <row r="55" spans="1:34">
      <c r="A55">
        <v>2015</v>
      </c>
      <c r="B55" s="14">
        <v>43054.608460648145</v>
      </c>
      <c r="C55" t="s">
        <v>4192</v>
      </c>
    </row>
    <row r="56" spans="1:34">
      <c r="A56">
        <v>2015</v>
      </c>
      <c r="B56" s="14">
        <v>43054.608460648145</v>
      </c>
      <c r="C56" t="s">
        <v>4193</v>
      </c>
      <c r="D56" t="s">
        <v>687</v>
      </c>
      <c r="E56" t="s">
        <v>688</v>
      </c>
      <c r="F56" t="s">
        <v>688</v>
      </c>
      <c r="G56" t="s">
        <v>688</v>
      </c>
      <c r="H56" t="s">
        <v>688</v>
      </c>
      <c r="I56" t="s">
        <v>688</v>
      </c>
      <c r="J56" t="s">
        <v>688</v>
      </c>
      <c r="K56" t="s">
        <v>688</v>
      </c>
      <c r="L56" t="s">
        <v>688</v>
      </c>
      <c r="M56" t="s">
        <v>688</v>
      </c>
      <c r="N56" t="s">
        <v>688</v>
      </c>
      <c r="O56" t="s">
        <v>688</v>
      </c>
      <c r="P56" t="s">
        <v>688</v>
      </c>
      <c r="Q56" t="s">
        <v>688</v>
      </c>
      <c r="R56" t="s">
        <v>688</v>
      </c>
      <c r="S56" t="s">
        <v>688</v>
      </c>
      <c r="T56" t="s">
        <v>687</v>
      </c>
      <c r="U56" t="s">
        <v>688</v>
      </c>
      <c r="V56" t="s">
        <v>688</v>
      </c>
      <c r="W56" t="s">
        <v>687</v>
      </c>
      <c r="X56" t="s">
        <v>687</v>
      </c>
      <c r="Y56" t="s">
        <v>688</v>
      </c>
      <c r="Z56" t="s">
        <v>688</v>
      </c>
      <c r="AA56" t="s">
        <v>688</v>
      </c>
      <c r="AB56" t="s">
        <v>688</v>
      </c>
      <c r="AC56" t="s">
        <v>688</v>
      </c>
      <c r="AD56" t="s">
        <v>688</v>
      </c>
      <c r="AE56" t="s">
        <v>688</v>
      </c>
      <c r="AF56" t="s">
        <v>688</v>
      </c>
      <c r="AG56" t="s">
        <v>687</v>
      </c>
      <c r="AH56" t="s">
        <v>688</v>
      </c>
    </row>
    <row r="57" spans="1:34">
      <c r="A57">
        <v>2015</v>
      </c>
      <c r="B57" s="14">
        <v>43054.608460648145</v>
      </c>
      <c r="C57" t="s">
        <v>4194</v>
      </c>
      <c r="D57" t="s">
        <v>688</v>
      </c>
      <c r="E57" t="s">
        <v>688</v>
      </c>
      <c r="F57" t="s">
        <v>688</v>
      </c>
      <c r="G57" t="s">
        <v>688</v>
      </c>
      <c r="H57" t="s">
        <v>687</v>
      </c>
      <c r="I57" t="s">
        <v>688</v>
      </c>
      <c r="J57" t="s">
        <v>688</v>
      </c>
      <c r="K57" t="s">
        <v>687</v>
      </c>
      <c r="L57" t="s">
        <v>687</v>
      </c>
      <c r="M57" t="s">
        <v>688</v>
      </c>
      <c r="N57" t="s">
        <v>688</v>
      </c>
      <c r="O57" t="s">
        <v>688</v>
      </c>
      <c r="P57" t="s">
        <v>688</v>
      </c>
      <c r="Q57" t="s">
        <v>688</v>
      </c>
      <c r="R57" t="s">
        <v>688</v>
      </c>
      <c r="S57" t="s">
        <v>687</v>
      </c>
      <c r="T57" t="s">
        <v>687</v>
      </c>
      <c r="U57" t="s">
        <v>688</v>
      </c>
      <c r="V57" t="s">
        <v>688</v>
      </c>
      <c r="W57" t="s">
        <v>688</v>
      </c>
      <c r="X57" t="s">
        <v>688</v>
      </c>
      <c r="Y57" t="s">
        <v>687</v>
      </c>
      <c r="Z57" t="s">
        <v>688</v>
      </c>
      <c r="AA57" t="s">
        <v>688</v>
      </c>
      <c r="AB57" t="s">
        <v>687</v>
      </c>
      <c r="AC57" t="s">
        <v>688</v>
      </c>
      <c r="AD57" t="s">
        <v>688</v>
      </c>
      <c r="AE57" t="s">
        <v>688</v>
      </c>
      <c r="AF57" t="s">
        <v>688</v>
      </c>
      <c r="AG57" t="s">
        <v>688</v>
      </c>
      <c r="AH57" t="s">
        <v>688</v>
      </c>
    </row>
    <row r="58" spans="1:34">
      <c r="A58">
        <v>2015</v>
      </c>
      <c r="B58" s="14">
        <v>43054.608460648145</v>
      </c>
      <c r="C58" t="s">
        <v>4195</v>
      </c>
    </row>
    <row r="59" spans="1:34">
      <c r="A59">
        <v>2015</v>
      </c>
      <c r="B59" s="14">
        <v>43054.608460648145</v>
      </c>
      <c r="C59" t="s">
        <v>4196</v>
      </c>
      <c r="D59" t="s">
        <v>688</v>
      </c>
      <c r="E59" t="s">
        <v>688</v>
      </c>
      <c r="F59" t="s">
        <v>688</v>
      </c>
      <c r="G59" t="s">
        <v>688</v>
      </c>
      <c r="H59" t="s">
        <v>688</v>
      </c>
      <c r="I59" t="s">
        <v>688</v>
      </c>
      <c r="J59" t="s">
        <v>688</v>
      </c>
      <c r="K59" t="s">
        <v>688</v>
      </c>
      <c r="L59" t="s">
        <v>688</v>
      </c>
      <c r="M59" t="s">
        <v>688</v>
      </c>
      <c r="N59" t="s">
        <v>688</v>
      </c>
      <c r="O59" t="s">
        <v>687</v>
      </c>
      <c r="P59" t="s">
        <v>688</v>
      </c>
      <c r="Q59" t="s">
        <v>688</v>
      </c>
      <c r="R59" t="s">
        <v>688</v>
      </c>
      <c r="S59" t="s">
        <v>688</v>
      </c>
      <c r="T59" t="s">
        <v>687</v>
      </c>
      <c r="U59" t="s">
        <v>688</v>
      </c>
      <c r="V59" t="s">
        <v>688</v>
      </c>
      <c r="W59" t="s">
        <v>687</v>
      </c>
      <c r="X59" t="s">
        <v>688</v>
      </c>
      <c r="Y59" t="s">
        <v>687</v>
      </c>
      <c r="Z59" t="s">
        <v>688</v>
      </c>
      <c r="AA59" t="s">
        <v>688</v>
      </c>
      <c r="AB59" t="s">
        <v>688</v>
      </c>
      <c r="AC59" t="s">
        <v>688</v>
      </c>
      <c r="AD59" t="s">
        <v>688</v>
      </c>
      <c r="AE59" t="s">
        <v>687</v>
      </c>
      <c r="AF59" t="s">
        <v>688</v>
      </c>
      <c r="AG59" t="s">
        <v>688</v>
      </c>
      <c r="AH59" t="s">
        <v>688</v>
      </c>
    </row>
    <row r="60" spans="1:34">
      <c r="A60">
        <v>2016</v>
      </c>
      <c r="B60" s="14">
        <v>43054.608460648145</v>
      </c>
      <c r="C60" t="s">
        <v>706</v>
      </c>
    </row>
    <row r="61" spans="1:34">
      <c r="A61">
        <v>2016</v>
      </c>
      <c r="B61" s="14">
        <v>43054.608460648145</v>
      </c>
      <c r="C61" t="s">
        <v>7475</v>
      </c>
    </row>
    <row r="62" spans="1:34">
      <c r="A62">
        <v>2016</v>
      </c>
      <c r="B62" s="14">
        <v>43054.608460648145</v>
      </c>
      <c r="C62" t="s">
        <v>7472</v>
      </c>
    </row>
    <row r="63" spans="1:34">
      <c r="A63">
        <v>2016</v>
      </c>
      <c r="B63" s="14">
        <v>43054.608460648145</v>
      </c>
      <c r="C63" t="s">
        <v>4186</v>
      </c>
    </row>
    <row r="64" spans="1:34">
      <c r="A64">
        <v>2016</v>
      </c>
      <c r="B64" s="14">
        <v>43054.608460648145</v>
      </c>
      <c r="C64" t="s">
        <v>4187</v>
      </c>
    </row>
    <row r="65" spans="1:34">
      <c r="A65">
        <v>2016</v>
      </c>
      <c r="B65" s="14">
        <v>43054.608460648145</v>
      </c>
      <c r="C65" t="s">
        <v>7479</v>
      </c>
    </row>
    <row r="66" spans="1:34">
      <c r="A66">
        <v>2016</v>
      </c>
      <c r="B66" s="14">
        <v>43054.608460648145</v>
      </c>
      <c r="C66" t="s">
        <v>4202</v>
      </c>
    </row>
    <row r="67" spans="1:34">
      <c r="A67">
        <v>2016</v>
      </c>
      <c r="B67" s="14">
        <v>43054.608460648145</v>
      </c>
      <c r="C67" t="s">
        <v>7477</v>
      </c>
    </row>
    <row r="68" spans="1:34">
      <c r="A68">
        <v>2016</v>
      </c>
      <c r="B68" s="14">
        <v>43054.608460648145</v>
      </c>
      <c r="C68" t="s">
        <v>4189</v>
      </c>
    </row>
    <row r="69" spans="1:34">
      <c r="A69">
        <v>2016</v>
      </c>
      <c r="B69" s="14">
        <v>43054.608460648145</v>
      </c>
      <c r="C69" t="s">
        <v>7480</v>
      </c>
    </row>
    <row r="70" spans="1:34">
      <c r="A70">
        <v>2016</v>
      </c>
      <c r="B70" s="14">
        <v>43054.608460648145</v>
      </c>
      <c r="C70" t="s">
        <v>7481</v>
      </c>
    </row>
    <row r="71" spans="1:34">
      <c r="A71">
        <v>2016</v>
      </c>
      <c r="B71" s="14">
        <v>43054.608460648145</v>
      </c>
      <c r="C71" t="s">
        <v>4190</v>
      </c>
    </row>
    <row r="72" spans="1:34">
      <c r="A72">
        <v>2016</v>
      </c>
      <c r="B72" s="14">
        <v>43054.608460648145</v>
      </c>
      <c r="C72" t="s">
        <v>4191</v>
      </c>
      <c r="D72" t="s">
        <v>687</v>
      </c>
      <c r="E72" t="s">
        <v>688</v>
      </c>
      <c r="F72" t="s">
        <v>688</v>
      </c>
      <c r="G72" t="s">
        <v>688</v>
      </c>
      <c r="H72" t="s">
        <v>687</v>
      </c>
      <c r="I72" t="s">
        <v>688</v>
      </c>
      <c r="J72" t="s">
        <v>688</v>
      </c>
      <c r="K72" t="s">
        <v>687</v>
      </c>
      <c r="L72" t="s">
        <v>687</v>
      </c>
      <c r="M72" t="s">
        <v>688</v>
      </c>
      <c r="N72" t="s">
        <v>687</v>
      </c>
      <c r="O72" t="s">
        <v>687</v>
      </c>
      <c r="P72" t="s">
        <v>688</v>
      </c>
      <c r="Q72" t="s">
        <v>688</v>
      </c>
      <c r="R72" t="s">
        <v>687</v>
      </c>
      <c r="S72" t="s">
        <v>687</v>
      </c>
      <c r="T72" t="s">
        <v>687</v>
      </c>
      <c r="U72" t="s">
        <v>688</v>
      </c>
      <c r="V72" t="s">
        <v>688</v>
      </c>
      <c r="W72" t="s">
        <v>687</v>
      </c>
      <c r="X72" t="s">
        <v>688</v>
      </c>
      <c r="Y72" t="s">
        <v>687</v>
      </c>
      <c r="Z72" t="s">
        <v>687</v>
      </c>
      <c r="AA72" t="s">
        <v>687</v>
      </c>
      <c r="AB72" t="s">
        <v>687</v>
      </c>
      <c r="AC72" t="s">
        <v>688</v>
      </c>
      <c r="AD72" t="s">
        <v>687</v>
      </c>
      <c r="AE72" t="s">
        <v>688</v>
      </c>
      <c r="AF72" t="s">
        <v>688</v>
      </c>
      <c r="AG72" t="s">
        <v>688</v>
      </c>
      <c r="AH72" t="s">
        <v>687</v>
      </c>
    </row>
    <row r="73" spans="1:34">
      <c r="A73">
        <v>2016</v>
      </c>
      <c r="B73" s="14">
        <v>43054.608460648145</v>
      </c>
      <c r="C73" t="s">
        <v>4192</v>
      </c>
    </row>
    <row r="74" spans="1:34">
      <c r="A74">
        <v>2016</v>
      </c>
      <c r="B74" s="14">
        <v>43054.608460648145</v>
      </c>
      <c r="C74" t="s">
        <v>4193</v>
      </c>
      <c r="D74" t="s">
        <v>687</v>
      </c>
      <c r="E74" t="s">
        <v>688</v>
      </c>
      <c r="F74" t="s">
        <v>688</v>
      </c>
      <c r="G74" t="s">
        <v>688</v>
      </c>
      <c r="H74" t="s">
        <v>688</v>
      </c>
      <c r="I74" t="s">
        <v>688</v>
      </c>
      <c r="J74" t="s">
        <v>688</v>
      </c>
      <c r="K74" t="s">
        <v>688</v>
      </c>
      <c r="L74" t="s">
        <v>688</v>
      </c>
      <c r="M74" t="s">
        <v>688</v>
      </c>
      <c r="N74" t="s">
        <v>688</v>
      </c>
      <c r="O74" t="s">
        <v>688</v>
      </c>
      <c r="P74" t="s">
        <v>688</v>
      </c>
      <c r="Q74" t="s">
        <v>688</v>
      </c>
      <c r="R74" t="s">
        <v>688</v>
      </c>
      <c r="S74" t="s">
        <v>688</v>
      </c>
      <c r="T74" t="s">
        <v>688</v>
      </c>
      <c r="U74" t="s">
        <v>688</v>
      </c>
      <c r="V74" t="s">
        <v>688</v>
      </c>
      <c r="W74" t="s">
        <v>687</v>
      </c>
      <c r="X74" t="s">
        <v>687</v>
      </c>
      <c r="Y74" t="s">
        <v>688</v>
      </c>
      <c r="Z74" t="s">
        <v>688</v>
      </c>
      <c r="AA74" t="s">
        <v>688</v>
      </c>
      <c r="AB74" t="s">
        <v>688</v>
      </c>
      <c r="AC74" t="s">
        <v>688</v>
      </c>
      <c r="AD74" t="s">
        <v>687</v>
      </c>
      <c r="AE74" t="s">
        <v>688</v>
      </c>
      <c r="AF74" t="s">
        <v>688</v>
      </c>
      <c r="AG74" t="s">
        <v>688</v>
      </c>
      <c r="AH74" t="s">
        <v>688</v>
      </c>
    </row>
    <row r="75" spans="1:34">
      <c r="A75">
        <v>2016</v>
      </c>
      <c r="B75" s="14">
        <v>43054.608460648145</v>
      </c>
      <c r="C75" t="s">
        <v>4194</v>
      </c>
      <c r="D75" t="s">
        <v>688</v>
      </c>
      <c r="E75" t="s">
        <v>688</v>
      </c>
      <c r="F75" t="s">
        <v>688</v>
      </c>
      <c r="G75" t="s">
        <v>688</v>
      </c>
      <c r="H75" t="s">
        <v>687</v>
      </c>
      <c r="I75" t="s">
        <v>688</v>
      </c>
      <c r="J75" t="s">
        <v>688</v>
      </c>
      <c r="K75" t="s">
        <v>687</v>
      </c>
      <c r="L75" t="s">
        <v>687</v>
      </c>
      <c r="M75" t="s">
        <v>688</v>
      </c>
      <c r="N75" t="s">
        <v>688</v>
      </c>
      <c r="O75" t="s">
        <v>688</v>
      </c>
      <c r="P75" t="s">
        <v>688</v>
      </c>
      <c r="Q75" t="s">
        <v>688</v>
      </c>
      <c r="R75" t="s">
        <v>688</v>
      </c>
      <c r="S75" t="s">
        <v>687</v>
      </c>
      <c r="T75" t="s">
        <v>687</v>
      </c>
      <c r="U75" t="s">
        <v>688</v>
      </c>
      <c r="V75" t="s">
        <v>688</v>
      </c>
      <c r="W75" t="s">
        <v>688</v>
      </c>
      <c r="X75" t="s">
        <v>688</v>
      </c>
      <c r="Y75" t="s">
        <v>687</v>
      </c>
      <c r="Z75" t="s">
        <v>688</v>
      </c>
      <c r="AA75" t="s">
        <v>688</v>
      </c>
      <c r="AB75" t="s">
        <v>687</v>
      </c>
      <c r="AC75" t="s">
        <v>688</v>
      </c>
      <c r="AD75" t="s">
        <v>687</v>
      </c>
      <c r="AE75" t="s">
        <v>688</v>
      </c>
      <c r="AF75" t="s">
        <v>688</v>
      </c>
      <c r="AG75" t="s">
        <v>688</v>
      </c>
      <c r="AH75" t="s">
        <v>688</v>
      </c>
    </row>
    <row r="76" spans="1:34">
      <c r="A76">
        <v>2016</v>
      </c>
      <c r="B76" s="14">
        <v>43054.608460648145</v>
      </c>
      <c r="C76" t="s">
        <v>4195</v>
      </c>
    </row>
    <row r="77" spans="1:34">
      <c r="A77">
        <v>2016</v>
      </c>
      <c r="B77" s="14">
        <v>43054.608460648145</v>
      </c>
      <c r="C77" t="s">
        <v>4196</v>
      </c>
      <c r="D77" t="s">
        <v>688</v>
      </c>
      <c r="E77" t="s">
        <v>688</v>
      </c>
      <c r="F77" t="s">
        <v>688</v>
      </c>
      <c r="G77" t="s">
        <v>688</v>
      </c>
      <c r="H77" t="s">
        <v>688</v>
      </c>
      <c r="I77" t="s">
        <v>688</v>
      </c>
      <c r="J77" t="s">
        <v>688</v>
      </c>
      <c r="K77" t="s">
        <v>688</v>
      </c>
      <c r="L77" t="s">
        <v>688</v>
      </c>
      <c r="M77" t="s">
        <v>688</v>
      </c>
      <c r="N77" t="s">
        <v>688</v>
      </c>
      <c r="O77" t="s">
        <v>687</v>
      </c>
      <c r="P77" t="s">
        <v>688</v>
      </c>
      <c r="Q77" t="s">
        <v>688</v>
      </c>
      <c r="R77" t="s">
        <v>688</v>
      </c>
      <c r="S77" t="s">
        <v>688</v>
      </c>
      <c r="T77" t="s">
        <v>687</v>
      </c>
      <c r="U77" t="s">
        <v>688</v>
      </c>
      <c r="V77" t="s">
        <v>688</v>
      </c>
      <c r="W77" t="s">
        <v>687</v>
      </c>
      <c r="X77" t="s">
        <v>688</v>
      </c>
      <c r="Y77" t="s">
        <v>687</v>
      </c>
      <c r="Z77" t="s">
        <v>688</v>
      </c>
      <c r="AA77" t="s">
        <v>688</v>
      </c>
      <c r="AB77" t="s">
        <v>688</v>
      </c>
      <c r="AC77" t="s">
        <v>688</v>
      </c>
      <c r="AD77" t="s">
        <v>688</v>
      </c>
      <c r="AE77" t="s">
        <v>687</v>
      </c>
      <c r="AF77" t="s">
        <v>688</v>
      </c>
      <c r="AG77" t="s">
        <v>688</v>
      </c>
      <c r="AH77" t="s">
        <v>688</v>
      </c>
    </row>
    <row r="78" spans="1:34">
      <c r="A78">
        <v>2016</v>
      </c>
      <c r="B78" s="14">
        <v>43054.608460648145</v>
      </c>
      <c r="C78" t="s">
        <v>7482</v>
      </c>
    </row>
    <row r="79" spans="1:34">
      <c r="A79">
        <v>2016</v>
      </c>
      <c r="B79" s="14">
        <v>43054.608460648145</v>
      </c>
      <c r="C79" t="s">
        <v>7483</v>
      </c>
    </row>
  </sheetData>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F61"/>
  <sheetViews>
    <sheetView workbookViewId="0"/>
  </sheetViews>
  <sheetFormatPr defaultRowHeight="15"/>
  <sheetData>
    <row r="1" spans="1:6">
      <c r="A1">
        <v>11.1</v>
      </c>
      <c r="B1" t="s">
        <v>4948</v>
      </c>
    </row>
    <row r="2" spans="1:6">
      <c r="A2" s="10" t="str">
        <f>HYPERLINK("#'Contents'!B195", "Back to Contents")</f>
        <v>Back to Contents</v>
      </c>
    </row>
    <row r="3" spans="1:6">
      <c r="A3" t="s">
        <v>109</v>
      </c>
      <c r="B3" t="s">
        <v>108</v>
      </c>
      <c r="C3" t="s">
        <v>110</v>
      </c>
      <c r="D3" t="s">
        <v>4204</v>
      </c>
      <c r="E3" t="s">
        <v>4205</v>
      </c>
      <c r="F3" t="s">
        <v>4206</v>
      </c>
    </row>
    <row r="4" spans="1:6">
      <c r="A4" s="14">
        <v>43054.608472222222</v>
      </c>
      <c r="B4">
        <v>2014</v>
      </c>
      <c r="C4" t="s">
        <v>272</v>
      </c>
      <c r="D4" t="s">
        <v>4207</v>
      </c>
      <c r="E4" t="s">
        <v>4208</v>
      </c>
      <c r="F4" t="s">
        <v>4200</v>
      </c>
    </row>
    <row r="5" spans="1:6">
      <c r="A5" s="14">
        <v>43054.608472222222</v>
      </c>
      <c r="B5">
        <v>2014</v>
      </c>
      <c r="C5" t="s">
        <v>272</v>
      </c>
      <c r="D5" t="s">
        <v>4207</v>
      </c>
      <c r="E5" t="s">
        <v>4208</v>
      </c>
      <c r="F5" t="s">
        <v>4198</v>
      </c>
    </row>
    <row r="6" spans="1:6">
      <c r="A6" s="14">
        <v>43054.608472222222</v>
      </c>
      <c r="B6">
        <v>2014</v>
      </c>
      <c r="C6" t="s">
        <v>272</v>
      </c>
      <c r="D6" t="s">
        <v>4207</v>
      </c>
      <c r="E6" t="s">
        <v>4208</v>
      </c>
      <c r="F6" t="s">
        <v>4203</v>
      </c>
    </row>
    <row r="7" spans="1:6">
      <c r="A7" s="14">
        <v>43054.608472222222</v>
      </c>
      <c r="B7">
        <v>2016</v>
      </c>
      <c r="C7" t="s">
        <v>126</v>
      </c>
      <c r="D7" t="s">
        <v>4207</v>
      </c>
      <c r="E7" t="s">
        <v>4208</v>
      </c>
      <c r="F7" t="s">
        <v>4186</v>
      </c>
    </row>
    <row r="8" spans="1:6">
      <c r="A8" s="14">
        <v>43054.608472222222</v>
      </c>
      <c r="B8">
        <v>2016</v>
      </c>
      <c r="C8" t="s">
        <v>126</v>
      </c>
      <c r="D8" t="s">
        <v>4207</v>
      </c>
      <c r="E8" t="s">
        <v>4208</v>
      </c>
      <c r="F8" t="s">
        <v>4195</v>
      </c>
    </row>
    <row r="9" spans="1:6">
      <c r="A9" s="14">
        <v>43054.608472222222</v>
      </c>
      <c r="B9">
        <v>2016</v>
      </c>
      <c r="C9" t="s">
        <v>126</v>
      </c>
      <c r="D9" t="s">
        <v>4207</v>
      </c>
      <c r="E9" t="s">
        <v>4208</v>
      </c>
      <c r="F9" t="s">
        <v>4192</v>
      </c>
    </row>
    <row r="10" spans="1:6">
      <c r="A10" s="14">
        <v>43054.608472222222</v>
      </c>
      <c r="B10">
        <v>2016</v>
      </c>
      <c r="C10" t="s">
        <v>126</v>
      </c>
      <c r="D10" t="s">
        <v>4207</v>
      </c>
      <c r="E10" t="s">
        <v>4208</v>
      </c>
      <c r="F10" t="s">
        <v>4187</v>
      </c>
    </row>
    <row r="11" spans="1:6">
      <c r="A11" s="14">
        <v>43054.608472222222</v>
      </c>
      <c r="B11">
        <v>2016</v>
      </c>
      <c r="C11" t="s">
        <v>126</v>
      </c>
      <c r="D11" t="s">
        <v>4207</v>
      </c>
      <c r="E11" t="s">
        <v>4208</v>
      </c>
      <c r="F11" t="s">
        <v>4190</v>
      </c>
    </row>
    <row r="12" spans="1:6">
      <c r="A12" s="14">
        <v>43054.608472222222</v>
      </c>
      <c r="B12">
        <v>2016</v>
      </c>
      <c r="C12" t="s">
        <v>134</v>
      </c>
      <c r="D12" t="s">
        <v>4207</v>
      </c>
      <c r="E12" t="s">
        <v>4208</v>
      </c>
      <c r="F12" t="s">
        <v>706</v>
      </c>
    </row>
    <row r="13" spans="1:6">
      <c r="A13" s="14">
        <v>43054.608472222222</v>
      </c>
      <c r="B13">
        <v>2013</v>
      </c>
      <c r="C13" t="s">
        <v>285</v>
      </c>
      <c r="D13" t="s">
        <v>4207</v>
      </c>
      <c r="E13" t="s">
        <v>4287</v>
      </c>
      <c r="F13" t="s">
        <v>4189</v>
      </c>
    </row>
    <row r="14" spans="1:6">
      <c r="A14" s="14">
        <v>43054.608472222222</v>
      </c>
      <c r="B14">
        <v>2014</v>
      </c>
      <c r="C14" t="s">
        <v>285</v>
      </c>
      <c r="D14" t="s">
        <v>4207</v>
      </c>
      <c r="E14" t="s">
        <v>4208</v>
      </c>
      <c r="F14" t="s">
        <v>4189</v>
      </c>
    </row>
    <row r="15" spans="1:6">
      <c r="A15" s="14">
        <v>43054.608472222222</v>
      </c>
      <c r="B15">
        <v>2015</v>
      </c>
      <c r="C15" t="s">
        <v>285</v>
      </c>
      <c r="D15" t="s">
        <v>4207</v>
      </c>
      <c r="E15" t="s">
        <v>4208</v>
      </c>
      <c r="F15" t="s">
        <v>4189</v>
      </c>
    </row>
    <row r="16" spans="1:6">
      <c r="A16" s="14">
        <v>43054.608472222222</v>
      </c>
      <c r="B16">
        <v>2013</v>
      </c>
      <c r="C16" t="s">
        <v>192</v>
      </c>
      <c r="D16" t="s">
        <v>4207</v>
      </c>
      <c r="E16" t="s">
        <v>4287</v>
      </c>
      <c r="F16" t="s">
        <v>4185</v>
      </c>
    </row>
    <row r="17" spans="1:6">
      <c r="A17" s="14">
        <v>43054.608472222222</v>
      </c>
      <c r="B17">
        <v>2014</v>
      </c>
      <c r="C17" t="s">
        <v>192</v>
      </c>
      <c r="D17" t="s">
        <v>4207</v>
      </c>
      <c r="E17" t="s">
        <v>4208</v>
      </c>
      <c r="F17" t="s">
        <v>4185</v>
      </c>
    </row>
    <row r="18" spans="1:6">
      <c r="A18" s="14">
        <v>43054.608472222222</v>
      </c>
      <c r="B18">
        <v>2015</v>
      </c>
      <c r="C18" t="s">
        <v>192</v>
      </c>
      <c r="D18" t="s">
        <v>4207</v>
      </c>
      <c r="E18" t="s">
        <v>4208</v>
      </c>
      <c r="F18" t="s">
        <v>7475</v>
      </c>
    </row>
    <row r="19" spans="1:6">
      <c r="A19" s="14">
        <v>43054.608472222222</v>
      </c>
      <c r="B19">
        <v>2014</v>
      </c>
      <c r="C19" t="s">
        <v>311</v>
      </c>
      <c r="D19" t="s">
        <v>4207</v>
      </c>
      <c r="E19" t="s">
        <v>4208</v>
      </c>
      <c r="F19" t="s">
        <v>4199</v>
      </c>
    </row>
    <row r="20" spans="1:6">
      <c r="A20" s="14">
        <v>43054.608472222222</v>
      </c>
      <c r="B20">
        <v>2015</v>
      </c>
      <c r="C20" t="s">
        <v>311</v>
      </c>
      <c r="D20" t="s">
        <v>4207</v>
      </c>
      <c r="E20" t="s">
        <v>4208</v>
      </c>
      <c r="F20" t="s">
        <v>7476</v>
      </c>
    </row>
    <row r="21" spans="1:6">
      <c r="A21" s="14">
        <v>43054.608472222222</v>
      </c>
      <c r="B21">
        <v>2015</v>
      </c>
      <c r="C21" t="s">
        <v>311</v>
      </c>
      <c r="D21" t="s">
        <v>4207</v>
      </c>
      <c r="E21" t="s">
        <v>4208</v>
      </c>
      <c r="F21" t="s">
        <v>7478</v>
      </c>
    </row>
    <row r="22" spans="1:6">
      <c r="A22" s="14">
        <v>43054.608472222222</v>
      </c>
      <c r="B22">
        <v>2016</v>
      </c>
      <c r="C22" t="s">
        <v>368</v>
      </c>
      <c r="D22" t="s">
        <v>4207</v>
      </c>
      <c r="E22" t="s">
        <v>4208</v>
      </c>
      <c r="F22" t="s">
        <v>7477</v>
      </c>
    </row>
    <row r="23" spans="1:6">
      <c r="A23" s="14">
        <v>43054.608472222222</v>
      </c>
      <c r="B23">
        <v>2016</v>
      </c>
      <c r="C23" t="s">
        <v>336</v>
      </c>
      <c r="D23" t="s">
        <v>4207</v>
      </c>
      <c r="E23" t="s">
        <v>4208</v>
      </c>
      <c r="F23" t="s">
        <v>4202</v>
      </c>
    </row>
    <row r="24" spans="1:6">
      <c r="A24" s="14">
        <v>43054.608472222222</v>
      </c>
      <c r="B24">
        <v>2014</v>
      </c>
      <c r="C24" t="s">
        <v>172</v>
      </c>
      <c r="D24" t="s">
        <v>4207</v>
      </c>
      <c r="E24" t="s">
        <v>4208</v>
      </c>
      <c r="F24" t="s">
        <v>7472</v>
      </c>
    </row>
    <row r="25" spans="1:6">
      <c r="A25" s="14">
        <v>43054.608472222222</v>
      </c>
      <c r="B25">
        <v>2013</v>
      </c>
      <c r="C25" t="s">
        <v>172</v>
      </c>
      <c r="D25" t="s">
        <v>4207</v>
      </c>
      <c r="E25" t="s">
        <v>4208</v>
      </c>
      <c r="F25" t="s">
        <v>7472</v>
      </c>
    </row>
    <row r="26" spans="1:6">
      <c r="A26" s="14">
        <v>43054.608472222222</v>
      </c>
      <c r="B26">
        <v>2015</v>
      </c>
      <c r="C26" t="s">
        <v>172</v>
      </c>
      <c r="D26" t="s">
        <v>4207</v>
      </c>
      <c r="E26" t="s">
        <v>4208</v>
      </c>
      <c r="F26" t="s">
        <v>7472</v>
      </c>
    </row>
    <row r="27" spans="1:6">
      <c r="A27" s="14">
        <v>43054.608472222222</v>
      </c>
      <c r="B27">
        <v>2013</v>
      </c>
      <c r="C27" t="s">
        <v>134</v>
      </c>
      <c r="D27" t="s">
        <v>4207</v>
      </c>
      <c r="E27" t="s">
        <v>4287</v>
      </c>
      <c r="F27" t="s">
        <v>706</v>
      </c>
    </row>
    <row r="28" spans="1:6">
      <c r="A28" s="14">
        <v>43054.608472222222</v>
      </c>
      <c r="B28">
        <v>2014</v>
      </c>
      <c r="C28" t="s">
        <v>134</v>
      </c>
      <c r="D28" t="s">
        <v>4207</v>
      </c>
      <c r="E28" t="s">
        <v>4208</v>
      </c>
      <c r="F28" t="s">
        <v>706</v>
      </c>
    </row>
    <row r="29" spans="1:6">
      <c r="A29" s="14">
        <v>43054.608472222222</v>
      </c>
      <c r="B29">
        <v>2015</v>
      </c>
      <c r="C29" t="s">
        <v>134</v>
      </c>
      <c r="D29" t="s">
        <v>4207</v>
      </c>
      <c r="E29" t="s">
        <v>4208</v>
      </c>
      <c r="F29" t="s">
        <v>706</v>
      </c>
    </row>
    <row r="30" spans="1:6">
      <c r="A30" s="14">
        <v>43054.608472222222</v>
      </c>
      <c r="B30">
        <v>2014</v>
      </c>
      <c r="C30" t="s">
        <v>336</v>
      </c>
      <c r="D30" t="s">
        <v>4207</v>
      </c>
      <c r="E30" t="s">
        <v>4208</v>
      </c>
      <c r="F30" t="s">
        <v>4202</v>
      </c>
    </row>
    <row r="31" spans="1:6">
      <c r="A31" s="14">
        <v>43054.608472222222</v>
      </c>
      <c r="B31">
        <v>2015</v>
      </c>
      <c r="C31" t="s">
        <v>336</v>
      </c>
      <c r="D31" t="s">
        <v>4207</v>
      </c>
      <c r="E31" t="s">
        <v>4208</v>
      </c>
      <c r="F31" t="s">
        <v>4202</v>
      </c>
    </row>
    <row r="32" spans="1:6">
      <c r="A32" s="14">
        <v>43054.608472222222</v>
      </c>
      <c r="B32">
        <v>2014</v>
      </c>
      <c r="C32" t="s">
        <v>318</v>
      </c>
      <c r="D32" t="s">
        <v>4207</v>
      </c>
      <c r="E32" t="s">
        <v>4208</v>
      </c>
      <c r="F32" t="s">
        <v>4201</v>
      </c>
    </row>
    <row r="33" spans="1:6">
      <c r="A33" s="14">
        <v>43054.608472222222</v>
      </c>
      <c r="B33">
        <v>2015</v>
      </c>
      <c r="C33" t="s">
        <v>318</v>
      </c>
      <c r="D33" t="s">
        <v>4207</v>
      </c>
      <c r="E33" t="s">
        <v>4208</v>
      </c>
      <c r="F33" t="s">
        <v>4201</v>
      </c>
    </row>
    <row r="34" spans="1:6">
      <c r="A34" s="14">
        <v>43054.608472222222</v>
      </c>
      <c r="B34">
        <v>2013</v>
      </c>
      <c r="C34" t="s">
        <v>126</v>
      </c>
      <c r="D34" t="s">
        <v>4207</v>
      </c>
      <c r="E34" t="s">
        <v>4287</v>
      </c>
      <c r="F34" t="s">
        <v>4186</v>
      </c>
    </row>
    <row r="35" spans="1:6">
      <c r="A35" s="14">
        <v>43054.608472222222</v>
      </c>
      <c r="B35">
        <v>2013</v>
      </c>
      <c r="C35" t="s">
        <v>126</v>
      </c>
      <c r="D35" t="s">
        <v>4207</v>
      </c>
      <c r="E35" t="s">
        <v>4287</v>
      </c>
      <c r="F35" t="s">
        <v>4195</v>
      </c>
    </row>
    <row r="36" spans="1:6">
      <c r="A36" s="14">
        <v>43054.608472222222</v>
      </c>
      <c r="B36">
        <v>2013</v>
      </c>
      <c r="C36" t="s">
        <v>126</v>
      </c>
      <c r="D36" t="s">
        <v>4207</v>
      </c>
      <c r="E36" t="s">
        <v>4287</v>
      </c>
      <c r="F36" t="s">
        <v>4192</v>
      </c>
    </row>
    <row r="37" spans="1:6">
      <c r="A37" s="14">
        <v>43054.608472222222</v>
      </c>
      <c r="B37">
        <v>2013</v>
      </c>
      <c r="C37" t="s">
        <v>126</v>
      </c>
      <c r="D37" t="s">
        <v>4207</v>
      </c>
      <c r="E37" t="s">
        <v>4287</v>
      </c>
      <c r="F37" t="s">
        <v>4187</v>
      </c>
    </row>
    <row r="38" spans="1:6">
      <c r="A38" s="14">
        <v>43054.608472222222</v>
      </c>
      <c r="B38">
        <v>2013</v>
      </c>
      <c r="C38" t="s">
        <v>126</v>
      </c>
      <c r="D38" t="s">
        <v>4207</v>
      </c>
      <c r="E38" t="s">
        <v>4287</v>
      </c>
      <c r="F38" t="s">
        <v>4190</v>
      </c>
    </row>
    <row r="39" spans="1:6">
      <c r="A39" s="14">
        <v>43054.608472222222</v>
      </c>
      <c r="B39">
        <v>2014</v>
      </c>
      <c r="C39" t="s">
        <v>126</v>
      </c>
      <c r="D39" t="s">
        <v>4207</v>
      </c>
      <c r="E39" t="s">
        <v>4208</v>
      </c>
      <c r="F39" t="s">
        <v>4186</v>
      </c>
    </row>
    <row r="40" spans="1:6">
      <c r="A40" s="14">
        <v>43054.608472222222</v>
      </c>
      <c r="B40">
        <v>2014</v>
      </c>
      <c r="C40" t="s">
        <v>126</v>
      </c>
      <c r="D40" t="s">
        <v>4207</v>
      </c>
      <c r="E40" t="s">
        <v>4208</v>
      </c>
      <c r="F40" t="s">
        <v>4195</v>
      </c>
    </row>
    <row r="41" spans="1:6">
      <c r="A41" s="14">
        <v>43054.608472222222</v>
      </c>
      <c r="B41">
        <v>2014</v>
      </c>
      <c r="C41" t="s">
        <v>126</v>
      </c>
      <c r="D41" t="s">
        <v>4207</v>
      </c>
      <c r="E41" t="s">
        <v>4208</v>
      </c>
      <c r="F41" t="s">
        <v>4192</v>
      </c>
    </row>
    <row r="42" spans="1:6">
      <c r="A42" s="14">
        <v>43054.608472222222</v>
      </c>
      <c r="B42">
        <v>2014</v>
      </c>
      <c r="C42" t="s">
        <v>126</v>
      </c>
      <c r="D42" t="s">
        <v>4207</v>
      </c>
      <c r="E42" t="s">
        <v>4208</v>
      </c>
      <c r="F42" t="s">
        <v>4187</v>
      </c>
    </row>
    <row r="43" spans="1:6">
      <c r="A43" s="14">
        <v>43054.608472222222</v>
      </c>
      <c r="B43">
        <v>2014</v>
      </c>
      <c r="C43" t="s">
        <v>126</v>
      </c>
      <c r="D43" t="s">
        <v>4207</v>
      </c>
      <c r="E43" t="s">
        <v>4208</v>
      </c>
      <c r="F43" t="s">
        <v>4190</v>
      </c>
    </row>
    <row r="44" spans="1:6">
      <c r="A44" s="14">
        <v>43054.608472222222</v>
      </c>
      <c r="B44">
        <v>2015</v>
      </c>
      <c r="C44" t="s">
        <v>126</v>
      </c>
      <c r="D44" t="s">
        <v>4207</v>
      </c>
      <c r="E44" t="s">
        <v>4208</v>
      </c>
      <c r="F44" t="s">
        <v>4186</v>
      </c>
    </row>
    <row r="45" spans="1:6">
      <c r="A45" s="14">
        <v>43054.608472222222</v>
      </c>
      <c r="B45">
        <v>2015</v>
      </c>
      <c r="C45" t="s">
        <v>126</v>
      </c>
      <c r="D45" t="s">
        <v>4207</v>
      </c>
      <c r="E45" t="s">
        <v>4208</v>
      </c>
      <c r="F45" t="s">
        <v>4195</v>
      </c>
    </row>
    <row r="46" spans="1:6">
      <c r="A46" s="14">
        <v>43054.608472222222</v>
      </c>
      <c r="B46">
        <v>2015</v>
      </c>
      <c r="C46" t="s">
        <v>126</v>
      </c>
      <c r="D46" t="s">
        <v>4207</v>
      </c>
      <c r="E46" t="s">
        <v>4208</v>
      </c>
      <c r="F46" t="s">
        <v>4192</v>
      </c>
    </row>
    <row r="47" spans="1:6">
      <c r="A47" s="14">
        <v>43054.608472222222</v>
      </c>
      <c r="B47">
        <v>2015</v>
      </c>
      <c r="C47" t="s">
        <v>126</v>
      </c>
      <c r="D47" t="s">
        <v>4207</v>
      </c>
      <c r="E47" t="s">
        <v>4208</v>
      </c>
      <c r="F47" t="s">
        <v>4187</v>
      </c>
    </row>
    <row r="48" spans="1:6">
      <c r="A48" s="14">
        <v>43054.608472222222</v>
      </c>
      <c r="B48">
        <v>2015</v>
      </c>
      <c r="C48" t="s">
        <v>126</v>
      </c>
      <c r="D48" t="s">
        <v>4207</v>
      </c>
      <c r="E48" t="s">
        <v>4208</v>
      </c>
      <c r="F48" t="s">
        <v>4190</v>
      </c>
    </row>
    <row r="49" spans="1:6">
      <c r="A49" s="14">
        <v>43054.608472222222</v>
      </c>
      <c r="B49">
        <v>2014</v>
      </c>
      <c r="C49" t="s">
        <v>327</v>
      </c>
      <c r="D49" t="s">
        <v>4207</v>
      </c>
      <c r="E49" t="s">
        <v>4208</v>
      </c>
      <c r="F49" t="s">
        <v>4197</v>
      </c>
    </row>
    <row r="50" spans="1:6">
      <c r="A50" s="14">
        <v>43054.608472222222</v>
      </c>
      <c r="B50">
        <v>2013</v>
      </c>
      <c r="C50" t="s">
        <v>327</v>
      </c>
      <c r="D50" t="s">
        <v>4207</v>
      </c>
      <c r="E50" t="s">
        <v>4208</v>
      </c>
      <c r="F50" t="s">
        <v>4197</v>
      </c>
    </row>
    <row r="51" spans="1:6">
      <c r="A51" s="14">
        <v>43054.608472222222</v>
      </c>
      <c r="B51">
        <v>2013</v>
      </c>
      <c r="C51" t="s">
        <v>368</v>
      </c>
      <c r="D51" t="s">
        <v>4207</v>
      </c>
      <c r="E51" t="s">
        <v>4287</v>
      </c>
      <c r="F51" t="s">
        <v>4188</v>
      </c>
    </row>
    <row r="52" spans="1:6">
      <c r="A52" s="14">
        <v>43054.608472222222</v>
      </c>
      <c r="B52">
        <v>2014</v>
      </c>
      <c r="C52" t="s">
        <v>368</v>
      </c>
      <c r="D52" t="s">
        <v>4207</v>
      </c>
      <c r="E52" t="s">
        <v>4208</v>
      </c>
      <c r="F52" t="s">
        <v>4188</v>
      </c>
    </row>
    <row r="53" spans="1:6">
      <c r="A53" s="14">
        <v>43054.608472222222</v>
      </c>
      <c r="B53">
        <v>2015</v>
      </c>
      <c r="C53" t="s">
        <v>368</v>
      </c>
      <c r="D53" t="s">
        <v>4207</v>
      </c>
      <c r="E53" t="s">
        <v>4208</v>
      </c>
      <c r="F53" t="s">
        <v>7477</v>
      </c>
    </row>
    <row r="54" spans="1:6">
      <c r="A54" s="14">
        <v>43054.608472222222</v>
      </c>
      <c r="B54">
        <v>2016</v>
      </c>
      <c r="C54" t="s">
        <v>318</v>
      </c>
      <c r="D54" t="s">
        <v>4207</v>
      </c>
      <c r="E54" t="s">
        <v>4208</v>
      </c>
      <c r="F54" t="s">
        <v>7479</v>
      </c>
    </row>
    <row r="55" spans="1:6">
      <c r="A55" s="14">
        <v>43054.608472222222</v>
      </c>
      <c r="B55">
        <v>2016</v>
      </c>
      <c r="C55" t="s">
        <v>311</v>
      </c>
      <c r="D55" t="s">
        <v>4207</v>
      </c>
      <c r="E55" t="s">
        <v>4208</v>
      </c>
      <c r="F55" t="s">
        <v>7482</v>
      </c>
    </row>
    <row r="56" spans="1:6">
      <c r="A56" s="14">
        <v>43054.608472222222</v>
      </c>
      <c r="B56">
        <v>2016</v>
      </c>
      <c r="C56" t="s">
        <v>311</v>
      </c>
      <c r="D56" t="s">
        <v>4207</v>
      </c>
      <c r="E56" t="s">
        <v>4208</v>
      </c>
      <c r="F56" t="s">
        <v>7481</v>
      </c>
    </row>
    <row r="57" spans="1:6">
      <c r="A57" s="14">
        <v>43054.608472222222</v>
      </c>
      <c r="B57">
        <v>2016</v>
      </c>
      <c r="C57" t="s">
        <v>311</v>
      </c>
      <c r="D57" t="s">
        <v>4207</v>
      </c>
      <c r="E57" t="s">
        <v>4208</v>
      </c>
      <c r="F57" t="s">
        <v>7483</v>
      </c>
    </row>
    <row r="58" spans="1:6">
      <c r="A58" s="14">
        <v>43054.608472222222</v>
      </c>
      <c r="B58">
        <v>2016</v>
      </c>
      <c r="C58" t="s">
        <v>311</v>
      </c>
      <c r="D58" t="s">
        <v>4207</v>
      </c>
      <c r="E58" t="s">
        <v>4208</v>
      </c>
      <c r="F58" t="s">
        <v>7480</v>
      </c>
    </row>
    <row r="59" spans="1:6">
      <c r="A59" s="14">
        <v>43054.608472222222</v>
      </c>
      <c r="B59">
        <v>2016</v>
      </c>
      <c r="C59" t="s">
        <v>192</v>
      </c>
      <c r="D59" t="s">
        <v>4207</v>
      </c>
      <c r="E59" t="s">
        <v>4208</v>
      </c>
      <c r="F59" t="s">
        <v>7475</v>
      </c>
    </row>
    <row r="60" spans="1:6">
      <c r="A60" s="14">
        <v>43054.608472222222</v>
      </c>
      <c r="B60">
        <v>2016</v>
      </c>
      <c r="C60" t="s">
        <v>172</v>
      </c>
      <c r="D60" t="s">
        <v>4207</v>
      </c>
      <c r="E60" t="s">
        <v>4208</v>
      </c>
      <c r="F60" t="s">
        <v>7472</v>
      </c>
    </row>
    <row r="61" spans="1:6">
      <c r="A61" s="14">
        <v>43054.608472222222</v>
      </c>
      <c r="B61">
        <v>2016</v>
      </c>
      <c r="C61" t="s">
        <v>285</v>
      </c>
      <c r="D61" t="s">
        <v>4207</v>
      </c>
      <c r="E61" t="s">
        <v>4208</v>
      </c>
      <c r="F61" t="s">
        <v>4189</v>
      </c>
    </row>
  </sheetData>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AH63"/>
  <sheetViews>
    <sheetView workbookViewId="0"/>
  </sheetViews>
  <sheetFormatPr defaultRowHeight="15"/>
  <sheetData>
    <row r="1" spans="1:34">
      <c r="A1">
        <v>11.2</v>
      </c>
      <c r="B1" t="s">
        <v>4951</v>
      </c>
    </row>
    <row r="2" spans="1:34">
      <c r="A2" s="10" t="str">
        <f>HYPERLINK("#'Contents'!B196", "Back to Contents")</f>
        <v>Back to Contents</v>
      </c>
    </row>
    <row r="3" spans="1:34">
      <c r="A3" t="s">
        <v>108</v>
      </c>
      <c r="B3" t="s">
        <v>109</v>
      </c>
      <c r="C3" t="s">
        <v>4209</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43054.608506944445</v>
      </c>
      <c r="E4">
        <v>15050000</v>
      </c>
      <c r="H4">
        <v>44000</v>
      </c>
      <c r="L4">
        <v>2000000</v>
      </c>
      <c r="P4">
        <v>6670</v>
      </c>
      <c r="V4">
        <v>1534.99</v>
      </c>
      <c r="Y4">
        <v>1000</v>
      </c>
      <c r="AC4">
        <v>2548000</v>
      </c>
      <c r="AD4">
        <v>44000</v>
      </c>
      <c r="AE4">
        <v>100</v>
      </c>
      <c r="AG4">
        <v>32000</v>
      </c>
    </row>
    <row r="5" spans="1:34">
      <c r="A5">
        <v>2013</v>
      </c>
      <c r="B5" s="14">
        <v>43054.608506944445</v>
      </c>
      <c r="C5">
        <v>1</v>
      </c>
      <c r="D5">
        <v>35000</v>
      </c>
      <c r="F5">
        <v>25000</v>
      </c>
      <c r="G5">
        <v>35000</v>
      </c>
      <c r="H5">
        <v>200000</v>
      </c>
      <c r="I5">
        <v>50000</v>
      </c>
      <c r="L5">
        <v>2000000</v>
      </c>
      <c r="O5">
        <v>15000</v>
      </c>
      <c r="P5">
        <v>40000</v>
      </c>
      <c r="Q5">
        <v>333</v>
      </c>
      <c r="R5">
        <v>15000000</v>
      </c>
      <c r="S5">
        <v>65000</v>
      </c>
      <c r="T5">
        <v>250000</v>
      </c>
      <c r="U5">
        <v>24615</v>
      </c>
      <c r="V5">
        <v>579.24</v>
      </c>
      <c r="W5">
        <v>100000</v>
      </c>
      <c r="X5">
        <v>430</v>
      </c>
      <c r="Y5">
        <v>100000</v>
      </c>
      <c r="Z5">
        <v>450</v>
      </c>
      <c r="AC5">
        <v>2500000</v>
      </c>
      <c r="AD5">
        <v>11000</v>
      </c>
      <c r="AE5">
        <v>0</v>
      </c>
      <c r="AF5">
        <v>125000</v>
      </c>
      <c r="AG5">
        <v>16000</v>
      </c>
    </row>
    <row r="6" spans="1:34">
      <c r="A6">
        <v>2013</v>
      </c>
      <c r="B6" s="14">
        <v>43054.608506944445</v>
      </c>
      <c r="C6">
        <v>10</v>
      </c>
      <c r="D6">
        <v>7000</v>
      </c>
      <c r="F6">
        <v>0</v>
      </c>
      <c r="G6">
        <v>35000</v>
      </c>
      <c r="L6">
        <v>2000000</v>
      </c>
      <c r="O6">
        <v>15000</v>
      </c>
      <c r="P6">
        <v>40000</v>
      </c>
      <c r="Q6">
        <v>1666</v>
      </c>
      <c r="R6">
        <v>15000000</v>
      </c>
      <c r="S6">
        <v>65000</v>
      </c>
      <c r="T6">
        <v>50000</v>
      </c>
      <c r="U6">
        <v>102</v>
      </c>
      <c r="V6">
        <v>289.62</v>
      </c>
      <c r="W6">
        <v>100000</v>
      </c>
      <c r="X6">
        <v>1400</v>
      </c>
      <c r="Y6">
        <v>50000</v>
      </c>
      <c r="Z6">
        <v>450</v>
      </c>
      <c r="AC6">
        <v>22500</v>
      </c>
      <c r="AD6">
        <v>11000</v>
      </c>
      <c r="AE6">
        <v>2200</v>
      </c>
      <c r="AF6">
        <v>75000</v>
      </c>
      <c r="AG6">
        <v>16000</v>
      </c>
      <c r="AH6">
        <v>46121</v>
      </c>
    </row>
    <row r="7" spans="1:34">
      <c r="A7">
        <v>2013</v>
      </c>
      <c r="B7" s="14">
        <v>43054.608506944445</v>
      </c>
      <c r="C7">
        <v>11</v>
      </c>
      <c r="F7">
        <v>5000</v>
      </c>
      <c r="G7">
        <v>35000</v>
      </c>
      <c r="I7">
        <v>50000</v>
      </c>
      <c r="L7">
        <v>10000</v>
      </c>
      <c r="O7">
        <v>15000</v>
      </c>
      <c r="P7">
        <v>40000</v>
      </c>
      <c r="Q7">
        <v>1666</v>
      </c>
      <c r="R7">
        <v>15000000</v>
      </c>
      <c r="S7">
        <v>0</v>
      </c>
      <c r="U7">
        <v>24615</v>
      </c>
      <c r="V7">
        <v>231.7</v>
      </c>
      <c r="W7">
        <v>100000</v>
      </c>
      <c r="X7">
        <v>1400</v>
      </c>
      <c r="Z7">
        <v>450</v>
      </c>
      <c r="AC7">
        <v>22500</v>
      </c>
      <c r="AD7">
        <v>11000</v>
      </c>
      <c r="AE7">
        <v>0</v>
      </c>
      <c r="AG7">
        <v>0</v>
      </c>
      <c r="AH7">
        <v>46121</v>
      </c>
    </row>
    <row r="8" spans="1:34">
      <c r="A8">
        <v>2013</v>
      </c>
      <c r="B8" s="14">
        <v>43054.608506944445</v>
      </c>
      <c r="C8">
        <v>12</v>
      </c>
      <c r="F8">
        <v>0</v>
      </c>
      <c r="G8">
        <v>35000</v>
      </c>
      <c r="L8">
        <v>2000000</v>
      </c>
      <c r="O8">
        <v>15000</v>
      </c>
      <c r="P8">
        <v>13350</v>
      </c>
      <c r="Q8">
        <v>0</v>
      </c>
      <c r="R8">
        <v>15000000</v>
      </c>
      <c r="S8">
        <v>65000</v>
      </c>
      <c r="U8">
        <v>24615</v>
      </c>
      <c r="V8">
        <v>289.62</v>
      </c>
      <c r="W8">
        <v>100000</v>
      </c>
      <c r="X8">
        <v>0</v>
      </c>
      <c r="Z8">
        <v>450</v>
      </c>
      <c r="AE8">
        <v>0</v>
      </c>
      <c r="AG8">
        <v>0</v>
      </c>
      <c r="AH8">
        <v>46121</v>
      </c>
    </row>
    <row r="9" spans="1:34">
      <c r="A9">
        <v>2013</v>
      </c>
      <c r="B9" s="14">
        <v>43054.608506944445</v>
      </c>
      <c r="C9">
        <v>13</v>
      </c>
      <c r="F9">
        <v>0</v>
      </c>
      <c r="G9">
        <v>35000</v>
      </c>
      <c r="H9">
        <v>80000</v>
      </c>
      <c r="I9">
        <v>500000</v>
      </c>
      <c r="L9">
        <v>50000</v>
      </c>
      <c r="O9">
        <v>15000</v>
      </c>
      <c r="P9">
        <v>13350</v>
      </c>
      <c r="Q9">
        <v>0</v>
      </c>
      <c r="R9">
        <v>15000000</v>
      </c>
      <c r="S9">
        <v>65000</v>
      </c>
      <c r="T9">
        <v>50000</v>
      </c>
      <c r="U9">
        <v>24615</v>
      </c>
      <c r="V9">
        <v>289.62</v>
      </c>
      <c r="W9">
        <v>100000</v>
      </c>
      <c r="X9">
        <v>0</v>
      </c>
      <c r="Z9">
        <v>450</v>
      </c>
      <c r="AD9">
        <v>11000</v>
      </c>
      <c r="AE9">
        <v>0</v>
      </c>
      <c r="AG9">
        <v>16000</v>
      </c>
      <c r="AH9">
        <v>46121</v>
      </c>
    </row>
    <row r="10" spans="1:34">
      <c r="A10">
        <v>2013</v>
      </c>
      <c r="B10" s="14">
        <v>43054.608506944445</v>
      </c>
      <c r="C10">
        <v>14</v>
      </c>
      <c r="D10">
        <v>7000</v>
      </c>
      <c r="F10">
        <v>5000</v>
      </c>
      <c r="G10">
        <v>35000</v>
      </c>
      <c r="H10">
        <v>80000</v>
      </c>
      <c r="I10">
        <v>50000</v>
      </c>
      <c r="L10">
        <v>2000000</v>
      </c>
      <c r="O10">
        <v>15000</v>
      </c>
      <c r="P10">
        <v>40000</v>
      </c>
      <c r="Q10">
        <v>1666</v>
      </c>
      <c r="R10">
        <v>15000000</v>
      </c>
      <c r="S10">
        <v>65000</v>
      </c>
      <c r="T10">
        <v>100000</v>
      </c>
      <c r="U10">
        <v>24615</v>
      </c>
      <c r="V10">
        <v>289.62</v>
      </c>
      <c r="W10">
        <v>100000</v>
      </c>
      <c r="X10">
        <v>1400</v>
      </c>
      <c r="Y10">
        <v>5000</v>
      </c>
      <c r="Z10">
        <v>450</v>
      </c>
      <c r="AC10">
        <v>48000</v>
      </c>
      <c r="AD10">
        <v>11000</v>
      </c>
      <c r="AE10">
        <v>0</v>
      </c>
      <c r="AG10">
        <v>16000</v>
      </c>
      <c r="AH10">
        <v>6150</v>
      </c>
    </row>
    <row r="11" spans="1:34">
      <c r="A11">
        <v>2013</v>
      </c>
      <c r="B11" s="14">
        <v>43054.608506944445</v>
      </c>
      <c r="C11">
        <v>2</v>
      </c>
      <c r="D11">
        <v>7000</v>
      </c>
      <c r="F11">
        <v>5000</v>
      </c>
      <c r="G11">
        <v>35000</v>
      </c>
      <c r="H11">
        <v>200000</v>
      </c>
      <c r="L11">
        <v>2000000</v>
      </c>
      <c r="O11">
        <v>15000</v>
      </c>
      <c r="P11">
        <v>40000</v>
      </c>
      <c r="Q11">
        <v>1666</v>
      </c>
      <c r="R11">
        <v>15000000</v>
      </c>
      <c r="S11">
        <v>65000</v>
      </c>
      <c r="T11">
        <v>250000</v>
      </c>
      <c r="U11">
        <v>24615</v>
      </c>
      <c r="V11">
        <v>289.62</v>
      </c>
      <c r="W11">
        <v>100000</v>
      </c>
      <c r="X11">
        <v>1400</v>
      </c>
      <c r="Z11">
        <v>450</v>
      </c>
      <c r="AC11">
        <v>22500</v>
      </c>
      <c r="AE11">
        <v>0</v>
      </c>
      <c r="AG11">
        <v>16000</v>
      </c>
      <c r="AH11">
        <v>46121</v>
      </c>
    </row>
    <row r="12" spans="1:34">
      <c r="A12">
        <v>2013</v>
      </c>
      <c r="B12" s="14">
        <v>43054.608506944445</v>
      </c>
      <c r="C12">
        <v>3</v>
      </c>
      <c r="D12">
        <v>5000</v>
      </c>
      <c r="F12">
        <v>25000</v>
      </c>
      <c r="G12">
        <v>35000</v>
      </c>
      <c r="H12">
        <v>80000</v>
      </c>
      <c r="I12">
        <v>50000</v>
      </c>
      <c r="L12">
        <v>2000000</v>
      </c>
      <c r="O12">
        <v>15000</v>
      </c>
      <c r="P12">
        <v>40000</v>
      </c>
      <c r="Q12">
        <v>333</v>
      </c>
      <c r="R12">
        <v>15000000</v>
      </c>
      <c r="S12">
        <v>65000</v>
      </c>
      <c r="U12">
        <v>24615</v>
      </c>
      <c r="V12">
        <v>579.24</v>
      </c>
      <c r="W12">
        <v>100000</v>
      </c>
      <c r="X12">
        <v>1400</v>
      </c>
      <c r="Y12">
        <v>50000</v>
      </c>
      <c r="Z12">
        <v>450</v>
      </c>
      <c r="AC12">
        <v>2500000</v>
      </c>
      <c r="AE12">
        <v>0</v>
      </c>
      <c r="AF12">
        <v>125000</v>
      </c>
      <c r="AG12">
        <v>16000</v>
      </c>
    </row>
    <row r="13" spans="1:34">
      <c r="A13">
        <v>2013</v>
      </c>
      <c r="B13" s="14">
        <v>43054.608506944445</v>
      </c>
      <c r="C13">
        <v>4</v>
      </c>
      <c r="F13">
        <v>0</v>
      </c>
      <c r="G13">
        <v>35000</v>
      </c>
      <c r="I13">
        <v>50000</v>
      </c>
      <c r="L13">
        <v>50000</v>
      </c>
      <c r="O13">
        <v>15000</v>
      </c>
      <c r="P13">
        <v>40000</v>
      </c>
      <c r="Q13">
        <v>1666</v>
      </c>
      <c r="R13">
        <v>15000000</v>
      </c>
      <c r="S13">
        <v>65000</v>
      </c>
      <c r="U13">
        <v>24615</v>
      </c>
      <c r="V13">
        <v>579.24</v>
      </c>
      <c r="W13">
        <v>100000</v>
      </c>
      <c r="X13">
        <v>570</v>
      </c>
      <c r="Z13">
        <v>450</v>
      </c>
      <c r="AC13">
        <v>48000</v>
      </c>
      <c r="AE13">
        <v>0</v>
      </c>
      <c r="AG13">
        <v>0</v>
      </c>
    </row>
    <row r="14" spans="1:34">
      <c r="A14">
        <v>2013</v>
      </c>
      <c r="B14" s="14">
        <v>43054.608506944445</v>
      </c>
      <c r="C14">
        <v>5</v>
      </c>
      <c r="F14">
        <v>0</v>
      </c>
      <c r="G14">
        <v>35000</v>
      </c>
      <c r="I14">
        <v>50000</v>
      </c>
      <c r="L14">
        <v>2000000</v>
      </c>
      <c r="O14">
        <v>15000</v>
      </c>
      <c r="P14">
        <v>40000</v>
      </c>
      <c r="Q14">
        <v>1666</v>
      </c>
      <c r="R14">
        <v>15000000</v>
      </c>
      <c r="S14">
        <v>65000</v>
      </c>
      <c r="U14">
        <v>24615</v>
      </c>
      <c r="V14">
        <v>579.24</v>
      </c>
      <c r="W14">
        <v>100000</v>
      </c>
      <c r="X14">
        <v>1400</v>
      </c>
      <c r="Z14">
        <v>450</v>
      </c>
      <c r="AC14">
        <v>22500</v>
      </c>
      <c r="AE14">
        <v>0</v>
      </c>
      <c r="AG14">
        <v>0</v>
      </c>
      <c r="AH14">
        <v>46121</v>
      </c>
    </row>
    <row r="15" spans="1:34">
      <c r="A15">
        <v>2013</v>
      </c>
      <c r="B15" s="14">
        <v>43054.608506944445</v>
      </c>
      <c r="C15">
        <v>6</v>
      </c>
      <c r="D15">
        <v>7000</v>
      </c>
      <c r="F15">
        <v>5000</v>
      </c>
      <c r="G15">
        <v>35000</v>
      </c>
      <c r="H15">
        <v>80000</v>
      </c>
      <c r="I15">
        <v>500000</v>
      </c>
      <c r="L15">
        <v>50000</v>
      </c>
      <c r="O15">
        <v>15000</v>
      </c>
      <c r="P15">
        <v>40000</v>
      </c>
      <c r="Q15">
        <v>333</v>
      </c>
      <c r="R15">
        <v>15000000</v>
      </c>
      <c r="S15">
        <v>65000</v>
      </c>
      <c r="T15">
        <v>50000</v>
      </c>
      <c r="U15">
        <v>24615</v>
      </c>
      <c r="V15">
        <v>579.24</v>
      </c>
      <c r="W15">
        <v>100000</v>
      </c>
      <c r="X15">
        <v>1400</v>
      </c>
      <c r="Y15">
        <v>50000</v>
      </c>
      <c r="Z15">
        <v>450</v>
      </c>
      <c r="AC15">
        <v>48000</v>
      </c>
      <c r="AD15">
        <v>11000</v>
      </c>
      <c r="AE15">
        <v>0</v>
      </c>
      <c r="AF15">
        <v>75000</v>
      </c>
      <c r="AG15">
        <v>16000</v>
      </c>
      <c r="AH15">
        <v>46121</v>
      </c>
    </row>
    <row r="16" spans="1:34">
      <c r="A16">
        <v>2013</v>
      </c>
      <c r="B16" s="14">
        <v>43054.608506944445</v>
      </c>
      <c r="C16">
        <v>7</v>
      </c>
      <c r="F16">
        <v>5000</v>
      </c>
      <c r="G16">
        <v>35000</v>
      </c>
      <c r="L16">
        <v>50000</v>
      </c>
      <c r="O16">
        <v>15000</v>
      </c>
      <c r="P16">
        <v>13350</v>
      </c>
      <c r="Q16">
        <v>0</v>
      </c>
      <c r="R16">
        <v>15000000</v>
      </c>
      <c r="S16">
        <v>65000</v>
      </c>
      <c r="T16">
        <v>50000</v>
      </c>
      <c r="U16">
        <v>24615</v>
      </c>
      <c r="V16">
        <v>868.86</v>
      </c>
      <c r="W16">
        <v>100000</v>
      </c>
      <c r="X16">
        <v>0</v>
      </c>
      <c r="Z16">
        <v>450</v>
      </c>
      <c r="AC16">
        <v>22500</v>
      </c>
      <c r="AE16">
        <v>0</v>
      </c>
      <c r="AG16">
        <v>16000</v>
      </c>
      <c r="AH16">
        <v>46121</v>
      </c>
    </row>
    <row r="17" spans="1:34">
      <c r="A17">
        <v>2013</v>
      </c>
      <c r="B17" s="14">
        <v>43054.608506944445</v>
      </c>
      <c r="C17">
        <v>8</v>
      </c>
      <c r="F17">
        <v>5000</v>
      </c>
      <c r="G17">
        <v>35000</v>
      </c>
      <c r="I17">
        <v>500000</v>
      </c>
      <c r="L17">
        <v>50000</v>
      </c>
      <c r="O17">
        <v>15000</v>
      </c>
      <c r="P17">
        <v>13350</v>
      </c>
      <c r="Q17">
        <v>1666</v>
      </c>
      <c r="R17">
        <v>15000000</v>
      </c>
      <c r="S17">
        <v>65000</v>
      </c>
      <c r="T17">
        <v>50000</v>
      </c>
      <c r="U17">
        <v>24615</v>
      </c>
      <c r="V17">
        <v>1448.1</v>
      </c>
      <c r="W17">
        <v>100000</v>
      </c>
      <c r="X17">
        <v>0</v>
      </c>
      <c r="Z17">
        <v>450</v>
      </c>
      <c r="AE17">
        <v>0</v>
      </c>
      <c r="AG17">
        <v>16000</v>
      </c>
      <c r="AH17">
        <v>46121</v>
      </c>
    </row>
    <row r="18" spans="1:34">
      <c r="A18">
        <v>2013</v>
      </c>
      <c r="B18" s="14">
        <v>43054.608506944445</v>
      </c>
      <c r="C18">
        <v>9</v>
      </c>
      <c r="D18">
        <v>5000</v>
      </c>
      <c r="F18">
        <v>5000</v>
      </c>
      <c r="G18">
        <v>35000</v>
      </c>
      <c r="H18">
        <v>4000</v>
      </c>
      <c r="I18">
        <v>50000</v>
      </c>
      <c r="L18">
        <v>50000</v>
      </c>
      <c r="O18">
        <v>15000</v>
      </c>
      <c r="P18">
        <v>40000</v>
      </c>
      <c r="Q18">
        <v>333</v>
      </c>
      <c r="R18">
        <v>15000000</v>
      </c>
      <c r="S18">
        <v>65000</v>
      </c>
      <c r="T18">
        <v>100000</v>
      </c>
      <c r="U18">
        <v>24615</v>
      </c>
      <c r="V18">
        <v>289.62</v>
      </c>
      <c r="W18">
        <v>100000</v>
      </c>
      <c r="X18">
        <v>1400</v>
      </c>
      <c r="Z18">
        <v>450</v>
      </c>
      <c r="AC18">
        <v>48000</v>
      </c>
      <c r="AD18">
        <v>9000</v>
      </c>
      <c r="AE18">
        <v>0</v>
      </c>
      <c r="AF18">
        <v>75000</v>
      </c>
      <c r="AG18">
        <v>0</v>
      </c>
      <c r="AH18">
        <v>46121</v>
      </c>
    </row>
    <row r="19" spans="1:34">
      <c r="A19">
        <v>2014</v>
      </c>
      <c r="B19" s="14">
        <v>43054.608506944445</v>
      </c>
      <c r="E19">
        <v>15050000</v>
      </c>
      <c r="H19">
        <v>44000</v>
      </c>
      <c r="L19">
        <v>2000000</v>
      </c>
      <c r="P19">
        <v>6670</v>
      </c>
      <c r="V19">
        <v>1534.99</v>
      </c>
      <c r="Y19">
        <v>1000</v>
      </c>
      <c r="AC19">
        <v>2548000</v>
      </c>
      <c r="AD19">
        <v>66000</v>
      </c>
      <c r="AE19">
        <v>100</v>
      </c>
      <c r="AG19">
        <v>32600</v>
      </c>
    </row>
    <row r="20" spans="1:34">
      <c r="A20">
        <v>2014</v>
      </c>
      <c r="B20" s="14">
        <v>43054.608506944445</v>
      </c>
      <c r="C20">
        <v>1</v>
      </c>
      <c r="D20">
        <v>35000</v>
      </c>
      <c r="F20">
        <v>25000</v>
      </c>
      <c r="G20">
        <v>35000</v>
      </c>
      <c r="H20">
        <v>200000</v>
      </c>
      <c r="I20">
        <v>50000</v>
      </c>
      <c r="L20">
        <v>2000000</v>
      </c>
      <c r="O20">
        <v>15000</v>
      </c>
      <c r="P20">
        <v>40000</v>
      </c>
      <c r="Q20">
        <v>333</v>
      </c>
      <c r="R20">
        <v>15000000</v>
      </c>
      <c r="S20">
        <v>65000</v>
      </c>
      <c r="T20">
        <v>250000</v>
      </c>
      <c r="U20">
        <v>24615</v>
      </c>
      <c r="V20">
        <v>579.24</v>
      </c>
      <c r="W20">
        <v>100000</v>
      </c>
      <c r="X20">
        <v>430</v>
      </c>
      <c r="Y20">
        <v>100000</v>
      </c>
      <c r="Z20">
        <v>450000</v>
      </c>
      <c r="AC20">
        <v>2500000</v>
      </c>
      <c r="AD20">
        <v>11000</v>
      </c>
      <c r="AE20">
        <v>0</v>
      </c>
      <c r="AF20">
        <v>125000</v>
      </c>
      <c r="AG20">
        <v>16600</v>
      </c>
    </row>
    <row r="21" spans="1:34">
      <c r="A21">
        <v>2014</v>
      </c>
      <c r="B21" s="14">
        <v>43054.608506944445</v>
      </c>
      <c r="C21">
        <v>10</v>
      </c>
      <c r="D21">
        <v>7000</v>
      </c>
      <c r="F21">
        <v>0</v>
      </c>
      <c r="G21">
        <v>35000</v>
      </c>
      <c r="L21">
        <v>2000000</v>
      </c>
      <c r="O21">
        <v>15000</v>
      </c>
      <c r="P21">
        <v>40000</v>
      </c>
      <c r="Q21">
        <v>1666</v>
      </c>
      <c r="R21">
        <v>15000000</v>
      </c>
      <c r="S21">
        <v>65000</v>
      </c>
      <c r="T21">
        <v>50000</v>
      </c>
      <c r="U21">
        <v>102</v>
      </c>
      <c r="V21">
        <v>289.62</v>
      </c>
      <c r="W21">
        <v>100000</v>
      </c>
      <c r="X21">
        <v>1400</v>
      </c>
      <c r="Y21">
        <v>50000</v>
      </c>
      <c r="Z21">
        <v>450000</v>
      </c>
      <c r="AC21">
        <v>22500</v>
      </c>
      <c r="AD21">
        <v>11000</v>
      </c>
      <c r="AE21">
        <v>2200</v>
      </c>
      <c r="AF21">
        <v>75000</v>
      </c>
      <c r="AG21">
        <v>16600</v>
      </c>
      <c r="AH21">
        <v>46121</v>
      </c>
    </row>
    <row r="22" spans="1:34">
      <c r="A22">
        <v>2014</v>
      </c>
      <c r="B22" s="14">
        <v>43054.608506944445</v>
      </c>
      <c r="C22">
        <v>11</v>
      </c>
      <c r="F22">
        <v>5000</v>
      </c>
      <c r="G22">
        <v>35000</v>
      </c>
      <c r="I22">
        <v>50000</v>
      </c>
      <c r="L22">
        <v>10000</v>
      </c>
      <c r="O22">
        <v>15000</v>
      </c>
      <c r="P22">
        <v>40000</v>
      </c>
      <c r="Q22">
        <v>1666</v>
      </c>
      <c r="R22">
        <v>15000000</v>
      </c>
      <c r="S22">
        <v>0</v>
      </c>
      <c r="U22">
        <v>24615</v>
      </c>
      <c r="V22">
        <v>231.7</v>
      </c>
      <c r="W22">
        <v>100000</v>
      </c>
      <c r="X22">
        <v>1400</v>
      </c>
      <c r="Z22">
        <v>450000</v>
      </c>
      <c r="AC22">
        <v>22500</v>
      </c>
      <c r="AD22">
        <v>11000</v>
      </c>
      <c r="AE22">
        <v>0</v>
      </c>
      <c r="AG22">
        <v>0</v>
      </c>
      <c r="AH22">
        <v>46121</v>
      </c>
    </row>
    <row r="23" spans="1:34">
      <c r="A23">
        <v>2014</v>
      </c>
      <c r="B23" s="14">
        <v>43054.608506944445</v>
      </c>
      <c r="C23">
        <v>12</v>
      </c>
      <c r="F23">
        <v>0</v>
      </c>
      <c r="G23">
        <v>35000</v>
      </c>
      <c r="L23">
        <v>2000000</v>
      </c>
      <c r="O23">
        <v>15000</v>
      </c>
      <c r="P23">
        <v>13350</v>
      </c>
      <c r="Q23">
        <v>0</v>
      </c>
      <c r="R23">
        <v>15000000</v>
      </c>
      <c r="S23">
        <v>65000</v>
      </c>
      <c r="U23">
        <v>24615</v>
      </c>
      <c r="V23">
        <v>289.62</v>
      </c>
      <c r="W23">
        <v>100000</v>
      </c>
      <c r="X23">
        <v>0</v>
      </c>
      <c r="Z23">
        <v>450000</v>
      </c>
      <c r="AE23">
        <v>0</v>
      </c>
      <c r="AG23">
        <v>0</v>
      </c>
      <c r="AH23">
        <v>46121</v>
      </c>
    </row>
    <row r="24" spans="1:34">
      <c r="A24">
        <v>2014</v>
      </c>
      <c r="B24" s="14">
        <v>43054.608506944445</v>
      </c>
      <c r="C24">
        <v>13</v>
      </c>
      <c r="F24">
        <v>0</v>
      </c>
      <c r="G24">
        <v>35000</v>
      </c>
      <c r="H24">
        <v>80000</v>
      </c>
      <c r="I24">
        <v>500000</v>
      </c>
      <c r="L24">
        <v>50000</v>
      </c>
      <c r="O24">
        <v>15000</v>
      </c>
      <c r="P24">
        <v>13350</v>
      </c>
      <c r="Q24">
        <v>0</v>
      </c>
      <c r="R24">
        <v>15000000</v>
      </c>
      <c r="S24">
        <v>65000</v>
      </c>
      <c r="T24">
        <v>50000</v>
      </c>
      <c r="U24">
        <v>24615</v>
      </c>
      <c r="V24">
        <v>289.62</v>
      </c>
      <c r="W24">
        <v>100000</v>
      </c>
      <c r="X24">
        <v>0</v>
      </c>
      <c r="Z24">
        <v>450000</v>
      </c>
      <c r="AD24">
        <v>11000</v>
      </c>
      <c r="AE24">
        <v>0</v>
      </c>
      <c r="AG24">
        <v>16600</v>
      </c>
      <c r="AH24">
        <v>46121</v>
      </c>
    </row>
    <row r="25" spans="1:34">
      <c r="A25">
        <v>2014</v>
      </c>
      <c r="B25" s="14">
        <v>43054.608506944445</v>
      </c>
      <c r="C25">
        <v>14</v>
      </c>
      <c r="D25">
        <v>7000</v>
      </c>
      <c r="F25">
        <v>5000</v>
      </c>
      <c r="G25">
        <v>35000</v>
      </c>
      <c r="H25">
        <v>80000</v>
      </c>
      <c r="I25">
        <v>50000</v>
      </c>
      <c r="L25">
        <v>2000000</v>
      </c>
      <c r="O25">
        <v>15000</v>
      </c>
      <c r="P25">
        <v>40000</v>
      </c>
      <c r="Q25">
        <v>1666</v>
      </c>
      <c r="R25">
        <v>15000000</v>
      </c>
      <c r="S25">
        <v>65000</v>
      </c>
      <c r="T25">
        <v>100000</v>
      </c>
      <c r="U25">
        <v>24615</v>
      </c>
      <c r="V25">
        <v>289.62</v>
      </c>
      <c r="W25">
        <v>100000</v>
      </c>
      <c r="X25">
        <v>1400</v>
      </c>
      <c r="Y25">
        <v>5000</v>
      </c>
      <c r="Z25">
        <v>450000</v>
      </c>
      <c r="AC25">
        <v>48000</v>
      </c>
      <c r="AD25">
        <v>11000</v>
      </c>
      <c r="AE25">
        <v>0</v>
      </c>
      <c r="AG25">
        <v>16600</v>
      </c>
      <c r="AH25">
        <v>6150</v>
      </c>
    </row>
    <row r="26" spans="1:34">
      <c r="A26">
        <v>2014</v>
      </c>
      <c r="B26" s="14">
        <v>43054.608506944445</v>
      </c>
      <c r="C26">
        <v>2</v>
      </c>
      <c r="D26">
        <v>7000</v>
      </c>
      <c r="F26">
        <v>5000</v>
      </c>
      <c r="G26">
        <v>35000</v>
      </c>
      <c r="H26">
        <v>200000</v>
      </c>
      <c r="L26">
        <v>2000000</v>
      </c>
      <c r="O26">
        <v>15000</v>
      </c>
      <c r="P26">
        <v>40000</v>
      </c>
      <c r="Q26">
        <v>1666</v>
      </c>
      <c r="R26">
        <v>15000000</v>
      </c>
      <c r="S26">
        <v>65000</v>
      </c>
      <c r="T26">
        <v>250000</v>
      </c>
      <c r="U26">
        <v>24615</v>
      </c>
      <c r="V26">
        <v>289.62</v>
      </c>
      <c r="W26">
        <v>100000</v>
      </c>
      <c r="X26">
        <v>1400</v>
      </c>
      <c r="Z26">
        <v>450000</v>
      </c>
      <c r="AC26">
        <v>22500</v>
      </c>
      <c r="AE26">
        <v>0</v>
      </c>
      <c r="AG26">
        <v>16600</v>
      </c>
      <c r="AH26">
        <v>46121</v>
      </c>
    </row>
    <row r="27" spans="1:34">
      <c r="A27">
        <v>2014</v>
      </c>
      <c r="B27" s="14">
        <v>43054.608506944445</v>
      </c>
      <c r="C27">
        <v>3</v>
      </c>
      <c r="D27">
        <v>5000</v>
      </c>
      <c r="F27">
        <v>25000</v>
      </c>
      <c r="G27">
        <v>35000</v>
      </c>
      <c r="H27">
        <v>80000</v>
      </c>
      <c r="I27">
        <v>50000</v>
      </c>
      <c r="L27">
        <v>2000000</v>
      </c>
      <c r="O27">
        <v>15000</v>
      </c>
      <c r="P27">
        <v>40000</v>
      </c>
      <c r="Q27">
        <v>333</v>
      </c>
      <c r="R27">
        <v>15000000</v>
      </c>
      <c r="S27">
        <v>65000</v>
      </c>
      <c r="U27">
        <v>24615</v>
      </c>
      <c r="V27">
        <v>579.24</v>
      </c>
      <c r="W27">
        <v>100000</v>
      </c>
      <c r="X27">
        <v>1400</v>
      </c>
      <c r="Y27">
        <v>50000</v>
      </c>
      <c r="Z27">
        <v>450000</v>
      </c>
      <c r="AC27">
        <v>2500000</v>
      </c>
      <c r="AE27">
        <v>0</v>
      </c>
      <c r="AF27">
        <v>125000</v>
      </c>
      <c r="AG27">
        <v>16600</v>
      </c>
    </row>
    <row r="28" spans="1:34">
      <c r="A28">
        <v>2014</v>
      </c>
      <c r="B28" s="14">
        <v>43054.608506944445</v>
      </c>
      <c r="C28">
        <v>4</v>
      </c>
      <c r="F28">
        <v>0</v>
      </c>
      <c r="G28">
        <v>35000</v>
      </c>
      <c r="I28">
        <v>50000</v>
      </c>
      <c r="L28">
        <v>50000</v>
      </c>
      <c r="O28">
        <v>15000</v>
      </c>
      <c r="P28">
        <v>40000</v>
      </c>
      <c r="Q28">
        <v>1666</v>
      </c>
      <c r="R28">
        <v>15000000</v>
      </c>
      <c r="S28">
        <v>65000</v>
      </c>
      <c r="U28">
        <v>24615</v>
      </c>
      <c r="V28">
        <v>579.24</v>
      </c>
      <c r="W28">
        <v>100000</v>
      </c>
      <c r="X28">
        <v>570</v>
      </c>
      <c r="Z28">
        <v>450000</v>
      </c>
      <c r="AC28">
        <v>48000</v>
      </c>
      <c r="AE28">
        <v>0</v>
      </c>
      <c r="AG28">
        <v>0</v>
      </c>
    </row>
    <row r="29" spans="1:34">
      <c r="A29">
        <v>2014</v>
      </c>
      <c r="B29" s="14">
        <v>43054.608506944445</v>
      </c>
      <c r="C29">
        <v>5</v>
      </c>
      <c r="F29">
        <v>0</v>
      </c>
      <c r="G29">
        <v>35000</v>
      </c>
      <c r="I29">
        <v>50000</v>
      </c>
      <c r="L29">
        <v>2000000</v>
      </c>
      <c r="O29">
        <v>15000</v>
      </c>
      <c r="P29">
        <v>40000</v>
      </c>
      <c r="Q29">
        <v>1666</v>
      </c>
      <c r="R29">
        <v>15000000</v>
      </c>
      <c r="S29">
        <v>65000</v>
      </c>
      <c r="U29">
        <v>24615</v>
      </c>
      <c r="V29">
        <v>579.24</v>
      </c>
      <c r="W29">
        <v>100000</v>
      </c>
      <c r="X29">
        <v>1400</v>
      </c>
      <c r="Z29">
        <v>450000</v>
      </c>
      <c r="AC29">
        <v>22500</v>
      </c>
      <c r="AE29">
        <v>0</v>
      </c>
      <c r="AG29">
        <v>0</v>
      </c>
      <c r="AH29">
        <v>46121</v>
      </c>
    </row>
    <row r="30" spans="1:34">
      <c r="A30">
        <v>2014</v>
      </c>
      <c r="B30" s="14">
        <v>43054.608506944445</v>
      </c>
      <c r="C30">
        <v>6</v>
      </c>
      <c r="D30">
        <v>7000</v>
      </c>
      <c r="F30">
        <v>5000</v>
      </c>
      <c r="G30">
        <v>35000</v>
      </c>
      <c r="H30">
        <v>80000</v>
      </c>
      <c r="I30">
        <v>500000</v>
      </c>
      <c r="L30">
        <v>50000</v>
      </c>
      <c r="O30">
        <v>15000</v>
      </c>
      <c r="P30">
        <v>40000</v>
      </c>
      <c r="Q30">
        <v>333</v>
      </c>
      <c r="R30">
        <v>15000000</v>
      </c>
      <c r="S30">
        <v>65000</v>
      </c>
      <c r="T30">
        <v>50000</v>
      </c>
      <c r="U30">
        <v>24615</v>
      </c>
      <c r="V30">
        <v>579.24</v>
      </c>
      <c r="W30">
        <v>100000</v>
      </c>
      <c r="X30">
        <v>1400</v>
      </c>
      <c r="Y30">
        <v>50000</v>
      </c>
      <c r="Z30">
        <v>450000</v>
      </c>
      <c r="AC30">
        <v>48000</v>
      </c>
      <c r="AD30">
        <v>11000</v>
      </c>
      <c r="AE30">
        <v>0</v>
      </c>
      <c r="AF30">
        <v>75000</v>
      </c>
      <c r="AG30">
        <v>16600</v>
      </c>
      <c r="AH30">
        <v>46121</v>
      </c>
    </row>
    <row r="31" spans="1:34">
      <c r="A31">
        <v>2014</v>
      </c>
      <c r="B31" s="14">
        <v>43054.608506944445</v>
      </c>
      <c r="C31">
        <v>7</v>
      </c>
      <c r="F31">
        <v>5000</v>
      </c>
      <c r="G31">
        <v>35000</v>
      </c>
      <c r="L31">
        <v>50000</v>
      </c>
      <c r="O31">
        <v>15000</v>
      </c>
      <c r="P31">
        <v>13350</v>
      </c>
      <c r="Q31">
        <v>0</v>
      </c>
      <c r="R31">
        <v>15000000</v>
      </c>
      <c r="S31">
        <v>65000</v>
      </c>
      <c r="T31">
        <v>50000</v>
      </c>
      <c r="U31">
        <v>24615</v>
      </c>
      <c r="V31">
        <v>868.86</v>
      </c>
      <c r="W31">
        <v>100000</v>
      </c>
      <c r="X31">
        <v>0</v>
      </c>
      <c r="Z31">
        <v>450000</v>
      </c>
      <c r="AC31">
        <v>22500</v>
      </c>
      <c r="AE31">
        <v>0</v>
      </c>
      <c r="AG31">
        <v>16600</v>
      </c>
      <c r="AH31">
        <v>46121</v>
      </c>
    </row>
    <row r="32" spans="1:34">
      <c r="A32">
        <v>2014</v>
      </c>
      <c r="B32" s="14">
        <v>43054.608506944445</v>
      </c>
      <c r="C32">
        <v>8</v>
      </c>
      <c r="F32">
        <v>5000</v>
      </c>
      <c r="G32">
        <v>35000</v>
      </c>
      <c r="I32">
        <v>500000</v>
      </c>
      <c r="L32">
        <v>50000</v>
      </c>
      <c r="O32">
        <v>15000</v>
      </c>
      <c r="P32">
        <v>13350</v>
      </c>
      <c r="Q32">
        <v>1666</v>
      </c>
      <c r="R32">
        <v>15000000</v>
      </c>
      <c r="S32">
        <v>65000</v>
      </c>
      <c r="T32">
        <v>50000</v>
      </c>
      <c r="U32">
        <v>24615</v>
      </c>
      <c r="V32">
        <v>1448.1</v>
      </c>
      <c r="W32">
        <v>100000</v>
      </c>
      <c r="X32">
        <v>0</v>
      </c>
      <c r="Z32">
        <v>450000</v>
      </c>
      <c r="AE32">
        <v>0</v>
      </c>
      <c r="AG32">
        <v>16600</v>
      </c>
      <c r="AH32">
        <v>46121</v>
      </c>
    </row>
    <row r="33" spans="1:34">
      <c r="A33">
        <v>2014</v>
      </c>
      <c r="B33" s="14">
        <v>43054.608506944445</v>
      </c>
      <c r="C33">
        <v>9</v>
      </c>
      <c r="D33">
        <v>5000</v>
      </c>
      <c r="F33">
        <v>5000</v>
      </c>
      <c r="G33">
        <v>35000</v>
      </c>
      <c r="H33">
        <v>4000</v>
      </c>
      <c r="I33">
        <v>50000</v>
      </c>
      <c r="L33">
        <v>50000</v>
      </c>
      <c r="O33">
        <v>15000</v>
      </c>
      <c r="P33">
        <v>40000</v>
      </c>
      <c r="Q33">
        <v>333</v>
      </c>
      <c r="R33">
        <v>15000000</v>
      </c>
      <c r="S33">
        <v>65000</v>
      </c>
      <c r="T33">
        <v>100000</v>
      </c>
      <c r="U33">
        <v>24615</v>
      </c>
      <c r="V33">
        <v>289.62</v>
      </c>
      <c r="W33">
        <v>100000</v>
      </c>
      <c r="X33">
        <v>1400</v>
      </c>
      <c r="Z33">
        <v>450000</v>
      </c>
      <c r="AC33">
        <v>48000</v>
      </c>
      <c r="AE33">
        <v>0</v>
      </c>
      <c r="AF33">
        <v>75000</v>
      </c>
      <c r="AG33">
        <v>0</v>
      </c>
      <c r="AH33">
        <v>46121</v>
      </c>
    </row>
    <row r="34" spans="1:34">
      <c r="A34">
        <v>2015</v>
      </c>
      <c r="B34" s="14">
        <v>43054.608506944445</v>
      </c>
      <c r="E34">
        <v>15050000</v>
      </c>
      <c r="H34">
        <v>44000</v>
      </c>
      <c r="K34">
        <v>3200</v>
      </c>
      <c r="L34">
        <v>2000000</v>
      </c>
      <c r="P34">
        <v>6670</v>
      </c>
      <c r="V34">
        <v>1534.99</v>
      </c>
      <c r="Y34">
        <v>1000</v>
      </c>
      <c r="AC34">
        <v>5720000</v>
      </c>
      <c r="AD34">
        <v>66000</v>
      </c>
      <c r="AE34">
        <v>100</v>
      </c>
      <c r="AG34">
        <v>32600</v>
      </c>
    </row>
    <row r="35" spans="1:34">
      <c r="A35">
        <v>2015</v>
      </c>
      <c r="B35" s="14">
        <v>43054.608506944445</v>
      </c>
      <c r="C35">
        <v>1</v>
      </c>
      <c r="D35">
        <v>35000</v>
      </c>
      <c r="F35">
        <v>25000</v>
      </c>
      <c r="G35">
        <v>35000</v>
      </c>
      <c r="H35">
        <v>200000</v>
      </c>
      <c r="I35">
        <v>50000</v>
      </c>
      <c r="K35">
        <v>16000000</v>
      </c>
      <c r="L35">
        <v>2000000</v>
      </c>
      <c r="O35">
        <v>15000</v>
      </c>
      <c r="P35">
        <v>40000</v>
      </c>
      <c r="Q35">
        <v>333</v>
      </c>
      <c r="R35">
        <v>15000000</v>
      </c>
      <c r="S35">
        <v>65000</v>
      </c>
      <c r="T35">
        <v>250000</v>
      </c>
      <c r="U35">
        <v>24615</v>
      </c>
      <c r="V35">
        <v>579.24</v>
      </c>
      <c r="W35">
        <v>100000</v>
      </c>
      <c r="X35">
        <v>430</v>
      </c>
      <c r="Y35">
        <v>100000</v>
      </c>
      <c r="Z35">
        <v>450000</v>
      </c>
      <c r="AC35">
        <v>5000000</v>
      </c>
      <c r="AD35">
        <v>11000</v>
      </c>
      <c r="AE35">
        <v>0</v>
      </c>
      <c r="AF35">
        <v>125000</v>
      </c>
      <c r="AG35">
        <v>16600</v>
      </c>
    </row>
    <row r="36" spans="1:34">
      <c r="A36">
        <v>2015</v>
      </c>
      <c r="B36" s="14">
        <v>43054.608506944445</v>
      </c>
      <c r="C36">
        <v>10</v>
      </c>
      <c r="D36">
        <v>7000</v>
      </c>
      <c r="F36">
        <v>0</v>
      </c>
      <c r="G36">
        <v>35000</v>
      </c>
      <c r="L36">
        <v>2000000</v>
      </c>
      <c r="O36">
        <v>15000</v>
      </c>
      <c r="P36">
        <v>40000</v>
      </c>
      <c r="Q36">
        <v>1666</v>
      </c>
      <c r="R36">
        <v>15000000</v>
      </c>
      <c r="S36">
        <v>65000</v>
      </c>
      <c r="T36">
        <v>50000</v>
      </c>
      <c r="U36">
        <v>102</v>
      </c>
      <c r="V36">
        <v>289.62</v>
      </c>
      <c r="W36">
        <v>100000</v>
      </c>
      <c r="X36">
        <v>1400</v>
      </c>
      <c r="Y36">
        <v>50000</v>
      </c>
      <c r="Z36">
        <v>450000</v>
      </c>
      <c r="AC36">
        <v>216000</v>
      </c>
      <c r="AD36">
        <v>11000</v>
      </c>
      <c r="AE36">
        <v>2128</v>
      </c>
      <c r="AF36">
        <v>75000</v>
      </c>
      <c r="AG36">
        <v>16600</v>
      </c>
      <c r="AH36">
        <v>46121</v>
      </c>
    </row>
    <row r="37" spans="1:34">
      <c r="A37">
        <v>2015</v>
      </c>
      <c r="B37" s="14">
        <v>43054.608506944445</v>
      </c>
      <c r="C37">
        <v>11</v>
      </c>
      <c r="F37">
        <v>5000</v>
      </c>
      <c r="G37">
        <v>35000</v>
      </c>
      <c r="I37">
        <v>50000</v>
      </c>
      <c r="L37">
        <v>10000</v>
      </c>
      <c r="O37">
        <v>15000</v>
      </c>
      <c r="P37">
        <v>40000</v>
      </c>
      <c r="Q37">
        <v>1666</v>
      </c>
      <c r="R37">
        <v>15000000</v>
      </c>
      <c r="S37">
        <v>0</v>
      </c>
      <c r="U37">
        <v>24615</v>
      </c>
      <c r="V37">
        <v>231.7</v>
      </c>
      <c r="W37">
        <v>100000</v>
      </c>
      <c r="X37">
        <v>1400</v>
      </c>
      <c r="Z37">
        <v>450000</v>
      </c>
      <c r="AC37">
        <v>216000</v>
      </c>
      <c r="AD37">
        <v>11000</v>
      </c>
      <c r="AE37">
        <v>0</v>
      </c>
      <c r="AG37">
        <v>0</v>
      </c>
      <c r="AH37">
        <v>46121</v>
      </c>
    </row>
    <row r="38" spans="1:34">
      <c r="A38">
        <v>2015</v>
      </c>
      <c r="B38" s="14">
        <v>43054.608506944445</v>
      </c>
      <c r="C38">
        <v>12</v>
      </c>
      <c r="F38">
        <v>0</v>
      </c>
      <c r="G38">
        <v>35000</v>
      </c>
      <c r="L38">
        <v>2000000</v>
      </c>
      <c r="O38">
        <v>15000</v>
      </c>
      <c r="P38">
        <v>13350</v>
      </c>
      <c r="Q38">
        <v>0</v>
      </c>
      <c r="R38">
        <v>15000000</v>
      </c>
      <c r="S38">
        <v>65000</v>
      </c>
      <c r="U38">
        <v>24615</v>
      </c>
      <c r="V38">
        <v>289.62</v>
      </c>
      <c r="W38">
        <v>100000</v>
      </c>
      <c r="X38">
        <v>0</v>
      </c>
      <c r="Z38">
        <v>450000</v>
      </c>
      <c r="AE38">
        <v>0</v>
      </c>
      <c r="AG38">
        <v>0</v>
      </c>
      <c r="AH38">
        <v>46121</v>
      </c>
    </row>
    <row r="39" spans="1:34">
      <c r="A39">
        <v>2015</v>
      </c>
      <c r="B39" s="14">
        <v>43054.608506944445</v>
      </c>
      <c r="C39">
        <v>13</v>
      </c>
      <c r="F39">
        <v>0</v>
      </c>
      <c r="G39">
        <v>35000</v>
      </c>
      <c r="H39">
        <v>80000</v>
      </c>
      <c r="I39">
        <v>500000</v>
      </c>
      <c r="L39">
        <v>50000</v>
      </c>
      <c r="O39">
        <v>15000</v>
      </c>
      <c r="P39">
        <v>13350</v>
      </c>
      <c r="Q39">
        <v>0</v>
      </c>
      <c r="R39">
        <v>15000000</v>
      </c>
      <c r="S39">
        <v>65000</v>
      </c>
      <c r="T39">
        <v>50000</v>
      </c>
      <c r="U39">
        <v>24615</v>
      </c>
      <c r="V39">
        <v>289.62</v>
      </c>
      <c r="W39">
        <v>100000</v>
      </c>
      <c r="X39">
        <v>0</v>
      </c>
      <c r="Z39">
        <v>450000</v>
      </c>
      <c r="AD39">
        <v>11000</v>
      </c>
      <c r="AE39">
        <v>0</v>
      </c>
      <c r="AG39">
        <v>16600</v>
      </c>
      <c r="AH39">
        <v>46121</v>
      </c>
    </row>
    <row r="40" spans="1:34">
      <c r="A40">
        <v>2015</v>
      </c>
      <c r="B40" s="14">
        <v>43054.608506944445</v>
      </c>
      <c r="C40">
        <v>14</v>
      </c>
      <c r="D40">
        <v>7000</v>
      </c>
      <c r="F40">
        <v>5000</v>
      </c>
      <c r="G40">
        <v>35000</v>
      </c>
      <c r="H40">
        <v>80000</v>
      </c>
      <c r="I40">
        <v>50000</v>
      </c>
      <c r="L40">
        <v>2000000</v>
      </c>
      <c r="O40">
        <v>15000</v>
      </c>
      <c r="P40">
        <v>40000</v>
      </c>
      <c r="Q40">
        <v>1666</v>
      </c>
      <c r="R40">
        <v>15000000</v>
      </c>
      <c r="S40">
        <v>65000</v>
      </c>
      <c r="T40">
        <v>100000</v>
      </c>
      <c r="U40">
        <v>24615</v>
      </c>
      <c r="V40">
        <v>289.62</v>
      </c>
      <c r="W40">
        <v>100000</v>
      </c>
      <c r="X40">
        <v>1400</v>
      </c>
      <c r="Y40">
        <v>5000</v>
      </c>
      <c r="Z40">
        <v>450000</v>
      </c>
      <c r="AC40">
        <v>216000</v>
      </c>
      <c r="AD40">
        <v>11000</v>
      </c>
      <c r="AE40">
        <v>0</v>
      </c>
      <c r="AG40">
        <v>16600</v>
      </c>
      <c r="AH40">
        <v>6150</v>
      </c>
    </row>
    <row r="41" spans="1:34">
      <c r="A41">
        <v>2015</v>
      </c>
      <c r="B41" s="14">
        <v>43054.608506944445</v>
      </c>
      <c r="C41">
        <v>2</v>
      </c>
      <c r="D41">
        <v>7000</v>
      </c>
      <c r="F41">
        <v>5000</v>
      </c>
      <c r="G41">
        <v>35000</v>
      </c>
      <c r="H41">
        <v>200000</v>
      </c>
      <c r="K41">
        <v>16000000</v>
      </c>
      <c r="L41">
        <v>2000000</v>
      </c>
      <c r="O41">
        <v>15000</v>
      </c>
      <c r="P41">
        <v>40000</v>
      </c>
      <c r="Q41">
        <v>1666</v>
      </c>
      <c r="R41">
        <v>15000000</v>
      </c>
      <c r="S41">
        <v>65000</v>
      </c>
      <c r="T41">
        <v>250000</v>
      </c>
      <c r="U41">
        <v>24615</v>
      </c>
      <c r="V41">
        <v>289.62</v>
      </c>
      <c r="W41">
        <v>100000</v>
      </c>
      <c r="X41">
        <v>1430</v>
      </c>
      <c r="Z41">
        <v>450000</v>
      </c>
      <c r="AC41">
        <v>36000</v>
      </c>
      <c r="AE41">
        <v>0</v>
      </c>
      <c r="AG41">
        <v>16600</v>
      </c>
      <c r="AH41">
        <v>46121</v>
      </c>
    </row>
    <row r="42" spans="1:34">
      <c r="A42">
        <v>2015</v>
      </c>
      <c r="B42" s="14">
        <v>43054.608506944445</v>
      </c>
      <c r="C42">
        <v>3</v>
      </c>
      <c r="D42">
        <v>5000</v>
      </c>
      <c r="F42">
        <v>25000</v>
      </c>
      <c r="G42">
        <v>35000</v>
      </c>
      <c r="H42">
        <v>80000</v>
      </c>
      <c r="I42">
        <v>50000</v>
      </c>
      <c r="L42">
        <v>2000000</v>
      </c>
      <c r="O42">
        <v>15000</v>
      </c>
      <c r="P42">
        <v>40000</v>
      </c>
      <c r="Q42">
        <v>333</v>
      </c>
      <c r="R42">
        <v>15000000</v>
      </c>
      <c r="S42">
        <v>65000</v>
      </c>
      <c r="U42">
        <v>24615</v>
      </c>
      <c r="V42">
        <v>579.24</v>
      </c>
      <c r="W42">
        <v>100000</v>
      </c>
      <c r="X42">
        <v>1400</v>
      </c>
      <c r="Y42">
        <v>50000</v>
      </c>
      <c r="Z42">
        <v>450000</v>
      </c>
      <c r="AC42">
        <v>5000000</v>
      </c>
      <c r="AE42">
        <v>0</v>
      </c>
      <c r="AF42">
        <v>125000</v>
      </c>
      <c r="AG42">
        <v>16600</v>
      </c>
      <c r="AH42">
        <v>46121</v>
      </c>
    </row>
    <row r="43" spans="1:34">
      <c r="A43">
        <v>2015</v>
      </c>
      <c r="B43" s="14">
        <v>43054.608506944445</v>
      </c>
      <c r="C43">
        <v>4</v>
      </c>
      <c r="F43">
        <v>0</v>
      </c>
      <c r="G43">
        <v>35000</v>
      </c>
      <c r="I43">
        <v>50000</v>
      </c>
      <c r="L43">
        <v>50000</v>
      </c>
      <c r="O43">
        <v>15000</v>
      </c>
      <c r="P43">
        <v>40000</v>
      </c>
      <c r="Q43">
        <v>1666</v>
      </c>
      <c r="R43">
        <v>15000000</v>
      </c>
      <c r="S43">
        <v>65000</v>
      </c>
      <c r="U43">
        <v>24615</v>
      </c>
      <c r="V43">
        <v>579.24</v>
      </c>
      <c r="W43">
        <v>100000</v>
      </c>
      <c r="X43">
        <v>570</v>
      </c>
      <c r="Z43">
        <v>450000</v>
      </c>
      <c r="AC43">
        <v>216000</v>
      </c>
      <c r="AE43">
        <v>0</v>
      </c>
      <c r="AG43">
        <v>0</v>
      </c>
    </row>
    <row r="44" spans="1:34">
      <c r="A44">
        <v>2015</v>
      </c>
      <c r="B44" s="14">
        <v>43054.608506944445</v>
      </c>
      <c r="C44">
        <v>5</v>
      </c>
      <c r="F44">
        <v>0</v>
      </c>
      <c r="G44">
        <v>35000</v>
      </c>
      <c r="I44">
        <v>50000</v>
      </c>
      <c r="L44">
        <v>2000000</v>
      </c>
      <c r="O44">
        <v>15000</v>
      </c>
      <c r="P44">
        <v>40000</v>
      </c>
      <c r="Q44">
        <v>1666</v>
      </c>
      <c r="R44">
        <v>15000000</v>
      </c>
      <c r="S44">
        <v>65000</v>
      </c>
      <c r="U44">
        <v>24615</v>
      </c>
      <c r="V44">
        <v>579.24</v>
      </c>
      <c r="W44">
        <v>100000</v>
      </c>
      <c r="X44">
        <v>1400</v>
      </c>
      <c r="Z44">
        <v>450000</v>
      </c>
      <c r="AC44">
        <v>216000</v>
      </c>
      <c r="AE44">
        <v>0</v>
      </c>
      <c r="AG44">
        <v>0</v>
      </c>
      <c r="AH44">
        <v>46121</v>
      </c>
    </row>
    <row r="45" spans="1:34">
      <c r="A45">
        <v>2015</v>
      </c>
      <c r="B45" s="14">
        <v>43054.608506944445</v>
      </c>
      <c r="C45">
        <v>6</v>
      </c>
      <c r="D45">
        <v>7000</v>
      </c>
      <c r="F45">
        <v>5000</v>
      </c>
      <c r="G45">
        <v>35000</v>
      </c>
      <c r="H45">
        <v>80000</v>
      </c>
      <c r="I45">
        <v>500000</v>
      </c>
      <c r="L45">
        <v>50000</v>
      </c>
      <c r="O45">
        <v>15000</v>
      </c>
      <c r="P45">
        <v>40000</v>
      </c>
      <c r="Q45">
        <v>333</v>
      </c>
      <c r="R45">
        <v>15000000</v>
      </c>
      <c r="S45">
        <v>65000</v>
      </c>
      <c r="T45">
        <v>50000</v>
      </c>
      <c r="U45">
        <v>24615</v>
      </c>
      <c r="V45">
        <v>579.24</v>
      </c>
      <c r="W45">
        <v>100000</v>
      </c>
      <c r="X45">
        <v>1400</v>
      </c>
      <c r="Y45">
        <v>50000</v>
      </c>
      <c r="Z45">
        <v>450000</v>
      </c>
      <c r="AC45">
        <v>216000</v>
      </c>
      <c r="AD45">
        <v>11000</v>
      </c>
      <c r="AE45">
        <v>0</v>
      </c>
      <c r="AF45">
        <v>75000</v>
      </c>
      <c r="AG45">
        <v>16600</v>
      </c>
      <c r="AH45">
        <v>46121</v>
      </c>
    </row>
    <row r="46" spans="1:34">
      <c r="A46">
        <v>2015</v>
      </c>
      <c r="B46" s="14">
        <v>43054.608506944445</v>
      </c>
      <c r="C46">
        <v>7</v>
      </c>
      <c r="F46">
        <v>5000</v>
      </c>
      <c r="G46">
        <v>35000</v>
      </c>
      <c r="L46">
        <v>50000</v>
      </c>
      <c r="O46">
        <v>15000</v>
      </c>
      <c r="P46">
        <v>13350</v>
      </c>
      <c r="Q46">
        <v>0</v>
      </c>
      <c r="R46">
        <v>15000000</v>
      </c>
      <c r="S46">
        <v>65000</v>
      </c>
      <c r="T46">
        <v>50000</v>
      </c>
      <c r="U46">
        <v>24615</v>
      </c>
      <c r="V46">
        <v>868.86</v>
      </c>
      <c r="W46">
        <v>100000</v>
      </c>
      <c r="X46">
        <v>0</v>
      </c>
      <c r="Z46">
        <v>450000</v>
      </c>
      <c r="AC46">
        <v>216000</v>
      </c>
      <c r="AE46">
        <v>0</v>
      </c>
      <c r="AG46">
        <v>16600</v>
      </c>
      <c r="AH46">
        <v>46121</v>
      </c>
    </row>
    <row r="47" spans="1:34">
      <c r="A47">
        <v>2015</v>
      </c>
      <c r="B47" s="14">
        <v>43054.608506944445</v>
      </c>
      <c r="C47">
        <v>8</v>
      </c>
      <c r="F47">
        <v>5000</v>
      </c>
      <c r="G47">
        <v>35000</v>
      </c>
      <c r="I47">
        <v>500000</v>
      </c>
      <c r="L47">
        <v>50000</v>
      </c>
      <c r="O47">
        <v>15000</v>
      </c>
      <c r="P47">
        <v>13350</v>
      </c>
      <c r="Q47">
        <v>1666</v>
      </c>
      <c r="R47">
        <v>15000000</v>
      </c>
      <c r="S47">
        <v>65000</v>
      </c>
      <c r="T47">
        <v>50000</v>
      </c>
      <c r="U47">
        <v>24615</v>
      </c>
      <c r="V47">
        <v>1448.1</v>
      </c>
      <c r="W47">
        <v>100000</v>
      </c>
      <c r="X47">
        <v>0</v>
      </c>
      <c r="Z47">
        <v>450000</v>
      </c>
      <c r="AC47">
        <v>216000</v>
      </c>
      <c r="AE47">
        <v>0</v>
      </c>
      <c r="AG47">
        <v>16600</v>
      </c>
      <c r="AH47">
        <v>46121</v>
      </c>
    </row>
    <row r="48" spans="1:34">
      <c r="A48">
        <v>2015</v>
      </c>
      <c r="B48" s="14">
        <v>43054.608506944445</v>
      </c>
      <c r="C48">
        <v>9</v>
      </c>
      <c r="D48">
        <v>5000</v>
      </c>
      <c r="F48">
        <v>5000</v>
      </c>
      <c r="G48">
        <v>35000</v>
      </c>
      <c r="H48">
        <v>4000</v>
      </c>
      <c r="I48">
        <v>50000</v>
      </c>
      <c r="L48">
        <v>50000</v>
      </c>
      <c r="O48">
        <v>15000</v>
      </c>
      <c r="P48">
        <v>40000</v>
      </c>
      <c r="Q48">
        <v>333</v>
      </c>
      <c r="R48">
        <v>15000000</v>
      </c>
      <c r="S48">
        <v>65000</v>
      </c>
      <c r="T48">
        <v>100000</v>
      </c>
      <c r="U48">
        <v>24615</v>
      </c>
      <c r="V48">
        <v>289.62</v>
      </c>
      <c r="W48">
        <v>100000</v>
      </c>
      <c r="X48">
        <v>1400</v>
      </c>
      <c r="Z48">
        <v>450000</v>
      </c>
      <c r="AC48">
        <v>216000</v>
      </c>
      <c r="AE48">
        <v>0</v>
      </c>
      <c r="AF48">
        <v>75000</v>
      </c>
      <c r="AG48">
        <v>0</v>
      </c>
      <c r="AH48">
        <v>46121</v>
      </c>
    </row>
    <row r="49" spans="1:34">
      <c r="A49">
        <v>2016</v>
      </c>
      <c r="B49" s="14">
        <v>43054.608506944445</v>
      </c>
      <c r="E49">
        <v>15050000</v>
      </c>
      <c r="H49">
        <v>44000</v>
      </c>
      <c r="K49">
        <v>32000</v>
      </c>
      <c r="L49">
        <v>2000000</v>
      </c>
      <c r="P49">
        <v>6670</v>
      </c>
      <c r="V49">
        <v>1710</v>
      </c>
      <c r="Y49">
        <v>1000</v>
      </c>
      <c r="AB49">
        <v>3666.41</v>
      </c>
      <c r="AC49">
        <v>5720000</v>
      </c>
      <c r="AD49">
        <v>66000</v>
      </c>
      <c r="AE49">
        <v>100</v>
      </c>
      <c r="AG49">
        <v>32600</v>
      </c>
    </row>
    <row r="50" spans="1:34">
      <c r="A50">
        <v>2016</v>
      </c>
      <c r="B50" s="14">
        <v>43054.608506944445</v>
      </c>
      <c r="C50">
        <v>1</v>
      </c>
      <c r="D50">
        <v>35000</v>
      </c>
      <c r="F50">
        <v>25000</v>
      </c>
      <c r="G50">
        <v>35000</v>
      </c>
      <c r="H50">
        <v>200000</v>
      </c>
      <c r="I50">
        <v>50000</v>
      </c>
      <c r="K50">
        <v>16000000</v>
      </c>
      <c r="L50">
        <v>2000000</v>
      </c>
      <c r="O50">
        <v>15000</v>
      </c>
      <c r="P50">
        <v>40000</v>
      </c>
      <c r="Q50">
        <v>333</v>
      </c>
      <c r="R50">
        <v>15000000</v>
      </c>
      <c r="S50">
        <v>65000</v>
      </c>
      <c r="T50">
        <v>250000</v>
      </c>
      <c r="U50">
        <v>24615</v>
      </c>
      <c r="V50">
        <v>560</v>
      </c>
      <c r="W50">
        <v>100000</v>
      </c>
      <c r="X50">
        <v>430</v>
      </c>
      <c r="Y50">
        <v>100000</v>
      </c>
      <c r="AB50">
        <v>11888.06</v>
      </c>
      <c r="AC50">
        <v>5000000</v>
      </c>
      <c r="AD50">
        <v>11000</v>
      </c>
      <c r="AE50">
        <v>0</v>
      </c>
      <c r="AF50">
        <v>125000</v>
      </c>
      <c r="AG50">
        <v>16600</v>
      </c>
    </row>
    <row r="51" spans="1:34">
      <c r="A51">
        <v>2016</v>
      </c>
      <c r="B51" s="14">
        <v>43054.608506944445</v>
      </c>
      <c r="C51">
        <v>10</v>
      </c>
      <c r="D51">
        <v>7000</v>
      </c>
      <c r="F51">
        <v>0</v>
      </c>
      <c r="G51">
        <v>35000</v>
      </c>
      <c r="L51">
        <v>2000000</v>
      </c>
      <c r="O51">
        <v>15000</v>
      </c>
      <c r="P51">
        <v>40000</v>
      </c>
      <c r="Q51">
        <v>1666</v>
      </c>
      <c r="R51">
        <v>15000000</v>
      </c>
      <c r="S51">
        <v>65000</v>
      </c>
      <c r="T51">
        <v>50000</v>
      </c>
      <c r="U51">
        <v>102</v>
      </c>
      <c r="V51">
        <v>300</v>
      </c>
      <c r="W51">
        <v>100000</v>
      </c>
      <c r="X51">
        <v>1400</v>
      </c>
      <c r="Y51">
        <v>50000</v>
      </c>
      <c r="AB51">
        <v>11888.06</v>
      </c>
      <c r="AC51">
        <v>216000</v>
      </c>
      <c r="AD51">
        <v>11000</v>
      </c>
      <c r="AE51">
        <v>2128</v>
      </c>
      <c r="AF51">
        <v>75000</v>
      </c>
      <c r="AG51">
        <v>16600</v>
      </c>
      <c r="AH51">
        <v>46121</v>
      </c>
    </row>
    <row r="52" spans="1:34">
      <c r="A52">
        <v>2016</v>
      </c>
      <c r="B52" s="14">
        <v>43054.608506944445</v>
      </c>
      <c r="C52">
        <v>11</v>
      </c>
      <c r="F52">
        <v>0</v>
      </c>
      <c r="G52">
        <v>35000</v>
      </c>
      <c r="I52">
        <v>50000</v>
      </c>
      <c r="L52">
        <v>10000</v>
      </c>
      <c r="O52">
        <v>15000</v>
      </c>
      <c r="P52">
        <v>40000</v>
      </c>
      <c r="Q52">
        <v>1666</v>
      </c>
      <c r="R52">
        <v>15000000</v>
      </c>
      <c r="S52">
        <v>0</v>
      </c>
      <c r="U52">
        <v>24615</v>
      </c>
      <c r="V52">
        <v>300</v>
      </c>
      <c r="W52">
        <v>100000</v>
      </c>
      <c r="X52">
        <v>1400</v>
      </c>
      <c r="AC52">
        <v>216000</v>
      </c>
      <c r="AD52">
        <v>11000</v>
      </c>
      <c r="AE52">
        <v>0</v>
      </c>
      <c r="AG52">
        <v>0</v>
      </c>
      <c r="AH52">
        <v>46121</v>
      </c>
    </row>
    <row r="53" spans="1:34">
      <c r="A53">
        <v>2016</v>
      </c>
      <c r="B53" s="14">
        <v>43054.608506944445</v>
      </c>
      <c r="C53">
        <v>12</v>
      </c>
      <c r="F53">
        <v>0</v>
      </c>
      <c r="G53">
        <v>35000</v>
      </c>
      <c r="L53">
        <v>2000000</v>
      </c>
      <c r="O53">
        <v>15000</v>
      </c>
      <c r="P53">
        <v>13350</v>
      </c>
      <c r="Q53">
        <v>0</v>
      </c>
      <c r="R53">
        <v>15000000</v>
      </c>
      <c r="S53">
        <v>65000</v>
      </c>
      <c r="U53">
        <v>24615</v>
      </c>
      <c r="V53">
        <v>300</v>
      </c>
      <c r="W53">
        <v>100000</v>
      </c>
      <c r="X53">
        <v>0</v>
      </c>
      <c r="AE53">
        <v>0</v>
      </c>
      <c r="AG53">
        <v>0</v>
      </c>
      <c r="AH53">
        <v>46121</v>
      </c>
    </row>
    <row r="54" spans="1:34">
      <c r="A54">
        <v>2016</v>
      </c>
      <c r="B54" s="14">
        <v>43054.608506944445</v>
      </c>
      <c r="C54">
        <v>13</v>
      </c>
      <c r="F54">
        <v>0</v>
      </c>
      <c r="G54">
        <v>35000</v>
      </c>
      <c r="H54">
        <v>80000</v>
      </c>
      <c r="I54">
        <v>500000</v>
      </c>
      <c r="L54">
        <v>50000</v>
      </c>
      <c r="O54">
        <v>15000</v>
      </c>
      <c r="P54">
        <v>13350</v>
      </c>
      <c r="Q54">
        <v>0</v>
      </c>
      <c r="R54">
        <v>15000000</v>
      </c>
      <c r="S54">
        <v>65000</v>
      </c>
      <c r="T54">
        <v>50000</v>
      </c>
      <c r="U54">
        <v>24615</v>
      </c>
      <c r="V54">
        <v>300</v>
      </c>
      <c r="W54">
        <v>100000</v>
      </c>
      <c r="X54">
        <v>0</v>
      </c>
      <c r="AD54">
        <v>11000</v>
      </c>
      <c r="AE54">
        <v>0</v>
      </c>
      <c r="AG54">
        <v>16600</v>
      </c>
      <c r="AH54">
        <v>46121</v>
      </c>
    </row>
    <row r="55" spans="1:34">
      <c r="A55">
        <v>2016</v>
      </c>
      <c r="B55" s="14">
        <v>43054.608506944445</v>
      </c>
      <c r="C55">
        <v>14</v>
      </c>
      <c r="D55">
        <v>7000</v>
      </c>
      <c r="F55">
        <v>5000</v>
      </c>
      <c r="G55">
        <v>35000</v>
      </c>
      <c r="H55">
        <v>80000</v>
      </c>
      <c r="I55">
        <v>50000</v>
      </c>
      <c r="L55">
        <v>2000000</v>
      </c>
      <c r="O55">
        <v>15000</v>
      </c>
      <c r="P55">
        <v>40000</v>
      </c>
      <c r="Q55">
        <v>1666</v>
      </c>
      <c r="R55">
        <v>15000000</v>
      </c>
      <c r="S55">
        <v>65000</v>
      </c>
      <c r="T55">
        <v>100000</v>
      </c>
      <c r="U55">
        <v>24615</v>
      </c>
      <c r="V55">
        <v>300</v>
      </c>
      <c r="W55">
        <v>100000</v>
      </c>
      <c r="X55">
        <v>1400</v>
      </c>
      <c r="Y55">
        <v>5000</v>
      </c>
      <c r="AC55">
        <v>216000</v>
      </c>
      <c r="AD55">
        <v>11000</v>
      </c>
      <c r="AE55">
        <v>0</v>
      </c>
      <c r="AG55">
        <v>16600</v>
      </c>
      <c r="AH55">
        <v>6150</v>
      </c>
    </row>
    <row r="56" spans="1:34">
      <c r="A56">
        <v>2016</v>
      </c>
      <c r="B56" s="14">
        <v>43054.608506944445</v>
      </c>
      <c r="C56">
        <v>2</v>
      </c>
      <c r="D56">
        <v>7000</v>
      </c>
      <c r="F56">
        <v>5000</v>
      </c>
      <c r="G56">
        <v>35000</v>
      </c>
      <c r="H56">
        <v>200000</v>
      </c>
      <c r="K56">
        <v>16000000</v>
      </c>
      <c r="L56">
        <v>2000000</v>
      </c>
      <c r="O56">
        <v>15000</v>
      </c>
      <c r="P56">
        <v>40000</v>
      </c>
      <c r="Q56">
        <v>1666</v>
      </c>
      <c r="R56">
        <v>15000000</v>
      </c>
      <c r="S56">
        <v>65000</v>
      </c>
      <c r="T56">
        <v>250000</v>
      </c>
      <c r="U56">
        <v>24615</v>
      </c>
      <c r="V56">
        <v>560</v>
      </c>
      <c r="W56">
        <v>100000</v>
      </c>
      <c r="X56">
        <v>1430</v>
      </c>
      <c r="AC56">
        <v>36000</v>
      </c>
      <c r="AE56">
        <v>0</v>
      </c>
      <c r="AG56">
        <v>16600</v>
      </c>
      <c r="AH56">
        <v>46121</v>
      </c>
    </row>
    <row r="57" spans="1:34">
      <c r="A57">
        <v>2016</v>
      </c>
      <c r="B57" s="14">
        <v>43054.608506944445</v>
      </c>
      <c r="C57">
        <v>3</v>
      </c>
      <c r="D57">
        <v>5000</v>
      </c>
      <c r="F57">
        <v>25000</v>
      </c>
      <c r="G57">
        <v>35000</v>
      </c>
      <c r="H57">
        <v>80000</v>
      </c>
      <c r="I57">
        <v>50000</v>
      </c>
      <c r="L57">
        <v>2000000</v>
      </c>
      <c r="O57">
        <v>15000</v>
      </c>
      <c r="P57">
        <v>40000</v>
      </c>
      <c r="Q57">
        <v>333</v>
      </c>
      <c r="R57">
        <v>15000000</v>
      </c>
      <c r="S57">
        <v>65000</v>
      </c>
      <c r="U57">
        <v>24615</v>
      </c>
      <c r="V57">
        <v>560</v>
      </c>
      <c r="W57">
        <v>100000</v>
      </c>
      <c r="X57">
        <v>1400</v>
      </c>
      <c r="Y57">
        <v>50000</v>
      </c>
      <c r="AC57">
        <v>5000000</v>
      </c>
      <c r="AE57">
        <v>0</v>
      </c>
      <c r="AF57">
        <v>125000</v>
      </c>
      <c r="AG57">
        <v>16600</v>
      </c>
      <c r="AH57">
        <v>46121</v>
      </c>
    </row>
    <row r="58" spans="1:34">
      <c r="A58">
        <v>2016</v>
      </c>
      <c r="B58" s="14">
        <v>43054.608506944445</v>
      </c>
      <c r="C58">
        <v>4</v>
      </c>
      <c r="F58">
        <v>0</v>
      </c>
      <c r="G58">
        <v>35000</v>
      </c>
      <c r="I58">
        <v>50000</v>
      </c>
      <c r="L58">
        <v>50000</v>
      </c>
      <c r="O58">
        <v>15000</v>
      </c>
      <c r="P58">
        <v>40000</v>
      </c>
      <c r="Q58">
        <v>1666</v>
      </c>
      <c r="R58">
        <v>15000000</v>
      </c>
      <c r="S58">
        <v>65000</v>
      </c>
      <c r="U58">
        <v>24615</v>
      </c>
      <c r="V58">
        <v>560</v>
      </c>
      <c r="W58">
        <v>100000</v>
      </c>
      <c r="X58">
        <v>570</v>
      </c>
      <c r="AC58">
        <v>216000</v>
      </c>
      <c r="AE58">
        <v>0</v>
      </c>
      <c r="AG58">
        <v>0</v>
      </c>
    </row>
    <row r="59" spans="1:34">
      <c r="A59">
        <v>2016</v>
      </c>
      <c r="B59" s="14">
        <v>43054.608506944445</v>
      </c>
      <c r="C59">
        <v>5</v>
      </c>
      <c r="F59">
        <v>0</v>
      </c>
      <c r="G59">
        <v>35000</v>
      </c>
      <c r="I59">
        <v>50000</v>
      </c>
      <c r="L59">
        <v>2000000</v>
      </c>
      <c r="O59">
        <v>15000</v>
      </c>
      <c r="P59">
        <v>40000</v>
      </c>
      <c r="Q59">
        <v>1666</v>
      </c>
      <c r="R59">
        <v>15000000</v>
      </c>
      <c r="S59">
        <v>65000</v>
      </c>
      <c r="U59">
        <v>24615</v>
      </c>
      <c r="V59">
        <v>560</v>
      </c>
      <c r="W59">
        <v>100000</v>
      </c>
      <c r="X59">
        <v>1400</v>
      </c>
      <c r="AC59">
        <v>216000</v>
      </c>
      <c r="AE59">
        <v>0</v>
      </c>
      <c r="AG59">
        <v>0</v>
      </c>
      <c r="AH59">
        <v>46121</v>
      </c>
    </row>
    <row r="60" spans="1:34">
      <c r="A60">
        <v>2016</v>
      </c>
      <c r="B60" s="14">
        <v>43054.608506944445</v>
      </c>
      <c r="C60">
        <v>6</v>
      </c>
      <c r="D60">
        <v>7000</v>
      </c>
      <c r="F60">
        <v>5000</v>
      </c>
      <c r="G60">
        <v>35000</v>
      </c>
      <c r="H60">
        <v>80000</v>
      </c>
      <c r="I60">
        <v>500000</v>
      </c>
      <c r="L60">
        <v>50000</v>
      </c>
      <c r="O60">
        <v>15000</v>
      </c>
      <c r="P60">
        <v>40000</v>
      </c>
      <c r="Q60">
        <v>333</v>
      </c>
      <c r="R60">
        <v>15000000</v>
      </c>
      <c r="S60">
        <v>65000</v>
      </c>
      <c r="T60">
        <v>50000</v>
      </c>
      <c r="U60">
        <v>24615</v>
      </c>
      <c r="V60">
        <v>560</v>
      </c>
      <c r="W60">
        <v>100000</v>
      </c>
      <c r="X60">
        <v>1400</v>
      </c>
      <c r="Y60">
        <v>50000</v>
      </c>
      <c r="AC60">
        <v>216000</v>
      </c>
      <c r="AD60">
        <v>11000</v>
      </c>
      <c r="AE60">
        <v>0</v>
      </c>
      <c r="AF60">
        <v>75000</v>
      </c>
      <c r="AG60">
        <v>16600</v>
      </c>
      <c r="AH60">
        <v>46121</v>
      </c>
    </row>
    <row r="61" spans="1:34">
      <c r="A61">
        <v>2016</v>
      </c>
      <c r="B61" s="14">
        <v>43054.608506944445</v>
      </c>
      <c r="C61">
        <v>7</v>
      </c>
      <c r="F61">
        <v>5000</v>
      </c>
      <c r="G61">
        <v>35000</v>
      </c>
      <c r="L61">
        <v>50000</v>
      </c>
      <c r="O61">
        <v>15000</v>
      </c>
      <c r="P61">
        <v>13350</v>
      </c>
      <c r="Q61">
        <v>0</v>
      </c>
      <c r="R61">
        <v>15000000</v>
      </c>
      <c r="S61">
        <v>65000</v>
      </c>
      <c r="T61">
        <v>50000</v>
      </c>
      <c r="U61">
        <v>24615</v>
      </c>
      <c r="V61">
        <v>560</v>
      </c>
      <c r="W61">
        <v>100000</v>
      </c>
      <c r="X61">
        <v>0</v>
      </c>
      <c r="AC61">
        <v>216000</v>
      </c>
      <c r="AE61">
        <v>0</v>
      </c>
      <c r="AG61">
        <v>16600</v>
      </c>
      <c r="AH61">
        <v>46121</v>
      </c>
    </row>
    <row r="62" spans="1:34">
      <c r="A62">
        <v>2016</v>
      </c>
      <c r="B62" s="14">
        <v>43054.608506944445</v>
      </c>
      <c r="C62">
        <v>8</v>
      </c>
      <c r="F62">
        <v>5000</v>
      </c>
      <c r="G62">
        <v>35000</v>
      </c>
      <c r="I62">
        <v>500000</v>
      </c>
      <c r="L62">
        <v>50000</v>
      </c>
      <c r="O62">
        <v>15000</v>
      </c>
      <c r="P62">
        <v>13350</v>
      </c>
      <c r="Q62">
        <v>1666</v>
      </c>
      <c r="R62">
        <v>15000000</v>
      </c>
      <c r="S62">
        <v>65000</v>
      </c>
      <c r="T62">
        <v>50000</v>
      </c>
      <c r="U62">
        <v>24615</v>
      </c>
      <c r="V62">
        <v>560</v>
      </c>
      <c r="W62">
        <v>100000</v>
      </c>
      <c r="X62">
        <v>0</v>
      </c>
      <c r="AC62">
        <v>216000</v>
      </c>
      <c r="AE62">
        <v>0</v>
      </c>
      <c r="AG62">
        <v>16600</v>
      </c>
      <c r="AH62">
        <v>46121</v>
      </c>
    </row>
    <row r="63" spans="1:34">
      <c r="A63">
        <v>2016</v>
      </c>
      <c r="B63" s="14">
        <v>43054.608506944445</v>
      </c>
      <c r="C63">
        <v>9</v>
      </c>
      <c r="D63">
        <v>5000</v>
      </c>
      <c r="F63">
        <v>5000</v>
      </c>
      <c r="G63">
        <v>35000</v>
      </c>
      <c r="H63">
        <v>4000</v>
      </c>
      <c r="I63">
        <v>50000</v>
      </c>
      <c r="L63">
        <v>50000</v>
      </c>
      <c r="O63">
        <v>15000</v>
      </c>
      <c r="P63">
        <v>40000</v>
      </c>
      <c r="Q63">
        <v>333</v>
      </c>
      <c r="R63">
        <v>15000000</v>
      </c>
      <c r="S63">
        <v>65000</v>
      </c>
      <c r="T63">
        <v>100000</v>
      </c>
      <c r="U63">
        <v>24615</v>
      </c>
      <c r="V63">
        <v>300</v>
      </c>
      <c r="W63">
        <v>100000</v>
      </c>
      <c r="X63">
        <v>1400</v>
      </c>
      <c r="AB63">
        <v>2377.61</v>
      </c>
      <c r="AC63">
        <v>216000</v>
      </c>
      <c r="AE63">
        <v>0</v>
      </c>
      <c r="AF63">
        <v>75000</v>
      </c>
      <c r="AG63">
        <v>0</v>
      </c>
      <c r="AH63">
        <v>46121</v>
      </c>
    </row>
  </sheetData>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E251"/>
  <sheetViews>
    <sheetView workbookViewId="0"/>
  </sheetViews>
  <sheetFormatPr defaultRowHeight="15"/>
  <sheetData>
    <row r="1" spans="1:5">
      <c r="A1">
        <v>11.2</v>
      </c>
      <c r="B1" t="s">
        <v>4952</v>
      </c>
    </row>
    <row r="2" spans="1:5">
      <c r="A2" s="10" t="str">
        <f>HYPERLINK("#'Contents'!B197", "Back to Contents")</f>
        <v>Back to Contents</v>
      </c>
    </row>
    <row r="3" spans="1:5">
      <c r="A3" t="s">
        <v>110</v>
      </c>
      <c r="B3" t="s">
        <v>108</v>
      </c>
      <c r="C3" t="s">
        <v>109</v>
      </c>
      <c r="D3" t="s">
        <v>805</v>
      </c>
      <c r="E3" t="s">
        <v>4210</v>
      </c>
    </row>
    <row r="4" spans="1:5">
      <c r="A4" t="s">
        <v>126</v>
      </c>
      <c r="B4">
        <v>2013</v>
      </c>
      <c r="C4" s="14">
        <v>43054.608518518522</v>
      </c>
      <c r="D4" t="s">
        <v>4211</v>
      </c>
      <c r="E4">
        <v>150000</v>
      </c>
    </row>
    <row r="5" spans="1:5">
      <c r="A5" t="s">
        <v>126</v>
      </c>
      <c r="B5">
        <v>2013</v>
      </c>
      <c r="C5" s="14">
        <v>43054.608518518522</v>
      </c>
      <c r="D5" t="s">
        <v>4212</v>
      </c>
      <c r="E5">
        <v>150000</v>
      </c>
    </row>
    <row r="6" spans="1:5">
      <c r="A6" t="s">
        <v>126</v>
      </c>
      <c r="B6">
        <v>2013</v>
      </c>
      <c r="C6" s="14">
        <v>43054.608518518522</v>
      </c>
      <c r="D6" t="s">
        <v>4213</v>
      </c>
      <c r="E6">
        <v>150000</v>
      </c>
    </row>
    <row r="7" spans="1:5">
      <c r="A7" t="s">
        <v>126</v>
      </c>
      <c r="B7">
        <v>2013</v>
      </c>
      <c r="C7" s="14">
        <v>43054.608518518522</v>
      </c>
      <c r="D7" t="s">
        <v>4214</v>
      </c>
      <c r="E7">
        <v>150000</v>
      </c>
    </row>
    <row r="8" spans="1:5">
      <c r="A8" t="s">
        <v>126</v>
      </c>
      <c r="B8">
        <v>2013</v>
      </c>
      <c r="C8" s="14">
        <v>43054.608518518522</v>
      </c>
      <c r="D8" t="s">
        <v>4215</v>
      </c>
      <c r="E8">
        <v>150000</v>
      </c>
    </row>
    <row r="9" spans="1:5">
      <c r="A9" t="s">
        <v>126</v>
      </c>
      <c r="B9">
        <v>2013</v>
      </c>
      <c r="C9" s="14">
        <v>43054.608518518522</v>
      </c>
      <c r="D9" t="s">
        <v>4216</v>
      </c>
      <c r="E9">
        <v>150000</v>
      </c>
    </row>
    <row r="10" spans="1:5">
      <c r="A10" t="s">
        <v>126</v>
      </c>
      <c r="B10">
        <v>2013</v>
      </c>
      <c r="C10" s="14">
        <v>43054.608518518522</v>
      </c>
      <c r="D10" t="s">
        <v>4217</v>
      </c>
      <c r="E10">
        <v>1500000</v>
      </c>
    </row>
    <row r="11" spans="1:5">
      <c r="A11" t="s">
        <v>126</v>
      </c>
      <c r="B11">
        <v>2013</v>
      </c>
      <c r="C11" s="14">
        <v>43054.608518518522</v>
      </c>
      <c r="D11" t="s">
        <v>4218</v>
      </c>
      <c r="E11">
        <v>150000</v>
      </c>
    </row>
    <row r="12" spans="1:5">
      <c r="A12" t="s">
        <v>126</v>
      </c>
      <c r="B12">
        <v>2013</v>
      </c>
      <c r="C12" s="14">
        <v>43054.608518518522</v>
      </c>
      <c r="D12" t="s">
        <v>4219</v>
      </c>
      <c r="E12">
        <v>150000</v>
      </c>
    </row>
    <row r="13" spans="1:5">
      <c r="A13" t="s">
        <v>126</v>
      </c>
      <c r="B13">
        <v>2013</v>
      </c>
      <c r="C13" s="14">
        <v>43054.608518518522</v>
      </c>
      <c r="D13" t="s">
        <v>4220</v>
      </c>
      <c r="E13">
        <v>150000</v>
      </c>
    </row>
    <row r="14" spans="1:5">
      <c r="A14" t="s">
        <v>126</v>
      </c>
      <c r="B14">
        <v>2013</v>
      </c>
      <c r="C14" s="14">
        <v>43054.608518518522</v>
      </c>
      <c r="D14" t="s">
        <v>4221</v>
      </c>
      <c r="E14">
        <v>150000</v>
      </c>
    </row>
    <row r="15" spans="1:5">
      <c r="A15" t="s">
        <v>126</v>
      </c>
      <c r="B15">
        <v>2013</v>
      </c>
      <c r="C15" s="14">
        <v>43054.608518518522</v>
      </c>
      <c r="D15" t="s">
        <v>4222</v>
      </c>
      <c r="E15">
        <v>150000</v>
      </c>
    </row>
    <row r="16" spans="1:5">
      <c r="A16" t="s">
        <v>126</v>
      </c>
      <c r="B16">
        <v>2013</v>
      </c>
      <c r="C16" s="14">
        <v>43054.608518518522</v>
      </c>
      <c r="D16" t="s">
        <v>4223</v>
      </c>
      <c r="E16">
        <v>50000</v>
      </c>
    </row>
    <row r="17" spans="1:5">
      <c r="A17" t="s">
        <v>126</v>
      </c>
      <c r="B17">
        <v>2013</v>
      </c>
      <c r="C17" s="14">
        <v>43054.608518518522</v>
      </c>
      <c r="D17" t="s">
        <v>4224</v>
      </c>
      <c r="E17">
        <v>50000</v>
      </c>
    </row>
    <row r="18" spans="1:5">
      <c r="A18" t="s">
        <v>126</v>
      </c>
      <c r="B18">
        <v>2013</v>
      </c>
      <c r="C18" s="14">
        <v>43054.608518518522</v>
      </c>
      <c r="D18" t="s">
        <v>4225</v>
      </c>
      <c r="E18">
        <v>50000</v>
      </c>
    </row>
    <row r="19" spans="1:5">
      <c r="A19" t="s">
        <v>126</v>
      </c>
      <c r="B19">
        <v>2013</v>
      </c>
      <c r="C19" s="14">
        <v>43054.608518518522</v>
      </c>
      <c r="D19" t="s">
        <v>4226</v>
      </c>
      <c r="E19">
        <v>50000</v>
      </c>
    </row>
    <row r="20" spans="1:5">
      <c r="A20" t="s">
        <v>126</v>
      </c>
      <c r="B20">
        <v>2013</v>
      </c>
      <c r="C20" s="14">
        <v>43054.608518518522</v>
      </c>
      <c r="D20" t="s">
        <v>4227</v>
      </c>
      <c r="E20">
        <v>50000</v>
      </c>
    </row>
    <row r="21" spans="1:5">
      <c r="A21" t="s">
        <v>126</v>
      </c>
      <c r="B21">
        <v>2013</v>
      </c>
      <c r="C21" s="14">
        <v>43054.608518518522</v>
      </c>
      <c r="D21" t="s">
        <v>4228</v>
      </c>
      <c r="E21">
        <v>50000</v>
      </c>
    </row>
    <row r="22" spans="1:5">
      <c r="A22" t="s">
        <v>126</v>
      </c>
      <c r="B22">
        <v>2013</v>
      </c>
      <c r="C22" s="14">
        <v>43054.608518518522</v>
      </c>
      <c r="D22" t="s">
        <v>4229</v>
      </c>
      <c r="E22">
        <v>50000</v>
      </c>
    </row>
    <row r="23" spans="1:5">
      <c r="A23" t="s">
        <v>126</v>
      </c>
      <c r="B23">
        <v>2013</v>
      </c>
      <c r="C23" s="14">
        <v>43054.608518518522</v>
      </c>
      <c r="D23" t="s">
        <v>4230</v>
      </c>
      <c r="E23">
        <v>50000</v>
      </c>
    </row>
    <row r="24" spans="1:5">
      <c r="A24" t="s">
        <v>126</v>
      </c>
      <c r="B24">
        <v>2013</v>
      </c>
      <c r="C24" s="14">
        <v>43054.608518518522</v>
      </c>
      <c r="D24" t="s">
        <v>4231</v>
      </c>
      <c r="E24">
        <v>50000</v>
      </c>
    </row>
    <row r="25" spans="1:5">
      <c r="A25" t="s">
        <v>126</v>
      </c>
      <c r="B25">
        <v>2013</v>
      </c>
      <c r="C25" s="14">
        <v>43054.608518518522</v>
      </c>
      <c r="D25" t="s">
        <v>4232</v>
      </c>
      <c r="E25">
        <v>50000</v>
      </c>
    </row>
    <row r="26" spans="1:5">
      <c r="A26" t="s">
        <v>126</v>
      </c>
      <c r="B26">
        <v>2013</v>
      </c>
      <c r="C26" s="14">
        <v>43054.608518518522</v>
      </c>
      <c r="D26" t="s">
        <v>4233</v>
      </c>
      <c r="E26">
        <v>50000</v>
      </c>
    </row>
    <row r="27" spans="1:5">
      <c r="A27" t="s">
        <v>126</v>
      </c>
      <c r="B27">
        <v>2013</v>
      </c>
      <c r="C27" s="14">
        <v>43054.608518518522</v>
      </c>
      <c r="D27" t="s">
        <v>4234</v>
      </c>
      <c r="E27">
        <v>250000</v>
      </c>
    </row>
    <row r="28" spans="1:5">
      <c r="A28" t="s">
        <v>126</v>
      </c>
      <c r="B28">
        <v>2013</v>
      </c>
      <c r="C28" s="14">
        <v>43054.608518518522</v>
      </c>
      <c r="D28" t="s">
        <v>4235</v>
      </c>
      <c r="E28">
        <v>50000</v>
      </c>
    </row>
    <row r="29" spans="1:5">
      <c r="A29" t="s">
        <v>126</v>
      </c>
      <c r="B29">
        <v>2013</v>
      </c>
      <c r="C29" s="14">
        <v>43054.608518518522</v>
      </c>
      <c r="D29" t="s">
        <v>4236</v>
      </c>
      <c r="E29">
        <v>50000</v>
      </c>
    </row>
    <row r="30" spans="1:5">
      <c r="A30" t="s">
        <v>126</v>
      </c>
      <c r="B30">
        <v>2013</v>
      </c>
      <c r="C30" s="14">
        <v>43054.608518518522</v>
      </c>
      <c r="D30" t="s">
        <v>4237</v>
      </c>
      <c r="E30">
        <v>1000000</v>
      </c>
    </row>
    <row r="31" spans="1:5">
      <c r="A31" t="s">
        <v>126</v>
      </c>
      <c r="B31">
        <v>2013</v>
      </c>
      <c r="C31" s="14">
        <v>43054.608518518522</v>
      </c>
      <c r="D31" t="s">
        <v>4238</v>
      </c>
      <c r="E31">
        <v>1000000</v>
      </c>
    </row>
    <row r="32" spans="1:5">
      <c r="A32" t="s">
        <v>126</v>
      </c>
      <c r="B32">
        <v>2013</v>
      </c>
      <c r="C32" s="14">
        <v>43054.608518518522</v>
      </c>
      <c r="D32" t="s">
        <v>4239</v>
      </c>
      <c r="E32">
        <v>1000000</v>
      </c>
    </row>
    <row r="33" spans="1:5">
      <c r="A33" t="s">
        <v>126</v>
      </c>
      <c r="B33">
        <v>2013</v>
      </c>
      <c r="C33" s="14">
        <v>43054.608518518522</v>
      </c>
      <c r="D33" t="s">
        <v>4240</v>
      </c>
      <c r="E33">
        <v>1000000</v>
      </c>
    </row>
    <row r="34" spans="1:5">
      <c r="A34" t="s">
        <v>126</v>
      </c>
      <c r="B34">
        <v>2013</v>
      </c>
      <c r="C34" s="14">
        <v>43054.608518518522</v>
      </c>
      <c r="D34" t="s">
        <v>4241</v>
      </c>
      <c r="E34">
        <v>1000000</v>
      </c>
    </row>
    <row r="35" spans="1:5">
      <c r="A35" t="s">
        <v>126</v>
      </c>
      <c r="B35">
        <v>2013</v>
      </c>
      <c r="C35" s="14">
        <v>43054.608518518522</v>
      </c>
      <c r="D35" t="s">
        <v>4242</v>
      </c>
      <c r="E35">
        <v>1000000</v>
      </c>
    </row>
    <row r="36" spans="1:5">
      <c r="A36" t="s">
        <v>126</v>
      </c>
      <c r="B36">
        <v>2013</v>
      </c>
      <c r="C36" s="14">
        <v>43054.608518518522</v>
      </c>
      <c r="D36" t="s">
        <v>4243</v>
      </c>
      <c r="E36">
        <v>1000000</v>
      </c>
    </row>
    <row r="37" spans="1:5">
      <c r="A37" t="s">
        <v>126</v>
      </c>
      <c r="B37">
        <v>2013</v>
      </c>
      <c r="C37" s="14">
        <v>43054.608518518522</v>
      </c>
      <c r="D37" t="s">
        <v>4244</v>
      </c>
      <c r="E37">
        <v>1000000</v>
      </c>
    </row>
    <row r="38" spans="1:5">
      <c r="A38" t="s">
        <v>126</v>
      </c>
      <c r="B38">
        <v>2013</v>
      </c>
      <c r="C38" s="14">
        <v>43054.608518518522</v>
      </c>
      <c r="D38" t="s">
        <v>4245</v>
      </c>
      <c r="E38">
        <v>1000000</v>
      </c>
    </row>
    <row r="39" spans="1:5">
      <c r="A39" t="s">
        <v>126</v>
      </c>
      <c r="B39">
        <v>2013</v>
      </c>
      <c r="C39" s="14">
        <v>43054.608518518522</v>
      </c>
      <c r="D39" t="s">
        <v>4246</v>
      </c>
      <c r="E39">
        <v>1000000</v>
      </c>
    </row>
    <row r="40" spans="1:5">
      <c r="A40" t="s">
        <v>126</v>
      </c>
      <c r="B40">
        <v>2013</v>
      </c>
      <c r="C40" s="14">
        <v>43054.608518518522</v>
      </c>
      <c r="D40" t="s">
        <v>4247</v>
      </c>
      <c r="E40">
        <v>1000000</v>
      </c>
    </row>
    <row r="41" spans="1:5">
      <c r="A41" t="s">
        <v>126</v>
      </c>
      <c r="B41">
        <v>2014</v>
      </c>
      <c r="C41" s="14">
        <v>43054.608518518522</v>
      </c>
      <c r="D41" t="s">
        <v>4211</v>
      </c>
      <c r="E41">
        <v>150000</v>
      </c>
    </row>
    <row r="42" spans="1:5">
      <c r="A42" t="s">
        <v>126</v>
      </c>
      <c r="B42">
        <v>2014</v>
      </c>
      <c r="C42" s="14">
        <v>43054.608518518522</v>
      </c>
      <c r="D42" t="s">
        <v>4212</v>
      </c>
      <c r="E42">
        <v>150000</v>
      </c>
    </row>
    <row r="43" spans="1:5">
      <c r="A43" t="s">
        <v>126</v>
      </c>
      <c r="B43">
        <v>2014</v>
      </c>
      <c r="C43" s="14">
        <v>43054.608518518522</v>
      </c>
      <c r="D43" t="s">
        <v>4213</v>
      </c>
      <c r="E43">
        <v>150000</v>
      </c>
    </row>
    <row r="44" spans="1:5">
      <c r="A44" t="s">
        <v>126</v>
      </c>
      <c r="B44">
        <v>2014</v>
      </c>
      <c r="C44" s="14">
        <v>43054.608518518522</v>
      </c>
      <c r="D44" t="s">
        <v>4214</v>
      </c>
      <c r="E44">
        <v>150000</v>
      </c>
    </row>
    <row r="45" spans="1:5">
      <c r="A45" t="s">
        <v>126</v>
      </c>
      <c r="B45">
        <v>2014</v>
      </c>
      <c r="C45" s="14">
        <v>43054.608518518522</v>
      </c>
      <c r="D45" t="s">
        <v>4215</v>
      </c>
      <c r="E45">
        <v>150000</v>
      </c>
    </row>
    <row r="46" spans="1:5">
      <c r="A46" t="s">
        <v>126</v>
      </c>
      <c r="B46">
        <v>2014</v>
      </c>
      <c r="C46" s="14">
        <v>43054.608518518522</v>
      </c>
      <c r="D46" t="s">
        <v>4216</v>
      </c>
      <c r="E46">
        <v>150000</v>
      </c>
    </row>
    <row r="47" spans="1:5">
      <c r="A47" t="s">
        <v>126</v>
      </c>
      <c r="B47">
        <v>2014</v>
      </c>
      <c r="C47" s="14">
        <v>43054.608518518522</v>
      </c>
      <c r="D47" t="s">
        <v>4217</v>
      </c>
      <c r="E47">
        <v>1500000</v>
      </c>
    </row>
    <row r="48" spans="1:5">
      <c r="A48" t="s">
        <v>126</v>
      </c>
      <c r="B48">
        <v>2014</v>
      </c>
      <c r="C48" s="14">
        <v>43054.608518518522</v>
      </c>
      <c r="D48" t="s">
        <v>4218</v>
      </c>
      <c r="E48">
        <v>150000</v>
      </c>
    </row>
    <row r="49" spans="1:5">
      <c r="A49" t="s">
        <v>126</v>
      </c>
      <c r="B49">
        <v>2014</v>
      </c>
      <c r="C49" s="14">
        <v>43054.608518518522</v>
      </c>
      <c r="D49" t="s">
        <v>4219</v>
      </c>
      <c r="E49">
        <v>150000</v>
      </c>
    </row>
    <row r="50" spans="1:5">
      <c r="A50" t="s">
        <v>126</v>
      </c>
      <c r="B50">
        <v>2014</v>
      </c>
      <c r="C50" s="14">
        <v>43054.608518518522</v>
      </c>
      <c r="D50" t="s">
        <v>4220</v>
      </c>
      <c r="E50">
        <v>150000</v>
      </c>
    </row>
    <row r="51" spans="1:5">
      <c r="A51" t="s">
        <v>126</v>
      </c>
      <c r="B51">
        <v>2014</v>
      </c>
      <c r="C51" s="14">
        <v>43054.608518518522</v>
      </c>
      <c r="D51" t="s">
        <v>4221</v>
      </c>
      <c r="E51">
        <v>150000</v>
      </c>
    </row>
    <row r="52" spans="1:5">
      <c r="A52" t="s">
        <v>126</v>
      </c>
      <c r="B52">
        <v>2014</v>
      </c>
      <c r="C52" s="14">
        <v>43054.608518518522</v>
      </c>
      <c r="D52" t="s">
        <v>4222</v>
      </c>
      <c r="E52">
        <v>150000</v>
      </c>
    </row>
    <row r="53" spans="1:5">
      <c r="A53" t="s">
        <v>126</v>
      </c>
      <c r="B53">
        <v>2014</v>
      </c>
      <c r="C53" s="14">
        <v>43054.608518518522</v>
      </c>
      <c r="D53" t="s">
        <v>4223</v>
      </c>
      <c r="E53">
        <v>50000</v>
      </c>
    </row>
    <row r="54" spans="1:5">
      <c r="A54" t="s">
        <v>126</v>
      </c>
      <c r="B54">
        <v>2014</v>
      </c>
      <c r="C54" s="14">
        <v>43054.608518518522</v>
      </c>
      <c r="D54" t="s">
        <v>4224</v>
      </c>
      <c r="E54">
        <v>50000</v>
      </c>
    </row>
    <row r="55" spans="1:5">
      <c r="A55" t="s">
        <v>126</v>
      </c>
      <c r="B55">
        <v>2014</v>
      </c>
      <c r="C55" s="14">
        <v>43054.608518518522</v>
      </c>
      <c r="D55" t="s">
        <v>4225</v>
      </c>
      <c r="E55">
        <v>50000</v>
      </c>
    </row>
    <row r="56" spans="1:5">
      <c r="A56" t="s">
        <v>126</v>
      </c>
      <c r="B56">
        <v>2014</v>
      </c>
      <c r="C56" s="14">
        <v>43054.608518518522</v>
      </c>
      <c r="D56" t="s">
        <v>4226</v>
      </c>
      <c r="E56">
        <v>50000</v>
      </c>
    </row>
    <row r="57" spans="1:5">
      <c r="A57" t="s">
        <v>126</v>
      </c>
      <c r="B57">
        <v>2014</v>
      </c>
      <c r="C57" s="14">
        <v>43054.608518518522</v>
      </c>
      <c r="D57" t="s">
        <v>4227</v>
      </c>
      <c r="E57">
        <v>50000</v>
      </c>
    </row>
    <row r="58" spans="1:5">
      <c r="A58" t="s">
        <v>126</v>
      </c>
      <c r="B58">
        <v>2014</v>
      </c>
      <c r="C58" s="14">
        <v>43054.608518518522</v>
      </c>
      <c r="D58" t="s">
        <v>4228</v>
      </c>
      <c r="E58">
        <v>50000</v>
      </c>
    </row>
    <row r="59" spans="1:5">
      <c r="A59" t="s">
        <v>126</v>
      </c>
      <c r="B59">
        <v>2014</v>
      </c>
      <c r="C59" s="14">
        <v>43054.608518518522</v>
      </c>
      <c r="D59" t="s">
        <v>4229</v>
      </c>
      <c r="E59">
        <v>50000</v>
      </c>
    </row>
    <row r="60" spans="1:5">
      <c r="A60" t="s">
        <v>126</v>
      </c>
      <c r="B60">
        <v>2014</v>
      </c>
      <c r="C60" s="14">
        <v>43054.608518518522</v>
      </c>
      <c r="D60" t="s">
        <v>4230</v>
      </c>
      <c r="E60">
        <v>50000</v>
      </c>
    </row>
    <row r="61" spans="1:5">
      <c r="A61" t="s">
        <v>126</v>
      </c>
      <c r="B61">
        <v>2014</v>
      </c>
      <c r="C61" s="14">
        <v>43054.608518518522</v>
      </c>
      <c r="D61" t="s">
        <v>4231</v>
      </c>
      <c r="E61">
        <v>50000</v>
      </c>
    </row>
    <row r="62" spans="1:5">
      <c r="A62" t="s">
        <v>126</v>
      </c>
      <c r="B62">
        <v>2014</v>
      </c>
      <c r="C62" s="14">
        <v>43054.608518518522</v>
      </c>
      <c r="D62" t="s">
        <v>4232</v>
      </c>
      <c r="E62">
        <v>50000</v>
      </c>
    </row>
    <row r="63" spans="1:5">
      <c r="A63" t="s">
        <v>126</v>
      </c>
      <c r="B63">
        <v>2014</v>
      </c>
      <c r="C63" s="14">
        <v>43054.608518518522</v>
      </c>
      <c r="D63" t="s">
        <v>4233</v>
      </c>
      <c r="E63">
        <v>50000</v>
      </c>
    </row>
    <row r="64" spans="1:5">
      <c r="A64" t="s">
        <v>126</v>
      </c>
      <c r="B64">
        <v>2014</v>
      </c>
      <c r="C64" s="14">
        <v>43054.608518518522</v>
      </c>
      <c r="D64" t="s">
        <v>4234</v>
      </c>
      <c r="E64">
        <v>250000</v>
      </c>
    </row>
    <row r="65" spans="1:5">
      <c r="A65" t="s">
        <v>126</v>
      </c>
      <c r="B65">
        <v>2014</v>
      </c>
      <c r="C65" s="14">
        <v>43054.608518518522</v>
      </c>
      <c r="D65" t="s">
        <v>4235</v>
      </c>
      <c r="E65">
        <v>50000</v>
      </c>
    </row>
    <row r="66" spans="1:5">
      <c r="A66" t="s">
        <v>126</v>
      </c>
      <c r="B66">
        <v>2014</v>
      </c>
      <c r="C66" s="14">
        <v>43054.608518518522</v>
      </c>
      <c r="D66" t="s">
        <v>4236</v>
      </c>
      <c r="E66">
        <v>50000</v>
      </c>
    </row>
    <row r="67" spans="1:5">
      <c r="A67" t="s">
        <v>126</v>
      </c>
      <c r="B67">
        <v>2014</v>
      </c>
      <c r="C67" s="14">
        <v>43054.608518518522</v>
      </c>
      <c r="D67" t="s">
        <v>4237</v>
      </c>
      <c r="E67">
        <v>1000000</v>
      </c>
    </row>
    <row r="68" spans="1:5">
      <c r="A68" t="s">
        <v>126</v>
      </c>
      <c r="B68">
        <v>2014</v>
      </c>
      <c r="C68" s="14">
        <v>43054.608518518522</v>
      </c>
      <c r="D68" t="s">
        <v>4238</v>
      </c>
      <c r="E68">
        <v>1000000</v>
      </c>
    </row>
    <row r="69" spans="1:5">
      <c r="A69" t="s">
        <v>126</v>
      </c>
      <c r="B69">
        <v>2014</v>
      </c>
      <c r="C69" s="14">
        <v>43054.608518518522</v>
      </c>
      <c r="D69" t="s">
        <v>4239</v>
      </c>
      <c r="E69">
        <v>1000000</v>
      </c>
    </row>
    <row r="70" spans="1:5">
      <c r="A70" t="s">
        <v>126</v>
      </c>
      <c r="B70">
        <v>2014</v>
      </c>
      <c r="C70" s="14">
        <v>43054.608518518522</v>
      </c>
      <c r="D70" t="s">
        <v>4240</v>
      </c>
      <c r="E70">
        <v>1000000</v>
      </c>
    </row>
    <row r="71" spans="1:5">
      <c r="A71" t="s">
        <v>126</v>
      </c>
      <c r="B71">
        <v>2014</v>
      </c>
      <c r="C71" s="14">
        <v>43054.608518518522</v>
      </c>
      <c r="D71" t="s">
        <v>4241</v>
      </c>
      <c r="E71">
        <v>1000000</v>
      </c>
    </row>
    <row r="72" spans="1:5">
      <c r="A72" t="s">
        <v>126</v>
      </c>
      <c r="B72">
        <v>2014</v>
      </c>
      <c r="C72" s="14">
        <v>43054.608518518522</v>
      </c>
      <c r="D72" t="s">
        <v>4242</v>
      </c>
      <c r="E72">
        <v>1000000</v>
      </c>
    </row>
    <row r="73" spans="1:5">
      <c r="A73" t="s">
        <v>126</v>
      </c>
      <c r="B73">
        <v>2014</v>
      </c>
      <c r="C73" s="14">
        <v>43054.608518518522</v>
      </c>
      <c r="D73" t="s">
        <v>4243</v>
      </c>
      <c r="E73">
        <v>1000000</v>
      </c>
    </row>
    <row r="74" spans="1:5">
      <c r="A74" t="s">
        <v>126</v>
      </c>
      <c r="B74">
        <v>2014</v>
      </c>
      <c r="C74" s="14">
        <v>43054.608518518522</v>
      </c>
      <c r="D74" t="s">
        <v>4244</v>
      </c>
      <c r="E74">
        <v>1000000</v>
      </c>
    </row>
    <row r="75" spans="1:5">
      <c r="A75" t="s">
        <v>126</v>
      </c>
      <c r="B75">
        <v>2014</v>
      </c>
      <c r="C75" s="14">
        <v>43054.608518518522</v>
      </c>
      <c r="D75" t="s">
        <v>4245</v>
      </c>
      <c r="E75">
        <v>1000000</v>
      </c>
    </row>
    <row r="76" spans="1:5">
      <c r="A76" t="s">
        <v>126</v>
      </c>
      <c r="B76">
        <v>2014</v>
      </c>
      <c r="C76" s="14">
        <v>43054.608518518522</v>
      </c>
      <c r="D76" t="s">
        <v>4246</v>
      </c>
      <c r="E76">
        <v>1000000</v>
      </c>
    </row>
    <row r="77" spans="1:5">
      <c r="A77" t="s">
        <v>126</v>
      </c>
      <c r="B77">
        <v>2014</v>
      </c>
      <c r="C77" s="14">
        <v>43054.608518518522</v>
      </c>
      <c r="D77" t="s">
        <v>4247</v>
      </c>
      <c r="E77">
        <v>1000000</v>
      </c>
    </row>
    <row r="78" spans="1:5">
      <c r="A78" t="s">
        <v>126</v>
      </c>
      <c r="B78">
        <v>2015</v>
      </c>
      <c r="C78" s="14">
        <v>43054.608518518522</v>
      </c>
      <c r="D78" t="s">
        <v>4211</v>
      </c>
      <c r="E78">
        <v>150000</v>
      </c>
    </row>
    <row r="79" spans="1:5">
      <c r="A79" t="s">
        <v>126</v>
      </c>
      <c r="B79">
        <v>2015</v>
      </c>
      <c r="C79" s="14">
        <v>43054.608518518522</v>
      </c>
      <c r="D79" t="s">
        <v>4212</v>
      </c>
      <c r="E79">
        <v>150000</v>
      </c>
    </row>
    <row r="80" spans="1:5">
      <c r="A80" t="s">
        <v>126</v>
      </c>
      <c r="B80">
        <v>2015</v>
      </c>
      <c r="C80" s="14">
        <v>43054.608518518522</v>
      </c>
      <c r="D80" t="s">
        <v>4213</v>
      </c>
      <c r="E80">
        <v>150000</v>
      </c>
    </row>
    <row r="81" spans="1:5">
      <c r="A81" t="s">
        <v>126</v>
      </c>
      <c r="B81">
        <v>2015</v>
      </c>
      <c r="C81" s="14">
        <v>43054.608518518522</v>
      </c>
      <c r="D81" t="s">
        <v>4214</v>
      </c>
      <c r="E81">
        <v>150000</v>
      </c>
    </row>
    <row r="82" spans="1:5">
      <c r="A82" t="s">
        <v>126</v>
      </c>
      <c r="B82">
        <v>2015</v>
      </c>
      <c r="C82" s="14">
        <v>43054.608518518522</v>
      </c>
      <c r="D82" t="s">
        <v>4215</v>
      </c>
      <c r="E82">
        <v>150000</v>
      </c>
    </row>
    <row r="83" spans="1:5">
      <c r="A83" t="s">
        <v>126</v>
      </c>
      <c r="B83">
        <v>2015</v>
      </c>
      <c r="C83" s="14">
        <v>43054.608518518522</v>
      </c>
      <c r="D83" t="s">
        <v>4216</v>
      </c>
      <c r="E83">
        <v>150000</v>
      </c>
    </row>
    <row r="84" spans="1:5">
      <c r="A84" t="s">
        <v>126</v>
      </c>
      <c r="B84">
        <v>2015</v>
      </c>
      <c r="C84" s="14">
        <v>43054.608518518522</v>
      </c>
      <c r="D84" t="s">
        <v>4217</v>
      </c>
      <c r="E84">
        <v>1500000</v>
      </c>
    </row>
    <row r="85" spans="1:5">
      <c r="A85" t="s">
        <v>126</v>
      </c>
      <c r="B85">
        <v>2015</v>
      </c>
      <c r="C85" s="14">
        <v>43054.608518518522</v>
      </c>
      <c r="D85" t="s">
        <v>4218</v>
      </c>
      <c r="E85">
        <v>150000</v>
      </c>
    </row>
    <row r="86" spans="1:5">
      <c r="A86" t="s">
        <v>126</v>
      </c>
      <c r="B86">
        <v>2015</v>
      </c>
      <c r="C86" s="14">
        <v>43054.608518518522</v>
      </c>
      <c r="D86" t="s">
        <v>4219</v>
      </c>
      <c r="E86">
        <v>150000</v>
      </c>
    </row>
    <row r="87" spans="1:5">
      <c r="A87" t="s">
        <v>126</v>
      </c>
      <c r="B87">
        <v>2015</v>
      </c>
      <c r="C87" s="14">
        <v>43054.608518518522</v>
      </c>
      <c r="D87" t="s">
        <v>4220</v>
      </c>
      <c r="E87">
        <v>150000</v>
      </c>
    </row>
    <row r="88" spans="1:5">
      <c r="A88" t="s">
        <v>126</v>
      </c>
      <c r="B88">
        <v>2015</v>
      </c>
      <c r="C88" s="14">
        <v>43054.608518518522</v>
      </c>
      <c r="D88" t="s">
        <v>4221</v>
      </c>
      <c r="E88">
        <v>150000</v>
      </c>
    </row>
    <row r="89" spans="1:5">
      <c r="A89" t="s">
        <v>126</v>
      </c>
      <c r="B89">
        <v>2015</v>
      </c>
      <c r="C89" s="14">
        <v>43054.608518518522</v>
      </c>
      <c r="D89" t="s">
        <v>4222</v>
      </c>
      <c r="E89">
        <v>150000</v>
      </c>
    </row>
    <row r="90" spans="1:5">
      <c r="A90" t="s">
        <v>126</v>
      </c>
      <c r="B90">
        <v>2015</v>
      </c>
      <c r="C90" s="14">
        <v>43054.608518518522</v>
      </c>
      <c r="D90" t="s">
        <v>4223</v>
      </c>
      <c r="E90">
        <v>50000</v>
      </c>
    </row>
    <row r="91" spans="1:5">
      <c r="A91" t="s">
        <v>126</v>
      </c>
      <c r="B91">
        <v>2015</v>
      </c>
      <c r="C91" s="14">
        <v>43054.608518518522</v>
      </c>
      <c r="D91" t="s">
        <v>4224</v>
      </c>
      <c r="E91">
        <v>50000</v>
      </c>
    </row>
    <row r="92" spans="1:5">
      <c r="A92" t="s">
        <v>126</v>
      </c>
      <c r="B92">
        <v>2015</v>
      </c>
      <c r="C92" s="14">
        <v>43054.608518518522</v>
      </c>
      <c r="D92" t="s">
        <v>4225</v>
      </c>
      <c r="E92">
        <v>50000</v>
      </c>
    </row>
    <row r="93" spans="1:5">
      <c r="A93" t="s">
        <v>126</v>
      </c>
      <c r="B93">
        <v>2015</v>
      </c>
      <c r="C93" s="14">
        <v>43054.608518518522</v>
      </c>
      <c r="D93" t="s">
        <v>4226</v>
      </c>
      <c r="E93">
        <v>50000</v>
      </c>
    </row>
    <row r="94" spans="1:5">
      <c r="A94" t="s">
        <v>126</v>
      </c>
      <c r="B94">
        <v>2015</v>
      </c>
      <c r="C94" s="14">
        <v>43054.608518518522</v>
      </c>
      <c r="D94" t="s">
        <v>4227</v>
      </c>
      <c r="E94">
        <v>50000</v>
      </c>
    </row>
    <row r="95" spans="1:5">
      <c r="A95" t="s">
        <v>126</v>
      </c>
      <c r="B95">
        <v>2015</v>
      </c>
      <c r="C95" s="14">
        <v>43054.608518518522</v>
      </c>
      <c r="D95" t="s">
        <v>4228</v>
      </c>
      <c r="E95">
        <v>50000</v>
      </c>
    </row>
    <row r="96" spans="1:5">
      <c r="A96" t="s">
        <v>126</v>
      </c>
      <c r="B96">
        <v>2015</v>
      </c>
      <c r="C96" s="14">
        <v>43054.608518518522</v>
      </c>
      <c r="D96" t="s">
        <v>4229</v>
      </c>
      <c r="E96">
        <v>50000</v>
      </c>
    </row>
    <row r="97" spans="1:5">
      <c r="A97" t="s">
        <v>126</v>
      </c>
      <c r="B97">
        <v>2015</v>
      </c>
      <c r="C97" s="14">
        <v>43054.608518518522</v>
      </c>
      <c r="D97" t="s">
        <v>4230</v>
      </c>
      <c r="E97">
        <v>50000</v>
      </c>
    </row>
    <row r="98" spans="1:5">
      <c r="A98" t="s">
        <v>126</v>
      </c>
      <c r="B98">
        <v>2015</v>
      </c>
      <c r="C98" s="14">
        <v>43054.608518518522</v>
      </c>
      <c r="D98" t="s">
        <v>4231</v>
      </c>
      <c r="E98">
        <v>50000</v>
      </c>
    </row>
    <row r="99" spans="1:5">
      <c r="A99" t="s">
        <v>126</v>
      </c>
      <c r="B99">
        <v>2015</v>
      </c>
      <c r="C99" s="14">
        <v>43054.608518518522</v>
      </c>
      <c r="D99" t="s">
        <v>4232</v>
      </c>
      <c r="E99">
        <v>50000</v>
      </c>
    </row>
    <row r="100" spans="1:5">
      <c r="A100" t="s">
        <v>126</v>
      </c>
      <c r="B100">
        <v>2015</v>
      </c>
      <c r="C100" s="14">
        <v>43054.608518518522</v>
      </c>
      <c r="D100" t="s">
        <v>4233</v>
      </c>
      <c r="E100">
        <v>50000</v>
      </c>
    </row>
    <row r="101" spans="1:5">
      <c r="A101" t="s">
        <v>126</v>
      </c>
      <c r="B101">
        <v>2015</v>
      </c>
      <c r="C101" s="14">
        <v>43054.608518518522</v>
      </c>
      <c r="D101" t="s">
        <v>4234</v>
      </c>
      <c r="E101">
        <v>250000</v>
      </c>
    </row>
    <row r="102" spans="1:5">
      <c r="A102" t="s">
        <v>126</v>
      </c>
      <c r="B102">
        <v>2015</v>
      </c>
      <c r="C102" s="14">
        <v>43054.608518518522</v>
      </c>
      <c r="D102" t="s">
        <v>4235</v>
      </c>
      <c r="E102">
        <v>50000</v>
      </c>
    </row>
    <row r="103" spans="1:5">
      <c r="A103" t="s">
        <v>126</v>
      </c>
      <c r="B103">
        <v>2015</v>
      </c>
      <c r="C103" s="14">
        <v>43054.608518518522</v>
      </c>
      <c r="D103" t="s">
        <v>4236</v>
      </c>
      <c r="E103">
        <v>50000</v>
      </c>
    </row>
    <row r="104" spans="1:5">
      <c r="A104" t="s">
        <v>126</v>
      </c>
      <c r="B104">
        <v>2015</v>
      </c>
      <c r="C104" s="14">
        <v>43054.608518518522</v>
      </c>
      <c r="D104" t="s">
        <v>4237</v>
      </c>
      <c r="E104">
        <v>1000000</v>
      </c>
    </row>
    <row r="105" spans="1:5">
      <c r="A105" t="s">
        <v>126</v>
      </c>
      <c r="B105">
        <v>2015</v>
      </c>
      <c r="C105" s="14">
        <v>43054.608518518522</v>
      </c>
      <c r="D105" t="s">
        <v>4238</v>
      </c>
      <c r="E105">
        <v>1000000</v>
      </c>
    </row>
    <row r="106" spans="1:5">
      <c r="A106" t="s">
        <v>126</v>
      </c>
      <c r="B106">
        <v>2015</v>
      </c>
      <c r="C106" s="14">
        <v>43054.608518518522</v>
      </c>
      <c r="D106" t="s">
        <v>4239</v>
      </c>
      <c r="E106">
        <v>1000000</v>
      </c>
    </row>
    <row r="107" spans="1:5">
      <c r="A107" t="s">
        <v>126</v>
      </c>
      <c r="B107">
        <v>2015</v>
      </c>
      <c r="C107" s="14">
        <v>43054.608518518522</v>
      </c>
      <c r="D107" t="s">
        <v>4240</v>
      </c>
      <c r="E107">
        <v>1000000</v>
      </c>
    </row>
    <row r="108" spans="1:5">
      <c r="A108" t="s">
        <v>126</v>
      </c>
      <c r="B108">
        <v>2015</v>
      </c>
      <c r="C108" s="14">
        <v>43054.608518518522</v>
      </c>
      <c r="D108" t="s">
        <v>4241</v>
      </c>
      <c r="E108">
        <v>1000000</v>
      </c>
    </row>
    <row r="109" spans="1:5">
      <c r="A109" t="s">
        <v>126</v>
      </c>
      <c r="B109">
        <v>2015</v>
      </c>
      <c r="C109" s="14">
        <v>43054.608518518522</v>
      </c>
      <c r="D109" t="s">
        <v>4242</v>
      </c>
      <c r="E109">
        <v>1000000</v>
      </c>
    </row>
    <row r="110" spans="1:5">
      <c r="A110" t="s">
        <v>126</v>
      </c>
      <c r="B110">
        <v>2015</v>
      </c>
      <c r="C110" s="14">
        <v>43054.608518518522</v>
      </c>
      <c r="D110" t="s">
        <v>4243</v>
      </c>
      <c r="E110">
        <v>1000000</v>
      </c>
    </row>
    <row r="111" spans="1:5">
      <c r="A111" t="s">
        <v>126</v>
      </c>
      <c r="B111">
        <v>2015</v>
      </c>
      <c r="C111" s="14">
        <v>43054.608518518522</v>
      </c>
      <c r="D111" t="s">
        <v>4244</v>
      </c>
      <c r="E111">
        <v>1000000</v>
      </c>
    </row>
    <row r="112" spans="1:5">
      <c r="A112" t="s">
        <v>126</v>
      </c>
      <c r="B112">
        <v>2015</v>
      </c>
      <c r="C112" s="14">
        <v>43054.608518518522</v>
      </c>
      <c r="D112" t="s">
        <v>4245</v>
      </c>
      <c r="E112">
        <v>1000000</v>
      </c>
    </row>
    <row r="113" spans="1:5">
      <c r="A113" t="s">
        <v>126</v>
      </c>
      <c r="B113">
        <v>2015</v>
      </c>
      <c r="C113" s="14">
        <v>43054.608518518522</v>
      </c>
      <c r="D113" t="s">
        <v>4246</v>
      </c>
      <c r="E113">
        <v>1000000</v>
      </c>
    </row>
    <row r="114" spans="1:5">
      <c r="A114" t="s">
        <v>126</v>
      </c>
      <c r="B114">
        <v>2015</v>
      </c>
      <c r="C114" s="14">
        <v>43054.608518518522</v>
      </c>
      <c r="D114" t="s">
        <v>4247</v>
      </c>
      <c r="E114">
        <v>1000000</v>
      </c>
    </row>
    <row r="115" spans="1:5">
      <c r="A115" t="s">
        <v>126</v>
      </c>
      <c r="B115">
        <v>2016</v>
      </c>
      <c r="C115" s="14">
        <v>43054.608518518522</v>
      </c>
      <c r="D115" t="s">
        <v>4211</v>
      </c>
      <c r="E115">
        <v>150000</v>
      </c>
    </row>
    <row r="116" spans="1:5">
      <c r="A116" t="s">
        <v>126</v>
      </c>
      <c r="B116">
        <v>2016</v>
      </c>
      <c r="C116" s="14">
        <v>43054.608518518522</v>
      </c>
      <c r="D116" t="s">
        <v>4212</v>
      </c>
      <c r="E116">
        <v>150000</v>
      </c>
    </row>
    <row r="117" spans="1:5">
      <c r="A117" t="s">
        <v>126</v>
      </c>
      <c r="B117">
        <v>2016</v>
      </c>
      <c r="C117" s="14">
        <v>43054.608518518522</v>
      </c>
      <c r="D117" t="s">
        <v>4213</v>
      </c>
      <c r="E117">
        <v>150000</v>
      </c>
    </row>
    <row r="118" spans="1:5">
      <c r="A118" t="s">
        <v>126</v>
      </c>
      <c r="B118">
        <v>2016</v>
      </c>
      <c r="C118" s="14">
        <v>43054.608518518522</v>
      </c>
      <c r="D118" t="s">
        <v>4214</v>
      </c>
      <c r="E118">
        <v>150000</v>
      </c>
    </row>
    <row r="119" spans="1:5">
      <c r="A119" t="s">
        <v>126</v>
      </c>
      <c r="B119">
        <v>2016</v>
      </c>
      <c r="C119" s="14">
        <v>43054.608518518522</v>
      </c>
      <c r="D119" t="s">
        <v>4215</v>
      </c>
      <c r="E119">
        <v>150000</v>
      </c>
    </row>
    <row r="120" spans="1:5">
      <c r="A120" t="s">
        <v>126</v>
      </c>
      <c r="B120">
        <v>2016</v>
      </c>
      <c r="C120" s="14">
        <v>43054.608518518522</v>
      </c>
      <c r="D120" t="s">
        <v>4216</v>
      </c>
      <c r="E120">
        <v>150000</v>
      </c>
    </row>
    <row r="121" spans="1:5">
      <c r="A121" t="s">
        <v>126</v>
      </c>
      <c r="B121">
        <v>2016</v>
      </c>
      <c r="C121" s="14">
        <v>43054.608518518522</v>
      </c>
      <c r="D121" t="s">
        <v>4217</v>
      </c>
      <c r="E121">
        <v>1500000</v>
      </c>
    </row>
    <row r="122" spans="1:5">
      <c r="A122" t="s">
        <v>126</v>
      </c>
      <c r="B122">
        <v>2016</v>
      </c>
      <c r="C122" s="14">
        <v>43054.608518518522</v>
      </c>
      <c r="D122" t="s">
        <v>4218</v>
      </c>
      <c r="E122">
        <v>150000</v>
      </c>
    </row>
    <row r="123" spans="1:5">
      <c r="A123" t="s">
        <v>126</v>
      </c>
      <c r="B123">
        <v>2016</v>
      </c>
      <c r="C123" s="14">
        <v>43054.608518518522</v>
      </c>
      <c r="D123" t="s">
        <v>4219</v>
      </c>
      <c r="E123">
        <v>150000</v>
      </c>
    </row>
    <row r="124" spans="1:5">
      <c r="A124" t="s">
        <v>126</v>
      </c>
      <c r="B124">
        <v>2016</v>
      </c>
      <c r="C124" s="14">
        <v>43054.608518518522</v>
      </c>
      <c r="D124" t="s">
        <v>4220</v>
      </c>
      <c r="E124">
        <v>150000</v>
      </c>
    </row>
    <row r="125" spans="1:5">
      <c r="A125" t="s">
        <v>126</v>
      </c>
      <c r="B125">
        <v>2016</v>
      </c>
      <c r="C125" s="14">
        <v>43054.608518518522</v>
      </c>
      <c r="D125" t="s">
        <v>4221</v>
      </c>
      <c r="E125">
        <v>150000</v>
      </c>
    </row>
    <row r="126" spans="1:5">
      <c r="A126" t="s">
        <v>126</v>
      </c>
      <c r="B126">
        <v>2016</v>
      </c>
      <c r="C126" s="14">
        <v>43054.608518518522</v>
      </c>
      <c r="D126" t="s">
        <v>4222</v>
      </c>
      <c r="E126">
        <v>150000</v>
      </c>
    </row>
    <row r="127" spans="1:5">
      <c r="A127" t="s">
        <v>126</v>
      </c>
      <c r="B127">
        <v>2016</v>
      </c>
      <c r="C127" s="14">
        <v>43054.608518518522</v>
      </c>
      <c r="D127" t="s">
        <v>4223</v>
      </c>
      <c r="E127">
        <v>50000</v>
      </c>
    </row>
    <row r="128" spans="1:5">
      <c r="A128" t="s">
        <v>126</v>
      </c>
      <c r="B128">
        <v>2016</v>
      </c>
      <c r="C128" s="14">
        <v>43054.608518518522</v>
      </c>
      <c r="D128" t="s">
        <v>4224</v>
      </c>
      <c r="E128">
        <v>50000</v>
      </c>
    </row>
    <row r="129" spans="1:5">
      <c r="A129" t="s">
        <v>126</v>
      </c>
      <c r="B129">
        <v>2016</v>
      </c>
      <c r="C129" s="14">
        <v>43054.608518518522</v>
      </c>
      <c r="D129" t="s">
        <v>4225</v>
      </c>
      <c r="E129">
        <v>50000</v>
      </c>
    </row>
    <row r="130" spans="1:5">
      <c r="A130" t="s">
        <v>126</v>
      </c>
      <c r="B130">
        <v>2016</v>
      </c>
      <c r="C130" s="14">
        <v>43054.608518518522</v>
      </c>
      <c r="D130" t="s">
        <v>4226</v>
      </c>
      <c r="E130">
        <v>50000</v>
      </c>
    </row>
    <row r="131" spans="1:5">
      <c r="A131" t="s">
        <v>126</v>
      </c>
      <c r="B131">
        <v>2016</v>
      </c>
      <c r="C131" s="14">
        <v>43054.608518518522</v>
      </c>
      <c r="D131" t="s">
        <v>4227</v>
      </c>
      <c r="E131">
        <v>50000</v>
      </c>
    </row>
    <row r="132" spans="1:5">
      <c r="A132" t="s">
        <v>126</v>
      </c>
      <c r="B132">
        <v>2016</v>
      </c>
      <c r="C132" s="14">
        <v>43054.608518518522</v>
      </c>
      <c r="D132" t="s">
        <v>4228</v>
      </c>
      <c r="E132">
        <v>50000</v>
      </c>
    </row>
    <row r="133" spans="1:5">
      <c r="A133" t="s">
        <v>126</v>
      </c>
      <c r="B133">
        <v>2016</v>
      </c>
      <c r="C133" s="14">
        <v>43054.608518518522</v>
      </c>
      <c r="D133" t="s">
        <v>4229</v>
      </c>
      <c r="E133">
        <v>50000</v>
      </c>
    </row>
    <row r="134" spans="1:5">
      <c r="A134" t="s">
        <v>126</v>
      </c>
      <c r="B134">
        <v>2016</v>
      </c>
      <c r="C134" s="14">
        <v>43054.608518518522</v>
      </c>
      <c r="D134" t="s">
        <v>4230</v>
      </c>
      <c r="E134">
        <v>50000</v>
      </c>
    </row>
    <row r="135" spans="1:5">
      <c r="A135" t="s">
        <v>126</v>
      </c>
      <c r="B135">
        <v>2016</v>
      </c>
      <c r="C135" s="14">
        <v>43054.608518518522</v>
      </c>
      <c r="D135" t="s">
        <v>4231</v>
      </c>
      <c r="E135">
        <v>50000</v>
      </c>
    </row>
    <row r="136" spans="1:5">
      <c r="A136" t="s">
        <v>126</v>
      </c>
      <c r="B136">
        <v>2016</v>
      </c>
      <c r="C136" s="14">
        <v>43054.608518518522</v>
      </c>
      <c r="D136" t="s">
        <v>4232</v>
      </c>
      <c r="E136">
        <v>50000</v>
      </c>
    </row>
    <row r="137" spans="1:5">
      <c r="A137" t="s">
        <v>126</v>
      </c>
      <c r="B137">
        <v>2016</v>
      </c>
      <c r="C137" s="14">
        <v>43054.608518518522</v>
      </c>
      <c r="D137" t="s">
        <v>4233</v>
      </c>
      <c r="E137">
        <v>50000</v>
      </c>
    </row>
    <row r="138" spans="1:5">
      <c r="A138" t="s">
        <v>126</v>
      </c>
      <c r="B138">
        <v>2016</v>
      </c>
      <c r="C138" s="14">
        <v>43054.608518518522</v>
      </c>
      <c r="D138" t="s">
        <v>4234</v>
      </c>
      <c r="E138">
        <v>250000</v>
      </c>
    </row>
    <row r="139" spans="1:5">
      <c r="A139" t="s">
        <v>126</v>
      </c>
      <c r="B139">
        <v>2016</v>
      </c>
      <c r="C139" s="14">
        <v>43054.608518518522</v>
      </c>
      <c r="D139" t="s">
        <v>4235</v>
      </c>
      <c r="E139">
        <v>50000</v>
      </c>
    </row>
    <row r="140" spans="1:5">
      <c r="A140" t="s">
        <v>126</v>
      </c>
      <c r="B140">
        <v>2016</v>
      </c>
      <c r="C140" s="14">
        <v>43054.608518518522</v>
      </c>
      <c r="D140" t="s">
        <v>4236</v>
      </c>
      <c r="E140">
        <v>50000</v>
      </c>
    </row>
    <row r="141" spans="1:5">
      <c r="A141" t="s">
        <v>126</v>
      </c>
      <c r="B141">
        <v>2016</v>
      </c>
      <c r="C141" s="14">
        <v>43054.608518518522</v>
      </c>
      <c r="D141" t="s">
        <v>4237</v>
      </c>
      <c r="E141">
        <v>1000000</v>
      </c>
    </row>
    <row r="142" spans="1:5">
      <c r="A142" t="s">
        <v>126</v>
      </c>
      <c r="B142">
        <v>2016</v>
      </c>
      <c r="C142" s="14">
        <v>43054.608518518522</v>
      </c>
      <c r="D142" t="s">
        <v>4238</v>
      </c>
      <c r="E142">
        <v>1000000</v>
      </c>
    </row>
    <row r="143" spans="1:5">
      <c r="A143" t="s">
        <v>126</v>
      </c>
      <c r="B143">
        <v>2016</v>
      </c>
      <c r="C143" s="14">
        <v>43054.608518518522</v>
      </c>
      <c r="D143" t="s">
        <v>4239</v>
      </c>
      <c r="E143">
        <v>1000000</v>
      </c>
    </row>
    <row r="144" spans="1:5">
      <c r="A144" t="s">
        <v>126</v>
      </c>
      <c r="B144">
        <v>2016</v>
      </c>
      <c r="C144" s="14">
        <v>43054.608518518522</v>
      </c>
      <c r="D144" t="s">
        <v>4240</v>
      </c>
      <c r="E144">
        <v>1000000</v>
      </c>
    </row>
    <row r="145" spans="1:5">
      <c r="A145" t="s">
        <v>126</v>
      </c>
      <c r="B145">
        <v>2016</v>
      </c>
      <c r="C145" s="14">
        <v>43054.608518518522</v>
      </c>
      <c r="D145" t="s">
        <v>4241</v>
      </c>
      <c r="E145">
        <v>1000000</v>
      </c>
    </row>
    <row r="146" spans="1:5">
      <c r="A146" t="s">
        <v>126</v>
      </c>
      <c r="B146">
        <v>2016</v>
      </c>
      <c r="C146" s="14">
        <v>43054.608518518522</v>
      </c>
      <c r="D146" t="s">
        <v>4242</v>
      </c>
      <c r="E146">
        <v>1000000</v>
      </c>
    </row>
    <row r="147" spans="1:5">
      <c r="A147" t="s">
        <v>126</v>
      </c>
      <c r="B147">
        <v>2016</v>
      </c>
      <c r="C147" s="14">
        <v>43054.608518518522</v>
      </c>
      <c r="D147" t="s">
        <v>4243</v>
      </c>
      <c r="E147">
        <v>1000000</v>
      </c>
    </row>
    <row r="148" spans="1:5">
      <c r="A148" t="s">
        <v>126</v>
      </c>
      <c r="B148">
        <v>2016</v>
      </c>
      <c r="C148" s="14">
        <v>43054.608518518522</v>
      </c>
      <c r="D148" t="s">
        <v>4244</v>
      </c>
      <c r="E148">
        <v>1000000</v>
      </c>
    </row>
    <row r="149" spans="1:5">
      <c r="A149" t="s">
        <v>126</v>
      </c>
      <c r="B149">
        <v>2016</v>
      </c>
      <c r="C149" s="14">
        <v>43054.608518518522</v>
      </c>
      <c r="D149" t="s">
        <v>4245</v>
      </c>
      <c r="E149">
        <v>1000000</v>
      </c>
    </row>
    <row r="150" spans="1:5">
      <c r="A150" t="s">
        <v>126</v>
      </c>
      <c r="B150">
        <v>2016</v>
      </c>
      <c r="C150" s="14">
        <v>43054.608518518522</v>
      </c>
      <c r="D150" t="s">
        <v>4246</v>
      </c>
      <c r="E150">
        <v>1000000</v>
      </c>
    </row>
    <row r="151" spans="1:5">
      <c r="A151" t="s">
        <v>126</v>
      </c>
      <c r="B151">
        <v>2016</v>
      </c>
      <c r="C151" s="14">
        <v>43054.608518518522</v>
      </c>
      <c r="D151" t="s">
        <v>4247</v>
      </c>
      <c r="E151">
        <v>1000000</v>
      </c>
    </row>
    <row r="152" spans="1:5">
      <c r="A152" t="s">
        <v>155</v>
      </c>
      <c r="B152">
        <v>2013</v>
      </c>
      <c r="C152" s="14">
        <v>43054.608518518522</v>
      </c>
      <c r="D152" t="s">
        <v>4248</v>
      </c>
      <c r="E152">
        <v>20000</v>
      </c>
    </row>
    <row r="153" spans="1:5">
      <c r="A153" t="s">
        <v>155</v>
      </c>
      <c r="B153">
        <v>2013</v>
      </c>
      <c r="C153" s="14">
        <v>43054.608518518522</v>
      </c>
      <c r="D153" t="s">
        <v>4249</v>
      </c>
      <c r="E153">
        <v>4000</v>
      </c>
    </row>
    <row r="154" spans="1:5">
      <c r="A154" t="s">
        <v>155</v>
      </c>
      <c r="B154">
        <v>2013</v>
      </c>
      <c r="C154" s="14">
        <v>43054.608518518522</v>
      </c>
      <c r="D154" t="s">
        <v>4250</v>
      </c>
      <c r="E154">
        <v>20000</v>
      </c>
    </row>
    <row r="155" spans="1:5">
      <c r="A155" t="s">
        <v>155</v>
      </c>
      <c r="B155">
        <v>2014</v>
      </c>
      <c r="C155" s="14">
        <v>43054.608518518522</v>
      </c>
      <c r="D155" t="s">
        <v>4248</v>
      </c>
      <c r="E155">
        <v>20000</v>
      </c>
    </row>
    <row r="156" spans="1:5">
      <c r="A156" t="s">
        <v>155</v>
      </c>
      <c r="B156">
        <v>2014</v>
      </c>
      <c r="C156" s="14">
        <v>43054.608518518522</v>
      </c>
      <c r="D156" t="s">
        <v>4249</v>
      </c>
      <c r="E156">
        <v>4000</v>
      </c>
    </row>
    <row r="157" spans="1:5">
      <c r="A157" t="s">
        <v>155</v>
      </c>
      <c r="B157">
        <v>2014</v>
      </c>
      <c r="C157" s="14">
        <v>43054.608518518522</v>
      </c>
      <c r="D157" t="s">
        <v>4250</v>
      </c>
      <c r="E157">
        <v>20000</v>
      </c>
    </row>
    <row r="158" spans="1:5">
      <c r="A158" t="s">
        <v>155</v>
      </c>
      <c r="B158">
        <v>2015</v>
      </c>
      <c r="C158" s="14">
        <v>43054.608518518522</v>
      </c>
      <c r="D158" t="s">
        <v>4248</v>
      </c>
      <c r="E158">
        <v>20000</v>
      </c>
    </row>
    <row r="159" spans="1:5">
      <c r="A159" t="s">
        <v>155</v>
      </c>
      <c r="B159">
        <v>2015</v>
      </c>
      <c r="C159" s="14">
        <v>43054.608518518522</v>
      </c>
      <c r="D159" t="s">
        <v>4249</v>
      </c>
      <c r="E159">
        <v>4000</v>
      </c>
    </row>
    <row r="160" spans="1:5">
      <c r="A160" t="s">
        <v>155</v>
      </c>
      <c r="B160">
        <v>2015</v>
      </c>
      <c r="C160" s="14">
        <v>43054.608518518522</v>
      </c>
      <c r="D160" t="s">
        <v>4250</v>
      </c>
      <c r="E160">
        <v>20000</v>
      </c>
    </row>
    <row r="161" spans="1:5">
      <c r="A161" t="s">
        <v>155</v>
      </c>
      <c r="B161">
        <v>2016</v>
      </c>
      <c r="C161" s="14">
        <v>43054.608518518522</v>
      </c>
      <c r="D161" t="s">
        <v>4248</v>
      </c>
      <c r="E161">
        <v>20000</v>
      </c>
    </row>
    <row r="162" spans="1:5">
      <c r="A162" t="s">
        <v>155</v>
      </c>
      <c r="B162">
        <v>2016</v>
      </c>
      <c r="C162" s="14">
        <v>43054.608518518522</v>
      </c>
      <c r="D162" t="s">
        <v>4249</v>
      </c>
      <c r="E162">
        <v>4000</v>
      </c>
    </row>
    <row r="163" spans="1:5">
      <c r="A163" t="s">
        <v>155</v>
      </c>
      <c r="B163">
        <v>2016</v>
      </c>
      <c r="C163" s="14">
        <v>43054.608518518522</v>
      </c>
      <c r="D163" t="s">
        <v>4250</v>
      </c>
      <c r="E163">
        <v>20000</v>
      </c>
    </row>
    <row r="164" spans="1:5">
      <c r="A164" t="s">
        <v>180</v>
      </c>
      <c r="B164">
        <v>2015</v>
      </c>
      <c r="C164" s="14">
        <v>43054.608518518522</v>
      </c>
      <c r="D164" t="s">
        <v>7484</v>
      </c>
      <c r="E164">
        <v>3200</v>
      </c>
    </row>
    <row r="165" spans="1:5">
      <c r="A165" t="s">
        <v>180</v>
      </c>
      <c r="B165">
        <v>2016</v>
      </c>
      <c r="C165" s="14">
        <v>43054.608518518522</v>
      </c>
      <c r="D165" t="s">
        <v>7484</v>
      </c>
      <c r="E165">
        <v>32000</v>
      </c>
    </row>
    <row r="166" spans="1:5">
      <c r="A166" t="s">
        <v>192</v>
      </c>
      <c r="B166">
        <v>2013</v>
      </c>
      <c r="C166" s="14">
        <v>43054.608518518522</v>
      </c>
      <c r="D166" t="s">
        <v>4251</v>
      </c>
      <c r="E166">
        <v>2000000</v>
      </c>
    </row>
    <row r="167" spans="1:5">
      <c r="A167" t="s">
        <v>192</v>
      </c>
      <c r="B167">
        <v>2014</v>
      </c>
      <c r="C167" s="14">
        <v>43054.608518518522</v>
      </c>
      <c r="D167" t="s">
        <v>4251</v>
      </c>
      <c r="E167">
        <v>2000000</v>
      </c>
    </row>
    <row r="168" spans="1:5">
      <c r="A168" t="s">
        <v>192</v>
      </c>
      <c r="B168">
        <v>2015</v>
      </c>
      <c r="C168" s="14">
        <v>43054.608518518522</v>
      </c>
      <c r="D168" t="s">
        <v>4251</v>
      </c>
      <c r="E168">
        <v>2000000</v>
      </c>
    </row>
    <row r="169" spans="1:5">
      <c r="A169" t="s">
        <v>192</v>
      </c>
      <c r="B169">
        <v>2016</v>
      </c>
      <c r="C169" s="14">
        <v>43054.608518518522</v>
      </c>
      <c r="D169" t="s">
        <v>4251</v>
      </c>
      <c r="E169">
        <v>2000000</v>
      </c>
    </row>
    <row r="170" spans="1:5">
      <c r="A170" t="s">
        <v>215</v>
      </c>
      <c r="B170">
        <v>2013</v>
      </c>
      <c r="C170" s="14">
        <v>43054.608518518522</v>
      </c>
      <c r="D170" t="s">
        <v>4252</v>
      </c>
      <c r="E170">
        <v>6670</v>
      </c>
    </row>
    <row r="171" spans="1:5">
      <c r="A171" t="s">
        <v>215</v>
      </c>
      <c r="B171">
        <v>2014</v>
      </c>
      <c r="C171" s="14">
        <v>43054.608518518522</v>
      </c>
      <c r="D171" t="s">
        <v>4252</v>
      </c>
      <c r="E171">
        <v>6670</v>
      </c>
    </row>
    <row r="172" spans="1:5">
      <c r="A172" t="s">
        <v>215</v>
      </c>
      <c r="B172">
        <v>2015</v>
      </c>
      <c r="C172" s="14">
        <v>43054.608518518522</v>
      </c>
      <c r="D172" t="s">
        <v>4252</v>
      </c>
      <c r="E172">
        <v>6670</v>
      </c>
    </row>
    <row r="173" spans="1:5">
      <c r="A173" t="s">
        <v>215</v>
      </c>
      <c r="B173">
        <v>2016</v>
      </c>
      <c r="C173" s="14">
        <v>43054.608518518522</v>
      </c>
      <c r="D173" t="s">
        <v>4252</v>
      </c>
      <c r="E173">
        <v>6670</v>
      </c>
    </row>
    <row r="174" spans="1:5">
      <c r="A174" t="s">
        <v>263</v>
      </c>
      <c r="B174">
        <v>2013</v>
      </c>
      <c r="C174" s="14">
        <v>43054.608518518522</v>
      </c>
      <c r="D174" t="s">
        <v>4253</v>
      </c>
      <c r="E174">
        <v>1448.1</v>
      </c>
    </row>
    <row r="175" spans="1:5">
      <c r="A175" t="s">
        <v>263</v>
      </c>
      <c r="B175">
        <v>2013</v>
      </c>
      <c r="C175" s="14">
        <v>43054.608518518522</v>
      </c>
      <c r="D175" t="s">
        <v>4254</v>
      </c>
      <c r="E175">
        <v>86.89</v>
      </c>
    </row>
    <row r="176" spans="1:5">
      <c r="A176" t="s">
        <v>263</v>
      </c>
      <c r="B176">
        <v>2014</v>
      </c>
      <c r="C176" s="14">
        <v>43054.608518518522</v>
      </c>
      <c r="D176" t="s">
        <v>4253</v>
      </c>
      <c r="E176">
        <v>1448.1</v>
      </c>
    </row>
    <row r="177" spans="1:5">
      <c r="A177" t="s">
        <v>263</v>
      </c>
      <c r="B177">
        <v>2014</v>
      </c>
      <c r="C177" s="14">
        <v>43054.608518518522</v>
      </c>
      <c r="D177" t="s">
        <v>4254</v>
      </c>
      <c r="E177">
        <v>86.89</v>
      </c>
    </row>
    <row r="178" spans="1:5">
      <c r="A178" t="s">
        <v>263</v>
      </c>
      <c r="B178">
        <v>2015</v>
      </c>
      <c r="C178" s="14">
        <v>43054.608518518522</v>
      </c>
      <c r="D178" t="s">
        <v>4253</v>
      </c>
      <c r="E178">
        <v>1448.1</v>
      </c>
    </row>
    <row r="179" spans="1:5">
      <c r="A179" t="s">
        <v>263</v>
      </c>
      <c r="B179">
        <v>2015</v>
      </c>
      <c r="C179" s="14">
        <v>43054.608518518522</v>
      </c>
      <c r="D179" t="s">
        <v>4254</v>
      </c>
      <c r="E179">
        <v>86.89</v>
      </c>
    </row>
    <row r="180" spans="1:5">
      <c r="A180" t="s">
        <v>263</v>
      </c>
      <c r="B180">
        <v>2016</v>
      </c>
      <c r="C180" s="14">
        <v>43054.608518518522</v>
      </c>
      <c r="D180" t="s">
        <v>4254</v>
      </c>
      <c r="E180">
        <v>860</v>
      </c>
    </row>
    <row r="181" spans="1:5">
      <c r="A181" t="s">
        <v>263</v>
      </c>
      <c r="B181">
        <v>2016</v>
      </c>
      <c r="C181" s="14">
        <v>43054.608518518522</v>
      </c>
      <c r="D181" t="s">
        <v>7485</v>
      </c>
      <c r="E181">
        <v>850</v>
      </c>
    </row>
    <row r="182" spans="1:5">
      <c r="A182" t="s">
        <v>285</v>
      </c>
      <c r="B182">
        <v>2013</v>
      </c>
      <c r="C182" s="14">
        <v>43054.608518518522</v>
      </c>
      <c r="D182" t="s">
        <v>4255</v>
      </c>
      <c r="E182">
        <v>1000</v>
      </c>
    </row>
    <row r="183" spans="1:5">
      <c r="A183" t="s">
        <v>285</v>
      </c>
      <c r="B183">
        <v>2014</v>
      </c>
      <c r="C183" s="14">
        <v>43054.608518518522</v>
      </c>
      <c r="D183" t="s">
        <v>4256</v>
      </c>
      <c r="E183">
        <v>1000</v>
      </c>
    </row>
    <row r="184" spans="1:5">
      <c r="A184" t="s">
        <v>285</v>
      </c>
      <c r="B184">
        <v>2015</v>
      </c>
      <c r="C184" s="14">
        <v>43054.608518518522</v>
      </c>
      <c r="D184" t="s">
        <v>4256</v>
      </c>
      <c r="E184">
        <v>1000</v>
      </c>
    </row>
    <row r="185" spans="1:5">
      <c r="A185" t="s">
        <v>285</v>
      </c>
      <c r="B185">
        <v>2016</v>
      </c>
      <c r="C185" s="14">
        <v>43054.608518518522</v>
      </c>
      <c r="D185" t="s">
        <v>4256</v>
      </c>
      <c r="E185">
        <v>1000</v>
      </c>
    </row>
    <row r="186" spans="1:5">
      <c r="A186" t="s">
        <v>311</v>
      </c>
      <c r="B186">
        <v>2016</v>
      </c>
      <c r="C186" s="14">
        <v>43054.608518518522</v>
      </c>
      <c r="D186" t="s">
        <v>7486</v>
      </c>
      <c r="E186">
        <v>1188.8</v>
      </c>
    </row>
    <row r="187" spans="1:5">
      <c r="A187" t="s">
        <v>311</v>
      </c>
      <c r="B187">
        <v>2016</v>
      </c>
      <c r="C187" s="14">
        <v>43054.608518518522</v>
      </c>
      <c r="D187" t="s">
        <v>7487</v>
      </c>
      <c r="E187">
        <v>2377.61</v>
      </c>
    </row>
    <row r="188" spans="1:5">
      <c r="A188" t="s">
        <v>311</v>
      </c>
      <c r="B188">
        <v>2016</v>
      </c>
      <c r="C188" s="14">
        <v>43054.608518518522</v>
      </c>
      <c r="D188" t="s">
        <v>7488</v>
      </c>
      <c r="E188">
        <v>100</v>
      </c>
    </row>
    <row r="189" spans="1:5">
      <c r="A189" t="s">
        <v>318</v>
      </c>
      <c r="B189">
        <v>2013</v>
      </c>
      <c r="C189" s="14">
        <v>43054.608518518522</v>
      </c>
      <c r="D189" t="s">
        <v>4257</v>
      </c>
      <c r="E189">
        <v>2500000</v>
      </c>
    </row>
    <row r="190" spans="1:5">
      <c r="A190" t="s">
        <v>318</v>
      </c>
      <c r="B190">
        <v>2013</v>
      </c>
      <c r="C190" s="14">
        <v>43054.608518518522</v>
      </c>
      <c r="D190" t="s">
        <v>4258</v>
      </c>
      <c r="E190">
        <v>48000</v>
      </c>
    </row>
    <row r="191" spans="1:5">
      <c r="A191" t="s">
        <v>318</v>
      </c>
      <c r="B191">
        <v>2014</v>
      </c>
      <c r="C191" s="14">
        <v>43054.608518518522</v>
      </c>
      <c r="D191" t="s">
        <v>4259</v>
      </c>
      <c r="E191">
        <v>2500000</v>
      </c>
    </row>
    <row r="192" spans="1:5">
      <c r="A192" t="s">
        <v>318</v>
      </c>
      <c r="B192">
        <v>2014</v>
      </c>
      <c r="C192" s="14">
        <v>43054.608518518522</v>
      </c>
      <c r="D192" t="s">
        <v>4260</v>
      </c>
      <c r="E192">
        <v>48000</v>
      </c>
    </row>
    <row r="193" spans="1:5">
      <c r="A193" t="s">
        <v>318</v>
      </c>
      <c r="B193">
        <v>2015</v>
      </c>
      <c r="C193" s="14">
        <v>43054.608518518522</v>
      </c>
      <c r="D193" t="s">
        <v>7489</v>
      </c>
      <c r="E193">
        <v>216000</v>
      </c>
    </row>
    <row r="194" spans="1:5">
      <c r="A194" t="s">
        <v>318</v>
      </c>
      <c r="B194">
        <v>2015</v>
      </c>
      <c r="C194" s="14">
        <v>43054.608518518522</v>
      </c>
      <c r="D194" t="s">
        <v>7490</v>
      </c>
      <c r="E194">
        <v>36000</v>
      </c>
    </row>
    <row r="195" spans="1:5">
      <c r="A195" t="s">
        <v>318</v>
      </c>
      <c r="B195">
        <v>2015</v>
      </c>
      <c r="C195" s="14">
        <v>43054.608518518522</v>
      </c>
      <c r="D195" t="s">
        <v>7491</v>
      </c>
      <c r="E195">
        <v>216000</v>
      </c>
    </row>
    <row r="196" spans="1:5">
      <c r="A196" t="s">
        <v>318</v>
      </c>
      <c r="B196">
        <v>2015</v>
      </c>
      <c r="C196" s="14">
        <v>43054.608518518522</v>
      </c>
      <c r="D196" t="s">
        <v>4259</v>
      </c>
      <c r="E196">
        <v>5000000</v>
      </c>
    </row>
    <row r="197" spans="1:5">
      <c r="A197" t="s">
        <v>318</v>
      </c>
      <c r="B197">
        <v>2015</v>
      </c>
      <c r="C197" s="14">
        <v>43054.608518518522</v>
      </c>
      <c r="D197" t="s">
        <v>4260</v>
      </c>
      <c r="E197">
        <v>216000</v>
      </c>
    </row>
    <row r="198" spans="1:5">
      <c r="A198" t="s">
        <v>318</v>
      </c>
      <c r="B198">
        <v>2015</v>
      </c>
      <c r="C198" s="14">
        <v>43054.608518518522</v>
      </c>
      <c r="D198" t="s">
        <v>7492</v>
      </c>
      <c r="E198">
        <v>36000</v>
      </c>
    </row>
    <row r="199" spans="1:5">
      <c r="A199" t="s">
        <v>318</v>
      </c>
      <c r="B199">
        <v>2016</v>
      </c>
      <c r="C199" s="14">
        <v>43054.608518518522</v>
      </c>
      <c r="D199" t="s">
        <v>7489</v>
      </c>
      <c r="E199">
        <v>216000</v>
      </c>
    </row>
    <row r="200" spans="1:5">
      <c r="A200" t="s">
        <v>318</v>
      </c>
      <c r="B200">
        <v>2016</v>
      </c>
      <c r="C200" s="14">
        <v>43054.608518518522</v>
      </c>
      <c r="D200" t="s">
        <v>7490</v>
      </c>
      <c r="E200">
        <v>36000</v>
      </c>
    </row>
    <row r="201" spans="1:5">
      <c r="A201" t="s">
        <v>318</v>
      </c>
      <c r="B201">
        <v>2016</v>
      </c>
      <c r="C201" s="14">
        <v>43054.608518518522</v>
      </c>
      <c r="D201" t="s">
        <v>7491</v>
      </c>
      <c r="E201">
        <v>216000</v>
      </c>
    </row>
    <row r="202" spans="1:5">
      <c r="A202" t="s">
        <v>318</v>
      </c>
      <c r="B202">
        <v>2016</v>
      </c>
      <c r="C202" s="14">
        <v>43054.608518518522</v>
      </c>
      <c r="D202" t="s">
        <v>4259</v>
      </c>
      <c r="E202">
        <v>5000000</v>
      </c>
    </row>
    <row r="203" spans="1:5">
      <c r="A203" t="s">
        <v>318</v>
      </c>
      <c r="B203">
        <v>2016</v>
      </c>
      <c r="C203" s="14">
        <v>43054.608518518522</v>
      </c>
      <c r="D203" t="s">
        <v>4260</v>
      </c>
      <c r="E203">
        <v>216000</v>
      </c>
    </row>
    <row r="204" spans="1:5">
      <c r="A204" t="s">
        <v>318</v>
      </c>
      <c r="B204">
        <v>2016</v>
      </c>
      <c r="C204" s="14">
        <v>43054.608518518522</v>
      </c>
      <c r="D204" t="s">
        <v>7492</v>
      </c>
      <c r="E204">
        <v>36000</v>
      </c>
    </row>
    <row r="205" spans="1:5">
      <c r="A205" t="s">
        <v>327</v>
      </c>
      <c r="B205">
        <v>2013</v>
      </c>
      <c r="C205" s="14">
        <v>43054.608518518522</v>
      </c>
      <c r="D205" t="s">
        <v>4261</v>
      </c>
      <c r="E205">
        <v>11000</v>
      </c>
    </row>
    <row r="206" spans="1:5">
      <c r="A206" t="s">
        <v>327</v>
      </c>
      <c r="B206">
        <v>2013</v>
      </c>
      <c r="C206" s="14">
        <v>43054.608518518522</v>
      </c>
      <c r="D206" t="s">
        <v>4262</v>
      </c>
      <c r="E206">
        <v>11000</v>
      </c>
    </row>
    <row r="207" spans="1:5">
      <c r="A207" t="s">
        <v>327</v>
      </c>
      <c r="B207">
        <v>2013</v>
      </c>
      <c r="C207" s="14">
        <v>43054.608518518522</v>
      </c>
      <c r="D207" t="s">
        <v>4263</v>
      </c>
      <c r="E207">
        <v>11000</v>
      </c>
    </row>
    <row r="208" spans="1:5">
      <c r="A208" t="s">
        <v>327</v>
      </c>
      <c r="B208">
        <v>2013</v>
      </c>
      <c r="C208" s="14">
        <v>43054.608518518522</v>
      </c>
      <c r="D208" t="s">
        <v>4264</v>
      </c>
      <c r="E208">
        <v>11000</v>
      </c>
    </row>
    <row r="209" spans="1:5">
      <c r="A209" t="s">
        <v>327</v>
      </c>
      <c r="B209">
        <v>2014</v>
      </c>
      <c r="C209" s="14">
        <v>43054.608518518522</v>
      </c>
      <c r="D209" t="s">
        <v>4261</v>
      </c>
      <c r="E209">
        <v>11000</v>
      </c>
    </row>
    <row r="210" spans="1:5">
      <c r="A210" t="s">
        <v>327</v>
      </c>
      <c r="B210">
        <v>2014</v>
      </c>
      <c r="C210" s="14">
        <v>43054.608518518522</v>
      </c>
      <c r="D210" t="s">
        <v>4265</v>
      </c>
      <c r="E210">
        <v>11000</v>
      </c>
    </row>
    <row r="211" spans="1:5">
      <c r="A211" t="s">
        <v>327</v>
      </c>
      <c r="B211">
        <v>2014</v>
      </c>
      <c r="C211" s="14">
        <v>43054.608518518522</v>
      </c>
      <c r="D211" t="s">
        <v>4266</v>
      </c>
      <c r="E211">
        <v>11000</v>
      </c>
    </row>
    <row r="212" spans="1:5">
      <c r="A212" t="s">
        <v>327</v>
      </c>
      <c r="B212">
        <v>2014</v>
      </c>
      <c r="C212" s="14">
        <v>43054.608518518522</v>
      </c>
      <c r="D212" t="s">
        <v>4262</v>
      </c>
      <c r="E212">
        <v>11000</v>
      </c>
    </row>
    <row r="213" spans="1:5">
      <c r="A213" t="s">
        <v>327</v>
      </c>
      <c r="B213">
        <v>2014</v>
      </c>
      <c r="C213" s="14">
        <v>43054.608518518522</v>
      </c>
      <c r="D213" t="s">
        <v>4263</v>
      </c>
      <c r="E213">
        <v>11000</v>
      </c>
    </row>
    <row r="214" spans="1:5">
      <c r="A214" t="s">
        <v>327</v>
      </c>
      <c r="B214">
        <v>2014</v>
      </c>
      <c r="C214" s="14">
        <v>43054.608518518522</v>
      </c>
      <c r="D214" t="s">
        <v>4264</v>
      </c>
      <c r="E214">
        <v>11000</v>
      </c>
    </row>
    <row r="215" spans="1:5">
      <c r="A215" t="s">
        <v>327</v>
      </c>
      <c r="B215">
        <v>2015</v>
      </c>
      <c r="C215" s="14">
        <v>43054.608518518522</v>
      </c>
      <c r="D215" t="s">
        <v>4261</v>
      </c>
      <c r="E215">
        <v>11000</v>
      </c>
    </row>
    <row r="216" spans="1:5">
      <c r="A216" t="s">
        <v>327</v>
      </c>
      <c r="B216">
        <v>2015</v>
      </c>
      <c r="C216" s="14">
        <v>43054.608518518522</v>
      </c>
      <c r="D216" t="s">
        <v>4265</v>
      </c>
      <c r="E216">
        <v>11000</v>
      </c>
    </row>
    <row r="217" spans="1:5">
      <c r="A217" t="s">
        <v>327</v>
      </c>
      <c r="B217">
        <v>2015</v>
      </c>
      <c r="C217" s="14">
        <v>43054.608518518522</v>
      </c>
      <c r="D217" t="s">
        <v>4266</v>
      </c>
      <c r="E217">
        <v>11000</v>
      </c>
    </row>
    <row r="218" spans="1:5">
      <c r="A218" t="s">
        <v>327</v>
      </c>
      <c r="B218">
        <v>2015</v>
      </c>
      <c r="C218" s="14">
        <v>43054.608518518522</v>
      </c>
      <c r="D218" t="s">
        <v>4262</v>
      </c>
      <c r="E218">
        <v>11000</v>
      </c>
    </row>
    <row r="219" spans="1:5">
      <c r="A219" t="s">
        <v>327</v>
      </c>
      <c r="B219">
        <v>2015</v>
      </c>
      <c r="C219" s="14">
        <v>43054.608518518522</v>
      </c>
      <c r="D219" t="s">
        <v>4263</v>
      </c>
      <c r="E219">
        <v>11000</v>
      </c>
    </row>
    <row r="220" spans="1:5">
      <c r="A220" t="s">
        <v>327</v>
      </c>
      <c r="B220">
        <v>2015</v>
      </c>
      <c r="C220" s="14">
        <v>43054.608518518522</v>
      </c>
      <c r="D220" t="s">
        <v>4264</v>
      </c>
      <c r="E220">
        <v>11000</v>
      </c>
    </row>
    <row r="221" spans="1:5">
      <c r="A221" t="s">
        <v>327</v>
      </c>
      <c r="B221">
        <v>2016</v>
      </c>
      <c r="C221" s="14">
        <v>43054.608518518522</v>
      </c>
      <c r="D221" t="s">
        <v>4261</v>
      </c>
      <c r="E221">
        <v>11000</v>
      </c>
    </row>
    <row r="222" spans="1:5">
      <c r="A222" t="s">
        <v>327</v>
      </c>
      <c r="B222">
        <v>2016</v>
      </c>
      <c r="C222" s="14">
        <v>43054.608518518522</v>
      </c>
      <c r="D222" t="s">
        <v>4265</v>
      </c>
      <c r="E222">
        <v>11000</v>
      </c>
    </row>
    <row r="223" spans="1:5">
      <c r="A223" t="s">
        <v>327</v>
      </c>
      <c r="B223">
        <v>2016</v>
      </c>
      <c r="C223" s="14">
        <v>43054.608518518522</v>
      </c>
      <c r="D223" t="s">
        <v>4266</v>
      </c>
      <c r="E223">
        <v>11000</v>
      </c>
    </row>
    <row r="224" spans="1:5">
      <c r="A224" t="s">
        <v>327</v>
      </c>
      <c r="B224">
        <v>2016</v>
      </c>
      <c r="C224" s="14">
        <v>43054.608518518522</v>
      </c>
      <c r="D224" t="s">
        <v>4262</v>
      </c>
      <c r="E224">
        <v>11000</v>
      </c>
    </row>
    <row r="225" spans="1:5">
      <c r="A225" t="s">
        <v>327</v>
      </c>
      <c r="B225">
        <v>2016</v>
      </c>
      <c r="C225" s="14">
        <v>43054.608518518522</v>
      </c>
      <c r="D225" t="s">
        <v>4263</v>
      </c>
      <c r="E225">
        <v>11000</v>
      </c>
    </row>
    <row r="226" spans="1:5">
      <c r="A226" t="s">
        <v>327</v>
      </c>
      <c r="B226">
        <v>2016</v>
      </c>
      <c r="C226" s="14">
        <v>43054.608518518522</v>
      </c>
      <c r="D226" t="s">
        <v>4264</v>
      </c>
      <c r="E226">
        <v>11000</v>
      </c>
    </row>
    <row r="227" spans="1:5">
      <c r="A227" t="s">
        <v>336</v>
      </c>
      <c r="B227">
        <v>2013</v>
      </c>
      <c r="C227" s="14">
        <v>43054.608518518522</v>
      </c>
      <c r="D227" t="s">
        <v>4267</v>
      </c>
      <c r="E227">
        <v>0</v>
      </c>
    </row>
    <row r="228" spans="1:5">
      <c r="A228" t="s">
        <v>336</v>
      </c>
      <c r="B228">
        <v>2013</v>
      </c>
      <c r="C228" s="14">
        <v>43054.608518518522</v>
      </c>
      <c r="D228" t="s">
        <v>4268</v>
      </c>
      <c r="E228">
        <v>0</v>
      </c>
    </row>
    <row r="229" spans="1:5">
      <c r="A229" t="s">
        <v>336</v>
      </c>
      <c r="B229">
        <v>2013</v>
      </c>
      <c r="C229" s="14">
        <v>43054.608518518522</v>
      </c>
      <c r="D229" t="s">
        <v>4269</v>
      </c>
      <c r="E229">
        <v>0</v>
      </c>
    </row>
    <row r="230" spans="1:5">
      <c r="A230" t="s">
        <v>336</v>
      </c>
      <c r="B230">
        <v>2013</v>
      </c>
      <c r="C230" s="14">
        <v>43054.608518518522</v>
      </c>
      <c r="D230" t="s">
        <v>4270</v>
      </c>
      <c r="E230">
        <v>0</v>
      </c>
    </row>
    <row r="231" spans="1:5">
      <c r="A231" t="s">
        <v>336</v>
      </c>
      <c r="B231">
        <v>2013</v>
      </c>
      <c r="C231" s="14">
        <v>43054.608518518522</v>
      </c>
      <c r="D231" t="s">
        <v>4271</v>
      </c>
      <c r="E231">
        <v>100</v>
      </c>
    </row>
    <row r="232" spans="1:5">
      <c r="A232" t="s">
        <v>336</v>
      </c>
      <c r="B232">
        <v>2014</v>
      </c>
      <c r="C232" s="14">
        <v>43054.608518518522</v>
      </c>
      <c r="D232" t="s">
        <v>4267</v>
      </c>
      <c r="E232">
        <v>0</v>
      </c>
    </row>
    <row r="233" spans="1:5">
      <c r="A233" t="s">
        <v>336</v>
      </c>
      <c r="B233">
        <v>2014</v>
      </c>
      <c r="C233" s="14">
        <v>43054.608518518522</v>
      </c>
      <c r="D233" t="s">
        <v>4268</v>
      </c>
      <c r="E233">
        <v>0</v>
      </c>
    </row>
    <row r="234" spans="1:5">
      <c r="A234" t="s">
        <v>336</v>
      </c>
      <c r="B234">
        <v>2014</v>
      </c>
      <c r="C234" s="14">
        <v>43054.608518518522</v>
      </c>
      <c r="D234" t="s">
        <v>4269</v>
      </c>
      <c r="E234">
        <v>0</v>
      </c>
    </row>
    <row r="235" spans="1:5">
      <c r="A235" t="s">
        <v>336</v>
      </c>
      <c r="B235">
        <v>2014</v>
      </c>
      <c r="C235" s="14">
        <v>43054.608518518522</v>
      </c>
      <c r="D235" t="s">
        <v>4271</v>
      </c>
      <c r="E235">
        <v>100</v>
      </c>
    </row>
    <row r="236" spans="1:5">
      <c r="A236" t="s">
        <v>336</v>
      </c>
      <c r="B236">
        <v>2015</v>
      </c>
      <c r="C236" s="14">
        <v>43054.608518518522</v>
      </c>
      <c r="D236" t="s">
        <v>4267</v>
      </c>
      <c r="E236">
        <v>0</v>
      </c>
    </row>
    <row r="237" spans="1:5">
      <c r="A237" t="s">
        <v>336</v>
      </c>
      <c r="B237">
        <v>2015</v>
      </c>
      <c r="C237" s="14">
        <v>43054.608518518522</v>
      </c>
      <c r="D237" t="s">
        <v>4268</v>
      </c>
      <c r="E237">
        <v>0</v>
      </c>
    </row>
    <row r="238" spans="1:5">
      <c r="A238" t="s">
        <v>336</v>
      </c>
      <c r="B238">
        <v>2015</v>
      </c>
      <c r="C238" s="14">
        <v>43054.608518518522</v>
      </c>
      <c r="D238" t="s">
        <v>4269</v>
      </c>
      <c r="E238">
        <v>0</v>
      </c>
    </row>
    <row r="239" spans="1:5">
      <c r="A239" t="s">
        <v>336</v>
      </c>
      <c r="B239">
        <v>2015</v>
      </c>
      <c r="C239" s="14">
        <v>43054.608518518522</v>
      </c>
      <c r="D239" t="s">
        <v>4271</v>
      </c>
      <c r="E239">
        <v>100</v>
      </c>
    </row>
    <row r="240" spans="1:5">
      <c r="A240" t="s">
        <v>336</v>
      </c>
      <c r="B240">
        <v>2016</v>
      </c>
      <c r="C240" s="14">
        <v>43054.608518518522</v>
      </c>
      <c r="D240" t="s">
        <v>4267</v>
      </c>
      <c r="E240">
        <v>0</v>
      </c>
    </row>
    <row r="241" spans="1:5">
      <c r="A241" t="s">
        <v>336</v>
      </c>
      <c r="B241">
        <v>2016</v>
      </c>
      <c r="C241" s="14">
        <v>43054.608518518522</v>
      </c>
      <c r="D241" t="s">
        <v>4268</v>
      </c>
      <c r="E241">
        <v>0</v>
      </c>
    </row>
    <row r="242" spans="1:5">
      <c r="A242" t="s">
        <v>336</v>
      </c>
      <c r="B242">
        <v>2016</v>
      </c>
      <c r="C242" s="14">
        <v>43054.608518518522</v>
      </c>
      <c r="D242" t="s">
        <v>4269</v>
      </c>
      <c r="E242">
        <v>0</v>
      </c>
    </row>
    <row r="243" spans="1:5">
      <c r="A243" t="s">
        <v>336</v>
      </c>
      <c r="B243">
        <v>2016</v>
      </c>
      <c r="C243" s="14">
        <v>43054.608518518522</v>
      </c>
      <c r="D243" t="s">
        <v>4271</v>
      </c>
      <c r="E243">
        <v>100</v>
      </c>
    </row>
    <row r="244" spans="1:5">
      <c r="A244" t="s">
        <v>359</v>
      </c>
      <c r="B244">
        <v>2013</v>
      </c>
      <c r="C244" s="14">
        <v>43054.608518518522</v>
      </c>
      <c r="D244" t="s">
        <v>4272</v>
      </c>
      <c r="E244">
        <v>16000</v>
      </c>
    </row>
    <row r="245" spans="1:5">
      <c r="A245" t="s">
        <v>359</v>
      </c>
      <c r="B245">
        <v>2013</v>
      </c>
      <c r="C245" s="14">
        <v>43054.608518518522</v>
      </c>
      <c r="D245" t="s">
        <v>4273</v>
      </c>
      <c r="E245">
        <v>16000</v>
      </c>
    </row>
    <row r="246" spans="1:5">
      <c r="A246" t="s">
        <v>359</v>
      </c>
      <c r="B246">
        <v>2014</v>
      </c>
      <c r="C246" s="14">
        <v>43054.608518518522</v>
      </c>
      <c r="D246" t="s">
        <v>4272</v>
      </c>
      <c r="E246">
        <v>16000</v>
      </c>
    </row>
    <row r="247" spans="1:5">
      <c r="A247" t="s">
        <v>359</v>
      </c>
      <c r="B247">
        <v>2014</v>
      </c>
      <c r="C247" s="14">
        <v>43054.608518518522</v>
      </c>
      <c r="D247" t="s">
        <v>4274</v>
      </c>
      <c r="E247">
        <v>16600</v>
      </c>
    </row>
    <row r="248" spans="1:5">
      <c r="A248" t="s">
        <v>359</v>
      </c>
      <c r="B248">
        <v>2015</v>
      </c>
      <c r="C248" s="14">
        <v>43054.608518518522</v>
      </c>
      <c r="D248" t="s">
        <v>4272</v>
      </c>
      <c r="E248">
        <v>16000</v>
      </c>
    </row>
    <row r="249" spans="1:5">
      <c r="A249" t="s">
        <v>359</v>
      </c>
      <c r="B249">
        <v>2015</v>
      </c>
      <c r="C249" s="14">
        <v>43054.608518518522</v>
      </c>
      <c r="D249" t="s">
        <v>4274</v>
      </c>
      <c r="E249">
        <v>16600</v>
      </c>
    </row>
    <row r="250" spans="1:5">
      <c r="A250" t="s">
        <v>359</v>
      </c>
      <c r="B250">
        <v>2016</v>
      </c>
      <c r="C250" s="14">
        <v>43054.608518518522</v>
      </c>
      <c r="D250" t="s">
        <v>4272</v>
      </c>
      <c r="E250">
        <v>16000</v>
      </c>
    </row>
    <row r="251" spans="1:5">
      <c r="A251" t="s">
        <v>359</v>
      </c>
      <c r="B251">
        <v>2016</v>
      </c>
      <c r="C251" s="14">
        <v>43054.608518518522</v>
      </c>
      <c r="D251" t="s">
        <v>4274</v>
      </c>
      <c r="E251">
        <v>16600</v>
      </c>
    </row>
  </sheetData>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AH63"/>
  <sheetViews>
    <sheetView workbookViewId="0"/>
  </sheetViews>
  <sheetFormatPr defaultRowHeight="15"/>
  <sheetData>
    <row r="1" spans="1:34">
      <c r="A1">
        <v>11.2</v>
      </c>
      <c r="B1" t="s">
        <v>4953</v>
      </c>
    </row>
    <row r="2" spans="1:34">
      <c r="A2" s="10" t="str">
        <f>HYPERLINK("#'Contents'!B198", "Back to Contents")</f>
        <v>Back to Contents</v>
      </c>
    </row>
    <row r="3" spans="1:34">
      <c r="A3" t="s">
        <v>108</v>
      </c>
      <c r="B3" t="s">
        <v>109</v>
      </c>
      <c r="C3" t="s">
        <v>4209</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43054.608530092592</v>
      </c>
      <c r="E4">
        <v>540</v>
      </c>
      <c r="AE4">
        <v>108</v>
      </c>
      <c r="AG4">
        <v>0</v>
      </c>
    </row>
    <row r="5" spans="1:34">
      <c r="A5">
        <v>2013</v>
      </c>
      <c r="B5" s="14">
        <v>43054.608530092592</v>
      </c>
      <c r="C5">
        <v>1</v>
      </c>
      <c r="G5">
        <v>36</v>
      </c>
      <c r="J5">
        <v>24</v>
      </c>
      <c r="N5">
        <v>12</v>
      </c>
      <c r="Q5">
        <v>0</v>
      </c>
      <c r="R5">
        <v>120</v>
      </c>
      <c r="W5">
        <v>6</v>
      </c>
      <c r="X5">
        <v>0</v>
      </c>
      <c r="AA5">
        <v>3</v>
      </c>
      <c r="AE5">
        <v>12</v>
      </c>
      <c r="AG5">
        <v>0</v>
      </c>
    </row>
    <row r="6" spans="1:34">
      <c r="A6">
        <v>2013</v>
      </c>
      <c r="B6" s="14">
        <v>43054.608530092592</v>
      </c>
      <c r="C6">
        <v>10</v>
      </c>
      <c r="G6">
        <v>36</v>
      </c>
      <c r="J6">
        <v>24</v>
      </c>
      <c r="Q6">
        <v>0</v>
      </c>
      <c r="R6">
        <v>120</v>
      </c>
      <c r="W6">
        <v>6</v>
      </c>
      <c r="X6">
        <v>0</v>
      </c>
      <c r="AA6">
        <v>3</v>
      </c>
      <c r="AE6">
        <v>0</v>
      </c>
      <c r="AG6">
        <v>0</v>
      </c>
    </row>
    <row r="7" spans="1:34">
      <c r="A7">
        <v>2013</v>
      </c>
      <c r="B7" s="14">
        <v>43054.608530092592</v>
      </c>
      <c r="C7">
        <v>11</v>
      </c>
      <c r="G7">
        <v>36</v>
      </c>
      <c r="J7">
        <v>24</v>
      </c>
      <c r="Q7">
        <v>0</v>
      </c>
      <c r="R7">
        <v>120</v>
      </c>
      <c r="W7">
        <v>6</v>
      </c>
      <c r="X7">
        <v>0</v>
      </c>
      <c r="AA7">
        <v>3</v>
      </c>
      <c r="AE7">
        <v>0</v>
      </c>
      <c r="AG7">
        <v>0</v>
      </c>
    </row>
    <row r="8" spans="1:34">
      <c r="A8">
        <v>2013</v>
      </c>
      <c r="B8" s="14">
        <v>43054.608530092592</v>
      </c>
      <c r="C8">
        <v>12</v>
      </c>
      <c r="G8">
        <v>36</v>
      </c>
      <c r="J8">
        <v>24</v>
      </c>
      <c r="Q8">
        <v>0</v>
      </c>
      <c r="R8">
        <v>120</v>
      </c>
      <c r="W8">
        <v>6</v>
      </c>
      <c r="X8">
        <v>0</v>
      </c>
      <c r="AA8">
        <v>3</v>
      </c>
      <c r="AE8">
        <v>0</v>
      </c>
      <c r="AG8">
        <v>0</v>
      </c>
    </row>
    <row r="9" spans="1:34">
      <c r="A9">
        <v>2013</v>
      </c>
      <c r="B9" s="14">
        <v>43054.608530092592</v>
      </c>
      <c r="C9">
        <v>13</v>
      </c>
      <c r="G9">
        <v>36</v>
      </c>
      <c r="J9">
        <v>24</v>
      </c>
      <c r="Q9">
        <v>0</v>
      </c>
      <c r="R9">
        <v>120</v>
      </c>
      <c r="W9">
        <v>6</v>
      </c>
      <c r="X9">
        <v>0</v>
      </c>
      <c r="AA9">
        <v>3</v>
      </c>
      <c r="AE9">
        <v>0</v>
      </c>
      <c r="AG9">
        <v>0</v>
      </c>
    </row>
    <row r="10" spans="1:34">
      <c r="A10">
        <v>2013</v>
      </c>
      <c r="B10" s="14">
        <v>43054.608530092592</v>
      </c>
      <c r="C10">
        <v>14</v>
      </c>
      <c r="G10">
        <v>36</v>
      </c>
      <c r="J10">
        <v>24</v>
      </c>
      <c r="Q10">
        <v>0</v>
      </c>
      <c r="R10">
        <v>120</v>
      </c>
      <c r="W10">
        <v>6</v>
      </c>
      <c r="X10">
        <v>0</v>
      </c>
      <c r="AA10">
        <v>3</v>
      </c>
      <c r="AE10">
        <v>12</v>
      </c>
      <c r="AG10">
        <v>0</v>
      </c>
    </row>
    <row r="11" spans="1:34">
      <c r="A11">
        <v>2013</v>
      </c>
      <c r="B11" s="14">
        <v>43054.608530092592</v>
      </c>
      <c r="C11">
        <v>2</v>
      </c>
      <c r="G11">
        <v>36</v>
      </c>
      <c r="J11">
        <v>24</v>
      </c>
      <c r="N11">
        <v>12</v>
      </c>
      <c r="Q11">
        <v>0</v>
      </c>
      <c r="R11">
        <v>120</v>
      </c>
      <c r="W11">
        <v>6</v>
      </c>
      <c r="X11">
        <v>0</v>
      </c>
      <c r="AA11">
        <v>3</v>
      </c>
      <c r="AE11">
        <v>0</v>
      </c>
      <c r="AG11">
        <v>0</v>
      </c>
    </row>
    <row r="12" spans="1:34">
      <c r="A12">
        <v>2013</v>
      </c>
      <c r="B12" s="14">
        <v>43054.608530092592</v>
      </c>
      <c r="C12">
        <v>3</v>
      </c>
      <c r="G12">
        <v>36</v>
      </c>
      <c r="J12">
        <v>24</v>
      </c>
      <c r="Q12">
        <v>0</v>
      </c>
      <c r="R12">
        <v>120</v>
      </c>
      <c r="W12">
        <v>6</v>
      </c>
      <c r="X12">
        <v>0</v>
      </c>
      <c r="AA12">
        <v>3</v>
      </c>
      <c r="AE12">
        <v>0</v>
      </c>
      <c r="AG12">
        <v>0</v>
      </c>
    </row>
    <row r="13" spans="1:34">
      <c r="A13">
        <v>2013</v>
      </c>
      <c r="B13" s="14">
        <v>43054.608530092592</v>
      </c>
      <c r="C13">
        <v>4</v>
      </c>
      <c r="G13">
        <v>36</v>
      </c>
      <c r="J13">
        <v>24</v>
      </c>
      <c r="Q13">
        <v>0</v>
      </c>
      <c r="R13">
        <v>120</v>
      </c>
      <c r="W13">
        <v>6</v>
      </c>
      <c r="X13">
        <v>0</v>
      </c>
      <c r="AA13">
        <v>3</v>
      </c>
      <c r="AE13">
        <v>0</v>
      </c>
      <c r="AG13">
        <v>0</v>
      </c>
    </row>
    <row r="14" spans="1:34">
      <c r="A14">
        <v>2013</v>
      </c>
      <c r="B14" s="14">
        <v>43054.608530092592</v>
      </c>
      <c r="C14">
        <v>5</v>
      </c>
      <c r="G14">
        <v>36</v>
      </c>
      <c r="J14">
        <v>24</v>
      </c>
      <c r="Q14">
        <v>0</v>
      </c>
      <c r="R14">
        <v>120</v>
      </c>
      <c r="W14">
        <v>6</v>
      </c>
      <c r="X14">
        <v>0</v>
      </c>
      <c r="AA14">
        <v>3</v>
      </c>
      <c r="AE14">
        <v>0</v>
      </c>
      <c r="AG14">
        <v>0</v>
      </c>
    </row>
    <row r="15" spans="1:34">
      <c r="A15">
        <v>2013</v>
      </c>
      <c r="B15" s="14">
        <v>43054.608530092592</v>
      </c>
      <c r="C15">
        <v>6</v>
      </c>
      <c r="G15">
        <v>36</v>
      </c>
      <c r="J15">
        <v>24</v>
      </c>
      <c r="Q15">
        <v>0</v>
      </c>
      <c r="R15">
        <v>120</v>
      </c>
      <c r="W15">
        <v>6</v>
      </c>
      <c r="X15">
        <v>0</v>
      </c>
      <c r="AA15">
        <v>3</v>
      </c>
      <c r="AE15">
        <v>0</v>
      </c>
      <c r="AG15">
        <v>0</v>
      </c>
    </row>
    <row r="16" spans="1:34">
      <c r="A16">
        <v>2013</v>
      </c>
      <c r="B16" s="14">
        <v>43054.608530092592</v>
      </c>
      <c r="C16">
        <v>7</v>
      </c>
      <c r="G16">
        <v>36</v>
      </c>
      <c r="J16">
        <v>24</v>
      </c>
      <c r="Q16">
        <v>0</v>
      </c>
      <c r="R16">
        <v>120</v>
      </c>
      <c r="W16">
        <v>6</v>
      </c>
      <c r="X16">
        <v>0</v>
      </c>
      <c r="AA16">
        <v>3</v>
      </c>
      <c r="AE16">
        <v>0</v>
      </c>
      <c r="AG16">
        <v>0</v>
      </c>
    </row>
    <row r="17" spans="1:33">
      <c r="A17">
        <v>2013</v>
      </c>
      <c r="B17" s="14">
        <v>43054.608530092592</v>
      </c>
      <c r="C17">
        <v>8</v>
      </c>
      <c r="G17">
        <v>36</v>
      </c>
      <c r="J17">
        <v>24</v>
      </c>
      <c r="Q17">
        <v>0</v>
      </c>
      <c r="R17">
        <v>120</v>
      </c>
      <c r="W17">
        <v>6</v>
      </c>
      <c r="X17">
        <v>0</v>
      </c>
      <c r="AA17">
        <v>3</v>
      </c>
      <c r="AE17">
        <v>0</v>
      </c>
      <c r="AG17">
        <v>0</v>
      </c>
    </row>
    <row r="18" spans="1:33">
      <c r="A18">
        <v>2013</v>
      </c>
      <c r="B18" s="14">
        <v>43054.608530092592</v>
      </c>
      <c r="C18">
        <v>9</v>
      </c>
      <c r="G18">
        <v>36</v>
      </c>
      <c r="J18">
        <v>24</v>
      </c>
      <c r="Q18">
        <v>0</v>
      </c>
      <c r="R18">
        <v>120</v>
      </c>
      <c r="W18">
        <v>6</v>
      </c>
      <c r="X18">
        <v>0</v>
      </c>
      <c r="AA18">
        <v>3</v>
      </c>
      <c r="AE18">
        <v>12</v>
      </c>
      <c r="AG18">
        <v>0</v>
      </c>
    </row>
    <row r="19" spans="1:33">
      <c r="A19">
        <v>2014</v>
      </c>
      <c r="B19" s="14">
        <v>43054.608530092592</v>
      </c>
      <c r="E19">
        <v>540</v>
      </c>
      <c r="AE19">
        <v>96</v>
      </c>
      <c r="AG19">
        <v>0</v>
      </c>
    </row>
    <row r="20" spans="1:33">
      <c r="A20">
        <v>2014</v>
      </c>
      <c r="B20" s="14">
        <v>43054.608530092592</v>
      </c>
      <c r="C20">
        <v>1</v>
      </c>
      <c r="G20">
        <v>36</v>
      </c>
      <c r="J20">
        <v>24</v>
      </c>
      <c r="Q20">
        <v>0</v>
      </c>
      <c r="R20">
        <v>120</v>
      </c>
      <c r="W20">
        <v>6</v>
      </c>
      <c r="X20">
        <v>0</v>
      </c>
      <c r="AA20">
        <v>3</v>
      </c>
      <c r="AE20">
        <v>12</v>
      </c>
      <c r="AG20">
        <v>0</v>
      </c>
    </row>
    <row r="21" spans="1:33">
      <c r="A21">
        <v>2014</v>
      </c>
      <c r="B21" s="14">
        <v>43054.608530092592</v>
      </c>
      <c r="C21">
        <v>10</v>
      </c>
      <c r="G21">
        <v>36</v>
      </c>
      <c r="J21">
        <v>24</v>
      </c>
      <c r="Q21">
        <v>0</v>
      </c>
      <c r="R21">
        <v>120</v>
      </c>
      <c r="W21">
        <v>6</v>
      </c>
      <c r="X21">
        <v>0</v>
      </c>
      <c r="AA21">
        <v>3</v>
      </c>
      <c r="AE21">
        <v>0</v>
      </c>
      <c r="AG21">
        <v>0</v>
      </c>
    </row>
    <row r="22" spans="1:33">
      <c r="A22">
        <v>2014</v>
      </c>
      <c r="B22" s="14">
        <v>43054.608530092592</v>
      </c>
      <c r="C22">
        <v>11</v>
      </c>
      <c r="G22">
        <v>36</v>
      </c>
      <c r="J22">
        <v>24</v>
      </c>
      <c r="Q22">
        <v>0</v>
      </c>
      <c r="R22">
        <v>120</v>
      </c>
      <c r="W22">
        <v>6</v>
      </c>
      <c r="X22">
        <v>0</v>
      </c>
      <c r="AA22">
        <v>3</v>
      </c>
      <c r="AE22">
        <v>0</v>
      </c>
      <c r="AG22">
        <v>0</v>
      </c>
    </row>
    <row r="23" spans="1:33">
      <c r="A23">
        <v>2014</v>
      </c>
      <c r="B23" s="14">
        <v>43054.608530092592</v>
      </c>
      <c r="C23">
        <v>12</v>
      </c>
      <c r="G23">
        <v>36</v>
      </c>
      <c r="J23">
        <v>24</v>
      </c>
      <c r="Q23">
        <v>0</v>
      </c>
      <c r="R23">
        <v>120</v>
      </c>
      <c r="W23">
        <v>6</v>
      </c>
      <c r="X23">
        <v>0</v>
      </c>
      <c r="AA23">
        <v>3</v>
      </c>
      <c r="AE23">
        <v>0</v>
      </c>
      <c r="AG23">
        <v>0</v>
      </c>
    </row>
    <row r="24" spans="1:33">
      <c r="A24">
        <v>2014</v>
      </c>
      <c r="B24" s="14">
        <v>43054.608530092592</v>
      </c>
      <c r="C24">
        <v>13</v>
      </c>
      <c r="G24">
        <v>36</v>
      </c>
      <c r="J24">
        <v>24</v>
      </c>
      <c r="Q24">
        <v>0</v>
      </c>
      <c r="R24">
        <v>120</v>
      </c>
      <c r="W24">
        <v>6</v>
      </c>
      <c r="X24">
        <v>0</v>
      </c>
      <c r="AA24">
        <v>3</v>
      </c>
      <c r="AE24">
        <v>0</v>
      </c>
      <c r="AG24">
        <v>0</v>
      </c>
    </row>
    <row r="25" spans="1:33">
      <c r="A25">
        <v>2014</v>
      </c>
      <c r="B25" s="14">
        <v>43054.608530092592</v>
      </c>
      <c r="C25">
        <v>14</v>
      </c>
      <c r="G25">
        <v>36</v>
      </c>
      <c r="J25">
        <v>24</v>
      </c>
      <c r="Q25">
        <v>0</v>
      </c>
      <c r="R25">
        <v>120</v>
      </c>
      <c r="W25">
        <v>6</v>
      </c>
      <c r="X25">
        <v>0</v>
      </c>
      <c r="AA25">
        <v>3</v>
      </c>
      <c r="AE25">
        <v>12</v>
      </c>
      <c r="AG25">
        <v>0</v>
      </c>
    </row>
    <row r="26" spans="1:33">
      <c r="A26">
        <v>2014</v>
      </c>
      <c r="B26" s="14">
        <v>43054.608530092592</v>
      </c>
      <c r="C26">
        <v>2</v>
      </c>
      <c r="G26">
        <v>36</v>
      </c>
      <c r="J26">
        <v>24</v>
      </c>
      <c r="Q26">
        <v>0</v>
      </c>
      <c r="R26">
        <v>120</v>
      </c>
      <c r="W26">
        <v>6</v>
      </c>
      <c r="X26">
        <v>0</v>
      </c>
      <c r="AA26">
        <v>3</v>
      </c>
      <c r="AE26">
        <v>0</v>
      </c>
      <c r="AG26">
        <v>0</v>
      </c>
    </row>
    <row r="27" spans="1:33">
      <c r="A27">
        <v>2014</v>
      </c>
      <c r="B27" s="14">
        <v>43054.608530092592</v>
      </c>
      <c r="C27">
        <v>3</v>
      </c>
      <c r="G27">
        <v>36</v>
      </c>
      <c r="J27">
        <v>24</v>
      </c>
      <c r="Q27">
        <v>0</v>
      </c>
      <c r="R27">
        <v>120</v>
      </c>
      <c r="W27">
        <v>6</v>
      </c>
      <c r="X27">
        <v>0</v>
      </c>
      <c r="AA27">
        <v>3</v>
      </c>
      <c r="AE27">
        <v>0</v>
      </c>
      <c r="AG27">
        <v>0</v>
      </c>
    </row>
    <row r="28" spans="1:33">
      <c r="A28">
        <v>2014</v>
      </c>
      <c r="B28" s="14">
        <v>43054.608530092592</v>
      </c>
      <c r="C28">
        <v>4</v>
      </c>
      <c r="G28">
        <v>36</v>
      </c>
      <c r="J28">
        <v>24</v>
      </c>
      <c r="Q28">
        <v>0</v>
      </c>
      <c r="R28">
        <v>120</v>
      </c>
      <c r="W28">
        <v>6</v>
      </c>
      <c r="X28">
        <v>0</v>
      </c>
      <c r="AA28">
        <v>3</v>
      </c>
      <c r="AE28">
        <v>0</v>
      </c>
      <c r="AG28">
        <v>0</v>
      </c>
    </row>
    <row r="29" spans="1:33">
      <c r="A29">
        <v>2014</v>
      </c>
      <c r="B29" s="14">
        <v>43054.608530092592</v>
      </c>
      <c r="C29">
        <v>5</v>
      </c>
      <c r="G29">
        <v>36</v>
      </c>
      <c r="J29">
        <v>24</v>
      </c>
      <c r="Q29">
        <v>0</v>
      </c>
      <c r="R29">
        <v>120</v>
      </c>
      <c r="W29">
        <v>6</v>
      </c>
      <c r="X29">
        <v>0</v>
      </c>
      <c r="AA29">
        <v>3</v>
      </c>
      <c r="AE29">
        <v>0</v>
      </c>
      <c r="AG29">
        <v>0</v>
      </c>
    </row>
    <row r="30" spans="1:33">
      <c r="A30">
        <v>2014</v>
      </c>
      <c r="B30" s="14">
        <v>43054.608530092592</v>
      </c>
      <c r="C30">
        <v>6</v>
      </c>
      <c r="G30">
        <v>36</v>
      </c>
      <c r="J30">
        <v>24</v>
      </c>
      <c r="Q30">
        <v>0</v>
      </c>
      <c r="R30">
        <v>120</v>
      </c>
      <c r="W30">
        <v>6</v>
      </c>
      <c r="X30">
        <v>0</v>
      </c>
      <c r="AA30">
        <v>3</v>
      </c>
      <c r="AE30">
        <v>0</v>
      </c>
      <c r="AG30">
        <v>0</v>
      </c>
    </row>
    <row r="31" spans="1:33">
      <c r="A31">
        <v>2014</v>
      </c>
      <c r="B31" s="14">
        <v>43054.608530092592</v>
      </c>
      <c r="C31">
        <v>7</v>
      </c>
      <c r="G31">
        <v>36</v>
      </c>
      <c r="J31">
        <v>24</v>
      </c>
      <c r="Q31">
        <v>0</v>
      </c>
      <c r="R31">
        <v>120</v>
      </c>
      <c r="W31">
        <v>6</v>
      </c>
      <c r="X31">
        <v>0</v>
      </c>
      <c r="AA31">
        <v>3</v>
      </c>
      <c r="AE31">
        <v>0</v>
      </c>
      <c r="AG31">
        <v>0</v>
      </c>
    </row>
    <row r="32" spans="1:33">
      <c r="A32">
        <v>2014</v>
      </c>
      <c r="B32" s="14">
        <v>43054.608530092592</v>
      </c>
      <c r="C32">
        <v>8</v>
      </c>
      <c r="G32">
        <v>36</v>
      </c>
      <c r="J32">
        <v>24</v>
      </c>
      <c r="Q32">
        <v>0</v>
      </c>
      <c r="R32">
        <v>120</v>
      </c>
      <c r="W32">
        <v>6</v>
      </c>
      <c r="X32">
        <v>0</v>
      </c>
      <c r="AA32">
        <v>3</v>
      </c>
      <c r="AE32">
        <v>0</v>
      </c>
      <c r="AG32">
        <v>0</v>
      </c>
    </row>
    <row r="33" spans="1:33">
      <c r="A33">
        <v>2014</v>
      </c>
      <c r="B33" s="14">
        <v>43054.608530092592</v>
      </c>
      <c r="C33">
        <v>9</v>
      </c>
      <c r="G33">
        <v>36</v>
      </c>
      <c r="J33">
        <v>24</v>
      </c>
      <c r="Q33">
        <v>0</v>
      </c>
      <c r="R33">
        <v>120</v>
      </c>
      <c r="W33">
        <v>6</v>
      </c>
      <c r="X33">
        <v>0</v>
      </c>
      <c r="AA33">
        <v>3</v>
      </c>
      <c r="AE33">
        <v>12</v>
      </c>
      <c r="AG33">
        <v>0</v>
      </c>
    </row>
    <row r="34" spans="1:33">
      <c r="A34">
        <v>2015</v>
      </c>
      <c r="B34" s="14">
        <v>43054.608530092592</v>
      </c>
      <c r="E34">
        <v>540</v>
      </c>
      <c r="AE34">
        <v>96</v>
      </c>
      <c r="AG34">
        <v>0</v>
      </c>
    </row>
    <row r="35" spans="1:33">
      <c r="A35">
        <v>2015</v>
      </c>
      <c r="B35" s="14">
        <v>43054.608530092592</v>
      </c>
      <c r="C35">
        <v>1</v>
      </c>
      <c r="G35">
        <v>36</v>
      </c>
      <c r="J35">
        <v>24</v>
      </c>
      <c r="K35">
        <v>12</v>
      </c>
      <c r="Q35">
        <v>0</v>
      </c>
      <c r="R35">
        <v>120</v>
      </c>
      <c r="W35">
        <v>6</v>
      </c>
      <c r="X35">
        <v>0</v>
      </c>
      <c r="AA35">
        <v>3</v>
      </c>
      <c r="AE35">
        <v>12</v>
      </c>
      <c r="AG35">
        <v>0</v>
      </c>
    </row>
    <row r="36" spans="1:33">
      <c r="A36">
        <v>2015</v>
      </c>
      <c r="B36" s="14">
        <v>43054.608530092592</v>
      </c>
      <c r="C36">
        <v>10</v>
      </c>
      <c r="G36">
        <v>36</v>
      </c>
      <c r="J36">
        <v>24</v>
      </c>
      <c r="Q36">
        <v>0</v>
      </c>
      <c r="R36">
        <v>120</v>
      </c>
      <c r="W36">
        <v>6</v>
      </c>
      <c r="X36">
        <v>0</v>
      </c>
      <c r="AA36">
        <v>3</v>
      </c>
      <c r="AE36">
        <v>0</v>
      </c>
      <c r="AG36">
        <v>0</v>
      </c>
    </row>
    <row r="37" spans="1:33">
      <c r="A37">
        <v>2015</v>
      </c>
      <c r="B37" s="14">
        <v>43054.608530092592</v>
      </c>
      <c r="C37">
        <v>11</v>
      </c>
      <c r="G37">
        <v>36</v>
      </c>
      <c r="J37">
        <v>24</v>
      </c>
      <c r="Q37">
        <v>0</v>
      </c>
      <c r="R37">
        <v>120</v>
      </c>
      <c r="W37">
        <v>6</v>
      </c>
      <c r="X37">
        <v>0</v>
      </c>
      <c r="AA37">
        <v>3</v>
      </c>
      <c r="AE37">
        <v>0</v>
      </c>
      <c r="AG37">
        <v>0</v>
      </c>
    </row>
    <row r="38" spans="1:33">
      <c r="A38">
        <v>2015</v>
      </c>
      <c r="B38" s="14">
        <v>43054.608530092592</v>
      </c>
      <c r="C38">
        <v>12</v>
      </c>
      <c r="G38">
        <v>36</v>
      </c>
      <c r="J38">
        <v>24</v>
      </c>
      <c r="Q38">
        <v>0</v>
      </c>
      <c r="R38">
        <v>120</v>
      </c>
      <c r="W38">
        <v>6</v>
      </c>
      <c r="X38">
        <v>0</v>
      </c>
      <c r="AA38">
        <v>3</v>
      </c>
      <c r="AE38">
        <v>0</v>
      </c>
      <c r="AG38">
        <v>0</v>
      </c>
    </row>
    <row r="39" spans="1:33">
      <c r="A39">
        <v>2015</v>
      </c>
      <c r="B39" s="14">
        <v>43054.608530092592</v>
      </c>
      <c r="C39">
        <v>13</v>
      </c>
      <c r="G39">
        <v>36</v>
      </c>
      <c r="J39">
        <v>24</v>
      </c>
      <c r="Q39">
        <v>0</v>
      </c>
      <c r="R39">
        <v>120</v>
      </c>
      <c r="W39">
        <v>6</v>
      </c>
      <c r="X39">
        <v>0</v>
      </c>
      <c r="AA39">
        <v>3</v>
      </c>
      <c r="AE39">
        <v>0</v>
      </c>
      <c r="AG39">
        <v>0</v>
      </c>
    </row>
    <row r="40" spans="1:33">
      <c r="A40">
        <v>2015</v>
      </c>
      <c r="B40" s="14">
        <v>43054.608530092592</v>
      </c>
      <c r="C40">
        <v>14</v>
      </c>
      <c r="G40">
        <v>36</v>
      </c>
      <c r="J40">
        <v>24</v>
      </c>
      <c r="Q40">
        <v>0</v>
      </c>
      <c r="R40">
        <v>120</v>
      </c>
      <c r="W40">
        <v>6</v>
      </c>
      <c r="AA40">
        <v>3</v>
      </c>
      <c r="AE40">
        <v>12</v>
      </c>
      <c r="AG40">
        <v>0</v>
      </c>
    </row>
    <row r="41" spans="1:33">
      <c r="A41">
        <v>2015</v>
      </c>
      <c r="B41" s="14">
        <v>43054.608530092592</v>
      </c>
      <c r="C41">
        <v>2</v>
      </c>
      <c r="G41">
        <v>36</v>
      </c>
      <c r="J41">
        <v>24</v>
      </c>
      <c r="K41">
        <v>12</v>
      </c>
      <c r="Q41">
        <v>0</v>
      </c>
      <c r="R41">
        <v>120</v>
      </c>
      <c r="W41">
        <v>6</v>
      </c>
      <c r="X41">
        <v>0</v>
      </c>
      <c r="AA41">
        <v>3</v>
      </c>
      <c r="AE41">
        <v>0</v>
      </c>
      <c r="AG41">
        <v>0</v>
      </c>
    </row>
    <row r="42" spans="1:33">
      <c r="A42">
        <v>2015</v>
      </c>
      <c r="B42" s="14">
        <v>43054.608530092592</v>
      </c>
      <c r="C42">
        <v>3</v>
      </c>
      <c r="G42">
        <v>36</v>
      </c>
      <c r="J42">
        <v>24</v>
      </c>
      <c r="Q42">
        <v>0</v>
      </c>
      <c r="R42">
        <v>120</v>
      </c>
      <c r="W42">
        <v>6</v>
      </c>
      <c r="X42">
        <v>0</v>
      </c>
      <c r="AA42">
        <v>3</v>
      </c>
      <c r="AE42">
        <v>0</v>
      </c>
      <c r="AG42">
        <v>0</v>
      </c>
    </row>
    <row r="43" spans="1:33">
      <c r="A43">
        <v>2015</v>
      </c>
      <c r="B43" s="14">
        <v>43054.608530092592</v>
      </c>
      <c r="C43">
        <v>4</v>
      </c>
      <c r="G43">
        <v>36</v>
      </c>
      <c r="J43">
        <v>24</v>
      </c>
      <c r="Q43">
        <v>0</v>
      </c>
      <c r="R43">
        <v>120</v>
      </c>
      <c r="W43">
        <v>6</v>
      </c>
      <c r="X43">
        <v>0</v>
      </c>
      <c r="AA43">
        <v>3</v>
      </c>
      <c r="AE43">
        <v>0</v>
      </c>
      <c r="AG43">
        <v>0</v>
      </c>
    </row>
    <row r="44" spans="1:33">
      <c r="A44">
        <v>2015</v>
      </c>
      <c r="B44" s="14">
        <v>43054.608530092592</v>
      </c>
      <c r="C44">
        <v>5</v>
      </c>
      <c r="G44">
        <v>36</v>
      </c>
      <c r="J44">
        <v>24</v>
      </c>
      <c r="Q44">
        <v>0</v>
      </c>
      <c r="R44">
        <v>120</v>
      </c>
      <c r="W44">
        <v>6</v>
      </c>
      <c r="X44">
        <v>0</v>
      </c>
      <c r="AA44">
        <v>3</v>
      </c>
      <c r="AE44">
        <v>0</v>
      </c>
      <c r="AG44">
        <v>0</v>
      </c>
    </row>
    <row r="45" spans="1:33">
      <c r="A45">
        <v>2015</v>
      </c>
      <c r="B45" s="14">
        <v>43054.608530092592</v>
      </c>
      <c r="C45">
        <v>6</v>
      </c>
      <c r="G45">
        <v>36</v>
      </c>
      <c r="J45">
        <v>24</v>
      </c>
      <c r="Q45">
        <v>0</v>
      </c>
      <c r="R45">
        <v>120</v>
      </c>
      <c r="W45">
        <v>6</v>
      </c>
      <c r="X45">
        <v>0</v>
      </c>
      <c r="AA45">
        <v>3</v>
      </c>
      <c r="AE45">
        <v>0</v>
      </c>
      <c r="AG45">
        <v>0</v>
      </c>
    </row>
    <row r="46" spans="1:33">
      <c r="A46">
        <v>2015</v>
      </c>
      <c r="B46" s="14">
        <v>43054.608530092592</v>
      </c>
      <c r="C46">
        <v>7</v>
      </c>
      <c r="G46">
        <v>36</v>
      </c>
      <c r="J46">
        <v>24</v>
      </c>
      <c r="Q46">
        <v>0</v>
      </c>
      <c r="R46">
        <v>120</v>
      </c>
      <c r="W46">
        <v>6</v>
      </c>
      <c r="X46">
        <v>0</v>
      </c>
      <c r="AA46">
        <v>3</v>
      </c>
      <c r="AE46">
        <v>0</v>
      </c>
      <c r="AG46">
        <v>0</v>
      </c>
    </row>
    <row r="47" spans="1:33">
      <c r="A47">
        <v>2015</v>
      </c>
      <c r="B47" s="14">
        <v>43054.608530092592</v>
      </c>
      <c r="C47">
        <v>8</v>
      </c>
      <c r="G47">
        <v>36</v>
      </c>
      <c r="J47">
        <v>24</v>
      </c>
      <c r="Q47">
        <v>0</v>
      </c>
      <c r="R47">
        <v>120</v>
      </c>
      <c r="W47">
        <v>6</v>
      </c>
      <c r="X47">
        <v>0</v>
      </c>
      <c r="AA47">
        <v>3</v>
      </c>
      <c r="AE47">
        <v>0</v>
      </c>
      <c r="AG47">
        <v>0</v>
      </c>
    </row>
    <row r="48" spans="1:33">
      <c r="A48">
        <v>2015</v>
      </c>
      <c r="B48" s="14">
        <v>43054.608530092592</v>
      </c>
      <c r="C48">
        <v>9</v>
      </c>
      <c r="G48">
        <v>36</v>
      </c>
      <c r="J48">
        <v>24</v>
      </c>
      <c r="Q48">
        <v>0</v>
      </c>
      <c r="R48">
        <v>120</v>
      </c>
      <c r="W48">
        <v>6</v>
      </c>
      <c r="X48">
        <v>0</v>
      </c>
      <c r="AA48">
        <v>3</v>
      </c>
      <c r="AE48">
        <v>12</v>
      </c>
      <c r="AG48">
        <v>0</v>
      </c>
    </row>
    <row r="49" spans="1:33">
      <c r="A49">
        <v>2016</v>
      </c>
      <c r="B49" s="14">
        <v>43054.608530092592</v>
      </c>
      <c r="E49">
        <v>540</v>
      </c>
      <c r="AE49">
        <v>96</v>
      </c>
      <c r="AG49">
        <v>0</v>
      </c>
    </row>
    <row r="50" spans="1:33">
      <c r="A50">
        <v>2016</v>
      </c>
      <c r="B50" s="14">
        <v>43054.608530092592</v>
      </c>
      <c r="C50">
        <v>1</v>
      </c>
      <c r="G50">
        <v>36</v>
      </c>
      <c r="J50">
        <v>24</v>
      </c>
      <c r="K50">
        <v>12</v>
      </c>
      <c r="Q50">
        <v>0</v>
      </c>
      <c r="R50">
        <v>120</v>
      </c>
      <c r="W50">
        <v>6</v>
      </c>
      <c r="X50">
        <v>0</v>
      </c>
      <c r="AA50">
        <v>3</v>
      </c>
      <c r="AE50">
        <v>12</v>
      </c>
      <c r="AG50">
        <v>0</v>
      </c>
    </row>
    <row r="51" spans="1:33">
      <c r="A51">
        <v>2016</v>
      </c>
      <c r="B51" s="14">
        <v>43054.608530092592</v>
      </c>
      <c r="C51">
        <v>10</v>
      </c>
      <c r="G51">
        <v>36</v>
      </c>
      <c r="J51">
        <v>24</v>
      </c>
      <c r="Q51">
        <v>0</v>
      </c>
      <c r="R51">
        <v>120</v>
      </c>
      <c r="W51">
        <v>6</v>
      </c>
      <c r="X51">
        <v>0</v>
      </c>
      <c r="AA51">
        <v>3</v>
      </c>
      <c r="AE51">
        <v>0</v>
      </c>
      <c r="AG51">
        <v>0</v>
      </c>
    </row>
    <row r="52" spans="1:33">
      <c r="A52">
        <v>2016</v>
      </c>
      <c r="B52" s="14">
        <v>43054.608530092592</v>
      </c>
      <c r="C52">
        <v>11</v>
      </c>
      <c r="G52">
        <v>36</v>
      </c>
      <c r="J52">
        <v>24</v>
      </c>
      <c r="Q52">
        <v>0</v>
      </c>
      <c r="R52">
        <v>120</v>
      </c>
      <c r="W52">
        <v>6</v>
      </c>
      <c r="X52">
        <v>0</v>
      </c>
      <c r="AA52">
        <v>3</v>
      </c>
      <c r="AE52">
        <v>0</v>
      </c>
      <c r="AG52">
        <v>0</v>
      </c>
    </row>
    <row r="53" spans="1:33">
      <c r="A53">
        <v>2016</v>
      </c>
      <c r="B53" s="14">
        <v>43054.608530092592</v>
      </c>
      <c r="C53">
        <v>12</v>
      </c>
      <c r="G53">
        <v>36</v>
      </c>
      <c r="J53">
        <v>24</v>
      </c>
      <c r="Q53">
        <v>0</v>
      </c>
      <c r="R53">
        <v>120</v>
      </c>
      <c r="W53">
        <v>6</v>
      </c>
      <c r="X53">
        <v>0</v>
      </c>
      <c r="AA53">
        <v>3</v>
      </c>
      <c r="AE53">
        <v>0</v>
      </c>
      <c r="AG53">
        <v>0</v>
      </c>
    </row>
    <row r="54" spans="1:33">
      <c r="A54">
        <v>2016</v>
      </c>
      <c r="B54" s="14">
        <v>43054.608530092592</v>
      </c>
      <c r="C54">
        <v>13</v>
      </c>
      <c r="G54">
        <v>36</v>
      </c>
      <c r="J54">
        <v>24</v>
      </c>
      <c r="Q54">
        <v>0</v>
      </c>
      <c r="R54">
        <v>120</v>
      </c>
      <c r="W54">
        <v>6</v>
      </c>
      <c r="X54">
        <v>0</v>
      </c>
      <c r="AA54">
        <v>3</v>
      </c>
      <c r="AE54">
        <v>0</v>
      </c>
      <c r="AG54">
        <v>0</v>
      </c>
    </row>
    <row r="55" spans="1:33">
      <c r="A55">
        <v>2016</v>
      </c>
      <c r="B55" s="14">
        <v>43054.608530092592</v>
      </c>
      <c r="C55">
        <v>14</v>
      </c>
      <c r="G55">
        <v>36</v>
      </c>
      <c r="J55">
        <v>24</v>
      </c>
      <c r="Q55">
        <v>0</v>
      </c>
      <c r="R55">
        <v>120</v>
      </c>
      <c r="W55">
        <v>6</v>
      </c>
      <c r="AA55">
        <v>3</v>
      </c>
      <c r="AE55">
        <v>12</v>
      </c>
      <c r="AG55">
        <v>0</v>
      </c>
    </row>
    <row r="56" spans="1:33">
      <c r="A56">
        <v>2016</v>
      </c>
      <c r="B56" s="14">
        <v>43054.608530092592</v>
      </c>
      <c r="C56">
        <v>2</v>
      </c>
      <c r="G56">
        <v>36</v>
      </c>
      <c r="J56">
        <v>24</v>
      </c>
      <c r="K56">
        <v>12</v>
      </c>
      <c r="Q56">
        <v>0</v>
      </c>
      <c r="R56">
        <v>120</v>
      </c>
      <c r="W56">
        <v>6</v>
      </c>
      <c r="X56">
        <v>0</v>
      </c>
      <c r="AA56">
        <v>3</v>
      </c>
      <c r="AE56">
        <v>0</v>
      </c>
      <c r="AG56">
        <v>0</v>
      </c>
    </row>
    <row r="57" spans="1:33">
      <c r="A57">
        <v>2016</v>
      </c>
      <c r="B57" s="14">
        <v>43054.608530092592</v>
      </c>
      <c r="C57">
        <v>3</v>
      </c>
      <c r="G57">
        <v>36</v>
      </c>
      <c r="J57">
        <v>24</v>
      </c>
      <c r="Q57">
        <v>0</v>
      </c>
      <c r="R57">
        <v>120</v>
      </c>
      <c r="W57">
        <v>6</v>
      </c>
      <c r="X57">
        <v>0</v>
      </c>
      <c r="AA57">
        <v>3</v>
      </c>
      <c r="AE57">
        <v>0</v>
      </c>
      <c r="AG57">
        <v>0</v>
      </c>
    </row>
    <row r="58" spans="1:33">
      <c r="A58">
        <v>2016</v>
      </c>
      <c r="B58" s="14">
        <v>43054.608530092592</v>
      </c>
      <c r="C58">
        <v>4</v>
      </c>
      <c r="G58">
        <v>36</v>
      </c>
      <c r="J58">
        <v>24</v>
      </c>
      <c r="Q58">
        <v>0</v>
      </c>
      <c r="R58">
        <v>120</v>
      </c>
      <c r="W58">
        <v>6</v>
      </c>
      <c r="X58">
        <v>0</v>
      </c>
      <c r="AA58">
        <v>3</v>
      </c>
      <c r="AE58">
        <v>0</v>
      </c>
      <c r="AG58">
        <v>0</v>
      </c>
    </row>
    <row r="59" spans="1:33">
      <c r="A59">
        <v>2016</v>
      </c>
      <c r="B59" s="14">
        <v>43054.608530092592</v>
      </c>
      <c r="C59">
        <v>5</v>
      </c>
      <c r="G59">
        <v>36</v>
      </c>
      <c r="J59">
        <v>24</v>
      </c>
      <c r="Q59">
        <v>0</v>
      </c>
      <c r="R59">
        <v>120</v>
      </c>
      <c r="W59">
        <v>6</v>
      </c>
      <c r="X59">
        <v>0</v>
      </c>
      <c r="AA59">
        <v>3</v>
      </c>
      <c r="AE59">
        <v>0</v>
      </c>
      <c r="AG59">
        <v>0</v>
      </c>
    </row>
    <row r="60" spans="1:33">
      <c r="A60">
        <v>2016</v>
      </c>
      <c r="B60" s="14">
        <v>43054.608530092592</v>
      </c>
      <c r="C60">
        <v>6</v>
      </c>
      <c r="G60">
        <v>36</v>
      </c>
      <c r="J60">
        <v>24</v>
      </c>
      <c r="Q60">
        <v>0</v>
      </c>
      <c r="R60">
        <v>120</v>
      </c>
      <c r="W60">
        <v>6</v>
      </c>
      <c r="X60">
        <v>0</v>
      </c>
      <c r="AA60">
        <v>3</v>
      </c>
      <c r="AE60">
        <v>0</v>
      </c>
      <c r="AG60">
        <v>0</v>
      </c>
    </row>
    <row r="61" spans="1:33">
      <c r="A61">
        <v>2016</v>
      </c>
      <c r="B61" s="14">
        <v>43054.608530092592</v>
      </c>
      <c r="C61">
        <v>7</v>
      </c>
      <c r="G61">
        <v>36</v>
      </c>
      <c r="J61">
        <v>24</v>
      </c>
      <c r="Q61">
        <v>0</v>
      </c>
      <c r="R61">
        <v>120</v>
      </c>
      <c r="W61">
        <v>6</v>
      </c>
      <c r="X61">
        <v>0</v>
      </c>
      <c r="AA61">
        <v>3</v>
      </c>
      <c r="AE61">
        <v>0</v>
      </c>
      <c r="AG61">
        <v>0</v>
      </c>
    </row>
    <row r="62" spans="1:33">
      <c r="A62">
        <v>2016</v>
      </c>
      <c r="B62" s="14">
        <v>43054.608530092592</v>
      </c>
      <c r="C62">
        <v>8</v>
      </c>
      <c r="G62">
        <v>36</v>
      </c>
      <c r="J62">
        <v>24</v>
      </c>
      <c r="Q62">
        <v>0</v>
      </c>
      <c r="R62">
        <v>120</v>
      </c>
      <c r="W62">
        <v>6</v>
      </c>
      <c r="X62">
        <v>0</v>
      </c>
      <c r="AA62">
        <v>3</v>
      </c>
      <c r="AE62">
        <v>0</v>
      </c>
      <c r="AG62">
        <v>0</v>
      </c>
    </row>
    <row r="63" spans="1:33">
      <c r="A63">
        <v>2016</v>
      </c>
      <c r="B63" s="14">
        <v>43054.608530092592</v>
      </c>
      <c r="C63">
        <v>9</v>
      </c>
      <c r="G63">
        <v>36</v>
      </c>
      <c r="J63">
        <v>24</v>
      </c>
      <c r="Q63">
        <v>0</v>
      </c>
      <c r="R63">
        <v>120</v>
      </c>
      <c r="W63">
        <v>6</v>
      </c>
      <c r="X63">
        <v>0</v>
      </c>
      <c r="AA63">
        <v>3</v>
      </c>
      <c r="AE63">
        <v>12</v>
      </c>
      <c r="AG63">
        <v>0</v>
      </c>
    </row>
  </sheetData>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E120"/>
  <sheetViews>
    <sheetView workbookViewId="0"/>
  </sheetViews>
  <sheetFormatPr defaultRowHeight="15"/>
  <sheetData>
    <row r="1" spans="1:5">
      <c r="A1">
        <v>11.2</v>
      </c>
      <c r="B1" t="s">
        <v>4954</v>
      </c>
    </row>
    <row r="2" spans="1:5">
      <c r="A2" s="10" t="str">
        <f>HYPERLINK("#'Contents'!B199", "Back to Contents")</f>
        <v>Back to Contents</v>
      </c>
    </row>
    <row r="3" spans="1:5">
      <c r="A3" t="s">
        <v>110</v>
      </c>
      <c r="B3" t="s">
        <v>108</v>
      </c>
      <c r="C3" t="s">
        <v>109</v>
      </c>
      <c r="D3" t="s">
        <v>805</v>
      </c>
      <c r="E3" t="s">
        <v>4275</v>
      </c>
    </row>
    <row r="4" spans="1:5">
      <c r="A4" t="s">
        <v>126</v>
      </c>
      <c r="B4">
        <v>2013</v>
      </c>
      <c r="C4" s="14">
        <v>43054.608553240738</v>
      </c>
      <c r="D4" t="s">
        <v>4211</v>
      </c>
      <c r="E4">
        <v>12</v>
      </c>
    </row>
    <row r="5" spans="1:5">
      <c r="A5" t="s">
        <v>126</v>
      </c>
      <c r="B5">
        <v>2013</v>
      </c>
      <c r="C5" s="14">
        <v>43054.608553240738</v>
      </c>
      <c r="D5" t="s">
        <v>4212</v>
      </c>
      <c r="E5">
        <v>12</v>
      </c>
    </row>
    <row r="6" spans="1:5">
      <c r="A6" t="s">
        <v>126</v>
      </c>
      <c r="B6">
        <v>2013</v>
      </c>
      <c r="C6" s="14">
        <v>43054.608553240738</v>
      </c>
      <c r="D6" t="s">
        <v>4213</v>
      </c>
      <c r="E6">
        <v>12</v>
      </c>
    </row>
    <row r="7" spans="1:5">
      <c r="A7" t="s">
        <v>126</v>
      </c>
      <c r="B7">
        <v>2013</v>
      </c>
      <c r="C7" s="14">
        <v>43054.608553240738</v>
      </c>
      <c r="D7" t="s">
        <v>4214</v>
      </c>
      <c r="E7">
        <v>12</v>
      </c>
    </row>
    <row r="8" spans="1:5">
      <c r="A8" t="s">
        <v>126</v>
      </c>
      <c r="B8">
        <v>2013</v>
      </c>
      <c r="C8" s="14">
        <v>43054.608553240738</v>
      </c>
      <c r="D8" t="s">
        <v>4215</v>
      </c>
      <c r="E8">
        <v>12</v>
      </c>
    </row>
    <row r="9" spans="1:5">
      <c r="A9" t="s">
        <v>126</v>
      </c>
      <c r="B9">
        <v>2013</v>
      </c>
      <c r="C9" s="14">
        <v>43054.608553240738</v>
      </c>
      <c r="D9" t="s">
        <v>4216</v>
      </c>
      <c r="E9">
        <v>12</v>
      </c>
    </row>
    <row r="10" spans="1:5">
      <c r="A10" t="s">
        <v>126</v>
      </c>
      <c r="B10">
        <v>2013</v>
      </c>
      <c r="C10" s="14">
        <v>43054.608553240738</v>
      </c>
      <c r="D10" t="s">
        <v>4217</v>
      </c>
      <c r="E10">
        <v>12</v>
      </c>
    </row>
    <row r="11" spans="1:5">
      <c r="A11" t="s">
        <v>126</v>
      </c>
      <c r="B11">
        <v>2013</v>
      </c>
      <c r="C11" s="14">
        <v>43054.608553240738</v>
      </c>
      <c r="D11" t="s">
        <v>4218</v>
      </c>
      <c r="E11">
        <v>12</v>
      </c>
    </row>
    <row r="12" spans="1:5">
      <c r="A12" t="s">
        <v>126</v>
      </c>
      <c r="B12">
        <v>2013</v>
      </c>
      <c r="C12" s="14">
        <v>43054.608553240738</v>
      </c>
      <c r="D12" t="s">
        <v>4219</v>
      </c>
      <c r="E12">
        <v>12</v>
      </c>
    </row>
    <row r="13" spans="1:5">
      <c r="A13" t="s">
        <v>126</v>
      </c>
      <c r="B13">
        <v>2013</v>
      </c>
      <c r="C13" s="14">
        <v>43054.608553240738</v>
      </c>
      <c r="D13" t="s">
        <v>4220</v>
      </c>
      <c r="E13">
        <v>12</v>
      </c>
    </row>
    <row r="14" spans="1:5">
      <c r="A14" t="s">
        <v>126</v>
      </c>
      <c r="B14">
        <v>2013</v>
      </c>
      <c r="C14" s="14">
        <v>43054.608553240738</v>
      </c>
      <c r="D14" t="s">
        <v>4221</v>
      </c>
      <c r="E14">
        <v>12</v>
      </c>
    </row>
    <row r="15" spans="1:5">
      <c r="A15" t="s">
        <v>126</v>
      </c>
      <c r="B15">
        <v>2013</v>
      </c>
      <c r="C15" s="14">
        <v>43054.608553240738</v>
      </c>
      <c r="D15" t="s">
        <v>4222</v>
      </c>
      <c r="E15">
        <v>12</v>
      </c>
    </row>
    <row r="16" spans="1:5">
      <c r="A16" t="s">
        <v>126</v>
      </c>
      <c r="B16">
        <v>2013</v>
      </c>
      <c r="C16" s="14">
        <v>43054.608553240738</v>
      </c>
      <c r="D16" t="s">
        <v>4237</v>
      </c>
      <c r="E16">
        <v>36</v>
      </c>
    </row>
    <row r="17" spans="1:5">
      <c r="A17" t="s">
        <v>126</v>
      </c>
      <c r="B17">
        <v>2013</v>
      </c>
      <c r="C17" s="14">
        <v>43054.608553240738</v>
      </c>
      <c r="D17" t="s">
        <v>4238</v>
      </c>
      <c r="E17">
        <v>36</v>
      </c>
    </row>
    <row r="18" spans="1:5">
      <c r="A18" t="s">
        <v>126</v>
      </c>
      <c r="B18">
        <v>2013</v>
      </c>
      <c r="C18" s="14">
        <v>43054.608553240738</v>
      </c>
      <c r="D18" t="s">
        <v>4239</v>
      </c>
      <c r="E18">
        <v>36</v>
      </c>
    </row>
    <row r="19" spans="1:5">
      <c r="A19" t="s">
        <v>126</v>
      </c>
      <c r="B19">
        <v>2013</v>
      </c>
      <c r="C19" s="14">
        <v>43054.608553240738</v>
      </c>
      <c r="D19" t="s">
        <v>4240</v>
      </c>
      <c r="E19">
        <v>36</v>
      </c>
    </row>
    <row r="20" spans="1:5">
      <c r="A20" t="s">
        <v>126</v>
      </c>
      <c r="B20">
        <v>2013</v>
      </c>
      <c r="C20" s="14">
        <v>43054.608553240738</v>
      </c>
      <c r="D20" t="s">
        <v>4241</v>
      </c>
      <c r="E20">
        <v>36</v>
      </c>
    </row>
    <row r="21" spans="1:5">
      <c r="A21" t="s">
        <v>126</v>
      </c>
      <c r="B21">
        <v>2013</v>
      </c>
      <c r="C21" s="14">
        <v>43054.608553240738</v>
      </c>
      <c r="D21" t="s">
        <v>4242</v>
      </c>
      <c r="E21">
        <v>36</v>
      </c>
    </row>
    <row r="22" spans="1:5">
      <c r="A22" t="s">
        <v>126</v>
      </c>
      <c r="B22">
        <v>2013</v>
      </c>
      <c r="C22" s="14">
        <v>43054.608553240738</v>
      </c>
      <c r="D22" t="s">
        <v>4243</v>
      </c>
      <c r="E22">
        <v>36</v>
      </c>
    </row>
    <row r="23" spans="1:5">
      <c r="A23" t="s">
        <v>126</v>
      </c>
      <c r="B23">
        <v>2013</v>
      </c>
      <c r="C23" s="14">
        <v>43054.608553240738</v>
      </c>
      <c r="D23" t="s">
        <v>4244</v>
      </c>
      <c r="E23">
        <v>36</v>
      </c>
    </row>
    <row r="24" spans="1:5">
      <c r="A24" t="s">
        <v>126</v>
      </c>
      <c r="B24">
        <v>2013</v>
      </c>
      <c r="C24" s="14">
        <v>43054.608553240738</v>
      </c>
      <c r="D24" t="s">
        <v>4245</v>
      </c>
      <c r="E24">
        <v>36</v>
      </c>
    </row>
    <row r="25" spans="1:5">
      <c r="A25" t="s">
        <v>126</v>
      </c>
      <c r="B25">
        <v>2013</v>
      </c>
      <c r="C25" s="14">
        <v>43054.608553240738</v>
      </c>
      <c r="D25" t="s">
        <v>4246</v>
      </c>
      <c r="E25">
        <v>36</v>
      </c>
    </row>
    <row r="26" spans="1:5">
      <c r="A26" t="s">
        <v>126</v>
      </c>
      <c r="B26">
        <v>2013</v>
      </c>
      <c r="C26" s="14">
        <v>43054.608553240738</v>
      </c>
      <c r="D26" t="s">
        <v>4247</v>
      </c>
      <c r="E26">
        <v>36</v>
      </c>
    </row>
    <row r="27" spans="1:5">
      <c r="A27" t="s">
        <v>126</v>
      </c>
      <c r="B27">
        <v>2014</v>
      </c>
      <c r="C27" s="14">
        <v>43054.608553240738</v>
      </c>
      <c r="D27" t="s">
        <v>4211</v>
      </c>
      <c r="E27">
        <v>12</v>
      </c>
    </row>
    <row r="28" spans="1:5">
      <c r="A28" t="s">
        <v>126</v>
      </c>
      <c r="B28">
        <v>2014</v>
      </c>
      <c r="C28" s="14">
        <v>43054.608553240738</v>
      </c>
      <c r="D28" t="s">
        <v>4212</v>
      </c>
      <c r="E28">
        <v>12</v>
      </c>
    </row>
    <row r="29" spans="1:5">
      <c r="A29" t="s">
        <v>126</v>
      </c>
      <c r="B29">
        <v>2014</v>
      </c>
      <c r="C29" s="14">
        <v>43054.608553240738</v>
      </c>
      <c r="D29" t="s">
        <v>4213</v>
      </c>
      <c r="E29">
        <v>12</v>
      </c>
    </row>
    <row r="30" spans="1:5">
      <c r="A30" t="s">
        <v>126</v>
      </c>
      <c r="B30">
        <v>2014</v>
      </c>
      <c r="C30" s="14">
        <v>43054.608553240738</v>
      </c>
      <c r="D30" t="s">
        <v>4214</v>
      </c>
      <c r="E30">
        <v>12</v>
      </c>
    </row>
    <row r="31" spans="1:5">
      <c r="A31" t="s">
        <v>126</v>
      </c>
      <c r="B31">
        <v>2014</v>
      </c>
      <c r="C31" s="14">
        <v>43054.608553240738</v>
      </c>
      <c r="D31" t="s">
        <v>4215</v>
      </c>
      <c r="E31">
        <v>12</v>
      </c>
    </row>
    <row r="32" spans="1:5">
      <c r="A32" t="s">
        <v>126</v>
      </c>
      <c r="B32">
        <v>2014</v>
      </c>
      <c r="C32" s="14">
        <v>43054.608553240738</v>
      </c>
      <c r="D32" t="s">
        <v>4216</v>
      </c>
      <c r="E32">
        <v>12</v>
      </c>
    </row>
    <row r="33" spans="1:5">
      <c r="A33" t="s">
        <v>126</v>
      </c>
      <c r="B33">
        <v>2014</v>
      </c>
      <c r="C33" s="14">
        <v>43054.608553240738</v>
      </c>
      <c r="D33" t="s">
        <v>4217</v>
      </c>
      <c r="E33">
        <v>12</v>
      </c>
    </row>
    <row r="34" spans="1:5">
      <c r="A34" t="s">
        <v>126</v>
      </c>
      <c r="B34">
        <v>2014</v>
      </c>
      <c r="C34" s="14">
        <v>43054.608553240738</v>
      </c>
      <c r="D34" t="s">
        <v>4218</v>
      </c>
      <c r="E34">
        <v>12</v>
      </c>
    </row>
    <row r="35" spans="1:5">
      <c r="A35" t="s">
        <v>126</v>
      </c>
      <c r="B35">
        <v>2014</v>
      </c>
      <c r="C35" s="14">
        <v>43054.608553240738</v>
      </c>
      <c r="D35" t="s">
        <v>4219</v>
      </c>
      <c r="E35">
        <v>12</v>
      </c>
    </row>
    <row r="36" spans="1:5">
      <c r="A36" t="s">
        <v>126</v>
      </c>
      <c r="B36">
        <v>2014</v>
      </c>
      <c r="C36" s="14">
        <v>43054.608553240738</v>
      </c>
      <c r="D36" t="s">
        <v>4220</v>
      </c>
      <c r="E36">
        <v>12</v>
      </c>
    </row>
    <row r="37" spans="1:5">
      <c r="A37" t="s">
        <v>126</v>
      </c>
      <c r="B37">
        <v>2014</v>
      </c>
      <c r="C37" s="14">
        <v>43054.608553240738</v>
      </c>
      <c r="D37" t="s">
        <v>4221</v>
      </c>
      <c r="E37">
        <v>12</v>
      </c>
    </row>
    <row r="38" spans="1:5">
      <c r="A38" t="s">
        <v>126</v>
      </c>
      <c r="B38">
        <v>2014</v>
      </c>
      <c r="C38" s="14">
        <v>43054.608553240738</v>
      </c>
      <c r="D38" t="s">
        <v>4222</v>
      </c>
      <c r="E38">
        <v>12</v>
      </c>
    </row>
    <row r="39" spans="1:5">
      <c r="A39" t="s">
        <v>126</v>
      </c>
      <c r="B39">
        <v>2014</v>
      </c>
      <c r="C39" s="14">
        <v>43054.608553240738</v>
      </c>
      <c r="D39" t="s">
        <v>4237</v>
      </c>
      <c r="E39">
        <v>36</v>
      </c>
    </row>
    <row r="40" spans="1:5">
      <c r="A40" t="s">
        <v>126</v>
      </c>
      <c r="B40">
        <v>2014</v>
      </c>
      <c r="C40" s="14">
        <v>43054.608553240738</v>
      </c>
      <c r="D40" t="s">
        <v>4238</v>
      </c>
      <c r="E40">
        <v>36</v>
      </c>
    </row>
    <row r="41" spans="1:5">
      <c r="A41" t="s">
        <v>126</v>
      </c>
      <c r="B41">
        <v>2014</v>
      </c>
      <c r="C41" s="14">
        <v>43054.608553240738</v>
      </c>
      <c r="D41" t="s">
        <v>4239</v>
      </c>
      <c r="E41">
        <v>36</v>
      </c>
    </row>
    <row r="42" spans="1:5">
      <c r="A42" t="s">
        <v>126</v>
      </c>
      <c r="B42">
        <v>2014</v>
      </c>
      <c r="C42" s="14">
        <v>43054.608553240738</v>
      </c>
      <c r="D42" t="s">
        <v>4240</v>
      </c>
      <c r="E42">
        <v>36</v>
      </c>
    </row>
    <row r="43" spans="1:5">
      <c r="A43" t="s">
        <v>126</v>
      </c>
      <c r="B43">
        <v>2014</v>
      </c>
      <c r="C43" s="14">
        <v>43054.608553240738</v>
      </c>
      <c r="D43" t="s">
        <v>4241</v>
      </c>
      <c r="E43">
        <v>36</v>
      </c>
    </row>
    <row r="44" spans="1:5">
      <c r="A44" t="s">
        <v>126</v>
      </c>
      <c r="B44">
        <v>2014</v>
      </c>
      <c r="C44" s="14">
        <v>43054.608553240738</v>
      </c>
      <c r="D44" t="s">
        <v>4242</v>
      </c>
      <c r="E44">
        <v>36</v>
      </c>
    </row>
    <row r="45" spans="1:5">
      <c r="A45" t="s">
        <v>126</v>
      </c>
      <c r="B45">
        <v>2014</v>
      </c>
      <c r="C45" s="14">
        <v>43054.608553240738</v>
      </c>
      <c r="D45" t="s">
        <v>4243</v>
      </c>
      <c r="E45">
        <v>36</v>
      </c>
    </row>
    <row r="46" spans="1:5">
      <c r="A46" t="s">
        <v>126</v>
      </c>
      <c r="B46">
        <v>2014</v>
      </c>
      <c r="C46" s="14">
        <v>43054.608553240738</v>
      </c>
      <c r="D46" t="s">
        <v>4244</v>
      </c>
      <c r="E46">
        <v>36</v>
      </c>
    </row>
    <row r="47" spans="1:5">
      <c r="A47" t="s">
        <v>126</v>
      </c>
      <c r="B47">
        <v>2014</v>
      </c>
      <c r="C47" s="14">
        <v>43054.608553240738</v>
      </c>
      <c r="D47" t="s">
        <v>4245</v>
      </c>
      <c r="E47">
        <v>36</v>
      </c>
    </row>
    <row r="48" spans="1:5">
      <c r="A48" t="s">
        <v>126</v>
      </c>
      <c r="B48">
        <v>2014</v>
      </c>
      <c r="C48" s="14">
        <v>43054.608553240738</v>
      </c>
      <c r="D48" t="s">
        <v>4246</v>
      </c>
      <c r="E48">
        <v>36</v>
      </c>
    </row>
    <row r="49" spans="1:5">
      <c r="A49" t="s">
        <v>126</v>
      </c>
      <c r="B49">
        <v>2014</v>
      </c>
      <c r="C49" s="14">
        <v>43054.608553240738</v>
      </c>
      <c r="D49" t="s">
        <v>4247</v>
      </c>
      <c r="E49">
        <v>36</v>
      </c>
    </row>
    <row r="50" spans="1:5">
      <c r="A50" t="s">
        <v>126</v>
      </c>
      <c r="B50">
        <v>2015</v>
      </c>
      <c r="C50" s="14">
        <v>43054.608553240738</v>
      </c>
      <c r="D50" t="s">
        <v>4211</v>
      </c>
      <c r="E50">
        <v>12</v>
      </c>
    </row>
    <row r="51" spans="1:5">
      <c r="A51" t="s">
        <v>126</v>
      </c>
      <c r="B51">
        <v>2015</v>
      </c>
      <c r="C51" s="14">
        <v>43054.608553240738</v>
      </c>
      <c r="D51" t="s">
        <v>4212</v>
      </c>
      <c r="E51">
        <v>12</v>
      </c>
    </row>
    <row r="52" spans="1:5">
      <c r="A52" t="s">
        <v>126</v>
      </c>
      <c r="B52">
        <v>2015</v>
      </c>
      <c r="C52" s="14">
        <v>43054.608553240738</v>
      </c>
      <c r="D52" t="s">
        <v>4213</v>
      </c>
      <c r="E52">
        <v>12</v>
      </c>
    </row>
    <row r="53" spans="1:5">
      <c r="A53" t="s">
        <v>126</v>
      </c>
      <c r="B53">
        <v>2015</v>
      </c>
      <c r="C53" s="14">
        <v>43054.608553240738</v>
      </c>
      <c r="D53" t="s">
        <v>4214</v>
      </c>
      <c r="E53">
        <v>12</v>
      </c>
    </row>
    <row r="54" spans="1:5">
      <c r="A54" t="s">
        <v>126</v>
      </c>
      <c r="B54">
        <v>2015</v>
      </c>
      <c r="C54" s="14">
        <v>43054.608553240738</v>
      </c>
      <c r="D54" t="s">
        <v>4215</v>
      </c>
      <c r="E54">
        <v>12</v>
      </c>
    </row>
    <row r="55" spans="1:5">
      <c r="A55" t="s">
        <v>126</v>
      </c>
      <c r="B55">
        <v>2015</v>
      </c>
      <c r="C55" s="14">
        <v>43054.608553240738</v>
      </c>
      <c r="D55" t="s">
        <v>4216</v>
      </c>
      <c r="E55">
        <v>12</v>
      </c>
    </row>
    <row r="56" spans="1:5">
      <c r="A56" t="s">
        <v>126</v>
      </c>
      <c r="B56">
        <v>2015</v>
      </c>
      <c r="C56" s="14">
        <v>43054.608553240738</v>
      </c>
      <c r="D56" t="s">
        <v>4217</v>
      </c>
      <c r="E56">
        <v>12</v>
      </c>
    </row>
    <row r="57" spans="1:5">
      <c r="A57" t="s">
        <v>126</v>
      </c>
      <c r="B57">
        <v>2015</v>
      </c>
      <c r="C57" s="14">
        <v>43054.608553240738</v>
      </c>
      <c r="D57" t="s">
        <v>4218</v>
      </c>
      <c r="E57">
        <v>12</v>
      </c>
    </row>
    <row r="58" spans="1:5">
      <c r="A58" t="s">
        <v>126</v>
      </c>
      <c r="B58">
        <v>2015</v>
      </c>
      <c r="C58" s="14">
        <v>43054.608553240738</v>
      </c>
      <c r="D58" t="s">
        <v>4219</v>
      </c>
      <c r="E58">
        <v>12</v>
      </c>
    </row>
    <row r="59" spans="1:5">
      <c r="A59" t="s">
        <v>126</v>
      </c>
      <c r="B59">
        <v>2015</v>
      </c>
      <c r="C59" s="14">
        <v>43054.608553240738</v>
      </c>
      <c r="D59" t="s">
        <v>4220</v>
      </c>
      <c r="E59">
        <v>12</v>
      </c>
    </row>
    <row r="60" spans="1:5">
      <c r="A60" t="s">
        <v>126</v>
      </c>
      <c r="B60">
        <v>2015</v>
      </c>
      <c r="C60" s="14">
        <v>43054.608553240738</v>
      </c>
      <c r="D60" t="s">
        <v>4221</v>
      </c>
      <c r="E60">
        <v>12</v>
      </c>
    </row>
    <row r="61" spans="1:5">
      <c r="A61" t="s">
        <v>126</v>
      </c>
      <c r="B61">
        <v>2015</v>
      </c>
      <c r="C61" s="14">
        <v>43054.608553240738</v>
      </c>
      <c r="D61" t="s">
        <v>4222</v>
      </c>
      <c r="E61">
        <v>12</v>
      </c>
    </row>
    <row r="62" spans="1:5">
      <c r="A62" t="s">
        <v>126</v>
      </c>
      <c r="B62">
        <v>2015</v>
      </c>
      <c r="C62" s="14">
        <v>43054.608553240738</v>
      </c>
      <c r="D62" t="s">
        <v>4237</v>
      </c>
      <c r="E62">
        <v>36</v>
      </c>
    </row>
    <row r="63" spans="1:5">
      <c r="A63" t="s">
        <v>126</v>
      </c>
      <c r="B63">
        <v>2015</v>
      </c>
      <c r="C63" s="14">
        <v>43054.608553240738</v>
      </c>
      <c r="D63" t="s">
        <v>4238</v>
      </c>
      <c r="E63">
        <v>36</v>
      </c>
    </row>
    <row r="64" spans="1:5">
      <c r="A64" t="s">
        <v>126</v>
      </c>
      <c r="B64">
        <v>2015</v>
      </c>
      <c r="C64" s="14">
        <v>43054.608553240738</v>
      </c>
      <c r="D64" t="s">
        <v>4239</v>
      </c>
      <c r="E64">
        <v>36</v>
      </c>
    </row>
    <row r="65" spans="1:5">
      <c r="A65" t="s">
        <v>126</v>
      </c>
      <c r="B65">
        <v>2015</v>
      </c>
      <c r="C65" s="14">
        <v>43054.608553240738</v>
      </c>
      <c r="D65" t="s">
        <v>4240</v>
      </c>
      <c r="E65">
        <v>36</v>
      </c>
    </row>
    <row r="66" spans="1:5">
      <c r="A66" t="s">
        <v>126</v>
      </c>
      <c r="B66">
        <v>2015</v>
      </c>
      <c r="C66" s="14">
        <v>43054.608553240738</v>
      </c>
      <c r="D66" t="s">
        <v>4241</v>
      </c>
      <c r="E66">
        <v>36</v>
      </c>
    </row>
    <row r="67" spans="1:5">
      <c r="A67" t="s">
        <v>126</v>
      </c>
      <c r="B67">
        <v>2015</v>
      </c>
      <c r="C67" s="14">
        <v>43054.608553240738</v>
      </c>
      <c r="D67" t="s">
        <v>4242</v>
      </c>
      <c r="E67">
        <v>36</v>
      </c>
    </row>
    <row r="68" spans="1:5">
      <c r="A68" t="s">
        <v>126</v>
      </c>
      <c r="B68">
        <v>2015</v>
      </c>
      <c r="C68" s="14">
        <v>43054.608553240738</v>
      </c>
      <c r="D68" t="s">
        <v>4243</v>
      </c>
      <c r="E68">
        <v>36</v>
      </c>
    </row>
    <row r="69" spans="1:5">
      <c r="A69" t="s">
        <v>126</v>
      </c>
      <c r="B69">
        <v>2015</v>
      </c>
      <c r="C69" s="14">
        <v>43054.608553240738</v>
      </c>
      <c r="D69" t="s">
        <v>4244</v>
      </c>
      <c r="E69">
        <v>36</v>
      </c>
    </row>
    <row r="70" spans="1:5">
      <c r="A70" t="s">
        <v>126</v>
      </c>
      <c r="B70">
        <v>2015</v>
      </c>
      <c r="C70" s="14">
        <v>43054.608553240738</v>
      </c>
      <c r="D70" t="s">
        <v>4245</v>
      </c>
      <c r="E70">
        <v>36</v>
      </c>
    </row>
    <row r="71" spans="1:5">
      <c r="A71" t="s">
        <v>126</v>
      </c>
      <c r="B71">
        <v>2015</v>
      </c>
      <c r="C71" s="14">
        <v>43054.608553240738</v>
      </c>
      <c r="D71" t="s">
        <v>4246</v>
      </c>
      <c r="E71">
        <v>36</v>
      </c>
    </row>
    <row r="72" spans="1:5">
      <c r="A72" t="s">
        <v>126</v>
      </c>
      <c r="B72">
        <v>2015</v>
      </c>
      <c r="C72" s="14">
        <v>43054.608553240738</v>
      </c>
      <c r="D72" t="s">
        <v>4247</v>
      </c>
      <c r="E72">
        <v>36</v>
      </c>
    </row>
    <row r="73" spans="1:5">
      <c r="A73" t="s">
        <v>126</v>
      </c>
      <c r="B73">
        <v>2016</v>
      </c>
      <c r="C73" s="14">
        <v>43054.608553240738</v>
      </c>
      <c r="D73" t="s">
        <v>4211</v>
      </c>
      <c r="E73">
        <v>12</v>
      </c>
    </row>
    <row r="74" spans="1:5">
      <c r="A74" t="s">
        <v>126</v>
      </c>
      <c r="B74">
        <v>2016</v>
      </c>
      <c r="C74" s="14">
        <v>43054.608553240738</v>
      </c>
      <c r="D74" t="s">
        <v>4212</v>
      </c>
      <c r="E74">
        <v>12</v>
      </c>
    </row>
    <row r="75" spans="1:5">
      <c r="A75" t="s">
        <v>126</v>
      </c>
      <c r="B75">
        <v>2016</v>
      </c>
      <c r="C75" s="14">
        <v>43054.608553240738</v>
      </c>
      <c r="D75" t="s">
        <v>4213</v>
      </c>
      <c r="E75">
        <v>12</v>
      </c>
    </row>
    <row r="76" spans="1:5">
      <c r="A76" t="s">
        <v>126</v>
      </c>
      <c r="B76">
        <v>2016</v>
      </c>
      <c r="C76" s="14">
        <v>43054.608553240738</v>
      </c>
      <c r="D76" t="s">
        <v>4214</v>
      </c>
      <c r="E76">
        <v>12</v>
      </c>
    </row>
    <row r="77" spans="1:5">
      <c r="A77" t="s">
        <v>126</v>
      </c>
      <c r="B77">
        <v>2016</v>
      </c>
      <c r="C77" s="14">
        <v>43054.608553240738</v>
      </c>
      <c r="D77" t="s">
        <v>4215</v>
      </c>
      <c r="E77">
        <v>12</v>
      </c>
    </row>
    <row r="78" spans="1:5">
      <c r="A78" t="s">
        <v>126</v>
      </c>
      <c r="B78">
        <v>2016</v>
      </c>
      <c r="C78" s="14">
        <v>43054.608553240738</v>
      </c>
      <c r="D78" t="s">
        <v>4216</v>
      </c>
      <c r="E78">
        <v>12</v>
      </c>
    </row>
    <row r="79" spans="1:5">
      <c r="A79" t="s">
        <v>126</v>
      </c>
      <c r="B79">
        <v>2016</v>
      </c>
      <c r="C79" s="14">
        <v>43054.608553240738</v>
      </c>
      <c r="D79" t="s">
        <v>4217</v>
      </c>
      <c r="E79">
        <v>12</v>
      </c>
    </row>
    <row r="80" spans="1:5">
      <c r="A80" t="s">
        <v>126</v>
      </c>
      <c r="B80">
        <v>2016</v>
      </c>
      <c r="C80" s="14">
        <v>43054.608553240738</v>
      </c>
      <c r="D80" t="s">
        <v>4218</v>
      </c>
      <c r="E80">
        <v>12</v>
      </c>
    </row>
    <row r="81" spans="1:5">
      <c r="A81" t="s">
        <v>126</v>
      </c>
      <c r="B81">
        <v>2016</v>
      </c>
      <c r="C81" s="14">
        <v>43054.608553240738</v>
      </c>
      <c r="D81" t="s">
        <v>4219</v>
      </c>
      <c r="E81">
        <v>12</v>
      </c>
    </row>
    <row r="82" spans="1:5">
      <c r="A82" t="s">
        <v>126</v>
      </c>
      <c r="B82">
        <v>2016</v>
      </c>
      <c r="C82" s="14">
        <v>43054.608553240738</v>
      </c>
      <c r="D82" t="s">
        <v>4220</v>
      </c>
      <c r="E82">
        <v>12</v>
      </c>
    </row>
    <row r="83" spans="1:5">
      <c r="A83" t="s">
        <v>126</v>
      </c>
      <c r="B83">
        <v>2016</v>
      </c>
      <c r="C83" s="14">
        <v>43054.608553240738</v>
      </c>
      <c r="D83" t="s">
        <v>4221</v>
      </c>
      <c r="E83">
        <v>12</v>
      </c>
    </row>
    <row r="84" spans="1:5">
      <c r="A84" t="s">
        <v>126</v>
      </c>
      <c r="B84">
        <v>2016</v>
      </c>
      <c r="C84" s="14">
        <v>43054.608553240738</v>
      </c>
      <c r="D84" t="s">
        <v>4222</v>
      </c>
      <c r="E84">
        <v>12</v>
      </c>
    </row>
    <row r="85" spans="1:5">
      <c r="A85" t="s">
        <v>126</v>
      </c>
      <c r="B85">
        <v>2016</v>
      </c>
      <c r="C85" s="14">
        <v>43054.608553240738</v>
      </c>
      <c r="D85" t="s">
        <v>4237</v>
      </c>
      <c r="E85">
        <v>36</v>
      </c>
    </row>
    <row r="86" spans="1:5">
      <c r="A86" t="s">
        <v>126</v>
      </c>
      <c r="B86">
        <v>2016</v>
      </c>
      <c r="C86" s="14">
        <v>43054.608553240738</v>
      </c>
      <c r="D86" t="s">
        <v>4238</v>
      </c>
      <c r="E86">
        <v>36</v>
      </c>
    </row>
    <row r="87" spans="1:5">
      <c r="A87" t="s">
        <v>126</v>
      </c>
      <c r="B87">
        <v>2016</v>
      </c>
      <c r="C87" s="14">
        <v>43054.608553240738</v>
      </c>
      <c r="D87" t="s">
        <v>4239</v>
      </c>
      <c r="E87">
        <v>36</v>
      </c>
    </row>
    <row r="88" spans="1:5">
      <c r="A88" t="s">
        <v>126</v>
      </c>
      <c r="B88">
        <v>2016</v>
      </c>
      <c r="C88" s="14">
        <v>43054.608553240738</v>
      </c>
      <c r="D88" t="s">
        <v>4240</v>
      </c>
      <c r="E88">
        <v>36</v>
      </c>
    </row>
    <row r="89" spans="1:5">
      <c r="A89" t="s">
        <v>126</v>
      </c>
      <c r="B89">
        <v>2016</v>
      </c>
      <c r="C89" s="14">
        <v>43054.608553240738</v>
      </c>
      <c r="D89" t="s">
        <v>4241</v>
      </c>
      <c r="E89">
        <v>36</v>
      </c>
    </row>
    <row r="90" spans="1:5">
      <c r="A90" t="s">
        <v>126</v>
      </c>
      <c r="B90">
        <v>2016</v>
      </c>
      <c r="C90" s="14">
        <v>43054.608553240738</v>
      </c>
      <c r="D90" t="s">
        <v>4242</v>
      </c>
      <c r="E90">
        <v>36</v>
      </c>
    </row>
    <row r="91" spans="1:5">
      <c r="A91" t="s">
        <v>126</v>
      </c>
      <c r="B91">
        <v>2016</v>
      </c>
      <c r="C91" s="14">
        <v>43054.608553240738</v>
      </c>
      <c r="D91" t="s">
        <v>4243</v>
      </c>
      <c r="E91">
        <v>36</v>
      </c>
    </row>
    <row r="92" spans="1:5">
      <c r="A92" t="s">
        <v>126</v>
      </c>
      <c r="B92">
        <v>2016</v>
      </c>
      <c r="C92" s="14">
        <v>43054.608553240738</v>
      </c>
      <c r="D92" t="s">
        <v>4244</v>
      </c>
      <c r="E92">
        <v>36</v>
      </c>
    </row>
    <row r="93" spans="1:5">
      <c r="A93" t="s">
        <v>126</v>
      </c>
      <c r="B93">
        <v>2016</v>
      </c>
      <c r="C93" s="14">
        <v>43054.608553240738</v>
      </c>
      <c r="D93" t="s">
        <v>4245</v>
      </c>
      <c r="E93">
        <v>36</v>
      </c>
    </row>
    <row r="94" spans="1:5">
      <c r="A94" t="s">
        <v>126</v>
      </c>
      <c r="B94">
        <v>2016</v>
      </c>
      <c r="C94" s="14">
        <v>43054.608553240738</v>
      </c>
      <c r="D94" t="s">
        <v>4246</v>
      </c>
      <c r="E94">
        <v>36</v>
      </c>
    </row>
    <row r="95" spans="1:5">
      <c r="A95" t="s">
        <v>126</v>
      </c>
      <c r="B95">
        <v>2016</v>
      </c>
      <c r="C95" s="14">
        <v>43054.608553240738</v>
      </c>
      <c r="D95" t="s">
        <v>4247</v>
      </c>
      <c r="E95">
        <v>36</v>
      </c>
    </row>
    <row r="96" spans="1:5">
      <c r="A96" t="s">
        <v>336</v>
      </c>
      <c r="B96">
        <v>2013</v>
      </c>
      <c r="C96" s="14">
        <v>43054.608553240738</v>
      </c>
      <c r="D96" t="s">
        <v>4267</v>
      </c>
      <c r="E96">
        <v>0</v>
      </c>
    </row>
    <row r="97" spans="1:5">
      <c r="A97" t="s">
        <v>336</v>
      </c>
      <c r="B97">
        <v>2013</v>
      </c>
      <c r="C97" s="14">
        <v>43054.608553240738</v>
      </c>
      <c r="D97" t="s">
        <v>4268</v>
      </c>
      <c r="E97">
        <v>48</v>
      </c>
    </row>
    <row r="98" spans="1:5">
      <c r="A98" t="s">
        <v>336</v>
      </c>
      <c r="B98">
        <v>2013</v>
      </c>
      <c r="C98" s="14">
        <v>43054.608553240738</v>
      </c>
      <c r="D98" t="s">
        <v>4269</v>
      </c>
      <c r="E98">
        <v>48</v>
      </c>
    </row>
    <row r="99" spans="1:5">
      <c r="A99" t="s">
        <v>336</v>
      </c>
      <c r="B99">
        <v>2013</v>
      </c>
      <c r="C99" s="14">
        <v>43054.608553240738</v>
      </c>
      <c r="D99" t="s">
        <v>4270</v>
      </c>
      <c r="E99">
        <v>12</v>
      </c>
    </row>
    <row r="100" spans="1:5">
      <c r="A100" t="s">
        <v>336</v>
      </c>
      <c r="B100">
        <v>2013</v>
      </c>
      <c r="C100" s="14">
        <v>43054.608553240738</v>
      </c>
      <c r="D100" t="s">
        <v>4271</v>
      </c>
      <c r="E100">
        <v>0</v>
      </c>
    </row>
    <row r="101" spans="1:5">
      <c r="A101" t="s">
        <v>336</v>
      </c>
      <c r="B101">
        <v>2014</v>
      </c>
      <c r="C101" s="14">
        <v>43054.608553240738</v>
      </c>
      <c r="D101" t="s">
        <v>4267</v>
      </c>
      <c r="E101">
        <v>0</v>
      </c>
    </row>
    <row r="102" spans="1:5">
      <c r="A102" t="s">
        <v>336</v>
      </c>
      <c r="B102">
        <v>2014</v>
      </c>
      <c r="C102" s="14">
        <v>43054.608553240738</v>
      </c>
      <c r="D102" t="s">
        <v>4268</v>
      </c>
      <c r="E102">
        <v>48</v>
      </c>
    </row>
    <row r="103" spans="1:5">
      <c r="A103" t="s">
        <v>336</v>
      </c>
      <c r="B103">
        <v>2014</v>
      </c>
      <c r="C103" s="14">
        <v>43054.608553240738</v>
      </c>
      <c r="D103" t="s">
        <v>4269</v>
      </c>
      <c r="E103">
        <v>48</v>
      </c>
    </row>
    <row r="104" spans="1:5">
      <c r="A104" t="s">
        <v>336</v>
      </c>
      <c r="B104">
        <v>2014</v>
      </c>
      <c r="C104" s="14">
        <v>43054.608553240738</v>
      </c>
      <c r="D104" t="s">
        <v>4271</v>
      </c>
      <c r="E104">
        <v>0</v>
      </c>
    </row>
    <row r="105" spans="1:5">
      <c r="A105" t="s">
        <v>336</v>
      </c>
      <c r="B105">
        <v>2015</v>
      </c>
      <c r="C105" s="14">
        <v>43054.608553240738</v>
      </c>
      <c r="D105" t="s">
        <v>4267</v>
      </c>
      <c r="E105">
        <v>0</v>
      </c>
    </row>
    <row r="106" spans="1:5">
      <c r="A106" t="s">
        <v>336</v>
      </c>
      <c r="B106">
        <v>2015</v>
      </c>
      <c r="C106" s="14">
        <v>43054.608553240738</v>
      </c>
      <c r="D106" t="s">
        <v>4268</v>
      </c>
      <c r="E106">
        <v>48</v>
      </c>
    </row>
    <row r="107" spans="1:5">
      <c r="A107" t="s">
        <v>336</v>
      </c>
      <c r="B107">
        <v>2015</v>
      </c>
      <c r="C107" s="14">
        <v>43054.608553240738</v>
      </c>
      <c r="D107" t="s">
        <v>4269</v>
      </c>
      <c r="E107">
        <v>48</v>
      </c>
    </row>
    <row r="108" spans="1:5">
      <c r="A108" t="s">
        <v>336</v>
      </c>
      <c r="B108">
        <v>2015</v>
      </c>
      <c r="C108" s="14">
        <v>43054.608553240738</v>
      </c>
      <c r="D108" t="s">
        <v>4271</v>
      </c>
      <c r="E108">
        <v>0</v>
      </c>
    </row>
    <row r="109" spans="1:5">
      <c r="A109" t="s">
        <v>336</v>
      </c>
      <c r="B109">
        <v>2016</v>
      </c>
      <c r="C109" s="14">
        <v>43054.608553240738</v>
      </c>
      <c r="D109" t="s">
        <v>4267</v>
      </c>
      <c r="E109">
        <v>0</v>
      </c>
    </row>
    <row r="110" spans="1:5">
      <c r="A110" t="s">
        <v>336</v>
      </c>
      <c r="B110">
        <v>2016</v>
      </c>
      <c r="C110" s="14">
        <v>43054.608553240738</v>
      </c>
      <c r="D110" t="s">
        <v>4268</v>
      </c>
      <c r="E110">
        <v>48</v>
      </c>
    </row>
    <row r="111" spans="1:5">
      <c r="A111" t="s">
        <v>336</v>
      </c>
      <c r="B111">
        <v>2016</v>
      </c>
      <c r="C111" s="14">
        <v>43054.608553240738</v>
      </c>
      <c r="D111" t="s">
        <v>4269</v>
      </c>
      <c r="E111">
        <v>48</v>
      </c>
    </row>
    <row r="112" spans="1:5">
      <c r="A112" t="s">
        <v>336</v>
      </c>
      <c r="B112">
        <v>2016</v>
      </c>
      <c r="C112" s="14">
        <v>43054.608553240738</v>
      </c>
      <c r="D112" t="s">
        <v>4271</v>
      </c>
      <c r="E112">
        <v>0</v>
      </c>
    </row>
    <row r="113" spans="1:5">
      <c r="A113" t="s">
        <v>359</v>
      </c>
      <c r="B113">
        <v>2013</v>
      </c>
      <c r="C113" s="14">
        <v>43054.608553240738</v>
      </c>
      <c r="D113" t="s">
        <v>4272</v>
      </c>
      <c r="E113">
        <v>0</v>
      </c>
    </row>
    <row r="114" spans="1:5">
      <c r="A114" t="s">
        <v>359</v>
      </c>
      <c r="B114">
        <v>2013</v>
      </c>
      <c r="C114" s="14">
        <v>43054.608553240738</v>
      </c>
      <c r="D114" t="s">
        <v>4273</v>
      </c>
      <c r="E114">
        <v>0</v>
      </c>
    </row>
    <row r="115" spans="1:5">
      <c r="A115" t="s">
        <v>359</v>
      </c>
      <c r="B115">
        <v>2014</v>
      </c>
      <c r="C115" s="14">
        <v>43054.608553240738</v>
      </c>
      <c r="D115" t="s">
        <v>4272</v>
      </c>
      <c r="E115">
        <v>0</v>
      </c>
    </row>
    <row r="116" spans="1:5">
      <c r="A116" t="s">
        <v>359</v>
      </c>
      <c r="B116">
        <v>2014</v>
      </c>
      <c r="C116" s="14">
        <v>43054.608553240738</v>
      </c>
      <c r="D116" t="s">
        <v>4274</v>
      </c>
      <c r="E116">
        <v>0</v>
      </c>
    </row>
    <row r="117" spans="1:5">
      <c r="A117" t="s">
        <v>359</v>
      </c>
      <c r="B117">
        <v>2015</v>
      </c>
      <c r="C117" s="14">
        <v>43054.608553240738</v>
      </c>
      <c r="D117" t="s">
        <v>4272</v>
      </c>
      <c r="E117">
        <v>0</v>
      </c>
    </row>
    <row r="118" spans="1:5">
      <c r="A118" t="s">
        <v>359</v>
      </c>
      <c r="B118">
        <v>2015</v>
      </c>
      <c r="C118" s="14">
        <v>43054.608553240738</v>
      </c>
      <c r="D118" t="s">
        <v>4274</v>
      </c>
      <c r="E118">
        <v>0</v>
      </c>
    </row>
    <row r="119" spans="1:5">
      <c r="A119" t="s">
        <v>359</v>
      </c>
      <c r="B119">
        <v>2016</v>
      </c>
      <c r="C119" s="14">
        <v>43054.608553240738</v>
      </c>
      <c r="D119" t="s">
        <v>4272</v>
      </c>
      <c r="E119">
        <v>0</v>
      </c>
    </row>
    <row r="120" spans="1:5">
      <c r="A120" t="s">
        <v>359</v>
      </c>
      <c r="B120">
        <v>2016</v>
      </c>
      <c r="C120" s="14">
        <v>43054.608553240738</v>
      </c>
      <c r="D120" t="s">
        <v>4274</v>
      </c>
      <c r="E120">
        <v>0</v>
      </c>
    </row>
  </sheetData>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AH63"/>
  <sheetViews>
    <sheetView workbookViewId="0"/>
  </sheetViews>
  <sheetFormatPr defaultRowHeight="15"/>
  <sheetData>
    <row r="1" spans="1:34">
      <c r="A1">
        <v>11.2</v>
      </c>
      <c r="B1" t="s">
        <v>4955</v>
      </c>
    </row>
    <row r="2" spans="1:34">
      <c r="A2" s="10" t="str">
        <f>HYPERLINK("#'Contents'!B200", "Back to Contents")</f>
        <v>Back to Contents</v>
      </c>
    </row>
    <row r="3" spans="1:34">
      <c r="A3" t="s">
        <v>108</v>
      </c>
      <c r="B3" t="s">
        <v>109</v>
      </c>
      <c r="C3" t="s">
        <v>4209</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43054.608564814815</v>
      </c>
      <c r="E4">
        <v>1280</v>
      </c>
      <c r="H4">
        <v>0</v>
      </c>
      <c r="L4">
        <v>50001</v>
      </c>
      <c r="P4">
        <v>3350</v>
      </c>
      <c r="T4">
        <v>10000</v>
      </c>
      <c r="V4">
        <v>622.68000000000006</v>
      </c>
      <c r="Y4">
        <v>1000</v>
      </c>
      <c r="AB4">
        <v>5100</v>
      </c>
      <c r="AC4">
        <v>22000</v>
      </c>
      <c r="AD4">
        <v>31600</v>
      </c>
      <c r="AE4">
        <v>100</v>
      </c>
      <c r="AG4">
        <v>2000</v>
      </c>
    </row>
    <row r="5" spans="1:34">
      <c r="A5">
        <v>2013</v>
      </c>
      <c r="B5" s="14">
        <v>43054.608564814815</v>
      </c>
      <c r="C5">
        <v>1</v>
      </c>
      <c r="F5">
        <v>2500</v>
      </c>
      <c r="H5">
        <v>0</v>
      </c>
      <c r="L5">
        <v>50001</v>
      </c>
      <c r="N5">
        <v>75000</v>
      </c>
      <c r="O5">
        <v>3000</v>
      </c>
      <c r="P5">
        <v>13350</v>
      </c>
      <c r="Q5">
        <v>67</v>
      </c>
      <c r="R5">
        <v>4000</v>
      </c>
      <c r="S5">
        <v>650</v>
      </c>
      <c r="T5">
        <v>25000</v>
      </c>
      <c r="U5">
        <v>12300</v>
      </c>
      <c r="V5">
        <v>289.62</v>
      </c>
      <c r="W5">
        <v>251</v>
      </c>
      <c r="X5">
        <v>140</v>
      </c>
      <c r="Y5">
        <v>10000</v>
      </c>
      <c r="Z5">
        <v>10</v>
      </c>
      <c r="AB5">
        <v>50000</v>
      </c>
      <c r="AC5">
        <v>20000</v>
      </c>
      <c r="AD5">
        <v>9000</v>
      </c>
      <c r="AE5">
        <v>0</v>
      </c>
      <c r="AF5">
        <v>75000</v>
      </c>
      <c r="AG5">
        <v>1000</v>
      </c>
    </row>
    <row r="6" spans="1:34">
      <c r="A6">
        <v>2013</v>
      </c>
      <c r="B6" s="14">
        <v>43054.608564814815</v>
      </c>
      <c r="C6">
        <v>10</v>
      </c>
      <c r="F6">
        <v>0</v>
      </c>
      <c r="L6">
        <v>0</v>
      </c>
      <c r="O6">
        <v>3000</v>
      </c>
      <c r="P6">
        <v>13350</v>
      </c>
      <c r="Q6">
        <v>166</v>
      </c>
      <c r="R6">
        <v>4000</v>
      </c>
      <c r="S6">
        <v>650</v>
      </c>
      <c r="T6">
        <v>2500</v>
      </c>
      <c r="U6">
        <v>102</v>
      </c>
      <c r="V6">
        <v>144.81</v>
      </c>
      <c r="W6">
        <v>251</v>
      </c>
      <c r="X6">
        <v>210</v>
      </c>
      <c r="Y6">
        <v>5000</v>
      </c>
      <c r="Z6">
        <v>10</v>
      </c>
      <c r="AB6">
        <v>10000</v>
      </c>
      <c r="AC6">
        <v>200</v>
      </c>
      <c r="AD6">
        <v>9000</v>
      </c>
      <c r="AE6">
        <v>2200</v>
      </c>
      <c r="AF6">
        <v>40000</v>
      </c>
      <c r="AG6">
        <v>1000</v>
      </c>
      <c r="AH6">
        <v>0</v>
      </c>
    </row>
    <row r="7" spans="1:34">
      <c r="A7">
        <v>2013</v>
      </c>
      <c r="B7" s="14">
        <v>43054.608564814815</v>
      </c>
      <c r="C7">
        <v>11</v>
      </c>
      <c r="F7">
        <v>500</v>
      </c>
      <c r="L7">
        <v>0</v>
      </c>
      <c r="O7">
        <v>3000</v>
      </c>
      <c r="P7">
        <v>13350</v>
      </c>
      <c r="Q7">
        <v>166</v>
      </c>
      <c r="R7">
        <v>4000</v>
      </c>
      <c r="U7">
        <v>12300</v>
      </c>
      <c r="V7">
        <v>115.85</v>
      </c>
      <c r="W7">
        <v>251</v>
      </c>
      <c r="X7">
        <v>70</v>
      </c>
      <c r="Z7">
        <v>10</v>
      </c>
      <c r="AC7">
        <v>200</v>
      </c>
      <c r="AD7">
        <v>9000</v>
      </c>
      <c r="AE7">
        <v>0</v>
      </c>
      <c r="AG7">
        <v>0</v>
      </c>
      <c r="AH7">
        <v>0</v>
      </c>
    </row>
    <row r="8" spans="1:34">
      <c r="A8">
        <v>2013</v>
      </c>
      <c r="B8" s="14">
        <v>43054.608564814815</v>
      </c>
      <c r="C8">
        <v>12</v>
      </c>
      <c r="F8">
        <v>0</v>
      </c>
      <c r="L8">
        <v>50001</v>
      </c>
      <c r="O8">
        <v>3000</v>
      </c>
      <c r="P8">
        <v>4000</v>
      </c>
      <c r="Q8">
        <v>0</v>
      </c>
      <c r="R8">
        <v>4000</v>
      </c>
      <c r="S8">
        <v>650</v>
      </c>
      <c r="U8">
        <v>12300</v>
      </c>
      <c r="V8">
        <v>144.81</v>
      </c>
      <c r="W8">
        <v>251</v>
      </c>
      <c r="X8">
        <v>0</v>
      </c>
      <c r="Z8">
        <v>10</v>
      </c>
      <c r="AE8">
        <v>0</v>
      </c>
      <c r="AG8">
        <v>0</v>
      </c>
      <c r="AH8">
        <v>0</v>
      </c>
    </row>
    <row r="9" spans="1:34">
      <c r="A9">
        <v>2013</v>
      </c>
      <c r="B9" s="14">
        <v>43054.608564814815</v>
      </c>
      <c r="C9">
        <v>13</v>
      </c>
      <c r="F9">
        <v>0</v>
      </c>
      <c r="H9">
        <v>0</v>
      </c>
      <c r="L9">
        <v>0</v>
      </c>
      <c r="O9">
        <v>3000</v>
      </c>
      <c r="P9">
        <v>4000</v>
      </c>
      <c r="Q9">
        <v>0</v>
      </c>
      <c r="R9">
        <v>4000</v>
      </c>
      <c r="S9">
        <v>650</v>
      </c>
      <c r="T9">
        <v>2500</v>
      </c>
      <c r="U9">
        <v>12300</v>
      </c>
      <c r="V9">
        <v>144.81</v>
      </c>
      <c r="W9">
        <v>251</v>
      </c>
      <c r="X9">
        <v>0</v>
      </c>
      <c r="Z9">
        <v>10</v>
      </c>
      <c r="AD9">
        <v>9000</v>
      </c>
      <c r="AE9">
        <v>0</v>
      </c>
      <c r="AG9">
        <v>1000</v>
      </c>
      <c r="AH9">
        <v>0</v>
      </c>
    </row>
    <row r="10" spans="1:34">
      <c r="A10">
        <v>2013</v>
      </c>
      <c r="B10" s="14">
        <v>43054.608564814815</v>
      </c>
      <c r="C10">
        <v>14</v>
      </c>
      <c r="F10">
        <v>500</v>
      </c>
      <c r="H10">
        <v>0</v>
      </c>
      <c r="L10">
        <v>50001</v>
      </c>
      <c r="N10">
        <v>1500</v>
      </c>
      <c r="O10">
        <v>3000</v>
      </c>
      <c r="P10">
        <v>13350</v>
      </c>
      <c r="Q10">
        <v>166</v>
      </c>
      <c r="R10">
        <v>4000</v>
      </c>
      <c r="S10">
        <v>650</v>
      </c>
      <c r="T10">
        <v>1000</v>
      </c>
      <c r="U10">
        <v>12300</v>
      </c>
      <c r="V10">
        <v>144.81</v>
      </c>
      <c r="W10">
        <v>251</v>
      </c>
      <c r="X10">
        <v>210</v>
      </c>
      <c r="Y10">
        <v>5000</v>
      </c>
      <c r="Z10">
        <v>10</v>
      </c>
      <c r="AC10">
        <v>2000</v>
      </c>
      <c r="AD10">
        <v>6800</v>
      </c>
      <c r="AE10">
        <v>0</v>
      </c>
      <c r="AG10">
        <v>1000</v>
      </c>
      <c r="AH10">
        <v>0</v>
      </c>
    </row>
    <row r="11" spans="1:34">
      <c r="A11">
        <v>2013</v>
      </c>
      <c r="B11" s="14">
        <v>43054.608564814815</v>
      </c>
      <c r="C11">
        <v>2</v>
      </c>
      <c r="F11">
        <v>500</v>
      </c>
      <c r="H11">
        <v>0</v>
      </c>
      <c r="L11">
        <v>0</v>
      </c>
      <c r="N11">
        <v>15000</v>
      </c>
      <c r="O11">
        <v>3000</v>
      </c>
      <c r="P11">
        <v>13350</v>
      </c>
      <c r="Q11">
        <v>166</v>
      </c>
      <c r="R11">
        <v>4000</v>
      </c>
      <c r="S11">
        <v>650</v>
      </c>
      <c r="T11">
        <v>500</v>
      </c>
      <c r="U11">
        <v>12300</v>
      </c>
      <c r="V11">
        <v>144.81</v>
      </c>
      <c r="W11">
        <v>251</v>
      </c>
      <c r="X11">
        <v>70</v>
      </c>
      <c r="Z11">
        <v>10</v>
      </c>
      <c r="AC11">
        <v>200</v>
      </c>
      <c r="AE11">
        <v>0</v>
      </c>
      <c r="AG11">
        <v>1000</v>
      </c>
      <c r="AH11">
        <v>0</v>
      </c>
    </row>
    <row r="12" spans="1:34">
      <c r="A12">
        <v>2013</v>
      </c>
      <c r="B12" s="14">
        <v>43054.608564814815</v>
      </c>
      <c r="C12">
        <v>3</v>
      </c>
      <c r="F12">
        <v>2500</v>
      </c>
      <c r="H12">
        <v>0</v>
      </c>
      <c r="L12">
        <v>50001</v>
      </c>
      <c r="O12">
        <v>3000</v>
      </c>
      <c r="P12">
        <v>13350</v>
      </c>
      <c r="Q12">
        <v>67</v>
      </c>
      <c r="R12">
        <v>4000</v>
      </c>
      <c r="S12">
        <v>650</v>
      </c>
      <c r="U12">
        <v>12300</v>
      </c>
      <c r="V12">
        <v>289.62</v>
      </c>
      <c r="W12">
        <v>251</v>
      </c>
      <c r="X12">
        <v>210</v>
      </c>
      <c r="Y12">
        <v>5000</v>
      </c>
      <c r="Z12">
        <v>10</v>
      </c>
      <c r="AB12">
        <v>50000</v>
      </c>
      <c r="AC12">
        <v>20000</v>
      </c>
      <c r="AE12">
        <v>0</v>
      </c>
      <c r="AF12">
        <v>75000</v>
      </c>
      <c r="AG12">
        <v>1000</v>
      </c>
    </row>
    <row r="13" spans="1:34">
      <c r="A13">
        <v>2013</v>
      </c>
      <c r="B13" s="14">
        <v>43054.608564814815</v>
      </c>
      <c r="C13">
        <v>4</v>
      </c>
      <c r="F13">
        <v>0</v>
      </c>
      <c r="L13">
        <v>0</v>
      </c>
      <c r="O13">
        <v>3000</v>
      </c>
      <c r="P13">
        <v>13350</v>
      </c>
      <c r="Q13">
        <v>166</v>
      </c>
      <c r="R13">
        <v>4000</v>
      </c>
      <c r="S13">
        <v>650</v>
      </c>
      <c r="U13">
        <v>12300</v>
      </c>
      <c r="V13">
        <v>289.62</v>
      </c>
      <c r="W13">
        <v>251</v>
      </c>
      <c r="X13">
        <v>70</v>
      </c>
      <c r="Z13">
        <v>10</v>
      </c>
      <c r="AC13">
        <v>2000</v>
      </c>
      <c r="AE13">
        <v>0</v>
      </c>
      <c r="AG13">
        <v>0</v>
      </c>
    </row>
    <row r="14" spans="1:34">
      <c r="A14">
        <v>2013</v>
      </c>
      <c r="B14" s="14">
        <v>43054.608564814815</v>
      </c>
      <c r="C14">
        <v>5</v>
      </c>
      <c r="F14">
        <v>0</v>
      </c>
      <c r="L14">
        <v>0</v>
      </c>
      <c r="O14">
        <v>3000</v>
      </c>
      <c r="P14">
        <v>13350</v>
      </c>
      <c r="Q14">
        <v>166</v>
      </c>
      <c r="R14">
        <v>4000</v>
      </c>
      <c r="S14">
        <v>650</v>
      </c>
      <c r="U14">
        <v>12300</v>
      </c>
      <c r="V14">
        <v>289.62</v>
      </c>
      <c r="W14">
        <v>251</v>
      </c>
      <c r="X14">
        <v>210</v>
      </c>
      <c r="Z14">
        <v>10</v>
      </c>
      <c r="AC14">
        <v>200</v>
      </c>
      <c r="AE14">
        <v>0</v>
      </c>
      <c r="AG14">
        <v>0</v>
      </c>
      <c r="AH14">
        <v>0</v>
      </c>
    </row>
    <row r="15" spans="1:34">
      <c r="A15">
        <v>2013</v>
      </c>
      <c r="B15" s="14">
        <v>43054.608564814815</v>
      </c>
      <c r="C15">
        <v>6</v>
      </c>
      <c r="F15">
        <v>500</v>
      </c>
      <c r="H15">
        <v>0</v>
      </c>
      <c r="L15">
        <v>0</v>
      </c>
      <c r="O15">
        <v>3000</v>
      </c>
      <c r="P15">
        <v>13350</v>
      </c>
      <c r="Q15">
        <v>67</v>
      </c>
      <c r="R15">
        <v>4000</v>
      </c>
      <c r="S15">
        <v>650</v>
      </c>
      <c r="T15">
        <v>2500</v>
      </c>
      <c r="U15">
        <v>12300</v>
      </c>
      <c r="V15">
        <v>289.62</v>
      </c>
      <c r="W15">
        <v>251</v>
      </c>
      <c r="X15">
        <v>210</v>
      </c>
      <c r="Y15">
        <v>5000</v>
      </c>
      <c r="Z15">
        <v>10</v>
      </c>
      <c r="AC15">
        <v>2000</v>
      </c>
      <c r="AD15">
        <v>9000</v>
      </c>
      <c r="AE15">
        <v>0</v>
      </c>
      <c r="AF15">
        <v>40000</v>
      </c>
      <c r="AG15">
        <v>1000</v>
      </c>
      <c r="AH15">
        <v>0</v>
      </c>
    </row>
    <row r="16" spans="1:34">
      <c r="A16">
        <v>2013</v>
      </c>
      <c r="B16" s="14">
        <v>43054.608564814815</v>
      </c>
      <c r="C16">
        <v>7</v>
      </c>
      <c r="F16">
        <v>500</v>
      </c>
      <c r="L16">
        <v>0</v>
      </c>
      <c r="O16">
        <v>3000</v>
      </c>
      <c r="P16">
        <v>4000</v>
      </c>
      <c r="Q16">
        <v>0</v>
      </c>
      <c r="R16">
        <v>4000</v>
      </c>
      <c r="S16">
        <v>650</v>
      </c>
      <c r="T16">
        <v>2500</v>
      </c>
      <c r="U16">
        <v>12300</v>
      </c>
      <c r="V16">
        <v>86.89</v>
      </c>
      <c r="W16">
        <v>251</v>
      </c>
      <c r="X16">
        <v>0</v>
      </c>
      <c r="Z16">
        <v>10</v>
      </c>
      <c r="AC16">
        <v>200</v>
      </c>
      <c r="AE16">
        <v>0</v>
      </c>
      <c r="AG16">
        <v>1000</v>
      </c>
      <c r="AH16">
        <v>0</v>
      </c>
    </row>
    <row r="17" spans="1:34">
      <c r="A17">
        <v>2013</v>
      </c>
      <c r="B17" s="14">
        <v>43054.608564814815</v>
      </c>
      <c r="C17">
        <v>8</v>
      </c>
      <c r="F17">
        <v>500</v>
      </c>
      <c r="L17">
        <v>0</v>
      </c>
      <c r="O17">
        <v>3000</v>
      </c>
      <c r="P17">
        <v>4000</v>
      </c>
      <c r="Q17">
        <v>166</v>
      </c>
      <c r="R17">
        <v>4000</v>
      </c>
      <c r="S17">
        <v>650</v>
      </c>
      <c r="T17">
        <v>2500</v>
      </c>
      <c r="U17">
        <v>12300</v>
      </c>
      <c r="V17">
        <v>289.62</v>
      </c>
      <c r="W17">
        <v>251</v>
      </c>
      <c r="X17">
        <v>0</v>
      </c>
      <c r="Z17">
        <v>10</v>
      </c>
      <c r="AE17">
        <v>0</v>
      </c>
      <c r="AG17">
        <v>1000</v>
      </c>
      <c r="AH17">
        <v>0</v>
      </c>
    </row>
    <row r="18" spans="1:34">
      <c r="A18">
        <v>2013</v>
      </c>
      <c r="B18" s="14">
        <v>43054.608564814815</v>
      </c>
      <c r="C18">
        <v>9</v>
      </c>
      <c r="F18">
        <v>500</v>
      </c>
      <c r="H18">
        <v>0</v>
      </c>
      <c r="L18">
        <v>0</v>
      </c>
      <c r="O18">
        <v>3000</v>
      </c>
      <c r="P18">
        <v>13350</v>
      </c>
      <c r="Q18">
        <v>67</v>
      </c>
      <c r="R18">
        <v>4000</v>
      </c>
      <c r="S18">
        <v>650</v>
      </c>
      <c r="T18">
        <v>1000</v>
      </c>
      <c r="U18">
        <v>12300</v>
      </c>
      <c r="V18">
        <v>144.81</v>
      </c>
      <c r="W18">
        <v>251</v>
      </c>
      <c r="X18">
        <v>210</v>
      </c>
      <c r="Z18">
        <v>10</v>
      </c>
      <c r="AC18">
        <v>2000</v>
      </c>
      <c r="AD18">
        <v>6800</v>
      </c>
      <c r="AE18">
        <v>0</v>
      </c>
      <c r="AF18">
        <v>40000</v>
      </c>
      <c r="AG18">
        <v>0</v>
      </c>
      <c r="AH18">
        <v>0</v>
      </c>
    </row>
    <row r="19" spans="1:34">
      <c r="A19">
        <v>2014</v>
      </c>
      <c r="B19" s="14">
        <v>43054.608564814815</v>
      </c>
      <c r="E19">
        <v>1280</v>
      </c>
      <c r="H19">
        <v>0</v>
      </c>
      <c r="L19">
        <v>50001</v>
      </c>
      <c r="P19">
        <v>3350</v>
      </c>
      <c r="V19">
        <v>622.68000000000006</v>
      </c>
      <c r="Y19">
        <v>1000</v>
      </c>
      <c r="AB19">
        <v>5100</v>
      </c>
      <c r="AC19">
        <v>22000</v>
      </c>
      <c r="AD19">
        <v>42844</v>
      </c>
      <c r="AE19">
        <v>100</v>
      </c>
      <c r="AG19">
        <v>2000</v>
      </c>
    </row>
    <row r="20" spans="1:34">
      <c r="A20">
        <v>2014</v>
      </c>
      <c r="B20" s="14">
        <v>43054.608564814815</v>
      </c>
      <c r="C20">
        <v>1</v>
      </c>
      <c r="F20">
        <v>2500</v>
      </c>
      <c r="H20">
        <v>0</v>
      </c>
      <c r="L20">
        <v>50001</v>
      </c>
      <c r="O20">
        <v>3000</v>
      </c>
      <c r="P20">
        <v>13350</v>
      </c>
      <c r="Q20">
        <v>67</v>
      </c>
      <c r="R20">
        <v>4000</v>
      </c>
      <c r="S20">
        <v>650</v>
      </c>
      <c r="T20">
        <v>25000</v>
      </c>
      <c r="U20">
        <v>12300</v>
      </c>
      <c r="V20">
        <v>289.62</v>
      </c>
      <c r="W20">
        <v>251</v>
      </c>
      <c r="X20">
        <v>140</v>
      </c>
      <c r="Y20">
        <v>10000</v>
      </c>
      <c r="Z20">
        <v>10000</v>
      </c>
      <c r="AB20">
        <v>50000</v>
      </c>
      <c r="AC20">
        <v>20000</v>
      </c>
      <c r="AD20">
        <v>9000</v>
      </c>
      <c r="AE20">
        <v>0</v>
      </c>
      <c r="AF20">
        <v>75000</v>
      </c>
      <c r="AG20">
        <v>1000</v>
      </c>
    </row>
    <row r="21" spans="1:34">
      <c r="A21">
        <v>2014</v>
      </c>
      <c r="B21" s="14">
        <v>43054.608564814815</v>
      </c>
      <c r="C21">
        <v>10</v>
      </c>
      <c r="F21">
        <v>0</v>
      </c>
      <c r="L21">
        <v>0</v>
      </c>
      <c r="O21">
        <v>3000</v>
      </c>
      <c r="P21">
        <v>13350</v>
      </c>
      <c r="Q21">
        <v>166</v>
      </c>
      <c r="R21">
        <v>4000</v>
      </c>
      <c r="S21">
        <v>650</v>
      </c>
      <c r="T21">
        <v>2500</v>
      </c>
      <c r="U21">
        <v>102</v>
      </c>
      <c r="V21">
        <v>144.81</v>
      </c>
      <c r="W21">
        <v>251</v>
      </c>
      <c r="X21">
        <v>210</v>
      </c>
      <c r="Y21">
        <v>5000</v>
      </c>
      <c r="Z21">
        <v>10000</v>
      </c>
      <c r="AB21">
        <v>10000</v>
      </c>
      <c r="AC21">
        <v>200</v>
      </c>
      <c r="AD21">
        <v>9000</v>
      </c>
      <c r="AE21">
        <v>2200</v>
      </c>
      <c r="AF21">
        <v>40000</v>
      </c>
      <c r="AG21">
        <v>1000</v>
      </c>
      <c r="AH21">
        <v>0</v>
      </c>
    </row>
    <row r="22" spans="1:34">
      <c r="A22">
        <v>2014</v>
      </c>
      <c r="B22" s="14">
        <v>43054.608564814815</v>
      </c>
      <c r="C22">
        <v>11</v>
      </c>
      <c r="F22">
        <v>500</v>
      </c>
      <c r="L22">
        <v>0</v>
      </c>
      <c r="O22">
        <v>3000</v>
      </c>
      <c r="P22">
        <v>13350</v>
      </c>
      <c r="Q22">
        <v>166</v>
      </c>
      <c r="R22">
        <v>4000</v>
      </c>
      <c r="U22">
        <v>12300</v>
      </c>
      <c r="V22">
        <v>115.85</v>
      </c>
      <c r="W22">
        <v>251</v>
      </c>
      <c r="X22">
        <v>70</v>
      </c>
      <c r="Z22">
        <v>10000</v>
      </c>
      <c r="AC22">
        <v>200</v>
      </c>
      <c r="AD22">
        <v>9000</v>
      </c>
      <c r="AE22">
        <v>0</v>
      </c>
      <c r="AG22">
        <v>0</v>
      </c>
      <c r="AH22">
        <v>0</v>
      </c>
    </row>
    <row r="23" spans="1:34">
      <c r="A23">
        <v>2014</v>
      </c>
      <c r="B23" s="14">
        <v>43054.608564814815</v>
      </c>
      <c r="C23">
        <v>12</v>
      </c>
      <c r="F23">
        <v>0</v>
      </c>
      <c r="L23">
        <v>50001</v>
      </c>
      <c r="O23">
        <v>3000</v>
      </c>
      <c r="P23">
        <v>4000</v>
      </c>
      <c r="Q23">
        <v>0</v>
      </c>
      <c r="R23">
        <v>4000</v>
      </c>
      <c r="S23">
        <v>650</v>
      </c>
      <c r="U23">
        <v>12300</v>
      </c>
      <c r="V23">
        <v>144.81</v>
      </c>
      <c r="W23">
        <v>251</v>
      </c>
      <c r="X23">
        <v>0</v>
      </c>
      <c r="Z23">
        <v>10000</v>
      </c>
      <c r="AE23">
        <v>0</v>
      </c>
      <c r="AG23">
        <v>0</v>
      </c>
      <c r="AH23">
        <v>0</v>
      </c>
    </row>
    <row r="24" spans="1:34">
      <c r="A24">
        <v>2014</v>
      </c>
      <c r="B24" s="14">
        <v>43054.608564814815</v>
      </c>
      <c r="C24">
        <v>13</v>
      </c>
      <c r="F24">
        <v>0</v>
      </c>
      <c r="H24">
        <v>0</v>
      </c>
      <c r="L24">
        <v>0</v>
      </c>
      <c r="O24">
        <v>3000</v>
      </c>
      <c r="P24">
        <v>4000</v>
      </c>
      <c r="Q24">
        <v>0</v>
      </c>
      <c r="R24">
        <v>4000</v>
      </c>
      <c r="S24">
        <v>650</v>
      </c>
      <c r="T24">
        <v>2500</v>
      </c>
      <c r="U24">
        <v>12300</v>
      </c>
      <c r="V24">
        <v>144.81</v>
      </c>
      <c r="W24">
        <v>251</v>
      </c>
      <c r="X24">
        <v>0</v>
      </c>
      <c r="Z24">
        <v>10000</v>
      </c>
      <c r="AD24">
        <v>9000</v>
      </c>
      <c r="AE24">
        <v>0</v>
      </c>
      <c r="AG24">
        <v>1000</v>
      </c>
      <c r="AH24">
        <v>0</v>
      </c>
    </row>
    <row r="25" spans="1:34">
      <c r="A25">
        <v>2014</v>
      </c>
      <c r="B25" s="14">
        <v>43054.608564814815</v>
      </c>
      <c r="C25">
        <v>14</v>
      </c>
      <c r="F25">
        <v>500</v>
      </c>
      <c r="H25">
        <v>0</v>
      </c>
      <c r="L25">
        <v>50001</v>
      </c>
      <c r="O25">
        <v>3000</v>
      </c>
      <c r="P25">
        <v>13350</v>
      </c>
      <c r="Q25">
        <v>166</v>
      </c>
      <c r="R25">
        <v>4000</v>
      </c>
      <c r="S25">
        <v>650</v>
      </c>
      <c r="T25">
        <v>1000</v>
      </c>
      <c r="U25">
        <v>12300</v>
      </c>
      <c r="V25">
        <v>144.81</v>
      </c>
      <c r="W25">
        <v>251</v>
      </c>
      <c r="X25">
        <v>210</v>
      </c>
      <c r="Y25">
        <v>5000</v>
      </c>
      <c r="Z25">
        <v>10000</v>
      </c>
      <c r="AC25">
        <v>2000</v>
      </c>
      <c r="AD25">
        <v>6800</v>
      </c>
      <c r="AE25">
        <v>0</v>
      </c>
      <c r="AG25">
        <v>1000</v>
      </c>
      <c r="AH25">
        <v>0</v>
      </c>
    </row>
    <row r="26" spans="1:34">
      <c r="A26">
        <v>2014</v>
      </c>
      <c r="B26" s="14">
        <v>43054.608564814815</v>
      </c>
      <c r="C26">
        <v>2</v>
      </c>
      <c r="F26">
        <v>500</v>
      </c>
      <c r="H26">
        <v>0</v>
      </c>
      <c r="L26">
        <v>0</v>
      </c>
      <c r="O26">
        <v>3000</v>
      </c>
      <c r="P26">
        <v>13350</v>
      </c>
      <c r="Q26">
        <v>166</v>
      </c>
      <c r="R26">
        <v>4000</v>
      </c>
      <c r="S26">
        <v>650</v>
      </c>
      <c r="T26">
        <v>500</v>
      </c>
      <c r="U26">
        <v>12300</v>
      </c>
      <c r="V26">
        <v>144.81</v>
      </c>
      <c r="W26">
        <v>251</v>
      </c>
      <c r="X26">
        <v>70</v>
      </c>
      <c r="Z26">
        <v>10000</v>
      </c>
      <c r="AC26">
        <v>200</v>
      </c>
      <c r="AE26">
        <v>0</v>
      </c>
      <c r="AG26">
        <v>1000</v>
      </c>
      <c r="AH26">
        <v>0</v>
      </c>
    </row>
    <row r="27" spans="1:34">
      <c r="A27">
        <v>2014</v>
      </c>
      <c r="B27" s="14">
        <v>43054.608564814815</v>
      </c>
      <c r="C27">
        <v>3</v>
      </c>
      <c r="F27">
        <v>2500</v>
      </c>
      <c r="H27">
        <v>0</v>
      </c>
      <c r="L27">
        <v>50001</v>
      </c>
      <c r="O27">
        <v>3000</v>
      </c>
      <c r="P27">
        <v>13350</v>
      </c>
      <c r="Q27">
        <v>67</v>
      </c>
      <c r="R27">
        <v>4000</v>
      </c>
      <c r="S27">
        <v>650</v>
      </c>
      <c r="U27">
        <v>12300</v>
      </c>
      <c r="V27">
        <v>289.62</v>
      </c>
      <c r="W27">
        <v>251</v>
      </c>
      <c r="X27">
        <v>210</v>
      </c>
      <c r="Y27">
        <v>5000</v>
      </c>
      <c r="Z27">
        <v>10000</v>
      </c>
      <c r="AB27">
        <v>50000</v>
      </c>
      <c r="AC27">
        <v>20000</v>
      </c>
      <c r="AE27">
        <v>0</v>
      </c>
      <c r="AF27">
        <v>75000</v>
      </c>
      <c r="AG27">
        <v>1000</v>
      </c>
    </row>
    <row r="28" spans="1:34">
      <c r="A28">
        <v>2014</v>
      </c>
      <c r="B28" s="14">
        <v>43054.608564814815</v>
      </c>
      <c r="C28">
        <v>4</v>
      </c>
      <c r="F28">
        <v>0</v>
      </c>
      <c r="L28">
        <v>0</v>
      </c>
      <c r="O28">
        <v>3000</v>
      </c>
      <c r="P28">
        <v>13350</v>
      </c>
      <c r="Q28">
        <v>166</v>
      </c>
      <c r="R28">
        <v>4000</v>
      </c>
      <c r="S28">
        <v>650</v>
      </c>
      <c r="U28">
        <v>12300</v>
      </c>
      <c r="V28">
        <v>289.62</v>
      </c>
      <c r="W28">
        <v>251</v>
      </c>
      <c r="X28">
        <v>70</v>
      </c>
      <c r="Z28">
        <v>10000</v>
      </c>
      <c r="AC28">
        <v>2000</v>
      </c>
      <c r="AE28">
        <v>0</v>
      </c>
      <c r="AG28">
        <v>0</v>
      </c>
    </row>
    <row r="29" spans="1:34">
      <c r="A29">
        <v>2014</v>
      </c>
      <c r="B29" s="14">
        <v>43054.608564814815</v>
      </c>
      <c r="C29">
        <v>5</v>
      </c>
      <c r="F29">
        <v>0</v>
      </c>
      <c r="L29">
        <v>0</v>
      </c>
      <c r="O29">
        <v>3000</v>
      </c>
      <c r="P29">
        <v>13350</v>
      </c>
      <c r="Q29">
        <v>166</v>
      </c>
      <c r="R29">
        <v>4000</v>
      </c>
      <c r="S29">
        <v>650</v>
      </c>
      <c r="U29">
        <v>12300</v>
      </c>
      <c r="V29">
        <v>289.62</v>
      </c>
      <c r="W29">
        <v>251</v>
      </c>
      <c r="X29">
        <v>210</v>
      </c>
      <c r="Z29">
        <v>10000</v>
      </c>
      <c r="AC29">
        <v>200</v>
      </c>
      <c r="AE29">
        <v>0</v>
      </c>
      <c r="AG29">
        <v>0</v>
      </c>
      <c r="AH29">
        <v>0</v>
      </c>
    </row>
    <row r="30" spans="1:34">
      <c r="A30">
        <v>2014</v>
      </c>
      <c r="B30" s="14">
        <v>43054.608564814815</v>
      </c>
      <c r="C30">
        <v>6</v>
      </c>
      <c r="F30">
        <v>500</v>
      </c>
      <c r="H30">
        <v>0</v>
      </c>
      <c r="L30">
        <v>0</v>
      </c>
      <c r="O30">
        <v>3000</v>
      </c>
      <c r="P30">
        <v>13350</v>
      </c>
      <c r="Q30">
        <v>67</v>
      </c>
      <c r="R30">
        <v>4000</v>
      </c>
      <c r="S30">
        <v>650</v>
      </c>
      <c r="T30">
        <v>2500</v>
      </c>
      <c r="U30">
        <v>12300</v>
      </c>
      <c r="V30">
        <v>289.62</v>
      </c>
      <c r="W30">
        <v>251</v>
      </c>
      <c r="X30">
        <v>210</v>
      </c>
      <c r="Y30">
        <v>5000</v>
      </c>
      <c r="Z30">
        <v>10000</v>
      </c>
      <c r="AC30">
        <v>2000</v>
      </c>
      <c r="AD30">
        <v>9000</v>
      </c>
      <c r="AE30">
        <v>0</v>
      </c>
      <c r="AF30">
        <v>40000</v>
      </c>
      <c r="AG30">
        <v>1000</v>
      </c>
      <c r="AH30">
        <v>0</v>
      </c>
    </row>
    <row r="31" spans="1:34">
      <c r="A31">
        <v>2014</v>
      </c>
      <c r="B31" s="14">
        <v>43054.608564814815</v>
      </c>
      <c r="C31">
        <v>7</v>
      </c>
      <c r="F31">
        <v>500</v>
      </c>
      <c r="L31">
        <v>0</v>
      </c>
      <c r="O31">
        <v>3000</v>
      </c>
      <c r="P31">
        <v>4000</v>
      </c>
      <c r="Q31">
        <v>0</v>
      </c>
      <c r="R31">
        <v>4000</v>
      </c>
      <c r="S31">
        <v>650</v>
      </c>
      <c r="T31">
        <v>2500</v>
      </c>
      <c r="U31">
        <v>12300</v>
      </c>
      <c r="V31">
        <v>86.89</v>
      </c>
      <c r="W31">
        <v>251</v>
      </c>
      <c r="X31">
        <v>0</v>
      </c>
      <c r="Z31">
        <v>10000</v>
      </c>
      <c r="AC31">
        <v>200</v>
      </c>
      <c r="AE31">
        <v>0</v>
      </c>
      <c r="AG31">
        <v>1000</v>
      </c>
      <c r="AH31">
        <v>0</v>
      </c>
    </row>
    <row r="32" spans="1:34">
      <c r="A32">
        <v>2014</v>
      </c>
      <c r="B32" s="14">
        <v>43054.608564814815</v>
      </c>
      <c r="C32">
        <v>8</v>
      </c>
      <c r="F32">
        <v>500</v>
      </c>
      <c r="L32">
        <v>0</v>
      </c>
      <c r="O32">
        <v>3000</v>
      </c>
      <c r="P32">
        <v>4000</v>
      </c>
      <c r="Q32">
        <v>166</v>
      </c>
      <c r="R32">
        <v>4000</v>
      </c>
      <c r="S32">
        <v>650</v>
      </c>
      <c r="T32">
        <v>2500</v>
      </c>
      <c r="U32">
        <v>12300</v>
      </c>
      <c r="V32">
        <v>289.62</v>
      </c>
      <c r="W32">
        <v>251</v>
      </c>
      <c r="X32">
        <v>0</v>
      </c>
      <c r="Z32">
        <v>10000</v>
      </c>
      <c r="AE32">
        <v>0</v>
      </c>
      <c r="AG32">
        <v>1000</v>
      </c>
      <c r="AH32">
        <v>0</v>
      </c>
    </row>
    <row r="33" spans="1:34">
      <c r="A33">
        <v>2014</v>
      </c>
      <c r="B33" s="14">
        <v>43054.608564814815</v>
      </c>
      <c r="C33">
        <v>9</v>
      </c>
      <c r="F33">
        <v>500</v>
      </c>
      <c r="H33">
        <v>0</v>
      </c>
      <c r="L33">
        <v>0</v>
      </c>
      <c r="O33">
        <v>3000</v>
      </c>
      <c r="P33">
        <v>13350</v>
      </c>
      <c r="Q33">
        <v>67</v>
      </c>
      <c r="R33">
        <v>4000</v>
      </c>
      <c r="S33">
        <v>650</v>
      </c>
      <c r="T33">
        <v>1000</v>
      </c>
      <c r="U33">
        <v>12300</v>
      </c>
      <c r="V33">
        <v>144.81</v>
      </c>
      <c r="W33">
        <v>251</v>
      </c>
      <c r="X33">
        <v>210</v>
      </c>
      <c r="Z33">
        <v>10000</v>
      </c>
      <c r="AC33">
        <v>2000</v>
      </c>
      <c r="AE33">
        <v>0</v>
      </c>
      <c r="AF33">
        <v>40000</v>
      </c>
      <c r="AG33">
        <v>0</v>
      </c>
      <c r="AH33">
        <v>0</v>
      </c>
    </row>
    <row r="34" spans="1:34">
      <c r="A34">
        <v>2015</v>
      </c>
      <c r="B34" s="14">
        <v>43054.608564814815</v>
      </c>
      <c r="E34">
        <v>1280</v>
      </c>
      <c r="H34">
        <v>0</v>
      </c>
      <c r="L34">
        <v>50001</v>
      </c>
      <c r="P34">
        <v>3350</v>
      </c>
      <c r="V34">
        <v>622.68000000000006</v>
      </c>
      <c r="Y34">
        <v>1000</v>
      </c>
      <c r="AB34">
        <v>17897.549999999996</v>
      </c>
      <c r="AC34">
        <v>16400</v>
      </c>
      <c r="AD34">
        <v>42844</v>
      </c>
      <c r="AE34">
        <v>100</v>
      </c>
      <c r="AG34">
        <v>2000</v>
      </c>
    </row>
    <row r="35" spans="1:34">
      <c r="A35">
        <v>2015</v>
      </c>
      <c r="B35" s="14">
        <v>43054.608564814815</v>
      </c>
      <c r="C35">
        <v>1</v>
      </c>
      <c r="F35">
        <v>2500</v>
      </c>
      <c r="H35">
        <v>0</v>
      </c>
      <c r="K35">
        <v>4000</v>
      </c>
      <c r="L35">
        <v>50001</v>
      </c>
      <c r="N35">
        <v>75000</v>
      </c>
      <c r="O35">
        <v>3000</v>
      </c>
      <c r="P35">
        <v>13350</v>
      </c>
      <c r="Q35">
        <v>67</v>
      </c>
      <c r="R35">
        <v>4000</v>
      </c>
      <c r="S35">
        <v>650</v>
      </c>
      <c r="T35">
        <v>25000</v>
      </c>
      <c r="U35">
        <v>12300</v>
      </c>
      <c r="V35">
        <v>289.62</v>
      </c>
      <c r="W35">
        <v>251</v>
      </c>
      <c r="X35">
        <v>140</v>
      </c>
      <c r="Y35">
        <v>10000</v>
      </c>
      <c r="Z35">
        <v>10000</v>
      </c>
      <c r="AB35">
        <v>11634.13</v>
      </c>
      <c r="AC35">
        <v>10000</v>
      </c>
      <c r="AD35">
        <v>9000</v>
      </c>
      <c r="AE35">
        <v>0</v>
      </c>
      <c r="AF35">
        <v>75000</v>
      </c>
      <c r="AG35">
        <v>1000</v>
      </c>
    </row>
    <row r="36" spans="1:34">
      <c r="A36">
        <v>2015</v>
      </c>
      <c r="B36" s="14">
        <v>43054.608564814815</v>
      </c>
      <c r="C36">
        <v>10</v>
      </c>
      <c r="F36">
        <v>0</v>
      </c>
      <c r="L36">
        <v>0</v>
      </c>
      <c r="O36">
        <v>3000</v>
      </c>
      <c r="P36">
        <v>13350</v>
      </c>
      <c r="Q36">
        <v>166</v>
      </c>
      <c r="R36">
        <v>4000</v>
      </c>
      <c r="S36">
        <v>650</v>
      </c>
      <c r="T36">
        <v>2500</v>
      </c>
      <c r="U36">
        <v>102</v>
      </c>
      <c r="V36">
        <v>144.81</v>
      </c>
      <c r="W36">
        <v>251</v>
      </c>
      <c r="X36">
        <v>210</v>
      </c>
      <c r="Y36">
        <v>5000</v>
      </c>
      <c r="Z36">
        <v>10000</v>
      </c>
      <c r="AB36">
        <v>11634.13</v>
      </c>
      <c r="AC36">
        <v>2000</v>
      </c>
      <c r="AD36">
        <v>9000</v>
      </c>
      <c r="AE36">
        <v>2128</v>
      </c>
      <c r="AF36">
        <v>40000</v>
      </c>
      <c r="AG36">
        <v>1000</v>
      </c>
      <c r="AH36">
        <v>0</v>
      </c>
    </row>
    <row r="37" spans="1:34">
      <c r="A37">
        <v>2015</v>
      </c>
      <c r="B37" s="14">
        <v>43054.608564814815</v>
      </c>
      <c r="C37">
        <v>11</v>
      </c>
      <c r="F37">
        <v>500</v>
      </c>
      <c r="L37">
        <v>0</v>
      </c>
      <c r="O37">
        <v>3000</v>
      </c>
      <c r="P37">
        <v>13350</v>
      </c>
      <c r="Q37">
        <v>166</v>
      </c>
      <c r="R37">
        <v>4000</v>
      </c>
      <c r="U37">
        <v>12300</v>
      </c>
      <c r="V37">
        <v>115.85</v>
      </c>
      <c r="W37">
        <v>251</v>
      </c>
      <c r="X37">
        <v>70</v>
      </c>
      <c r="Z37">
        <v>10000</v>
      </c>
      <c r="AC37">
        <v>2000</v>
      </c>
      <c r="AD37">
        <v>9000</v>
      </c>
      <c r="AE37">
        <v>0</v>
      </c>
      <c r="AG37">
        <v>0</v>
      </c>
      <c r="AH37">
        <v>0</v>
      </c>
    </row>
    <row r="38" spans="1:34">
      <c r="A38">
        <v>2015</v>
      </c>
      <c r="B38" s="14">
        <v>43054.608564814815</v>
      </c>
      <c r="C38">
        <v>12</v>
      </c>
      <c r="F38">
        <v>0</v>
      </c>
      <c r="L38">
        <v>50001</v>
      </c>
      <c r="O38">
        <v>3000</v>
      </c>
      <c r="P38">
        <v>4000</v>
      </c>
      <c r="Q38">
        <v>0</v>
      </c>
      <c r="R38">
        <v>4000</v>
      </c>
      <c r="S38">
        <v>650</v>
      </c>
      <c r="U38">
        <v>12300</v>
      </c>
      <c r="V38">
        <v>144.81</v>
      </c>
      <c r="W38">
        <v>251</v>
      </c>
      <c r="X38">
        <v>0</v>
      </c>
      <c r="Z38">
        <v>10000</v>
      </c>
      <c r="AE38">
        <v>0</v>
      </c>
      <c r="AG38">
        <v>0</v>
      </c>
      <c r="AH38">
        <v>0</v>
      </c>
    </row>
    <row r="39" spans="1:34">
      <c r="A39">
        <v>2015</v>
      </c>
      <c r="B39" s="14">
        <v>43054.608564814815</v>
      </c>
      <c r="C39">
        <v>13</v>
      </c>
      <c r="F39">
        <v>0</v>
      </c>
      <c r="H39">
        <v>0</v>
      </c>
      <c r="L39">
        <v>0</v>
      </c>
      <c r="O39">
        <v>3000</v>
      </c>
      <c r="P39">
        <v>4000</v>
      </c>
      <c r="Q39">
        <v>0</v>
      </c>
      <c r="R39">
        <v>4000</v>
      </c>
      <c r="S39">
        <v>650</v>
      </c>
      <c r="T39">
        <v>2500</v>
      </c>
      <c r="U39">
        <v>12300</v>
      </c>
      <c r="V39">
        <v>144.81</v>
      </c>
      <c r="W39">
        <v>251</v>
      </c>
      <c r="X39">
        <v>0</v>
      </c>
      <c r="Z39">
        <v>10000</v>
      </c>
      <c r="AD39">
        <v>9000</v>
      </c>
      <c r="AE39">
        <v>0</v>
      </c>
      <c r="AG39">
        <v>1000</v>
      </c>
      <c r="AH39">
        <v>0</v>
      </c>
    </row>
    <row r="40" spans="1:34">
      <c r="A40">
        <v>2015</v>
      </c>
      <c r="B40" s="14">
        <v>43054.608564814815</v>
      </c>
      <c r="C40">
        <v>14</v>
      </c>
      <c r="F40">
        <v>500</v>
      </c>
      <c r="H40">
        <v>0</v>
      </c>
      <c r="L40">
        <v>50001</v>
      </c>
      <c r="N40">
        <v>1500</v>
      </c>
      <c r="O40">
        <v>3000</v>
      </c>
      <c r="P40">
        <v>13350</v>
      </c>
      <c r="Q40">
        <v>166</v>
      </c>
      <c r="R40">
        <v>4000</v>
      </c>
      <c r="S40">
        <v>650</v>
      </c>
      <c r="T40">
        <v>10000</v>
      </c>
      <c r="U40">
        <v>12300</v>
      </c>
      <c r="V40">
        <v>144.81</v>
      </c>
      <c r="W40">
        <v>251</v>
      </c>
      <c r="X40">
        <v>210</v>
      </c>
      <c r="Y40">
        <v>5000</v>
      </c>
      <c r="Z40">
        <v>10000</v>
      </c>
      <c r="AC40">
        <v>2000</v>
      </c>
      <c r="AD40">
        <v>6800</v>
      </c>
      <c r="AE40">
        <v>0</v>
      </c>
      <c r="AG40">
        <v>1000</v>
      </c>
      <c r="AH40">
        <v>0</v>
      </c>
    </row>
    <row r="41" spans="1:34">
      <c r="A41">
        <v>2015</v>
      </c>
      <c r="B41" s="14">
        <v>43054.608564814815</v>
      </c>
      <c r="C41">
        <v>2</v>
      </c>
      <c r="F41">
        <v>500</v>
      </c>
      <c r="H41">
        <v>0</v>
      </c>
      <c r="K41">
        <v>4000</v>
      </c>
      <c r="L41">
        <v>0</v>
      </c>
      <c r="N41">
        <v>15000</v>
      </c>
      <c r="O41">
        <v>3000</v>
      </c>
      <c r="P41">
        <v>13350</v>
      </c>
      <c r="Q41">
        <v>166</v>
      </c>
      <c r="R41">
        <v>4000</v>
      </c>
      <c r="S41">
        <v>650</v>
      </c>
      <c r="T41">
        <v>500</v>
      </c>
      <c r="U41">
        <v>12300</v>
      </c>
      <c r="V41">
        <v>144.81</v>
      </c>
      <c r="W41">
        <v>251</v>
      </c>
      <c r="X41">
        <v>70</v>
      </c>
      <c r="Z41">
        <v>10000</v>
      </c>
      <c r="AC41">
        <v>200</v>
      </c>
      <c r="AE41">
        <v>0</v>
      </c>
      <c r="AG41">
        <v>1000</v>
      </c>
      <c r="AH41">
        <v>0</v>
      </c>
    </row>
    <row r="42" spans="1:34">
      <c r="A42">
        <v>2015</v>
      </c>
      <c r="B42" s="14">
        <v>43054.608564814815</v>
      </c>
      <c r="C42">
        <v>3</v>
      </c>
      <c r="F42">
        <v>2500</v>
      </c>
      <c r="H42">
        <v>0</v>
      </c>
      <c r="L42">
        <v>50001</v>
      </c>
      <c r="O42">
        <v>3000</v>
      </c>
      <c r="P42">
        <v>13350</v>
      </c>
      <c r="Q42">
        <v>67</v>
      </c>
      <c r="R42">
        <v>4000</v>
      </c>
      <c r="S42">
        <v>650</v>
      </c>
      <c r="U42">
        <v>12300</v>
      </c>
      <c r="V42">
        <v>289.62</v>
      </c>
      <c r="W42">
        <v>251</v>
      </c>
      <c r="X42">
        <v>210</v>
      </c>
      <c r="Y42">
        <v>5000</v>
      </c>
      <c r="Z42">
        <v>10000</v>
      </c>
      <c r="AC42">
        <v>10000</v>
      </c>
      <c r="AE42">
        <v>0</v>
      </c>
      <c r="AF42">
        <v>75000</v>
      </c>
      <c r="AG42">
        <v>1000</v>
      </c>
      <c r="AH42">
        <v>0</v>
      </c>
    </row>
    <row r="43" spans="1:34">
      <c r="A43">
        <v>2015</v>
      </c>
      <c r="B43" s="14">
        <v>43054.608564814815</v>
      </c>
      <c r="C43">
        <v>4</v>
      </c>
      <c r="F43">
        <v>0</v>
      </c>
      <c r="L43">
        <v>0</v>
      </c>
      <c r="O43">
        <v>3000</v>
      </c>
      <c r="P43">
        <v>13350</v>
      </c>
      <c r="Q43">
        <v>166</v>
      </c>
      <c r="R43">
        <v>4000</v>
      </c>
      <c r="S43">
        <v>650</v>
      </c>
      <c r="U43">
        <v>12300</v>
      </c>
      <c r="V43">
        <v>289.62</v>
      </c>
      <c r="W43">
        <v>251</v>
      </c>
      <c r="X43">
        <v>70</v>
      </c>
      <c r="Z43">
        <v>10000</v>
      </c>
      <c r="AC43">
        <v>2000</v>
      </c>
      <c r="AE43">
        <v>0</v>
      </c>
      <c r="AG43">
        <v>0</v>
      </c>
    </row>
    <row r="44" spans="1:34">
      <c r="A44">
        <v>2015</v>
      </c>
      <c r="B44" s="14">
        <v>43054.608564814815</v>
      </c>
      <c r="C44">
        <v>5</v>
      </c>
      <c r="F44">
        <v>0</v>
      </c>
      <c r="L44">
        <v>0</v>
      </c>
      <c r="O44">
        <v>3000</v>
      </c>
      <c r="P44">
        <v>13350</v>
      </c>
      <c r="Q44">
        <v>166</v>
      </c>
      <c r="R44">
        <v>4000</v>
      </c>
      <c r="S44">
        <v>650</v>
      </c>
      <c r="U44">
        <v>12300</v>
      </c>
      <c r="V44">
        <v>289.62</v>
      </c>
      <c r="W44">
        <v>251</v>
      </c>
      <c r="X44">
        <v>210</v>
      </c>
      <c r="Z44">
        <v>10000</v>
      </c>
      <c r="AC44">
        <v>2000</v>
      </c>
      <c r="AE44">
        <v>0</v>
      </c>
      <c r="AG44">
        <v>0</v>
      </c>
      <c r="AH44">
        <v>0</v>
      </c>
    </row>
    <row r="45" spans="1:34">
      <c r="A45">
        <v>2015</v>
      </c>
      <c r="B45" s="14">
        <v>43054.608564814815</v>
      </c>
      <c r="C45">
        <v>6</v>
      </c>
      <c r="F45">
        <v>500</v>
      </c>
      <c r="H45">
        <v>0</v>
      </c>
      <c r="L45">
        <v>0</v>
      </c>
      <c r="O45">
        <v>3000</v>
      </c>
      <c r="P45">
        <v>13350</v>
      </c>
      <c r="Q45">
        <v>67</v>
      </c>
      <c r="R45">
        <v>4000</v>
      </c>
      <c r="S45">
        <v>650</v>
      </c>
      <c r="T45">
        <v>2500</v>
      </c>
      <c r="U45">
        <v>12300</v>
      </c>
      <c r="V45">
        <v>289.62</v>
      </c>
      <c r="W45">
        <v>251</v>
      </c>
      <c r="X45">
        <v>210</v>
      </c>
      <c r="Y45">
        <v>5000</v>
      </c>
      <c r="Z45">
        <v>10000</v>
      </c>
      <c r="AC45">
        <v>2000</v>
      </c>
      <c r="AD45">
        <v>9000</v>
      </c>
      <c r="AE45">
        <v>0</v>
      </c>
      <c r="AF45">
        <v>40000</v>
      </c>
      <c r="AG45">
        <v>1000</v>
      </c>
      <c r="AH45">
        <v>0</v>
      </c>
    </row>
    <row r="46" spans="1:34">
      <c r="A46">
        <v>2015</v>
      </c>
      <c r="B46" s="14">
        <v>43054.608564814815</v>
      </c>
      <c r="C46">
        <v>7</v>
      </c>
      <c r="F46">
        <v>500</v>
      </c>
      <c r="L46">
        <v>0</v>
      </c>
      <c r="O46">
        <v>3000</v>
      </c>
      <c r="P46">
        <v>4000</v>
      </c>
      <c r="Q46">
        <v>0</v>
      </c>
      <c r="R46">
        <v>4000</v>
      </c>
      <c r="S46">
        <v>650</v>
      </c>
      <c r="T46">
        <v>2500</v>
      </c>
      <c r="U46">
        <v>12300</v>
      </c>
      <c r="V46">
        <v>86.89</v>
      </c>
      <c r="W46">
        <v>251</v>
      </c>
      <c r="X46">
        <v>0</v>
      </c>
      <c r="Z46">
        <v>10000</v>
      </c>
      <c r="AC46">
        <v>2000</v>
      </c>
      <c r="AE46">
        <v>0</v>
      </c>
      <c r="AG46">
        <v>1000</v>
      </c>
      <c r="AH46">
        <v>0</v>
      </c>
    </row>
    <row r="47" spans="1:34">
      <c r="A47">
        <v>2015</v>
      </c>
      <c r="B47" s="14">
        <v>43054.608564814815</v>
      </c>
      <c r="C47">
        <v>8</v>
      </c>
      <c r="F47">
        <v>500</v>
      </c>
      <c r="L47">
        <v>0</v>
      </c>
      <c r="O47">
        <v>3000</v>
      </c>
      <c r="P47">
        <v>4000</v>
      </c>
      <c r="Q47">
        <v>166</v>
      </c>
      <c r="R47">
        <v>4000</v>
      </c>
      <c r="S47">
        <v>650</v>
      </c>
      <c r="T47">
        <v>2500</v>
      </c>
      <c r="U47">
        <v>12300</v>
      </c>
      <c r="V47">
        <v>289.62</v>
      </c>
      <c r="W47">
        <v>251</v>
      </c>
      <c r="X47">
        <v>0</v>
      </c>
      <c r="Z47">
        <v>10000</v>
      </c>
      <c r="AC47">
        <v>2000</v>
      </c>
      <c r="AE47">
        <v>0</v>
      </c>
      <c r="AG47">
        <v>1000</v>
      </c>
      <c r="AH47">
        <v>0</v>
      </c>
    </row>
    <row r="48" spans="1:34">
      <c r="A48">
        <v>2015</v>
      </c>
      <c r="B48" s="14">
        <v>43054.608564814815</v>
      </c>
      <c r="C48">
        <v>9</v>
      </c>
      <c r="F48">
        <v>500</v>
      </c>
      <c r="H48">
        <v>0</v>
      </c>
      <c r="L48">
        <v>0</v>
      </c>
      <c r="O48">
        <v>3000</v>
      </c>
      <c r="P48">
        <v>13350</v>
      </c>
      <c r="Q48">
        <v>67</v>
      </c>
      <c r="R48">
        <v>4000</v>
      </c>
      <c r="S48">
        <v>650</v>
      </c>
      <c r="T48">
        <v>1000</v>
      </c>
      <c r="U48">
        <v>12300</v>
      </c>
      <c r="V48">
        <v>144.81</v>
      </c>
      <c r="W48">
        <v>251</v>
      </c>
      <c r="X48">
        <v>210</v>
      </c>
      <c r="Z48">
        <v>10000</v>
      </c>
      <c r="AB48">
        <v>2326.83</v>
      </c>
      <c r="AC48">
        <v>2000</v>
      </c>
      <c r="AE48">
        <v>0</v>
      </c>
      <c r="AF48">
        <v>40000</v>
      </c>
      <c r="AG48">
        <v>0</v>
      </c>
      <c r="AH48">
        <v>0</v>
      </c>
    </row>
    <row r="49" spans="1:34">
      <c r="A49">
        <v>2016</v>
      </c>
      <c r="B49" s="14">
        <v>43054.608564814815</v>
      </c>
      <c r="E49">
        <v>1280</v>
      </c>
      <c r="H49">
        <v>0</v>
      </c>
      <c r="L49">
        <v>50001</v>
      </c>
      <c r="P49">
        <v>3350</v>
      </c>
      <c r="V49">
        <v>450</v>
      </c>
      <c r="Y49">
        <v>1000</v>
      </c>
      <c r="AB49">
        <v>3666.41</v>
      </c>
      <c r="AC49">
        <v>16400</v>
      </c>
      <c r="AD49">
        <v>42844</v>
      </c>
      <c r="AE49">
        <v>100</v>
      </c>
      <c r="AG49">
        <v>2000</v>
      </c>
    </row>
    <row r="50" spans="1:34">
      <c r="A50">
        <v>2016</v>
      </c>
      <c r="B50" s="14">
        <v>43054.608564814815</v>
      </c>
      <c r="C50">
        <v>1</v>
      </c>
      <c r="F50">
        <v>2500</v>
      </c>
      <c r="H50">
        <v>0</v>
      </c>
      <c r="K50">
        <v>4000</v>
      </c>
      <c r="L50">
        <v>50001</v>
      </c>
      <c r="N50">
        <v>75000</v>
      </c>
      <c r="O50">
        <v>3000</v>
      </c>
      <c r="P50">
        <v>13350</v>
      </c>
      <c r="Q50">
        <v>67</v>
      </c>
      <c r="R50">
        <v>4000</v>
      </c>
      <c r="S50">
        <v>650</v>
      </c>
      <c r="T50">
        <v>25000</v>
      </c>
      <c r="U50">
        <v>12300</v>
      </c>
      <c r="V50">
        <v>300</v>
      </c>
      <c r="W50">
        <v>251</v>
      </c>
      <c r="X50">
        <v>140</v>
      </c>
      <c r="Y50">
        <v>10000</v>
      </c>
      <c r="AB50">
        <v>11888.06</v>
      </c>
      <c r="AC50">
        <v>10000</v>
      </c>
      <c r="AD50">
        <v>9000</v>
      </c>
      <c r="AE50">
        <v>0</v>
      </c>
      <c r="AF50">
        <v>75000</v>
      </c>
      <c r="AG50">
        <v>1000</v>
      </c>
    </row>
    <row r="51" spans="1:34">
      <c r="A51">
        <v>2016</v>
      </c>
      <c r="B51" s="14">
        <v>43054.608564814815</v>
      </c>
      <c r="C51">
        <v>10</v>
      </c>
      <c r="F51">
        <v>0</v>
      </c>
      <c r="L51">
        <v>0</v>
      </c>
      <c r="O51">
        <v>3000</v>
      </c>
      <c r="P51">
        <v>13350</v>
      </c>
      <c r="Q51">
        <v>166</v>
      </c>
      <c r="R51">
        <v>4000</v>
      </c>
      <c r="S51">
        <v>650</v>
      </c>
      <c r="T51">
        <v>2500</v>
      </c>
      <c r="U51">
        <v>102</v>
      </c>
      <c r="V51">
        <v>150</v>
      </c>
      <c r="W51">
        <v>251</v>
      </c>
      <c r="X51">
        <v>210</v>
      </c>
      <c r="Y51">
        <v>5000</v>
      </c>
      <c r="AB51">
        <v>11888.06</v>
      </c>
      <c r="AC51">
        <v>2000</v>
      </c>
      <c r="AD51">
        <v>9000</v>
      </c>
      <c r="AE51">
        <v>2128</v>
      </c>
      <c r="AF51">
        <v>40000</v>
      </c>
      <c r="AG51">
        <v>1000</v>
      </c>
      <c r="AH51">
        <v>0</v>
      </c>
    </row>
    <row r="52" spans="1:34">
      <c r="A52">
        <v>2016</v>
      </c>
      <c r="B52" s="14">
        <v>43054.608564814815</v>
      </c>
      <c r="C52">
        <v>11</v>
      </c>
      <c r="F52">
        <v>0</v>
      </c>
      <c r="L52">
        <v>0</v>
      </c>
      <c r="O52">
        <v>3000</v>
      </c>
      <c r="P52">
        <v>13350</v>
      </c>
      <c r="Q52">
        <v>166</v>
      </c>
      <c r="R52">
        <v>4000</v>
      </c>
      <c r="U52">
        <v>12300</v>
      </c>
      <c r="V52">
        <v>100</v>
      </c>
      <c r="W52">
        <v>251</v>
      </c>
      <c r="X52">
        <v>70</v>
      </c>
      <c r="AC52">
        <v>2000</v>
      </c>
      <c r="AD52">
        <v>9000</v>
      </c>
      <c r="AE52">
        <v>0</v>
      </c>
      <c r="AG52">
        <v>0</v>
      </c>
      <c r="AH52">
        <v>0</v>
      </c>
    </row>
    <row r="53" spans="1:34">
      <c r="A53">
        <v>2016</v>
      </c>
      <c r="B53" s="14">
        <v>43054.608564814815</v>
      </c>
      <c r="C53">
        <v>12</v>
      </c>
      <c r="F53">
        <v>0</v>
      </c>
      <c r="L53">
        <v>50001</v>
      </c>
      <c r="O53">
        <v>3000</v>
      </c>
      <c r="P53">
        <v>4000</v>
      </c>
      <c r="Q53">
        <v>0</v>
      </c>
      <c r="R53">
        <v>4000</v>
      </c>
      <c r="S53">
        <v>650</v>
      </c>
      <c r="U53">
        <v>12300</v>
      </c>
      <c r="V53">
        <v>150</v>
      </c>
      <c r="W53">
        <v>251</v>
      </c>
      <c r="X53">
        <v>0</v>
      </c>
      <c r="AE53">
        <v>0</v>
      </c>
      <c r="AG53">
        <v>0</v>
      </c>
      <c r="AH53">
        <v>0</v>
      </c>
    </row>
    <row r="54" spans="1:34">
      <c r="A54">
        <v>2016</v>
      </c>
      <c r="B54" s="14">
        <v>43054.608564814815</v>
      </c>
      <c r="C54">
        <v>13</v>
      </c>
      <c r="F54">
        <v>0</v>
      </c>
      <c r="H54">
        <v>0</v>
      </c>
      <c r="L54">
        <v>0</v>
      </c>
      <c r="O54">
        <v>3000</v>
      </c>
      <c r="P54">
        <v>4000</v>
      </c>
      <c r="Q54">
        <v>0</v>
      </c>
      <c r="R54">
        <v>4000</v>
      </c>
      <c r="S54">
        <v>650</v>
      </c>
      <c r="T54">
        <v>2500</v>
      </c>
      <c r="U54">
        <v>12300</v>
      </c>
      <c r="V54">
        <v>150</v>
      </c>
      <c r="W54">
        <v>251</v>
      </c>
      <c r="X54">
        <v>0</v>
      </c>
      <c r="AD54">
        <v>9000</v>
      </c>
      <c r="AE54">
        <v>0</v>
      </c>
      <c r="AG54">
        <v>1000</v>
      </c>
      <c r="AH54">
        <v>0</v>
      </c>
    </row>
    <row r="55" spans="1:34">
      <c r="A55">
        <v>2016</v>
      </c>
      <c r="B55" s="14">
        <v>43054.608564814815</v>
      </c>
      <c r="C55">
        <v>14</v>
      </c>
      <c r="F55">
        <v>500</v>
      </c>
      <c r="H55">
        <v>0</v>
      </c>
      <c r="L55">
        <v>50001</v>
      </c>
      <c r="N55">
        <v>1500</v>
      </c>
      <c r="O55">
        <v>3000</v>
      </c>
      <c r="P55">
        <v>13350</v>
      </c>
      <c r="Q55">
        <v>166</v>
      </c>
      <c r="R55">
        <v>4000</v>
      </c>
      <c r="S55">
        <v>650</v>
      </c>
      <c r="T55">
        <v>10000</v>
      </c>
      <c r="U55">
        <v>12300</v>
      </c>
      <c r="V55">
        <v>100</v>
      </c>
      <c r="W55">
        <v>251</v>
      </c>
      <c r="X55">
        <v>210</v>
      </c>
      <c r="Y55">
        <v>5000</v>
      </c>
      <c r="AC55">
        <v>2000</v>
      </c>
      <c r="AD55">
        <v>6800</v>
      </c>
      <c r="AE55">
        <v>0</v>
      </c>
      <c r="AG55">
        <v>1000</v>
      </c>
      <c r="AH55">
        <v>0</v>
      </c>
    </row>
    <row r="56" spans="1:34">
      <c r="A56">
        <v>2016</v>
      </c>
      <c r="B56" s="14">
        <v>43054.608564814815</v>
      </c>
      <c r="C56">
        <v>2</v>
      </c>
      <c r="F56">
        <v>500</v>
      </c>
      <c r="H56">
        <v>0</v>
      </c>
      <c r="K56">
        <v>4000</v>
      </c>
      <c r="L56">
        <v>0</v>
      </c>
      <c r="N56">
        <v>15000</v>
      </c>
      <c r="O56">
        <v>3000</v>
      </c>
      <c r="P56">
        <v>13350</v>
      </c>
      <c r="Q56">
        <v>166</v>
      </c>
      <c r="R56">
        <v>4000</v>
      </c>
      <c r="S56">
        <v>650</v>
      </c>
      <c r="T56">
        <v>500</v>
      </c>
      <c r="U56">
        <v>12300</v>
      </c>
      <c r="V56">
        <v>300</v>
      </c>
      <c r="W56">
        <v>251</v>
      </c>
      <c r="X56">
        <v>70</v>
      </c>
      <c r="AC56">
        <v>200</v>
      </c>
      <c r="AE56">
        <v>0</v>
      </c>
      <c r="AG56">
        <v>1000</v>
      </c>
      <c r="AH56">
        <v>0</v>
      </c>
    </row>
    <row r="57" spans="1:34">
      <c r="A57">
        <v>2016</v>
      </c>
      <c r="B57" s="14">
        <v>43054.608564814815</v>
      </c>
      <c r="C57">
        <v>3</v>
      </c>
      <c r="F57">
        <v>2500</v>
      </c>
      <c r="H57">
        <v>0</v>
      </c>
      <c r="L57">
        <v>50001</v>
      </c>
      <c r="O57">
        <v>3000</v>
      </c>
      <c r="P57">
        <v>13350</v>
      </c>
      <c r="Q57">
        <v>67</v>
      </c>
      <c r="R57">
        <v>4000</v>
      </c>
      <c r="S57">
        <v>650</v>
      </c>
      <c r="U57">
        <v>12300</v>
      </c>
      <c r="V57">
        <v>300</v>
      </c>
      <c r="W57">
        <v>251</v>
      </c>
      <c r="X57">
        <v>210</v>
      </c>
      <c r="Y57">
        <v>5000</v>
      </c>
      <c r="AC57">
        <v>10000</v>
      </c>
      <c r="AE57">
        <v>0</v>
      </c>
      <c r="AF57">
        <v>75000</v>
      </c>
      <c r="AG57">
        <v>1000</v>
      </c>
      <c r="AH57">
        <v>0</v>
      </c>
    </row>
    <row r="58" spans="1:34">
      <c r="A58">
        <v>2016</v>
      </c>
      <c r="B58" s="14">
        <v>43054.608564814815</v>
      </c>
      <c r="C58">
        <v>4</v>
      </c>
      <c r="F58">
        <v>0</v>
      </c>
      <c r="L58">
        <v>0</v>
      </c>
      <c r="O58">
        <v>3000</v>
      </c>
      <c r="P58">
        <v>13350</v>
      </c>
      <c r="Q58">
        <v>166</v>
      </c>
      <c r="R58">
        <v>4000</v>
      </c>
      <c r="S58">
        <v>650</v>
      </c>
      <c r="U58">
        <v>12300</v>
      </c>
      <c r="V58">
        <v>300</v>
      </c>
      <c r="W58">
        <v>251</v>
      </c>
      <c r="X58">
        <v>70</v>
      </c>
      <c r="AC58">
        <v>2000</v>
      </c>
      <c r="AE58">
        <v>0</v>
      </c>
      <c r="AG58">
        <v>0</v>
      </c>
    </row>
    <row r="59" spans="1:34">
      <c r="A59">
        <v>2016</v>
      </c>
      <c r="B59" s="14">
        <v>43054.608564814815</v>
      </c>
      <c r="C59">
        <v>5</v>
      </c>
      <c r="F59">
        <v>0</v>
      </c>
      <c r="L59">
        <v>0</v>
      </c>
      <c r="O59">
        <v>3000</v>
      </c>
      <c r="P59">
        <v>13350</v>
      </c>
      <c r="Q59">
        <v>166</v>
      </c>
      <c r="R59">
        <v>4000</v>
      </c>
      <c r="S59">
        <v>650</v>
      </c>
      <c r="U59">
        <v>12300</v>
      </c>
      <c r="V59">
        <v>300</v>
      </c>
      <c r="W59">
        <v>251</v>
      </c>
      <c r="X59">
        <v>210</v>
      </c>
      <c r="AC59">
        <v>2000</v>
      </c>
      <c r="AE59">
        <v>0</v>
      </c>
      <c r="AG59">
        <v>0</v>
      </c>
      <c r="AH59">
        <v>0</v>
      </c>
    </row>
    <row r="60" spans="1:34">
      <c r="A60">
        <v>2016</v>
      </c>
      <c r="B60" s="14">
        <v>43054.608564814815</v>
      </c>
      <c r="C60">
        <v>6</v>
      </c>
      <c r="F60">
        <v>500</v>
      </c>
      <c r="H60">
        <v>0</v>
      </c>
      <c r="L60">
        <v>0</v>
      </c>
      <c r="O60">
        <v>3000</v>
      </c>
      <c r="P60">
        <v>13350</v>
      </c>
      <c r="Q60">
        <v>67</v>
      </c>
      <c r="R60">
        <v>4000</v>
      </c>
      <c r="S60">
        <v>650</v>
      </c>
      <c r="T60">
        <v>2500</v>
      </c>
      <c r="U60">
        <v>12300</v>
      </c>
      <c r="V60">
        <v>300</v>
      </c>
      <c r="W60">
        <v>251</v>
      </c>
      <c r="X60">
        <v>210</v>
      </c>
      <c r="Y60">
        <v>5000</v>
      </c>
      <c r="AC60">
        <v>2000</v>
      </c>
      <c r="AD60">
        <v>9000</v>
      </c>
      <c r="AE60">
        <v>0</v>
      </c>
      <c r="AF60">
        <v>40000</v>
      </c>
      <c r="AG60">
        <v>1000</v>
      </c>
      <c r="AH60">
        <v>0</v>
      </c>
    </row>
    <row r="61" spans="1:34">
      <c r="A61">
        <v>2016</v>
      </c>
      <c r="B61" s="14">
        <v>43054.608564814815</v>
      </c>
      <c r="C61">
        <v>7</v>
      </c>
      <c r="F61">
        <v>500</v>
      </c>
      <c r="L61">
        <v>0</v>
      </c>
      <c r="O61">
        <v>3000</v>
      </c>
      <c r="P61">
        <v>4000</v>
      </c>
      <c r="Q61">
        <v>0</v>
      </c>
      <c r="R61">
        <v>4000</v>
      </c>
      <c r="S61">
        <v>650</v>
      </c>
      <c r="T61">
        <v>2500</v>
      </c>
      <c r="U61">
        <v>12300</v>
      </c>
      <c r="V61">
        <v>300</v>
      </c>
      <c r="W61">
        <v>251</v>
      </c>
      <c r="X61">
        <v>0</v>
      </c>
      <c r="AC61">
        <v>2000</v>
      </c>
      <c r="AE61">
        <v>0</v>
      </c>
      <c r="AG61">
        <v>1000</v>
      </c>
      <c r="AH61">
        <v>0</v>
      </c>
    </row>
    <row r="62" spans="1:34">
      <c r="A62">
        <v>2016</v>
      </c>
      <c r="B62" s="14">
        <v>43054.608564814815</v>
      </c>
      <c r="C62">
        <v>8</v>
      </c>
      <c r="F62">
        <v>500</v>
      </c>
      <c r="L62">
        <v>0</v>
      </c>
      <c r="O62">
        <v>3000</v>
      </c>
      <c r="P62">
        <v>4000</v>
      </c>
      <c r="Q62">
        <v>166</v>
      </c>
      <c r="R62">
        <v>4000</v>
      </c>
      <c r="S62">
        <v>650</v>
      </c>
      <c r="T62">
        <v>2500</v>
      </c>
      <c r="U62">
        <v>12300</v>
      </c>
      <c r="V62">
        <v>300</v>
      </c>
      <c r="W62">
        <v>251</v>
      </c>
      <c r="X62">
        <v>0</v>
      </c>
      <c r="AC62">
        <v>2000</v>
      </c>
      <c r="AE62">
        <v>0</v>
      </c>
      <c r="AG62">
        <v>1000</v>
      </c>
      <c r="AH62">
        <v>0</v>
      </c>
    </row>
    <row r="63" spans="1:34">
      <c r="A63">
        <v>2016</v>
      </c>
      <c r="B63" s="14">
        <v>43054.608564814815</v>
      </c>
      <c r="C63">
        <v>9</v>
      </c>
      <c r="F63">
        <v>500</v>
      </c>
      <c r="H63">
        <v>0</v>
      </c>
      <c r="L63">
        <v>0</v>
      </c>
      <c r="O63">
        <v>3000</v>
      </c>
      <c r="P63">
        <v>13350</v>
      </c>
      <c r="Q63">
        <v>67</v>
      </c>
      <c r="R63">
        <v>4000</v>
      </c>
      <c r="S63">
        <v>650</v>
      </c>
      <c r="T63">
        <v>1000</v>
      </c>
      <c r="U63">
        <v>12300</v>
      </c>
      <c r="V63">
        <v>100</v>
      </c>
      <c r="W63">
        <v>251</v>
      </c>
      <c r="X63">
        <v>210</v>
      </c>
      <c r="AB63">
        <v>2377.61</v>
      </c>
      <c r="AC63">
        <v>2000</v>
      </c>
      <c r="AE63">
        <v>0</v>
      </c>
      <c r="AF63">
        <v>40000</v>
      </c>
      <c r="AG63">
        <v>0</v>
      </c>
      <c r="AH63">
        <v>0</v>
      </c>
    </row>
  </sheetData>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E205"/>
  <sheetViews>
    <sheetView workbookViewId="0"/>
  </sheetViews>
  <sheetFormatPr defaultRowHeight="15"/>
  <sheetData>
    <row r="1" spans="1:5">
      <c r="A1">
        <v>11.2</v>
      </c>
      <c r="B1" t="s">
        <v>4956</v>
      </c>
    </row>
    <row r="2" spans="1:5">
      <c r="A2" s="10" t="str">
        <f>HYPERLINK("#'Contents'!B201", "Back to Contents")</f>
        <v>Back to Contents</v>
      </c>
    </row>
    <row r="3" spans="1:5">
      <c r="A3" t="s">
        <v>110</v>
      </c>
      <c r="B3" t="s">
        <v>108</v>
      </c>
      <c r="C3" t="s">
        <v>109</v>
      </c>
      <c r="D3" t="s">
        <v>805</v>
      </c>
      <c r="E3" t="s">
        <v>4276</v>
      </c>
    </row>
    <row r="4" spans="1:5">
      <c r="A4" t="s">
        <v>126</v>
      </c>
      <c r="B4">
        <v>2013</v>
      </c>
      <c r="C4" s="14">
        <v>43054.608576388891</v>
      </c>
      <c r="D4" t="s">
        <v>4211</v>
      </c>
      <c r="E4">
        <v>15</v>
      </c>
    </row>
    <row r="5" spans="1:5">
      <c r="A5" t="s">
        <v>126</v>
      </c>
      <c r="B5">
        <v>2013</v>
      </c>
      <c r="C5" s="14">
        <v>43054.608576388891</v>
      </c>
      <c r="D5" t="s">
        <v>4212</v>
      </c>
      <c r="E5">
        <v>15</v>
      </c>
    </row>
    <row r="6" spans="1:5">
      <c r="A6" t="s">
        <v>126</v>
      </c>
      <c r="B6">
        <v>2013</v>
      </c>
      <c r="C6" s="14">
        <v>43054.608576388891</v>
      </c>
      <c r="D6" t="s">
        <v>4213</v>
      </c>
      <c r="E6">
        <v>15</v>
      </c>
    </row>
    <row r="7" spans="1:5">
      <c r="A7" t="s">
        <v>126</v>
      </c>
      <c r="B7">
        <v>2013</v>
      </c>
      <c r="C7" s="14">
        <v>43054.608576388891</v>
      </c>
      <c r="D7" t="s">
        <v>4214</v>
      </c>
      <c r="E7">
        <v>15</v>
      </c>
    </row>
    <row r="8" spans="1:5">
      <c r="A8" t="s">
        <v>126</v>
      </c>
      <c r="B8">
        <v>2013</v>
      </c>
      <c r="C8" s="14">
        <v>43054.608576388891</v>
      </c>
      <c r="D8" t="s">
        <v>4215</v>
      </c>
      <c r="E8">
        <v>15</v>
      </c>
    </row>
    <row r="9" spans="1:5">
      <c r="A9" t="s">
        <v>126</v>
      </c>
      <c r="B9">
        <v>2013</v>
      </c>
      <c r="C9" s="14">
        <v>43054.608576388891</v>
      </c>
      <c r="D9" t="s">
        <v>4216</v>
      </c>
      <c r="E9">
        <v>15</v>
      </c>
    </row>
    <row r="10" spans="1:5">
      <c r="A10" t="s">
        <v>126</v>
      </c>
      <c r="B10">
        <v>2013</v>
      </c>
      <c r="C10" s="14">
        <v>43054.608576388891</v>
      </c>
      <c r="D10" t="s">
        <v>4217</v>
      </c>
      <c r="E10">
        <v>15</v>
      </c>
    </row>
    <row r="11" spans="1:5">
      <c r="A11" t="s">
        <v>126</v>
      </c>
      <c r="B11">
        <v>2013</v>
      </c>
      <c r="C11" s="14">
        <v>43054.608576388891</v>
      </c>
      <c r="D11" t="s">
        <v>4218</v>
      </c>
      <c r="E11">
        <v>15</v>
      </c>
    </row>
    <row r="12" spans="1:5">
      <c r="A12" t="s">
        <v>126</v>
      </c>
      <c r="B12">
        <v>2013</v>
      </c>
      <c r="C12" s="14">
        <v>43054.608576388891</v>
      </c>
      <c r="D12" t="s">
        <v>4219</v>
      </c>
      <c r="E12">
        <v>15</v>
      </c>
    </row>
    <row r="13" spans="1:5">
      <c r="A13" t="s">
        <v>126</v>
      </c>
      <c r="B13">
        <v>2013</v>
      </c>
      <c r="C13" s="14">
        <v>43054.608576388891</v>
      </c>
      <c r="D13" t="s">
        <v>4220</v>
      </c>
      <c r="E13">
        <v>15</v>
      </c>
    </row>
    <row r="14" spans="1:5">
      <c r="A14" t="s">
        <v>126</v>
      </c>
      <c r="B14">
        <v>2013</v>
      </c>
      <c r="C14" s="14">
        <v>43054.608576388891</v>
      </c>
      <c r="D14" t="s">
        <v>4221</v>
      </c>
      <c r="E14">
        <v>15</v>
      </c>
    </row>
    <row r="15" spans="1:5">
      <c r="A15" t="s">
        <v>126</v>
      </c>
      <c r="B15">
        <v>2013</v>
      </c>
      <c r="C15" s="14">
        <v>43054.608576388891</v>
      </c>
      <c r="D15" t="s">
        <v>4222</v>
      </c>
      <c r="E15">
        <v>15</v>
      </c>
    </row>
    <row r="16" spans="1:5">
      <c r="A16" t="s">
        <v>126</v>
      </c>
      <c r="B16">
        <v>2013</v>
      </c>
      <c r="C16" s="14">
        <v>43054.608576388891</v>
      </c>
      <c r="D16" t="s">
        <v>4237</v>
      </c>
      <c r="E16">
        <v>100</v>
      </c>
    </row>
    <row r="17" spans="1:5">
      <c r="A17" t="s">
        <v>126</v>
      </c>
      <c r="B17">
        <v>2013</v>
      </c>
      <c r="C17" s="14">
        <v>43054.608576388891</v>
      </c>
      <c r="D17" t="s">
        <v>4238</v>
      </c>
      <c r="E17">
        <v>100</v>
      </c>
    </row>
    <row r="18" spans="1:5">
      <c r="A18" t="s">
        <v>126</v>
      </c>
      <c r="B18">
        <v>2013</v>
      </c>
      <c r="C18" s="14">
        <v>43054.608576388891</v>
      </c>
      <c r="D18" t="s">
        <v>4239</v>
      </c>
      <c r="E18">
        <v>100</v>
      </c>
    </row>
    <row r="19" spans="1:5">
      <c r="A19" t="s">
        <v>126</v>
      </c>
      <c r="B19">
        <v>2013</v>
      </c>
      <c r="C19" s="14">
        <v>43054.608576388891</v>
      </c>
      <c r="D19" t="s">
        <v>4240</v>
      </c>
      <c r="E19">
        <v>100</v>
      </c>
    </row>
    <row r="20" spans="1:5">
      <c r="A20" t="s">
        <v>126</v>
      </c>
      <c r="B20">
        <v>2013</v>
      </c>
      <c r="C20" s="14">
        <v>43054.608576388891</v>
      </c>
      <c r="D20" t="s">
        <v>4241</v>
      </c>
      <c r="E20">
        <v>100</v>
      </c>
    </row>
    <row r="21" spans="1:5">
      <c r="A21" t="s">
        <v>126</v>
      </c>
      <c r="B21">
        <v>2013</v>
      </c>
      <c r="C21" s="14">
        <v>43054.608576388891</v>
      </c>
      <c r="D21" t="s">
        <v>4242</v>
      </c>
      <c r="E21">
        <v>100</v>
      </c>
    </row>
    <row r="22" spans="1:5">
      <c r="A22" t="s">
        <v>126</v>
      </c>
      <c r="B22">
        <v>2013</v>
      </c>
      <c r="C22" s="14">
        <v>43054.608576388891</v>
      </c>
      <c r="D22" t="s">
        <v>4243</v>
      </c>
      <c r="E22">
        <v>100</v>
      </c>
    </row>
    <row r="23" spans="1:5">
      <c r="A23" t="s">
        <v>126</v>
      </c>
      <c r="B23">
        <v>2013</v>
      </c>
      <c r="C23" s="14">
        <v>43054.608576388891</v>
      </c>
      <c r="D23" t="s">
        <v>4244</v>
      </c>
      <c r="E23">
        <v>100</v>
      </c>
    </row>
    <row r="24" spans="1:5">
      <c r="A24" t="s">
        <v>126</v>
      </c>
      <c r="B24">
        <v>2013</v>
      </c>
      <c r="C24" s="14">
        <v>43054.608576388891</v>
      </c>
      <c r="D24" t="s">
        <v>4245</v>
      </c>
      <c r="E24">
        <v>100</v>
      </c>
    </row>
    <row r="25" spans="1:5">
      <c r="A25" t="s">
        <v>126</v>
      </c>
      <c r="B25">
        <v>2013</v>
      </c>
      <c r="C25" s="14">
        <v>43054.608576388891</v>
      </c>
      <c r="D25" t="s">
        <v>4246</v>
      </c>
      <c r="E25">
        <v>100</v>
      </c>
    </row>
    <row r="26" spans="1:5">
      <c r="A26" t="s">
        <v>126</v>
      </c>
      <c r="B26">
        <v>2013</v>
      </c>
      <c r="C26" s="14">
        <v>43054.608576388891</v>
      </c>
      <c r="D26" t="s">
        <v>4247</v>
      </c>
      <c r="E26">
        <v>100</v>
      </c>
    </row>
    <row r="27" spans="1:5">
      <c r="A27" t="s">
        <v>126</v>
      </c>
      <c r="B27">
        <v>2014</v>
      </c>
      <c r="C27" s="14">
        <v>43054.608576388891</v>
      </c>
      <c r="D27" t="s">
        <v>4211</v>
      </c>
      <c r="E27">
        <v>15</v>
      </c>
    </row>
    <row r="28" spans="1:5">
      <c r="A28" t="s">
        <v>126</v>
      </c>
      <c r="B28">
        <v>2014</v>
      </c>
      <c r="C28" s="14">
        <v>43054.608576388891</v>
      </c>
      <c r="D28" t="s">
        <v>4212</v>
      </c>
      <c r="E28">
        <v>15</v>
      </c>
    </row>
    <row r="29" spans="1:5">
      <c r="A29" t="s">
        <v>126</v>
      </c>
      <c r="B29">
        <v>2014</v>
      </c>
      <c r="C29" s="14">
        <v>43054.608576388891</v>
      </c>
      <c r="D29" t="s">
        <v>4213</v>
      </c>
      <c r="E29">
        <v>15</v>
      </c>
    </row>
    <row r="30" spans="1:5">
      <c r="A30" t="s">
        <v>126</v>
      </c>
      <c r="B30">
        <v>2014</v>
      </c>
      <c r="C30" s="14">
        <v>43054.608576388891</v>
      </c>
      <c r="D30" t="s">
        <v>4214</v>
      </c>
      <c r="E30">
        <v>15</v>
      </c>
    </row>
    <row r="31" spans="1:5">
      <c r="A31" t="s">
        <v>126</v>
      </c>
      <c r="B31">
        <v>2014</v>
      </c>
      <c r="C31" s="14">
        <v>43054.608576388891</v>
      </c>
      <c r="D31" t="s">
        <v>4215</v>
      </c>
      <c r="E31">
        <v>15</v>
      </c>
    </row>
    <row r="32" spans="1:5">
      <c r="A32" t="s">
        <v>126</v>
      </c>
      <c r="B32">
        <v>2014</v>
      </c>
      <c r="C32" s="14">
        <v>43054.608576388891</v>
      </c>
      <c r="D32" t="s">
        <v>4216</v>
      </c>
      <c r="E32">
        <v>15</v>
      </c>
    </row>
    <row r="33" spans="1:5">
      <c r="A33" t="s">
        <v>126</v>
      </c>
      <c r="B33">
        <v>2014</v>
      </c>
      <c r="C33" s="14">
        <v>43054.608576388891</v>
      </c>
      <c r="D33" t="s">
        <v>4217</v>
      </c>
      <c r="E33">
        <v>15</v>
      </c>
    </row>
    <row r="34" spans="1:5">
      <c r="A34" t="s">
        <v>126</v>
      </c>
      <c r="B34">
        <v>2014</v>
      </c>
      <c r="C34" s="14">
        <v>43054.608576388891</v>
      </c>
      <c r="D34" t="s">
        <v>4218</v>
      </c>
      <c r="E34">
        <v>15</v>
      </c>
    </row>
    <row r="35" spans="1:5">
      <c r="A35" t="s">
        <v>126</v>
      </c>
      <c r="B35">
        <v>2014</v>
      </c>
      <c r="C35" s="14">
        <v>43054.608576388891</v>
      </c>
      <c r="D35" t="s">
        <v>4219</v>
      </c>
      <c r="E35">
        <v>15</v>
      </c>
    </row>
    <row r="36" spans="1:5">
      <c r="A36" t="s">
        <v>126</v>
      </c>
      <c r="B36">
        <v>2014</v>
      </c>
      <c r="C36" s="14">
        <v>43054.608576388891</v>
      </c>
      <c r="D36" t="s">
        <v>4220</v>
      </c>
      <c r="E36">
        <v>15</v>
      </c>
    </row>
    <row r="37" spans="1:5">
      <c r="A37" t="s">
        <v>126</v>
      </c>
      <c r="B37">
        <v>2014</v>
      </c>
      <c r="C37" s="14">
        <v>43054.608576388891</v>
      </c>
      <c r="D37" t="s">
        <v>4221</v>
      </c>
      <c r="E37">
        <v>15</v>
      </c>
    </row>
    <row r="38" spans="1:5">
      <c r="A38" t="s">
        <v>126</v>
      </c>
      <c r="B38">
        <v>2014</v>
      </c>
      <c r="C38" s="14">
        <v>43054.608576388891</v>
      </c>
      <c r="D38" t="s">
        <v>4222</v>
      </c>
      <c r="E38">
        <v>15</v>
      </c>
    </row>
    <row r="39" spans="1:5">
      <c r="A39" t="s">
        <v>126</v>
      </c>
      <c r="B39">
        <v>2014</v>
      </c>
      <c r="C39" s="14">
        <v>43054.608576388891</v>
      </c>
      <c r="D39" t="s">
        <v>4237</v>
      </c>
      <c r="E39">
        <v>100</v>
      </c>
    </row>
    <row r="40" spans="1:5">
      <c r="A40" t="s">
        <v>126</v>
      </c>
      <c r="B40">
        <v>2014</v>
      </c>
      <c r="C40" s="14">
        <v>43054.608576388891</v>
      </c>
      <c r="D40" t="s">
        <v>4238</v>
      </c>
      <c r="E40">
        <v>100</v>
      </c>
    </row>
    <row r="41" spans="1:5">
      <c r="A41" t="s">
        <v>126</v>
      </c>
      <c r="B41">
        <v>2014</v>
      </c>
      <c r="C41" s="14">
        <v>43054.608576388891</v>
      </c>
      <c r="D41" t="s">
        <v>4239</v>
      </c>
      <c r="E41">
        <v>100</v>
      </c>
    </row>
    <row r="42" spans="1:5">
      <c r="A42" t="s">
        <v>126</v>
      </c>
      <c r="B42">
        <v>2014</v>
      </c>
      <c r="C42" s="14">
        <v>43054.608576388891</v>
      </c>
      <c r="D42" t="s">
        <v>4240</v>
      </c>
      <c r="E42">
        <v>100</v>
      </c>
    </row>
    <row r="43" spans="1:5">
      <c r="A43" t="s">
        <v>126</v>
      </c>
      <c r="B43">
        <v>2014</v>
      </c>
      <c r="C43" s="14">
        <v>43054.608576388891</v>
      </c>
      <c r="D43" t="s">
        <v>4241</v>
      </c>
      <c r="E43">
        <v>100</v>
      </c>
    </row>
    <row r="44" spans="1:5">
      <c r="A44" t="s">
        <v>126</v>
      </c>
      <c r="B44">
        <v>2014</v>
      </c>
      <c r="C44" s="14">
        <v>43054.608576388891</v>
      </c>
      <c r="D44" t="s">
        <v>4242</v>
      </c>
      <c r="E44">
        <v>100</v>
      </c>
    </row>
    <row r="45" spans="1:5">
      <c r="A45" t="s">
        <v>126</v>
      </c>
      <c r="B45">
        <v>2014</v>
      </c>
      <c r="C45" s="14">
        <v>43054.608576388891</v>
      </c>
      <c r="D45" t="s">
        <v>4243</v>
      </c>
      <c r="E45">
        <v>100</v>
      </c>
    </row>
    <row r="46" spans="1:5">
      <c r="A46" t="s">
        <v>126</v>
      </c>
      <c r="B46">
        <v>2014</v>
      </c>
      <c r="C46" s="14">
        <v>43054.608576388891</v>
      </c>
      <c r="D46" t="s">
        <v>4244</v>
      </c>
      <c r="E46">
        <v>100</v>
      </c>
    </row>
    <row r="47" spans="1:5">
      <c r="A47" t="s">
        <v>126</v>
      </c>
      <c r="B47">
        <v>2014</v>
      </c>
      <c r="C47" s="14">
        <v>43054.608576388891</v>
      </c>
      <c r="D47" t="s">
        <v>4245</v>
      </c>
      <c r="E47">
        <v>100</v>
      </c>
    </row>
    <row r="48" spans="1:5">
      <c r="A48" t="s">
        <v>126</v>
      </c>
      <c r="B48">
        <v>2014</v>
      </c>
      <c r="C48" s="14">
        <v>43054.608576388891</v>
      </c>
      <c r="D48" t="s">
        <v>4246</v>
      </c>
      <c r="E48">
        <v>100</v>
      </c>
    </row>
    <row r="49" spans="1:5">
      <c r="A49" t="s">
        <v>126</v>
      </c>
      <c r="B49">
        <v>2014</v>
      </c>
      <c r="C49" s="14">
        <v>43054.608576388891</v>
      </c>
      <c r="D49" t="s">
        <v>4247</v>
      </c>
      <c r="E49">
        <v>100</v>
      </c>
    </row>
    <row r="50" spans="1:5">
      <c r="A50" t="s">
        <v>126</v>
      </c>
      <c r="B50">
        <v>2015</v>
      </c>
      <c r="C50" s="14">
        <v>43054.608576388891</v>
      </c>
      <c r="D50" t="s">
        <v>4211</v>
      </c>
      <c r="E50">
        <v>15</v>
      </c>
    </row>
    <row r="51" spans="1:5">
      <c r="A51" t="s">
        <v>126</v>
      </c>
      <c r="B51">
        <v>2015</v>
      </c>
      <c r="C51" s="14">
        <v>43054.608576388891</v>
      </c>
      <c r="D51" t="s">
        <v>4212</v>
      </c>
      <c r="E51">
        <v>15</v>
      </c>
    </row>
    <row r="52" spans="1:5">
      <c r="A52" t="s">
        <v>126</v>
      </c>
      <c r="B52">
        <v>2015</v>
      </c>
      <c r="C52" s="14">
        <v>43054.608576388891</v>
      </c>
      <c r="D52" t="s">
        <v>4213</v>
      </c>
      <c r="E52">
        <v>15</v>
      </c>
    </row>
    <row r="53" spans="1:5">
      <c r="A53" t="s">
        <v>126</v>
      </c>
      <c r="B53">
        <v>2015</v>
      </c>
      <c r="C53" s="14">
        <v>43054.608576388891</v>
      </c>
      <c r="D53" t="s">
        <v>4214</v>
      </c>
      <c r="E53">
        <v>15</v>
      </c>
    </row>
    <row r="54" spans="1:5">
      <c r="A54" t="s">
        <v>126</v>
      </c>
      <c r="B54">
        <v>2015</v>
      </c>
      <c r="C54" s="14">
        <v>43054.608576388891</v>
      </c>
      <c r="D54" t="s">
        <v>4215</v>
      </c>
      <c r="E54">
        <v>15</v>
      </c>
    </row>
    <row r="55" spans="1:5">
      <c r="A55" t="s">
        <v>126</v>
      </c>
      <c r="B55">
        <v>2015</v>
      </c>
      <c r="C55" s="14">
        <v>43054.608576388891</v>
      </c>
      <c r="D55" t="s">
        <v>4216</v>
      </c>
      <c r="E55">
        <v>15</v>
      </c>
    </row>
    <row r="56" spans="1:5">
      <c r="A56" t="s">
        <v>126</v>
      </c>
      <c r="B56">
        <v>2015</v>
      </c>
      <c r="C56" s="14">
        <v>43054.608576388891</v>
      </c>
      <c r="D56" t="s">
        <v>4217</v>
      </c>
      <c r="E56">
        <v>15</v>
      </c>
    </row>
    <row r="57" spans="1:5">
      <c r="A57" t="s">
        <v>126</v>
      </c>
      <c r="B57">
        <v>2015</v>
      </c>
      <c r="C57" s="14">
        <v>43054.608576388891</v>
      </c>
      <c r="D57" t="s">
        <v>4218</v>
      </c>
      <c r="E57">
        <v>15</v>
      </c>
    </row>
    <row r="58" spans="1:5">
      <c r="A58" t="s">
        <v>126</v>
      </c>
      <c r="B58">
        <v>2015</v>
      </c>
      <c r="C58" s="14">
        <v>43054.608576388891</v>
      </c>
      <c r="D58" t="s">
        <v>4219</v>
      </c>
      <c r="E58">
        <v>15</v>
      </c>
    </row>
    <row r="59" spans="1:5">
      <c r="A59" t="s">
        <v>126</v>
      </c>
      <c r="B59">
        <v>2015</v>
      </c>
      <c r="C59" s="14">
        <v>43054.608576388891</v>
      </c>
      <c r="D59" t="s">
        <v>4220</v>
      </c>
      <c r="E59">
        <v>15</v>
      </c>
    </row>
    <row r="60" spans="1:5">
      <c r="A60" t="s">
        <v>126</v>
      </c>
      <c r="B60">
        <v>2015</v>
      </c>
      <c r="C60" s="14">
        <v>43054.608576388891</v>
      </c>
      <c r="D60" t="s">
        <v>4221</v>
      </c>
      <c r="E60">
        <v>15</v>
      </c>
    </row>
    <row r="61" spans="1:5">
      <c r="A61" t="s">
        <v>126</v>
      </c>
      <c r="B61">
        <v>2015</v>
      </c>
      <c r="C61" s="14">
        <v>43054.608576388891</v>
      </c>
      <c r="D61" t="s">
        <v>4222</v>
      </c>
      <c r="E61">
        <v>15</v>
      </c>
    </row>
    <row r="62" spans="1:5">
      <c r="A62" t="s">
        <v>126</v>
      </c>
      <c r="B62">
        <v>2015</v>
      </c>
      <c r="C62" s="14">
        <v>43054.608576388891</v>
      </c>
      <c r="D62" t="s">
        <v>4237</v>
      </c>
      <c r="E62">
        <v>100</v>
      </c>
    </row>
    <row r="63" spans="1:5">
      <c r="A63" t="s">
        <v>126</v>
      </c>
      <c r="B63">
        <v>2015</v>
      </c>
      <c r="C63" s="14">
        <v>43054.608576388891</v>
      </c>
      <c r="D63" t="s">
        <v>4238</v>
      </c>
      <c r="E63">
        <v>100</v>
      </c>
    </row>
    <row r="64" spans="1:5">
      <c r="A64" t="s">
        <v>126</v>
      </c>
      <c r="B64">
        <v>2015</v>
      </c>
      <c r="C64" s="14">
        <v>43054.608576388891</v>
      </c>
      <c r="D64" t="s">
        <v>4239</v>
      </c>
      <c r="E64">
        <v>100</v>
      </c>
    </row>
    <row r="65" spans="1:5">
      <c r="A65" t="s">
        <v>126</v>
      </c>
      <c r="B65">
        <v>2015</v>
      </c>
      <c r="C65" s="14">
        <v>43054.608576388891</v>
      </c>
      <c r="D65" t="s">
        <v>4240</v>
      </c>
      <c r="E65">
        <v>100</v>
      </c>
    </row>
    <row r="66" spans="1:5">
      <c r="A66" t="s">
        <v>126</v>
      </c>
      <c r="B66">
        <v>2015</v>
      </c>
      <c r="C66" s="14">
        <v>43054.608576388891</v>
      </c>
      <c r="D66" t="s">
        <v>4241</v>
      </c>
      <c r="E66">
        <v>100</v>
      </c>
    </row>
    <row r="67" spans="1:5">
      <c r="A67" t="s">
        <v>126</v>
      </c>
      <c r="B67">
        <v>2015</v>
      </c>
      <c r="C67" s="14">
        <v>43054.608576388891</v>
      </c>
      <c r="D67" t="s">
        <v>4242</v>
      </c>
      <c r="E67">
        <v>100</v>
      </c>
    </row>
    <row r="68" spans="1:5">
      <c r="A68" t="s">
        <v>126</v>
      </c>
      <c r="B68">
        <v>2015</v>
      </c>
      <c r="C68" s="14">
        <v>43054.608576388891</v>
      </c>
      <c r="D68" t="s">
        <v>4243</v>
      </c>
      <c r="E68">
        <v>100</v>
      </c>
    </row>
    <row r="69" spans="1:5">
      <c r="A69" t="s">
        <v>126</v>
      </c>
      <c r="B69">
        <v>2015</v>
      </c>
      <c r="C69" s="14">
        <v>43054.608576388891</v>
      </c>
      <c r="D69" t="s">
        <v>4244</v>
      </c>
      <c r="E69">
        <v>100</v>
      </c>
    </row>
    <row r="70" spans="1:5">
      <c r="A70" t="s">
        <v>126</v>
      </c>
      <c r="B70">
        <v>2015</v>
      </c>
      <c r="C70" s="14">
        <v>43054.608576388891</v>
      </c>
      <c r="D70" t="s">
        <v>4245</v>
      </c>
      <c r="E70">
        <v>100</v>
      </c>
    </row>
    <row r="71" spans="1:5">
      <c r="A71" t="s">
        <v>126</v>
      </c>
      <c r="B71">
        <v>2015</v>
      </c>
      <c r="C71" s="14">
        <v>43054.608576388891</v>
      </c>
      <c r="D71" t="s">
        <v>4246</v>
      </c>
      <c r="E71">
        <v>100</v>
      </c>
    </row>
    <row r="72" spans="1:5">
      <c r="A72" t="s">
        <v>126</v>
      </c>
      <c r="B72">
        <v>2015</v>
      </c>
      <c r="C72" s="14">
        <v>43054.608576388891</v>
      </c>
      <c r="D72" t="s">
        <v>4247</v>
      </c>
      <c r="E72">
        <v>100</v>
      </c>
    </row>
    <row r="73" spans="1:5">
      <c r="A73" t="s">
        <v>126</v>
      </c>
      <c r="B73">
        <v>2016</v>
      </c>
      <c r="C73" s="14">
        <v>43054.608576388891</v>
      </c>
      <c r="D73" t="s">
        <v>4211</v>
      </c>
      <c r="E73">
        <v>15</v>
      </c>
    </row>
    <row r="74" spans="1:5">
      <c r="A74" t="s">
        <v>126</v>
      </c>
      <c r="B74">
        <v>2016</v>
      </c>
      <c r="C74" s="14">
        <v>43054.608576388891</v>
      </c>
      <c r="D74" t="s">
        <v>4212</v>
      </c>
      <c r="E74">
        <v>15</v>
      </c>
    </row>
    <row r="75" spans="1:5">
      <c r="A75" t="s">
        <v>126</v>
      </c>
      <c r="B75">
        <v>2016</v>
      </c>
      <c r="C75" s="14">
        <v>43054.608576388891</v>
      </c>
      <c r="D75" t="s">
        <v>4213</v>
      </c>
      <c r="E75">
        <v>15</v>
      </c>
    </row>
    <row r="76" spans="1:5">
      <c r="A76" t="s">
        <v>126</v>
      </c>
      <c r="B76">
        <v>2016</v>
      </c>
      <c r="C76" s="14">
        <v>43054.608576388891</v>
      </c>
      <c r="D76" t="s">
        <v>4214</v>
      </c>
      <c r="E76">
        <v>15</v>
      </c>
    </row>
    <row r="77" spans="1:5">
      <c r="A77" t="s">
        <v>126</v>
      </c>
      <c r="B77">
        <v>2016</v>
      </c>
      <c r="C77" s="14">
        <v>43054.608576388891</v>
      </c>
      <c r="D77" t="s">
        <v>4215</v>
      </c>
      <c r="E77">
        <v>15</v>
      </c>
    </row>
    <row r="78" spans="1:5">
      <c r="A78" t="s">
        <v>126</v>
      </c>
      <c r="B78">
        <v>2016</v>
      </c>
      <c r="C78" s="14">
        <v>43054.608576388891</v>
      </c>
      <c r="D78" t="s">
        <v>4216</v>
      </c>
      <c r="E78">
        <v>15</v>
      </c>
    </row>
    <row r="79" spans="1:5">
      <c r="A79" t="s">
        <v>126</v>
      </c>
      <c r="B79">
        <v>2016</v>
      </c>
      <c r="C79" s="14">
        <v>43054.608576388891</v>
      </c>
      <c r="D79" t="s">
        <v>4217</v>
      </c>
      <c r="E79">
        <v>15</v>
      </c>
    </row>
    <row r="80" spans="1:5">
      <c r="A80" t="s">
        <v>126</v>
      </c>
      <c r="B80">
        <v>2016</v>
      </c>
      <c r="C80" s="14">
        <v>43054.608576388891</v>
      </c>
      <c r="D80" t="s">
        <v>4218</v>
      </c>
      <c r="E80">
        <v>15</v>
      </c>
    </row>
    <row r="81" spans="1:5">
      <c r="A81" t="s">
        <v>126</v>
      </c>
      <c r="B81">
        <v>2016</v>
      </c>
      <c r="C81" s="14">
        <v>43054.608576388891</v>
      </c>
      <c r="D81" t="s">
        <v>4219</v>
      </c>
      <c r="E81">
        <v>15</v>
      </c>
    </row>
    <row r="82" spans="1:5">
      <c r="A82" t="s">
        <v>126</v>
      </c>
      <c r="B82">
        <v>2016</v>
      </c>
      <c r="C82" s="14">
        <v>43054.608576388891</v>
      </c>
      <c r="D82" t="s">
        <v>4220</v>
      </c>
      <c r="E82">
        <v>15</v>
      </c>
    </row>
    <row r="83" spans="1:5">
      <c r="A83" t="s">
        <v>126</v>
      </c>
      <c r="B83">
        <v>2016</v>
      </c>
      <c r="C83" s="14">
        <v>43054.608576388891</v>
      </c>
      <c r="D83" t="s">
        <v>4221</v>
      </c>
      <c r="E83">
        <v>15</v>
      </c>
    </row>
    <row r="84" spans="1:5">
      <c r="A84" t="s">
        <v>126</v>
      </c>
      <c r="B84">
        <v>2016</v>
      </c>
      <c r="C84" s="14">
        <v>43054.608576388891</v>
      </c>
      <c r="D84" t="s">
        <v>4222</v>
      </c>
      <c r="E84">
        <v>15</v>
      </c>
    </row>
    <row r="85" spans="1:5">
      <c r="A85" t="s">
        <v>126</v>
      </c>
      <c r="B85">
        <v>2016</v>
      </c>
      <c r="C85" s="14">
        <v>43054.608576388891</v>
      </c>
      <c r="D85" t="s">
        <v>4237</v>
      </c>
      <c r="E85">
        <v>100</v>
      </c>
    </row>
    <row r="86" spans="1:5">
      <c r="A86" t="s">
        <v>126</v>
      </c>
      <c r="B86">
        <v>2016</v>
      </c>
      <c r="C86" s="14">
        <v>43054.608576388891</v>
      </c>
      <c r="D86" t="s">
        <v>4238</v>
      </c>
      <c r="E86">
        <v>100</v>
      </c>
    </row>
    <row r="87" spans="1:5">
      <c r="A87" t="s">
        <v>126</v>
      </c>
      <c r="B87">
        <v>2016</v>
      </c>
      <c r="C87" s="14">
        <v>43054.608576388891</v>
      </c>
      <c r="D87" t="s">
        <v>4239</v>
      </c>
      <c r="E87">
        <v>100</v>
      </c>
    </row>
    <row r="88" spans="1:5">
      <c r="A88" t="s">
        <v>126</v>
      </c>
      <c r="B88">
        <v>2016</v>
      </c>
      <c r="C88" s="14">
        <v>43054.608576388891</v>
      </c>
      <c r="D88" t="s">
        <v>4240</v>
      </c>
      <c r="E88">
        <v>100</v>
      </c>
    </row>
    <row r="89" spans="1:5">
      <c r="A89" t="s">
        <v>126</v>
      </c>
      <c r="B89">
        <v>2016</v>
      </c>
      <c r="C89" s="14">
        <v>43054.608576388891</v>
      </c>
      <c r="D89" t="s">
        <v>4241</v>
      </c>
      <c r="E89">
        <v>100</v>
      </c>
    </row>
    <row r="90" spans="1:5">
      <c r="A90" t="s">
        <v>126</v>
      </c>
      <c r="B90">
        <v>2016</v>
      </c>
      <c r="C90" s="14">
        <v>43054.608576388891</v>
      </c>
      <c r="D90" t="s">
        <v>4242</v>
      </c>
      <c r="E90">
        <v>100</v>
      </c>
    </row>
    <row r="91" spans="1:5">
      <c r="A91" t="s">
        <v>126</v>
      </c>
      <c r="B91">
        <v>2016</v>
      </c>
      <c r="C91" s="14">
        <v>43054.608576388891</v>
      </c>
      <c r="D91" t="s">
        <v>4243</v>
      </c>
      <c r="E91">
        <v>100</v>
      </c>
    </row>
    <row r="92" spans="1:5">
      <c r="A92" t="s">
        <v>126</v>
      </c>
      <c r="B92">
        <v>2016</v>
      </c>
      <c r="C92" s="14">
        <v>43054.608576388891</v>
      </c>
      <c r="D92" t="s">
        <v>4244</v>
      </c>
      <c r="E92">
        <v>100</v>
      </c>
    </row>
    <row r="93" spans="1:5">
      <c r="A93" t="s">
        <v>126</v>
      </c>
      <c r="B93">
        <v>2016</v>
      </c>
      <c r="C93" s="14">
        <v>43054.608576388891</v>
      </c>
      <c r="D93" t="s">
        <v>4245</v>
      </c>
      <c r="E93">
        <v>100</v>
      </c>
    </row>
    <row r="94" spans="1:5">
      <c r="A94" t="s">
        <v>126</v>
      </c>
      <c r="B94">
        <v>2016</v>
      </c>
      <c r="C94" s="14">
        <v>43054.608576388891</v>
      </c>
      <c r="D94" t="s">
        <v>4246</v>
      </c>
      <c r="E94">
        <v>100</v>
      </c>
    </row>
    <row r="95" spans="1:5">
      <c r="A95" t="s">
        <v>126</v>
      </c>
      <c r="B95">
        <v>2016</v>
      </c>
      <c r="C95" s="14">
        <v>43054.608576388891</v>
      </c>
      <c r="D95" t="s">
        <v>4247</v>
      </c>
      <c r="E95">
        <v>100</v>
      </c>
    </row>
    <row r="96" spans="1:5">
      <c r="A96" t="s">
        <v>155</v>
      </c>
      <c r="B96">
        <v>2013</v>
      </c>
      <c r="C96" s="14">
        <v>43054.608576388891</v>
      </c>
      <c r="D96" t="s">
        <v>4248</v>
      </c>
      <c r="E96">
        <v>0</v>
      </c>
    </row>
    <row r="97" spans="1:5">
      <c r="A97" t="s">
        <v>155</v>
      </c>
      <c r="B97">
        <v>2013</v>
      </c>
      <c r="C97" s="14">
        <v>43054.608576388891</v>
      </c>
      <c r="D97" t="s">
        <v>4249</v>
      </c>
      <c r="E97">
        <v>0</v>
      </c>
    </row>
    <row r="98" spans="1:5">
      <c r="A98" t="s">
        <v>155</v>
      </c>
      <c r="B98">
        <v>2013</v>
      </c>
      <c r="C98" s="14">
        <v>43054.608576388891</v>
      </c>
      <c r="D98" t="s">
        <v>4250</v>
      </c>
      <c r="E98">
        <v>0</v>
      </c>
    </row>
    <row r="99" spans="1:5">
      <c r="A99" t="s">
        <v>155</v>
      </c>
      <c r="B99">
        <v>2014</v>
      </c>
      <c r="C99" s="14">
        <v>43054.608576388891</v>
      </c>
      <c r="D99" t="s">
        <v>4248</v>
      </c>
      <c r="E99">
        <v>0</v>
      </c>
    </row>
    <row r="100" spans="1:5">
      <c r="A100" t="s">
        <v>155</v>
      </c>
      <c r="B100">
        <v>2014</v>
      </c>
      <c r="C100" s="14">
        <v>43054.608576388891</v>
      </c>
      <c r="D100" t="s">
        <v>4249</v>
      </c>
      <c r="E100">
        <v>0</v>
      </c>
    </row>
    <row r="101" spans="1:5">
      <c r="A101" t="s">
        <v>155</v>
      </c>
      <c r="B101">
        <v>2014</v>
      </c>
      <c r="C101" s="14">
        <v>43054.608576388891</v>
      </c>
      <c r="D101" t="s">
        <v>4250</v>
      </c>
      <c r="E101">
        <v>0</v>
      </c>
    </row>
    <row r="102" spans="1:5">
      <c r="A102" t="s">
        <v>155</v>
      </c>
      <c r="B102">
        <v>2015</v>
      </c>
      <c r="C102" s="14">
        <v>43054.608576388891</v>
      </c>
      <c r="D102" t="s">
        <v>4248</v>
      </c>
      <c r="E102">
        <v>0</v>
      </c>
    </row>
    <row r="103" spans="1:5">
      <c r="A103" t="s">
        <v>155</v>
      </c>
      <c r="B103">
        <v>2015</v>
      </c>
      <c r="C103" s="14">
        <v>43054.608576388891</v>
      </c>
      <c r="D103" t="s">
        <v>4249</v>
      </c>
      <c r="E103">
        <v>0</v>
      </c>
    </row>
    <row r="104" spans="1:5">
      <c r="A104" t="s">
        <v>155</v>
      </c>
      <c r="B104">
        <v>2015</v>
      </c>
      <c r="C104" s="14">
        <v>43054.608576388891</v>
      </c>
      <c r="D104" t="s">
        <v>4250</v>
      </c>
      <c r="E104">
        <v>0</v>
      </c>
    </row>
    <row r="105" spans="1:5">
      <c r="A105" t="s">
        <v>155</v>
      </c>
      <c r="B105">
        <v>2016</v>
      </c>
      <c r="C105" s="14">
        <v>43054.608576388891</v>
      </c>
      <c r="D105" t="s">
        <v>4248</v>
      </c>
      <c r="E105">
        <v>0</v>
      </c>
    </row>
    <row r="106" spans="1:5">
      <c r="A106" t="s">
        <v>155</v>
      </c>
      <c r="B106">
        <v>2016</v>
      </c>
      <c r="C106" s="14">
        <v>43054.608576388891</v>
      </c>
      <c r="D106" t="s">
        <v>4249</v>
      </c>
      <c r="E106">
        <v>0</v>
      </c>
    </row>
    <row r="107" spans="1:5">
      <c r="A107" t="s">
        <v>155</v>
      </c>
      <c r="B107">
        <v>2016</v>
      </c>
      <c r="C107" s="14">
        <v>43054.608576388891</v>
      </c>
      <c r="D107" t="s">
        <v>4250</v>
      </c>
      <c r="E107">
        <v>0</v>
      </c>
    </row>
    <row r="108" spans="1:5">
      <c r="A108" t="s">
        <v>192</v>
      </c>
      <c r="B108">
        <v>2013</v>
      </c>
      <c r="C108" s="14">
        <v>43054.608576388891</v>
      </c>
      <c r="D108" t="s">
        <v>4251</v>
      </c>
      <c r="E108">
        <v>50001</v>
      </c>
    </row>
    <row r="109" spans="1:5">
      <c r="A109" t="s">
        <v>192</v>
      </c>
      <c r="B109">
        <v>2014</v>
      </c>
      <c r="C109" s="14">
        <v>43054.608576388891</v>
      </c>
      <c r="D109" t="s">
        <v>4251</v>
      </c>
      <c r="E109">
        <v>50001</v>
      </c>
    </row>
    <row r="110" spans="1:5">
      <c r="A110" t="s">
        <v>192</v>
      </c>
      <c r="B110">
        <v>2015</v>
      </c>
      <c r="C110" s="14">
        <v>43054.608576388891</v>
      </c>
      <c r="D110" t="s">
        <v>4251</v>
      </c>
      <c r="E110">
        <v>50001</v>
      </c>
    </row>
    <row r="111" spans="1:5">
      <c r="A111" t="s">
        <v>192</v>
      </c>
      <c r="B111">
        <v>2016</v>
      </c>
      <c r="C111" s="14">
        <v>43054.608576388891</v>
      </c>
      <c r="D111" t="s">
        <v>4251</v>
      </c>
      <c r="E111">
        <v>50001</v>
      </c>
    </row>
    <row r="112" spans="1:5">
      <c r="A112" t="s">
        <v>215</v>
      </c>
      <c r="B112">
        <v>2013</v>
      </c>
      <c r="C112" s="14">
        <v>43054.608576388891</v>
      </c>
      <c r="D112" t="s">
        <v>4252</v>
      </c>
      <c r="E112">
        <v>3350</v>
      </c>
    </row>
    <row r="113" spans="1:5">
      <c r="A113" t="s">
        <v>215</v>
      </c>
      <c r="B113">
        <v>2014</v>
      </c>
      <c r="C113" s="14">
        <v>43054.608576388891</v>
      </c>
      <c r="D113" t="s">
        <v>4252</v>
      </c>
      <c r="E113">
        <v>3350</v>
      </c>
    </row>
    <row r="114" spans="1:5">
      <c r="A114" t="s">
        <v>215</v>
      </c>
      <c r="B114">
        <v>2015</v>
      </c>
      <c r="C114" s="14">
        <v>43054.608576388891</v>
      </c>
      <c r="D114" t="s">
        <v>4252</v>
      </c>
      <c r="E114">
        <v>3350</v>
      </c>
    </row>
    <row r="115" spans="1:5">
      <c r="A115" t="s">
        <v>215</v>
      </c>
      <c r="B115">
        <v>2016</v>
      </c>
      <c r="C115" s="14">
        <v>43054.608576388891</v>
      </c>
      <c r="D115" t="s">
        <v>4252</v>
      </c>
      <c r="E115">
        <v>3350</v>
      </c>
    </row>
    <row r="116" spans="1:5">
      <c r="A116" t="s">
        <v>248</v>
      </c>
      <c r="B116">
        <v>2013</v>
      </c>
      <c r="C116" s="14">
        <v>43054.608576388891</v>
      </c>
      <c r="D116" t="s">
        <v>7493</v>
      </c>
      <c r="E116">
        <v>2500</v>
      </c>
    </row>
    <row r="117" spans="1:5">
      <c r="A117" t="s">
        <v>248</v>
      </c>
      <c r="B117">
        <v>2013</v>
      </c>
      <c r="C117" s="14">
        <v>43054.608576388891</v>
      </c>
      <c r="D117" t="s">
        <v>7494</v>
      </c>
      <c r="E117">
        <v>2500</v>
      </c>
    </row>
    <row r="118" spans="1:5">
      <c r="A118" t="s">
        <v>248</v>
      </c>
      <c r="B118">
        <v>2013</v>
      </c>
      <c r="C118" s="14">
        <v>43054.608576388891</v>
      </c>
      <c r="D118" t="s">
        <v>7495</v>
      </c>
      <c r="E118">
        <v>2500</v>
      </c>
    </row>
    <row r="119" spans="1:5">
      <c r="A119" t="s">
        <v>248</v>
      </c>
      <c r="B119">
        <v>2013</v>
      </c>
      <c r="C119" s="14">
        <v>43054.608576388891</v>
      </c>
      <c r="D119" t="s">
        <v>7496</v>
      </c>
      <c r="E119">
        <v>2500</v>
      </c>
    </row>
    <row r="120" spans="1:5">
      <c r="A120" t="s">
        <v>263</v>
      </c>
      <c r="B120">
        <v>2013</v>
      </c>
      <c r="C120" s="14">
        <v>43054.608576388891</v>
      </c>
      <c r="D120" t="s">
        <v>4253</v>
      </c>
      <c r="E120">
        <v>579.24</v>
      </c>
    </row>
    <row r="121" spans="1:5">
      <c r="A121" t="s">
        <v>263</v>
      </c>
      <c r="B121">
        <v>2013</v>
      </c>
      <c r="C121" s="14">
        <v>43054.608576388891</v>
      </c>
      <c r="D121" t="s">
        <v>4254</v>
      </c>
      <c r="E121">
        <v>43.44</v>
      </c>
    </row>
    <row r="122" spans="1:5">
      <c r="A122" t="s">
        <v>263</v>
      </c>
      <c r="B122">
        <v>2014</v>
      </c>
      <c r="C122" s="14">
        <v>43054.608576388891</v>
      </c>
      <c r="D122" t="s">
        <v>4253</v>
      </c>
      <c r="E122">
        <v>579.24</v>
      </c>
    </row>
    <row r="123" spans="1:5">
      <c r="A123" t="s">
        <v>263</v>
      </c>
      <c r="B123">
        <v>2014</v>
      </c>
      <c r="C123" s="14">
        <v>43054.608576388891</v>
      </c>
      <c r="D123" t="s">
        <v>4254</v>
      </c>
      <c r="E123">
        <v>43.44</v>
      </c>
    </row>
    <row r="124" spans="1:5">
      <c r="A124" t="s">
        <v>263</v>
      </c>
      <c r="B124">
        <v>2015</v>
      </c>
      <c r="C124" s="14">
        <v>43054.608576388891</v>
      </c>
      <c r="D124" t="s">
        <v>4253</v>
      </c>
      <c r="E124">
        <v>579.24</v>
      </c>
    </row>
    <row r="125" spans="1:5">
      <c r="A125" t="s">
        <v>263</v>
      </c>
      <c r="B125">
        <v>2015</v>
      </c>
      <c r="C125" s="14">
        <v>43054.608576388891</v>
      </c>
      <c r="D125" t="s">
        <v>4254</v>
      </c>
      <c r="E125">
        <v>43.44</v>
      </c>
    </row>
    <row r="126" spans="1:5">
      <c r="A126" t="s">
        <v>263</v>
      </c>
      <c r="B126">
        <v>2016</v>
      </c>
      <c r="C126" s="14">
        <v>43054.608576388891</v>
      </c>
      <c r="D126" t="s">
        <v>4254</v>
      </c>
      <c r="E126">
        <v>300</v>
      </c>
    </row>
    <row r="127" spans="1:5">
      <c r="A127" t="s">
        <v>263</v>
      </c>
      <c r="B127">
        <v>2016</v>
      </c>
      <c r="C127" s="14">
        <v>43054.608576388891</v>
      </c>
      <c r="D127" t="s">
        <v>7485</v>
      </c>
      <c r="E127">
        <v>150</v>
      </c>
    </row>
    <row r="128" spans="1:5">
      <c r="A128" t="s">
        <v>285</v>
      </c>
      <c r="B128">
        <v>2013</v>
      </c>
      <c r="C128" s="14">
        <v>43054.608576388891</v>
      </c>
      <c r="D128" t="s">
        <v>4255</v>
      </c>
      <c r="E128">
        <v>1000</v>
      </c>
    </row>
    <row r="129" spans="1:5">
      <c r="A129" t="s">
        <v>285</v>
      </c>
      <c r="B129">
        <v>2014</v>
      </c>
      <c r="C129" s="14">
        <v>43054.608576388891</v>
      </c>
      <c r="D129" t="s">
        <v>4256</v>
      </c>
      <c r="E129">
        <v>1000</v>
      </c>
    </row>
    <row r="130" spans="1:5">
      <c r="A130" t="s">
        <v>285</v>
      </c>
      <c r="B130">
        <v>2015</v>
      </c>
      <c r="C130" s="14">
        <v>43054.608576388891</v>
      </c>
      <c r="D130" t="s">
        <v>4256</v>
      </c>
      <c r="E130">
        <v>1000</v>
      </c>
    </row>
    <row r="131" spans="1:5">
      <c r="A131" t="s">
        <v>285</v>
      </c>
      <c r="B131">
        <v>2016</v>
      </c>
      <c r="C131" s="14">
        <v>43054.608576388891</v>
      </c>
      <c r="D131" t="s">
        <v>4256</v>
      </c>
      <c r="E131">
        <v>1000</v>
      </c>
    </row>
    <row r="132" spans="1:5">
      <c r="A132" t="s">
        <v>311</v>
      </c>
      <c r="B132">
        <v>2013</v>
      </c>
      <c r="C132" s="14">
        <v>43054.608576388891</v>
      </c>
      <c r="D132" t="s">
        <v>4277</v>
      </c>
      <c r="E132">
        <v>5000</v>
      </c>
    </row>
    <row r="133" spans="1:5">
      <c r="A133" t="s">
        <v>311</v>
      </c>
      <c r="B133">
        <v>2013</v>
      </c>
      <c r="C133" s="14">
        <v>43054.608576388891</v>
      </c>
      <c r="D133" t="s">
        <v>4278</v>
      </c>
      <c r="E133">
        <v>100</v>
      </c>
    </row>
    <row r="134" spans="1:5">
      <c r="A134" t="s">
        <v>311</v>
      </c>
      <c r="B134">
        <v>2014</v>
      </c>
      <c r="C134" s="14">
        <v>43054.608576388891</v>
      </c>
      <c r="D134" t="s">
        <v>4278</v>
      </c>
      <c r="E134">
        <v>100</v>
      </c>
    </row>
    <row r="135" spans="1:5">
      <c r="A135" t="s">
        <v>311</v>
      </c>
      <c r="B135">
        <v>2014</v>
      </c>
      <c r="C135" s="14">
        <v>43054.608576388891</v>
      </c>
      <c r="D135" t="s">
        <v>4279</v>
      </c>
      <c r="E135">
        <v>5000</v>
      </c>
    </row>
    <row r="136" spans="1:5">
      <c r="A136" t="s">
        <v>311</v>
      </c>
      <c r="B136">
        <v>2015</v>
      </c>
      <c r="C136" s="14">
        <v>43054.608576388891</v>
      </c>
      <c r="D136" t="s">
        <v>7497</v>
      </c>
      <c r="E136">
        <v>11634.13</v>
      </c>
    </row>
    <row r="137" spans="1:5">
      <c r="A137" t="s">
        <v>311</v>
      </c>
      <c r="B137">
        <v>2015</v>
      </c>
      <c r="C137" s="14">
        <v>43054.608576388891</v>
      </c>
      <c r="D137" t="s">
        <v>7498</v>
      </c>
      <c r="E137">
        <v>1163.42</v>
      </c>
    </row>
    <row r="138" spans="1:5">
      <c r="A138" t="s">
        <v>311</v>
      </c>
      <c r="B138">
        <v>2015</v>
      </c>
      <c r="C138" s="14">
        <v>43054.608576388891</v>
      </c>
      <c r="D138" t="s">
        <v>7499</v>
      </c>
      <c r="E138">
        <v>5000</v>
      </c>
    </row>
    <row r="139" spans="1:5">
      <c r="A139" t="s">
        <v>311</v>
      </c>
      <c r="B139">
        <v>2015</v>
      </c>
      <c r="C139" s="14">
        <v>43054.608576388891</v>
      </c>
      <c r="D139" t="s">
        <v>7500</v>
      </c>
      <c r="E139">
        <v>100</v>
      </c>
    </row>
    <row r="140" spans="1:5">
      <c r="A140" t="s">
        <v>311</v>
      </c>
      <c r="B140">
        <v>2016</v>
      </c>
      <c r="C140" s="14">
        <v>43054.608576388891</v>
      </c>
      <c r="D140" t="s">
        <v>7486</v>
      </c>
      <c r="E140">
        <v>1188.8</v>
      </c>
    </row>
    <row r="141" spans="1:5">
      <c r="A141" t="s">
        <v>311</v>
      </c>
      <c r="B141">
        <v>2016</v>
      </c>
      <c r="C141" s="14">
        <v>43054.608576388891</v>
      </c>
      <c r="D141" t="s">
        <v>7487</v>
      </c>
      <c r="E141">
        <v>2377.61</v>
      </c>
    </row>
    <row r="142" spans="1:5">
      <c r="A142" t="s">
        <v>311</v>
      </c>
      <c r="B142">
        <v>2016</v>
      </c>
      <c r="C142" s="14">
        <v>43054.608576388891</v>
      </c>
      <c r="D142" t="s">
        <v>7488</v>
      </c>
      <c r="E142">
        <v>100</v>
      </c>
    </row>
    <row r="143" spans="1:5">
      <c r="A143" t="s">
        <v>318</v>
      </c>
      <c r="B143">
        <v>2013</v>
      </c>
      <c r="C143" s="14">
        <v>43054.608576388891</v>
      </c>
      <c r="D143" t="s">
        <v>4257</v>
      </c>
      <c r="E143">
        <v>20000</v>
      </c>
    </row>
    <row r="144" spans="1:5">
      <c r="A144" t="s">
        <v>318</v>
      </c>
      <c r="B144">
        <v>2013</v>
      </c>
      <c r="C144" s="14">
        <v>43054.608576388891</v>
      </c>
      <c r="D144" t="s">
        <v>4258</v>
      </c>
      <c r="E144">
        <v>2000</v>
      </c>
    </row>
    <row r="145" spans="1:5">
      <c r="A145" t="s">
        <v>318</v>
      </c>
      <c r="B145">
        <v>2014</v>
      </c>
      <c r="C145" s="14">
        <v>43054.608576388891</v>
      </c>
      <c r="D145" t="s">
        <v>4259</v>
      </c>
      <c r="E145">
        <v>20000</v>
      </c>
    </row>
    <row r="146" spans="1:5">
      <c r="A146" t="s">
        <v>318</v>
      </c>
      <c r="B146">
        <v>2014</v>
      </c>
      <c r="C146" s="14">
        <v>43054.608576388891</v>
      </c>
      <c r="D146" t="s">
        <v>4260</v>
      </c>
      <c r="E146">
        <v>2000</v>
      </c>
    </row>
    <row r="147" spans="1:5">
      <c r="A147" t="s">
        <v>318</v>
      </c>
      <c r="B147">
        <v>2015</v>
      </c>
      <c r="C147" s="14">
        <v>43054.608576388891</v>
      </c>
      <c r="D147" t="s">
        <v>7489</v>
      </c>
      <c r="E147">
        <v>2000</v>
      </c>
    </row>
    <row r="148" spans="1:5">
      <c r="A148" t="s">
        <v>318</v>
      </c>
      <c r="B148">
        <v>2015</v>
      </c>
      <c r="C148" s="14">
        <v>43054.608576388891</v>
      </c>
      <c r="D148" t="s">
        <v>7490</v>
      </c>
      <c r="E148">
        <v>200</v>
      </c>
    </row>
    <row r="149" spans="1:5">
      <c r="A149" t="s">
        <v>318</v>
      </c>
      <c r="B149">
        <v>2015</v>
      </c>
      <c r="C149" s="14">
        <v>43054.608576388891</v>
      </c>
      <c r="D149" t="s">
        <v>7491</v>
      </c>
      <c r="E149">
        <v>2000</v>
      </c>
    </row>
    <row r="150" spans="1:5">
      <c r="A150" t="s">
        <v>318</v>
      </c>
      <c r="B150">
        <v>2015</v>
      </c>
      <c r="C150" s="14">
        <v>43054.608576388891</v>
      </c>
      <c r="D150" t="s">
        <v>4259</v>
      </c>
      <c r="E150">
        <v>10000</v>
      </c>
    </row>
    <row r="151" spans="1:5">
      <c r="A151" t="s">
        <v>318</v>
      </c>
      <c r="B151">
        <v>2015</v>
      </c>
      <c r="C151" s="14">
        <v>43054.608576388891</v>
      </c>
      <c r="D151" t="s">
        <v>4260</v>
      </c>
      <c r="E151">
        <v>2000</v>
      </c>
    </row>
    <row r="152" spans="1:5">
      <c r="A152" t="s">
        <v>318</v>
      </c>
      <c r="B152">
        <v>2015</v>
      </c>
      <c r="C152" s="14">
        <v>43054.608576388891</v>
      </c>
      <c r="D152" t="s">
        <v>7492</v>
      </c>
      <c r="E152">
        <v>200</v>
      </c>
    </row>
    <row r="153" spans="1:5">
      <c r="A153" t="s">
        <v>318</v>
      </c>
      <c r="B153">
        <v>2016</v>
      </c>
      <c r="C153" s="14">
        <v>43054.608576388891</v>
      </c>
      <c r="D153" t="s">
        <v>7489</v>
      </c>
      <c r="E153">
        <v>2000</v>
      </c>
    </row>
    <row r="154" spans="1:5">
      <c r="A154" t="s">
        <v>318</v>
      </c>
      <c r="B154">
        <v>2016</v>
      </c>
      <c r="C154" s="14">
        <v>43054.608576388891</v>
      </c>
      <c r="D154" t="s">
        <v>7490</v>
      </c>
      <c r="E154">
        <v>200</v>
      </c>
    </row>
    <row r="155" spans="1:5">
      <c r="A155" t="s">
        <v>318</v>
      </c>
      <c r="B155">
        <v>2016</v>
      </c>
      <c r="C155" s="14">
        <v>43054.608576388891</v>
      </c>
      <c r="D155" t="s">
        <v>7491</v>
      </c>
      <c r="E155">
        <v>2000</v>
      </c>
    </row>
    <row r="156" spans="1:5">
      <c r="A156" t="s">
        <v>318</v>
      </c>
      <c r="B156">
        <v>2016</v>
      </c>
      <c r="C156" s="14">
        <v>43054.608576388891</v>
      </c>
      <c r="D156" t="s">
        <v>4259</v>
      </c>
      <c r="E156">
        <v>10000</v>
      </c>
    </row>
    <row r="157" spans="1:5">
      <c r="A157" t="s">
        <v>318</v>
      </c>
      <c r="B157">
        <v>2016</v>
      </c>
      <c r="C157" s="14">
        <v>43054.608576388891</v>
      </c>
      <c r="D157" t="s">
        <v>4260</v>
      </c>
      <c r="E157">
        <v>2000</v>
      </c>
    </row>
    <row r="158" spans="1:5">
      <c r="A158" t="s">
        <v>318</v>
      </c>
      <c r="B158">
        <v>2016</v>
      </c>
      <c r="C158" s="14">
        <v>43054.608576388891</v>
      </c>
      <c r="D158" t="s">
        <v>7492</v>
      </c>
      <c r="E158">
        <v>200</v>
      </c>
    </row>
    <row r="159" spans="1:5">
      <c r="A159" t="s">
        <v>327</v>
      </c>
      <c r="B159">
        <v>2013</v>
      </c>
      <c r="C159" s="14">
        <v>43054.608576388891</v>
      </c>
      <c r="D159" t="s">
        <v>4261</v>
      </c>
      <c r="E159">
        <v>9000</v>
      </c>
    </row>
    <row r="160" spans="1:5">
      <c r="A160" t="s">
        <v>327</v>
      </c>
      <c r="B160">
        <v>2013</v>
      </c>
      <c r="C160" s="14">
        <v>43054.608576388891</v>
      </c>
      <c r="D160" t="s">
        <v>4262</v>
      </c>
      <c r="E160">
        <v>6800</v>
      </c>
    </row>
    <row r="161" spans="1:5">
      <c r="A161" t="s">
        <v>327</v>
      </c>
      <c r="B161">
        <v>2013</v>
      </c>
      <c r="C161" s="14">
        <v>43054.608576388891</v>
      </c>
      <c r="D161" t="s">
        <v>4263</v>
      </c>
      <c r="E161">
        <v>6800</v>
      </c>
    </row>
    <row r="162" spans="1:5">
      <c r="A162" t="s">
        <v>327</v>
      </c>
      <c r="B162">
        <v>2013</v>
      </c>
      <c r="C162" s="14">
        <v>43054.608576388891</v>
      </c>
      <c r="D162" t="s">
        <v>4264</v>
      </c>
      <c r="E162">
        <v>9000</v>
      </c>
    </row>
    <row r="163" spans="1:5">
      <c r="A163" t="s">
        <v>327</v>
      </c>
      <c r="B163">
        <v>2014</v>
      </c>
      <c r="C163" s="14">
        <v>43054.608576388891</v>
      </c>
      <c r="D163" t="s">
        <v>4261</v>
      </c>
      <c r="E163">
        <v>9000</v>
      </c>
    </row>
    <row r="164" spans="1:5">
      <c r="A164" t="s">
        <v>327</v>
      </c>
      <c r="B164">
        <v>2014</v>
      </c>
      <c r="C164" s="14">
        <v>43054.608576388891</v>
      </c>
      <c r="D164" t="s">
        <v>4265</v>
      </c>
      <c r="E164">
        <v>6800</v>
      </c>
    </row>
    <row r="165" spans="1:5">
      <c r="A165" t="s">
        <v>327</v>
      </c>
      <c r="B165">
        <v>2014</v>
      </c>
      <c r="C165" s="14">
        <v>43054.608576388891</v>
      </c>
      <c r="D165" t="s">
        <v>4266</v>
      </c>
      <c r="E165">
        <v>4444</v>
      </c>
    </row>
    <row r="166" spans="1:5">
      <c r="A166" t="s">
        <v>327</v>
      </c>
      <c r="B166">
        <v>2014</v>
      </c>
      <c r="C166" s="14">
        <v>43054.608576388891</v>
      </c>
      <c r="D166" t="s">
        <v>4262</v>
      </c>
      <c r="E166">
        <v>6800</v>
      </c>
    </row>
    <row r="167" spans="1:5">
      <c r="A167" t="s">
        <v>327</v>
      </c>
      <c r="B167">
        <v>2014</v>
      </c>
      <c r="C167" s="14">
        <v>43054.608576388891</v>
      </c>
      <c r="D167" t="s">
        <v>4263</v>
      </c>
      <c r="E167">
        <v>6800</v>
      </c>
    </row>
    <row r="168" spans="1:5">
      <c r="A168" t="s">
        <v>327</v>
      </c>
      <c r="B168">
        <v>2014</v>
      </c>
      <c r="C168" s="14">
        <v>43054.608576388891</v>
      </c>
      <c r="D168" t="s">
        <v>4264</v>
      </c>
      <c r="E168">
        <v>9000</v>
      </c>
    </row>
    <row r="169" spans="1:5">
      <c r="A169" t="s">
        <v>327</v>
      </c>
      <c r="B169">
        <v>2015</v>
      </c>
      <c r="C169" s="14">
        <v>43054.608576388891</v>
      </c>
      <c r="D169" t="s">
        <v>4261</v>
      </c>
      <c r="E169">
        <v>9000</v>
      </c>
    </row>
    <row r="170" spans="1:5">
      <c r="A170" t="s">
        <v>327</v>
      </c>
      <c r="B170">
        <v>2015</v>
      </c>
      <c r="C170" s="14">
        <v>43054.608576388891</v>
      </c>
      <c r="D170" t="s">
        <v>4265</v>
      </c>
      <c r="E170">
        <v>6800</v>
      </c>
    </row>
    <row r="171" spans="1:5">
      <c r="A171" t="s">
        <v>327</v>
      </c>
      <c r="B171">
        <v>2015</v>
      </c>
      <c r="C171" s="14">
        <v>43054.608576388891</v>
      </c>
      <c r="D171" t="s">
        <v>4266</v>
      </c>
      <c r="E171">
        <v>4444</v>
      </c>
    </row>
    <row r="172" spans="1:5">
      <c r="A172" t="s">
        <v>327</v>
      </c>
      <c r="B172">
        <v>2015</v>
      </c>
      <c r="C172" s="14">
        <v>43054.608576388891</v>
      </c>
      <c r="D172" t="s">
        <v>4262</v>
      </c>
      <c r="E172">
        <v>6800</v>
      </c>
    </row>
    <row r="173" spans="1:5">
      <c r="A173" t="s">
        <v>327</v>
      </c>
      <c r="B173">
        <v>2015</v>
      </c>
      <c r="C173" s="14">
        <v>43054.608576388891</v>
      </c>
      <c r="D173" t="s">
        <v>4263</v>
      </c>
      <c r="E173">
        <v>6800</v>
      </c>
    </row>
    <row r="174" spans="1:5">
      <c r="A174" t="s">
        <v>327</v>
      </c>
      <c r="B174">
        <v>2015</v>
      </c>
      <c r="C174" s="14">
        <v>43054.608576388891</v>
      </c>
      <c r="D174" t="s">
        <v>4264</v>
      </c>
      <c r="E174">
        <v>9000</v>
      </c>
    </row>
    <row r="175" spans="1:5">
      <c r="A175" t="s">
        <v>327</v>
      </c>
      <c r="B175">
        <v>2016</v>
      </c>
      <c r="C175" s="14">
        <v>43054.608576388891</v>
      </c>
      <c r="D175" t="s">
        <v>4261</v>
      </c>
      <c r="E175">
        <v>9000</v>
      </c>
    </row>
    <row r="176" spans="1:5">
      <c r="A176" t="s">
        <v>327</v>
      </c>
      <c r="B176">
        <v>2016</v>
      </c>
      <c r="C176" s="14">
        <v>43054.608576388891</v>
      </c>
      <c r="D176" t="s">
        <v>4265</v>
      </c>
      <c r="E176">
        <v>6800</v>
      </c>
    </row>
    <row r="177" spans="1:5">
      <c r="A177" t="s">
        <v>327</v>
      </c>
      <c r="B177">
        <v>2016</v>
      </c>
      <c r="C177" s="14">
        <v>43054.608576388891</v>
      </c>
      <c r="D177" t="s">
        <v>4266</v>
      </c>
      <c r="E177">
        <v>4444</v>
      </c>
    </row>
    <row r="178" spans="1:5">
      <c r="A178" t="s">
        <v>327</v>
      </c>
      <c r="B178">
        <v>2016</v>
      </c>
      <c r="C178" s="14">
        <v>43054.608576388891</v>
      </c>
      <c r="D178" t="s">
        <v>4262</v>
      </c>
      <c r="E178">
        <v>6800</v>
      </c>
    </row>
    <row r="179" spans="1:5">
      <c r="A179" t="s">
        <v>327</v>
      </c>
      <c r="B179">
        <v>2016</v>
      </c>
      <c r="C179" s="14">
        <v>43054.608576388891</v>
      </c>
      <c r="D179" t="s">
        <v>4263</v>
      </c>
      <c r="E179">
        <v>6800</v>
      </c>
    </row>
    <row r="180" spans="1:5">
      <c r="A180" t="s">
        <v>327</v>
      </c>
      <c r="B180">
        <v>2016</v>
      </c>
      <c r="C180" s="14">
        <v>43054.608576388891</v>
      </c>
      <c r="D180" t="s">
        <v>4264</v>
      </c>
      <c r="E180">
        <v>9000</v>
      </c>
    </row>
    <row r="181" spans="1:5">
      <c r="A181" t="s">
        <v>336</v>
      </c>
      <c r="B181">
        <v>2013</v>
      </c>
      <c r="C181" s="14">
        <v>43054.608576388891</v>
      </c>
      <c r="D181" t="s">
        <v>4267</v>
      </c>
      <c r="E181">
        <v>0</v>
      </c>
    </row>
    <row r="182" spans="1:5">
      <c r="A182" t="s">
        <v>336</v>
      </c>
      <c r="B182">
        <v>2013</v>
      </c>
      <c r="C182" s="14">
        <v>43054.608576388891</v>
      </c>
      <c r="D182" t="s">
        <v>4268</v>
      </c>
      <c r="E182">
        <v>0</v>
      </c>
    </row>
    <row r="183" spans="1:5">
      <c r="A183" t="s">
        <v>336</v>
      </c>
      <c r="B183">
        <v>2013</v>
      </c>
      <c r="C183" s="14">
        <v>43054.608576388891</v>
      </c>
      <c r="D183" t="s">
        <v>4269</v>
      </c>
      <c r="E183">
        <v>0</v>
      </c>
    </row>
    <row r="184" spans="1:5">
      <c r="A184" t="s">
        <v>336</v>
      </c>
      <c r="B184">
        <v>2013</v>
      </c>
      <c r="C184" s="14">
        <v>43054.608576388891</v>
      </c>
      <c r="D184" t="s">
        <v>4270</v>
      </c>
      <c r="E184">
        <v>0</v>
      </c>
    </row>
    <row r="185" spans="1:5">
      <c r="A185" t="s">
        <v>336</v>
      </c>
      <c r="B185">
        <v>2013</v>
      </c>
      <c r="C185" s="14">
        <v>43054.608576388891</v>
      </c>
      <c r="D185" t="s">
        <v>4271</v>
      </c>
      <c r="E185">
        <v>100</v>
      </c>
    </row>
    <row r="186" spans="1:5">
      <c r="A186" t="s">
        <v>336</v>
      </c>
      <c r="B186">
        <v>2014</v>
      </c>
      <c r="C186" s="14">
        <v>43054.608576388891</v>
      </c>
      <c r="D186" t="s">
        <v>4267</v>
      </c>
      <c r="E186">
        <v>0</v>
      </c>
    </row>
    <row r="187" spans="1:5">
      <c r="A187" t="s">
        <v>336</v>
      </c>
      <c r="B187">
        <v>2014</v>
      </c>
      <c r="C187" s="14">
        <v>43054.608576388891</v>
      </c>
      <c r="D187" t="s">
        <v>4268</v>
      </c>
      <c r="E187">
        <v>0</v>
      </c>
    </row>
    <row r="188" spans="1:5">
      <c r="A188" t="s">
        <v>336</v>
      </c>
      <c r="B188">
        <v>2014</v>
      </c>
      <c r="C188" s="14">
        <v>43054.608576388891</v>
      </c>
      <c r="D188" t="s">
        <v>4269</v>
      </c>
      <c r="E188">
        <v>0</v>
      </c>
    </row>
    <row r="189" spans="1:5">
      <c r="A189" t="s">
        <v>336</v>
      </c>
      <c r="B189">
        <v>2014</v>
      </c>
      <c r="C189" s="14">
        <v>43054.608576388891</v>
      </c>
      <c r="D189" t="s">
        <v>4271</v>
      </c>
      <c r="E189">
        <v>100</v>
      </c>
    </row>
    <row r="190" spans="1:5">
      <c r="A190" t="s">
        <v>336</v>
      </c>
      <c r="B190">
        <v>2015</v>
      </c>
      <c r="C190" s="14">
        <v>43054.608576388891</v>
      </c>
      <c r="D190" t="s">
        <v>4267</v>
      </c>
      <c r="E190">
        <v>0</v>
      </c>
    </row>
    <row r="191" spans="1:5">
      <c r="A191" t="s">
        <v>336</v>
      </c>
      <c r="B191">
        <v>2015</v>
      </c>
      <c r="C191" s="14">
        <v>43054.608576388891</v>
      </c>
      <c r="D191" t="s">
        <v>4268</v>
      </c>
      <c r="E191">
        <v>0</v>
      </c>
    </row>
    <row r="192" spans="1:5">
      <c r="A192" t="s">
        <v>336</v>
      </c>
      <c r="B192">
        <v>2015</v>
      </c>
      <c r="C192" s="14">
        <v>43054.608576388891</v>
      </c>
      <c r="D192" t="s">
        <v>4269</v>
      </c>
      <c r="E192">
        <v>0</v>
      </c>
    </row>
    <row r="193" spans="1:5">
      <c r="A193" t="s">
        <v>336</v>
      </c>
      <c r="B193">
        <v>2015</v>
      </c>
      <c r="C193" s="14">
        <v>43054.608576388891</v>
      </c>
      <c r="D193" t="s">
        <v>4271</v>
      </c>
      <c r="E193">
        <v>100</v>
      </c>
    </row>
    <row r="194" spans="1:5">
      <c r="A194" t="s">
        <v>336</v>
      </c>
      <c r="B194">
        <v>2016</v>
      </c>
      <c r="C194" s="14">
        <v>43054.608576388891</v>
      </c>
      <c r="D194" t="s">
        <v>4267</v>
      </c>
      <c r="E194">
        <v>0</v>
      </c>
    </row>
    <row r="195" spans="1:5">
      <c r="A195" t="s">
        <v>336</v>
      </c>
      <c r="B195">
        <v>2016</v>
      </c>
      <c r="C195" s="14">
        <v>43054.608576388891</v>
      </c>
      <c r="D195" t="s">
        <v>4268</v>
      </c>
      <c r="E195">
        <v>0</v>
      </c>
    </row>
    <row r="196" spans="1:5">
      <c r="A196" t="s">
        <v>336</v>
      </c>
      <c r="B196">
        <v>2016</v>
      </c>
      <c r="C196" s="14">
        <v>43054.608576388891</v>
      </c>
      <c r="D196" t="s">
        <v>4269</v>
      </c>
      <c r="E196">
        <v>0</v>
      </c>
    </row>
    <row r="197" spans="1:5">
      <c r="A197" t="s">
        <v>336</v>
      </c>
      <c r="B197">
        <v>2016</v>
      </c>
      <c r="C197" s="14">
        <v>43054.608576388891</v>
      </c>
      <c r="D197" t="s">
        <v>4271</v>
      </c>
      <c r="E197">
        <v>100</v>
      </c>
    </row>
    <row r="198" spans="1:5">
      <c r="A198" t="s">
        <v>359</v>
      </c>
      <c r="B198">
        <v>2013</v>
      </c>
      <c r="C198" s="14">
        <v>43054.608576388891</v>
      </c>
      <c r="D198" t="s">
        <v>4272</v>
      </c>
      <c r="E198">
        <v>1000</v>
      </c>
    </row>
    <row r="199" spans="1:5">
      <c r="A199" t="s">
        <v>359</v>
      </c>
      <c r="B199">
        <v>2013</v>
      </c>
      <c r="C199" s="14">
        <v>43054.608576388891</v>
      </c>
      <c r="D199" t="s">
        <v>4273</v>
      </c>
      <c r="E199">
        <v>1000</v>
      </c>
    </row>
    <row r="200" spans="1:5">
      <c r="A200" t="s">
        <v>359</v>
      </c>
      <c r="B200">
        <v>2014</v>
      </c>
      <c r="C200" s="14">
        <v>43054.608576388891</v>
      </c>
      <c r="D200" t="s">
        <v>4272</v>
      </c>
      <c r="E200">
        <v>1000</v>
      </c>
    </row>
    <row r="201" spans="1:5">
      <c r="A201" t="s">
        <v>359</v>
      </c>
      <c r="B201">
        <v>2014</v>
      </c>
      <c r="C201" s="14">
        <v>43054.608576388891</v>
      </c>
      <c r="D201" t="s">
        <v>4274</v>
      </c>
      <c r="E201">
        <v>1000</v>
      </c>
    </row>
    <row r="202" spans="1:5">
      <c r="A202" t="s">
        <v>359</v>
      </c>
      <c r="B202">
        <v>2015</v>
      </c>
      <c r="C202" s="14">
        <v>43054.608576388891</v>
      </c>
      <c r="D202" t="s">
        <v>4272</v>
      </c>
      <c r="E202">
        <v>1000</v>
      </c>
    </row>
    <row r="203" spans="1:5">
      <c r="A203" t="s">
        <v>359</v>
      </c>
      <c r="B203">
        <v>2015</v>
      </c>
      <c r="C203" s="14">
        <v>43054.608576388891</v>
      </c>
      <c r="D203" t="s">
        <v>4274</v>
      </c>
      <c r="E203">
        <v>1000</v>
      </c>
    </row>
    <row r="204" spans="1:5">
      <c r="A204" t="s">
        <v>359</v>
      </c>
      <c r="B204">
        <v>2016</v>
      </c>
      <c r="C204" s="14">
        <v>43054.608576388891</v>
      </c>
      <c r="D204" t="s">
        <v>4272</v>
      </c>
      <c r="E204">
        <v>1000</v>
      </c>
    </row>
    <row r="205" spans="1:5">
      <c r="A205" t="s">
        <v>359</v>
      </c>
      <c r="B205">
        <v>2016</v>
      </c>
      <c r="C205" s="14">
        <v>43054.608576388891</v>
      </c>
      <c r="D205" t="s">
        <v>4274</v>
      </c>
      <c r="E205">
        <v>1000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667"/>
  <sheetViews>
    <sheetView topLeftCell="A55" workbookViewId="0">
      <selection activeCell="W85" sqref="W85"/>
    </sheetView>
  </sheetViews>
  <sheetFormatPr defaultRowHeight="15"/>
  <sheetData>
    <row r="1" spans="1:4">
      <c r="A1">
        <v>2.4</v>
      </c>
      <c r="B1" t="s">
        <v>4858</v>
      </c>
    </row>
    <row r="2" spans="1:4">
      <c r="A2" s="10" t="str">
        <f>HYPERLINK("#'Contents'!B19", "Back to Contents")</f>
        <v>Back to Contents</v>
      </c>
    </row>
    <row r="3" spans="1:4">
      <c r="A3" t="s">
        <v>109</v>
      </c>
      <c r="B3" t="s">
        <v>110</v>
      </c>
      <c r="C3" t="s">
        <v>1040</v>
      </c>
      <c r="D3" t="s">
        <v>1041</v>
      </c>
    </row>
    <row r="4" spans="1:4">
      <c r="A4" s="14">
        <v>43054.605798611112</v>
      </c>
      <c r="B4" t="s">
        <v>162</v>
      </c>
      <c r="C4" t="s">
        <v>1042</v>
      </c>
    </row>
    <row r="5" spans="1:4">
      <c r="A5" s="14">
        <v>43054.605798611112</v>
      </c>
      <c r="B5" t="s">
        <v>162</v>
      </c>
      <c r="C5" t="s">
        <v>1042</v>
      </c>
    </row>
    <row r="6" spans="1:4">
      <c r="A6" s="14">
        <v>43054.605798611112</v>
      </c>
      <c r="B6" t="s">
        <v>162</v>
      </c>
      <c r="C6" t="s">
        <v>1042</v>
      </c>
      <c r="D6" t="s">
        <v>1018</v>
      </c>
    </row>
    <row r="7" spans="1:4">
      <c r="A7" s="14">
        <v>43054.605798611112</v>
      </c>
      <c r="B7" t="s">
        <v>162</v>
      </c>
      <c r="C7" t="s">
        <v>1042</v>
      </c>
    </row>
    <row r="8" spans="1:4">
      <c r="A8" s="14">
        <v>43054.605798611112</v>
      </c>
      <c r="B8" t="s">
        <v>162</v>
      </c>
      <c r="C8" t="s">
        <v>1042</v>
      </c>
    </row>
    <row r="9" spans="1:4">
      <c r="A9" s="14">
        <v>43054.605798611112</v>
      </c>
      <c r="B9" t="s">
        <v>162</v>
      </c>
      <c r="C9" t="s">
        <v>1042</v>
      </c>
      <c r="D9" t="s">
        <v>1045</v>
      </c>
    </row>
    <row r="10" spans="1:4">
      <c r="A10" s="14">
        <v>43054.605798611112</v>
      </c>
      <c r="B10" t="s">
        <v>162</v>
      </c>
      <c r="C10" t="s">
        <v>1042</v>
      </c>
    </row>
    <row r="11" spans="1:4">
      <c r="A11" s="14">
        <v>43054.605798611112</v>
      </c>
      <c r="B11" t="s">
        <v>162</v>
      </c>
      <c r="C11" t="s">
        <v>1042</v>
      </c>
    </row>
    <row r="12" spans="1:4">
      <c r="A12" s="14">
        <v>43054.605798611112</v>
      </c>
      <c r="B12" t="s">
        <v>162</v>
      </c>
      <c r="C12" t="s">
        <v>1042</v>
      </c>
      <c r="D12" t="s">
        <v>1046</v>
      </c>
    </row>
    <row r="13" spans="1:4">
      <c r="A13" s="14">
        <v>43054.605798611112</v>
      </c>
      <c r="B13" t="s">
        <v>162</v>
      </c>
      <c r="C13" t="s">
        <v>1042</v>
      </c>
    </row>
    <row r="14" spans="1:4">
      <c r="A14" s="14">
        <v>43054.605798611112</v>
      </c>
      <c r="B14" t="s">
        <v>162</v>
      </c>
      <c r="C14" t="s">
        <v>1042</v>
      </c>
    </row>
    <row r="15" spans="1:4">
      <c r="A15" s="14">
        <v>43054.605798611112</v>
      </c>
      <c r="B15" t="s">
        <v>162</v>
      </c>
      <c r="C15" t="s">
        <v>1042</v>
      </c>
      <c r="D15" t="s">
        <v>1018</v>
      </c>
    </row>
    <row r="16" spans="1:4">
      <c r="A16" s="14">
        <v>43054.605798611112</v>
      </c>
      <c r="B16" t="s">
        <v>162</v>
      </c>
      <c r="C16" t="s">
        <v>1042</v>
      </c>
    </row>
    <row r="17" spans="1:4">
      <c r="A17" s="14">
        <v>43054.605798611112</v>
      </c>
      <c r="B17" t="s">
        <v>162</v>
      </c>
      <c r="C17" t="s">
        <v>1042</v>
      </c>
    </row>
    <row r="18" spans="1:4">
      <c r="A18" s="14">
        <v>43054.605798611112</v>
      </c>
      <c r="B18" t="s">
        <v>162</v>
      </c>
      <c r="C18" t="s">
        <v>1042</v>
      </c>
      <c r="D18" t="s">
        <v>1045</v>
      </c>
    </row>
    <row r="19" spans="1:4">
      <c r="A19" s="14">
        <v>43054.605798611112</v>
      </c>
      <c r="B19" t="s">
        <v>162</v>
      </c>
      <c r="C19" t="s">
        <v>1042</v>
      </c>
    </row>
    <row r="20" spans="1:4">
      <c r="A20" s="14">
        <v>43054.605798611112</v>
      </c>
      <c r="B20" t="s">
        <v>162</v>
      </c>
      <c r="C20" t="s">
        <v>1042</v>
      </c>
    </row>
    <row r="21" spans="1:4">
      <c r="A21" s="14">
        <v>43054.605798611112</v>
      </c>
      <c r="B21" t="s">
        <v>162</v>
      </c>
      <c r="C21" t="s">
        <v>1042</v>
      </c>
      <c r="D21" t="s">
        <v>1046</v>
      </c>
    </row>
    <row r="22" spans="1:4">
      <c r="A22" s="14">
        <v>43054.605798611112</v>
      </c>
      <c r="B22" t="s">
        <v>162</v>
      </c>
      <c r="C22" t="s">
        <v>1042</v>
      </c>
    </row>
    <row r="23" spans="1:4">
      <c r="A23" s="14">
        <v>43054.605798611112</v>
      </c>
      <c r="B23" t="s">
        <v>162</v>
      </c>
      <c r="C23" t="s">
        <v>1042</v>
      </c>
    </row>
    <row r="24" spans="1:4">
      <c r="A24" s="14">
        <v>43054.605798611112</v>
      </c>
      <c r="B24" t="s">
        <v>162</v>
      </c>
      <c r="C24" t="s">
        <v>1042</v>
      </c>
      <c r="D24" t="s">
        <v>1018</v>
      </c>
    </row>
    <row r="25" spans="1:4">
      <c r="A25" s="14">
        <v>43054.605798611112</v>
      </c>
      <c r="B25" t="s">
        <v>162</v>
      </c>
      <c r="C25" t="s">
        <v>1042</v>
      </c>
    </row>
    <row r="26" spans="1:4">
      <c r="A26" s="14">
        <v>43054.605798611112</v>
      </c>
      <c r="B26" t="s">
        <v>162</v>
      </c>
      <c r="C26" t="s">
        <v>1042</v>
      </c>
    </row>
    <row r="27" spans="1:4">
      <c r="A27" s="14">
        <v>43054.605798611112</v>
      </c>
      <c r="B27" t="s">
        <v>162</v>
      </c>
      <c r="C27" t="s">
        <v>1042</v>
      </c>
      <c r="D27" t="s">
        <v>5457</v>
      </c>
    </row>
    <row r="28" spans="1:4">
      <c r="A28" s="14">
        <v>43054.605798611112</v>
      </c>
      <c r="B28" t="s">
        <v>162</v>
      </c>
      <c r="C28" t="s">
        <v>1042</v>
      </c>
    </row>
    <row r="29" spans="1:4">
      <c r="A29" s="14">
        <v>43054.605798611112</v>
      </c>
      <c r="B29" t="s">
        <v>162</v>
      </c>
      <c r="C29" t="s">
        <v>1042</v>
      </c>
    </row>
    <row r="30" spans="1:4">
      <c r="A30" s="14">
        <v>43054.605798611112</v>
      </c>
      <c r="B30" t="s">
        <v>162</v>
      </c>
      <c r="C30" t="s">
        <v>1042</v>
      </c>
      <c r="D30" t="s">
        <v>5432</v>
      </c>
    </row>
    <row r="31" spans="1:4">
      <c r="A31" s="14">
        <v>43054.605798611112</v>
      </c>
      <c r="B31" t="s">
        <v>162</v>
      </c>
      <c r="C31" t="s">
        <v>1042</v>
      </c>
    </row>
    <row r="32" spans="1:4">
      <c r="A32" s="14">
        <v>43054.605798611112</v>
      </c>
      <c r="B32" t="s">
        <v>162</v>
      </c>
      <c r="C32" t="s">
        <v>1042</v>
      </c>
    </row>
    <row r="33" spans="1:4">
      <c r="A33" s="14">
        <v>43054.605798611112</v>
      </c>
      <c r="B33" t="s">
        <v>162</v>
      </c>
      <c r="C33" t="s">
        <v>1042</v>
      </c>
      <c r="D33" t="s">
        <v>1043</v>
      </c>
    </row>
    <row r="34" spans="1:4">
      <c r="A34" s="14">
        <v>43054.605798611112</v>
      </c>
      <c r="B34" t="s">
        <v>162</v>
      </c>
      <c r="C34" t="s">
        <v>1042</v>
      </c>
    </row>
    <row r="35" spans="1:4">
      <c r="A35" s="14">
        <v>43054.605798611112</v>
      </c>
      <c r="B35" t="s">
        <v>162</v>
      </c>
      <c r="C35" t="s">
        <v>1042</v>
      </c>
    </row>
    <row r="36" spans="1:4">
      <c r="A36" s="14">
        <v>43054.605798611112</v>
      </c>
      <c r="B36" t="s">
        <v>162</v>
      </c>
      <c r="C36" t="s">
        <v>1042</v>
      </c>
      <c r="D36" t="s">
        <v>5458</v>
      </c>
    </row>
    <row r="37" spans="1:4">
      <c r="A37" s="14">
        <v>43054.605798611112</v>
      </c>
      <c r="B37" t="s">
        <v>162</v>
      </c>
      <c r="C37" t="s">
        <v>1042</v>
      </c>
    </row>
    <row r="38" spans="1:4">
      <c r="A38" s="14">
        <v>43054.605798611112</v>
      </c>
      <c r="B38" t="s">
        <v>162</v>
      </c>
      <c r="C38" t="s">
        <v>1042</v>
      </c>
    </row>
    <row r="39" spans="1:4">
      <c r="A39" s="14">
        <v>43054.605798611112</v>
      </c>
      <c r="B39" t="s">
        <v>162</v>
      </c>
      <c r="C39" t="s">
        <v>1042</v>
      </c>
      <c r="D39" t="s">
        <v>5447</v>
      </c>
    </row>
    <row r="40" spans="1:4">
      <c r="A40" s="14">
        <v>43054.605798611112</v>
      </c>
      <c r="B40" t="s">
        <v>117</v>
      </c>
      <c r="C40" t="s">
        <v>1042</v>
      </c>
    </row>
    <row r="41" spans="1:4">
      <c r="A41" s="14">
        <v>43054.605798611112</v>
      </c>
      <c r="B41" t="s">
        <v>117</v>
      </c>
      <c r="C41" t="s">
        <v>1042</v>
      </c>
    </row>
    <row r="42" spans="1:4">
      <c r="A42" s="14">
        <v>43054.605798611112</v>
      </c>
      <c r="B42" t="s">
        <v>117</v>
      </c>
      <c r="C42" t="s">
        <v>1042</v>
      </c>
    </row>
    <row r="43" spans="1:4">
      <c r="A43" s="14">
        <v>43054.605798611112</v>
      </c>
      <c r="B43" t="s">
        <v>117</v>
      </c>
      <c r="C43" t="s">
        <v>1042</v>
      </c>
    </row>
    <row r="44" spans="1:4">
      <c r="A44" s="14">
        <v>43054.605798611112</v>
      </c>
      <c r="B44" t="s">
        <v>117</v>
      </c>
      <c r="C44" t="s">
        <v>1042</v>
      </c>
    </row>
    <row r="45" spans="1:4">
      <c r="A45" s="14">
        <v>43054.605798611112</v>
      </c>
      <c r="B45" t="s">
        <v>117</v>
      </c>
      <c r="C45" t="s">
        <v>1042</v>
      </c>
    </row>
    <row r="46" spans="1:4">
      <c r="A46" s="14">
        <v>43054.605798611112</v>
      </c>
      <c r="B46" t="s">
        <v>117</v>
      </c>
      <c r="C46" t="s">
        <v>1042</v>
      </c>
    </row>
    <row r="47" spans="1:4">
      <c r="A47" s="14">
        <v>43054.605798611112</v>
      </c>
      <c r="B47" t="s">
        <v>117</v>
      </c>
      <c r="C47" t="s">
        <v>1042</v>
      </c>
    </row>
    <row r="48" spans="1:4">
      <c r="A48" s="14">
        <v>43054.605798611112</v>
      </c>
      <c r="B48" t="s">
        <v>117</v>
      </c>
      <c r="C48" t="s">
        <v>1042</v>
      </c>
    </row>
    <row r="49" spans="1:3">
      <c r="A49" s="14">
        <v>43054.605798611112</v>
      </c>
      <c r="B49" t="s">
        <v>205</v>
      </c>
      <c r="C49" t="s">
        <v>1042</v>
      </c>
    </row>
    <row r="50" spans="1:3">
      <c r="A50" s="14">
        <v>43054.605798611112</v>
      </c>
      <c r="B50" t="s">
        <v>205</v>
      </c>
      <c r="C50" t="s">
        <v>1042</v>
      </c>
    </row>
    <row r="51" spans="1:3">
      <c r="A51" s="14">
        <v>43054.605798611112</v>
      </c>
      <c r="B51" t="s">
        <v>205</v>
      </c>
      <c r="C51" t="s">
        <v>1042</v>
      </c>
    </row>
    <row r="52" spans="1:3">
      <c r="A52" s="14">
        <v>43054.605798611112</v>
      </c>
      <c r="B52" t="s">
        <v>205</v>
      </c>
      <c r="C52" t="s">
        <v>1042</v>
      </c>
    </row>
    <row r="53" spans="1:3">
      <c r="A53" s="14">
        <v>43054.605798611112</v>
      </c>
      <c r="B53" t="s">
        <v>205</v>
      </c>
      <c r="C53" t="s">
        <v>1042</v>
      </c>
    </row>
    <row r="54" spans="1:3">
      <c r="A54" s="14">
        <v>43054.605798611112</v>
      </c>
      <c r="B54" t="s">
        <v>205</v>
      </c>
      <c r="C54" t="s">
        <v>1042</v>
      </c>
    </row>
    <row r="55" spans="1:3">
      <c r="A55" s="14">
        <v>43054.605798611112</v>
      </c>
      <c r="B55" t="s">
        <v>205</v>
      </c>
      <c r="C55" t="s">
        <v>1042</v>
      </c>
    </row>
    <row r="56" spans="1:3">
      <c r="A56" s="14">
        <v>43054.605798611112</v>
      </c>
      <c r="B56" t="s">
        <v>205</v>
      </c>
      <c r="C56" t="s">
        <v>1042</v>
      </c>
    </row>
    <row r="57" spans="1:3">
      <c r="A57" s="14">
        <v>43054.605798611112</v>
      </c>
      <c r="B57" t="s">
        <v>205</v>
      </c>
      <c r="C57" t="s">
        <v>1042</v>
      </c>
    </row>
    <row r="58" spans="1:3">
      <c r="A58" s="14">
        <v>43054.605798611112</v>
      </c>
      <c r="B58" t="s">
        <v>272</v>
      </c>
      <c r="C58" t="s">
        <v>1042</v>
      </c>
    </row>
    <row r="59" spans="1:3">
      <c r="A59" s="14">
        <v>43054.605798611112</v>
      </c>
      <c r="B59" t="s">
        <v>272</v>
      </c>
      <c r="C59" t="s">
        <v>1042</v>
      </c>
    </row>
    <row r="60" spans="1:3">
      <c r="A60" s="14">
        <v>43054.605798611112</v>
      </c>
      <c r="B60" t="s">
        <v>272</v>
      </c>
      <c r="C60" t="s">
        <v>1042</v>
      </c>
    </row>
    <row r="61" spans="1:3">
      <c r="A61" s="14">
        <v>43054.605798611112</v>
      </c>
      <c r="B61" t="s">
        <v>272</v>
      </c>
      <c r="C61" t="s">
        <v>1042</v>
      </c>
    </row>
    <row r="62" spans="1:3">
      <c r="A62" s="14">
        <v>43054.605798611112</v>
      </c>
      <c r="B62" t="s">
        <v>272</v>
      </c>
      <c r="C62" t="s">
        <v>1042</v>
      </c>
    </row>
    <row r="63" spans="1:3">
      <c r="A63" s="14">
        <v>43054.605798611112</v>
      </c>
      <c r="B63" t="s">
        <v>272</v>
      </c>
      <c r="C63" t="s">
        <v>1042</v>
      </c>
    </row>
    <row r="64" spans="1:3">
      <c r="A64" s="14">
        <v>43054.605798611112</v>
      </c>
      <c r="B64" t="s">
        <v>272</v>
      </c>
      <c r="C64" t="s">
        <v>1042</v>
      </c>
    </row>
    <row r="65" spans="1:4">
      <c r="A65" s="14">
        <v>43054.605798611112</v>
      </c>
      <c r="B65" t="s">
        <v>272</v>
      </c>
      <c r="C65" t="s">
        <v>1042</v>
      </c>
    </row>
    <row r="66" spans="1:4">
      <c r="A66" s="14">
        <v>43054.605798611112</v>
      </c>
      <c r="B66" t="s">
        <v>272</v>
      </c>
      <c r="C66" t="s">
        <v>1042</v>
      </c>
    </row>
    <row r="67" spans="1:4">
      <c r="A67" s="14">
        <v>43054.605798611112</v>
      </c>
      <c r="B67" t="s">
        <v>272</v>
      </c>
      <c r="C67" t="s">
        <v>1042</v>
      </c>
    </row>
    <row r="68" spans="1:4">
      <c r="A68" s="14">
        <v>43054.605798611112</v>
      </c>
      <c r="B68" t="s">
        <v>272</v>
      </c>
      <c r="C68" t="s">
        <v>1042</v>
      </c>
    </row>
    <row r="69" spans="1:4">
      <c r="A69" s="14">
        <v>43054.605798611112</v>
      </c>
      <c r="B69" t="s">
        <v>272</v>
      </c>
      <c r="C69" t="s">
        <v>1042</v>
      </c>
      <c r="D69" t="s">
        <v>999</v>
      </c>
    </row>
    <row r="70" spans="1:4">
      <c r="A70" s="14">
        <v>43054.605798611112</v>
      </c>
      <c r="B70" t="s">
        <v>272</v>
      </c>
      <c r="C70" t="s">
        <v>1042</v>
      </c>
    </row>
    <row r="71" spans="1:4">
      <c r="A71" s="14">
        <v>43054.605798611112</v>
      </c>
      <c r="B71" t="s">
        <v>272</v>
      </c>
      <c r="C71" t="s">
        <v>1042</v>
      </c>
    </row>
    <row r="72" spans="1:4">
      <c r="A72" s="14">
        <v>43054.605798611112</v>
      </c>
      <c r="B72" t="s">
        <v>272</v>
      </c>
      <c r="C72" t="s">
        <v>1042</v>
      </c>
      <c r="D72" t="s">
        <v>1008</v>
      </c>
    </row>
    <row r="73" spans="1:4">
      <c r="A73" s="14">
        <v>43054.605798611112</v>
      </c>
      <c r="B73" t="s">
        <v>272</v>
      </c>
      <c r="C73" t="s">
        <v>1042</v>
      </c>
    </row>
    <row r="74" spans="1:4">
      <c r="A74" s="14">
        <v>43054.605798611112</v>
      </c>
      <c r="B74" t="s">
        <v>272</v>
      </c>
      <c r="C74" t="s">
        <v>1042</v>
      </c>
    </row>
    <row r="75" spans="1:4">
      <c r="A75" s="14">
        <v>43054.605798611112</v>
      </c>
      <c r="B75" t="s">
        <v>272</v>
      </c>
      <c r="C75" t="s">
        <v>1042</v>
      </c>
      <c r="D75" t="s">
        <v>1014</v>
      </c>
    </row>
    <row r="76" spans="1:4">
      <c r="A76" s="14">
        <v>43054.605798611112</v>
      </c>
      <c r="B76" t="s">
        <v>272</v>
      </c>
      <c r="C76" t="s">
        <v>1042</v>
      </c>
    </row>
    <row r="77" spans="1:4">
      <c r="A77" s="14">
        <v>43054.605798611112</v>
      </c>
      <c r="B77" t="s">
        <v>272</v>
      </c>
      <c r="C77" t="s">
        <v>1042</v>
      </c>
    </row>
    <row r="78" spans="1:4">
      <c r="A78" s="14">
        <v>43054.605798611112</v>
      </c>
      <c r="B78" t="s">
        <v>272</v>
      </c>
      <c r="C78" t="s">
        <v>1042</v>
      </c>
      <c r="D78" t="s">
        <v>999</v>
      </c>
    </row>
    <row r="79" spans="1:4">
      <c r="A79" s="14">
        <v>43054.605798611112</v>
      </c>
      <c r="B79" t="s">
        <v>272</v>
      </c>
      <c r="C79" t="s">
        <v>1042</v>
      </c>
    </row>
    <row r="80" spans="1:4">
      <c r="A80" s="14">
        <v>43054.605798611112</v>
      </c>
      <c r="B80" t="s">
        <v>272</v>
      </c>
      <c r="C80" t="s">
        <v>1042</v>
      </c>
    </row>
    <row r="81" spans="1:4">
      <c r="A81" s="14">
        <v>43054.605798611112</v>
      </c>
      <c r="B81" t="s">
        <v>272</v>
      </c>
      <c r="C81" t="s">
        <v>1042</v>
      </c>
      <c r="D81" t="s">
        <v>1008</v>
      </c>
    </row>
    <row r="82" spans="1:4">
      <c r="A82" s="14">
        <v>43054.605798611112</v>
      </c>
      <c r="B82" t="s">
        <v>272</v>
      </c>
      <c r="C82" t="s">
        <v>1042</v>
      </c>
    </row>
    <row r="83" spans="1:4">
      <c r="A83" s="14">
        <v>43054.605798611112</v>
      </c>
      <c r="B83" t="s">
        <v>272</v>
      </c>
      <c r="C83" t="s">
        <v>1042</v>
      </c>
    </row>
    <row r="84" spans="1:4">
      <c r="A84" s="14">
        <v>43054.605798611112</v>
      </c>
      <c r="B84" t="s">
        <v>272</v>
      </c>
      <c r="C84" t="s">
        <v>1042</v>
      </c>
      <c r="D84" t="s">
        <v>1014</v>
      </c>
    </row>
    <row r="85" spans="1:4">
      <c r="A85" s="14">
        <v>43054.605798611112</v>
      </c>
      <c r="B85" t="s">
        <v>272</v>
      </c>
      <c r="C85" t="s">
        <v>1042</v>
      </c>
    </row>
    <row r="86" spans="1:4">
      <c r="A86" s="14">
        <v>43054.605798611112</v>
      </c>
      <c r="B86" t="s">
        <v>272</v>
      </c>
      <c r="C86" t="s">
        <v>1042</v>
      </c>
    </row>
    <row r="87" spans="1:4">
      <c r="A87" s="14">
        <v>43054.605798611112</v>
      </c>
      <c r="B87" t="s">
        <v>272</v>
      </c>
      <c r="C87" t="s">
        <v>1042</v>
      </c>
      <c r="D87" t="s">
        <v>999</v>
      </c>
    </row>
    <row r="88" spans="1:4">
      <c r="A88" s="14">
        <v>43054.605798611112</v>
      </c>
      <c r="B88" t="s">
        <v>272</v>
      </c>
      <c r="C88" t="s">
        <v>1042</v>
      </c>
    </row>
    <row r="89" spans="1:4">
      <c r="A89" s="14">
        <v>43054.605798611112</v>
      </c>
      <c r="B89" t="s">
        <v>272</v>
      </c>
      <c r="C89" t="s">
        <v>1042</v>
      </c>
    </row>
    <row r="90" spans="1:4">
      <c r="A90" s="14">
        <v>43054.605798611112</v>
      </c>
      <c r="B90" t="s">
        <v>272</v>
      </c>
      <c r="C90" t="s">
        <v>1042</v>
      </c>
      <c r="D90" t="s">
        <v>1008</v>
      </c>
    </row>
    <row r="91" spans="1:4">
      <c r="A91" s="14">
        <v>43054.605798611112</v>
      </c>
      <c r="B91" t="s">
        <v>272</v>
      </c>
      <c r="C91" t="s">
        <v>1042</v>
      </c>
    </row>
    <row r="92" spans="1:4">
      <c r="A92" s="14">
        <v>43054.605798611112</v>
      </c>
      <c r="B92" t="s">
        <v>272</v>
      </c>
      <c r="C92" t="s">
        <v>1042</v>
      </c>
    </row>
    <row r="93" spans="1:4">
      <c r="A93" s="14">
        <v>43054.605798611112</v>
      </c>
      <c r="B93" t="s">
        <v>272</v>
      </c>
      <c r="C93" t="s">
        <v>1042</v>
      </c>
      <c r="D93" t="s">
        <v>1014</v>
      </c>
    </row>
    <row r="94" spans="1:4">
      <c r="A94" s="14">
        <v>43054.605798611112</v>
      </c>
      <c r="B94" t="s">
        <v>272</v>
      </c>
      <c r="C94" t="s">
        <v>1042</v>
      </c>
    </row>
    <row r="95" spans="1:4">
      <c r="A95" s="14">
        <v>43054.605798611112</v>
      </c>
      <c r="B95" t="s">
        <v>272</v>
      </c>
      <c r="C95" t="s">
        <v>1042</v>
      </c>
    </row>
    <row r="96" spans="1:4">
      <c r="A96" s="14">
        <v>43054.605798611112</v>
      </c>
      <c r="B96" t="s">
        <v>272</v>
      </c>
      <c r="C96" t="s">
        <v>1042</v>
      </c>
      <c r="D96" t="s">
        <v>999</v>
      </c>
    </row>
    <row r="97" spans="1:4">
      <c r="A97" s="14">
        <v>43054.605798611112</v>
      </c>
      <c r="B97" t="s">
        <v>272</v>
      </c>
      <c r="C97" t="s">
        <v>1042</v>
      </c>
    </row>
    <row r="98" spans="1:4">
      <c r="A98" s="14">
        <v>43054.605798611112</v>
      </c>
      <c r="B98" t="s">
        <v>272</v>
      </c>
      <c r="C98" t="s">
        <v>1042</v>
      </c>
    </row>
    <row r="99" spans="1:4">
      <c r="A99" s="14">
        <v>43054.605798611112</v>
      </c>
      <c r="B99" t="s">
        <v>272</v>
      </c>
      <c r="C99" t="s">
        <v>1042</v>
      </c>
      <c r="D99" t="s">
        <v>1008</v>
      </c>
    </row>
    <row r="100" spans="1:4">
      <c r="A100" s="14">
        <v>43054.605798611112</v>
      </c>
      <c r="B100" t="s">
        <v>272</v>
      </c>
      <c r="C100" t="s">
        <v>1042</v>
      </c>
    </row>
    <row r="101" spans="1:4">
      <c r="A101" s="14">
        <v>43054.605798611112</v>
      </c>
      <c r="B101" t="s">
        <v>272</v>
      </c>
      <c r="C101" t="s">
        <v>1042</v>
      </c>
    </row>
    <row r="102" spans="1:4">
      <c r="A102" s="14">
        <v>43054.605798611112</v>
      </c>
      <c r="B102" t="s">
        <v>272</v>
      </c>
      <c r="C102" t="s">
        <v>1042</v>
      </c>
      <c r="D102" t="s">
        <v>1014</v>
      </c>
    </row>
    <row r="103" spans="1:4">
      <c r="A103" s="14">
        <v>43054.605798611112</v>
      </c>
      <c r="B103" t="s">
        <v>359</v>
      </c>
      <c r="C103" t="s">
        <v>1042</v>
      </c>
    </row>
    <row r="104" spans="1:4">
      <c r="A104" s="14">
        <v>43054.605798611112</v>
      </c>
      <c r="B104" t="s">
        <v>359</v>
      </c>
      <c r="C104" t="s">
        <v>1042</v>
      </c>
    </row>
    <row r="105" spans="1:4">
      <c r="A105" s="14">
        <v>43054.605798611112</v>
      </c>
      <c r="B105" t="s">
        <v>359</v>
      </c>
      <c r="C105" t="s">
        <v>1042</v>
      </c>
    </row>
    <row r="106" spans="1:4">
      <c r="A106" s="14">
        <v>43054.605798611112</v>
      </c>
      <c r="B106" t="s">
        <v>359</v>
      </c>
      <c r="C106" t="s">
        <v>1042</v>
      </c>
    </row>
    <row r="107" spans="1:4">
      <c r="A107" s="14">
        <v>43054.605798611112</v>
      </c>
      <c r="B107" t="s">
        <v>359</v>
      </c>
      <c r="C107" t="s">
        <v>1042</v>
      </c>
    </row>
    <row r="108" spans="1:4">
      <c r="A108" s="14">
        <v>43054.605798611112</v>
      </c>
      <c r="B108" t="s">
        <v>359</v>
      </c>
      <c r="C108" t="s">
        <v>1042</v>
      </c>
    </row>
    <row r="109" spans="1:4">
      <c r="A109" s="14">
        <v>43054.605798611112</v>
      </c>
      <c r="B109" t="s">
        <v>359</v>
      </c>
      <c r="C109" t="s">
        <v>1042</v>
      </c>
    </row>
    <row r="110" spans="1:4">
      <c r="A110" s="14">
        <v>43054.605798611112</v>
      </c>
      <c r="B110" t="s">
        <v>359</v>
      </c>
      <c r="C110" t="s">
        <v>1042</v>
      </c>
    </row>
    <row r="111" spans="1:4">
      <c r="A111" s="14">
        <v>43054.605798611112</v>
      </c>
      <c r="B111" t="s">
        <v>359</v>
      </c>
      <c r="C111" t="s">
        <v>1042</v>
      </c>
    </row>
    <row r="112" spans="1:4">
      <c r="A112" s="14">
        <v>43054.605798611112</v>
      </c>
      <c r="B112" t="s">
        <v>359</v>
      </c>
      <c r="C112" t="s">
        <v>1042</v>
      </c>
    </row>
    <row r="113" spans="1:3">
      <c r="A113" s="14">
        <v>43054.605798611112</v>
      </c>
      <c r="B113" t="s">
        <v>359</v>
      </c>
      <c r="C113" t="s">
        <v>1042</v>
      </c>
    </row>
    <row r="114" spans="1:3">
      <c r="A114" s="14">
        <v>43054.605798611112</v>
      </c>
      <c r="B114" t="s">
        <v>359</v>
      </c>
      <c r="C114" t="s">
        <v>1042</v>
      </c>
    </row>
    <row r="115" spans="1:3">
      <c r="A115" s="14">
        <v>43054.605798611112</v>
      </c>
      <c r="B115" t="s">
        <v>359</v>
      </c>
      <c r="C115" t="s">
        <v>1042</v>
      </c>
    </row>
    <row r="116" spans="1:3">
      <c r="A116" s="14">
        <v>43054.605798611112</v>
      </c>
      <c r="B116" t="s">
        <v>359</v>
      </c>
      <c r="C116" t="s">
        <v>1042</v>
      </c>
    </row>
    <row r="117" spans="1:3">
      <c r="A117" s="14">
        <v>43054.605798611112</v>
      </c>
      <c r="B117" t="s">
        <v>359</v>
      </c>
      <c r="C117" t="s">
        <v>1042</v>
      </c>
    </row>
    <row r="118" spans="1:3">
      <c r="A118" s="14">
        <v>43054.605798611112</v>
      </c>
      <c r="B118" t="s">
        <v>359</v>
      </c>
      <c r="C118" t="s">
        <v>1042</v>
      </c>
    </row>
    <row r="119" spans="1:3">
      <c r="A119" s="14">
        <v>43054.605798611112</v>
      </c>
      <c r="B119" t="s">
        <v>359</v>
      </c>
      <c r="C119" t="s">
        <v>1042</v>
      </c>
    </row>
    <row r="120" spans="1:3">
      <c r="A120" s="14">
        <v>43054.605798611112</v>
      </c>
      <c r="B120" t="s">
        <v>359</v>
      </c>
      <c r="C120" t="s">
        <v>1042</v>
      </c>
    </row>
    <row r="121" spans="1:3">
      <c r="A121" s="14">
        <v>43054.605798611112</v>
      </c>
      <c r="B121" t="s">
        <v>359</v>
      </c>
      <c r="C121" t="s">
        <v>1042</v>
      </c>
    </row>
    <row r="122" spans="1:3">
      <c r="A122" s="14">
        <v>43054.605798611112</v>
      </c>
      <c r="B122" t="s">
        <v>359</v>
      </c>
      <c r="C122" t="s">
        <v>1042</v>
      </c>
    </row>
    <row r="123" spans="1:3">
      <c r="A123" s="14">
        <v>43054.605798611112</v>
      </c>
      <c r="B123" t="s">
        <v>359</v>
      </c>
      <c r="C123" t="s">
        <v>1042</v>
      </c>
    </row>
    <row r="124" spans="1:3">
      <c r="A124" s="14">
        <v>43054.605798611112</v>
      </c>
      <c r="B124" t="s">
        <v>359</v>
      </c>
      <c r="C124" t="s">
        <v>1042</v>
      </c>
    </row>
    <row r="125" spans="1:3">
      <c r="A125" s="14">
        <v>43054.605798611112</v>
      </c>
      <c r="B125" t="s">
        <v>359</v>
      </c>
      <c r="C125" t="s">
        <v>1042</v>
      </c>
    </row>
    <row r="126" spans="1:3">
      <c r="A126" s="14">
        <v>43054.605798611112</v>
      </c>
      <c r="B126" t="s">
        <v>359</v>
      </c>
      <c r="C126" t="s">
        <v>1042</v>
      </c>
    </row>
    <row r="127" spans="1:3">
      <c r="A127" s="14">
        <v>43054.605798611112</v>
      </c>
      <c r="B127" t="s">
        <v>359</v>
      </c>
      <c r="C127" t="s">
        <v>1042</v>
      </c>
    </row>
    <row r="128" spans="1:3">
      <c r="A128" s="14">
        <v>43054.605798611112</v>
      </c>
      <c r="B128" t="s">
        <v>359</v>
      </c>
      <c r="C128" t="s">
        <v>1042</v>
      </c>
    </row>
    <row r="129" spans="1:4">
      <c r="A129" s="14">
        <v>43054.605798611112</v>
      </c>
      <c r="B129" t="s">
        <v>359</v>
      </c>
      <c r="C129" t="s">
        <v>1042</v>
      </c>
    </row>
    <row r="130" spans="1:4">
      <c r="A130" s="14">
        <v>43054.605798611112</v>
      </c>
      <c r="B130" t="s">
        <v>359</v>
      </c>
      <c r="C130" t="s">
        <v>1042</v>
      </c>
    </row>
    <row r="131" spans="1:4">
      <c r="A131" s="14">
        <v>43054.605798611112</v>
      </c>
      <c r="B131" t="s">
        <v>359</v>
      </c>
      <c r="C131" t="s">
        <v>1042</v>
      </c>
    </row>
    <row r="132" spans="1:4">
      <c r="A132" s="14">
        <v>43054.605798611112</v>
      </c>
      <c r="B132" t="s">
        <v>359</v>
      </c>
      <c r="C132" t="s">
        <v>1042</v>
      </c>
    </row>
    <row r="133" spans="1:4">
      <c r="A133" s="14">
        <v>43054.605798611112</v>
      </c>
      <c r="B133" t="s">
        <v>359</v>
      </c>
      <c r="C133" t="s">
        <v>1042</v>
      </c>
    </row>
    <row r="134" spans="1:4">
      <c r="A134" s="14">
        <v>43054.605798611112</v>
      </c>
      <c r="B134" t="s">
        <v>359</v>
      </c>
      <c r="C134" t="s">
        <v>1042</v>
      </c>
    </row>
    <row r="135" spans="1:4">
      <c r="A135" s="14">
        <v>43054.605798611112</v>
      </c>
      <c r="B135" t="s">
        <v>359</v>
      </c>
      <c r="C135" t="s">
        <v>1042</v>
      </c>
    </row>
    <row r="136" spans="1:4">
      <c r="A136" s="14">
        <v>43054.605798611112</v>
      </c>
      <c r="B136" t="s">
        <v>359</v>
      </c>
      <c r="C136" t="s">
        <v>1042</v>
      </c>
    </row>
    <row r="137" spans="1:4">
      <c r="A137" s="14">
        <v>43054.605798611112</v>
      </c>
      <c r="B137" t="s">
        <v>359</v>
      </c>
      <c r="C137" t="s">
        <v>1042</v>
      </c>
    </row>
    <row r="138" spans="1:4">
      <c r="A138" s="14">
        <v>43054.605798611112</v>
      </c>
      <c r="B138" t="s">
        <v>359</v>
      </c>
      <c r="C138" t="s">
        <v>1042</v>
      </c>
    </row>
    <row r="139" spans="1:4">
      <c r="A139" s="14">
        <v>43054.605798611112</v>
      </c>
      <c r="B139" t="s">
        <v>155</v>
      </c>
      <c r="C139" t="s">
        <v>1042</v>
      </c>
    </row>
    <row r="140" spans="1:4">
      <c r="A140" s="14">
        <v>43054.605798611112</v>
      </c>
      <c r="B140" t="s">
        <v>155</v>
      </c>
      <c r="C140" t="s">
        <v>1042</v>
      </c>
    </row>
    <row r="141" spans="1:4">
      <c r="A141" s="14">
        <v>43054.605798611112</v>
      </c>
      <c r="B141" t="s">
        <v>155</v>
      </c>
      <c r="C141" t="s">
        <v>1042</v>
      </c>
      <c r="D141" t="s">
        <v>993</v>
      </c>
    </row>
    <row r="142" spans="1:4">
      <c r="A142" s="14">
        <v>43054.605798611112</v>
      </c>
      <c r="B142" t="s">
        <v>155</v>
      </c>
      <c r="C142" t="s">
        <v>1042</v>
      </c>
    </row>
    <row r="143" spans="1:4">
      <c r="A143" s="14">
        <v>43054.605798611112</v>
      </c>
      <c r="B143" t="s">
        <v>155</v>
      </c>
      <c r="C143" t="s">
        <v>1042</v>
      </c>
    </row>
    <row r="144" spans="1:4">
      <c r="A144" s="14">
        <v>43054.605798611112</v>
      </c>
      <c r="B144" t="s">
        <v>155</v>
      </c>
      <c r="C144" t="s">
        <v>1042</v>
      </c>
      <c r="D144" t="s">
        <v>1003</v>
      </c>
    </row>
    <row r="145" spans="1:4">
      <c r="A145" s="14">
        <v>43054.605798611112</v>
      </c>
      <c r="B145" t="s">
        <v>155</v>
      </c>
      <c r="C145" t="s">
        <v>1042</v>
      </c>
    </row>
    <row r="146" spans="1:4">
      <c r="A146" s="14">
        <v>43054.605798611112</v>
      </c>
      <c r="B146" t="s">
        <v>155</v>
      </c>
      <c r="C146" t="s">
        <v>1042</v>
      </c>
    </row>
    <row r="147" spans="1:4">
      <c r="A147" s="14">
        <v>43054.605798611112</v>
      </c>
      <c r="B147" t="s">
        <v>155</v>
      </c>
      <c r="C147" t="s">
        <v>1042</v>
      </c>
    </row>
    <row r="148" spans="1:4">
      <c r="A148" s="14">
        <v>43054.605798611112</v>
      </c>
      <c r="B148" t="s">
        <v>232</v>
      </c>
      <c r="C148" t="s">
        <v>1042</v>
      </c>
    </row>
    <row r="149" spans="1:4">
      <c r="A149" s="14">
        <v>43054.605798611112</v>
      </c>
      <c r="B149" t="s">
        <v>232</v>
      </c>
      <c r="C149" t="s">
        <v>1042</v>
      </c>
    </row>
    <row r="150" spans="1:4">
      <c r="A150" s="14">
        <v>43054.605798611112</v>
      </c>
      <c r="B150" t="s">
        <v>232</v>
      </c>
      <c r="C150" t="s">
        <v>1042</v>
      </c>
    </row>
    <row r="151" spans="1:4">
      <c r="A151" s="14">
        <v>43054.605798611112</v>
      </c>
      <c r="B151" t="s">
        <v>232</v>
      </c>
      <c r="C151" t="s">
        <v>1042</v>
      </c>
    </row>
    <row r="152" spans="1:4">
      <c r="A152" s="14">
        <v>43054.605798611112</v>
      </c>
      <c r="B152" t="s">
        <v>232</v>
      </c>
      <c r="C152" t="s">
        <v>1042</v>
      </c>
    </row>
    <row r="153" spans="1:4">
      <c r="A153" s="14">
        <v>43054.605798611112</v>
      </c>
      <c r="B153" t="s">
        <v>232</v>
      </c>
      <c r="C153" t="s">
        <v>1042</v>
      </c>
      <c r="D153" t="s">
        <v>1052</v>
      </c>
    </row>
    <row r="154" spans="1:4">
      <c r="A154" s="14">
        <v>43054.605798611112</v>
      </c>
      <c r="B154" t="s">
        <v>232</v>
      </c>
      <c r="C154" t="s">
        <v>1042</v>
      </c>
    </row>
    <row r="155" spans="1:4">
      <c r="A155" s="14">
        <v>43054.605798611112</v>
      </c>
      <c r="B155" t="s">
        <v>232</v>
      </c>
      <c r="C155" t="s">
        <v>1042</v>
      </c>
    </row>
    <row r="156" spans="1:4">
      <c r="A156" s="14">
        <v>43054.605798611112</v>
      </c>
      <c r="B156" t="s">
        <v>232</v>
      </c>
      <c r="C156" t="s">
        <v>1042</v>
      </c>
    </row>
    <row r="157" spans="1:4">
      <c r="A157" s="14">
        <v>43054.605798611112</v>
      </c>
      <c r="B157" t="s">
        <v>232</v>
      </c>
      <c r="C157" t="s">
        <v>1042</v>
      </c>
    </row>
    <row r="158" spans="1:4">
      <c r="A158" s="14">
        <v>43054.605798611112</v>
      </c>
      <c r="B158" t="s">
        <v>232</v>
      </c>
      <c r="C158" t="s">
        <v>1042</v>
      </c>
    </row>
    <row r="159" spans="1:4">
      <c r="A159" s="14">
        <v>43054.605798611112</v>
      </c>
      <c r="B159" t="s">
        <v>232</v>
      </c>
      <c r="C159" t="s">
        <v>1042</v>
      </c>
      <c r="D159" t="s">
        <v>996</v>
      </c>
    </row>
    <row r="160" spans="1:4">
      <c r="A160" s="14">
        <v>43054.605798611112</v>
      </c>
      <c r="B160" t="s">
        <v>232</v>
      </c>
      <c r="C160" t="s">
        <v>1042</v>
      </c>
    </row>
    <row r="161" spans="1:4">
      <c r="A161" s="14">
        <v>43054.605798611112</v>
      </c>
      <c r="B161" t="s">
        <v>232</v>
      </c>
      <c r="C161" t="s">
        <v>1042</v>
      </c>
    </row>
    <row r="162" spans="1:4">
      <c r="A162" s="14">
        <v>43054.605798611112</v>
      </c>
      <c r="B162" t="s">
        <v>232</v>
      </c>
      <c r="C162" t="s">
        <v>1042</v>
      </c>
      <c r="D162" t="s">
        <v>1048</v>
      </c>
    </row>
    <row r="163" spans="1:4">
      <c r="A163" s="14">
        <v>43054.605798611112</v>
      </c>
      <c r="B163" t="s">
        <v>232</v>
      </c>
      <c r="C163" t="s">
        <v>1042</v>
      </c>
    </row>
    <row r="164" spans="1:4">
      <c r="A164" s="14">
        <v>43054.605798611112</v>
      </c>
      <c r="B164" t="s">
        <v>232</v>
      </c>
      <c r="C164" t="s">
        <v>1042</v>
      </c>
    </row>
    <row r="165" spans="1:4">
      <c r="A165" s="14">
        <v>43054.605798611112</v>
      </c>
      <c r="B165" t="s">
        <v>232</v>
      </c>
      <c r="C165" t="s">
        <v>1042</v>
      </c>
    </row>
    <row r="166" spans="1:4">
      <c r="A166" s="14">
        <v>43054.605798611112</v>
      </c>
      <c r="B166" t="s">
        <v>232</v>
      </c>
      <c r="C166" t="s">
        <v>1042</v>
      </c>
    </row>
    <row r="167" spans="1:4">
      <c r="A167" s="14">
        <v>43054.605798611112</v>
      </c>
      <c r="B167" t="s">
        <v>232</v>
      </c>
      <c r="C167" t="s">
        <v>1042</v>
      </c>
    </row>
    <row r="168" spans="1:4">
      <c r="A168" s="14">
        <v>43054.605798611112</v>
      </c>
      <c r="B168" t="s">
        <v>232</v>
      </c>
      <c r="C168" t="s">
        <v>1042</v>
      </c>
      <c r="D168" t="s">
        <v>5423</v>
      </c>
    </row>
    <row r="169" spans="1:4">
      <c r="A169" s="14">
        <v>43054.605798611112</v>
      </c>
      <c r="B169" t="s">
        <v>232</v>
      </c>
      <c r="C169" t="s">
        <v>1042</v>
      </c>
    </row>
    <row r="170" spans="1:4">
      <c r="A170" s="14">
        <v>43054.605798611112</v>
      </c>
      <c r="B170" t="s">
        <v>232</v>
      </c>
      <c r="C170" t="s">
        <v>1042</v>
      </c>
    </row>
    <row r="171" spans="1:4">
      <c r="A171" s="14">
        <v>43054.605798611112</v>
      </c>
      <c r="B171" t="s">
        <v>232</v>
      </c>
      <c r="C171" t="s">
        <v>1042</v>
      </c>
      <c r="D171" t="s">
        <v>5459</v>
      </c>
    </row>
    <row r="172" spans="1:4">
      <c r="A172" s="14">
        <v>43054.605798611112</v>
      </c>
      <c r="B172" t="s">
        <v>232</v>
      </c>
      <c r="C172" t="s">
        <v>1042</v>
      </c>
    </row>
    <row r="173" spans="1:4">
      <c r="A173" s="14">
        <v>43054.605798611112</v>
      </c>
      <c r="B173" t="s">
        <v>232</v>
      </c>
      <c r="C173" t="s">
        <v>1042</v>
      </c>
    </row>
    <row r="174" spans="1:4">
      <c r="A174" s="14">
        <v>43054.605798611112</v>
      </c>
      <c r="B174" t="s">
        <v>232</v>
      </c>
      <c r="C174" t="s">
        <v>1042</v>
      </c>
    </row>
    <row r="175" spans="1:4">
      <c r="A175" s="14">
        <v>43054.605798611112</v>
      </c>
      <c r="B175" t="s">
        <v>126</v>
      </c>
      <c r="C175" t="s">
        <v>1042</v>
      </c>
    </row>
    <row r="176" spans="1:4">
      <c r="A176" s="14">
        <v>43054.605798611112</v>
      </c>
      <c r="B176" t="s">
        <v>126</v>
      </c>
      <c r="C176" t="s">
        <v>1042</v>
      </c>
    </row>
    <row r="177" spans="1:4">
      <c r="A177" s="14">
        <v>43054.605798611112</v>
      </c>
      <c r="B177" t="s">
        <v>126</v>
      </c>
      <c r="C177" t="s">
        <v>1042</v>
      </c>
      <c r="D177" t="s">
        <v>5436</v>
      </c>
    </row>
    <row r="178" spans="1:4">
      <c r="A178" s="14">
        <v>43054.605798611112</v>
      </c>
      <c r="B178" t="s">
        <v>126</v>
      </c>
      <c r="C178" t="s">
        <v>1042</v>
      </c>
    </row>
    <row r="179" spans="1:4">
      <c r="A179" s="14">
        <v>43054.605798611112</v>
      </c>
      <c r="B179" t="s">
        <v>126</v>
      </c>
      <c r="C179" t="s">
        <v>1042</v>
      </c>
    </row>
    <row r="180" spans="1:4">
      <c r="A180" s="14">
        <v>43054.605798611112</v>
      </c>
      <c r="B180" t="s">
        <v>126</v>
      </c>
      <c r="C180" t="s">
        <v>1042</v>
      </c>
      <c r="D180" t="s">
        <v>5442</v>
      </c>
    </row>
    <row r="181" spans="1:4">
      <c r="A181" s="14">
        <v>43054.605798611112</v>
      </c>
      <c r="B181" t="s">
        <v>126</v>
      </c>
      <c r="C181" t="s">
        <v>1042</v>
      </c>
    </row>
    <row r="182" spans="1:4">
      <c r="A182" s="14">
        <v>43054.605798611112</v>
      </c>
      <c r="B182" t="s">
        <v>126</v>
      </c>
      <c r="C182" t="s">
        <v>1042</v>
      </c>
    </row>
    <row r="183" spans="1:4">
      <c r="A183" s="14">
        <v>43054.605798611112</v>
      </c>
      <c r="B183" t="s">
        <v>126</v>
      </c>
      <c r="C183" t="s">
        <v>1042</v>
      </c>
      <c r="D183" t="s">
        <v>5446</v>
      </c>
    </row>
    <row r="184" spans="1:4">
      <c r="A184" s="14">
        <v>43054.605798611112</v>
      </c>
      <c r="B184" t="s">
        <v>134</v>
      </c>
      <c r="C184" t="s">
        <v>1042</v>
      </c>
    </row>
    <row r="185" spans="1:4">
      <c r="A185" s="14">
        <v>43054.605798611112</v>
      </c>
      <c r="B185" t="s">
        <v>134</v>
      </c>
      <c r="C185" t="s">
        <v>1042</v>
      </c>
    </row>
    <row r="186" spans="1:4">
      <c r="A186" s="14">
        <v>43054.605798611112</v>
      </c>
      <c r="B186" t="s">
        <v>134</v>
      </c>
      <c r="C186" t="s">
        <v>1042</v>
      </c>
    </row>
    <row r="187" spans="1:4">
      <c r="A187" s="14">
        <v>43054.605798611112</v>
      </c>
      <c r="B187" t="s">
        <v>134</v>
      </c>
      <c r="C187" t="s">
        <v>1042</v>
      </c>
    </row>
    <row r="188" spans="1:4">
      <c r="A188" s="14">
        <v>43054.605798611112</v>
      </c>
      <c r="B188" t="s">
        <v>134</v>
      </c>
      <c r="C188" t="s">
        <v>1042</v>
      </c>
    </row>
    <row r="189" spans="1:4">
      <c r="A189" s="14">
        <v>43054.605798611112</v>
      </c>
      <c r="B189" t="s">
        <v>134</v>
      </c>
      <c r="C189" t="s">
        <v>1042</v>
      </c>
      <c r="D189" t="s">
        <v>5427</v>
      </c>
    </row>
    <row r="190" spans="1:4">
      <c r="A190" s="14">
        <v>43054.605798611112</v>
      </c>
      <c r="B190" t="s">
        <v>134</v>
      </c>
      <c r="C190" t="s">
        <v>1042</v>
      </c>
    </row>
    <row r="191" spans="1:4">
      <c r="A191" s="14">
        <v>43054.605798611112</v>
      </c>
      <c r="B191" t="s">
        <v>134</v>
      </c>
      <c r="C191" t="s">
        <v>1042</v>
      </c>
    </row>
    <row r="192" spans="1:4">
      <c r="A192" s="14">
        <v>43054.605798611112</v>
      </c>
      <c r="B192" t="s">
        <v>134</v>
      </c>
      <c r="C192" t="s">
        <v>1042</v>
      </c>
    </row>
    <row r="193" spans="1:4">
      <c r="A193" s="14">
        <v>43054.605798611112</v>
      </c>
      <c r="B193" t="s">
        <v>285</v>
      </c>
      <c r="C193" t="s">
        <v>1042</v>
      </c>
    </row>
    <row r="194" spans="1:4">
      <c r="A194" s="14">
        <v>43054.605798611112</v>
      </c>
      <c r="B194" t="s">
        <v>285</v>
      </c>
      <c r="C194" t="s">
        <v>1042</v>
      </c>
    </row>
    <row r="195" spans="1:4">
      <c r="A195" s="14">
        <v>43054.605798611112</v>
      </c>
      <c r="B195" t="s">
        <v>285</v>
      </c>
      <c r="C195" t="s">
        <v>1042</v>
      </c>
    </row>
    <row r="196" spans="1:4">
      <c r="A196" s="14">
        <v>43054.605798611112</v>
      </c>
      <c r="B196" t="s">
        <v>285</v>
      </c>
      <c r="C196" t="s">
        <v>1042</v>
      </c>
    </row>
    <row r="197" spans="1:4">
      <c r="A197" s="14">
        <v>43054.605798611112</v>
      </c>
      <c r="B197" t="s">
        <v>285</v>
      </c>
      <c r="C197" t="s">
        <v>1042</v>
      </c>
    </row>
    <row r="198" spans="1:4">
      <c r="A198" s="14">
        <v>43054.605798611112</v>
      </c>
      <c r="B198" t="s">
        <v>285</v>
      </c>
      <c r="C198" t="s">
        <v>1042</v>
      </c>
    </row>
    <row r="199" spans="1:4">
      <c r="A199" s="14">
        <v>43054.605798611112</v>
      </c>
      <c r="B199" t="s">
        <v>285</v>
      </c>
      <c r="C199" t="s">
        <v>1042</v>
      </c>
    </row>
    <row r="200" spans="1:4">
      <c r="A200" s="14">
        <v>43054.605798611112</v>
      </c>
      <c r="B200" t="s">
        <v>285</v>
      </c>
      <c r="C200" t="s">
        <v>1042</v>
      </c>
    </row>
    <row r="201" spans="1:4">
      <c r="A201" s="14">
        <v>43054.605798611112</v>
      </c>
      <c r="B201" t="s">
        <v>285</v>
      </c>
      <c r="C201" t="s">
        <v>1042</v>
      </c>
    </row>
    <row r="202" spans="1:4">
      <c r="A202" s="14">
        <v>43054.605798611112</v>
      </c>
      <c r="B202" t="s">
        <v>285</v>
      </c>
      <c r="C202" t="s">
        <v>1042</v>
      </c>
    </row>
    <row r="203" spans="1:4">
      <c r="A203" s="14">
        <v>43054.605798611112</v>
      </c>
      <c r="B203" t="s">
        <v>285</v>
      </c>
      <c r="C203" t="s">
        <v>1042</v>
      </c>
    </row>
    <row r="204" spans="1:4">
      <c r="A204" s="14">
        <v>43054.605798611112</v>
      </c>
      <c r="B204" t="s">
        <v>285</v>
      </c>
      <c r="C204" t="s">
        <v>1042</v>
      </c>
      <c r="D204" t="s">
        <v>1022</v>
      </c>
    </row>
    <row r="205" spans="1:4">
      <c r="A205" s="14">
        <v>43054.605798611112</v>
      </c>
      <c r="B205" t="s">
        <v>285</v>
      </c>
      <c r="C205" t="s">
        <v>1042</v>
      </c>
    </row>
    <row r="206" spans="1:4">
      <c r="A206" s="14">
        <v>43054.605798611112</v>
      </c>
      <c r="B206" t="s">
        <v>285</v>
      </c>
      <c r="C206" t="s">
        <v>1042</v>
      </c>
    </row>
    <row r="207" spans="1:4">
      <c r="A207" s="14">
        <v>43054.605798611112</v>
      </c>
      <c r="B207" t="s">
        <v>285</v>
      </c>
      <c r="C207" t="s">
        <v>1042</v>
      </c>
    </row>
    <row r="208" spans="1:4">
      <c r="A208" s="14">
        <v>43054.605798611112</v>
      </c>
      <c r="B208" t="s">
        <v>285</v>
      </c>
      <c r="C208" t="s">
        <v>1042</v>
      </c>
    </row>
    <row r="209" spans="1:4">
      <c r="A209" s="14">
        <v>43054.605798611112</v>
      </c>
      <c r="B209" t="s">
        <v>285</v>
      </c>
      <c r="C209" t="s">
        <v>1042</v>
      </c>
    </row>
    <row r="210" spans="1:4">
      <c r="A210" s="14">
        <v>43054.605798611112</v>
      </c>
      <c r="B210" t="s">
        <v>285</v>
      </c>
      <c r="C210" t="s">
        <v>1042</v>
      </c>
      <c r="D210" t="s">
        <v>1033</v>
      </c>
    </row>
    <row r="211" spans="1:4">
      <c r="A211" s="14">
        <v>43054.605798611112</v>
      </c>
      <c r="B211" t="s">
        <v>285</v>
      </c>
      <c r="C211" t="s">
        <v>1042</v>
      </c>
    </row>
    <row r="212" spans="1:4">
      <c r="A212" s="14">
        <v>43054.605798611112</v>
      </c>
      <c r="B212" t="s">
        <v>285</v>
      </c>
      <c r="C212" t="s">
        <v>1042</v>
      </c>
    </row>
    <row r="213" spans="1:4">
      <c r="A213" s="14">
        <v>43054.605798611112</v>
      </c>
      <c r="B213" t="s">
        <v>285</v>
      </c>
      <c r="C213" t="s">
        <v>1042</v>
      </c>
      <c r="D213" t="s">
        <v>5425</v>
      </c>
    </row>
    <row r="214" spans="1:4">
      <c r="A214" s="14">
        <v>43054.605798611112</v>
      </c>
      <c r="B214" t="s">
        <v>285</v>
      </c>
      <c r="C214" t="s">
        <v>1042</v>
      </c>
    </row>
    <row r="215" spans="1:4">
      <c r="A215" s="14">
        <v>43054.605798611112</v>
      </c>
      <c r="B215" t="s">
        <v>285</v>
      </c>
      <c r="C215" t="s">
        <v>1042</v>
      </c>
    </row>
    <row r="216" spans="1:4">
      <c r="A216" s="14">
        <v>43054.605798611112</v>
      </c>
      <c r="B216" t="s">
        <v>285</v>
      </c>
      <c r="C216" t="s">
        <v>1042</v>
      </c>
      <c r="D216" t="s">
        <v>5425</v>
      </c>
    </row>
    <row r="217" spans="1:4">
      <c r="A217" s="14">
        <v>43054.605798611112</v>
      </c>
      <c r="B217" t="s">
        <v>285</v>
      </c>
      <c r="C217" t="s">
        <v>1042</v>
      </c>
    </row>
    <row r="218" spans="1:4">
      <c r="A218" s="14">
        <v>43054.605798611112</v>
      </c>
      <c r="B218" t="s">
        <v>285</v>
      </c>
      <c r="C218" t="s">
        <v>1042</v>
      </c>
    </row>
    <row r="219" spans="1:4">
      <c r="A219" s="14">
        <v>43054.605798611112</v>
      </c>
      <c r="B219" t="s">
        <v>285</v>
      </c>
      <c r="C219" t="s">
        <v>1042</v>
      </c>
      <c r="D219" t="s">
        <v>1015</v>
      </c>
    </row>
    <row r="220" spans="1:4">
      <c r="A220" s="14">
        <v>43054.605798611112</v>
      </c>
      <c r="B220" t="s">
        <v>285</v>
      </c>
      <c r="C220" t="s">
        <v>1042</v>
      </c>
    </row>
    <row r="221" spans="1:4">
      <c r="A221" s="14">
        <v>43054.605798611112</v>
      </c>
      <c r="B221" t="s">
        <v>285</v>
      </c>
      <c r="C221" t="s">
        <v>1042</v>
      </c>
    </row>
    <row r="222" spans="1:4">
      <c r="A222" s="14">
        <v>43054.605798611112</v>
      </c>
      <c r="B222" t="s">
        <v>285</v>
      </c>
      <c r="C222" t="s">
        <v>1042</v>
      </c>
      <c r="D222" t="s">
        <v>5425</v>
      </c>
    </row>
    <row r="223" spans="1:4">
      <c r="A223" s="14">
        <v>43054.605798611112</v>
      </c>
      <c r="B223" t="s">
        <v>285</v>
      </c>
      <c r="C223" t="s">
        <v>1042</v>
      </c>
    </row>
    <row r="224" spans="1:4">
      <c r="A224" s="14">
        <v>43054.605798611112</v>
      </c>
      <c r="B224" t="s">
        <v>285</v>
      </c>
      <c r="C224" t="s">
        <v>1042</v>
      </c>
      <c r="D224" s="8"/>
    </row>
    <row r="225" spans="1:4">
      <c r="A225" s="14">
        <v>43054.605798611112</v>
      </c>
      <c r="B225" t="s">
        <v>285</v>
      </c>
      <c r="C225" t="s">
        <v>1042</v>
      </c>
      <c r="D225" t="s">
        <v>5425</v>
      </c>
    </row>
    <row r="226" spans="1:4">
      <c r="A226" s="14">
        <v>43054.605798611112</v>
      </c>
      <c r="B226" t="s">
        <v>285</v>
      </c>
      <c r="C226" t="s">
        <v>1042</v>
      </c>
    </row>
    <row r="227" spans="1:4">
      <c r="A227" s="14">
        <v>43054.605798611112</v>
      </c>
      <c r="B227" t="s">
        <v>285</v>
      </c>
      <c r="C227" t="s">
        <v>1042</v>
      </c>
      <c r="D227" s="8"/>
    </row>
    <row r="228" spans="1:4">
      <c r="A228" s="14">
        <v>43054.605798611112</v>
      </c>
      <c r="B228" t="s">
        <v>285</v>
      </c>
      <c r="C228" t="s">
        <v>1042</v>
      </c>
      <c r="D228" t="s">
        <v>1015</v>
      </c>
    </row>
    <row r="229" spans="1:4">
      <c r="A229" s="14">
        <v>43054.605798611112</v>
      </c>
      <c r="B229" t="s">
        <v>223</v>
      </c>
      <c r="C229" t="s">
        <v>1042</v>
      </c>
    </row>
    <row r="230" spans="1:4">
      <c r="A230" s="14">
        <v>43054.605798611112</v>
      </c>
      <c r="B230" t="s">
        <v>223</v>
      </c>
      <c r="C230" t="s">
        <v>1042</v>
      </c>
    </row>
    <row r="231" spans="1:4">
      <c r="A231" s="14">
        <v>43054.605798611112</v>
      </c>
      <c r="B231" t="s">
        <v>223</v>
      </c>
      <c r="C231" t="s">
        <v>1042</v>
      </c>
      <c r="D231" t="s">
        <v>1020</v>
      </c>
    </row>
    <row r="232" spans="1:4">
      <c r="A232" s="14">
        <v>43054.605798611112</v>
      </c>
      <c r="B232" t="s">
        <v>223</v>
      </c>
      <c r="C232" t="s">
        <v>1042</v>
      </c>
    </row>
    <row r="233" spans="1:4">
      <c r="A233" s="14">
        <v>43054.605798611112</v>
      </c>
      <c r="B233" t="s">
        <v>223</v>
      </c>
      <c r="C233" t="s">
        <v>1042</v>
      </c>
    </row>
    <row r="234" spans="1:4">
      <c r="A234" s="14">
        <v>43054.605798611112</v>
      </c>
      <c r="B234" t="s">
        <v>223</v>
      </c>
      <c r="C234" t="s">
        <v>1042</v>
      </c>
    </row>
    <row r="235" spans="1:4">
      <c r="A235" s="14">
        <v>43054.605798611112</v>
      </c>
      <c r="B235" t="s">
        <v>223</v>
      </c>
      <c r="C235" t="s">
        <v>1042</v>
      </c>
      <c r="D235" s="8"/>
    </row>
    <row r="236" spans="1:4">
      <c r="A236" s="14">
        <v>43054.605798611112</v>
      </c>
      <c r="B236" t="s">
        <v>223</v>
      </c>
      <c r="C236" t="s">
        <v>1042</v>
      </c>
      <c r="D236" s="8"/>
    </row>
    <row r="237" spans="1:4">
      <c r="A237" s="14">
        <v>43054.605798611112</v>
      </c>
      <c r="B237" t="s">
        <v>223</v>
      </c>
      <c r="C237" t="s">
        <v>1042</v>
      </c>
    </row>
    <row r="238" spans="1:4">
      <c r="A238" s="14">
        <v>43054.605798611112</v>
      </c>
      <c r="B238" t="s">
        <v>223</v>
      </c>
      <c r="C238" t="s">
        <v>1042</v>
      </c>
    </row>
    <row r="239" spans="1:4">
      <c r="A239" s="14">
        <v>43054.605798611112</v>
      </c>
      <c r="B239" t="s">
        <v>223</v>
      </c>
      <c r="C239" t="s">
        <v>1042</v>
      </c>
    </row>
    <row r="240" spans="1:4">
      <c r="A240" s="14">
        <v>43054.605798611112</v>
      </c>
      <c r="B240" t="s">
        <v>223</v>
      </c>
      <c r="C240" t="s">
        <v>1042</v>
      </c>
      <c r="D240" t="s">
        <v>1020</v>
      </c>
    </row>
    <row r="241" spans="1:3">
      <c r="A241" s="14">
        <v>43054.605798611112</v>
      </c>
      <c r="B241" t="s">
        <v>223</v>
      </c>
      <c r="C241" t="s">
        <v>1042</v>
      </c>
    </row>
    <row r="242" spans="1:3">
      <c r="A242" s="14">
        <v>43054.605798611112</v>
      </c>
      <c r="B242" t="s">
        <v>223</v>
      </c>
      <c r="C242" t="s">
        <v>1042</v>
      </c>
    </row>
    <row r="243" spans="1:3">
      <c r="A243" s="14">
        <v>43054.605798611112</v>
      </c>
      <c r="B243" t="s">
        <v>223</v>
      </c>
      <c r="C243" t="s">
        <v>1042</v>
      </c>
    </row>
    <row r="244" spans="1:3">
      <c r="A244" s="14">
        <v>43054.605798611112</v>
      </c>
      <c r="B244" t="s">
        <v>223</v>
      </c>
      <c r="C244" t="s">
        <v>1042</v>
      </c>
    </row>
    <row r="245" spans="1:3">
      <c r="A245" s="14">
        <v>43054.605798611112</v>
      </c>
      <c r="B245" t="s">
        <v>223</v>
      </c>
      <c r="C245" t="s">
        <v>1042</v>
      </c>
    </row>
    <row r="246" spans="1:3">
      <c r="A246" s="14">
        <v>43054.605798611112</v>
      </c>
      <c r="B246" t="s">
        <v>223</v>
      </c>
      <c r="C246" t="s">
        <v>1042</v>
      </c>
    </row>
    <row r="247" spans="1:3">
      <c r="A247" s="14">
        <v>43054.605798611112</v>
      </c>
      <c r="B247" t="s">
        <v>223</v>
      </c>
      <c r="C247" t="s">
        <v>1042</v>
      </c>
    </row>
    <row r="248" spans="1:3">
      <c r="A248" s="14">
        <v>43054.605798611112</v>
      </c>
      <c r="B248" t="s">
        <v>223</v>
      </c>
      <c r="C248" t="s">
        <v>1042</v>
      </c>
    </row>
    <row r="249" spans="1:3">
      <c r="A249" s="14">
        <v>43054.605798611112</v>
      </c>
      <c r="B249" t="s">
        <v>223</v>
      </c>
      <c r="C249" t="s">
        <v>1042</v>
      </c>
    </row>
    <row r="250" spans="1:3">
      <c r="A250" s="14">
        <v>43054.605798611112</v>
      </c>
      <c r="B250" t="s">
        <v>223</v>
      </c>
      <c r="C250" t="s">
        <v>1042</v>
      </c>
    </row>
    <row r="251" spans="1:3">
      <c r="A251" s="14">
        <v>43054.605798611112</v>
      </c>
      <c r="B251" t="s">
        <v>223</v>
      </c>
      <c r="C251" t="s">
        <v>1042</v>
      </c>
    </row>
    <row r="252" spans="1:3">
      <c r="A252" s="14">
        <v>43054.605798611112</v>
      </c>
      <c r="B252" t="s">
        <v>223</v>
      </c>
      <c r="C252" t="s">
        <v>1042</v>
      </c>
    </row>
    <row r="253" spans="1:3">
      <c r="A253" s="14">
        <v>43054.605798611112</v>
      </c>
      <c r="B253" t="s">
        <v>223</v>
      </c>
      <c r="C253" t="s">
        <v>1042</v>
      </c>
    </row>
    <row r="254" spans="1:3">
      <c r="A254" s="14">
        <v>43054.605798611112</v>
      </c>
      <c r="B254" t="s">
        <v>223</v>
      </c>
      <c r="C254" t="s">
        <v>1042</v>
      </c>
    </row>
    <row r="255" spans="1:3">
      <c r="A255" s="14">
        <v>43054.605798611112</v>
      </c>
      <c r="B255" t="s">
        <v>223</v>
      </c>
      <c r="C255" t="s">
        <v>1042</v>
      </c>
    </row>
    <row r="256" spans="1:3">
      <c r="A256" s="14">
        <v>43054.605798611112</v>
      </c>
      <c r="B256" t="s">
        <v>223</v>
      </c>
      <c r="C256" t="s">
        <v>1042</v>
      </c>
    </row>
    <row r="257" spans="1:4">
      <c r="A257" s="14">
        <v>43054.605798611112</v>
      </c>
      <c r="B257" t="s">
        <v>223</v>
      </c>
      <c r="C257" t="s">
        <v>1042</v>
      </c>
    </row>
    <row r="258" spans="1:4">
      <c r="A258" s="14">
        <v>43054.605798611112</v>
      </c>
      <c r="B258" t="s">
        <v>223</v>
      </c>
      <c r="C258" t="s">
        <v>1042</v>
      </c>
      <c r="D258" t="s">
        <v>1020</v>
      </c>
    </row>
    <row r="259" spans="1:4">
      <c r="A259" s="14">
        <v>43054.605798611112</v>
      </c>
      <c r="B259" t="s">
        <v>223</v>
      </c>
      <c r="C259" t="s">
        <v>1042</v>
      </c>
    </row>
    <row r="260" spans="1:4">
      <c r="A260" s="14">
        <v>43054.605798611112</v>
      </c>
      <c r="B260" t="s">
        <v>223</v>
      </c>
      <c r="C260" t="s">
        <v>1042</v>
      </c>
    </row>
    <row r="261" spans="1:4">
      <c r="A261" s="14">
        <v>43054.605798611112</v>
      </c>
      <c r="B261" t="s">
        <v>223</v>
      </c>
      <c r="C261" t="s">
        <v>1042</v>
      </c>
    </row>
    <row r="262" spans="1:4">
      <c r="A262" s="14">
        <v>43054.605798611112</v>
      </c>
      <c r="B262" t="s">
        <v>223</v>
      </c>
      <c r="C262" t="s">
        <v>1042</v>
      </c>
    </row>
    <row r="263" spans="1:4">
      <c r="A263" s="14">
        <v>43054.605798611112</v>
      </c>
      <c r="B263" t="s">
        <v>223</v>
      </c>
      <c r="C263" t="s">
        <v>1042</v>
      </c>
    </row>
    <row r="264" spans="1:4">
      <c r="A264" s="14">
        <v>43054.605798611112</v>
      </c>
      <c r="B264" t="s">
        <v>223</v>
      </c>
      <c r="C264" t="s">
        <v>1042</v>
      </c>
    </row>
    <row r="265" spans="1:4">
      <c r="A265" s="14">
        <v>43054.605798611112</v>
      </c>
      <c r="B265" t="s">
        <v>223</v>
      </c>
      <c r="C265" t="s">
        <v>1042</v>
      </c>
    </row>
    <row r="266" spans="1:4">
      <c r="A266" s="14">
        <v>43054.605798611112</v>
      </c>
      <c r="B266" t="s">
        <v>223</v>
      </c>
      <c r="C266" t="s">
        <v>1042</v>
      </c>
    </row>
    <row r="267" spans="1:4">
      <c r="A267" s="14">
        <v>43054.605798611112</v>
      </c>
      <c r="B267" t="s">
        <v>223</v>
      </c>
      <c r="C267" t="s">
        <v>1042</v>
      </c>
      <c r="D267" t="s">
        <v>1020</v>
      </c>
    </row>
    <row r="268" spans="1:4">
      <c r="A268" s="14">
        <v>43054.605798611112</v>
      </c>
      <c r="B268" t="s">
        <v>223</v>
      </c>
      <c r="C268" t="s">
        <v>1042</v>
      </c>
    </row>
    <row r="269" spans="1:4">
      <c r="A269" s="14">
        <v>43054.605798611112</v>
      </c>
      <c r="B269" t="s">
        <v>223</v>
      </c>
      <c r="C269" t="s">
        <v>1042</v>
      </c>
    </row>
    <row r="270" spans="1:4">
      <c r="A270" s="14">
        <v>43054.605798611112</v>
      </c>
      <c r="B270" t="s">
        <v>223</v>
      </c>
      <c r="C270" t="s">
        <v>1042</v>
      </c>
    </row>
    <row r="271" spans="1:4">
      <c r="A271" s="14">
        <v>43054.605798611112</v>
      </c>
      <c r="B271" t="s">
        <v>223</v>
      </c>
      <c r="C271" t="s">
        <v>1042</v>
      </c>
    </row>
    <row r="272" spans="1:4">
      <c r="A272" s="14">
        <v>43054.605798611112</v>
      </c>
      <c r="B272" t="s">
        <v>223</v>
      </c>
      <c r="C272" t="s">
        <v>1042</v>
      </c>
    </row>
    <row r="273" spans="1:4">
      <c r="A273" s="14">
        <v>43054.605798611112</v>
      </c>
      <c r="B273" t="s">
        <v>223</v>
      </c>
      <c r="C273" t="s">
        <v>1042</v>
      </c>
    </row>
    <row r="274" spans="1:4">
      <c r="A274" s="14">
        <v>43054.605798611112</v>
      </c>
      <c r="B274" t="s">
        <v>239</v>
      </c>
      <c r="C274" t="s">
        <v>1042</v>
      </c>
    </row>
    <row r="275" spans="1:4">
      <c r="A275" s="14">
        <v>43054.605798611112</v>
      </c>
      <c r="B275" t="s">
        <v>239</v>
      </c>
      <c r="C275" t="s">
        <v>1042</v>
      </c>
    </row>
    <row r="276" spans="1:4">
      <c r="A276" s="14">
        <v>43054.605798611112</v>
      </c>
      <c r="B276" t="s">
        <v>239</v>
      </c>
      <c r="C276" t="s">
        <v>1042</v>
      </c>
      <c r="D276" t="s">
        <v>997</v>
      </c>
    </row>
    <row r="277" spans="1:4">
      <c r="A277" s="14">
        <v>43054.605798611112</v>
      </c>
      <c r="B277" t="s">
        <v>239</v>
      </c>
      <c r="C277" t="s">
        <v>1042</v>
      </c>
    </row>
    <row r="278" spans="1:4">
      <c r="A278" s="14">
        <v>43054.605798611112</v>
      </c>
      <c r="B278" t="s">
        <v>239</v>
      </c>
      <c r="C278" t="s">
        <v>1042</v>
      </c>
    </row>
    <row r="279" spans="1:4">
      <c r="A279" s="14">
        <v>43054.605798611112</v>
      </c>
      <c r="B279" t="s">
        <v>239</v>
      </c>
      <c r="C279" t="s">
        <v>1042</v>
      </c>
    </row>
    <row r="280" spans="1:4">
      <c r="A280" s="14">
        <v>43054.605798611112</v>
      </c>
      <c r="B280" t="s">
        <v>239</v>
      </c>
      <c r="C280" t="s">
        <v>1042</v>
      </c>
    </row>
    <row r="281" spans="1:4">
      <c r="A281" s="14">
        <v>43054.605798611112</v>
      </c>
      <c r="B281" t="s">
        <v>239</v>
      </c>
      <c r="C281" t="s">
        <v>1042</v>
      </c>
    </row>
    <row r="282" spans="1:4">
      <c r="A282" s="14">
        <v>43054.605798611112</v>
      </c>
      <c r="B282" t="s">
        <v>239</v>
      </c>
      <c r="C282" t="s">
        <v>1042</v>
      </c>
    </row>
    <row r="283" spans="1:4">
      <c r="A283" s="14">
        <v>43054.605798611112</v>
      </c>
      <c r="B283" t="s">
        <v>359</v>
      </c>
      <c r="C283" t="s">
        <v>1042</v>
      </c>
    </row>
    <row r="284" spans="1:4">
      <c r="A284" s="14">
        <v>43054.605798611112</v>
      </c>
      <c r="B284" t="s">
        <v>359</v>
      </c>
      <c r="C284" t="s">
        <v>1042</v>
      </c>
    </row>
    <row r="285" spans="1:4">
      <c r="A285" s="14">
        <v>43054.605798611112</v>
      </c>
      <c r="B285" t="s">
        <v>359</v>
      </c>
      <c r="C285" t="s">
        <v>1042</v>
      </c>
    </row>
    <row r="286" spans="1:4">
      <c r="A286" s="14">
        <v>43054.605798611112</v>
      </c>
      <c r="B286" t="s">
        <v>359</v>
      </c>
      <c r="C286" t="s">
        <v>1042</v>
      </c>
    </row>
    <row r="287" spans="1:4">
      <c r="A287" s="14">
        <v>43054.605798611112</v>
      </c>
      <c r="B287" t="s">
        <v>359</v>
      </c>
      <c r="C287" t="s">
        <v>1042</v>
      </c>
    </row>
    <row r="288" spans="1:4">
      <c r="A288" s="14">
        <v>43054.605798611112</v>
      </c>
      <c r="B288" t="s">
        <v>359</v>
      </c>
      <c r="C288" t="s">
        <v>1042</v>
      </c>
    </row>
    <row r="289" spans="1:4">
      <c r="A289" s="14">
        <v>43054.605798611112</v>
      </c>
      <c r="B289" t="s">
        <v>359</v>
      </c>
      <c r="C289" t="s">
        <v>1042</v>
      </c>
    </row>
    <row r="290" spans="1:4">
      <c r="A290" s="14">
        <v>43054.605798611112</v>
      </c>
      <c r="B290" t="s">
        <v>359</v>
      </c>
      <c r="C290" t="s">
        <v>1042</v>
      </c>
    </row>
    <row r="291" spans="1:4">
      <c r="A291" s="14">
        <v>43054.605798611112</v>
      </c>
      <c r="B291" t="s">
        <v>359</v>
      </c>
      <c r="C291" t="s">
        <v>1042</v>
      </c>
    </row>
    <row r="292" spans="1:4">
      <c r="A292" s="14">
        <v>43054.605798611112</v>
      </c>
      <c r="B292" t="s">
        <v>215</v>
      </c>
      <c r="C292" t="s">
        <v>1042</v>
      </c>
    </row>
    <row r="293" spans="1:4">
      <c r="A293" s="14">
        <v>43054.605798611112</v>
      </c>
      <c r="B293" t="s">
        <v>215</v>
      </c>
      <c r="C293" t="s">
        <v>1042</v>
      </c>
    </row>
    <row r="294" spans="1:4">
      <c r="A294" s="14">
        <v>43054.605798611112</v>
      </c>
      <c r="B294" t="s">
        <v>215</v>
      </c>
      <c r="C294" t="s">
        <v>1042</v>
      </c>
    </row>
    <row r="295" spans="1:4">
      <c r="A295" s="14">
        <v>43054.605798611112</v>
      </c>
      <c r="B295" t="s">
        <v>215</v>
      </c>
      <c r="C295" t="s">
        <v>1042</v>
      </c>
    </row>
    <row r="296" spans="1:4">
      <c r="A296" s="14">
        <v>43054.605798611112</v>
      </c>
      <c r="B296" t="s">
        <v>215</v>
      </c>
      <c r="C296" t="s">
        <v>1042</v>
      </c>
    </row>
    <row r="297" spans="1:4">
      <c r="A297" s="14">
        <v>43054.605798611112</v>
      </c>
      <c r="B297" t="s">
        <v>215</v>
      </c>
      <c r="C297" t="s">
        <v>1042</v>
      </c>
      <c r="D297" t="s">
        <v>963</v>
      </c>
    </row>
    <row r="298" spans="1:4">
      <c r="A298" s="14">
        <v>43054.605798611112</v>
      </c>
      <c r="B298" t="s">
        <v>215</v>
      </c>
      <c r="C298" t="s">
        <v>1042</v>
      </c>
    </row>
    <row r="299" spans="1:4">
      <c r="A299" s="14">
        <v>43054.605798611112</v>
      </c>
      <c r="B299" t="s">
        <v>215</v>
      </c>
      <c r="C299" t="s">
        <v>1042</v>
      </c>
    </row>
    <row r="300" spans="1:4">
      <c r="A300" s="14">
        <v>43054.605798611112</v>
      </c>
      <c r="B300" t="s">
        <v>215</v>
      </c>
      <c r="C300" t="s">
        <v>1042</v>
      </c>
    </row>
    <row r="301" spans="1:4">
      <c r="A301" s="14">
        <v>43054.605798611112</v>
      </c>
      <c r="B301" t="s">
        <v>272</v>
      </c>
      <c r="C301" t="s">
        <v>1042</v>
      </c>
    </row>
    <row r="302" spans="1:4">
      <c r="A302" s="14">
        <v>43054.605798611112</v>
      </c>
      <c r="B302" t="s">
        <v>272</v>
      </c>
      <c r="C302" t="s">
        <v>1042</v>
      </c>
    </row>
    <row r="303" spans="1:4">
      <c r="A303" s="14">
        <v>43054.605798611112</v>
      </c>
      <c r="B303" t="s">
        <v>272</v>
      </c>
      <c r="C303" t="s">
        <v>1042</v>
      </c>
      <c r="D303" t="s">
        <v>999</v>
      </c>
    </row>
    <row r="304" spans="1:4">
      <c r="A304" s="14">
        <v>43054.605798611112</v>
      </c>
      <c r="B304" t="s">
        <v>272</v>
      </c>
      <c r="C304" t="s">
        <v>1042</v>
      </c>
    </row>
    <row r="305" spans="1:4">
      <c r="A305" s="14">
        <v>43054.605798611112</v>
      </c>
      <c r="B305" t="s">
        <v>272</v>
      </c>
      <c r="C305" t="s">
        <v>1042</v>
      </c>
    </row>
    <row r="306" spans="1:4">
      <c r="A306" s="14">
        <v>43054.605798611112</v>
      </c>
      <c r="B306" t="s">
        <v>272</v>
      </c>
      <c r="C306" t="s">
        <v>1042</v>
      </c>
      <c r="D306" t="s">
        <v>1008</v>
      </c>
    </row>
    <row r="307" spans="1:4">
      <c r="A307" s="14">
        <v>43054.605798611112</v>
      </c>
      <c r="B307" t="s">
        <v>272</v>
      </c>
      <c r="C307" t="s">
        <v>1042</v>
      </c>
    </row>
    <row r="308" spans="1:4">
      <c r="A308" s="14">
        <v>43054.605798611112</v>
      </c>
      <c r="B308" t="s">
        <v>272</v>
      </c>
      <c r="C308" t="s">
        <v>1042</v>
      </c>
    </row>
    <row r="309" spans="1:4">
      <c r="A309" s="14">
        <v>43054.605798611112</v>
      </c>
      <c r="B309" t="s">
        <v>272</v>
      </c>
      <c r="C309" t="s">
        <v>1042</v>
      </c>
      <c r="D309" t="s">
        <v>1014</v>
      </c>
    </row>
    <row r="310" spans="1:4">
      <c r="A310" s="14">
        <v>43054.605798611112</v>
      </c>
      <c r="B310" t="s">
        <v>291</v>
      </c>
      <c r="C310" t="s">
        <v>1042</v>
      </c>
    </row>
    <row r="311" spans="1:4">
      <c r="A311" s="14">
        <v>43054.605798611112</v>
      </c>
      <c r="B311" t="s">
        <v>291</v>
      </c>
      <c r="C311" t="s">
        <v>1042</v>
      </c>
    </row>
    <row r="312" spans="1:4">
      <c r="A312" s="14">
        <v>43054.605798611112</v>
      </c>
      <c r="B312" t="s">
        <v>291</v>
      </c>
      <c r="C312" t="s">
        <v>1042</v>
      </c>
    </row>
    <row r="313" spans="1:4">
      <c r="A313" s="14">
        <v>43054.605798611112</v>
      </c>
      <c r="B313" t="s">
        <v>291</v>
      </c>
      <c r="C313" t="s">
        <v>1042</v>
      </c>
    </row>
    <row r="314" spans="1:4">
      <c r="A314" s="14">
        <v>43054.605798611112</v>
      </c>
      <c r="B314" t="s">
        <v>291</v>
      </c>
      <c r="C314" t="s">
        <v>1042</v>
      </c>
    </row>
    <row r="315" spans="1:4">
      <c r="A315" s="14">
        <v>43054.605798611112</v>
      </c>
      <c r="B315" t="s">
        <v>291</v>
      </c>
      <c r="C315" t="s">
        <v>1042</v>
      </c>
    </row>
    <row r="316" spans="1:4">
      <c r="A316" s="14">
        <v>43054.605798611112</v>
      </c>
      <c r="B316" t="s">
        <v>291</v>
      </c>
      <c r="C316" t="s">
        <v>1042</v>
      </c>
    </row>
    <row r="317" spans="1:4">
      <c r="A317" s="14">
        <v>43054.605798611112</v>
      </c>
      <c r="B317" t="s">
        <v>291</v>
      </c>
      <c r="C317" t="s">
        <v>1042</v>
      </c>
    </row>
    <row r="318" spans="1:4">
      <c r="A318" s="14">
        <v>43054.605798611112</v>
      </c>
      <c r="B318" t="s">
        <v>291</v>
      </c>
      <c r="C318" t="s">
        <v>1042</v>
      </c>
    </row>
    <row r="319" spans="1:4">
      <c r="A319" s="14">
        <v>43054.605798611112</v>
      </c>
      <c r="B319" t="s">
        <v>291</v>
      </c>
      <c r="C319" t="s">
        <v>1042</v>
      </c>
    </row>
    <row r="320" spans="1:4">
      <c r="A320" s="14">
        <v>43054.605798611112</v>
      </c>
      <c r="B320" t="s">
        <v>291</v>
      </c>
      <c r="C320" t="s">
        <v>1042</v>
      </c>
    </row>
    <row r="321" spans="1:4">
      <c r="A321" s="14">
        <v>43054.605798611112</v>
      </c>
      <c r="B321" t="s">
        <v>291</v>
      </c>
      <c r="C321" t="s">
        <v>1042</v>
      </c>
    </row>
    <row r="322" spans="1:4">
      <c r="A322" s="14">
        <v>43054.605798611112</v>
      </c>
      <c r="B322" t="s">
        <v>291</v>
      </c>
      <c r="C322" t="s">
        <v>1042</v>
      </c>
    </row>
    <row r="323" spans="1:4">
      <c r="A323" s="14">
        <v>43054.605798611112</v>
      </c>
      <c r="B323" t="s">
        <v>291</v>
      </c>
      <c r="C323" t="s">
        <v>1042</v>
      </c>
    </row>
    <row r="324" spans="1:4">
      <c r="A324" s="14">
        <v>43054.605798611112</v>
      </c>
      <c r="B324" t="s">
        <v>291</v>
      </c>
      <c r="C324" t="s">
        <v>1042</v>
      </c>
      <c r="D324" t="s">
        <v>1009</v>
      </c>
    </row>
    <row r="325" spans="1:4">
      <c r="A325" s="14">
        <v>43054.605798611112</v>
      </c>
      <c r="B325" t="s">
        <v>291</v>
      </c>
      <c r="C325" t="s">
        <v>1042</v>
      </c>
    </row>
    <row r="326" spans="1:4">
      <c r="A326" s="14">
        <v>43054.605798611112</v>
      </c>
      <c r="B326" t="s">
        <v>291</v>
      </c>
      <c r="C326" t="s">
        <v>1042</v>
      </c>
    </row>
    <row r="327" spans="1:4">
      <c r="A327" s="14">
        <v>43054.605798611112</v>
      </c>
      <c r="B327" t="s">
        <v>291</v>
      </c>
      <c r="C327" t="s">
        <v>1042</v>
      </c>
    </row>
    <row r="328" spans="1:4">
      <c r="A328" s="14">
        <v>43054.605798611112</v>
      </c>
      <c r="B328" t="s">
        <v>291</v>
      </c>
      <c r="C328" t="s">
        <v>1042</v>
      </c>
    </row>
    <row r="329" spans="1:4">
      <c r="A329" s="14">
        <v>43054.605798611112</v>
      </c>
      <c r="B329" t="s">
        <v>291</v>
      </c>
      <c r="C329" t="s">
        <v>1042</v>
      </c>
    </row>
    <row r="330" spans="1:4">
      <c r="A330" s="14">
        <v>43054.605798611112</v>
      </c>
      <c r="B330" t="s">
        <v>291</v>
      </c>
      <c r="C330" t="s">
        <v>1042</v>
      </c>
    </row>
    <row r="331" spans="1:4">
      <c r="A331" s="14">
        <v>43054.605798611112</v>
      </c>
      <c r="B331" t="s">
        <v>291</v>
      </c>
      <c r="C331" t="s">
        <v>1042</v>
      </c>
    </row>
    <row r="332" spans="1:4">
      <c r="A332" s="14">
        <v>43054.605798611112</v>
      </c>
      <c r="B332" t="s">
        <v>291</v>
      </c>
      <c r="C332" t="s">
        <v>1042</v>
      </c>
    </row>
    <row r="333" spans="1:4">
      <c r="A333" s="14">
        <v>43054.605798611112</v>
      </c>
      <c r="B333" t="s">
        <v>291</v>
      </c>
      <c r="C333" t="s">
        <v>1042</v>
      </c>
      <c r="D333" t="s">
        <v>1009</v>
      </c>
    </row>
    <row r="334" spans="1:4">
      <c r="A334" s="14">
        <v>43054.605798611112</v>
      </c>
      <c r="B334" t="s">
        <v>291</v>
      </c>
      <c r="C334" t="s">
        <v>1042</v>
      </c>
    </row>
    <row r="335" spans="1:4">
      <c r="A335" s="14">
        <v>43054.605798611112</v>
      </c>
      <c r="B335" t="s">
        <v>291</v>
      </c>
      <c r="C335" t="s">
        <v>1042</v>
      </c>
    </row>
    <row r="336" spans="1:4">
      <c r="A336" s="14">
        <v>43054.605798611112</v>
      </c>
      <c r="B336" t="s">
        <v>291</v>
      </c>
      <c r="C336" t="s">
        <v>1042</v>
      </c>
    </row>
    <row r="337" spans="1:4">
      <c r="A337" s="14">
        <v>43054.605798611112</v>
      </c>
      <c r="B337" t="s">
        <v>291</v>
      </c>
      <c r="C337" t="s">
        <v>1042</v>
      </c>
    </row>
    <row r="338" spans="1:4">
      <c r="A338" s="14">
        <v>43054.605798611112</v>
      </c>
      <c r="B338" t="s">
        <v>291</v>
      </c>
      <c r="C338" t="s">
        <v>1042</v>
      </c>
    </row>
    <row r="339" spans="1:4">
      <c r="A339" s="14">
        <v>43054.605798611112</v>
      </c>
      <c r="B339" t="s">
        <v>291</v>
      </c>
      <c r="C339" t="s">
        <v>1042</v>
      </c>
    </row>
    <row r="340" spans="1:4">
      <c r="A340" s="14">
        <v>43054.605798611112</v>
      </c>
      <c r="B340" t="s">
        <v>291</v>
      </c>
      <c r="C340" t="s">
        <v>1042</v>
      </c>
    </row>
    <row r="341" spans="1:4">
      <c r="A341" s="14">
        <v>43054.605798611112</v>
      </c>
      <c r="B341" t="s">
        <v>291</v>
      </c>
      <c r="C341" t="s">
        <v>1042</v>
      </c>
    </row>
    <row r="342" spans="1:4">
      <c r="A342" s="14">
        <v>43054.605798611112</v>
      </c>
      <c r="B342" t="s">
        <v>291</v>
      </c>
      <c r="C342" t="s">
        <v>1042</v>
      </c>
      <c r="D342" t="s">
        <v>1009</v>
      </c>
    </row>
    <row r="343" spans="1:4">
      <c r="A343" s="14">
        <v>43054.605798611112</v>
      </c>
      <c r="B343" t="s">
        <v>291</v>
      </c>
      <c r="C343" t="s">
        <v>1042</v>
      </c>
    </row>
    <row r="344" spans="1:4">
      <c r="A344" s="14">
        <v>43054.605798611112</v>
      </c>
      <c r="B344" t="s">
        <v>291</v>
      </c>
      <c r="C344" t="s">
        <v>1042</v>
      </c>
    </row>
    <row r="345" spans="1:4">
      <c r="A345" s="14">
        <v>43054.605798611112</v>
      </c>
      <c r="B345" t="s">
        <v>291</v>
      </c>
      <c r="C345" t="s">
        <v>1042</v>
      </c>
    </row>
    <row r="346" spans="1:4">
      <c r="A346" s="14">
        <v>43054.605798611112</v>
      </c>
      <c r="B346" t="s">
        <v>291</v>
      </c>
      <c r="C346" t="s">
        <v>1042</v>
      </c>
    </row>
    <row r="347" spans="1:4">
      <c r="A347" s="14">
        <v>43054.605798611112</v>
      </c>
      <c r="B347" t="s">
        <v>291</v>
      </c>
      <c r="C347" t="s">
        <v>1042</v>
      </c>
    </row>
    <row r="348" spans="1:4">
      <c r="A348" s="14">
        <v>43054.605798611112</v>
      </c>
      <c r="B348" t="s">
        <v>291</v>
      </c>
      <c r="C348" t="s">
        <v>1042</v>
      </c>
    </row>
    <row r="349" spans="1:4">
      <c r="A349" s="14">
        <v>43054.605798611112</v>
      </c>
      <c r="B349" t="s">
        <v>291</v>
      </c>
      <c r="C349" t="s">
        <v>1042</v>
      </c>
    </row>
    <row r="350" spans="1:4">
      <c r="A350" s="14">
        <v>43054.605798611112</v>
      </c>
      <c r="B350" t="s">
        <v>291</v>
      </c>
      <c r="C350" t="s">
        <v>1042</v>
      </c>
    </row>
    <row r="351" spans="1:4">
      <c r="A351" s="14">
        <v>43054.605798611112</v>
      </c>
      <c r="B351" t="s">
        <v>291</v>
      </c>
      <c r="C351" t="s">
        <v>1042</v>
      </c>
      <c r="D351" t="s">
        <v>5430</v>
      </c>
    </row>
    <row r="352" spans="1:4">
      <c r="A352" s="14">
        <v>43054.605798611112</v>
      </c>
      <c r="B352" t="s">
        <v>291</v>
      </c>
      <c r="C352" t="s">
        <v>1042</v>
      </c>
    </row>
    <row r="353" spans="1:4">
      <c r="A353" s="14">
        <v>43054.605798611112</v>
      </c>
      <c r="B353" t="s">
        <v>291</v>
      </c>
      <c r="C353" t="s">
        <v>1042</v>
      </c>
    </row>
    <row r="354" spans="1:4">
      <c r="A354" s="14">
        <v>43054.605798611112</v>
      </c>
      <c r="B354" t="s">
        <v>291</v>
      </c>
      <c r="C354" t="s">
        <v>1042</v>
      </c>
    </row>
    <row r="355" spans="1:4">
      <c r="A355" s="14">
        <v>43054.605798611112</v>
      </c>
      <c r="B355" t="s">
        <v>155</v>
      </c>
      <c r="C355" t="s">
        <v>1042</v>
      </c>
    </row>
    <row r="356" spans="1:4">
      <c r="A356" s="14">
        <v>43054.605798611112</v>
      </c>
      <c r="B356" t="s">
        <v>155</v>
      </c>
      <c r="C356" t="s">
        <v>1042</v>
      </c>
    </row>
    <row r="357" spans="1:4">
      <c r="A357" s="14">
        <v>43054.605798611112</v>
      </c>
      <c r="B357" t="s">
        <v>155</v>
      </c>
      <c r="C357" t="s">
        <v>1042</v>
      </c>
    </row>
    <row r="358" spans="1:4">
      <c r="A358" s="14">
        <v>43054.605798611112</v>
      </c>
      <c r="B358" t="s">
        <v>155</v>
      </c>
      <c r="C358" t="s">
        <v>1042</v>
      </c>
    </row>
    <row r="359" spans="1:4">
      <c r="A359" s="14">
        <v>43054.605798611112</v>
      </c>
      <c r="B359" t="s">
        <v>155</v>
      </c>
      <c r="C359" t="s">
        <v>1042</v>
      </c>
    </row>
    <row r="360" spans="1:4">
      <c r="A360" s="14">
        <v>43054.605798611112</v>
      </c>
      <c r="B360" t="s">
        <v>155</v>
      </c>
      <c r="C360" t="s">
        <v>1042</v>
      </c>
    </row>
    <row r="361" spans="1:4">
      <c r="A361" s="14">
        <v>43054.605798611112</v>
      </c>
      <c r="B361" t="s">
        <v>155</v>
      </c>
      <c r="C361" t="s">
        <v>1042</v>
      </c>
    </row>
    <row r="362" spans="1:4">
      <c r="A362" s="14">
        <v>43054.605798611112</v>
      </c>
      <c r="B362" t="s">
        <v>155</v>
      </c>
      <c r="C362" t="s">
        <v>1042</v>
      </c>
    </row>
    <row r="363" spans="1:4">
      <c r="A363" s="14">
        <v>43054.605798611112</v>
      </c>
      <c r="B363" t="s">
        <v>155</v>
      </c>
      <c r="C363" t="s">
        <v>1042</v>
      </c>
    </row>
    <row r="364" spans="1:4">
      <c r="A364" s="14">
        <v>43054.605798611112</v>
      </c>
      <c r="B364" t="s">
        <v>155</v>
      </c>
      <c r="C364" t="s">
        <v>1042</v>
      </c>
    </row>
    <row r="365" spans="1:4">
      <c r="A365" s="14">
        <v>43054.605798611112</v>
      </c>
      <c r="B365" t="s">
        <v>155</v>
      </c>
      <c r="C365" t="s">
        <v>1042</v>
      </c>
    </row>
    <row r="366" spans="1:4">
      <c r="A366" s="14">
        <v>43054.605798611112</v>
      </c>
      <c r="B366" t="s">
        <v>155</v>
      </c>
      <c r="C366" t="s">
        <v>1042</v>
      </c>
      <c r="D366" t="s">
        <v>993</v>
      </c>
    </row>
    <row r="367" spans="1:4">
      <c r="A367" s="14">
        <v>43054.605798611112</v>
      </c>
      <c r="B367" t="s">
        <v>155</v>
      </c>
      <c r="C367" t="s">
        <v>1042</v>
      </c>
    </row>
    <row r="368" spans="1:4">
      <c r="A368" s="14">
        <v>43054.605798611112</v>
      </c>
      <c r="B368" t="s">
        <v>155</v>
      </c>
      <c r="C368" t="s">
        <v>1042</v>
      </c>
    </row>
    <row r="369" spans="1:4">
      <c r="A369" s="14">
        <v>43054.605798611112</v>
      </c>
      <c r="B369" t="s">
        <v>155</v>
      </c>
      <c r="C369" t="s">
        <v>1042</v>
      </c>
      <c r="D369" t="s">
        <v>1003</v>
      </c>
    </row>
    <row r="370" spans="1:4">
      <c r="A370" s="14">
        <v>43054.605798611112</v>
      </c>
      <c r="B370" t="s">
        <v>155</v>
      </c>
      <c r="C370" t="s">
        <v>1042</v>
      </c>
    </row>
    <row r="371" spans="1:4">
      <c r="A371" s="14">
        <v>43054.605798611112</v>
      </c>
      <c r="B371" t="s">
        <v>155</v>
      </c>
      <c r="C371" t="s">
        <v>1042</v>
      </c>
    </row>
    <row r="372" spans="1:4">
      <c r="A372" s="14">
        <v>43054.605798611112</v>
      </c>
      <c r="B372" t="s">
        <v>155</v>
      </c>
      <c r="C372" t="s">
        <v>1042</v>
      </c>
    </row>
    <row r="373" spans="1:4">
      <c r="A373" s="14">
        <v>43054.605798611112</v>
      </c>
      <c r="B373" t="s">
        <v>155</v>
      </c>
      <c r="C373" t="s">
        <v>1042</v>
      </c>
    </row>
    <row r="374" spans="1:4">
      <c r="A374" s="14">
        <v>43054.605798611112</v>
      </c>
      <c r="B374" t="s">
        <v>155</v>
      </c>
      <c r="C374" t="s">
        <v>1042</v>
      </c>
    </row>
    <row r="375" spans="1:4">
      <c r="A375" s="14">
        <v>43054.605798611112</v>
      </c>
      <c r="B375" t="s">
        <v>155</v>
      </c>
      <c r="C375" t="s">
        <v>1042</v>
      </c>
      <c r="D375" t="s">
        <v>993</v>
      </c>
    </row>
    <row r="376" spans="1:4">
      <c r="A376" s="14">
        <v>43054.605798611112</v>
      </c>
      <c r="B376" t="s">
        <v>155</v>
      </c>
      <c r="C376" t="s">
        <v>1042</v>
      </c>
    </row>
    <row r="377" spans="1:4">
      <c r="A377" s="14">
        <v>43054.605798611112</v>
      </c>
      <c r="B377" t="s">
        <v>155</v>
      </c>
      <c r="C377" t="s">
        <v>1042</v>
      </c>
    </row>
    <row r="378" spans="1:4">
      <c r="A378" s="14">
        <v>43054.605798611112</v>
      </c>
      <c r="B378" t="s">
        <v>155</v>
      </c>
      <c r="C378" t="s">
        <v>1042</v>
      </c>
      <c r="D378" t="s">
        <v>1003</v>
      </c>
    </row>
    <row r="379" spans="1:4">
      <c r="A379" s="14">
        <v>43054.605798611112</v>
      </c>
      <c r="B379" t="s">
        <v>155</v>
      </c>
      <c r="C379" t="s">
        <v>1042</v>
      </c>
    </row>
    <row r="380" spans="1:4">
      <c r="A380" s="14">
        <v>43054.605798611112</v>
      </c>
      <c r="B380" t="s">
        <v>155</v>
      </c>
      <c r="C380" t="s">
        <v>1042</v>
      </c>
    </row>
    <row r="381" spans="1:4">
      <c r="A381" s="14">
        <v>43054.605798611112</v>
      </c>
      <c r="B381" t="s">
        <v>155</v>
      </c>
      <c r="C381" t="s">
        <v>1042</v>
      </c>
    </row>
    <row r="382" spans="1:4">
      <c r="A382" s="14">
        <v>43054.605798611112</v>
      </c>
      <c r="B382" t="s">
        <v>155</v>
      </c>
      <c r="C382" t="s">
        <v>1042</v>
      </c>
    </row>
    <row r="383" spans="1:4">
      <c r="A383" s="14">
        <v>43054.605798611112</v>
      </c>
      <c r="B383" t="s">
        <v>155</v>
      </c>
      <c r="C383" t="s">
        <v>1042</v>
      </c>
    </row>
    <row r="384" spans="1:4">
      <c r="A384" s="14">
        <v>43054.605798611112</v>
      </c>
      <c r="B384" t="s">
        <v>155</v>
      </c>
      <c r="C384" t="s">
        <v>1042</v>
      </c>
      <c r="D384" t="s">
        <v>993</v>
      </c>
    </row>
    <row r="385" spans="1:4">
      <c r="A385" s="14">
        <v>43054.605798611112</v>
      </c>
      <c r="B385" t="s">
        <v>155</v>
      </c>
      <c r="C385" t="s">
        <v>1042</v>
      </c>
    </row>
    <row r="386" spans="1:4">
      <c r="A386" s="14">
        <v>43054.605798611112</v>
      </c>
      <c r="B386" t="s">
        <v>155</v>
      </c>
      <c r="C386" t="s">
        <v>1042</v>
      </c>
    </row>
    <row r="387" spans="1:4">
      <c r="A387" s="14">
        <v>43054.605798611112</v>
      </c>
      <c r="B387" t="s">
        <v>155</v>
      </c>
      <c r="C387" t="s">
        <v>1042</v>
      </c>
      <c r="D387" t="s">
        <v>1003</v>
      </c>
    </row>
    <row r="388" spans="1:4">
      <c r="A388" s="14">
        <v>43054.605798611112</v>
      </c>
      <c r="B388" t="s">
        <v>155</v>
      </c>
      <c r="C388" t="s">
        <v>1042</v>
      </c>
    </row>
    <row r="389" spans="1:4">
      <c r="A389" s="14">
        <v>43054.605798611112</v>
      </c>
      <c r="B389" t="s">
        <v>155</v>
      </c>
      <c r="C389" t="s">
        <v>1042</v>
      </c>
    </row>
    <row r="390" spans="1:4">
      <c r="A390" s="14">
        <v>43054.605798611112</v>
      </c>
      <c r="B390" t="s">
        <v>155</v>
      </c>
      <c r="C390" t="s">
        <v>1042</v>
      </c>
    </row>
    <row r="391" spans="1:4">
      <c r="A391" s="14">
        <v>43054.605798611112</v>
      </c>
      <c r="B391" t="s">
        <v>155</v>
      </c>
      <c r="C391" t="s">
        <v>1042</v>
      </c>
    </row>
    <row r="392" spans="1:4">
      <c r="A392" s="14">
        <v>43054.605798611112</v>
      </c>
      <c r="B392" t="s">
        <v>155</v>
      </c>
      <c r="C392" t="s">
        <v>1042</v>
      </c>
    </row>
    <row r="393" spans="1:4">
      <c r="A393" s="14">
        <v>43054.605798611112</v>
      </c>
      <c r="B393" t="s">
        <v>155</v>
      </c>
      <c r="C393" t="s">
        <v>1042</v>
      </c>
      <c r="D393" t="s">
        <v>993</v>
      </c>
    </row>
    <row r="394" spans="1:4">
      <c r="A394" s="14">
        <v>43054.605798611112</v>
      </c>
      <c r="B394" t="s">
        <v>155</v>
      </c>
      <c r="C394" t="s">
        <v>1042</v>
      </c>
    </row>
    <row r="395" spans="1:4">
      <c r="A395" s="14">
        <v>43054.605798611112</v>
      </c>
      <c r="B395" t="s">
        <v>155</v>
      </c>
      <c r="C395" t="s">
        <v>1042</v>
      </c>
    </row>
    <row r="396" spans="1:4">
      <c r="A396" s="14">
        <v>43054.605798611112</v>
      </c>
      <c r="B396" t="s">
        <v>155</v>
      </c>
      <c r="C396" t="s">
        <v>1042</v>
      </c>
      <c r="D396" t="s">
        <v>1003</v>
      </c>
    </row>
    <row r="397" spans="1:4">
      <c r="A397" s="14">
        <v>43054.605798611112</v>
      </c>
      <c r="B397" t="s">
        <v>155</v>
      </c>
      <c r="C397" t="s">
        <v>1042</v>
      </c>
    </row>
    <row r="398" spans="1:4">
      <c r="A398" s="14">
        <v>43054.605798611112</v>
      </c>
      <c r="B398" t="s">
        <v>155</v>
      </c>
      <c r="C398" t="s">
        <v>1042</v>
      </c>
    </row>
    <row r="399" spans="1:4">
      <c r="A399" s="14">
        <v>43054.605798611112</v>
      </c>
      <c r="B399" t="s">
        <v>155</v>
      </c>
      <c r="C399" t="s">
        <v>1042</v>
      </c>
    </row>
    <row r="400" spans="1:4">
      <c r="A400" s="14">
        <v>43054.605798611112</v>
      </c>
      <c r="B400" t="s">
        <v>239</v>
      </c>
      <c r="C400" t="s">
        <v>1042</v>
      </c>
    </row>
    <row r="401" spans="1:4">
      <c r="A401" s="14">
        <v>43054.605798611112</v>
      </c>
      <c r="B401" t="s">
        <v>239</v>
      </c>
      <c r="C401" t="s">
        <v>1042</v>
      </c>
    </row>
    <row r="402" spans="1:4">
      <c r="A402" s="14">
        <v>43054.605798611112</v>
      </c>
      <c r="B402" t="s">
        <v>239</v>
      </c>
      <c r="C402" t="s">
        <v>1042</v>
      </c>
    </row>
    <row r="403" spans="1:4">
      <c r="A403" s="14">
        <v>43054.605798611112</v>
      </c>
      <c r="B403" t="s">
        <v>239</v>
      </c>
      <c r="C403" t="s">
        <v>1042</v>
      </c>
    </row>
    <row r="404" spans="1:4">
      <c r="A404" s="14">
        <v>43054.605798611112</v>
      </c>
      <c r="B404" t="s">
        <v>239</v>
      </c>
      <c r="C404" t="s">
        <v>1042</v>
      </c>
    </row>
    <row r="405" spans="1:4">
      <c r="A405" s="14">
        <v>43054.605798611112</v>
      </c>
      <c r="B405" t="s">
        <v>239</v>
      </c>
      <c r="C405" t="s">
        <v>1042</v>
      </c>
    </row>
    <row r="406" spans="1:4">
      <c r="A406" s="14">
        <v>43054.605798611112</v>
      </c>
      <c r="B406" t="s">
        <v>239</v>
      </c>
      <c r="C406" t="s">
        <v>1042</v>
      </c>
    </row>
    <row r="407" spans="1:4">
      <c r="A407" s="14">
        <v>43054.605798611112</v>
      </c>
      <c r="B407" t="s">
        <v>239</v>
      </c>
      <c r="C407" t="s">
        <v>1042</v>
      </c>
    </row>
    <row r="408" spans="1:4">
      <c r="A408" s="14">
        <v>43054.605798611112</v>
      </c>
      <c r="B408" t="s">
        <v>239</v>
      </c>
      <c r="C408" t="s">
        <v>1042</v>
      </c>
    </row>
    <row r="409" spans="1:4">
      <c r="A409" s="14">
        <v>43054.605798611112</v>
      </c>
      <c r="B409" t="s">
        <v>239</v>
      </c>
      <c r="C409" t="s">
        <v>1042</v>
      </c>
    </row>
    <row r="410" spans="1:4">
      <c r="A410" s="14">
        <v>43054.605798611112</v>
      </c>
      <c r="B410" t="s">
        <v>239</v>
      </c>
      <c r="C410" t="s">
        <v>1042</v>
      </c>
    </row>
    <row r="411" spans="1:4">
      <c r="A411" s="14">
        <v>43054.605798611112</v>
      </c>
      <c r="B411" t="s">
        <v>239</v>
      </c>
      <c r="C411" t="s">
        <v>1042</v>
      </c>
      <c r="D411" t="s">
        <v>997</v>
      </c>
    </row>
    <row r="412" spans="1:4">
      <c r="A412" s="14">
        <v>43054.605798611112</v>
      </c>
      <c r="B412" t="s">
        <v>239</v>
      </c>
      <c r="C412" t="s">
        <v>1042</v>
      </c>
    </row>
    <row r="413" spans="1:4">
      <c r="A413" s="14">
        <v>43054.605798611112</v>
      </c>
      <c r="B413" t="s">
        <v>239</v>
      </c>
      <c r="C413" t="s">
        <v>1042</v>
      </c>
    </row>
    <row r="414" spans="1:4">
      <c r="A414" s="14">
        <v>43054.605798611112</v>
      </c>
      <c r="B414" t="s">
        <v>239</v>
      </c>
      <c r="C414" t="s">
        <v>1042</v>
      </c>
    </row>
    <row r="415" spans="1:4">
      <c r="A415" s="14">
        <v>43054.605798611112</v>
      </c>
      <c r="B415" t="s">
        <v>239</v>
      </c>
      <c r="C415" t="s">
        <v>1042</v>
      </c>
    </row>
    <row r="416" spans="1:4">
      <c r="A416" s="14">
        <v>43054.605798611112</v>
      </c>
      <c r="B416" t="s">
        <v>239</v>
      </c>
      <c r="C416" t="s">
        <v>1042</v>
      </c>
    </row>
    <row r="417" spans="1:4">
      <c r="A417" s="14">
        <v>43054.605798611112</v>
      </c>
      <c r="B417" t="s">
        <v>239</v>
      </c>
      <c r="C417" t="s">
        <v>1042</v>
      </c>
    </row>
    <row r="418" spans="1:4">
      <c r="A418" s="14">
        <v>43054.605798611112</v>
      </c>
      <c r="B418" t="s">
        <v>239</v>
      </c>
      <c r="C418" t="s">
        <v>1042</v>
      </c>
    </row>
    <row r="419" spans="1:4">
      <c r="A419" s="14">
        <v>43054.605798611112</v>
      </c>
      <c r="B419" t="s">
        <v>239</v>
      </c>
      <c r="C419" t="s">
        <v>1042</v>
      </c>
    </row>
    <row r="420" spans="1:4">
      <c r="A420" s="14">
        <v>43054.605798611112</v>
      </c>
      <c r="B420" t="s">
        <v>239</v>
      </c>
      <c r="C420" t="s">
        <v>1042</v>
      </c>
      <c r="D420" t="s">
        <v>997</v>
      </c>
    </row>
    <row r="421" spans="1:4">
      <c r="A421" s="14">
        <v>43054.605798611112</v>
      </c>
      <c r="B421" t="s">
        <v>239</v>
      </c>
      <c r="C421" t="s">
        <v>1042</v>
      </c>
    </row>
    <row r="422" spans="1:4">
      <c r="A422" s="14">
        <v>43054.605798611112</v>
      </c>
      <c r="B422" t="s">
        <v>239</v>
      </c>
      <c r="C422" t="s">
        <v>1042</v>
      </c>
    </row>
    <row r="423" spans="1:4">
      <c r="A423" s="14">
        <v>43054.605798611112</v>
      </c>
      <c r="B423" t="s">
        <v>239</v>
      </c>
      <c r="C423" t="s">
        <v>1042</v>
      </c>
    </row>
    <row r="424" spans="1:4">
      <c r="A424" s="14">
        <v>43054.605798611112</v>
      </c>
      <c r="B424" t="s">
        <v>239</v>
      </c>
      <c r="C424" t="s">
        <v>1042</v>
      </c>
    </row>
    <row r="425" spans="1:4">
      <c r="A425" s="14">
        <v>43054.605798611112</v>
      </c>
      <c r="B425" t="s">
        <v>239</v>
      </c>
      <c r="C425" t="s">
        <v>1042</v>
      </c>
    </row>
    <row r="426" spans="1:4">
      <c r="A426" s="14">
        <v>43054.605798611112</v>
      </c>
      <c r="B426" t="s">
        <v>239</v>
      </c>
      <c r="C426" t="s">
        <v>1042</v>
      </c>
    </row>
    <row r="427" spans="1:4">
      <c r="A427" s="14">
        <v>43054.605798611112</v>
      </c>
      <c r="B427" t="s">
        <v>239</v>
      </c>
      <c r="C427" t="s">
        <v>1042</v>
      </c>
    </row>
    <row r="428" spans="1:4">
      <c r="A428" s="14">
        <v>43054.605798611112</v>
      </c>
      <c r="B428" t="s">
        <v>239</v>
      </c>
      <c r="C428" t="s">
        <v>1042</v>
      </c>
    </row>
    <row r="429" spans="1:4">
      <c r="A429" s="14">
        <v>43054.605798611112</v>
      </c>
      <c r="B429" t="s">
        <v>239</v>
      </c>
      <c r="C429" t="s">
        <v>1042</v>
      </c>
      <c r="D429" t="s">
        <v>5424</v>
      </c>
    </row>
    <row r="430" spans="1:4">
      <c r="A430" s="14">
        <v>43054.605798611112</v>
      </c>
      <c r="B430" t="s">
        <v>239</v>
      </c>
      <c r="C430" t="s">
        <v>1042</v>
      </c>
    </row>
    <row r="431" spans="1:4">
      <c r="A431" s="14">
        <v>43054.605798611112</v>
      </c>
      <c r="B431" t="s">
        <v>239</v>
      </c>
      <c r="C431" t="s">
        <v>1042</v>
      </c>
    </row>
    <row r="432" spans="1:4">
      <c r="A432" s="14">
        <v>43054.605798611112</v>
      </c>
      <c r="B432" t="s">
        <v>239</v>
      </c>
      <c r="C432" t="s">
        <v>1042</v>
      </c>
    </row>
    <row r="433" spans="1:3">
      <c r="A433" s="14">
        <v>43054.605798611112</v>
      </c>
      <c r="B433" t="s">
        <v>239</v>
      </c>
      <c r="C433" t="s">
        <v>1042</v>
      </c>
    </row>
    <row r="434" spans="1:3">
      <c r="A434" s="14">
        <v>43054.605798611112</v>
      </c>
      <c r="B434" t="s">
        <v>239</v>
      </c>
      <c r="C434" t="s">
        <v>1042</v>
      </c>
    </row>
    <row r="435" spans="1:3">
      <c r="A435" s="14">
        <v>43054.605798611112</v>
      </c>
      <c r="B435" t="s">
        <v>239</v>
      </c>
      <c r="C435" t="s">
        <v>1042</v>
      </c>
    </row>
    <row r="436" spans="1:3">
      <c r="A436" s="14">
        <v>43054.605798611112</v>
      </c>
      <c r="B436" t="s">
        <v>192</v>
      </c>
      <c r="C436" t="s">
        <v>1042</v>
      </c>
    </row>
    <row r="437" spans="1:3">
      <c r="A437" s="14">
        <v>43054.605798611112</v>
      </c>
      <c r="B437" t="s">
        <v>192</v>
      </c>
      <c r="C437" t="s">
        <v>1042</v>
      </c>
    </row>
    <row r="438" spans="1:3">
      <c r="A438" s="14">
        <v>43054.605798611112</v>
      </c>
      <c r="B438" t="s">
        <v>192</v>
      </c>
      <c r="C438" t="s">
        <v>1042</v>
      </c>
    </row>
    <row r="439" spans="1:3">
      <c r="A439" s="14">
        <v>43054.605798611112</v>
      </c>
      <c r="B439" t="s">
        <v>192</v>
      </c>
      <c r="C439" t="s">
        <v>1042</v>
      </c>
    </row>
    <row r="440" spans="1:3">
      <c r="A440" s="14">
        <v>43054.605798611112</v>
      </c>
      <c r="B440" t="s">
        <v>192</v>
      </c>
      <c r="C440" t="s">
        <v>1042</v>
      </c>
    </row>
    <row r="441" spans="1:3">
      <c r="A441" s="14">
        <v>43054.605798611112</v>
      </c>
      <c r="B441" t="s">
        <v>192</v>
      </c>
      <c r="C441" t="s">
        <v>1042</v>
      </c>
    </row>
    <row r="442" spans="1:3">
      <c r="A442" s="14">
        <v>43054.605798611112</v>
      </c>
      <c r="B442" t="s">
        <v>192</v>
      </c>
      <c r="C442" t="s">
        <v>1042</v>
      </c>
    </row>
    <row r="443" spans="1:3">
      <c r="A443" s="14">
        <v>43054.605798611112</v>
      </c>
      <c r="B443" t="s">
        <v>192</v>
      </c>
      <c r="C443" t="s">
        <v>1042</v>
      </c>
    </row>
    <row r="444" spans="1:3">
      <c r="A444" s="14">
        <v>43054.605798611112</v>
      </c>
      <c r="B444" t="s">
        <v>192</v>
      </c>
      <c r="C444" t="s">
        <v>1042</v>
      </c>
    </row>
    <row r="445" spans="1:3">
      <c r="A445" s="14">
        <v>43054.605798611112</v>
      </c>
      <c r="B445" t="s">
        <v>192</v>
      </c>
      <c r="C445" t="s">
        <v>1042</v>
      </c>
    </row>
    <row r="446" spans="1:3">
      <c r="A446" s="14">
        <v>43054.605798611112</v>
      </c>
      <c r="B446" t="s">
        <v>192</v>
      </c>
      <c r="C446" t="s">
        <v>1042</v>
      </c>
    </row>
    <row r="447" spans="1:3">
      <c r="A447" s="14">
        <v>43054.605798611112</v>
      </c>
      <c r="B447" t="s">
        <v>192</v>
      </c>
      <c r="C447" t="s">
        <v>1042</v>
      </c>
    </row>
    <row r="448" spans="1:3">
      <c r="A448" s="14">
        <v>43054.605798611112</v>
      </c>
      <c r="B448" t="s">
        <v>192</v>
      </c>
      <c r="C448" t="s">
        <v>1042</v>
      </c>
    </row>
    <row r="449" spans="1:3">
      <c r="A449" s="14">
        <v>43054.605798611112</v>
      </c>
      <c r="B449" t="s">
        <v>192</v>
      </c>
      <c r="C449" t="s">
        <v>1042</v>
      </c>
    </row>
    <row r="450" spans="1:3">
      <c r="A450" s="14">
        <v>43054.605798611112</v>
      </c>
      <c r="B450" t="s">
        <v>192</v>
      </c>
      <c r="C450" t="s">
        <v>1042</v>
      </c>
    </row>
    <row r="451" spans="1:3">
      <c r="A451" s="14">
        <v>43054.605798611112</v>
      </c>
      <c r="B451" t="s">
        <v>192</v>
      </c>
      <c r="C451" t="s">
        <v>1042</v>
      </c>
    </row>
    <row r="452" spans="1:3">
      <c r="A452" s="14">
        <v>43054.605798611112</v>
      </c>
      <c r="B452" t="s">
        <v>192</v>
      </c>
      <c r="C452" t="s">
        <v>1042</v>
      </c>
    </row>
    <row r="453" spans="1:3">
      <c r="A453" s="14">
        <v>43054.605798611112</v>
      </c>
      <c r="B453" t="s">
        <v>192</v>
      </c>
      <c r="C453" t="s">
        <v>1042</v>
      </c>
    </row>
    <row r="454" spans="1:3">
      <c r="A454" s="14">
        <v>43054.605798611112</v>
      </c>
      <c r="B454" t="s">
        <v>192</v>
      </c>
      <c r="C454" t="s">
        <v>1042</v>
      </c>
    </row>
    <row r="455" spans="1:3">
      <c r="A455" s="14">
        <v>43054.605798611112</v>
      </c>
      <c r="B455" t="s">
        <v>192</v>
      </c>
      <c r="C455" t="s">
        <v>1042</v>
      </c>
    </row>
    <row r="456" spans="1:3">
      <c r="A456" s="14">
        <v>43054.605798611112</v>
      </c>
      <c r="B456" t="s">
        <v>192</v>
      </c>
      <c r="C456" t="s">
        <v>1042</v>
      </c>
    </row>
    <row r="457" spans="1:3">
      <c r="A457" s="14">
        <v>43054.605798611112</v>
      </c>
      <c r="B457" t="s">
        <v>192</v>
      </c>
      <c r="C457" t="s">
        <v>1042</v>
      </c>
    </row>
    <row r="458" spans="1:3">
      <c r="A458" s="14">
        <v>43054.605798611112</v>
      </c>
      <c r="B458" t="s">
        <v>192</v>
      </c>
      <c r="C458" t="s">
        <v>1042</v>
      </c>
    </row>
    <row r="459" spans="1:3">
      <c r="A459" s="14">
        <v>43054.605798611112</v>
      </c>
      <c r="B459" t="s">
        <v>192</v>
      </c>
      <c r="C459" t="s">
        <v>1042</v>
      </c>
    </row>
    <row r="460" spans="1:3">
      <c r="A460" s="14">
        <v>43054.605798611112</v>
      </c>
      <c r="B460" t="s">
        <v>192</v>
      </c>
      <c r="C460" t="s">
        <v>1042</v>
      </c>
    </row>
    <row r="461" spans="1:3">
      <c r="A461" s="14">
        <v>43054.605798611112</v>
      </c>
      <c r="B461" t="s">
        <v>192</v>
      </c>
      <c r="C461" t="s">
        <v>1042</v>
      </c>
    </row>
    <row r="462" spans="1:3">
      <c r="A462" s="14">
        <v>43054.605798611112</v>
      </c>
      <c r="B462" t="s">
        <v>192</v>
      </c>
      <c r="C462" t="s">
        <v>1042</v>
      </c>
    </row>
    <row r="463" spans="1:3">
      <c r="A463" s="14">
        <v>43054.605798611112</v>
      </c>
      <c r="B463" t="s">
        <v>192</v>
      </c>
      <c r="C463" t="s">
        <v>1042</v>
      </c>
    </row>
    <row r="464" spans="1:3">
      <c r="A464" s="14">
        <v>43054.605798611112</v>
      </c>
      <c r="B464" t="s">
        <v>192</v>
      </c>
      <c r="C464" t="s">
        <v>1042</v>
      </c>
    </row>
    <row r="465" spans="1:3">
      <c r="A465" s="14">
        <v>43054.605798611112</v>
      </c>
      <c r="B465" t="s">
        <v>192</v>
      </c>
      <c r="C465" t="s">
        <v>1042</v>
      </c>
    </row>
    <row r="466" spans="1:3">
      <c r="A466" s="14">
        <v>43054.605798611112</v>
      </c>
      <c r="B466" t="s">
        <v>192</v>
      </c>
      <c r="C466" t="s">
        <v>1042</v>
      </c>
    </row>
    <row r="467" spans="1:3">
      <c r="A467" s="14">
        <v>43054.605798611112</v>
      </c>
      <c r="B467" t="s">
        <v>192</v>
      </c>
      <c r="C467" t="s">
        <v>1042</v>
      </c>
    </row>
    <row r="468" spans="1:3">
      <c r="A468" s="14">
        <v>43054.605798611112</v>
      </c>
      <c r="B468" t="s">
        <v>192</v>
      </c>
      <c r="C468" t="s">
        <v>1042</v>
      </c>
    </row>
    <row r="469" spans="1:3">
      <c r="A469" s="14">
        <v>43054.605798611112</v>
      </c>
      <c r="B469" t="s">
        <v>192</v>
      </c>
      <c r="C469" t="s">
        <v>1042</v>
      </c>
    </row>
    <row r="470" spans="1:3">
      <c r="A470" s="14">
        <v>43054.605798611112</v>
      </c>
      <c r="B470" t="s">
        <v>192</v>
      </c>
      <c r="C470" t="s">
        <v>1042</v>
      </c>
    </row>
    <row r="471" spans="1:3">
      <c r="A471" s="14">
        <v>43054.605798611112</v>
      </c>
      <c r="B471" t="s">
        <v>192</v>
      </c>
      <c r="C471" t="s">
        <v>1042</v>
      </c>
    </row>
    <row r="472" spans="1:3">
      <c r="A472" s="14">
        <v>43054.605798611112</v>
      </c>
      <c r="B472" t="s">
        <v>192</v>
      </c>
      <c r="C472" t="s">
        <v>1042</v>
      </c>
    </row>
    <row r="473" spans="1:3">
      <c r="A473" s="14">
        <v>43054.605798611112</v>
      </c>
      <c r="B473" t="s">
        <v>192</v>
      </c>
      <c r="C473" t="s">
        <v>1042</v>
      </c>
    </row>
    <row r="474" spans="1:3">
      <c r="A474" s="14">
        <v>43054.605798611112</v>
      </c>
      <c r="B474" t="s">
        <v>192</v>
      </c>
      <c r="C474" t="s">
        <v>1042</v>
      </c>
    </row>
    <row r="475" spans="1:3">
      <c r="A475" s="14">
        <v>43054.605798611112</v>
      </c>
      <c r="B475" t="s">
        <v>192</v>
      </c>
      <c r="C475" t="s">
        <v>1042</v>
      </c>
    </row>
    <row r="476" spans="1:3">
      <c r="A476" s="14">
        <v>43054.605798611112</v>
      </c>
      <c r="B476" t="s">
        <v>192</v>
      </c>
      <c r="C476" t="s">
        <v>1042</v>
      </c>
    </row>
    <row r="477" spans="1:3">
      <c r="A477" s="14">
        <v>43054.605798611112</v>
      </c>
      <c r="B477" t="s">
        <v>192</v>
      </c>
      <c r="C477" t="s">
        <v>1042</v>
      </c>
    </row>
    <row r="478" spans="1:3">
      <c r="A478" s="14">
        <v>43054.605798611112</v>
      </c>
      <c r="B478" t="s">
        <v>192</v>
      </c>
      <c r="C478" t="s">
        <v>1042</v>
      </c>
    </row>
    <row r="479" spans="1:3">
      <c r="A479" s="14">
        <v>43054.605798611112</v>
      </c>
      <c r="B479" t="s">
        <v>192</v>
      </c>
      <c r="C479" t="s">
        <v>1042</v>
      </c>
    </row>
    <row r="480" spans="1:3">
      <c r="A480" s="14">
        <v>43054.605798611112</v>
      </c>
      <c r="B480" t="s">
        <v>192</v>
      </c>
      <c r="C480" t="s">
        <v>1042</v>
      </c>
    </row>
    <row r="481" spans="1:3">
      <c r="A481" s="14">
        <v>43054.605798611112</v>
      </c>
      <c r="B481" t="s">
        <v>192</v>
      </c>
      <c r="C481" t="s">
        <v>1042</v>
      </c>
    </row>
    <row r="482" spans="1:3">
      <c r="A482" s="14">
        <v>43054.605798611112</v>
      </c>
      <c r="B482" t="s">
        <v>192</v>
      </c>
      <c r="C482" t="s">
        <v>1042</v>
      </c>
    </row>
    <row r="483" spans="1:3">
      <c r="A483" s="14">
        <v>43054.605798611112</v>
      </c>
      <c r="B483" t="s">
        <v>192</v>
      </c>
      <c r="C483" t="s">
        <v>1042</v>
      </c>
    </row>
    <row r="484" spans="1:3">
      <c r="A484" s="14">
        <v>43054.605798611112</v>
      </c>
      <c r="B484" t="s">
        <v>192</v>
      </c>
      <c r="C484" t="s">
        <v>1042</v>
      </c>
    </row>
    <row r="485" spans="1:3">
      <c r="A485" s="14">
        <v>43054.605798611112</v>
      </c>
      <c r="B485" t="s">
        <v>192</v>
      </c>
      <c r="C485" t="s">
        <v>1042</v>
      </c>
    </row>
    <row r="486" spans="1:3">
      <c r="A486" s="14">
        <v>43054.605798611112</v>
      </c>
      <c r="B486" t="s">
        <v>192</v>
      </c>
      <c r="C486" t="s">
        <v>1042</v>
      </c>
    </row>
    <row r="487" spans="1:3">
      <c r="A487" s="14">
        <v>43054.605798611112</v>
      </c>
      <c r="B487" t="s">
        <v>192</v>
      </c>
      <c r="C487" t="s">
        <v>1042</v>
      </c>
    </row>
    <row r="488" spans="1:3">
      <c r="A488" s="14">
        <v>43054.605798611112</v>
      </c>
      <c r="B488" t="s">
        <v>192</v>
      </c>
      <c r="C488" t="s">
        <v>1042</v>
      </c>
    </row>
    <row r="489" spans="1:3">
      <c r="A489" s="14">
        <v>43054.605798611112</v>
      </c>
      <c r="B489" t="s">
        <v>192</v>
      </c>
      <c r="C489" t="s">
        <v>1042</v>
      </c>
    </row>
    <row r="490" spans="1:3">
      <c r="A490" s="14">
        <v>43054.605798611112</v>
      </c>
      <c r="B490" t="s">
        <v>192</v>
      </c>
      <c r="C490" t="s">
        <v>1042</v>
      </c>
    </row>
    <row r="491" spans="1:3">
      <c r="A491" s="14">
        <v>43054.605798611112</v>
      </c>
      <c r="B491" t="s">
        <v>192</v>
      </c>
      <c r="C491" t="s">
        <v>1042</v>
      </c>
    </row>
    <row r="492" spans="1:3">
      <c r="A492" s="14">
        <v>43054.605798611112</v>
      </c>
      <c r="B492" t="s">
        <v>192</v>
      </c>
      <c r="C492" t="s">
        <v>1042</v>
      </c>
    </row>
    <row r="493" spans="1:3">
      <c r="A493" s="14">
        <v>43054.605798611112</v>
      </c>
      <c r="B493" t="s">
        <v>192</v>
      </c>
      <c r="C493" t="s">
        <v>1042</v>
      </c>
    </row>
    <row r="494" spans="1:3">
      <c r="A494" s="14">
        <v>43054.605798611112</v>
      </c>
      <c r="B494" t="s">
        <v>192</v>
      </c>
      <c r="C494" t="s">
        <v>1042</v>
      </c>
    </row>
    <row r="495" spans="1:3">
      <c r="A495" s="14">
        <v>43054.605798611112</v>
      </c>
      <c r="B495" t="s">
        <v>192</v>
      </c>
      <c r="C495" t="s">
        <v>1042</v>
      </c>
    </row>
    <row r="496" spans="1:3">
      <c r="A496" s="14">
        <v>43054.605798611112</v>
      </c>
      <c r="B496" t="s">
        <v>192</v>
      </c>
      <c r="C496" t="s">
        <v>1042</v>
      </c>
    </row>
    <row r="497" spans="1:3">
      <c r="A497" s="14">
        <v>43054.605798611112</v>
      </c>
      <c r="B497" t="s">
        <v>192</v>
      </c>
      <c r="C497" t="s">
        <v>1042</v>
      </c>
    </row>
    <row r="498" spans="1:3">
      <c r="A498" s="14">
        <v>43054.605798611112</v>
      </c>
      <c r="B498" t="s">
        <v>192</v>
      </c>
      <c r="C498" t="s">
        <v>1042</v>
      </c>
    </row>
    <row r="499" spans="1:3">
      <c r="A499" s="14">
        <v>43054.605798611112</v>
      </c>
      <c r="B499" t="s">
        <v>192</v>
      </c>
      <c r="C499" t="s">
        <v>1042</v>
      </c>
    </row>
    <row r="500" spans="1:3">
      <c r="A500" s="14">
        <v>43054.605798611112</v>
      </c>
      <c r="B500" t="s">
        <v>192</v>
      </c>
      <c r="C500" t="s">
        <v>1042</v>
      </c>
    </row>
    <row r="501" spans="1:3">
      <c r="A501" s="14">
        <v>43054.605798611112</v>
      </c>
      <c r="B501" t="s">
        <v>192</v>
      </c>
      <c r="C501" t="s">
        <v>1042</v>
      </c>
    </row>
    <row r="502" spans="1:3">
      <c r="A502" s="14">
        <v>43054.605798611112</v>
      </c>
      <c r="B502" t="s">
        <v>192</v>
      </c>
      <c r="C502" t="s">
        <v>1042</v>
      </c>
    </row>
    <row r="503" spans="1:3">
      <c r="A503" s="14">
        <v>43054.605798611112</v>
      </c>
      <c r="B503" t="s">
        <v>192</v>
      </c>
      <c r="C503" t="s">
        <v>1042</v>
      </c>
    </row>
    <row r="504" spans="1:3">
      <c r="A504" s="14">
        <v>43054.605798611112</v>
      </c>
      <c r="B504" t="s">
        <v>192</v>
      </c>
      <c r="C504" t="s">
        <v>1042</v>
      </c>
    </row>
    <row r="505" spans="1:3">
      <c r="A505" s="14">
        <v>43054.605798611112</v>
      </c>
      <c r="B505" t="s">
        <v>192</v>
      </c>
      <c r="C505" t="s">
        <v>1042</v>
      </c>
    </row>
    <row r="506" spans="1:3">
      <c r="A506" s="14">
        <v>43054.605798611112</v>
      </c>
      <c r="B506" t="s">
        <v>192</v>
      </c>
      <c r="C506" t="s">
        <v>1042</v>
      </c>
    </row>
    <row r="507" spans="1:3">
      <c r="A507" s="14">
        <v>43054.605798611112</v>
      </c>
      <c r="B507" t="s">
        <v>192</v>
      </c>
      <c r="C507" t="s">
        <v>1042</v>
      </c>
    </row>
    <row r="508" spans="1:3">
      <c r="A508" s="14">
        <v>43054.605798611112</v>
      </c>
      <c r="B508" t="s">
        <v>254</v>
      </c>
      <c r="C508" t="s">
        <v>1042</v>
      </c>
    </row>
    <row r="509" spans="1:3">
      <c r="A509" s="14">
        <v>43054.605798611112</v>
      </c>
      <c r="B509" t="s">
        <v>254</v>
      </c>
      <c r="C509" t="s">
        <v>1042</v>
      </c>
    </row>
    <row r="510" spans="1:3">
      <c r="A510" s="14">
        <v>43054.605798611112</v>
      </c>
      <c r="B510" t="s">
        <v>254</v>
      </c>
      <c r="C510" t="s">
        <v>1042</v>
      </c>
    </row>
    <row r="511" spans="1:3">
      <c r="A511" s="14">
        <v>43054.605798611112</v>
      </c>
      <c r="B511" t="s">
        <v>254</v>
      </c>
      <c r="C511" t="s">
        <v>1042</v>
      </c>
    </row>
    <row r="512" spans="1:3">
      <c r="A512" s="14">
        <v>43054.605798611112</v>
      </c>
      <c r="B512" t="s">
        <v>254</v>
      </c>
      <c r="C512" t="s">
        <v>1042</v>
      </c>
    </row>
    <row r="513" spans="1:4">
      <c r="A513" s="14">
        <v>43054.605798611112</v>
      </c>
      <c r="B513" t="s">
        <v>254</v>
      </c>
      <c r="C513" t="s">
        <v>1042</v>
      </c>
    </row>
    <row r="514" spans="1:4">
      <c r="A514" s="14">
        <v>43054.605798611112</v>
      </c>
      <c r="B514" t="s">
        <v>254</v>
      </c>
      <c r="C514" t="s">
        <v>1042</v>
      </c>
    </row>
    <row r="515" spans="1:4">
      <c r="A515" s="14">
        <v>43054.605798611112</v>
      </c>
      <c r="B515" t="s">
        <v>254</v>
      </c>
      <c r="C515" t="s">
        <v>1042</v>
      </c>
    </row>
    <row r="516" spans="1:4">
      <c r="A516" s="14">
        <v>43054.605798611112</v>
      </c>
      <c r="B516" t="s">
        <v>254</v>
      </c>
      <c r="C516" t="s">
        <v>1042</v>
      </c>
    </row>
    <row r="517" spans="1:4">
      <c r="A517" s="14">
        <v>43054.605798611112</v>
      </c>
      <c r="B517" t="s">
        <v>254</v>
      </c>
      <c r="C517" t="s">
        <v>1042</v>
      </c>
    </row>
    <row r="518" spans="1:4">
      <c r="A518" s="14">
        <v>43054.605798611112</v>
      </c>
      <c r="B518" t="s">
        <v>254</v>
      </c>
      <c r="C518" t="s">
        <v>1042</v>
      </c>
    </row>
    <row r="519" spans="1:4">
      <c r="A519" s="14">
        <v>43054.605798611112</v>
      </c>
      <c r="B519" t="s">
        <v>254</v>
      </c>
      <c r="C519" t="s">
        <v>1042</v>
      </c>
      <c r="D519" t="s">
        <v>933</v>
      </c>
    </row>
    <row r="520" spans="1:4">
      <c r="A520" s="14">
        <v>43054.605798611112</v>
      </c>
      <c r="B520" t="s">
        <v>254</v>
      </c>
      <c r="C520" t="s">
        <v>1042</v>
      </c>
    </row>
    <row r="521" spans="1:4">
      <c r="A521" s="14">
        <v>43054.605798611112</v>
      </c>
      <c r="B521" t="s">
        <v>254</v>
      </c>
      <c r="C521" t="s">
        <v>1042</v>
      </c>
    </row>
    <row r="522" spans="1:4">
      <c r="A522" s="14">
        <v>43054.605798611112</v>
      </c>
      <c r="B522" t="s">
        <v>254</v>
      </c>
      <c r="C522" t="s">
        <v>1042</v>
      </c>
      <c r="D522" t="s">
        <v>933</v>
      </c>
    </row>
    <row r="523" spans="1:4">
      <c r="A523" s="14">
        <v>43054.605798611112</v>
      </c>
      <c r="B523" t="s">
        <v>254</v>
      </c>
      <c r="C523" t="s">
        <v>1042</v>
      </c>
    </row>
    <row r="524" spans="1:4">
      <c r="A524" s="14">
        <v>43054.605798611112</v>
      </c>
      <c r="B524" t="s">
        <v>254</v>
      </c>
      <c r="C524" t="s">
        <v>1042</v>
      </c>
    </row>
    <row r="525" spans="1:4">
      <c r="A525" s="14">
        <v>43054.605798611112</v>
      </c>
      <c r="B525" t="s">
        <v>254</v>
      </c>
      <c r="C525" t="s">
        <v>1042</v>
      </c>
      <c r="D525" t="s">
        <v>933</v>
      </c>
    </row>
    <row r="526" spans="1:4">
      <c r="A526" s="14">
        <v>43054.605798611112</v>
      </c>
      <c r="B526" t="s">
        <v>254</v>
      </c>
      <c r="C526" t="s">
        <v>1042</v>
      </c>
    </row>
    <row r="527" spans="1:4">
      <c r="A527" s="14">
        <v>43054.605798611112</v>
      </c>
      <c r="B527" t="s">
        <v>254</v>
      </c>
      <c r="C527" t="s">
        <v>1042</v>
      </c>
    </row>
    <row r="528" spans="1:4">
      <c r="A528" s="14">
        <v>43054.605798611112</v>
      </c>
      <c r="B528" t="s">
        <v>254</v>
      </c>
      <c r="C528" t="s">
        <v>1042</v>
      </c>
      <c r="D528" t="s">
        <v>933</v>
      </c>
    </row>
    <row r="529" spans="1:4">
      <c r="A529" s="14">
        <v>43054.605798611112</v>
      </c>
      <c r="B529" t="s">
        <v>254</v>
      </c>
      <c r="C529" t="s">
        <v>1042</v>
      </c>
    </row>
    <row r="530" spans="1:4">
      <c r="A530" s="14">
        <v>43054.605798611112</v>
      </c>
      <c r="B530" t="s">
        <v>254</v>
      </c>
      <c r="C530" t="s">
        <v>1042</v>
      </c>
    </row>
    <row r="531" spans="1:4">
      <c r="A531" s="14">
        <v>43054.605798611112</v>
      </c>
      <c r="B531" t="s">
        <v>254</v>
      </c>
      <c r="C531" t="s">
        <v>1042</v>
      </c>
      <c r="D531" t="s">
        <v>933</v>
      </c>
    </row>
    <row r="532" spans="1:4">
      <c r="A532" s="14">
        <v>43054.605798611112</v>
      </c>
      <c r="B532" t="s">
        <v>254</v>
      </c>
      <c r="C532" t="s">
        <v>1042</v>
      </c>
    </row>
    <row r="533" spans="1:4">
      <c r="A533" s="14">
        <v>43054.605798611112</v>
      </c>
      <c r="B533" t="s">
        <v>254</v>
      </c>
      <c r="C533" t="s">
        <v>1042</v>
      </c>
    </row>
    <row r="534" spans="1:4">
      <c r="A534" s="14">
        <v>43054.605798611112</v>
      </c>
      <c r="B534" t="s">
        <v>254</v>
      </c>
      <c r="C534" t="s">
        <v>1042</v>
      </c>
      <c r="D534" t="s">
        <v>933</v>
      </c>
    </row>
    <row r="535" spans="1:4">
      <c r="A535" s="14">
        <v>43054.605798611112</v>
      </c>
      <c r="B535" t="s">
        <v>215</v>
      </c>
      <c r="C535" t="s">
        <v>1042</v>
      </c>
    </row>
    <row r="536" spans="1:4">
      <c r="A536" s="14">
        <v>43054.605798611112</v>
      </c>
      <c r="B536" t="s">
        <v>215</v>
      </c>
      <c r="C536" t="s">
        <v>1042</v>
      </c>
    </row>
    <row r="537" spans="1:4">
      <c r="A537" s="14">
        <v>43054.605798611112</v>
      </c>
      <c r="B537" t="s">
        <v>215</v>
      </c>
      <c r="C537" t="s">
        <v>1042</v>
      </c>
    </row>
    <row r="538" spans="1:4">
      <c r="A538" s="14">
        <v>43054.605798611112</v>
      </c>
      <c r="B538" t="s">
        <v>215</v>
      </c>
      <c r="C538" t="s">
        <v>1042</v>
      </c>
    </row>
    <row r="539" spans="1:4">
      <c r="A539" s="14">
        <v>43054.605798611112</v>
      </c>
      <c r="B539" t="s">
        <v>215</v>
      </c>
      <c r="C539" t="s">
        <v>1042</v>
      </c>
    </row>
    <row r="540" spans="1:4">
      <c r="A540" s="14">
        <v>43054.605798611112</v>
      </c>
      <c r="B540" t="s">
        <v>215</v>
      </c>
      <c r="C540" t="s">
        <v>1042</v>
      </c>
    </row>
    <row r="541" spans="1:4">
      <c r="A541" s="14">
        <v>43054.605798611112</v>
      </c>
      <c r="B541" t="s">
        <v>215</v>
      </c>
      <c r="C541" t="s">
        <v>1042</v>
      </c>
    </row>
    <row r="542" spans="1:4">
      <c r="A542" s="14">
        <v>43054.605798611112</v>
      </c>
      <c r="B542" t="s">
        <v>215</v>
      </c>
      <c r="C542" t="s">
        <v>1042</v>
      </c>
    </row>
    <row r="543" spans="1:4">
      <c r="A543" s="14">
        <v>43054.605798611112</v>
      </c>
      <c r="B543" t="s">
        <v>215</v>
      </c>
      <c r="C543" t="s">
        <v>1042</v>
      </c>
    </row>
    <row r="544" spans="1:4">
      <c r="A544" s="14">
        <v>43054.605798611112</v>
      </c>
      <c r="B544" t="s">
        <v>215</v>
      </c>
      <c r="C544" t="s">
        <v>1042</v>
      </c>
    </row>
    <row r="545" spans="1:4">
      <c r="A545" s="14">
        <v>43054.605798611112</v>
      </c>
      <c r="B545" t="s">
        <v>215</v>
      </c>
      <c r="C545" t="s">
        <v>1042</v>
      </c>
    </row>
    <row r="546" spans="1:4">
      <c r="A546" s="14">
        <v>43054.605798611112</v>
      </c>
      <c r="B546" t="s">
        <v>215</v>
      </c>
      <c r="C546" t="s">
        <v>1042</v>
      </c>
    </row>
    <row r="547" spans="1:4">
      <c r="A547" s="14">
        <v>43054.605798611112</v>
      </c>
      <c r="B547" t="s">
        <v>215</v>
      </c>
      <c r="C547" t="s">
        <v>1042</v>
      </c>
    </row>
    <row r="548" spans="1:4">
      <c r="A548" s="14">
        <v>43054.605798611112</v>
      </c>
      <c r="B548" t="s">
        <v>215</v>
      </c>
      <c r="C548" t="s">
        <v>1042</v>
      </c>
    </row>
    <row r="549" spans="1:4">
      <c r="A549" s="14">
        <v>43054.605798611112</v>
      </c>
      <c r="B549" t="s">
        <v>215</v>
      </c>
      <c r="C549" t="s">
        <v>1042</v>
      </c>
      <c r="D549" t="s">
        <v>1047</v>
      </c>
    </row>
    <row r="550" spans="1:4">
      <c r="A550" s="14">
        <v>43054.605798611112</v>
      </c>
      <c r="B550" t="s">
        <v>215</v>
      </c>
      <c r="C550" t="s">
        <v>1042</v>
      </c>
    </row>
    <row r="551" spans="1:4">
      <c r="A551" s="14">
        <v>43054.605798611112</v>
      </c>
      <c r="B551" t="s">
        <v>215</v>
      </c>
      <c r="C551" t="s">
        <v>1042</v>
      </c>
    </row>
    <row r="552" spans="1:4">
      <c r="A552" s="14">
        <v>43054.605798611112</v>
      </c>
      <c r="B552" t="s">
        <v>215</v>
      </c>
      <c r="C552" t="s">
        <v>1042</v>
      </c>
    </row>
    <row r="553" spans="1:4">
      <c r="A553" s="14">
        <v>43054.605798611112</v>
      </c>
      <c r="B553" t="s">
        <v>215</v>
      </c>
      <c r="C553" t="s">
        <v>1042</v>
      </c>
    </row>
    <row r="554" spans="1:4">
      <c r="A554" s="14">
        <v>43054.605798611112</v>
      </c>
      <c r="B554" t="s">
        <v>215</v>
      </c>
      <c r="C554" t="s">
        <v>1042</v>
      </c>
    </row>
    <row r="555" spans="1:4">
      <c r="A555" s="14">
        <v>43054.605798611112</v>
      </c>
      <c r="B555" t="s">
        <v>215</v>
      </c>
      <c r="C555" t="s">
        <v>1042</v>
      </c>
    </row>
    <row r="556" spans="1:4">
      <c r="A556" s="14">
        <v>43054.605798611112</v>
      </c>
      <c r="B556" t="s">
        <v>215</v>
      </c>
      <c r="C556" t="s">
        <v>1042</v>
      </c>
    </row>
    <row r="557" spans="1:4">
      <c r="A557" s="14">
        <v>43054.605798611112</v>
      </c>
      <c r="B557" t="s">
        <v>215</v>
      </c>
      <c r="C557" t="s">
        <v>1042</v>
      </c>
    </row>
    <row r="558" spans="1:4">
      <c r="A558" s="14">
        <v>43054.605798611112</v>
      </c>
      <c r="B558" t="s">
        <v>215</v>
      </c>
      <c r="C558" t="s">
        <v>1042</v>
      </c>
      <c r="D558" t="s">
        <v>963</v>
      </c>
    </row>
    <row r="559" spans="1:4">
      <c r="A559" s="14">
        <v>43054.605798611112</v>
      </c>
      <c r="B559" t="s">
        <v>215</v>
      </c>
      <c r="C559" t="s">
        <v>1042</v>
      </c>
    </row>
    <row r="560" spans="1:4">
      <c r="A560" s="14">
        <v>43054.605798611112</v>
      </c>
      <c r="B560" t="s">
        <v>215</v>
      </c>
      <c r="C560" t="s">
        <v>1042</v>
      </c>
    </row>
    <row r="561" spans="1:4">
      <c r="A561" s="14">
        <v>43054.605798611112</v>
      </c>
      <c r="B561" t="s">
        <v>215</v>
      </c>
      <c r="C561" t="s">
        <v>1042</v>
      </c>
    </row>
    <row r="562" spans="1:4">
      <c r="A562" s="14">
        <v>43054.605798611112</v>
      </c>
      <c r="B562" t="s">
        <v>215</v>
      </c>
      <c r="C562" t="s">
        <v>1042</v>
      </c>
    </row>
    <row r="563" spans="1:4">
      <c r="A563" s="14">
        <v>43054.605798611112</v>
      </c>
      <c r="B563" t="s">
        <v>215</v>
      </c>
      <c r="C563" t="s">
        <v>1042</v>
      </c>
    </row>
    <row r="564" spans="1:4">
      <c r="A564" s="14">
        <v>43054.605798611112</v>
      </c>
      <c r="B564" t="s">
        <v>215</v>
      </c>
      <c r="C564" t="s">
        <v>1042</v>
      </c>
    </row>
    <row r="565" spans="1:4">
      <c r="A565" s="14">
        <v>43054.605798611112</v>
      </c>
      <c r="B565" t="s">
        <v>215</v>
      </c>
      <c r="C565" t="s">
        <v>1042</v>
      </c>
    </row>
    <row r="566" spans="1:4">
      <c r="A566" s="14">
        <v>43054.605798611112</v>
      </c>
      <c r="B566" t="s">
        <v>215</v>
      </c>
      <c r="C566" t="s">
        <v>1042</v>
      </c>
    </row>
    <row r="567" spans="1:4">
      <c r="A567" s="14">
        <v>43054.605798611112</v>
      </c>
      <c r="B567" t="s">
        <v>215</v>
      </c>
      <c r="C567" t="s">
        <v>1042</v>
      </c>
      <c r="D567" t="s">
        <v>963</v>
      </c>
    </row>
    <row r="568" spans="1:4">
      <c r="A568" s="14">
        <v>43054.605798611112</v>
      </c>
      <c r="B568" t="s">
        <v>215</v>
      </c>
      <c r="C568" t="s">
        <v>1042</v>
      </c>
    </row>
    <row r="569" spans="1:4">
      <c r="A569" s="14">
        <v>43054.605798611112</v>
      </c>
      <c r="B569" t="s">
        <v>215</v>
      </c>
      <c r="C569" t="s">
        <v>1042</v>
      </c>
    </row>
    <row r="570" spans="1:4">
      <c r="A570" s="14">
        <v>43054.605798611112</v>
      </c>
      <c r="B570" t="s">
        <v>215</v>
      </c>
      <c r="C570" t="s">
        <v>1042</v>
      </c>
    </row>
    <row r="571" spans="1:4">
      <c r="A571" s="14">
        <v>43054.605798611112</v>
      </c>
      <c r="B571" t="s">
        <v>215</v>
      </c>
      <c r="C571" t="s">
        <v>1042</v>
      </c>
    </row>
    <row r="572" spans="1:4">
      <c r="A572" s="14">
        <v>43054.605798611112</v>
      </c>
      <c r="B572" t="s">
        <v>215</v>
      </c>
      <c r="C572" t="s">
        <v>1042</v>
      </c>
    </row>
    <row r="573" spans="1:4">
      <c r="A573" s="14">
        <v>43054.605798611112</v>
      </c>
      <c r="B573" t="s">
        <v>215</v>
      </c>
      <c r="C573" t="s">
        <v>1042</v>
      </c>
    </row>
    <row r="574" spans="1:4">
      <c r="A574" s="14">
        <v>43054.605798611112</v>
      </c>
      <c r="B574" t="s">
        <v>215</v>
      </c>
      <c r="C574" t="s">
        <v>1042</v>
      </c>
    </row>
    <row r="575" spans="1:4">
      <c r="A575" s="14">
        <v>43054.605798611112</v>
      </c>
      <c r="B575" t="s">
        <v>215</v>
      </c>
      <c r="C575" t="s">
        <v>1042</v>
      </c>
    </row>
    <row r="576" spans="1:4">
      <c r="A576" s="14">
        <v>43054.605798611112</v>
      </c>
      <c r="B576" t="s">
        <v>215</v>
      </c>
      <c r="C576" t="s">
        <v>1042</v>
      </c>
      <c r="D576" t="s">
        <v>963</v>
      </c>
    </row>
    <row r="577" spans="1:4">
      <c r="A577" s="14">
        <v>43054.605798611112</v>
      </c>
      <c r="B577" t="s">
        <v>215</v>
      </c>
      <c r="C577" t="s">
        <v>1042</v>
      </c>
    </row>
    <row r="578" spans="1:4">
      <c r="A578" s="14">
        <v>43054.605798611112</v>
      </c>
      <c r="B578" t="s">
        <v>215</v>
      </c>
      <c r="C578" t="s">
        <v>1042</v>
      </c>
    </row>
    <row r="579" spans="1:4">
      <c r="A579" s="14">
        <v>43054.605798611112</v>
      </c>
      <c r="B579" t="s">
        <v>215</v>
      </c>
      <c r="C579" t="s">
        <v>1042</v>
      </c>
    </row>
    <row r="580" spans="1:4">
      <c r="A580" s="14">
        <v>43054.605798611112</v>
      </c>
      <c r="B580" t="s">
        <v>205</v>
      </c>
      <c r="C580" t="s">
        <v>1042</v>
      </c>
    </row>
    <row r="581" spans="1:4">
      <c r="A581" s="14">
        <v>43054.605798611112</v>
      </c>
      <c r="B581" t="s">
        <v>205</v>
      </c>
      <c r="C581" t="s">
        <v>1042</v>
      </c>
    </row>
    <row r="582" spans="1:4">
      <c r="A582" s="14">
        <v>43054.605798611112</v>
      </c>
      <c r="B582" t="s">
        <v>205</v>
      </c>
      <c r="C582" t="s">
        <v>1042</v>
      </c>
    </row>
    <row r="583" spans="1:4">
      <c r="A583" s="14">
        <v>43054.605798611112</v>
      </c>
      <c r="B583" t="s">
        <v>205</v>
      </c>
      <c r="C583" t="s">
        <v>1042</v>
      </c>
    </row>
    <row r="584" spans="1:4">
      <c r="A584" s="14">
        <v>43054.605798611112</v>
      </c>
      <c r="B584" t="s">
        <v>205</v>
      </c>
      <c r="C584" t="s">
        <v>1042</v>
      </c>
    </row>
    <row r="585" spans="1:4">
      <c r="A585" s="14">
        <v>43054.605798611112</v>
      </c>
      <c r="B585" t="s">
        <v>205</v>
      </c>
      <c r="C585" t="s">
        <v>1042</v>
      </c>
    </row>
    <row r="586" spans="1:4">
      <c r="A586" s="14">
        <v>43054.605798611112</v>
      </c>
      <c r="B586" t="s">
        <v>205</v>
      </c>
      <c r="C586" t="s">
        <v>1042</v>
      </c>
    </row>
    <row r="587" spans="1:4">
      <c r="A587" s="14">
        <v>43054.605798611112</v>
      </c>
      <c r="B587" t="s">
        <v>205</v>
      </c>
      <c r="C587" t="s">
        <v>1042</v>
      </c>
    </row>
    <row r="588" spans="1:4">
      <c r="A588" s="14">
        <v>43054.605798611112</v>
      </c>
      <c r="B588" t="s">
        <v>205</v>
      </c>
      <c r="C588" t="s">
        <v>1042</v>
      </c>
    </row>
    <row r="589" spans="1:4">
      <c r="A589" s="14">
        <v>43054.605798611112</v>
      </c>
      <c r="B589" t="s">
        <v>205</v>
      </c>
      <c r="C589" t="s">
        <v>1042</v>
      </c>
    </row>
    <row r="590" spans="1:4">
      <c r="A590" s="14">
        <v>43054.605798611112</v>
      </c>
      <c r="B590" t="s">
        <v>205</v>
      </c>
      <c r="C590" t="s">
        <v>1042</v>
      </c>
    </row>
    <row r="591" spans="1:4">
      <c r="A591" s="14">
        <v>43054.605798611112</v>
      </c>
      <c r="B591" t="s">
        <v>205</v>
      </c>
      <c r="C591" t="s">
        <v>1042</v>
      </c>
      <c r="D591" t="s">
        <v>995</v>
      </c>
    </row>
    <row r="592" spans="1:4">
      <c r="A592" s="14">
        <v>43054.605798611112</v>
      </c>
      <c r="B592" t="s">
        <v>205</v>
      </c>
      <c r="C592" t="s">
        <v>1042</v>
      </c>
    </row>
    <row r="593" spans="1:4">
      <c r="A593" s="14">
        <v>43054.605798611112</v>
      </c>
      <c r="B593" t="s">
        <v>205</v>
      </c>
      <c r="C593" t="s">
        <v>1042</v>
      </c>
    </row>
    <row r="594" spans="1:4">
      <c r="A594" s="14">
        <v>43054.605798611112</v>
      </c>
      <c r="B594" t="s">
        <v>205</v>
      </c>
      <c r="C594" t="s">
        <v>1042</v>
      </c>
    </row>
    <row r="595" spans="1:4">
      <c r="A595" s="14">
        <v>43054.605798611112</v>
      </c>
      <c r="B595" t="s">
        <v>205</v>
      </c>
      <c r="C595" t="s">
        <v>1042</v>
      </c>
    </row>
    <row r="596" spans="1:4">
      <c r="A596" s="14">
        <v>43054.605798611112</v>
      </c>
      <c r="B596" t="s">
        <v>205</v>
      </c>
      <c r="C596" t="s">
        <v>1042</v>
      </c>
    </row>
    <row r="597" spans="1:4">
      <c r="A597" s="14">
        <v>43054.605798611112</v>
      </c>
      <c r="B597" t="s">
        <v>205</v>
      </c>
      <c r="C597" t="s">
        <v>1042</v>
      </c>
    </row>
    <row r="598" spans="1:4">
      <c r="A598" s="14">
        <v>43054.605798611112</v>
      </c>
      <c r="B598" t="s">
        <v>205</v>
      </c>
      <c r="C598" t="s">
        <v>1042</v>
      </c>
    </row>
    <row r="599" spans="1:4">
      <c r="A599" s="14">
        <v>43054.605798611112</v>
      </c>
      <c r="B599" t="s">
        <v>205</v>
      </c>
      <c r="C599" t="s">
        <v>1042</v>
      </c>
    </row>
    <row r="600" spans="1:4">
      <c r="A600" s="14">
        <v>43054.605798611112</v>
      </c>
      <c r="B600" t="s">
        <v>205</v>
      </c>
      <c r="C600" t="s">
        <v>1042</v>
      </c>
      <c r="D600" t="s">
        <v>995</v>
      </c>
    </row>
    <row r="601" spans="1:4">
      <c r="A601" s="14">
        <v>43054.605798611112</v>
      </c>
      <c r="B601" t="s">
        <v>205</v>
      </c>
      <c r="C601" t="s">
        <v>1042</v>
      </c>
    </row>
    <row r="602" spans="1:4">
      <c r="A602" s="14">
        <v>43054.605798611112</v>
      </c>
      <c r="B602" t="s">
        <v>205</v>
      </c>
      <c r="C602" t="s">
        <v>1042</v>
      </c>
    </row>
    <row r="603" spans="1:4">
      <c r="A603" s="14">
        <v>43054.605798611112</v>
      </c>
      <c r="B603" t="s">
        <v>205</v>
      </c>
      <c r="C603" t="s">
        <v>1042</v>
      </c>
    </row>
    <row r="604" spans="1:4">
      <c r="A604" s="14">
        <v>43054.605798611112</v>
      </c>
      <c r="B604" t="s">
        <v>205</v>
      </c>
      <c r="C604" t="s">
        <v>1042</v>
      </c>
    </row>
    <row r="605" spans="1:4">
      <c r="A605" s="14">
        <v>43054.605798611112</v>
      </c>
      <c r="B605" t="s">
        <v>205</v>
      </c>
      <c r="C605" t="s">
        <v>1042</v>
      </c>
    </row>
    <row r="606" spans="1:4">
      <c r="A606" s="14">
        <v>43054.605798611112</v>
      </c>
      <c r="B606" t="s">
        <v>205</v>
      </c>
      <c r="C606" t="s">
        <v>1042</v>
      </c>
    </row>
    <row r="607" spans="1:4">
      <c r="A607" s="14">
        <v>43054.605798611112</v>
      </c>
      <c r="B607" t="s">
        <v>205</v>
      </c>
      <c r="C607" t="s">
        <v>1042</v>
      </c>
    </row>
    <row r="608" spans="1:4">
      <c r="A608" s="14">
        <v>43054.605798611112</v>
      </c>
      <c r="B608" t="s">
        <v>205</v>
      </c>
      <c r="C608" t="s">
        <v>1042</v>
      </c>
    </row>
    <row r="609" spans="1:4">
      <c r="A609" s="14">
        <v>43054.605798611112</v>
      </c>
      <c r="B609" t="s">
        <v>205</v>
      </c>
      <c r="C609" t="s">
        <v>1042</v>
      </c>
      <c r="D609" t="s">
        <v>995</v>
      </c>
    </row>
    <row r="610" spans="1:4">
      <c r="A610" s="14">
        <v>43054.605798611112</v>
      </c>
      <c r="B610" t="s">
        <v>205</v>
      </c>
      <c r="C610" t="s">
        <v>1042</v>
      </c>
    </row>
    <row r="611" spans="1:4">
      <c r="A611" s="14">
        <v>43054.605798611112</v>
      </c>
      <c r="B611" t="s">
        <v>205</v>
      </c>
      <c r="C611" t="s">
        <v>1042</v>
      </c>
    </row>
    <row r="612" spans="1:4">
      <c r="A612" s="14">
        <v>43054.605798611112</v>
      </c>
      <c r="B612" t="s">
        <v>205</v>
      </c>
      <c r="C612" t="s">
        <v>1042</v>
      </c>
    </row>
    <row r="613" spans="1:4">
      <c r="A613" s="14">
        <v>43054.605798611112</v>
      </c>
      <c r="B613" t="s">
        <v>205</v>
      </c>
      <c r="C613" t="s">
        <v>1042</v>
      </c>
    </row>
    <row r="614" spans="1:4">
      <c r="A614" s="14">
        <v>43054.605798611112</v>
      </c>
      <c r="B614" t="s">
        <v>205</v>
      </c>
      <c r="C614" t="s">
        <v>1042</v>
      </c>
    </row>
    <row r="615" spans="1:4">
      <c r="A615" s="14">
        <v>43054.605798611112</v>
      </c>
      <c r="B615" t="s">
        <v>205</v>
      </c>
      <c r="C615" t="s">
        <v>1042</v>
      </c>
    </row>
    <row r="616" spans="1:4">
      <c r="A616" s="14">
        <v>43054.605798611112</v>
      </c>
      <c r="B616" t="s">
        <v>205</v>
      </c>
      <c r="C616" t="s">
        <v>1042</v>
      </c>
    </row>
    <row r="617" spans="1:4">
      <c r="A617" s="14">
        <v>43054.605798611112</v>
      </c>
      <c r="B617" t="s">
        <v>205</v>
      </c>
      <c r="C617" t="s">
        <v>1042</v>
      </c>
    </row>
    <row r="618" spans="1:4">
      <c r="A618" s="14">
        <v>43054.605798611112</v>
      </c>
      <c r="B618" t="s">
        <v>205</v>
      </c>
      <c r="C618" t="s">
        <v>1042</v>
      </c>
    </row>
    <row r="619" spans="1:4">
      <c r="A619" s="14">
        <v>43054.605798611112</v>
      </c>
      <c r="B619" t="s">
        <v>205</v>
      </c>
      <c r="C619" t="s">
        <v>1042</v>
      </c>
    </row>
    <row r="620" spans="1:4">
      <c r="A620" s="14">
        <v>43054.605798611112</v>
      </c>
      <c r="B620" t="s">
        <v>205</v>
      </c>
      <c r="C620" t="s">
        <v>1042</v>
      </c>
    </row>
    <row r="621" spans="1:4">
      <c r="A621" s="14">
        <v>43054.605798611112</v>
      </c>
      <c r="B621" t="s">
        <v>205</v>
      </c>
      <c r="C621" t="s">
        <v>1042</v>
      </c>
    </row>
    <row r="622" spans="1:4">
      <c r="A622" s="14">
        <v>43054.605798611112</v>
      </c>
      <c r="B622" t="s">
        <v>205</v>
      </c>
      <c r="C622" t="s">
        <v>1042</v>
      </c>
    </row>
    <row r="623" spans="1:4">
      <c r="A623" s="14">
        <v>43054.605798611112</v>
      </c>
      <c r="B623" t="s">
        <v>205</v>
      </c>
      <c r="C623" t="s">
        <v>1042</v>
      </c>
    </row>
    <row r="624" spans="1:4">
      <c r="A624" s="14">
        <v>43054.605798611112</v>
      </c>
      <c r="B624" t="s">
        <v>205</v>
      </c>
      <c r="C624" t="s">
        <v>1042</v>
      </c>
    </row>
    <row r="625" spans="1:3">
      <c r="A625" s="14">
        <v>43054.605798611112</v>
      </c>
      <c r="B625" t="s">
        <v>311</v>
      </c>
      <c r="C625" t="s">
        <v>1042</v>
      </c>
    </row>
    <row r="626" spans="1:3">
      <c r="A626" s="14">
        <v>43054.605798611112</v>
      </c>
      <c r="B626" t="s">
        <v>311</v>
      </c>
      <c r="C626" t="s">
        <v>1042</v>
      </c>
    </row>
    <row r="627" spans="1:3">
      <c r="A627" s="14">
        <v>43054.605798611112</v>
      </c>
      <c r="B627" t="s">
        <v>311</v>
      </c>
      <c r="C627" t="s">
        <v>1042</v>
      </c>
    </row>
    <row r="628" spans="1:3">
      <c r="A628" s="14">
        <v>43054.605798611112</v>
      </c>
      <c r="B628" t="s">
        <v>311</v>
      </c>
      <c r="C628" t="s">
        <v>1042</v>
      </c>
    </row>
    <row r="629" spans="1:3">
      <c r="A629" s="14">
        <v>43054.605798611112</v>
      </c>
      <c r="B629" t="s">
        <v>311</v>
      </c>
      <c r="C629" t="s">
        <v>1042</v>
      </c>
    </row>
    <row r="630" spans="1:3">
      <c r="A630" s="14">
        <v>43054.605798611112</v>
      </c>
      <c r="B630" t="s">
        <v>311</v>
      </c>
      <c r="C630" t="s">
        <v>1042</v>
      </c>
    </row>
    <row r="631" spans="1:3">
      <c r="A631" s="14">
        <v>43054.605798611112</v>
      </c>
      <c r="B631" t="s">
        <v>311</v>
      </c>
      <c r="C631" t="s">
        <v>1042</v>
      </c>
    </row>
    <row r="632" spans="1:3">
      <c r="A632" s="14">
        <v>43054.605798611112</v>
      </c>
      <c r="B632" t="s">
        <v>311</v>
      </c>
      <c r="C632" t="s">
        <v>1042</v>
      </c>
    </row>
    <row r="633" spans="1:3">
      <c r="A633" s="14">
        <v>43054.605798611112</v>
      </c>
      <c r="B633" t="s">
        <v>311</v>
      </c>
      <c r="C633" t="s">
        <v>1042</v>
      </c>
    </row>
    <row r="634" spans="1:3">
      <c r="A634" s="14">
        <v>43054.605798611112</v>
      </c>
      <c r="B634" t="s">
        <v>311</v>
      </c>
      <c r="C634" t="s">
        <v>1042</v>
      </c>
    </row>
    <row r="635" spans="1:3">
      <c r="A635" s="14">
        <v>43054.605798611112</v>
      </c>
      <c r="B635" t="s">
        <v>311</v>
      </c>
      <c r="C635" t="s">
        <v>1042</v>
      </c>
    </row>
    <row r="636" spans="1:3">
      <c r="A636" s="14">
        <v>43054.605798611112</v>
      </c>
      <c r="B636" t="s">
        <v>311</v>
      </c>
      <c r="C636" t="s">
        <v>1042</v>
      </c>
    </row>
    <row r="637" spans="1:3">
      <c r="A637" s="14">
        <v>43054.605798611112</v>
      </c>
      <c r="B637" t="s">
        <v>311</v>
      </c>
      <c r="C637" t="s">
        <v>1042</v>
      </c>
    </row>
    <row r="638" spans="1:3">
      <c r="A638" s="14">
        <v>43054.605798611112</v>
      </c>
      <c r="B638" t="s">
        <v>311</v>
      </c>
      <c r="C638" t="s">
        <v>1042</v>
      </c>
    </row>
    <row r="639" spans="1:3">
      <c r="A639" s="14">
        <v>43054.605798611112</v>
      </c>
      <c r="B639" t="s">
        <v>311</v>
      </c>
      <c r="C639" t="s">
        <v>1042</v>
      </c>
    </row>
    <row r="640" spans="1:3">
      <c r="A640" s="14">
        <v>43054.605798611112</v>
      </c>
      <c r="B640" t="s">
        <v>311</v>
      </c>
      <c r="C640" t="s">
        <v>1042</v>
      </c>
    </row>
    <row r="641" spans="1:4">
      <c r="A641" s="14">
        <v>43054.605798611112</v>
      </c>
      <c r="B641" t="s">
        <v>311</v>
      </c>
      <c r="C641" t="s">
        <v>1042</v>
      </c>
    </row>
    <row r="642" spans="1:4">
      <c r="A642" s="14">
        <v>43054.605798611112</v>
      </c>
      <c r="B642" t="s">
        <v>311</v>
      </c>
      <c r="C642" t="s">
        <v>1042</v>
      </c>
    </row>
    <row r="643" spans="1:4">
      <c r="A643" s="14">
        <v>43054.605798611112</v>
      </c>
      <c r="B643" t="s">
        <v>311</v>
      </c>
      <c r="C643" t="s">
        <v>1042</v>
      </c>
    </row>
    <row r="644" spans="1:4">
      <c r="A644" s="14">
        <v>43054.605798611112</v>
      </c>
      <c r="B644" t="s">
        <v>311</v>
      </c>
      <c r="C644" t="s">
        <v>1042</v>
      </c>
    </row>
    <row r="645" spans="1:4">
      <c r="A645" s="14">
        <v>43054.605798611112</v>
      </c>
      <c r="B645" t="s">
        <v>311</v>
      </c>
      <c r="C645" t="s">
        <v>1042</v>
      </c>
    </row>
    <row r="646" spans="1:4">
      <c r="A646" s="14">
        <v>43054.605798611112</v>
      </c>
      <c r="B646" t="s">
        <v>311</v>
      </c>
      <c r="C646" t="s">
        <v>1042</v>
      </c>
    </row>
    <row r="647" spans="1:4">
      <c r="A647" s="14">
        <v>43054.605798611112</v>
      </c>
      <c r="B647" t="s">
        <v>311</v>
      </c>
      <c r="C647" t="s">
        <v>1042</v>
      </c>
    </row>
    <row r="648" spans="1:4">
      <c r="A648" s="14">
        <v>43054.605798611112</v>
      </c>
      <c r="B648" t="s">
        <v>311</v>
      </c>
      <c r="C648" t="s">
        <v>1042</v>
      </c>
    </row>
    <row r="649" spans="1:4">
      <c r="A649" s="14">
        <v>43054.605798611112</v>
      </c>
      <c r="B649" t="s">
        <v>311</v>
      </c>
      <c r="C649" t="s">
        <v>1042</v>
      </c>
    </row>
    <row r="650" spans="1:4">
      <c r="A650" s="14">
        <v>43054.605798611112</v>
      </c>
      <c r="B650" t="s">
        <v>311</v>
      </c>
      <c r="C650" t="s">
        <v>1042</v>
      </c>
    </row>
    <row r="651" spans="1:4">
      <c r="A651" s="14">
        <v>43054.605798611112</v>
      </c>
      <c r="B651" t="s">
        <v>311</v>
      </c>
      <c r="C651" t="s">
        <v>1042</v>
      </c>
    </row>
    <row r="652" spans="1:4">
      <c r="A652" s="14">
        <v>43054.605798611112</v>
      </c>
      <c r="B652" t="s">
        <v>311</v>
      </c>
      <c r="C652" t="s">
        <v>1042</v>
      </c>
    </row>
    <row r="653" spans="1:4">
      <c r="A653" s="14">
        <v>43054.605798611112</v>
      </c>
      <c r="B653" t="s">
        <v>311</v>
      </c>
      <c r="C653" t="s">
        <v>1042</v>
      </c>
    </row>
    <row r="654" spans="1:4">
      <c r="A654" s="14">
        <v>43054.605798611112</v>
      </c>
      <c r="B654" t="s">
        <v>311</v>
      </c>
      <c r="C654" t="s">
        <v>1042</v>
      </c>
      <c r="D654" t="s">
        <v>5460</v>
      </c>
    </row>
    <row r="655" spans="1:4">
      <c r="A655" s="14">
        <v>43054.605798611112</v>
      </c>
      <c r="B655" t="s">
        <v>311</v>
      </c>
      <c r="C655" t="s">
        <v>1042</v>
      </c>
    </row>
    <row r="656" spans="1:4">
      <c r="A656" s="14">
        <v>43054.605798611112</v>
      </c>
      <c r="B656" t="s">
        <v>311</v>
      </c>
      <c r="C656" t="s">
        <v>1042</v>
      </c>
    </row>
    <row r="657" spans="1:4">
      <c r="A657" s="14">
        <v>43054.605798611112</v>
      </c>
      <c r="B657" t="s">
        <v>311</v>
      </c>
      <c r="C657" t="s">
        <v>1042</v>
      </c>
    </row>
    <row r="658" spans="1:4">
      <c r="A658" s="14">
        <v>43054.605798611112</v>
      </c>
      <c r="B658" t="s">
        <v>368</v>
      </c>
      <c r="C658" t="s">
        <v>1042</v>
      </c>
    </row>
    <row r="659" spans="1:4">
      <c r="A659" s="14">
        <v>43054.605798611112</v>
      </c>
      <c r="B659" t="s">
        <v>368</v>
      </c>
      <c r="C659" t="s">
        <v>1042</v>
      </c>
    </row>
    <row r="660" spans="1:4">
      <c r="A660" s="14">
        <v>43054.605798611112</v>
      </c>
      <c r="B660" t="s">
        <v>368</v>
      </c>
      <c r="C660" t="s">
        <v>1042</v>
      </c>
    </row>
    <row r="661" spans="1:4">
      <c r="A661" s="14">
        <v>43054.605798611112</v>
      </c>
      <c r="B661" t="s">
        <v>368</v>
      </c>
      <c r="C661" t="s">
        <v>1042</v>
      </c>
    </row>
    <row r="662" spans="1:4">
      <c r="A662" s="14">
        <v>43054.605798611112</v>
      </c>
      <c r="B662" t="s">
        <v>368</v>
      </c>
      <c r="C662" t="s">
        <v>1042</v>
      </c>
    </row>
    <row r="663" spans="1:4">
      <c r="A663" s="14">
        <v>43054.605798611112</v>
      </c>
      <c r="B663" t="s">
        <v>368</v>
      </c>
      <c r="C663" t="s">
        <v>1042</v>
      </c>
    </row>
    <row r="664" spans="1:4">
      <c r="A664" s="14">
        <v>43054.605798611112</v>
      </c>
      <c r="B664" t="s">
        <v>368</v>
      </c>
      <c r="C664" t="s">
        <v>1042</v>
      </c>
    </row>
    <row r="665" spans="1:4">
      <c r="A665" s="14">
        <v>43054.605798611112</v>
      </c>
      <c r="B665" t="s">
        <v>368</v>
      </c>
      <c r="C665" t="s">
        <v>1042</v>
      </c>
    </row>
    <row r="666" spans="1:4">
      <c r="A666" s="14">
        <v>43054.605798611112</v>
      </c>
      <c r="B666" t="s">
        <v>368</v>
      </c>
      <c r="C666" t="s">
        <v>1042</v>
      </c>
    </row>
    <row r="667" spans="1:4">
      <c r="A667" s="14">
        <v>43054.605798611112</v>
      </c>
      <c r="B667" t="s">
        <v>368</v>
      </c>
      <c r="C667" t="s">
        <v>1042</v>
      </c>
    </row>
    <row r="668" spans="1:4">
      <c r="A668" s="14">
        <v>43054.605798611112</v>
      </c>
      <c r="B668" t="s">
        <v>368</v>
      </c>
      <c r="C668" t="s">
        <v>1042</v>
      </c>
    </row>
    <row r="669" spans="1:4">
      <c r="A669" s="14">
        <v>43054.605798611112</v>
      </c>
      <c r="B669" t="s">
        <v>180</v>
      </c>
      <c r="C669" t="s">
        <v>1042</v>
      </c>
    </row>
    <row r="670" spans="1:4">
      <c r="A670" s="14">
        <v>43054.605798611112</v>
      </c>
      <c r="B670" t="s">
        <v>180</v>
      </c>
      <c r="C670" t="s">
        <v>1042</v>
      </c>
    </row>
    <row r="671" spans="1:4">
      <c r="A671" s="14">
        <v>43054.605798611112</v>
      </c>
      <c r="B671" t="s">
        <v>180</v>
      </c>
      <c r="C671" t="s">
        <v>1042</v>
      </c>
      <c r="D671" t="s">
        <v>1019</v>
      </c>
    </row>
    <row r="672" spans="1:4">
      <c r="A672" s="14">
        <v>43054.605798611112</v>
      </c>
      <c r="B672" t="s">
        <v>180</v>
      </c>
      <c r="C672" t="s">
        <v>1042</v>
      </c>
    </row>
    <row r="673" spans="1:4">
      <c r="A673" s="14">
        <v>43054.605798611112</v>
      </c>
      <c r="B673" t="s">
        <v>180</v>
      </c>
      <c r="C673" t="s">
        <v>1042</v>
      </c>
    </row>
    <row r="674" spans="1:4">
      <c r="A674" s="14">
        <v>43054.605798611112</v>
      </c>
      <c r="B674" t="s">
        <v>180</v>
      </c>
      <c r="C674" t="s">
        <v>1042</v>
      </c>
      <c r="D674" t="s">
        <v>1027</v>
      </c>
    </row>
    <row r="675" spans="1:4">
      <c r="A675" s="14">
        <v>43054.605798611112</v>
      </c>
      <c r="B675" t="s">
        <v>180</v>
      </c>
      <c r="C675" t="s">
        <v>1042</v>
      </c>
    </row>
    <row r="676" spans="1:4">
      <c r="A676" s="14">
        <v>43054.605798611112</v>
      </c>
      <c r="B676" t="s">
        <v>180</v>
      </c>
      <c r="C676" t="s">
        <v>1042</v>
      </c>
    </row>
    <row r="677" spans="1:4">
      <c r="A677" s="14">
        <v>43054.605798611112</v>
      </c>
      <c r="B677" t="s">
        <v>180</v>
      </c>
      <c r="C677" t="s">
        <v>1042</v>
      </c>
    </row>
    <row r="678" spans="1:4">
      <c r="A678" s="14">
        <v>43054.605798611112</v>
      </c>
      <c r="B678" t="s">
        <v>300</v>
      </c>
      <c r="C678" t="s">
        <v>1042</v>
      </c>
    </row>
    <row r="679" spans="1:4">
      <c r="A679" s="14">
        <v>43054.605798611112</v>
      </c>
      <c r="B679" t="s">
        <v>300</v>
      </c>
      <c r="C679" t="s">
        <v>1042</v>
      </c>
    </row>
    <row r="680" spans="1:4">
      <c r="A680" s="14">
        <v>43054.605798611112</v>
      </c>
      <c r="B680" t="s">
        <v>300</v>
      </c>
      <c r="C680" t="s">
        <v>1042</v>
      </c>
      <c r="D680" t="s">
        <v>1001</v>
      </c>
    </row>
    <row r="681" spans="1:4">
      <c r="A681" s="14">
        <v>43054.605798611112</v>
      </c>
      <c r="B681" t="s">
        <v>300</v>
      </c>
      <c r="C681" t="s">
        <v>1042</v>
      </c>
    </row>
    <row r="682" spans="1:4">
      <c r="A682" s="14">
        <v>43054.605798611112</v>
      </c>
      <c r="B682" t="s">
        <v>300</v>
      </c>
      <c r="C682" t="s">
        <v>1042</v>
      </c>
    </row>
    <row r="683" spans="1:4">
      <c r="A683" s="14">
        <v>43054.605798611112</v>
      </c>
      <c r="B683" t="s">
        <v>300</v>
      </c>
      <c r="C683" t="s">
        <v>1042</v>
      </c>
      <c r="D683" t="s">
        <v>1010</v>
      </c>
    </row>
    <row r="684" spans="1:4">
      <c r="A684" s="14">
        <v>43054.605798611112</v>
      </c>
      <c r="B684" t="s">
        <v>300</v>
      </c>
      <c r="C684" t="s">
        <v>1042</v>
      </c>
    </row>
    <row r="685" spans="1:4">
      <c r="A685" s="14">
        <v>43054.605798611112</v>
      </c>
      <c r="B685" t="s">
        <v>300</v>
      </c>
      <c r="C685" t="s">
        <v>1042</v>
      </c>
    </row>
    <row r="686" spans="1:4">
      <c r="A686" s="14">
        <v>43054.605798611112</v>
      </c>
      <c r="B686" t="s">
        <v>300</v>
      </c>
      <c r="C686" t="s">
        <v>1042</v>
      </c>
    </row>
    <row r="687" spans="1:4">
      <c r="A687" s="14">
        <v>43054.605798611112</v>
      </c>
      <c r="B687" t="s">
        <v>349</v>
      </c>
      <c r="C687" t="s">
        <v>1042</v>
      </c>
    </row>
    <row r="688" spans="1:4">
      <c r="A688" s="14">
        <v>43054.605798611112</v>
      </c>
      <c r="B688" t="s">
        <v>349</v>
      </c>
      <c r="C688" t="s">
        <v>1042</v>
      </c>
    </row>
    <row r="689" spans="1:4">
      <c r="A689" s="14">
        <v>43054.605798611112</v>
      </c>
      <c r="B689" t="s">
        <v>349</v>
      </c>
      <c r="C689" t="s">
        <v>1042</v>
      </c>
    </row>
    <row r="690" spans="1:4">
      <c r="A690" s="14">
        <v>43054.605798611112</v>
      </c>
      <c r="B690" t="s">
        <v>349</v>
      </c>
      <c r="C690" t="s">
        <v>1042</v>
      </c>
    </row>
    <row r="691" spans="1:4">
      <c r="A691" s="14">
        <v>43054.605798611112</v>
      </c>
      <c r="B691" t="s">
        <v>349</v>
      </c>
      <c r="C691" t="s">
        <v>1042</v>
      </c>
    </row>
    <row r="692" spans="1:4">
      <c r="A692" s="14">
        <v>43054.605798611112</v>
      </c>
      <c r="B692" t="s">
        <v>349</v>
      </c>
      <c r="C692" t="s">
        <v>1042</v>
      </c>
    </row>
    <row r="693" spans="1:4">
      <c r="A693" s="14">
        <v>43054.605798611112</v>
      </c>
      <c r="B693" t="s">
        <v>349</v>
      </c>
      <c r="C693" t="s">
        <v>1042</v>
      </c>
    </row>
    <row r="694" spans="1:4">
      <c r="A694" s="14">
        <v>43054.605798611112</v>
      </c>
      <c r="B694" t="s">
        <v>349</v>
      </c>
      <c r="C694" t="s">
        <v>1042</v>
      </c>
    </row>
    <row r="695" spans="1:4">
      <c r="A695" s="14">
        <v>43054.605798611112</v>
      </c>
      <c r="B695" t="s">
        <v>349</v>
      </c>
      <c r="C695" t="s">
        <v>1042</v>
      </c>
    </row>
    <row r="696" spans="1:4">
      <c r="A696" s="14">
        <v>43054.605798611112</v>
      </c>
      <c r="B696" t="s">
        <v>223</v>
      </c>
      <c r="C696" t="s">
        <v>1042</v>
      </c>
    </row>
    <row r="697" spans="1:4">
      <c r="A697" s="14">
        <v>43054.605798611112</v>
      </c>
      <c r="B697" t="s">
        <v>223</v>
      </c>
      <c r="C697" t="s">
        <v>1042</v>
      </c>
    </row>
    <row r="698" spans="1:4">
      <c r="A698" s="14">
        <v>43054.605798611112</v>
      </c>
      <c r="B698" t="s">
        <v>223</v>
      </c>
      <c r="C698" t="s">
        <v>1042</v>
      </c>
      <c r="D698" t="s">
        <v>1020</v>
      </c>
    </row>
    <row r="699" spans="1:4">
      <c r="A699" s="14">
        <v>43054.605798611112</v>
      </c>
      <c r="B699" t="s">
        <v>223</v>
      </c>
      <c r="C699" t="s">
        <v>1042</v>
      </c>
    </row>
    <row r="700" spans="1:4">
      <c r="A700" s="14">
        <v>43054.605798611112</v>
      </c>
      <c r="B700" t="s">
        <v>223</v>
      </c>
      <c r="C700" t="s">
        <v>1042</v>
      </c>
    </row>
    <row r="701" spans="1:4">
      <c r="A701" s="14">
        <v>43054.605798611112</v>
      </c>
      <c r="B701" t="s">
        <v>223</v>
      </c>
      <c r="C701" t="s">
        <v>1042</v>
      </c>
    </row>
    <row r="702" spans="1:4">
      <c r="A702" s="14">
        <v>43054.605798611112</v>
      </c>
      <c r="B702" t="s">
        <v>223</v>
      </c>
      <c r="C702" t="s">
        <v>1042</v>
      </c>
    </row>
    <row r="703" spans="1:4">
      <c r="A703" s="14">
        <v>43054.605798611112</v>
      </c>
      <c r="B703" t="s">
        <v>223</v>
      </c>
      <c r="C703" t="s">
        <v>1042</v>
      </c>
    </row>
    <row r="704" spans="1:4">
      <c r="A704" s="14">
        <v>43054.605798611112</v>
      </c>
      <c r="B704" t="s">
        <v>223</v>
      </c>
      <c r="C704" t="s">
        <v>1042</v>
      </c>
    </row>
    <row r="705" spans="1:4">
      <c r="A705" s="14">
        <v>43054.605798611112</v>
      </c>
      <c r="B705" t="s">
        <v>336</v>
      </c>
      <c r="C705" t="s">
        <v>1042</v>
      </c>
    </row>
    <row r="706" spans="1:4">
      <c r="A706" s="14">
        <v>43054.605798611112</v>
      </c>
      <c r="B706" t="s">
        <v>336</v>
      </c>
      <c r="C706" t="s">
        <v>1042</v>
      </c>
    </row>
    <row r="707" spans="1:4">
      <c r="A707" s="14">
        <v>43054.605798611112</v>
      </c>
      <c r="B707" t="s">
        <v>336</v>
      </c>
      <c r="C707" t="s">
        <v>1042</v>
      </c>
    </row>
    <row r="708" spans="1:4">
      <c r="A708" s="14">
        <v>43054.605798611112</v>
      </c>
      <c r="B708" t="s">
        <v>336</v>
      </c>
      <c r="C708" t="s">
        <v>1042</v>
      </c>
    </row>
    <row r="709" spans="1:4">
      <c r="A709" s="14">
        <v>43054.605798611112</v>
      </c>
      <c r="B709" t="s">
        <v>336</v>
      </c>
      <c r="C709" t="s">
        <v>1042</v>
      </c>
    </row>
    <row r="710" spans="1:4">
      <c r="A710" s="14">
        <v>43054.605798611112</v>
      </c>
      <c r="B710" t="s">
        <v>336</v>
      </c>
      <c r="C710" t="s">
        <v>1042</v>
      </c>
    </row>
    <row r="711" spans="1:4">
      <c r="A711" s="14">
        <v>43054.605798611112</v>
      </c>
      <c r="B711" t="s">
        <v>336</v>
      </c>
      <c r="C711" t="s">
        <v>1042</v>
      </c>
    </row>
    <row r="712" spans="1:4">
      <c r="A712" s="14">
        <v>43054.605798611112</v>
      </c>
      <c r="B712" t="s">
        <v>336</v>
      </c>
      <c r="C712" t="s">
        <v>1042</v>
      </c>
    </row>
    <row r="713" spans="1:4">
      <c r="A713" s="14">
        <v>43054.605798611112</v>
      </c>
      <c r="B713" t="s">
        <v>336</v>
      </c>
      <c r="C713" t="s">
        <v>1042</v>
      </c>
      <c r="D713" t="s">
        <v>5461</v>
      </c>
    </row>
    <row r="714" spans="1:4">
      <c r="A714" s="14">
        <v>43054.605798611112</v>
      </c>
      <c r="B714" t="s">
        <v>336</v>
      </c>
      <c r="C714" t="s">
        <v>1042</v>
      </c>
    </row>
    <row r="715" spans="1:4">
      <c r="A715" s="14">
        <v>43054.605798611112</v>
      </c>
      <c r="B715" t="s">
        <v>336</v>
      </c>
      <c r="C715" t="s">
        <v>1042</v>
      </c>
      <c r="D715" t="s">
        <v>5434</v>
      </c>
    </row>
    <row r="716" spans="1:4">
      <c r="A716" s="14">
        <v>43054.605798611112</v>
      </c>
      <c r="B716" t="s">
        <v>199</v>
      </c>
      <c r="C716" t="s">
        <v>1042</v>
      </c>
    </row>
    <row r="717" spans="1:4">
      <c r="A717" s="14">
        <v>43054.605798611112</v>
      </c>
      <c r="B717" t="s">
        <v>199</v>
      </c>
      <c r="C717" t="s">
        <v>1042</v>
      </c>
    </row>
    <row r="718" spans="1:4">
      <c r="A718" s="14">
        <v>43054.605798611112</v>
      </c>
      <c r="B718" t="s">
        <v>199</v>
      </c>
      <c r="C718" t="s">
        <v>1042</v>
      </c>
    </row>
    <row r="719" spans="1:4">
      <c r="A719" s="14">
        <v>43054.605798611112</v>
      </c>
      <c r="B719" t="s">
        <v>199</v>
      </c>
      <c r="C719" t="s">
        <v>1042</v>
      </c>
    </row>
    <row r="720" spans="1:4">
      <c r="A720" s="14">
        <v>43054.605798611112</v>
      </c>
      <c r="B720" t="s">
        <v>199</v>
      </c>
      <c r="C720" t="s">
        <v>1042</v>
      </c>
    </row>
    <row r="721" spans="1:4">
      <c r="A721" s="14">
        <v>43054.605798611112</v>
      </c>
      <c r="B721" t="s">
        <v>199</v>
      </c>
      <c r="C721" t="s">
        <v>1042</v>
      </c>
    </row>
    <row r="722" spans="1:4">
      <c r="A722" s="14">
        <v>43054.605798611112</v>
      </c>
      <c r="B722" t="s">
        <v>199</v>
      </c>
      <c r="C722" t="s">
        <v>1042</v>
      </c>
    </row>
    <row r="723" spans="1:4">
      <c r="A723" s="14">
        <v>43054.605798611112</v>
      </c>
      <c r="B723" t="s">
        <v>199</v>
      </c>
      <c r="C723" t="s">
        <v>1042</v>
      </c>
    </row>
    <row r="724" spans="1:4">
      <c r="A724" s="14">
        <v>43054.605798611112</v>
      </c>
      <c r="B724" t="s">
        <v>199</v>
      </c>
      <c r="C724" t="s">
        <v>1042</v>
      </c>
    </row>
    <row r="725" spans="1:4">
      <c r="A725" s="14">
        <v>43054.605798611112</v>
      </c>
      <c r="B725" t="s">
        <v>199</v>
      </c>
      <c r="C725" t="s">
        <v>1042</v>
      </c>
    </row>
    <row r="726" spans="1:4">
      <c r="A726" s="14">
        <v>43054.605798611112</v>
      </c>
      <c r="B726" t="s">
        <v>199</v>
      </c>
      <c r="C726" t="s">
        <v>1042</v>
      </c>
    </row>
    <row r="727" spans="1:4">
      <c r="A727" s="14">
        <v>43054.605798611112</v>
      </c>
      <c r="B727" t="s">
        <v>199</v>
      </c>
      <c r="C727" t="s">
        <v>1042</v>
      </c>
    </row>
    <row r="728" spans="1:4">
      <c r="A728" s="14">
        <v>43054.605798611112</v>
      </c>
      <c r="B728" t="s">
        <v>199</v>
      </c>
      <c r="C728" t="s">
        <v>1042</v>
      </c>
    </row>
    <row r="729" spans="1:4">
      <c r="A729" s="14">
        <v>43054.605798611112</v>
      </c>
      <c r="B729" t="s">
        <v>199</v>
      </c>
      <c r="C729" t="s">
        <v>1042</v>
      </c>
    </row>
    <row r="730" spans="1:4">
      <c r="A730" s="14">
        <v>43054.605798611112</v>
      </c>
      <c r="B730" t="s">
        <v>199</v>
      </c>
      <c r="C730" t="s">
        <v>1042</v>
      </c>
      <c r="D730" t="s">
        <v>1005</v>
      </c>
    </row>
    <row r="731" spans="1:4">
      <c r="A731" s="14">
        <v>43054.605798611112</v>
      </c>
      <c r="B731" t="s">
        <v>199</v>
      </c>
      <c r="C731" t="s">
        <v>1042</v>
      </c>
    </row>
    <row r="732" spans="1:4">
      <c r="A732" s="14">
        <v>43054.605798611112</v>
      </c>
      <c r="B732" t="s">
        <v>199</v>
      </c>
      <c r="C732" t="s">
        <v>1042</v>
      </c>
    </row>
    <row r="733" spans="1:4">
      <c r="A733" s="14">
        <v>43054.605798611112</v>
      </c>
      <c r="B733" t="s">
        <v>199</v>
      </c>
      <c r="C733" t="s">
        <v>1042</v>
      </c>
    </row>
    <row r="734" spans="1:4">
      <c r="A734" s="14">
        <v>43054.605798611112</v>
      </c>
      <c r="B734" t="s">
        <v>199</v>
      </c>
      <c r="C734" t="s">
        <v>1042</v>
      </c>
    </row>
    <row r="735" spans="1:4">
      <c r="A735" s="14">
        <v>43054.605798611112</v>
      </c>
      <c r="B735" t="s">
        <v>199</v>
      </c>
      <c r="C735" t="s">
        <v>1042</v>
      </c>
    </row>
    <row r="736" spans="1:4">
      <c r="A736" s="14">
        <v>43054.605798611112</v>
      </c>
      <c r="B736" t="s">
        <v>199</v>
      </c>
      <c r="C736" t="s">
        <v>1042</v>
      </c>
    </row>
    <row r="737" spans="1:4">
      <c r="A737" s="14">
        <v>43054.605798611112</v>
      </c>
      <c r="B737" t="s">
        <v>199</v>
      </c>
      <c r="C737" t="s">
        <v>1042</v>
      </c>
    </row>
    <row r="738" spans="1:4">
      <c r="A738" s="14">
        <v>43054.605798611112</v>
      </c>
      <c r="B738" t="s">
        <v>199</v>
      </c>
      <c r="C738" t="s">
        <v>1042</v>
      </c>
    </row>
    <row r="739" spans="1:4">
      <c r="A739" s="14">
        <v>43054.605798611112</v>
      </c>
      <c r="B739" t="s">
        <v>199</v>
      </c>
      <c r="C739" t="s">
        <v>1042</v>
      </c>
      <c r="D739" t="s">
        <v>1005</v>
      </c>
    </row>
    <row r="740" spans="1:4">
      <c r="A740" s="14">
        <v>43054.605798611112</v>
      </c>
      <c r="B740" t="s">
        <v>199</v>
      </c>
      <c r="C740" t="s">
        <v>1042</v>
      </c>
    </row>
    <row r="741" spans="1:4">
      <c r="A741" s="14">
        <v>43054.605798611112</v>
      </c>
      <c r="B741" t="s">
        <v>199</v>
      </c>
      <c r="C741" t="s">
        <v>1042</v>
      </c>
    </row>
    <row r="742" spans="1:4">
      <c r="A742" s="14">
        <v>43054.605798611112</v>
      </c>
      <c r="B742" t="s">
        <v>199</v>
      </c>
      <c r="C742" t="s">
        <v>1042</v>
      </c>
    </row>
    <row r="743" spans="1:4">
      <c r="A743" s="14">
        <v>43054.605798611112</v>
      </c>
      <c r="B743" t="s">
        <v>199</v>
      </c>
      <c r="C743" t="s">
        <v>1042</v>
      </c>
    </row>
    <row r="744" spans="1:4">
      <c r="A744" s="14">
        <v>43054.605798611112</v>
      </c>
      <c r="B744" t="s">
        <v>199</v>
      </c>
      <c r="C744" t="s">
        <v>1042</v>
      </c>
    </row>
    <row r="745" spans="1:4">
      <c r="A745" s="14">
        <v>43054.605798611112</v>
      </c>
      <c r="B745" t="s">
        <v>199</v>
      </c>
      <c r="C745" t="s">
        <v>1042</v>
      </c>
    </row>
    <row r="746" spans="1:4">
      <c r="A746" s="14">
        <v>43054.605798611112</v>
      </c>
      <c r="B746" t="s">
        <v>199</v>
      </c>
      <c r="C746" t="s">
        <v>1042</v>
      </c>
    </row>
    <row r="747" spans="1:4">
      <c r="A747" s="14">
        <v>43054.605798611112</v>
      </c>
      <c r="B747" t="s">
        <v>199</v>
      </c>
      <c r="C747" t="s">
        <v>1042</v>
      </c>
    </row>
    <row r="748" spans="1:4">
      <c r="A748" s="14">
        <v>43054.605798611112</v>
      </c>
      <c r="B748" t="s">
        <v>199</v>
      </c>
      <c r="C748" t="s">
        <v>1042</v>
      </c>
      <c r="D748" t="s">
        <v>1005</v>
      </c>
    </row>
    <row r="749" spans="1:4">
      <c r="A749" s="14">
        <v>43054.605798611112</v>
      </c>
      <c r="B749" t="s">
        <v>199</v>
      </c>
      <c r="C749" t="s">
        <v>1042</v>
      </c>
    </row>
    <row r="750" spans="1:4">
      <c r="A750" s="14">
        <v>43054.605798611112</v>
      </c>
      <c r="B750" t="s">
        <v>199</v>
      </c>
      <c r="C750" t="s">
        <v>1042</v>
      </c>
    </row>
    <row r="751" spans="1:4">
      <c r="A751" s="14">
        <v>43054.605798611112</v>
      </c>
      <c r="B751" t="s">
        <v>199</v>
      </c>
      <c r="C751" t="s">
        <v>1042</v>
      </c>
    </row>
    <row r="752" spans="1:4">
      <c r="A752" s="14">
        <v>43054.605798611112</v>
      </c>
      <c r="B752" t="s">
        <v>280</v>
      </c>
      <c r="C752" t="s">
        <v>1042</v>
      </c>
    </row>
    <row r="753" spans="1:4">
      <c r="A753" s="14">
        <v>43054.605798611112</v>
      </c>
      <c r="B753" t="s">
        <v>280</v>
      </c>
      <c r="C753" t="s">
        <v>1042</v>
      </c>
    </row>
    <row r="754" spans="1:4">
      <c r="A754" s="14">
        <v>43054.605798611112</v>
      </c>
      <c r="B754" t="s">
        <v>280</v>
      </c>
      <c r="C754" t="s">
        <v>1042</v>
      </c>
    </row>
    <row r="755" spans="1:4">
      <c r="A755" s="14">
        <v>43054.605798611112</v>
      </c>
      <c r="B755" t="s">
        <v>280</v>
      </c>
      <c r="C755" t="s">
        <v>1042</v>
      </c>
    </row>
    <row r="756" spans="1:4">
      <c r="A756" s="14">
        <v>43054.605798611112</v>
      </c>
      <c r="B756" t="s">
        <v>280</v>
      </c>
      <c r="C756" t="s">
        <v>1042</v>
      </c>
    </row>
    <row r="757" spans="1:4">
      <c r="A757" s="14">
        <v>43054.605798611112</v>
      </c>
      <c r="B757" t="s">
        <v>280</v>
      </c>
      <c r="C757" t="s">
        <v>1042</v>
      </c>
    </row>
    <row r="758" spans="1:4">
      <c r="A758" s="14">
        <v>43054.605798611112</v>
      </c>
      <c r="B758" t="s">
        <v>280</v>
      </c>
      <c r="C758" t="s">
        <v>1042</v>
      </c>
    </row>
    <row r="759" spans="1:4">
      <c r="A759" s="14">
        <v>43054.605798611112</v>
      </c>
      <c r="B759" t="s">
        <v>280</v>
      </c>
      <c r="C759" t="s">
        <v>1042</v>
      </c>
    </row>
    <row r="760" spans="1:4">
      <c r="A760" s="14">
        <v>43054.605798611112</v>
      </c>
      <c r="B760" t="s">
        <v>280</v>
      </c>
      <c r="C760" t="s">
        <v>1042</v>
      </c>
    </row>
    <row r="761" spans="1:4">
      <c r="A761" s="14">
        <v>43054.605798611112</v>
      </c>
      <c r="B761" t="s">
        <v>280</v>
      </c>
      <c r="C761" t="s">
        <v>1042</v>
      </c>
    </row>
    <row r="762" spans="1:4">
      <c r="A762" s="14">
        <v>43054.605798611112</v>
      </c>
      <c r="B762" t="s">
        <v>280</v>
      </c>
      <c r="C762" t="s">
        <v>1042</v>
      </c>
    </row>
    <row r="763" spans="1:4">
      <c r="A763" s="14">
        <v>43054.605798611112</v>
      </c>
      <c r="B763" t="s">
        <v>280</v>
      </c>
      <c r="C763" t="s">
        <v>1042</v>
      </c>
      <c r="D763" t="s">
        <v>998</v>
      </c>
    </row>
    <row r="764" spans="1:4">
      <c r="A764" s="14">
        <v>43054.605798611112</v>
      </c>
      <c r="B764" t="s">
        <v>280</v>
      </c>
      <c r="C764" t="s">
        <v>1042</v>
      </c>
    </row>
    <row r="765" spans="1:4">
      <c r="A765" s="14">
        <v>43054.605798611112</v>
      </c>
      <c r="B765" t="s">
        <v>280</v>
      </c>
      <c r="C765" t="s">
        <v>1042</v>
      </c>
    </row>
    <row r="766" spans="1:4">
      <c r="A766" s="14">
        <v>43054.605798611112</v>
      </c>
      <c r="B766" t="s">
        <v>280</v>
      </c>
      <c r="C766" t="s">
        <v>1042</v>
      </c>
      <c r="D766" t="s">
        <v>998</v>
      </c>
    </row>
    <row r="767" spans="1:4">
      <c r="A767" s="14">
        <v>43054.605798611112</v>
      </c>
      <c r="B767" t="s">
        <v>280</v>
      </c>
      <c r="C767" t="s">
        <v>1042</v>
      </c>
    </row>
    <row r="768" spans="1:4">
      <c r="A768" s="14">
        <v>43054.605798611112</v>
      </c>
      <c r="B768" t="s">
        <v>280</v>
      </c>
      <c r="C768" t="s">
        <v>1042</v>
      </c>
    </row>
    <row r="769" spans="1:4">
      <c r="A769" s="14">
        <v>43054.605798611112</v>
      </c>
      <c r="B769" t="s">
        <v>280</v>
      </c>
      <c r="C769" t="s">
        <v>1042</v>
      </c>
      <c r="D769" t="s">
        <v>998</v>
      </c>
    </row>
    <row r="770" spans="1:4">
      <c r="A770" s="14">
        <v>43054.605798611112</v>
      </c>
      <c r="B770" t="s">
        <v>280</v>
      </c>
      <c r="C770" t="s">
        <v>1042</v>
      </c>
    </row>
    <row r="771" spans="1:4">
      <c r="A771" s="14">
        <v>43054.605798611112</v>
      </c>
      <c r="B771" t="s">
        <v>280</v>
      </c>
      <c r="C771" t="s">
        <v>1042</v>
      </c>
    </row>
    <row r="772" spans="1:4">
      <c r="A772" s="14">
        <v>43054.605798611112</v>
      </c>
      <c r="B772" t="s">
        <v>280</v>
      </c>
      <c r="C772" t="s">
        <v>1042</v>
      </c>
      <c r="D772" t="s">
        <v>998</v>
      </c>
    </row>
    <row r="773" spans="1:4">
      <c r="A773" s="14">
        <v>43054.605798611112</v>
      </c>
      <c r="B773" t="s">
        <v>280</v>
      </c>
      <c r="C773" t="s">
        <v>1042</v>
      </c>
    </row>
    <row r="774" spans="1:4">
      <c r="A774" s="14">
        <v>43054.605798611112</v>
      </c>
      <c r="B774" t="s">
        <v>280</v>
      </c>
      <c r="C774" t="s">
        <v>1042</v>
      </c>
    </row>
    <row r="775" spans="1:4">
      <c r="A775" s="14">
        <v>43054.605798611112</v>
      </c>
      <c r="B775" t="s">
        <v>280</v>
      </c>
      <c r="C775" t="s">
        <v>1042</v>
      </c>
      <c r="D775" t="s">
        <v>998</v>
      </c>
    </row>
    <row r="776" spans="1:4">
      <c r="A776" s="14">
        <v>43054.605798611112</v>
      </c>
      <c r="B776" t="s">
        <v>280</v>
      </c>
      <c r="C776" t="s">
        <v>1042</v>
      </c>
    </row>
    <row r="777" spans="1:4">
      <c r="A777" s="14">
        <v>43054.605798611112</v>
      </c>
      <c r="B777" t="s">
        <v>280</v>
      </c>
      <c r="C777" t="s">
        <v>1042</v>
      </c>
    </row>
    <row r="778" spans="1:4">
      <c r="A778" s="14">
        <v>43054.605798611112</v>
      </c>
      <c r="B778" t="s">
        <v>280</v>
      </c>
      <c r="C778" t="s">
        <v>1042</v>
      </c>
      <c r="D778" t="s">
        <v>998</v>
      </c>
    </row>
    <row r="779" spans="1:4">
      <c r="A779" s="14">
        <v>43054.605798611112</v>
      </c>
      <c r="B779" t="s">
        <v>180</v>
      </c>
      <c r="C779" t="s">
        <v>1042</v>
      </c>
    </row>
    <row r="780" spans="1:4">
      <c r="A780" s="14">
        <v>43054.605798611112</v>
      </c>
      <c r="B780" t="s">
        <v>180</v>
      </c>
      <c r="C780" t="s">
        <v>1042</v>
      </c>
    </row>
    <row r="781" spans="1:4">
      <c r="A781" s="14">
        <v>43054.605798611112</v>
      </c>
      <c r="B781" t="s">
        <v>180</v>
      </c>
      <c r="C781" t="s">
        <v>1042</v>
      </c>
    </row>
    <row r="782" spans="1:4">
      <c r="A782" s="14">
        <v>43054.605798611112</v>
      </c>
      <c r="B782" t="s">
        <v>180</v>
      </c>
      <c r="C782" t="s">
        <v>1042</v>
      </c>
    </row>
    <row r="783" spans="1:4">
      <c r="A783" s="14">
        <v>43054.605798611112</v>
      </c>
      <c r="B783" t="s">
        <v>180</v>
      </c>
      <c r="C783" t="s">
        <v>1042</v>
      </c>
    </row>
    <row r="784" spans="1:4">
      <c r="A784" s="14">
        <v>43054.605798611112</v>
      </c>
      <c r="B784" t="s">
        <v>180</v>
      </c>
      <c r="C784" t="s">
        <v>1042</v>
      </c>
    </row>
    <row r="785" spans="1:4">
      <c r="A785" s="14">
        <v>43054.605798611112</v>
      </c>
      <c r="B785" t="s">
        <v>180</v>
      </c>
      <c r="C785" t="s">
        <v>1042</v>
      </c>
    </row>
    <row r="786" spans="1:4">
      <c r="A786" s="14">
        <v>43054.605798611112</v>
      </c>
      <c r="B786" t="s">
        <v>180</v>
      </c>
      <c r="C786" t="s">
        <v>1042</v>
      </c>
    </row>
    <row r="787" spans="1:4">
      <c r="A787" s="14">
        <v>43054.605798611112</v>
      </c>
      <c r="B787" t="s">
        <v>180</v>
      </c>
      <c r="C787" t="s">
        <v>1042</v>
      </c>
    </row>
    <row r="788" spans="1:4">
      <c r="A788" s="14">
        <v>43054.605798611112</v>
      </c>
      <c r="B788" t="s">
        <v>180</v>
      </c>
      <c r="C788" t="s">
        <v>1042</v>
      </c>
    </row>
    <row r="789" spans="1:4">
      <c r="A789" s="14">
        <v>43054.605798611112</v>
      </c>
      <c r="B789" t="s">
        <v>180</v>
      </c>
      <c r="C789" t="s">
        <v>1042</v>
      </c>
    </row>
    <row r="790" spans="1:4">
      <c r="A790" s="14">
        <v>43054.605798611112</v>
      </c>
      <c r="B790" t="s">
        <v>180</v>
      </c>
      <c r="C790" t="s">
        <v>1042</v>
      </c>
      <c r="D790" t="s">
        <v>1019</v>
      </c>
    </row>
    <row r="791" spans="1:4">
      <c r="A791" s="14">
        <v>43054.605798611112</v>
      </c>
      <c r="B791" t="s">
        <v>180</v>
      </c>
      <c r="C791" t="s">
        <v>1042</v>
      </c>
    </row>
    <row r="792" spans="1:4">
      <c r="A792" s="14">
        <v>43054.605798611112</v>
      </c>
      <c r="B792" t="s">
        <v>180</v>
      </c>
      <c r="C792" t="s">
        <v>1042</v>
      </c>
    </row>
    <row r="793" spans="1:4">
      <c r="A793" s="14">
        <v>43054.605798611112</v>
      </c>
      <c r="B793" t="s">
        <v>180</v>
      </c>
      <c r="C793" t="s">
        <v>1042</v>
      </c>
      <c r="D793" t="s">
        <v>1027</v>
      </c>
    </row>
    <row r="794" spans="1:4">
      <c r="A794" s="14">
        <v>43054.605798611112</v>
      </c>
      <c r="B794" t="s">
        <v>180</v>
      </c>
      <c r="C794" t="s">
        <v>1042</v>
      </c>
    </row>
    <row r="795" spans="1:4">
      <c r="A795" s="14">
        <v>43054.605798611112</v>
      </c>
      <c r="B795" t="s">
        <v>180</v>
      </c>
      <c r="C795" t="s">
        <v>1042</v>
      </c>
    </row>
    <row r="796" spans="1:4">
      <c r="A796" s="14">
        <v>43054.605798611112</v>
      </c>
      <c r="B796" t="s">
        <v>180</v>
      </c>
      <c r="C796" t="s">
        <v>1042</v>
      </c>
    </row>
    <row r="797" spans="1:4">
      <c r="A797" s="14">
        <v>43054.605798611112</v>
      </c>
      <c r="B797" t="s">
        <v>180</v>
      </c>
      <c r="C797" t="s">
        <v>1042</v>
      </c>
    </row>
    <row r="798" spans="1:4">
      <c r="A798" s="14">
        <v>43054.605798611112</v>
      </c>
      <c r="B798" t="s">
        <v>180</v>
      </c>
      <c r="C798" t="s">
        <v>1042</v>
      </c>
    </row>
    <row r="799" spans="1:4">
      <c r="A799" s="14">
        <v>43054.605798611112</v>
      </c>
      <c r="B799" t="s">
        <v>180</v>
      </c>
      <c r="C799" t="s">
        <v>1042</v>
      </c>
      <c r="D799" t="s">
        <v>994</v>
      </c>
    </row>
    <row r="800" spans="1:4">
      <c r="A800" s="14">
        <v>43054.605798611112</v>
      </c>
      <c r="B800" t="s">
        <v>180</v>
      </c>
      <c r="C800" t="s">
        <v>1042</v>
      </c>
    </row>
    <row r="801" spans="1:4">
      <c r="A801" s="14">
        <v>43054.605798611112</v>
      </c>
      <c r="B801" t="s">
        <v>180</v>
      </c>
      <c r="C801" t="s">
        <v>1042</v>
      </c>
    </row>
    <row r="802" spans="1:4">
      <c r="A802" s="14">
        <v>43054.605798611112</v>
      </c>
      <c r="B802" t="s">
        <v>180</v>
      </c>
      <c r="C802" t="s">
        <v>1042</v>
      </c>
    </row>
    <row r="803" spans="1:4">
      <c r="A803" s="14">
        <v>43054.605798611112</v>
      </c>
      <c r="B803" t="s">
        <v>180</v>
      </c>
      <c r="C803" t="s">
        <v>1042</v>
      </c>
    </row>
    <row r="804" spans="1:4">
      <c r="A804" s="14">
        <v>43054.605798611112</v>
      </c>
      <c r="B804" t="s">
        <v>180</v>
      </c>
      <c r="C804" t="s">
        <v>1042</v>
      </c>
    </row>
    <row r="805" spans="1:4">
      <c r="A805" s="14">
        <v>43054.605798611112</v>
      </c>
      <c r="B805" t="s">
        <v>180</v>
      </c>
      <c r="C805" t="s">
        <v>1042</v>
      </c>
    </row>
    <row r="806" spans="1:4">
      <c r="A806" s="14">
        <v>43054.605798611112</v>
      </c>
      <c r="B806" t="s">
        <v>180</v>
      </c>
      <c r="C806" t="s">
        <v>1042</v>
      </c>
    </row>
    <row r="807" spans="1:4">
      <c r="A807" s="14">
        <v>43054.605798611112</v>
      </c>
      <c r="B807" t="s">
        <v>180</v>
      </c>
      <c r="C807" t="s">
        <v>1042</v>
      </c>
    </row>
    <row r="808" spans="1:4">
      <c r="A808" s="14">
        <v>43054.605798611112</v>
      </c>
      <c r="B808" t="s">
        <v>180</v>
      </c>
      <c r="C808" t="s">
        <v>1042</v>
      </c>
      <c r="D808" t="s">
        <v>1019</v>
      </c>
    </row>
    <row r="809" spans="1:4">
      <c r="A809" s="14">
        <v>43054.605798611112</v>
      </c>
      <c r="B809" t="s">
        <v>180</v>
      </c>
      <c r="C809" t="s">
        <v>1042</v>
      </c>
    </row>
    <row r="810" spans="1:4">
      <c r="A810" s="14">
        <v>43054.605798611112</v>
      </c>
      <c r="B810" t="s">
        <v>180</v>
      </c>
      <c r="C810" t="s">
        <v>1042</v>
      </c>
    </row>
    <row r="811" spans="1:4">
      <c r="A811" s="14">
        <v>43054.605798611112</v>
      </c>
      <c r="B811" t="s">
        <v>180</v>
      </c>
      <c r="C811" t="s">
        <v>1042</v>
      </c>
      <c r="D811" t="s">
        <v>1027</v>
      </c>
    </row>
    <row r="812" spans="1:4">
      <c r="A812" s="14">
        <v>43054.605798611112</v>
      </c>
      <c r="B812" t="s">
        <v>180</v>
      </c>
      <c r="C812" t="s">
        <v>1042</v>
      </c>
    </row>
    <row r="813" spans="1:4">
      <c r="A813" s="14">
        <v>43054.605798611112</v>
      </c>
      <c r="B813" t="s">
        <v>180</v>
      </c>
      <c r="C813" t="s">
        <v>1042</v>
      </c>
    </row>
    <row r="814" spans="1:4">
      <c r="A814" s="14">
        <v>43054.605798611112</v>
      </c>
      <c r="B814" t="s">
        <v>180</v>
      </c>
      <c r="C814" t="s">
        <v>1042</v>
      </c>
    </row>
    <row r="815" spans="1:4">
      <c r="A815" s="14">
        <v>43054.605798611112</v>
      </c>
      <c r="B815" t="s">
        <v>180</v>
      </c>
      <c r="C815" t="s">
        <v>1042</v>
      </c>
    </row>
    <row r="816" spans="1:4">
      <c r="A816" s="14">
        <v>43054.605798611112</v>
      </c>
      <c r="B816" t="s">
        <v>180</v>
      </c>
      <c r="C816" t="s">
        <v>1042</v>
      </c>
    </row>
    <row r="817" spans="1:4">
      <c r="A817" s="14">
        <v>43054.605798611112</v>
      </c>
      <c r="B817" t="s">
        <v>180</v>
      </c>
      <c r="C817" t="s">
        <v>1042</v>
      </c>
      <c r="D817" t="s">
        <v>994</v>
      </c>
    </row>
    <row r="818" spans="1:4">
      <c r="A818" s="14">
        <v>43054.605798611112</v>
      </c>
      <c r="B818" t="s">
        <v>180</v>
      </c>
      <c r="C818" t="s">
        <v>1042</v>
      </c>
    </row>
    <row r="819" spans="1:4">
      <c r="A819" s="14">
        <v>43054.605798611112</v>
      </c>
      <c r="B819" t="s">
        <v>180</v>
      </c>
      <c r="C819" t="s">
        <v>1042</v>
      </c>
    </row>
    <row r="820" spans="1:4">
      <c r="A820" s="14">
        <v>43054.605798611112</v>
      </c>
      <c r="B820" t="s">
        <v>180</v>
      </c>
      <c r="C820" t="s">
        <v>1042</v>
      </c>
    </row>
    <row r="821" spans="1:4">
      <c r="A821" s="14">
        <v>43054.605798611112</v>
      </c>
      <c r="B821" t="s">
        <v>180</v>
      </c>
      <c r="C821" t="s">
        <v>1042</v>
      </c>
    </row>
    <row r="822" spans="1:4">
      <c r="A822" s="14">
        <v>43054.605798611112</v>
      </c>
      <c r="B822" t="s">
        <v>180</v>
      </c>
      <c r="C822" t="s">
        <v>1042</v>
      </c>
    </row>
    <row r="823" spans="1:4">
      <c r="A823" s="14">
        <v>43054.605798611112</v>
      </c>
      <c r="B823" t="s">
        <v>180</v>
      </c>
      <c r="C823" t="s">
        <v>1042</v>
      </c>
    </row>
    <row r="824" spans="1:4">
      <c r="A824" s="14">
        <v>43054.605798611112</v>
      </c>
      <c r="B824" t="s">
        <v>180</v>
      </c>
      <c r="C824" t="s">
        <v>1042</v>
      </c>
    </row>
    <row r="825" spans="1:4">
      <c r="A825" s="14">
        <v>43054.605798611112</v>
      </c>
      <c r="B825" t="s">
        <v>180</v>
      </c>
      <c r="C825" t="s">
        <v>1042</v>
      </c>
    </row>
    <row r="826" spans="1:4">
      <c r="A826" s="14">
        <v>43054.605798611112</v>
      </c>
      <c r="B826" t="s">
        <v>180</v>
      </c>
      <c r="C826" t="s">
        <v>1042</v>
      </c>
      <c r="D826" t="s">
        <v>1019</v>
      </c>
    </row>
    <row r="827" spans="1:4">
      <c r="A827" s="14">
        <v>43054.605798611112</v>
      </c>
      <c r="B827" t="s">
        <v>180</v>
      </c>
      <c r="C827" t="s">
        <v>1042</v>
      </c>
    </row>
    <row r="828" spans="1:4">
      <c r="A828" s="14">
        <v>43054.605798611112</v>
      </c>
      <c r="B828" t="s">
        <v>180</v>
      </c>
      <c r="C828" t="s">
        <v>1042</v>
      </c>
    </row>
    <row r="829" spans="1:4">
      <c r="A829" s="14">
        <v>43054.605798611112</v>
      </c>
      <c r="B829" t="s">
        <v>180</v>
      </c>
      <c r="C829" t="s">
        <v>1042</v>
      </c>
      <c r="D829" t="s">
        <v>1027</v>
      </c>
    </row>
    <row r="830" spans="1:4">
      <c r="A830" s="14">
        <v>43054.605798611112</v>
      </c>
      <c r="B830" t="s">
        <v>180</v>
      </c>
      <c r="C830" t="s">
        <v>1042</v>
      </c>
    </row>
    <row r="831" spans="1:4">
      <c r="A831" s="14">
        <v>43054.605798611112</v>
      </c>
      <c r="B831" t="s">
        <v>180</v>
      </c>
      <c r="C831" t="s">
        <v>1042</v>
      </c>
    </row>
    <row r="832" spans="1:4">
      <c r="A832" s="14">
        <v>43054.605798611112</v>
      </c>
      <c r="B832" t="s">
        <v>180</v>
      </c>
      <c r="C832" t="s">
        <v>1042</v>
      </c>
    </row>
    <row r="833" spans="1:4">
      <c r="A833" s="14">
        <v>43054.605798611112</v>
      </c>
      <c r="B833" t="s">
        <v>180</v>
      </c>
      <c r="C833" t="s">
        <v>1042</v>
      </c>
    </row>
    <row r="834" spans="1:4">
      <c r="A834" s="14">
        <v>43054.605798611112</v>
      </c>
      <c r="B834" t="s">
        <v>180</v>
      </c>
      <c r="C834" t="s">
        <v>1042</v>
      </c>
    </row>
    <row r="835" spans="1:4">
      <c r="A835" s="14">
        <v>43054.605798611112</v>
      </c>
      <c r="B835" t="s">
        <v>180</v>
      </c>
      <c r="C835" t="s">
        <v>1042</v>
      </c>
      <c r="D835" t="s">
        <v>1019</v>
      </c>
    </row>
    <row r="836" spans="1:4">
      <c r="A836" s="14">
        <v>43054.605798611112</v>
      </c>
      <c r="B836" t="s">
        <v>180</v>
      </c>
      <c r="C836" t="s">
        <v>1042</v>
      </c>
    </row>
    <row r="837" spans="1:4">
      <c r="A837" s="14">
        <v>43054.605798611112</v>
      </c>
      <c r="B837" t="s">
        <v>180</v>
      </c>
      <c r="C837" t="s">
        <v>1042</v>
      </c>
    </row>
    <row r="838" spans="1:4">
      <c r="A838" s="14">
        <v>43054.605798611112</v>
      </c>
      <c r="B838" t="s">
        <v>180</v>
      </c>
      <c r="C838" t="s">
        <v>1042</v>
      </c>
      <c r="D838" t="s">
        <v>1027</v>
      </c>
    </row>
    <row r="839" spans="1:4">
      <c r="A839" s="14">
        <v>43054.605798611112</v>
      </c>
      <c r="B839" t="s">
        <v>180</v>
      </c>
      <c r="C839" t="s">
        <v>1042</v>
      </c>
    </row>
    <row r="840" spans="1:4">
      <c r="A840" s="14">
        <v>43054.605798611112</v>
      </c>
      <c r="B840" t="s">
        <v>180</v>
      </c>
      <c r="C840" t="s">
        <v>1042</v>
      </c>
    </row>
    <row r="841" spans="1:4">
      <c r="A841" s="14">
        <v>43054.605798611112</v>
      </c>
      <c r="B841" t="s">
        <v>180</v>
      </c>
      <c r="C841" t="s">
        <v>1042</v>
      </c>
    </row>
    <row r="842" spans="1:4">
      <c r="A842" s="14">
        <v>43054.605798611112</v>
      </c>
      <c r="B842" t="s">
        <v>172</v>
      </c>
      <c r="C842" t="s">
        <v>1042</v>
      </c>
    </row>
    <row r="843" spans="1:4">
      <c r="A843" s="14">
        <v>43054.605798611112</v>
      </c>
      <c r="B843" t="s">
        <v>172</v>
      </c>
      <c r="C843" t="s">
        <v>1042</v>
      </c>
    </row>
    <row r="844" spans="1:4">
      <c r="A844" s="14">
        <v>43054.605798611112</v>
      </c>
      <c r="B844" t="s">
        <v>172</v>
      </c>
      <c r="C844" t="s">
        <v>1042</v>
      </c>
    </row>
    <row r="845" spans="1:4">
      <c r="A845" s="14">
        <v>43054.605798611112</v>
      </c>
      <c r="B845" t="s">
        <v>172</v>
      </c>
      <c r="C845" t="s">
        <v>1042</v>
      </c>
    </row>
    <row r="846" spans="1:4">
      <c r="A846" s="14">
        <v>43054.605798611112</v>
      </c>
      <c r="B846" t="s">
        <v>172</v>
      </c>
      <c r="C846" t="s">
        <v>1042</v>
      </c>
    </row>
    <row r="847" spans="1:4">
      <c r="A847" s="14">
        <v>43054.605798611112</v>
      </c>
      <c r="B847" t="s">
        <v>172</v>
      </c>
      <c r="C847" t="s">
        <v>1042</v>
      </c>
    </row>
    <row r="848" spans="1:4">
      <c r="A848" s="14">
        <v>43054.605798611112</v>
      </c>
      <c r="B848" t="s">
        <v>172</v>
      </c>
      <c r="C848" t="s">
        <v>1042</v>
      </c>
    </row>
    <row r="849" spans="1:4">
      <c r="A849" s="14">
        <v>43054.605798611112</v>
      </c>
      <c r="B849" t="s">
        <v>172</v>
      </c>
      <c r="C849" t="s">
        <v>1042</v>
      </c>
    </row>
    <row r="850" spans="1:4">
      <c r="A850" s="14">
        <v>43054.605798611112</v>
      </c>
      <c r="B850" t="s">
        <v>172</v>
      </c>
      <c r="C850" t="s">
        <v>1042</v>
      </c>
    </row>
    <row r="851" spans="1:4">
      <c r="A851" s="14">
        <v>43054.605798611112</v>
      </c>
      <c r="B851" t="s">
        <v>172</v>
      </c>
      <c r="C851" t="s">
        <v>1042</v>
      </c>
    </row>
    <row r="852" spans="1:4">
      <c r="A852" s="14">
        <v>43054.605798611112</v>
      </c>
      <c r="B852" t="s">
        <v>172</v>
      </c>
      <c r="C852" t="s">
        <v>1042</v>
      </c>
    </row>
    <row r="853" spans="1:4">
      <c r="A853" s="14">
        <v>43054.605798611112</v>
      </c>
      <c r="B853" t="s">
        <v>172</v>
      </c>
      <c r="C853" t="s">
        <v>1042</v>
      </c>
    </row>
    <row r="854" spans="1:4">
      <c r="A854" s="14">
        <v>43054.605798611112</v>
      </c>
      <c r="B854" t="s">
        <v>172</v>
      </c>
      <c r="C854" t="s">
        <v>1042</v>
      </c>
    </row>
    <row r="855" spans="1:4">
      <c r="A855" s="14">
        <v>43054.605798611112</v>
      </c>
      <c r="B855" t="s">
        <v>172</v>
      </c>
      <c r="C855" t="s">
        <v>1042</v>
      </c>
    </row>
    <row r="856" spans="1:4">
      <c r="A856" s="14">
        <v>43054.605798611112</v>
      </c>
      <c r="B856" t="s">
        <v>172</v>
      </c>
      <c r="C856" t="s">
        <v>1042</v>
      </c>
      <c r="D856" t="s">
        <v>1026</v>
      </c>
    </row>
    <row r="857" spans="1:4">
      <c r="A857" s="14">
        <v>43054.605798611112</v>
      </c>
      <c r="B857" t="s">
        <v>172</v>
      </c>
      <c r="C857" t="s">
        <v>1042</v>
      </c>
    </row>
    <row r="858" spans="1:4">
      <c r="A858" s="14">
        <v>43054.605798611112</v>
      </c>
      <c r="B858" t="s">
        <v>172</v>
      </c>
      <c r="C858" t="s">
        <v>1042</v>
      </c>
    </row>
    <row r="859" spans="1:4">
      <c r="A859" s="14">
        <v>43054.605798611112</v>
      </c>
      <c r="B859" t="s">
        <v>172</v>
      </c>
      <c r="C859" t="s">
        <v>1042</v>
      </c>
    </row>
    <row r="860" spans="1:4">
      <c r="A860" s="14">
        <v>43054.605798611112</v>
      </c>
      <c r="B860" t="s">
        <v>172</v>
      </c>
      <c r="C860" t="s">
        <v>1042</v>
      </c>
    </row>
    <row r="861" spans="1:4">
      <c r="A861" s="14">
        <v>43054.605798611112</v>
      </c>
      <c r="B861" t="s">
        <v>172</v>
      </c>
      <c r="C861" t="s">
        <v>1042</v>
      </c>
    </row>
    <row r="862" spans="1:4">
      <c r="A862" s="14">
        <v>43054.605798611112</v>
      </c>
      <c r="B862" t="s">
        <v>172</v>
      </c>
      <c r="C862" t="s">
        <v>1042</v>
      </c>
    </row>
    <row r="863" spans="1:4">
      <c r="A863" s="14">
        <v>43054.605798611112</v>
      </c>
      <c r="B863" t="s">
        <v>172</v>
      </c>
      <c r="C863" t="s">
        <v>1042</v>
      </c>
    </row>
    <row r="864" spans="1:4">
      <c r="A864" s="14">
        <v>43054.605798611112</v>
      </c>
      <c r="B864" t="s">
        <v>172</v>
      </c>
      <c r="C864" t="s">
        <v>1042</v>
      </c>
    </row>
    <row r="865" spans="1:4">
      <c r="A865" s="14">
        <v>43054.605798611112</v>
      </c>
      <c r="B865" t="s">
        <v>172</v>
      </c>
      <c r="C865" t="s">
        <v>1042</v>
      </c>
      <c r="D865" t="s">
        <v>1004</v>
      </c>
    </row>
    <row r="866" spans="1:4">
      <c r="A866" s="14">
        <v>43054.605798611112</v>
      </c>
      <c r="B866" t="s">
        <v>172</v>
      </c>
      <c r="C866" t="s">
        <v>1042</v>
      </c>
    </row>
    <row r="867" spans="1:4">
      <c r="A867" s="14">
        <v>43054.605798611112</v>
      </c>
      <c r="B867" t="s">
        <v>172</v>
      </c>
      <c r="C867" t="s">
        <v>1042</v>
      </c>
    </row>
    <row r="868" spans="1:4">
      <c r="A868" s="14">
        <v>43054.605798611112</v>
      </c>
      <c r="B868" t="s">
        <v>172</v>
      </c>
      <c r="C868" t="s">
        <v>1042</v>
      </c>
    </row>
    <row r="869" spans="1:4">
      <c r="A869" s="14">
        <v>43054.605798611112</v>
      </c>
      <c r="B869" t="s">
        <v>172</v>
      </c>
      <c r="C869" t="s">
        <v>1042</v>
      </c>
    </row>
    <row r="870" spans="1:4">
      <c r="A870" s="14">
        <v>43054.605798611112</v>
      </c>
      <c r="B870" t="s">
        <v>172</v>
      </c>
      <c r="C870" t="s">
        <v>1042</v>
      </c>
    </row>
    <row r="871" spans="1:4">
      <c r="A871" s="14">
        <v>43054.605798611112</v>
      </c>
      <c r="B871" t="s">
        <v>172</v>
      </c>
      <c r="C871" t="s">
        <v>1042</v>
      </c>
    </row>
    <row r="872" spans="1:4">
      <c r="A872" s="14">
        <v>43054.605798611112</v>
      </c>
      <c r="B872" t="s">
        <v>172</v>
      </c>
      <c r="C872" t="s">
        <v>1042</v>
      </c>
    </row>
    <row r="873" spans="1:4">
      <c r="A873" s="14">
        <v>43054.605798611112</v>
      </c>
      <c r="B873" t="s">
        <v>172</v>
      </c>
      <c r="C873" t="s">
        <v>1042</v>
      </c>
    </row>
    <row r="874" spans="1:4">
      <c r="A874" s="14">
        <v>43054.605798611112</v>
      </c>
      <c r="B874" t="s">
        <v>172</v>
      </c>
      <c r="C874" t="s">
        <v>1042</v>
      </c>
      <c r="D874" t="s">
        <v>1004</v>
      </c>
    </row>
    <row r="875" spans="1:4">
      <c r="A875" s="14">
        <v>43054.605798611112</v>
      </c>
      <c r="B875" t="s">
        <v>172</v>
      </c>
      <c r="C875" t="s">
        <v>1042</v>
      </c>
    </row>
    <row r="876" spans="1:4">
      <c r="A876" s="14">
        <v>43054.605798611112</v>
      </c>
      <c r="B876" t="s">
        <v>172</v>
      </c>
      <c r="C876" t="s">
        <v>1042</v>
      </c>
    </row>
    <row r="877" spans="1:4">
      <c r="A877" s="14">
        <v>43054.605798611112</v>
      </c>
      <c r="B877" t="s">
        <v>172</v>
      </c>
      <c r="C877" t="s">
        <v>1042</v>
      </c>
    </row>
    <row r="878" spans="1:4">
      <c r="A878" s="14">
        <v>43054.605798611112</v>
      </c>
      <c r="B878" t="s">
        <v>172</v>
      </c>
      <c r="C878" t="s">
        <v>1042</v>
      </c>
    </row>
    <row r="879" spans="1:4">
      <c r="A879" s="14">
        <v>43054.605798611112</v>
      </c>
      <c r="B879" t="s">
        <v>172</v>
      </c>
      <c r="C879" t="s">
        <v>1042</v>
      </c>
    </row>
    <row r="880" spans="1:4">
      <c r="A880" s="14">
        <v>43054.605798611112</v>
      </c>
      <c r="B880" t="s">
        <v>172</v>
      </c>
      <c r="C880" t="s">
        <v>1042</v>
      </c>
    </row>
    <row r="881" spans="1:4">
      <c r="A881" s="14">
        <v>43054.605798611112</v>
      </c>
      <c r="B881" t="s">
        <v>172</v>
      </c>
      <c r="C881" t="s">
        <v>1042</v>
      </c>
    </row>
    <row r="882" spans="1:4">
      <c r="A882" s="14">
        <v>43054.605798611112</v>
      </c>
      <c r="B882" t="s">
        <v>172</v>
      </c>
      <c r="C882" t="s">
        <v>1042</v>
      </c>
    </row>
    <row r="883" spans="1:4">
      <c r="A883" s="14">
        <v>43054.605798611112</v>
      </c>
      <c r="B883" t="s">
        <v>172</v>
      </c>
      <c r="C883" t="s">
        <v>1042</v>
      </c>
      <c r="D883" t="s">
        <v>1026</v>
      </c>
    </row>
    <row r="884" spans="1:4">
      <c r="A884" s="14">
        <v>43054.605798611112</v>
      </c>
      <c r="B884" t="s">
        <v>172</v>
      </c>
      <c r="C884" t="s">
        <v>1042</v>
      </c>
    </row>
    <row r="885" spans="1:4">
      <c r="A885" s="14">
        <v>43054.605798611112</v>
      </c>
      <c r="B885" t="s">
        <v>172</v>
      </c>
      <c r="C885" t="s">
        <v>1042</v>
      </c>
    </row>
    <row r="886" spans="1:4">
      <c r="A886" s="14">
        <v>43054.605798611112</v>
      </c>
      <c r="B886" t="s">
        <v>172</v>
      </c>
      <c r="C886" t="s">
        <v>1042</v>
      </c>
    </row>
    <row r="887" spans="1:4">
      <c r="A887" s="14">
        <v>43054.605798611112</v>
      </c>
      <c r="B887" t="s">
        <v>117</v>
      </c>
      <c r="C887" t="s">
        <v>1042</v>
      </c>
    </row>
    <row r="888" spans="1:4">
      <c r="A888" s="14">
        <v>43054.605798611112</v>
      </c>
      <c r="B888" t="s">
        <v>117</v>
      </c>
      <c r="C888" t="s">
        <v>1042</v>
      </c>
    </row>
    <row r="889" spans="1:4">
      <c r="A889" s="14">
        <v>43054.605798611112</v>
      </c>
      <c r="B889" t="s">
        <v>117</v>
      </c>
      <c r="C889" t="s">
        <v>1042</v>
      </c>
    </row>
    <row r="890" spans="1:4">
      <c r="A890" s="14">
        <v>43054.605798611112</v>
      </c>
      <c r="B890" t="s">
        <v>117</v>
      </c>
      <c r="C890" t="s">
        <v>1042</v>
      </c>
    </row>
    <row r="891" spans="1:4">
      <c r="A891" s="14">
        <v>43054.605798611112</v>
      </c>
      <c r="B891" t="s">
        <v>117</v>
      </c>
      <c r="C891" t="s">
        <v>1042</v>
      </c>
    </row>
    <row r="892" spans="1:4">
      <c r="A892" s="14">
        <v>43054.605798611112</v>
      </c>
      <c r="B892" t="s">
        <v>117</v>
      </c>
      <c r="C892" t="s">
        <v>1042</v>
      </c>
    </row>
    <row r="893" spans="1:4">
      <c r="A893" s="14">
        <v>43054.605798611112</v>
      </c>
      <c r="B893" t="s">
        <v>117</v>
      </c>
      <c r="C893" t="s">
        <v>1042</v>
      </c>
    </row>
    <row r="894" spans="1:4">
      <c r="A894" s="14">
        <v>43054.605798611112</v>
      </c>
      <c r="B894" t="s">
        <v>117</v>
      </c>
      <c r="C894" t="s">
        <v>1042</v>
      </c>
    </row>
    <row r="895" spans="1:4">
      <c r="A895" s="14">
        <v>43054.605798611112</v>
      </c>
      <c r="B895" t="s">
        <v>117</v>
      </c>
      <c r="C895" t="s">
        <v>1042</v>
      </c>
      <c r="D895" t="s">
        <v>1031</v>
      </c>
    </row>
    <row r="896" spans="1:4">
      <c r="A896" s="14">
        <v>43054.605798611112</v>
      </c>
      <c r="B896" t="s">
        <v>117</v>
      </c>
      <c r="C896" t="s">
        <v>1042</v>
      </c>
    </row>
    <row r="897" spans="1:4">
      <c r="A897" s="14">
        <v>43054.605798611112</v>
      </c>
      <c r="B897" t="s">
        <v>117</v>
      </c>
      <c r="C897" t="s">
        <v>1042</v>
      </c>
    </row>
    <row r="898" spans="1:4">
      <c r="A898" s="14">
        <v>43054.605798611112</v>
      </c>
      <c r="B898" t="s">
        <v>117</v>
      </c>
      <c r="C898" t="s">
        <v>1042</v>
      </c>
    </row>
    <row r="899" spans="1:4">
      <c r="A899" s="14">
        <v>43054.605798611112</v>
      </c>
      <c r="B899" t="s">
        <v>117</v>
      </c>
      <c r="C899" t="s">
        <v>1042</v>
      </c>
    </row>
    <row r="900" spans="1:4">
      <c r="A900" s="14">
        <v>43054.605798611112</v>
      </c>
      <c r="B900" t="s">
        <v>117</v>
      </c>
      <c r="C900" t="s">
        <v>1042</v>
      </c>
    </row>
    <row r="901" spans="1:4">
      <c r="A901" s="14">
        <v>43054.605798611112</v>
      </c>
      <c r="B901" t="s">
        <v>117</v>
      </c>
      <c r="C901" t="s">
        <v>1042</v>
      </c>
    </row>
    <row r="902" spans="1:4">
      <c r="A902" s="14">
        <v>43054.605798611112</v>
      </c>
      <c r="B902" t="s">
        <v>117</v>
      </c>
      <c r="C902" t="s">
        <v>1042</v>
      </c>
    </row>
    <row r="903" spans="1:4">
      <c r="A903" s="14">
        <v>43054.605798611112</v>
      </c>
      <c r="B903" t="s">
        <v>117</v>
      </c>
      <c r="C903" t="s">
        <v>1042</v>
      </c>
    </row>
    <row r="904" spans="1:4">
      <c r="A904" s="14">
        <v>43054.605798611112</v>
      </c>
      <c r="B904" t="s">
        <v>117</v>
      </c>
      <c r="C904" t="s">
        <v>1042</v>
      </c>
      <c r="D904" t="s">
        <v>1031</v>
      </c>
    </row>
    <row r="905" spans="1:4">
      <c r="A905" s="14">
        <v>43054.605798611112</v>
      </c>
      <c r="B905" t="s">
        <v>117</v>
      </c>
      <c r="C905" t="s">
        <v>1042</v>
      </c>
    </row>
    <row r="906" spans="1:4">
      <c r="A906" s="14">
        <v>43054.605798611112</v>
      </c>
      <c r="B906" t="s">
        <v>117</v>
      </c>
      <c r="C906" t="s">
        <v>1042</v>
      </c>
    </row>
    <row r="907" spans="1:4">
      <c r="A907" s="14">
        <v>43054.605798611112</v>
      </c>
      <c r="B907" t="s">
        <v>117</v>
      </c>
      <c r="C907" t="s">
        <v>1042</v>
      </c>
    </row>
    <row r="908" spans="1:4">
      <c r="A908" s="14">
        <v>43054.605798611112</v>
      </c>
      <c r="B908" t="s">
        <v>117</v>
      </c>
      <c r="C908" t="s">
        <v>1042</v>
      </c>
    </row>
    <row r="909" spans="1:4">
      <c r="A909" s="14">
        <v>43054.605798611112</v>
      </c>
      <c r="B909" t="s">
        <v>117</v>
      </c>
      <c r="C909" t="s">
        <v>1042</v>
      </c>
    </row>
    <row r="910" spans="1:4">
      <c r="A910" s="14">
        <v>43054.605798611112</v>
      </c>
      <c r="B910" t="s">
        <v>117</v>
      </c>
      <c r="C910" t="s">
        <v>1042</v>
      </c>
    </row>
    <row r="911" spans="1:4">
      <c r="A911" s="14">
        <v>43054.605798611112</v>
      </c>
      <c r="B911" t="s">
        <v>117</v>
      </c>
      <c r="C911" t="s">
        <v>1042</v>
      </c>
    </row>
    <row r="912" spans="1:4">
      <c r="A912" s="14">
        <v>43054.605798611112</v>
      </c>
      <c r="B912" t="s">
        <v>117</v>
      </c>
      <c r="C912" t="s">
        <v>1042</v>
      </c>
    </row>
    <row r="913" spans="1:4">
      <c r="A913" s="14">
        <v>43054.605798611112</v>
      </c>
      <c r="B913" t="s">
        <v>117</v>
      </c>
      <c r="C913" t="s">
        <v>1042</v>
      </c>
      <c r="D913" t="s">
        <v>1031</v>
      </c>
    </row>
    <row r="914" spans="1:4">
      <c r="A914" s="14">
        <v>43054.605798611112</v>
      </c>
      <c r="B914" t="s">
        <v>117</v>
      </c>
      <c r="C914" t="s">
        <v>1042</v>
      </c>
    </row>
    <row r="915" spans="1:4">
      <c r="A915" s="14">
        <v>43054.605798611112</v>
      </c>
      <c r="B915" t="s">
        <v>117</v>
      </c>
      <c r="C915" t="s">
        <v>1042</v>
      </c>
    </row>
    <row r="916" spans="1:4">
      <c r="A916" s="14">
        <v>43054.605798611112</v>
      </c>
      <c r="B916" t="s">
        <v>117</v>
      </c>
      <c r="C916" t="s">
        <v>1042</v>
      </c>
    </row>
    <row r="917" spans="1:4">
      <c r="A917" s="14">
        <v>43054.605798611112</v>
      </c>
      <c r="B917" t="s">
        <v>117</v>
      </c>
      <c r="C917" t="s">
        <v>1042</v>
      </c>
    </row>
    <row r="918" spans="1:4">
      <c r="A918" s="14">
        <v>43054.605798611112</v>
      </c>
      <c r="B918" t="s">
        <v>117</v>
      </c>
      <c r="C918" t="s">
        <v>1042</v>
      </c>
    </row>
    <row r="919" spans="1:4">
      <c r="A919" s="14">
        <v>43054.605798611112</v>
      </c>
      <c r="B919" t="s">
        <v>117</v>
      </c>
      <c r="C919" t="s">
        <v>1042</v>
      </c>
    </row>
    <row r="920" spans="1:4">
      <c r="A920" s="14">
        <v>43054.605798611112</v>
      </c>
      <c r="B920" t="s">
        <v>117</v>
      </c>
      <c r="C920" t="s">
        <v>1042</v>
      </c>
    </row>
    <row r="921" spans="1:4">
      <c r="A921" s="14">
        <v>43054.605798611112</v>
      </c>
      <c r="B921" t="s">
        <v>117</v>
      </c>
      <c r="C921" t="s">
        <v>1042</v>
      </c>
    </row>
    <row r="922" spans="1:4">
      <c r="A922" s="14">
        <v>43054.605798611112</v>
      </c>
      <c r="B922" t="s">
        <v>117</v>
      </c>
      <c r="C922" t="s">
        <v>1042</v>
      </c>
      <c r="D922" t="s">
        <v>1031</v>
      </c>
    </row>
    <row r="923" spans="1:4">
      <c r="A923" s="14">
        <v>43054.605798611112</v>
      </c>
      <c r="B923" t="s">
        <v>117</v>
      </c>
      <c r="C923" t="s">
        <v>1042</v>
      </c>
    </row>
    <row r="924" spans="1:4">
      <c r="A924" s="14">
        <v>43054.605798611112</v>
      </c>
      <c r="B924" t="s">
        <v>117</v>
      </c>
      <c r="C924" t="s">
        <v>1042</v>
      </c>
    </row>
    <row r="925" spans="1:4">
      <c r="A925" s="14">
        <v>43054.605798611112</v>
      </c>
      <c r="B925" t="s">
        <v>117</v>
      </c>
      <c r="C925" t="s">
        <v>1042</v>
      </c>
    </row>
    <row r="926" spans="1:4">
      <c r="A926" s="14">
        <v>43054.605798611112</v>
      </c>
      <c r="B926" t="s">
        <v>117</v>
      </c>
      <c r="C926" t="s">
        <v>1042</v>
      </c>
    </row>
    <row r="927" spans="1:4">
      <c r="A927" s="14">
        <v>43054.605798611112</v>
      </c>
      <c r="B927" t="s">
        <v>117</v>
      </c>
      <c r="C927" t="s">
        <v>1042</v>
      </c>
    </row>
    <row r="928" spans="1:4">
      <c r="A928" s="14">
        <v>43054.605798611112</v>
      </c>
      <c r="B928" t="s">
        <v>117</v>
      </c>
      <c r="C928" t="s">
        <v>1042</v>
      </c>
    </row>
    <row r="929" spans="1:4">
      <c r="A929" s="14">
        <v>43054.605798611112</v>
      </c>
      <c r="B929" t="s">
        <v>117</v>
      </c>
      <c r="C929" t="s">
        <v>1042</v>
      </c>
    </row>
    <row r="930" spans="1:4">
      <c r="A930" s="14">
        <v>43054.605798611112</v>
      </c>
      <c r="B930" t="s">
        <v>117</v>
      </c>
      <c r="C930" t="s">
        <v>1042</v>
      </c>
    </row>
    <row r="931" spans="1:4">
      <c r="A931" s="14">
        <v>43054.605798611112</v>
      </c>
      <c r="B931" t="s">
        <v>117</v>
      </c>
      <c r="C931" t="s">
        <v>1042</v>
      </c>
      <c r="D931" t="s">
        <v>1031</v>
      </c>
    </row>
    <row r="932" spans="1:4">
      <c r="A932" s="14">
        <v>43054.605798611112</v>
      </c>
      <c r="B932" t="s">
        <v>349</v>
      </c>
      <c r="C932" t="s">
        <v>1042</v>
      </c>
    </row>
    <row r="933" spans="1:4">
      <c r="A933" s="14">
        <v>43054.605798611112</v>
      </c>
      <c r="B933" t="s">
        <v>349</v>
      </c>
      <c r="C933" t="s">
        <v>1042</v>
      </c>
    </row>
    <row r="934" spans="1:4">
      <c r="A934" s="14">
        <v>43054.605798611112</v>
      </c>
      <c r="B934" t="s">
        <v>349</v>
      </c>
      <c r="C934" t="s">
        <v>1042</v>
      </c>
    </row>
    <row r="935" spans="1:4">
      <c r="A935" s="14">
        <v>43054.605798611112</v>
      </c>
      <c r="B935" t="s">
        <v>349</v>
      </c>
      <c r="C935" t="s">
        <v>1042</v>
      </c>
    </row>
    <row r="936" spans="1:4">
      <c r="A936" s="14">
        <v>43054.605798611112</v>
      </c>
      <c r="B936" t="s">
        <v>349</v>
      </c>
      <c r="C936" t="s">
        <v>1042</v>
      </c>
    </row>
    <row r="937" spans="1:4">
      <c r="A937" s="14">
        <v>43054.605798611112</v>
      </c>
      <c r="B937" t="s">
        <v>349</v>
      </c>
      <c r="C937" t="s">
        <v>1042</v>
      </c>
    </row>
    <row r="938" spans="1:4">
      <c r="A938" s="14">
        <v>43054.605798611112</v>
      </c>
      <c r="B938" t="s">
        <v>349</v>
      </c>
      <c r="C938" t="s">
        <v>1042</v>
      </c>
    </row>
    <row r="939" spans="1:4">
      <c r="A939" s="14">
        <v>43054.605798611112</v>
      </c>
      <c r="B939" t="s">
        <v>349</v>
      </c>
      <c r="C939" t="s">
        <v>1042</v>
      </c>
    </row>
    <row r="940" spans="1:4">
      <c r="A940" s="14">
        <v>43054.605798611112</v>
      </c>
      <c r="B940" t="s">
        <v>349</v>
      </c>
      <c r="C940" t="s">
        <v>1042</v>
      </c>
    </row>
    <row r="941" spans="1:4">
      <c r="A941" s="14">
        <v>43054.605798611112</v>
      </c>
      <c r="B941" t="s">
        <v>349</v>
      </c>
      <c r="C941" t="s">
        <v>1042</v>
      </c>
    </row>
    <row r="942" spans="1:4">
      <c r="A942" s="14">
        <v>43054.605798611112</v>
      </c>
      <c r="B942" t="s">
        <v>349</v>
      </c>
      <c r="C942" t="s">
        <v>1042</v>
      </c>
    </row>
    <row r="943" spans="1:4">
      <c r="A943" s="14">
        <v>43054.605798611112</v>
      </c>
      <c r="B943" t="s">
        <v>349</v>
      </c>
      <c r="C943" t="s">
        <v>1042</v>
      </c>
    </row>
    <row r="944" spans="1:4">
      <c r="A944" s="14">
        <v>43054.605798611112</v>
      </c>
      <c r="B944" t="s">
        <v>349</v>
      </c>
      <c r="C944" t="s">
        <v>1042</v>
      </c>
    </row>
    <row r="945" spans="1:3">
      <c r="A945" s="14">
        <v>43054.605798611112</v>
      </c>
      <c r="B945" t="s">
        <v>349</v>
      </c>
      <c r="C945" t="s">
        <v>1042</v>
      </c>
    </row>
    <row r="946" spans="1:3">
      <c r="A946" s="14">
        <v>43054.605798611112</v>
      </c>
      <c r="B946" t="s">
        <v>349</v>
      </c>
      <c r="C946" t="s">
        <v>1042</v>
      </c>
    </row>
    <row r="947" spans="1:3">
      <c r="A947" s="14">
        <v>43054.605798611112</v>
      </c>
      <c r="B947" t="s">
        <v>349</v>
      </c>
      <c r="C947" t="s">
        <v>1042</v>
      </c>
    </row>
    <row r="948" spans="1:3">
      <c r="A948" s="14">
        <v>43054.605798611112</v>
      </c>
      <c r="B948" t="s">
        <v>349</v>
      </c>
      <c r="C948" t="s">
        <v>1042</v>
      </c>
    </row>
    <row r="949" spans="1:3">
      <c r="A949" s="14">
        <v>43054.605798611112</v>
      </c>
      <c r="B949" t="s">
        <v>349</v>
      </c>
      <c r="C949" t="s">
        <v>1042</v>
      </c>
    </row>
    <row r="950" spans="1:3">
      <c r="A950" s="14">
        <v>43054.605798611112</v>
      </c>
      <c r="B950" t="s">
        <v>349</v>
      </c>
      <c r="C950" t="s">
        <v>1042</v>
      </c>
    </row>
    <row r="951" spans="1:3">
      <c r="A951" s="14">
        <v>43054.605798611112</v>
      </c>
      <c r="B951" t="s">
        <v>349</v>
      </c>
      <c r="C951" t="s">
        <v>1042</v>
      </c>
    </row>
    <row r="952" spans="1:3">
      <c r="A952" s="14">
        <v>43054.605798611112</v>
      </c>
      <c r="B952" t="s">
        <v>349</v>
      </c>
      <c r="C952" t="s">
        <v>1042</v>
      </c>
    </row>
    <row r="953" spans="1:3">
      <c r="A953" s="14">
        <v>43054.605798611112</v>
      </c>
      <c r="B953" t="s">
        <v>349</v>
      </c>
      <c r="C953" t="s">
        <v>1042</v>
      </c>
    </row>
    <row r="954" spans="1:3">
      <c r="A954" s="14">
        <v>43054.605798611112</v>
      </c>
      <c r="B954" t="s">
        <v>349</v>
      </c>
      <c r="C954" t="s">
        <v>1042</v>
      </c>
    </row>
    <row r="955" spans="1:3">
      <c r="A955" s="14">
        <v>43054.605798611112</v>
      </c>
      <c r="B955" t="s">
        <v>349</v>
      </c>
      <c r="C955" t="s">
        <v>1042</v>
      </c>
    </row>
    <row r="956" spans="1:3">
      <c r="A956" s="14">
        <v>43054.605798611112</v>
      </c>
      <c r="B956" t="s">
        <v>349</v>
      </c>
      <c r="C956" t="s">
        <v>1042</v>
      </c>
    </row>
    <row r="957" spans="1:3">
      <c r="A957" s="14">
        <v>43054.605798611112</v>
      </c>
      <c r="B957" t="s">
        <v>349</v>
      </c>
      <c r="C957" t="s">
        <v>1042</v>
      </c>
    </row>
    <row r="958" spans="1:3">
      <c r="A958" s="14">
        <v>43054.605798611112</v>
      </c>
      <c r="B958" t="s">
        <v>349</v>
      </c>
      <c r="C958" t="s">
        <v>1042</v>
      </c>
    </row>
    <row r="959" spans="1:3">
      <c r="A959" s="14">
        <v>43054.605798611112</v>
      </c>
      <c r="B959" t="s">
        <v>134</v>
      </c>
      <c r="C959" t="s">
        <v>1042</v>
      </c>
    </row>
    <row r="960" spans="1:3">
      <c r="A960" s="14">
        <v>43054.605798611112</v>
      </c>
      <c r="B960" t="s">
        <v>134</v>
      </c>
      <c r="C960" t="s">
        <v>1042</v>
      </c>
    </row>
    <row r="961" spans="1:3">
      <c r="A961" s="14">
        <v>43054.605798611112</v>
      </c>
      <c r="B961" t="s">
        <v>134</v>
      </c>
      <c r="C961" t="s">
        <v>1042</v>
      </c>
    </row>
    <row r="962" spans="1:3">
      <c r="A962" s="14">
        <v>43054.605798611112</v>
      </c>
      <c r="B962" t="s">
        <v>134</v>
      </c>
      <c r="C962" t="s">
        <v>1042</v>
      </c>
    </row>
    <row r="963" spans="1:3">
      <c r="A963" s="14">
        <v>43054.605798611112</v>
      </c>
      <c r="B963" t="s">
        <v>134</v>
      </c>
      <c r="C963" t="s">
        <v>1042</v>
      </c>
    </row>
    <row r="964" spans="1:3">
      <c r="A964" s="14">
        <v>43054.605798611112</v>
      </c>
      <c r="B964" t="s">
        <v>134</v>
      </c>
      <c r="C964" t="s">
        <v>1042</v>
      </c>
    </row>
    <row r="965" spans="1:3">
      <c r="A965" s="14">
        <v>43054.605798611112</v>
      </c>
      <c r="B965" t="s">
        <v>134</v>
      </c>
      <c r="C965" t="s">
        <v>1042</v>
      </c>
    </row>
    <row r="966" spans="1:3">
      <c r="A966" s="14">
        <v>43054.605798611112</v>
      </c>
      <c r="B966" t="s">
        <v>134</v>
      </c>
      <c r="C966" t="s">
        <v>1042</v>
      </c>
    </row>
    <row r="967" spans="1:3">
      <c r="A967" s="14">
        <v>43054.605798611112</v>
      </c>
      <c r="B967" t="s">
        <v>134</v>
      </c>
      <c r="C967" t="s">
        <v>1042</v>
      </c>
    </row>
    <row r="968" spans="1:3">
      <c r="A968" s="14">
        <v>43054.605798611112</v>
      </c>
      <c r="B968" t="s">
        <v>134</v>
      </c>
      <c r="C968" t="s">
        <v>1042</v>
      </c>
    </row>
    <row r="969" spans="1:3">
      <c r="A969" s="14">
        <v>43054.605798611112</v>
      </c>
      <c r="B969" t="s">
        <v>134</v>
      </c>
      <c r="C969" t="s">
        <v>1042</v>
      </c>
    </row>
    <row r="970" spans="1:3">
      <c r="A970" s="14">
        <v>43054.605798611112</v>
      </c>
      <c r="B970" t="s">
        <v>134</v>
      </c>
      <c r="C970" t="s">
        <v>1042</v>
      </c>
    </row>
    <row r="971" spans="1:3">
      <c r="A971" s="14">
        <v>43054.605798611112</v>
      </c>
      <c r="B971" t="s">
        <v>134</v>
      </c>
      <c r="C971" t="s">
        <v>1042</v>
      </c>
    </row>
    <row r="972" spans="1:3">
      <c r="A972" s="14">
        <v>43054.605798611112</v>
      </c>
      <c r="B972" t="s">
        <v>134</v>
      </c>
      <c r="C972" t="s">
        <v>1042</v>
      </c>
    </row>
    <row r="973" spans="1:3">
      <c r="A973" s="14">
        <v>43054.605798611112</v>
      </c>
      <c r="B973" t="s">
        <v>134</v>
      </c>
      <c r="C973" t="s">
        <v>1042</v>
      </c>
    </row>
    <row r="974" spans="1:3">
      <c r="A974" s="14">
        <v>43054.605798611112</v>
      </c>
      <c r="B974" t="s">
        <v>134</v>
      </c>
      <c r="C974" t="s">
        <v>1042</v>
      </c>
    </row>
    <row r="975" spans="1:3">
      <c r="A975" s="14">
        <v>43054.605798611112</v>
      </c>
      <c r="B975" t="s">
        <v>134</v>
      </c>
      <c r="C975" t="s">
        <v>1042</v>
      </c>
    </row>
    <row r="976" spans="1:3">
      <c r="A976" s="14">
        <v>43054.605798611112</v>
      </c>
      <c r="B976" t="s">
        <v>134</v>
      </c>
      <c r="C976" t="s">
        <v>1042</v>
      </c>
    </row>
    <row r="977" spans="1:4">
      <c r="A977" s="14">
        <v>43054.605798611112</v>
      </c>
      <c r="B977" t="s">
        <v>134</v>
      </c>
      <c r="C977" t="s">
        <v>1042</v>
      </c>
    </row>
    <row r="978" spans="1:4">
      <c r="A978" s="14">
        <v>43054.605798611112</v>
      </c>
      <c r="B978" t="s">
        <v>134</v>
      </c>
      <c r="C978" t="s">
        <v>1042</v>
      </c>
    </row>
    <row r="979" spans="1:4">
      <c r="A979" s="14">
        <v>43054.605798611112</v>
      </c>
      <c r="B979" t="s">
        <v>134</v>
      </c>
      <c r="C979" t="s">
        <v>1042</v>
      </c>
    </row>
    <row r="980" spans="1:4">
      <c r="A980" s="14">
        <v>43054.605798611112</v>
      </c>
      <c r="B980" t="s">
        <v>134</v>
      </c>
      <c r="C980" t="s">
        <v>1042</v>
      </c>
    </row>
    <row r="981" spans="1:4">
      <c r="A981" s="14">
        <v>43054.605798611112</v>
      </c>
      <c r="B981" t="s">
        <v>134</v>
      </c>
      <c r="C981" t="s">
        <v>1042</v>
      </c>
    </row>
    <row r="982" spans="1:4">
      <c r="A982" s="14">
        <v>43054.605798611112</v>
      </c>
      <c r="B982" t="s">
        <v>134</v>
      </c>
      <c r="C982" t="s">
        <v>1042</v>
      </c>
    </row>
    <row r="983" spans="1:4">
      <c r="A983" s="14">
        <v>43054.605798611112</v>
      </c>
      <c r="B983" t="s">
        <v>134</v>
      </c>
      <c r="C983" t="s">
        <v>1042</v>
      </c>
    </row>
    <row r="984" spans="1:4">
      <c r="A984" s="14">
        <v>43054.605798611112</v>
      </c>
      <c r="B984" t="s">
        <v>134</v>
      </c>
      <c r="C984" t="s">
        <v>1042</v>
      </c>
    </row>
    <row r="985" spans="1:4">
      <c r="A985" s="14">
        <v>43054.605798611112</v>
      </c>
      <c r="B985" t="s">
        <v>134</v>
      </c>
      <c r="C985" t="s">
        <v>1042</v>
      </c>
    </row>
    <row r="986" spans="1:4">
      <c r="A986" s="14">
        <v>43054.605798611112</v>
      </c>
      <c r="B986" t="s">
        <v>134</v>
      </c>
      <c r="C986" t="s">
        <v>1042</v>
      </c>
    </row>
    <row r="987" spans="1:4">
      <c r="A987" s="14">
        <v>43054.605798611112</v>
      </c>
      <c r="B987" t="s">
        <v>134</v>
      </c>
      <c r="C987" t="s">
        <v>1042</v>
      </c>
    </row>
    <row r="988" spans="1:4">
      <c r="A988" s="14">
        <v>43054.605798611112</v>
      </c>
      <c r="B988" t="s">
        <v>134</v>
      </c>
      <c r="C988" t="s">
        <v>1042</v>
      </c>
    </row>
    <row r="989" spans="1:4">
      <c r="A989" s="14">
        <v>43054.605798611112</v>
      </c>
      <c r="B989" t="s">
        <v>134</v>
      </c>
      <c r="C989" t="s">
        <v>1042</v>
      </c>
    </row>
    <row r="990" spans="1:4">
      <c r="A990" s="14">
        <v>43054.605798611112</v>
      </c>
      <c r="B990" t="s">
        <v>134</v>
      </c>
      <c r="C990" t="s">
        <v>1042</v>
      </c>
    </row>
    <row r="991" spans="1:4">
      <c r="A991" s="14">
        <v>43054.605798611112</v>
      </c>
      <c r="B991" t="s">
        <v>134</v>
      </c>
      <c r="C991" t="s">
        <v>1042</v>
      </c>
      <c r="D991" t="s">
        <v>5427</v>
      </c>
    </row>
    <row r="992" spans="1:4">
      <c r="A992" s="14">
        <v>43054.605798611112</v>
      </c>
      <c r="B992" t="s">
        <v>134</v>
      </c>
      <c r="C992" t="s">
        <v>1042</v>
      </c>
    </row>
    <row r="993" spans="1:4">
      <c r="A993" s="14">
        <v>43054.605798611112</v>
      </c>
      <c r="B993" t="s">
        <v>134</v>
      </c>
      <c r="C993" t="s">
        <v>1042</v>
      </c>
    </row>
    <row r="994" spans="1:4">
      <c r="A994" s="14">
        <v>43054.605798611112</v>
      </c>
      <c r="B994" t="s">
        <v>134</v>
      </c>
      <c r="C994" t="s">
        <v>1042</v>
      </c>
    </row>
    <row r="995" spans="1:4">
      <c r="A995" s="14">
        <v>43054.605798611112</v>
      </c>
      <c r="B995" t="s">
        <v>300</v>
      </c>
      <c r="C995" t="s">
        <v>1042</v>
      </c>
    </row>
    <row r="996" spans="1:4">
      <c r="A996" s="14">
        <v>43054.605798611112</v>
      </c>
      <c r="B996" t="s">
        <v>300</v>
      </c>
      <c r="C996" t="s">
        <v>1042</v>
      </c>
    </row>
    <row r="997" spans="1:4">
      <c r="A997" s="14">
        <v>43054.605798611112</v>
      </c>
      <c r="B997" t="s">
        <v>300</v>
      </c>
      <c r="C997" t="s">
        <v>1042</v>
      </c>
    </row>
    <row r="998" spans="1:4">
      <c r="A998" s="14">
        <v>43054.605798611112</v>
      </c>
      <c r="B998" t="s">
        <v>300</v>
      </c>
      <c r="C998" t="s">
        <v>1042</v>
      </c>
    </row>
    <row r="999" spans="1:4">
      <c r="A999" s="14">
        <v>43054.605798611112</v>
      </c>
      <c r="B999" t="s">
        <v>300</v>
      </c>
      <c r="C999" t="s">
        <v>1042</v>
      </c>
    </row>
    <row r="1000" spans="1:4">
      <c r="A1000" s="14">
        <v>43054.605798611112</v>
      </c>
      <c r="B1000" t="s">
        <v>300</v>
      </c>
      <c r="C1000" t="s">
        <v>1042</v>
      </c>
    </row>
    <row r="1001" spans="1:4">
      <c r="A1001" s="14">
        <v>43054.605798611112</v>
      </c>
      <c r="B1001" t="s">
        <v>300</v>
      </c>
      <c r="C1001" t="s">
        <v>1042</v>
      </c>
    </row>
    <row r="1002" spans="1:4">
      <c r="A1002" s="14">
        <v>43054.605798611112</v>
      </c>
      <c r="B1002" t="s">
        <v>300</v>
      </c>
      <c r="C1002" t="s">
        <v>1042</v>
      </c>
    </row>
    <row r="1003" spans="1:4">
      <c r="A1003" s="14">
        <v>43054.605798611112</v>
      </c>
      <c r="B1003" t="s">
        <v>300</v>
      </c>
      <c r="C1003" t="s">
        <v>1042</v>
      </c>
    </row>
    <row r="1004" spans="1:4">
      <c r="A1004" s="14">
        <v>43054.605798611112</v>
      </c>
      <c r="B1004" t="s">
        <v>300</v>
      </c>
      <c r="C1004" t="s">
        <v>1042</v>
      </c>
    </row>
    <row r="1005" spans="1:4">
      <c r="A1005" s="14">
        <v>43054.605798611112</v>
      </c>
      <c r="B1005" t="s">
        <v>300</v>
      </c>
      <c r="C1005" t="s">
        <v>1042</v>
      </c>
    </row>
    <row r="1006" spans="1:4">
      <c r="A1006" s="14">
        <v>43054.605798611112</v>
      </c>
      <c r="B1006" t="s">
        <v>300</v>
      </c>
      <c r="C1006" t="s">
        <v>1042</v>
      </c>
      <c r="D1006" t="s">
        <v>1001</v>
      </c>
    </row>
    <row r="1007" spans="1:4">
      <c r="A1007" s="14">
        <v>43054.605798611112</v>
      </c>
      <c r="B1007" t="s">
        <v>300</v>
      </c>
      <c r="C1007" t="s">
        <v>1042</v>
      </c>
    </row>
    <row r="1008" spans="1:4">
      <c r="A1008" s="14">
        <v>43054.605798611112</v>
      </c>
      <c r="B1008" t="s">
        <v>300</v>
      </c>
      <c r="C1008" t="s">
        <v>1042</v>
      </c>
    </row>
    <row r="1009" spans="1:4">
      <c r="A1009" s="14">
        <v>43054.605798611112</v>
      </c>
      <c r="B1009" t="s">
        <v>300</v>
      </c>
      <c r="C1009" t="s">
        <v>1042</v>
      </c>
      <c r="D1009" t="s">
        <v>1030</v>
      </c>
    </row>
    <row r="1010" spans="1:4">
      <c r="A1010" s="14">
        <v>43054.605798611112</v>
      </c>
      <c r="B1010" t="s">
        <v>300</v>
      </c>
      <c r="C1010" t="s">
        <v>1042</v>
      </c>
    </row>
    <row r="1011" spans="1:4">
      <c r="A1011" s="14">
        <v>43054.605798611112</v>
      </c>
      <c r="B1011" t="s">
        <v>300</v>
      </c>
      <c r="C1011" t="s">
        <v>1042</v>
      </c>
    </row>
    <row r="1012" spans="1:4">
      <c r="A1012" s="14">
        <v>43054.605798611112</v>
      </c>
      <c r="B1012" t="s">
        <v>300</v>
      </c>
      <c r="C1012" t="s">
        <v>1042</v>
      </c>
      <c r="D1012" t="s">
        <v>1016</v>
      </c>
    </row>
    <row r="1013" spans="1:4">
      <c r="A1013" s="14">
        <v>43054.605798611112</v>
      </c>
      <c r="B1013" t="s">
        <v>300</v>
      </c>
      <c r="C1013" t="s">
        <v>1042</v>
      </c>
    </row>
    <row r="1014" spans="1:4">
      <c r="A1014" s="14">
        <v>43054.605798611112</v>
      </c>
      <c r="B1014" t="s">
        <v>300</v>
      </c>
      <c r="C1014" t="s">
        <v>1042</v>
      </c>
    </row>
    <row r="1015" spans="1:4">
      <c r="A1015" s="14">
        <v>43054.605798611112</v>
      </c>
      <c r="B1015" t="s">
        <v>300</v>
      </c>
      <c r="C1015" t="s">
        <v>1042</v>
      </c>
      <c r="D1015" t="s">
        <v>1001</v>
      </c>
    </row>
    <row r="1016" spans="1:4">
      <c r="A1016" s="14">
        <v>43054.605798611112</v>
      </c>
      <c r="B1016" t="s">
        <v>300</v>
      </c>
      <c r="C1016" t="s">
        <v>1042</v>
      </c>
    </row>
    <row r="1017" spans="1:4">
      <c r="A1017" s="14">
        <v>43054.605798611112</v>
      </c>
      <c r="B1017" t="s">
        <v>300</v>
      </c>
      <c r="C1017" t="s">
        <v>1042</v>
      </c>
    </row>
    <row r="1018" spans="1:4">
      <c r="A1018" s="14">
        <v>43054.605798611112</v>
      </c>
      <c r="B1018" t="s">
        <v>300</v>
      </c>
      <c r="C1018" t="s">
        <v>1042</v>
      </c>
      <c r="D1018" t="s">
        <v>1010</v>
      </c>
    </row>
    <row r="1019" spans="1:4">
      <c r="A1019" s="14">
        <v>43054.605798611112</v>
      </c>
      <c r="B1019" t="s">
        <v>300</v>
      </c>
      <c r="C1019" t="s">
        <v>1042</v>
      </c>
    </row>
    <row r="1020" spans="1:4">
      <c r="A1020" s="14">
        <v>43054.605798611112</v>
      </c>
      <c r="B1020" t="s">
        <v>300</v>
      </c>
      <c r="C1020" t="s">
        <v>1042</v>
      </c>
    </row>
    <row r="1021" spans="1:4">
      <c r="A1021" s="14">
        <v>43054.605798611112</v>
      </c>
      <c r="B1021" t="s">
        <v>300</v>
      </c>
      <c r="C1021" t="s">
        <v>1042</v>
      </c>
      <c r="D1021" t="s">
        <v>1016</v>
      </c>
    </row>
    <row r="1022" spans="1:4">
      <c r="A1022" s="14">
        <v>43054.605798611112</v>
      </c>
      <c r="B1022" t="s">
        <v>300</v>
      </c>
      <c r="C1022" t="s">
        <v>1042</v>
      </c>
    </row>
    <row r="1023" spans="1:4">
      <c r="A1023" s="14">
        <v>43054.605798611112</v>
      </c>
      <c r="B1023" t="s">
        <v>300</v>
      </c>
      <c r="C1023" t="s">
        <v>1042</v>
      </c>
    </row>
    <row r="1024" spans="1:4">
      <c r="A1024" s="14">
        <v>43054.605798611112</v>
      </c>
      <c r="B1024" t="s">
        <v>300</v>
      </c>
      <c r="C1024" t="s">
        <v>1042</v>
      </c>
      <c r="D1024" t="s">
        <v>1001</v>
      </c>
    </row>
    <row r="1025" spans="1:4">
      <c r="A1025" s="14">
        <v>43054.605798611112</v>
      </c>
      <c r="B1025" t="s">
        <v>300</v>
      </c>
      <c r="C1025" t="s">
        <v>1042</v>
      </c>
    </row>
    <row r="1026" spans="1:4">
      <c r="A1026" s="14">
        <v>43054.605798611112</v>
      </c>
      <c r="B1026" t="s">
        <v>300</v>
      </c>
      <c r="C1026" t="s">
        <v>1042</v>
      </c>
    </row>
    <row r="1027" spans="1:4">
      <c r="A1027" s="14">
        <v>43054.605798611112</v>
      </c>
      <c r="B1027" t="s">
        <v>300</v>
      </c>
      <c r="C1027" t="s">
        <v>1042</v>
      </c>
      <c r="D1027" t="s">
        <v>1030</v>
      </c>
    </row>
    <row r="1028" spans="1:4">
      <c r="A1028" s="14">
        <v>43054.605798611112</v>
      </c>
      <c r="B1028" t="s">
        <v>300</v>
      </c>
      <c r="C1028" t="s">
        <v>1042</v>
      </c>
    </row>
    <row r="1029" spans="1:4">
      <c r="A1029" s="14">
        <v>43054.605798611112</v>
      </c>
      <c r="B1029" t="s">
        <v>300</v>
      </c>
      <c r="C1029" t="s">
        <v>1042</v>
      </c>
    </row>
    <row r="1030" spans="1:4">
      <c r="A1030" s="14">
        <v>43054.605798611112</v>
      </c>
      <c r="B1030" t="s">
        <v>300</v>
      </c>
      <c r="C1030" t="s">
        <v>1042</v>
      </c>
    </row>
    <row r="1031" spans="1:4">
      <c r="A1031" s="14">
        <v>43054.605798611112</v>
      </c>
      <c r="B1031" t="s">
        <v>263</v>
      </c>
      <c r="C1031" t="s">
        <v>1042</v>
      </c>
    </row>
    <row r="1032" spans="1:4">
      <c r="A1032" s="14">
        <v>43054.605798611112</v>
      </c>
      <c r="B1032" t="s">
        <v>263</v>
      </c>
      <c r="C1032" t="s">
        <v>1042</v>
      </c>
    </row>
    <row r="1033" spans="1:4">
      <c r="A1033" s="14">
        <v>43054.605798611112</v>
      </c>
      <c r="B1033" t="s">
        <v>263</v>
      </c>
      <c r="C1033" t="s">
        <v>1042</v>
      </c>
    </row>
    <row r="1034" spans="1:4">
      <c r="A1034" s="14">
        <v>43054.605798611112</v>
      </c>
      <c r="B1034" t="s">
        <v>263</v>
      </c>
      <c r="C1034" t="s">
        <v>1042</v>
      </c>
    </row>
    <row r="1035" spans="1:4">
      <c r="A1035" s="14">
        <v>43054.605798611112</v>
      </c>
      <c r="B1035" t="s">
        <v>263</v>
      </c>
      <c r="C1035" t="s">
        <v>1042</v>
      </c>
    </row>
    <row r="1036" spans="1:4">
      <c r="A1036" s="14">
        <v>43054.605798611112</v>
      </c>
      <c r="B1036" t="s">
        <v>263</v>
      </c>
      <c r="C1036" t="s">
        <v>1042</v>
      </c>
    </row>
    <row r="1037" spans="1:4">
      <c r="A1037" s="14">
        <v>43054.605798611112</v>
      </c>
      <c r="B1037" t="s">
        <v>263</v>
      </c>
      <c r="C1037" t="s">
        <v>1042</v>
      </c>
    </row>
    <row r="1038" spans="1:4">
      <c r="A1038" s="14">
        <v>43054.605798611112</v>
      </c>
      <c r="B1038" t="s">
        <v>263</v>
      </c>
      <c r="C1038" t="s">
        <v>1042</v>
      </c>
    </row>
    <row r="1039" spans="1:4">
      <c r="A1039" s="14">
        <v>43054.605798611112</v>
      </c>
      <c r="B1039" t="s">
        <v>263</v>
      </c>
      <c r="C1039" t="s">
        <v>1042</v>
      </c>
    </row>
    <row r="1040" spans="1:4">
      <c r="A1040" s="14">
        <v>43054.605798611112</v>
      </c>
      <c r="B1040" t="s">
        <v>162</v>
      </c>
      <c r="C1040" t="s">
        <v>1042</v>
      </c>
    </row>
    <row r="1041" spans="1:4">
      <c r="A1041" s="14">
        <v>43054.605798611112</v>
      </c>
      <c r="B1041" t="s">
        <v>162</v>
      </c>
      <c r="C1041" t="s">
        <v>1042</v>
      </c>
    </row>
    <row r="1042" spans="1:4">
      <c r="A1042" s="14">
        <v>43054.605798611112</v>
      </c>
      <c r="B1042" t="s">
        <v>162</v>
      </c>
      <c r="C1042" t="s">
        <v>1042</v>
      </c>
    </row>
    <row r="1043" spans="1:4">
      <c r="A1043" s="14">
        <v>43054.605798611112</v>
      </c>
      <c r="B1043" t="s">
        <v>162</v>
      </c>
      <c r="C1043" t="s">
        <v>1042</v>
      </c>
    </row>
    <row r="1044" spans="1:4">
      <c r="A1044" s="14">
        <v>43054.605798611112</v>
      </c>
      <c r="B1044" t="s">
        <v>162</v>
      </c>
      <c r="C1044" t="s">
        <v>1042</v>
      </c>
    </row>
    <row r="1045" spans="1:4">
      <c r="A1045" s="14">
        <v>43054.605798611112</v>
      </c>
      <c r="B1045" t="s">
        <v>162</v>
      </c>
      <c r="C1045" t="s">
        <v>1042</v>
      </c>
    </row>
    <row r="1046" spans="1:4">
      <c r="A1046" s="14">
        <v>43054.605798611112</v>
      </c>
      <c r="B1046" t="s">
        <v>162</v>
      </c>
      <c r="C1046" t="s">
        <v>1042</v>
      </c>
    </row>
    <row r="1047" spans="1:4">
      <c r="A1047" s="14">
        <v>43054.605798611112</v>
      </c>
      <c r="B1047" t="s">
        <v>162</v>
      </c>
      <c r="C1047" t="s">
        <v>1042</v>
      </c>
    </row>
    <row r="1048" spans="1:4">
      <c r="A1048" s="14">
        <v>43054.605798611112</v>
      </c>
      <c r="B1048" t="s">
        <v>162</v>
      </c>
      <c r="C1048" t="s">
        <v>1042</v>
      </c>
    </row>
    <row r="1049" spans="1:4">
      <c r="A1049" s="14">
        <v>43054.605798611112</v>
      </c>
      <c r="B1049" t="s">
        <v>162</v>
      </c>
      <c r="C1049" t="s">
        <v>1042</v>
      </c>
    </row>
    <row r="1050" spans="1:4">
      <c r="A1050" s="14">
        <v>43054.605798611112</v>
      </c>
      <c r="B1050" t="s">
        <v>162</v>
      </c>
      <c r="C1050" t="s">
        <v>1042</v>
      </c>
    </row>
    <row r="1051" spans="1:4">
      <c r="A1051" s="14">
        <v>43054.605798611112</v>
      </c>
      <c r="B1051" t="s">
        <v>162</v>
      </c>
      <c r="C1051" t="s">
        <v>1042</v>
      </c>
    </row>
    <row r="1052" spans="1:4">
      <c r="A1052" s="14">
        <v>43054.605798611112</v>
      </c>
      <c r="B1052" t="s">
        <v>162</v>
      </c>
      <c r="C1052" t="s">
        <v>1042</v>
      </c>
    </row>
    <row r="1053" spans="1:4">
      <c r="A1053" s="14">
        <v>43054.605798611112</v>
      </c>
      <c r="B1053" t="s">
        <v>162</v>
      </c>
      <c r="C1053" t="s">
        <v>1042</v>
      </c>
    </row>
    <row r="1054" spans="1:4">
      <c r="A1054" s="14">
        <v>43054.605798611112</v>
      </c>
      <c r="B1054" t="s">
        <v>162</v>
      </c>
      <c r="C1054" t="s">
        <v>1042</v>
      </c>
      <c r="D1054" t="s">
        <v>5462</v>
      </c>
    </row>
    <row r="1055" spans="1:4">
      <c r="A1055" s="14">
        <v>43054.605798611112</v>
      </c>
      <c r="B1055" t="s">
        <v>162</v>
      </c>
      <c r="C1055" t="s">
        <v>1042</v>
      </c>
    </row>
    <row r="1056" spans="1:4">
      <c r="A1056" s="14">
        <v>43054.605798611112</v>
      </c>
      <c r="B1056" t="s">
        <v>162</v>
      </c>
      <c r="C1056" t="s">
        <v>1042</v>
      </c>
    </row>
    <row r="1057" spans="1:4">
      <c r="A1057" s="14">
        <v>43054.605798611112</v>
      </c>
      <c r="B1057" t="s">
        <v>162</v>
      </c>
      <c r="C1057" t="s">
        <v>1042</v>
      </c>
    </row>
    <row r="1058" spans="1:4">
      <c r="A1058" s="14">
        <v>43054.605798611112</v>
      </c>
      <c r="B1058" t="s">
        <v>162</v>
      </c>
      <c r="C1058" t="s">
        <v>1042</v>
      </c>
    </row>
    <row r="1059" spans="1:4">
      <c r="A1059" s="14">
        <v>43054.605798611112</v>
      </c>
      <c r="B1059" t="s">
        <v>162</v>
      </c>
      <c r="C1059" t="s">
        <v>1042</v>
      </c>
    </row>
    <row r="1060" spans="1:4">
      <c r="A1060" s="14">
        <v>43054.605798611112</v>
      </c>
      <c r="B1060" t="s">
        <v>162</v>
      </c>
      <c r="C1060" t="s">
        <v>1042</v>
      </c>
      <c r="D1060" t="s">
        <v>1043</v>
      </c>
    </row>
    <row r="1061" spans="1:4">
      <c r="A1061" s="14">
        <v>43054.605798611112</v>
      </c>
      <c r="B1061" t="s">
        <v>162</v>
      </c>
      <c r="C1061" t="s">
        <v>1042</v>
      </c>
    </row>
    <row r="1062" spans="1:4">
      <c r="A1062" s="14">
        <v>43054.605798611112</v>
      </c>
      <c r="B1062" t="s">
        <v>162</v>
      </c>
      <c r="C1062" t="s">
        <v>1042</v>
      </c>
    </row>
    <row r="1063" spans="1:4">
      <c r="A1063" s="14">
        <v>43054.605798611112</v>
      </c>
      <c r="B1063" t="s">
        <v>162</v>
      </c>
      <c r="C1063" t="s">
        <v>1042</v>
      </c>
      <c r="D1063" t="s">
        <v>5463</v>
      </c>
    </row>
    <row r="1064" spans="1:4">
      <c r="A1064" s="14">
        <v>43054.605798611112</v>
      </c>
      <c r="B1064" t="s">
        <v>162</v>
      </c>
      <c r="C1064" t="s">
        <v>1042</v>
      </c>
    </row>
    <row r="1065" spans="1:4">
      <c r="A1065" s="14">
        <v>43054.605798611112</v>
      </c>
      <c r="B1065" t="s">
        <v>162</v>
      </c>
      <c r="C1065" t="s">
        <v>1042</v>
      </c>
    </row>
    <row r="1066" spans="1:4">
      <c r="A1066" s="14">
        <v>43054.605798611112</v>
      </c>
      <c r="B1066" t="s">
        <v>162</v>
      </c>
      <c r="C1066" t="s">
        <v>1042</v>
      </c>
      <c r="D1066" t="s">
        <v>1044</v>
      </c>
    </row>
    <row r="1067" spans="1:4">
      <c r="A1067" s="14">
        <v>43054.605798611112</v>
      </c>
      <c r="B1067" t="s">
        <v>162</v>
      </c>
      <c r="C1067" t="s">
        <v>1042</v>
      </c>
    </row>
    <row r="1068" spans="1:4">
      <c r="A1068" s="14">
        <v>43054.605798611112</v>
      </c>
      <c r="B1068" t="s">
        <v>162</v>
      </c>
      <c r="C1068" t="s">
        <v>1042</v>
      </c>
    </row>
    <row r="1069" spans="1:4">
      <c r="A1069" s="14">
        <v>43054.605798611112</v>
      </c>
      <c r="B1069" t="s">
        <v>162</v>
      </c>
      <c r="C1069" t="s">
        <v>1042</v>
      </c>
      <c r="D1069" t="s">
        <v>1043</v>
      </c>
    </row>
    <row r="1070" spans="1:4">
      <c r="A1070" s="14">
        <v>43054.605798611112</v>
      </c>
      <c r="B1070" t="s">
        <v>162</v>
      </c>
      <c r="C1070" t="s">
        <v>1042</v>
      </c>
    </row>
    <row r="1071" spans="1:4">
      <c r="A1071" s="14">
        <v>43054.605798611112</v>
      </c>
      <c r="B1071" t="s">
        <v>162</v>
      </c>
      <c r="C1071" t="s">
        <v>1042</v>
      </c>
    </row>
    <row r="1072" spans="1:4">
      <c r="A1072" s="14">
        <v>43054.605798611112</v>
      </c>
      <c r="B1072" t="s">
        <v>162</v>
      </c>
      <c r="C1072" t="s">
        <v>1042</v>
      </c>
      <c r="D1072" t="s">
        <v>5463</v>
      </c>
    </row>
    <row r="1073" spans="1:4">
      <c r="A1073" s="14">
        <v>43054.605798611112</v>
      </c>
      <c r="B1073" t="s">
        <v>162</v>
      </c>
      <c r="C1073" t="s">
        <v>1042</v>
      </c>
    </row>
    <row r="1074" spans="1:4">
      <c r="A1074" s="14">
        <v>43054.605798611112</v>
      </c>
      <c r="B1074" t="s">
        <v>162</v>
      </c>
      <c r="C1074" t="s">
        <v>1042</v>
      </c>
    </row>
    <row r="1075" spans="1:4">
      <c r="A1075" s="14">
        <v>43054.605798611112</v>
      </c>
      <c r="B1075" t="s">
        <v>162</v>
      </c>
      <c r="C1075" t="s">
        <v>1042</v>
      </c>
      <c r="D1075" t="s">
        <v>1044</v>
      </c>
    </row>
    <row r="1076" spans="1:4">
      <c r="A1076" s="14">
        <v>43054.605798611112</v>
      </c>
      <c r="B1076" t="s">
        <v>162</v>
      </c>
      <c r="C1076" t="s">
        <v>1042</v>
      </c>
    </row>
    <row r="1077" spans="1:4">
      <c r="A1077" s="14">
        <v>43054.605798611112</v>
      </c>
      <c r="B1077" t="s">
        <v>162</v>
      </c>
      <c r="C1077" t="s">
        <v>1042</v>
      </c>
    </row>
    <row r="1078" spans="1:4">
      <c r="A1078" s="14">
        <v>43054.605798611112</v>
      </c>
      <c r="B1078" t="s">
        <v>162</v>
      </c>
      <c r="C1078" t="s">
        <v>1042</v>
      </c>
      <c r="D1078" t="s">
        <v>1018</v>
      </c>
    </row>
    <row r="1079" spans="1:4">
      <c r="A1079" s="14">
        <v>43054.605798611112</v>
      </c>
      <c r="B1079" t="s">
        <v>162</v>
      </c>
      <c r="C1079" t="s">
        <v>1042</v>
      </c>
    </row>
    <row r="1080" spans="1:4">
      <c r="A1080" s="14">
        <v>43054.605798611112</v>
      </c>
      <c r="B1080" t="s">
        <v>162</v>
      </c>
      <c r="C1080" t="s">
        <v>1042</v>
      </c>
    </row>
    <row r="1081" spans="1:4">
      <c r="A1081" s="14">
        <v>43054.605798611112</v>
      </c>
      <c r="B1081" t="s">
        <v>162</v>
      </c>
      <c r="C1081" t="s">
        <v>1042</v>
      </c>
      <c r="D1081" t="s">
        <v>1045</v>
      </c>
    </row>
    <row r="1082" spans="1:4">
      <c r="A1082" s="14">
        <v>43054.605798611112</v>
      </c>
      <c r="B1082" t="s">
        <v>162</v>
      </c>
      <c r="C1082" t="s">
        <v>1042</v>
      </c>
    </row>
    <row r="1083" spans="1:4">
      <c r="A1083" s="14">
        <v>43054.605798611112</v>
      </c>
      <c r="B1083" t="s">
        <v>162</v>
      </c>
      <c r="C1083" t="s">
        <v>1042</v>
      </c>
    </row>
    <row r="1084" spans="1:4">
      <c r="A1084" s="14">
        <v>43054.605798611112</v>
      </c>
      <c r="B1084" t="s">
        <v>162</v>
      </c>
      <c r="C1084" t="s">
        <v>1042</v>
      </c>
      <c r="D1084" t="s">
        <v>1046</v>
      </c>
    </row>
    <row r="1085" spans="1:4">
      <c r="A1085" s="14">
        <v>43054.605798611112</v>
      </c>
      <c r="B1085" t="s">
        <v>162</v>
      </c>
      <c r="C1085" t="s">
        <v>1042</v>
      </c>
    </row>
    <row r="1086" spans="1:4">
      <c r="A1086" s="14">
        <v>43054.605798611112</v>
      </c>
      <c r="B1086" t="s">
        <v>162</v>
      </c>
      <c r="C1086" t="s">
        <v>1042</v>
      </c>
    </row>
    <row r="1087" spans="1:4">
      <c r="A1087" s="14">
        <v>43054.605798611112</v>
      </c>
      <c r="B1087" t="s">
        <v>162</v>
      </c>
      <c r="C1087" t="s">
        <v>1042</v>
      </c>
      <c r="D1087" t="s">
        <v>1043</v>
      </c>
    </row>
    <row r="1088" spans="1:4">
      <c r="A1088" s="14">
        <v>43054.605798611112</v>
      </c>
      <c r="B1088" t="s">
        <v>162</v>
      </c>
      <c r="C1088" t="s">
        <v>1042</v>
      </c>
    </row>
    <row r="1089" spans="1:4">
      <c r="A1089" s="14">
        <v>43054.605798611112</v>
      </c>
      <c r="B1089" t="s">
        <v>162</v>
      </c>
      <c r="C1089" t="s">
        <v>1042</v>
      </c>
    </row>
    <row r="1090" spans="1:4">
      <c r="A1090" s="14">
        <v>43054.605798611112</v>
      </c>
      <c r="B1090" t="s">
        <v>162</v>
      </c>
      <c r="C1090" t="s">
        <v>1042</v>
      </c>
      <c r="D1090" t="s">
        <v>5464</v>
      </c>
    </row>
    <row r="1091" spans="1:4">
      <c r="A1091" s="14">
        <v>43054.605798611112</v>
      </c>
      <c r="B1091" t="s">
        <v>162</v>
      </c>
      <c r="C1091" t="s">
        <v>1042</v>
      </c>
    </row>
    <row r="1092" spans="1:4">
      <c r="A1092" s="14">
        <v>43054.605798611112</v>
      </c>
      <c r="B1092" t="s">
        <v>162</v>
      </c>
      <c r="C1092" t="s">
        <v>1042</v>
      </c>
    </row>
    <row r="1093" spans="1:4">
      <c r="A1093" s="14">
        <v>43054.605798611112</v>
      </c>
      <c r="B1093" t="s">
        <v>162</v>
      </c>
      <c r="C1093" t="s">
        <v>1042</v>
      </c>
      <c r="D1093" t="s">
        <v>5447</v>
      </c>
    </row>
    <row r="1094" spans="1:4">
      <c r="A1094" s="14">
        <v>43054.605798611112</v>
      </c>
      <c r="B1094" t="s">
        <v>162</v>
      </c>
      <c r="C1094" t="s">
        <v>1042</v>
      </c>
    </row>
    <row r="1095" spans="1:4">
      <c r="A1095" s="14">
        <v>43054.605798611112</v>
      </c>
      <c r="B1095" t="s">
        <v>162</v>
      </c>
      <c r="C1095" t="s">
        <v>1042</v>
      </c>
    </row>
    <row r="1096" spans="1:4">
      <c r="A1096" s="14">
        <v>43054.605798611112</v>
      </c>
      <c r="B1096" t="s">
        <v>162</v>
      </c>
      <c r="C1096" t="s">
        <v>1042</v>
      </c>
      <c r="D1096" t="s">
        <v>1018</v>
      </c>
    </row>
    <row r="1097" spans="1:4">
      <c r="A1097" s="14">
        <v>43054.605798611112</v>
      </c>
      <c r="B1097" t="s">
        <v>162</v>
      </c>
      <c r="C1097" t="s">
        <v>1042</v>
      </c>
    </row>
    <row r="1098" spans="1:4">
      <c r="A1098" s="14">
        <v>43054.605798611112</v>
      </c>
      <c r="B1098" t="s">
        <v>162</v>
      </c>
      <c r="C1098" t="s">
        <v>1042</v>
      </c>
    </row>
    <row r="1099" spans="1:4">
      <c r="A1099" s="14">
        <v>43054.605798611112</v>
      </c>
      <c r="B1099" t="s">
        <v>162</v>
      </c>
      <c r="C1099" t="s">
        <v>1042</v>
      </c>
      <c r="D1099" t="s">
        <v>5457</v>
      </c>
    </row>
    <row r="1100" spans="1:4">
      <c r="A1100" s="14">
        <v>43054.605798611112</v>
      </c>
      <c r="B1100" t="s">
        <v>162</v>
      </c>
      <c r="C1100" t="s">
        <v>1042</v>
      </c>
    </row>
    <row r="1101" spans="1:4">
      <c r="A1101" s="14">
        <v>43054.605798611112</v>
      </c>
      <c r="B1101" t="s">
        <v>162</v>
      </c>
      <c r="C1101" t="s">
        <v>1042</v>
      </c>
    </row>
    <row r="1102" spans="1:4">
      <c r="A1102" s="14">
        <v>43054.605798611112</v>
      </c>
      <c r="B1102" t="s">
        <v>162</v>
      </c>
      <c r="C1102" t="s">
        <v>1042</v>
      </c>
      <c r="D1102" t="s">
        <v>5432</v>
      </c>
    </row>
    <row r="1103" spans="1:4">
      <c r="A1103" s="14">
        <v>43054.605798611112</v>
      </c>
      <c r="B1103" t="s">
        <v>336</v>
      </c>
      <c r="C1103" t="s">
        <v>1042</v>
      </c>
    </row>
    <row r="1104" spans="1:4">
      <c r="A1104" s="14">
        <v>43054.605798611112</v>
      </c>
      <c r="B1104" t="s">
        <v>336</v>
      </c>
      <c r="C1104" t="s">
        <v>1042</v>
      </c>
    </row>
    <row r="1105" spans="1:3">
      <c r="A1105" s="14">
        <v>43054.605798611112</v>
      </c>
      <c r="B1105" t="s">
        <v>336</v>
      </c>
      <c r="C1105" t="s">
        <v>1042</v>
      </c>
    </row>
    <row r="1106" spans="1:3">
      <c r="A1106" s="14">
        <v>43054.605798611112</v>
      </c>
      <c r="B1106" t="s">
        <v>336</v>
      </c>
      <c r="C1106" t="s">
        <v>1042</v>
      </c>
    </row>
    <row r="1107" spans="1:3">
      <c r="A1107" s="14">
        <v>43054.605798611112</v>
      </c>
      <c r="B1107" t="s">
        <v>336</v>
      </c>
      <c r="C1107" t="s">
        <v>1042</v>
      </c>
    </row>
    <row r="1108" spans="1:3">
      <c r="A1108" s="14">
        <v>43054.605798611112</v>
      </c>
      <c r="B1108" t="s">
        <v>336</v>
      </c>
      <c r="C1108" t="s">
        <v>1042</v>
      </c>
    </row>
    <row r="1109" spans="1:3">
      <c r="A1109" s="14">
        <v>43054.605798611112</v>
      </c>
      <c r="B1109" t="s">
        <v>336</v>
      </c>
      <c r="C1109" t="s">
        <v>1042</v>
      </c>
    </row>
    <row r="1110" spans="1:3">
      <c r="A1110" s="14">
        <v>43054.605798611112</v>
      </c>
      <c r="B1110" t="s">
        <v>336</v>
      </c>
      <c r="C1110" t="s">
        <v>1042</v>
      </c>
    </row>
    <row r="1111" spans="1:3">
      <c r="A1111" s="14">
        <v>43054.605798611112</v>
      </c>
      <c r="B1111" t="s">
        <v>336</v>
      </c>
      <c r="C1111" t="s">
        <v>1042</v>
      </c>
    </row>
    <row r="1112" spans="1:3">
      <c r="A1112" s="14">
        <v>43054.605798611112</v>
      </c>
      <c r="B1112" t="s">
        <v>336</v>
      </c>
      <c r="C1112" t="s">
        <v>1042</v>
      </c>
    </row>
    <row r="1113" spans="1:3">
      <c r="A1113" s="14">
        <v>43054.605798611112</v>
      </c>
      <c r="B1113" t="s">
        <v>336</v>
      </c>
      <c r="C1113" t="s">
        <v>1042</v>
      </c>
    </row>
    <row r="1114" spans="1:3">
      <c r="A1114" s="14">
        <v>43054.605798611112</v>
      </c>
      <c r="B1114" t="s">
        <v>336</v>
      </c>
      <c r="C1114" t="s">
        <v>1042</v>
      </c>
    </row>
    <row r="1115" spans="1:3">
      <c r="A1115" s="14">
        <v>43054.605798611112</v>
      </c>
      <c r="B1115" t="s">
        <v>336</v>
      </c>
      <c r="C1115" t="s">
        <v>1042</v>
      </c>
    </row>
    <row r="1116" spans="1:3">
      <c r="A1116" s="14">
        <v>43054.605798611112</v>
      </c>
      <c r="B1116" t="s">
        <v>336</v>
      </c>
      <c r="C1116" t="s">
        <v>1042</v>
      </c>
    </row>
    <row r="1117" spans="1:3">
      <c r="A1117" s="14">
        <v>43054.605798611112</v>
      </c>
      <c r="B1117" t="s">
        <v>336</v>
      </c>
      <c r="C1117" t="s">
        <v>1042</v>
      </c>
    </row>
    <row r="1118" spans="1:3">
      <c r="A1118" s="14">
        <v>43054.605798611112</v>
      </c>
      <c r="B1118" t="s">
        <v>336</v>
      </c>
      <c r="C1118" t="s">
        <v>1042</v>
      </c>
    </row>
    <row r="1119" spans="1:3">
      <c r="A1119" s="14">
        <v>43054.605798611112</v>
      </c>
      <c r="B1119" t="s">
        <v>336</v>
      </c>
      <c r="C1119" t="s">
        <v>1042</v>
      </c>
    </row>
    <row r="1120" spans="1:3">
      <c r="A1120" s="14">
        <v>43054.605798611112</v>
      </c>
      <c r="B1120" t="s">
        <v>336</v>
      </c>
      <c r="C1120" t="s">
        <v>1042</v>
      </c>
    </row>
    <row r="1121" spans="1:4">
      <c r="A1121" s="14">
        <v>43054.605798611112</v>
      </c>
      <c r="B1121" t="s">
        <v>336</v>
      </c>
      <c r="C1121" t="s">
        <v>1042</v>
      </c>
    </row>
    <row r="1122" spans="1:4">
      <c r="A1122" s="14">
        <v>43054.605798611112</v>
      </c>
      <c r="B1122" t="s">
        <v>336</v>
      </c>
      <c r="C1122" t="s">
        <v>1042</v>
      </c>
      <c r="D1122" t="s">
        <v>1051</v>
      </c>
    </row>
    <row r="1123" spans="1:4">
      <c r="A1123" s="14">
        <v>43054.605798611112</v>
      </c>
      <c r="B1123" t="s">
        <v>336</v>
      </c>
      <c r="C1123" t="s">
        <v>1042</v>
      </c>
    </row>
    <row r="1124" spans="1:4">
      <c r="A1124" s="14">
        <v>43054.605798611112</v>
      </c>
      <c r="B1124" t="s">
        <v>336</v>
      </c>
      <c r="C1124" t="s">
        <v>1042</v>
      </c>
      <c r="D1124" t="s">
        <v>992</v>
      </c>
    </row>
    <row r="1125" spans="1:4">
      <c r="A1125" s="14">
        <v>43054.605798611112</v>
      </c>
      <c r="B1125" t="s">
        <v>336</v>
      </c>
      <c r="C1125" t="s">
        <v>1042</v>
      </c>
    </row>
    <row r="1126" spans="1:4">
      <c r="A1126" s="14">
        <v>43054.605798611112</v>
      </c>
      <c r="B1126" t="s">
        <v>336</v>
      </c>
      <c r="C1126" t="s">
        <v>1042</v>
      </c>
    </row>
    <row r="1127" spans="1:4">
      <c r="A1127" s="14">
        <v>43054.605798611112</v>
      </c>
      <c r="B1127" t="s">
        <v>336</v>
      </c>
      <c r="C1127" t="s">
        <v>1042</v>
      </c>
    </row>
    <row r="1128" spans="1:4">
      <c r="A1128" s="14">
        <v>43054.605798611112</v>
      </c>
      <c r="B1128" t="s">
        <v>336</v>
      </c>
      <c r="C1128" t="s">
        <v>1042</v>
      </c>
    </row>
    <row r="1129" spans="1:4">
      <c r="A1129" s="14">
        <v>43054.605798611112</v>
      </c>
      <c r="B1129" t="s">
        <v>336</v>
      </c>
      <c r="C1129" t="s">
        <v>1042</v>
      </c>
    </row>
    <row r="1130" spans="1:4">
      <c r="A1130" s="14">
        <v>43054.605798611112</v>
      </c>
      <c r="B1130" t="s">
        <v>336</v>
      </c>
      <c r="C1130" t="s">
        <v>1042</v>
      </c>
    </row>
    <row r="1131" spans="1:4">
      <c r="A1131" s="14">
        <v>43054.605798611112</v>
      </c>
      <c r="B1131" t="s">
        <v>336</v>
      </c>
      <c r="C1131" t="s">
        <v>1042</v>
      </c>
    </row>
    <row r="1132" spans="1:4">
      <c r="A1132" s="14">
        <v>43054.605798611112</v>
      </c>
      <c r="B1132" t="s">
        <v>336</v>
      </c>
      <c r="C1132" t="s">
        <v>1042</v>
      </c>
    </row>
    <row r="1133" spans="1:4">
      <c r="A1133" s="14">
        <v>43054.605798611112</v>
      </c>
      <c r="B1133" t="s">
        <v>336</v>
      </c>
      <c r="C1133" t="s">
        <v>1042</v>
      </c>
      <c r="D1133" t="s">
        <v>1051</v>
      </c>
    </row>
    <row r="1134" spans="1:4">
      <c r="A1134" s="14">
        <v>43054.605798611112</v>
      </c>
      <c r="B1134" t="s">
        <v>336</v>
      </c>
      <c r="C1134" t="s">
        <v>1042</v>
      </c>
    </row>
    <row r="1135" spans="1:4">
      <c r="A1135" s="14">
        <v>43054.605798611112</v>
      </c>
      <c r="B1135" t="s">
        <v>336</v>
      </c>
      <c r="C1135" t="s">
        <v>1042</v>
      </c>
      <c r="D1135" t="s">
        <v>992</v>
      </c>
    </row>
    <row r="1136" spans="1:4">
      <c r="A1136" s="14">
        <v>43054.605798611112</v>
      </c>
      <c r="B1136" t="s">
        <v>336</v>
      </c>
      <c r="C1136" t="s">
        <v>1042</v>
      </c>
    </row>
    <row r="1137" spans="1:4">
      <c r="A1137" s="14">
        <v>43054.605798611112</v>
      </c>
      <c r="B1137" t="s">
        <v>336</v>
      </c>
      <c r="C1137" t="s">
        <v>1042</v>
      </c>
    </row>
    <row r="1138" spans="1:4">
      <c r="A1138" s="14">
        <v>43054.605798611112</v>
      </c>
      <c r="B1138" t="s">
        <v>336</v>
      </c>
      <c r="C1138" t="s">
        <v>1042</v>
      </c>
    </row>
    <row r="1139" spans="1:4">
      <c r="A1139" s="14">
        <v>43054.605798611112</v>
      </c>
      <c r="B1139" t="s">
        <v>336</v>
      </c>
      <c r="C1139" t="s">
        <v>1042</v>
      </c>
    </row>
    <row r="1140" spans="1:4">
      <c r="A1140" s="14">
        <v>43054.605798611112</v>
      </c>
      <c r="B1140" t="s">
        <v>336</v>
      </c>
      <c r="C1140" t="s">
        <v>1042</v>
      </c>
    </row>
    <row r="1141" spans="1:4">
      <c r="A1141" s="14">
        <v>43054.605798611112</v>
      </c>
      <c r="B1141" t="s">
        <v>336</v>
      </c>
      <c r="C1141" t="s">
        <v>1042</v>
      </c>
    </row>
    <row r="1142" spans="1:4">
      <c r="A1142" s="14">
        <v>43054.605798611112</v>
      </c>
      <c r="B1142" t="s">
        <v>336</v>
      </c>
      <c r="C1142" t="s">
        <v>1042</v>
      </c>
    </row>
    <row r="1143" spans="1:4">
      <c r="A1143" s="14">
        <v>43054.605798611112</v>
      </c>
      <c r="B1143" t="s">
        <v>336</v>
      </c>
      <c r="C1143" t="s">
        <v>1042</v>
      </c>
    </row>
    <row r="1144" spans="1:4">
      <c r="A1144" s="14">
        <v>43054.605798611112</v>
      </c>
      <c r="B1144" t="s">
        <v>336</v>
      </c>
      <c r="C1144" t="s">
        <v>1042</v>
      </c>
      <c r="D1144" t="s">
        <v>1017</v>
      </c>
    </row>
    <row r="1145" spans="1:4">
      <c r="A1145" s="14">
        <v>43054.605798611112</v>
      </c>
      <c r="B1145" t="s">
        <v>336</v>
      </c>
      <c r="C1145" t="s">
        <v>1042</v>
      </c>
    </row>
    <row r="1146" spans="1:4">
      <c r="A1146" s="14">
        <v>43054.605798611112</v>
      </c>
      <c r="B1146" t="s">
        <v>336</v>
      </c>
      <c r="C1146" t="s">
        <v>1042</v>
      </c>
      <c r="D1146" t="s">
        <v>992</v>
      </c>
    </row>
    <row r="1147" spans="1:4">
      <c r="A1147" s="14">
        <v>43054.605798611112</v>
      </c>
      <c r="B1147" t="s">
        <v>336</v>
      </c>
      <c r="C1147" t="s">
        <v>1042</v>
      </c>
    </row>
    <row r="1148" spans="1:4">
      <c r="A1148" s="14">
        <v>43054.605798611112</v>
      </c>
      <c r="B1148" t="s">
        <v>336</v>
      </c>
      <c r="C1148" t="s">
        <v>1042</v>
      </c>
    </row>
    <row r="1149" spans="1:4">
      <c r="A1149" s="14">
        <v>43054.605798611112</v>
      </c>
      <c r="B1149" t="s">
        <v>336</v>
      </c>
      <c r="C1149" t="s">
        <v>1042</v>
      </c>
    </row>
    <row r="1150" spans="1:4">
      <c r="A1150" s="14">
        <v>43054.605798611112</v>
      </c>
      <c r="B1150" t="s">
        <v>336</v>
      </c>
      <c r="C1150" t="s">
        <v>1042</v>
      </c>
    </row>
    <row r="1151" spans="1:4">
      <c r="A1151" s="14">
        <v>43054.605798611112</v>
      </c>
      <c r="B1151" t="s">
        <v>336</v>
      </c>
      <c r="C1151" t="s">
        <v>1042</v>
      </c>
    </row>
    <row r="1152" spans="1:4">
      <c r="A1152" s="14">
        <v>43054.605798611112</v>
      </c>
      <c r="B1152" t="s">
        <v>336</v>
      </c>
      <c r="C1152" t="s">
        <v>1042</v>
      </c>
    </row>
    <row r="1153" spans="1:4">
      <c r="A1153" s="14">
        <v>43054.605798611112</v>
      </c>
      <c r="B1153" t="s">
        <v>336</v>
      </c>
      <c r="C1153" t="s">
        <v>1042</v>
      </c>
    </row>
    <row r="1154" spans="1:4">
      <c r="A1154" s="14">
        <v>43054.605798611112</v>
      </c>
      <c r="B1154" t="s">
        <v>336</v>
      </c>
      <c r="C1154" t="s">
        <v>1042</v>
      </c>
    </row>
    <row r="1155" spans="1:4">
      <c r="A1155" s="14">
        <v>43054.605798611112</v>
      </c>
      <c r="B1155" t="s">
        <v>336</v>
      </c>
      <c r="C1155" t="s">
        <v>1042</v>
      </c>
      <c r="D1155" t="s">
        <v>1051</v>
      </c>
    </row>
    <row r="1156" spans="1:4">
      <c r="A1156" s="14">
        <v>43054.605798611112</v>
      </c>
      <c r="B1156" t="s">
        <v>336</v>
      </c>
      <c r="C1156" t="s">
        <v>1042</v>
      </c>
    </row>
    <row r="1157" spans="1:4">
      <c r="A1157" s="14">
        <v>43054.605798611112</v>
      </c>
      <c r="B1157" t="s">
        <v>336</v>
      </c>
      <c r="C1157" t="s">
        <v>1042</v>
      </c>
      <c r="D1157" t="s">
        <v>992</v>
      </c>
    </row>
    <row r="1158" spans="1:4">
      <c r="A1158" s="14">
        <v>43054.605798611112</v>
      </c>
      <c r="B1158" t="s">
        <v>380</v>
      </c>
      <c r="C1158" t="s">
        <v>1042</v>
      </c>
    </row>
    <row r="1159" spans="1:4">
      <c r="A1159" s="14">
        <v>43054.605798611112</v>
      </c>
      <c r="B1159" t="s">
        <v>380</v>
      </c>
      <c r="C1159" t="s">
        <v>1042</v>
      </c>
    </row>
    <row r="1160" spans="1:4">
      <c r="A1160" s="14">
        <v>43054.605798611112</v>
      </c>
      <c r="B1160" t="s">
        <v>380</v>
      </c>
      <c r="C1160" t="s">
        <v>1042</v>
      </c>
    </row>
    <row r="1161" spans="1:4">
      <c r="A1161" s="14">
        <v>43054.605798611112</v>
      </c>
      <c r="B1161" t="s">
        <v>380</v>
      </c>
      <c r="C1161" t="s">
        <v>1042</v>
      </c>
    </row>
    <row r="1162" spans="1:4">
      <c r="A1162" s="14">
        <v>43054.605798611112</v>
      </c>
      <c r="B1162" t="s">
        <v>380</v>
      </c>
      <c r="C1162" t="s">
        <v>1042</v>
      </c>
    </row>
    <row r="1163" spans="1:4">
      <c r="A1163" s="14">
        <v>43054.605798611112</v>
      </c>
      <c r="B1163" t="s">
        <v>380</v>
      </c>
      <c r="C1163" t="s">
        <v>1042</v>
      </c>
    </row>
    <row r="1164" spans="1:4">
      <c r="A1164" s="14">
        <v>43054.605798611112</v>
      </c>
      <c r="B1164" t="s">
        <v>380</v>
      </c>
      <c r="C1164" t="s">
        <v>1042</v>
      </c>
    </row>
    <row r="1165" spans="1:4">
      <c r="A1165" s="14">
        <v>43054.605798611112</v>
      </c>
      <c r="B1165" t="s">
        <v>380</v>
      </c>
      <c r="C1165" t="s">
        <v>1042</v>
      </c>
    </row>
    <row r="1166" spans="1:4">
      <c r="A1166" s="14">
        <v>43054.605798611112</v>
      </c>
      <c r="B1166" t="s">
        <v>380</v>
      </c>
      <c r="C1166" t="s">
        <v>1042</v>
      </c>
    </row>
    <row r="1167" spans="1:4">
      <c r="A1167" s="14">
        <v>43054.605798611112</v>
      </c>
      <c r="B1167" t="s">
        <v>380</v>
      </c>
      <c r="C1167" t="s">
        <v>1042</v>
      </c>
    </row>
    <row r="1168" spans="1:4">
      <c r="A1168" s="14">
        <v>43054.605798611112</v>
      </c>
      <c r="B1168" t="s">
        <v>380</v>
      </c>
      <c r="C1168" t="s">
        <v>1042</v>
      </c>
    </row>
    <row r="1169" spans="1:4">
      <c r="A1169" s="14">
        <v>43054.605798611112</v>
      </c>
      <c r="B1169" t="s">
        <v>380</v>
      </c>
      <c r="C1169" t="s">
        <v>1042</v>
      </c>
    </row>
    <row r="1170" spans="1:4">
      <c r="A1170" s="14">
        <v>43054.605798611112</v>
      </c>
      <c r="B1170" t="s">
        <v>380</v>
      </c>
      <c r="C1170" t="s">
        <v>1042</v>
      </c>
    </row>
    <row r="1171" spans="1:4">
      <c r="A1171" s="14">
        <v>43054.605798611112</v>
      </c>
      <c r="B1171" t="s">
        <v>380</v>
      </c>
      <c r="C1171" t="s">
        <v>1042</v>
      </c>
    </row>
    <row r="1172" spans="1:4">
      <c r="A1172" s="14">
        <v>43054.605798611112</v>
      </c>
      <c r="B1172" t="s">
        <v>380</v>
      </c>
      <c r="C1172" t="s">
        <v>1042</v>
      </c>
      <c r="D1172" t="s">
        <v>1028</v>
      </c>
    </row>
    <row r="1173" spans="1:4">
      <c r="A1173" s="14">
        <v>43054.605798611112</v>
      </c>
      <c r="B1173" t="s">
        <v>380</v>
      </c>
      <c r="C1173" t="s">
        <v>1042</v>
      </c>
    </row>
    <row r="1174" spans="1:4">
      <c r="A1174" s="14">
        <v>43054.605798611112</v>
      </c>
      <c r="B1174" t="s">
        <v>380</v>
      </c>
      <c r="C1174" t="s">
        <v>1042</v>
      </c>
    </row>
    <row r="1175" spans="1:4">
      <c r="A1175" s="14">
        <v>43054.605798611112</v>
      </c>
      <c r="B1175" t="s">
        <v>380</v>
      </c>
      <c r="C1175" t="s">
        <v>1042</v>
      </c>
    </row>
    <row r="1176" spans="1:4">
      <c r="A1176" s="14">
        <v>43054.605798611112</v>
      </c>
      <c r="B1176" t="s">
        <v>380</v>
      </c>
      <c r="C1176" t="s">
        <v>1042</v>
      </c>
    </row>
    <row r="1177" spans="1:4">
      <c r="A1177" s="14">
        <v>43054.605798611112</v>
      </c>
      <c r="B1177" t="s">
        <v>380</v>
      </c>
      <c r="C1177" t="s">
        <v>1042</v>
      </c>
    </row>
    <row r="1178" spans="1:4">
      <c r="A1178" s="14">
        <v>43054.605798611112</v>
      </c>
      <c r="B1178" t="s">
        <v>380</v>
      </c>
      <c r="C1178" t="s">
        <v>1042</v>
      </c>
    </row>
    <row r="1179" spans="1:4">
      <c r="A1179" s="14">
        <v>43054.605798611112</v>
      </c>
      <c r="B1179" t="s">
        <v>380</v>
      </c>
      <c r="C1179" t="s">
        <v>1042</v>
      </c>
    </row>
    <row r="1180" spans="1:4">
      <c r="A1180" s="14">
        <v>43054.605798611112</v>
      </c>
      <c r="B1180" t="s">
        <v>380</v>
      </c>
      <c r="C1180" t="s">
        <v>1042</v>
      </c>
    </row>
    <row r="1181" spans="1:4">
      <c r="A1181" s="14">
        <v>43054.605798611112</v>
      </c>
      <c r="B1181" t="s">
        <v>380</v>
      </c>
      <c r="C1181" t="s">
        <v>1042</v>
      </c>
      <c r="D1181" t="s">
        <v>1006</v>
      </c>
    </row>
    <row r="1182" spans="1:4">
      <c r="A1182" s="14">
        <v>43054.605798611112</v>
      </c>
      <c r="B1182" t="s">
        <v>380</v>
      </c>
      <c r="C1182" t="s">
        <v>1042</v>
      </c>
    </row>
    <row r="1183" spans="1:4">
      <c r="A1183" s="14">
        <v>43054.605798611112</v>
      </c>
      <c r="B1183" t="s">
        <v>380</v>
      </c>
      <c r="C1183" t="s">
        <v>1042</v>
      </c>
    </row>
    <row r="1184" spans="1:4">
      <c r="A1184" s="14">
        <v>43054.605798611112</v>
      </c>
      <c r="B1184" t="s">
        <v>380</v>
      </c>
      <c r="C1184" t="s">
        <v>1042</v>
      </c>
    </row>
    <row r="1185" spans="1:4">
      <c r="A1185" s="14">
        <v>43054.605798611112</v>
      </c>
      <c r="B1185" t="s">
        <v>380</v>
      </c>
      <c r="C1185" t="s">
        <v>1042</v>
      </c>
    </row>
    <row r="1186" spans="1:4">
      <c r="A1186" s="14">
        <v>43054.605798611112</v>
      </c>
      <c r="B1186" t="s">
        <v>380</v>
      </c>
      <c r="C1186" t="s">
        <v>1042</v>
      </c>
    </row>
    <row r="1187" spans="1:4">
      <c r="A1187" s="14">
        <v>43054.605798611112</v>
      </c>
      <c r="B1187" t="s">
        <v>380</v>
      </c>
      <c r="C1187" t="s">
        <v>1042</v>
      </c>
    </row>
    <row r="1188" spans="1:4">
      <c r="A1188" s="14">
        <v>43054.605798611112</v>
      </c>
      <c r="B1188" t="s">
        <v>380</v>
      </c>
      <c r="C1188" t="s">
        <v>1042</v>
      </c>
    </row>
    <row r="1189" spans="1:4">
      <c r="A1189" s="14">
        <v>43054.605798611112</v>
      </c>
      <c r="B1189" t="s">
        <v>380</v>
      </c>
      <c r="C1189" t="s">
        <v>1042</v>
      </c>
    </row>
    <row r="1190" spans="1:4">
      <c r="A1190" s="14">
        <v>43054.605798611112</v>
      </c>
      <c r="B1190" t="s">
        <v>380</v>
      </c>
      <c r="C1190" t="s">
        <v>1042</v>
      </c>
      <c r="D1190" t="s">
        <v>1028</v>
      </c>
    </row>
    <row r="1191" spans="1:4">
      <c r="A1191" s="14">
        <v>43054.605798611112</v>
      </c>
      <c r="B1191" t="s">
        <v>380</v>
      </c>
      <c r="C1191" t="s">
        <v>1042</v>
      </c>
    </row>
    <row r="1192" spans="1:4">
      <c r="A1192" s="14">
        <v>43054.605798611112</v>
      </c>
      <c r="B1192" t="s">
        <v>380</v>
      </c>
      <c r="C1192" t="s">
        <v>1042</v>
      </c>
    </row>
    <row r="1193" spans="1:4">
      <c r="A1193" s="14">
        <v>43054.605798611112</v>
      </c>
      <c r="B1193" t="s">
        <v>380</v>
      </c>
      <c r="C1193" t="s">
        <v>1042</v>
      </c>
      <c r="D1193" t="s">
        <v>5433</v>
      </c>
    </row>
    <row r="1194" spans="1:4">
      <c r="A1194" s="14">
        <v>43054.605798611112</v>
      </c>
      <c r="B1194" t="s">
        <v>199</v>
      </c>
      <c r="C1194" t="s">
        <v>1042</v>
      </c>
    </row>
    <row r="1195" spans="1:4">
      <c r="A1195" s="14">
        <v>43054.605798611112</v>
      </c>
      <c r="B1195" t="s">
        <v>199</v>
      </c>
      <c r="C1195" t="s">
        <v>1042</v>
      </c>
    </row>
    <row r="1196" spans="1:4">
      <c r="A1196" s="14">
        <v>43054.605798611112</v>
      </c>
      <c r="B1196" t="s">
        <v>199</v>
      </c>
      <c r="C1196" t="s">
        <v>1042</v>
      </c>
    </row>
    <row r="1197" spans="1:4">
      <c r="A1197" s="14">
        <v>43054.605798611112</v>
      </c>
      <c r="B1197" t="s">
        <v>199</v>
      </c>
      <c r="C1197" t="s">
        <v>1042</v>
      </c>
    </row>
    <row r="1198" spans="1:4">
      <c r="A1198" s="14">
        <v>43054.605798611112</v>
      </c>
      <c r="B1198" t="s">
        <v>199</v>
      </c>
      <c r="C1198" t="s">
        <v>1042</v>
      </c>
    </row>
    <row r="1199" spans="1:4">
      <c r="A1199" s="14">
        <v>43054.605798611112</v>
      </c>
      <c r="B1199" t="s">
        <v>199</v>
      </c>
      <c r="C1199" t="s">
        <v>1042</v>
      </c>
      <c r="D1199" t="s">
        <v>1005</v>
      </c>
    </row>
    <row r="1200" spans="1:4">
      <c r="A1200" s="14">
        <v>43054.605798611112</v>
      </c>
      <c r="B1200" t="s">
        <v>199</v>
      </c>
      <c r="C1200" t="s">
        <v>1042</v>
      </c>
    </row>
    <row r="1201" spans="1:3">
      <c r="A1201" s="14">
        <v>43054.605798611112</v>
      </c>
      <c r="B1201" t="s">
        <v>199</v>
      </c>
      <c r="C1201" t="s">
        <v>1042</v>
      </c>
    </row>
    <row r="1202" spans="1:3">
      <c r="A1202" s="14">
        <v>43054.605798611112</v>
      </c>
      <c r="B1202" t="s">
        <v>199</v>
      </c>
      <c r="C1202" t="s">
        <v>1042</v>
      </c>
    </row>
    <row r="1203" spans="1:3">
      <c r="A1203" s="14">
        <v>43054.605798611112</v>
      </c>
      <c r="B1203" t="s">
        <v>147</v>
      </c>
      <c r="C1203" t="s">
        <v>1042</v>
      </c>
    </row>
    <row r="1204" spans="1:3">
      <c r="A1204" s="14">
        <v>43054.605798611112</v>
      </c>
      <c r="B1204" t="s">
        <v>147</v>
      </c>
      <c r="C1204" t="s">
        <v>1042</v>
      </c>
    </row>
    <row r="1205" spans="1:3">
      <c r="A1205" s="14">
        <v>43054.605798611112</v>
      </c>
      <c r="B1205" t="s">
        <v>147</v>
      </c>
      <c r="C1205" t="s">
        <v>1042</v>
      </c>
    </row>
    <row r="1206" spans="1:3">
      <c r="A1206" s="14">
        <v>43054.605798611112</v>
      </c>
      <c r="B1206" t="s">
        <v>147</v>
      </c>
      <c r="C1206" t="s">
        <v>1042</v>
      </c>
    </row>
    <row r="1207" spans="1:3">
      <c r="A1207" s="14">
        <v>43054.605798611112</v>
      </c>
      <c r="B1207" t="s">
        <v>147</v>
      </c>
      <c r="C1207" t="s">
        <v>1042</v>
      </c>
    </row>
    <row r="1208" spans="1:3">
      <c r="A1208" s="14">
        <v>43054.605798611112</v>
      </c>
      <c r="B1208" t="s">
        <v>147</v>
      </c>
      <c r="C1208" t="s">
        <v>1042</v>
      </c>
    </row>
    <row r="1209" spans="1:3">
      <c r="A1209" s="14">
        <v>43054.605798611112</v>
      </c>
      <c r="B1209" t="s">
        <v>147</v>
      </c>
      <c r="C1209" t="s">
        <v>1042</v>
      </c>
    </row>
    <row r="1210" spans="1:3">
      <c r="A1210" s="14">
        <v>43054.605798611112</v>
      </c>
      <c r="B1210" t="s">
        <v>147</v>
      </c>
      <c r="C1210" t="s">
        <v>1042</v>
      </c>
    </row>
    <row r="1211" spans="1:3">
      <c r="A1211" s="14">
        <v>43054.605798611112</v>
      </c>
      <c r="B1211" t="s">
        <v>147</v>
      </c>
      <c r="C1211" t="s">
        <v>1042</v>
      </c>
    </row>
    <row r="1212" spans="1:3">
      <c r="A1212" s="14">
        <v>43054.605798611112</v>
      </c>
      <c r="B1212" t="s">
        <v>147</v>
      </c>
      <c r="C1212" t="s">
        <v>1042</v>
      </c>
    </row>
    <row r="1213" spans="1:3">
      <c r="A1213" s="14">
        <v>43054.605798611112</v>
      </c>
      <c r="B1213" t="s">
        <v>147</v>
      </c>
      <c r="C1213" t="s">
        <v>1042</v>
      </c>
    </row>
    <row r="1214" spans="1:3">
      <c r="A1214" s="14">
        <v>43054.605798611112</v>
      </c>
      <c r="B1214" t="s">
        <v>147</v>
      </c>
      <c r="C1214" t="s">
        <v>1042</v>
      </c>
    </row>
    <row r="1215" spans="1:3">
      <c r="A1215" s="14">
        <v>43054.605798611112</v>
      </c>
      <c r="B1215" t="s">
        <v>147</v>
      </c>
      <c r="C1215" t="s">
        <v>1042</v>
      </c>
    </row>
    <row r="1216" spans="1:3">
      <c r="A1216" s="14">
        <v>43054.605798611112</v>
      </c>
      <c r="B1216" t="s">
        <v>147</v>
      </c>
      <c r="C1216" t="s">
        <v>1042</v>
      </c>
    </row>
    <row r="1217" spans="1:3">
      <c r="A1217" s="14">
        <v>43054.605798611112</v>
      </c>
      <c r="B1217" t="s">
        <v>147</v>
      </c>
      <c r="C1217" t="s">
        <v>1042</v>
      </c>
    </row>
    <row r="1218" spans="1:3">
      <c r="A1218" s="14">
        <v>43054.605798611112</v>
      </c>
      <c r="B1218" t="s">
        <v>147</v>
      </c>
      <c r="C1218" t="s">
        <v>1042</v>
      </c>
    </row>
    <row r="1219" spans="1:3">
      <c r="A1219" s="14">
        <v>43054.605798611112</v>
      </c>
      <c r="B1219" t="s">
        <v>147</v>
      </c>
      <c r="C1219" t="s">
        <v>1042</v>
      </c>
    </row>
    <row r="1220" spans="1:3">
      <c r="A1220" s="14">
        <v>43054.605798611112</v>
      </c>
      <c r="B1220" t="s">
        <v>147</v>
      </c>
      <c r="C1220" t="s">
        <v>1042</v>
      </c>
    </row>
    <row r="1221" spans="1:3">
      <c r="A1221" s="14">
        <v>43054.605798611112</v>
      </c>
      <c r="B1221" t="s">
        <v>147</v>
      </c>
      <c r="C1221" t="s">
        <v>1042</v>
      </c>
    </row>
    <row r="1222" spans="1:3">
      <c r="A1222" s="14">
        <v>43054.605798611112</v>
      </c>
      <c r="B1222" t="s">
        <v>147</v>
      </c>
      <c r="C1222" t="s">
        <v>1042</v>
      </c>
    </row>
    <row r="1223" spans="1:3">
      <c r="A1223" s="14">
        <v>43054.605798611112</v>
      </c>
      <c r="B1223" t="s">
        <v>147</v>
      </c>
      <c r="C1223" t="s">
        <v>1042</v>
      </c>
    </row>
    <row r="1224" spans="1:3">
      <c r="A1224" s="14">
        <v>43054.605798611112</v>
      </c>
      <c r="B1224" t="s">
        <v>147</v>
      </c>
      <c r="C1224" t="s">
        <v>1042</v>
      </c>
    </row>
    <row r="1225" spans="1:3">
      <c r="A1225" s="14">
        <v>43054.605798611112</v>
      </c>
      <c r="B1225" t="s">
        <v>147</v>
      </c>
      <c r="C1225" t="s">
        <v>1042</v>
      </c>
    </row>
    <row r="1226" spans="1:3">
      <c r="A1226" s="14">
        <v>43054.605798611112</v>
      </c>
      <c r="B1226" t="s">
        <v>147</v>
      </c>
      <c r="C1226" t="s">
        <v>1042</v>
      </c>
    </row>
    <row r="1227" spans="1:3">
      <c r="A1227" s="14">
        <v>43054.605798611112</v>
      </c>
      <c r="B1227" t="s">
        <v>147</v>
      </c>
      <c r="C1227" t="s">
        <v>1042</v>
      </c>
    </row>
    <row r="1228" spans="1:3">
      <c r="A1228" s="14">
        <v>43054.605798611112</v>
      </c>
      <c r="B1228" t="s">
        <v>147</v>
      </c>
      <c r="C1228" t="s">
        <v>1042</v>
      </c>
    </row>
    <row r="1229" spans="1:3">
      <c r="A1229" s="14">
        <v>43054.605798611112</v>
      </c>
      <c r="B1229" t="s">
        <v>147</v>
      </c>
      <c r="C1229" t="s">
        <v>1042</v>
      </c>
    </row>
    <row r="1230" spans="1:3">
      <c r="A1230" s="14">
        <v>43054.605798611112</v>
      </c>
      <c r="B1230" t="s">
        <v>147</v>
      </c>
      <c r="C1230" t="s">
        <v>1042</v>
      </c>
    </row>
    <row r="1231" spans="1:3">
      <c r="A1231" s="14">
        <v>43054.605798611112</v>
      </c>
      <c r="B1231" t="s">
        <v>147</v>
      </c>
      <c r="C1231" t="s">
        <v>1042</v>
      </c>
    </row>
    <row r="1232" spans="1:3">
      <c r="A1232" s="14">
        <v>43054.605798611112</v>
      </c>
      <c r="B1232" t="s">
        <v>147</v>
      </c>
      <c r="C1232" t="s">
        <v>1042</v>
      </c>
    </row>
    <row r="1233" spans="1:3">
      <c r="A1233" s="14">
        <v>43054.605798611112</v>
      </c>
      <c r="B1233" t="s">
        <v>147</v>
      </c>
      <c r="C1233" t="s">
        <v>1042</v>
      </c>
    </row>
    <row r="1234" spans="1:3">
      <c r="A1234" s="14">
        <v>43054.605798611112</v>
      </c>
      <c r="B1234" t="s">
        <v>147</v>
      </c>
      <c r="C1234" t="s">
        <v>1042</v>
      </c>
    </row>
    <row r="1235" spans="1:3">
      <c r="A1235" s="14">
        <v>43054.605798611112</v>
      </c>
      <c r="B1235" t="s">
        <v>147</v>
      </c>
      <c r="C1235" t="s">
        <v>1042</v>
      </c>
    </row>
    <row r="1236" spans="1:3">
      <c r="A1236" s="14">
        <v>43054.605798611112</v>
      </c>
      <c r="B1236" t="s">
        <v>147</v>
      </c>
      <c r="C1236" t="s">
        <v>1042</v>
      </c>
    </row>
    <row r="1237" spans="1:3">
      <c r="A1237" s="14">
        <v>43054.605798611112</v>
      </c>
      <c r="B1237" t="s">
        <v>147</v>
      </c>
      <c r="C1237" t="s">
        <v>1042</v>
      </c>
    </row>
    <row r="1238" spans="1:3">
      <c r="A1238" s="14">
        <v>43054.605798611112</v>
      </c>
      <c r="B1238" t="s">
        <v>147</v>
      </c>
      <c r="C1238" t="s">
        <v>1042</v>
      </c>
    </row>
    <row r="1239" spans="1:3">
      <c r="A1239" s="14">
        <v>43054.605798611112</v>
      </c>
      <c r="B1239" t="s">
        <v>147</v>
      </c>
      <c r="C1239" t="s">
        <v>1042</v>
      </c>
    </row>
    <row r="1240" spans="1:3">
      <c r="A1240" s="14">
        <v>43054.605798611112</v>
      </c>
      <c r="B1240" t="s">
        <v>147</v>
      </c>
      <c r="C1240" t="s">
        <v>1042</v>
      </c>
    </row>
    <row r="1241" spans="1:3">
      <c r="A1241" s="14">
        <v>43054.605798611112</v>
      </c>
      <c r="B1241" t="s">
        <v>147</v>
      </c>
      <c r="C1241" t="s">
        <v>1042</v>
      </c>
    </row>
    <row r="1242" spans="1:3">
      <c r="A1242" s="14">
        <v>43054.605798611112</v>
      </c>
      <c r="B1242" t="s">
        <v>147</v>
      </c>
      <c r="C1242" t="s">
        <v>1042</v>
      </c>
    </row>
    <row r="1243" spans="1:3">
      <c r="A1243" s="14">
        <v>43054.605798611112</v>
      </c>
      <c r="B1243" t="s">
        <v>147</v>
      </c>
      <c r="C1243" t="s">
        <v>1042</v>
      </c>
    </row>
    <row r="1244" spans="1:3">
      <c r="A1244" s="14">
        <v>43054.605798611112</v>
      </c>
      <c r="B1244" t="s">
        <v>147</v>
      </c>
      <c r="C1244" t="s">
        <v>1042</v>
      </c>
    </row>
    <row r="1245" spans="1:3">
      <c r="A1245" s="14">
        <v>43054.605798611112</v>
      </c>
      <c r="B1245" t="s">
        <v>147</v>
      </c>
      <c r="C1245" t="s">
        <v>1042</v>
      </c>
    </row>
    <row r="1246" spans="1:3">
      <c r="A1246" s="14">
        <v>43054.605798611112</v>
      </c>
      <c r="B1246" t="s">
        <v>147</v>
      </c>
      <c r="C1246" t="s">
        <v>1042</v>
      </c>
    </row>
    <row r="1247" spans="1:3">
      <c r="A1247" s="14">
        <v>43054.605798611112</v>
      </c>
      <c r="B1247" t="s">
        <v>147</v>
      </c>
      <c r="C1247" t="s">
        <v>1042</v>
      </c>
    </row>
    <row r="1248" spans="1:3">
      <c r="A1248" s="14">
        <v>43054.605798611112</v>
      </c>
      <c r="B1248" t="s">
        <v>248</v>
      </c>
      <c r="C1248" t="s">
        <v>1042</v>
      </c>
    </row>
    <row r="1249" spans="1:4">
      <c r="A1249" s="14">
        <v>43054.605798611112</v>
      </c>
      <c r="B1249" t="s">
        <v>248</v>
      </c>
      <c r="C1249" t="s">
        <v>1042</v>
      </c>
    </row>
    <row r="1250" spans="1:4">
      <c r="A1250" s="14">
        <v>43054.605798611112</v>
      </c>
      <c r="B1250" t="s">
        <v>248</v>
      </c>
      <c r="C1250" t="s">
        <v>1042</v>
      </c>
      <c r="D1250" t="s">
        <v>1049</v>
      </c>
    </row>
    <row r="1251" spans="1:4">
      <c r="A1251" s="14">
        <v>43054.605798611112</v>
      </c>
      <c r="B1251" t="s">
        <v>248</v>
      </c>
      <c r="C1251" t="s">
        <v>1042</v>
      </c>
    </row>
    <row r="1252" spans="1:4">
      <c r="A1252" s="14">
        <v>43054.605798611112</v>
      </c>
      <c r="B1252" t="s">
        <v>248</v>
      </c>
      <c r="C1252" t="s">
        <v>1042</v>
      </c>
    </row>
    <row r="1253" spans="1:4">
      <c r="A1253" s="14">
        <v>43054.605798611112</v>
      </c>
      <c r="B1253" t="s">
        <v>248</v>
      </c>
      <c r="C1253" t="s">
        <v>1042</v>
      </c>
      <c r="D1253" t="s">
        <v>1049</v>
      </c>
    </row>
    <row r="1254" spans="1:4">
      <c r="A1254" s="14">
        <v>43054.605798611112</v>
      </c>
      <c r="B1254" t="s">
        <v>248</v>
      </c>
      <c r="C1254" t="s">
        <v>1042</v>
      </c>
    </row>
    <row r="1255" spans="1:4">
      <c r="A1255" s="14">
        <v>43054.605798611112</v>
      </c>
      <c r="B1255" t="s">
        <v>248</v>
      </c>
      <c r="C1255" t="s">
        <v>1042</v>
      </c>
    </row>
    <row r="1256" spans="1:4">
      <c r="A1256" s="14">
        <v>43054.605798611112</v>
      </c>
      <c r="B1256" t="s">
        <v>248</v>
      </c>
      <c r="C1256" t="s">
        <v>1042</v>
      </c>
      <c r="D1256" t="s">
        <v>1049</v>
      </c>
    </row>
    <row r="1257" spans="1:4">
      <c r="A1257" s="14">
        <v>43054.605798611112</v>
      </c>
      <c r="B1257" t="s">
        <v>248</v>
      </c>
      <c r="C1257" t="s">
        <v>1042</v>
      </c>
    </row>
    <row r="1258" spans="1:4">
      <c r="A1258" s="14">
        <v>43054.605798611112</v>
      </c>
      <c r="B1258" t="s">
        <v>248</v>
      </c>
      <c r="C1258" t="s">
        <v>1042</v>
      </c>
    </row>
    <row r="1259" spans="1:4">
      <c r="A1259" s="14">
        <v>43054.605798611112</v>
      </c>
      <c r="B1259" t="s">
        <v>248</v>
      </c>
      <c r="C1259" t="s">
        <v>1042</v>
      </c>
      <c r="D1259" t="s">
        <v>1021</v>
      </c>
    </row>
    <row r="1260" spans="1:4">
      <c r="A1260" s="14">
        <v>43054.605798611112</v>
      </c>
      <c r="B1260" t="s">
        <v>248</v>
      </c>
      <c r="C1260" t="s">
        <v>1042</v>
      </c>
    </row>
    <row r="1261" spans="1:4">
      <c r="A1261" s="14">
        <v>43054.605798611112</v>
      </c>
      <c r="B1261" t="s">
        <v>248</v>
      </c>
      <c r="C1261" t="s">
        <v>1042</v>
      </c>
    </row>
    <row r="1262" spans="1:4">
      <c r="A1262" s="14">
        <v>43054.605798611112</v>
      </c>
      <c r="B1262" t="s">
        <v>248</v>
      </c>
      <c r="C1262" t="s">
        <v>1042</v>
      </c>
      <c r="D1262" t="s">
        <v>1021</v>
      </c>
    </row>
    <row r="1263" spans="1:4">
      <c r="A1263" s="14">
        <v>43054.605798611112</v>
      </c>
      <c r="B1263" t="s">
        <v>248</v>
      </c>
      <c r="C1263" t="s">
        <v>1042</v>
      </c>
    </row>
    <row r="1264" spans="1:4">
      <c r="A1264" s="14">
        <v>43054.605798611112</v>
      </c>
      <c r="B1264" t="s">
        <v>248</v>
      </c>
      <c r="C1264" t="s">
        <v>1042</v>
      </c>
    </row>
    <row r="1265" spans="1:4">
      <c r="A1265" s="14">
        <v>43054.605798611112</v>
      </c>
      <c r="B1265" t="s">
        <v>248</v>
      </c>
      <c r="C1265" t="s">
        <v>1042</v>
      </c>
      <c r="D1265" t="s">
        <v>1049</v>
      </c>
    </row>
    <row r="1266" spans="1:4">
      <c r="A1266" s="14">
        <v>43054.605798611112</v>
      </c>
      <c r="B1266" t="s">
        <v>248</v>
      </c>
      <c r="C1266" t="s">
        <v>1042</v>
      </c>
    </row>
    <row r="1267" spans="1:4">
      <c r="A1267" s="14">
        <v>43054.605798611112</v>
      </c>
      <c r="B1267" t="s">
        <v>248</v>
      </c>
      <c r="C1267" t="s">
        <v>1042</v>
      </c>
    </row>
    <row r="1268" spans="1:4">
      <c r="A1268" s="14">
        <v>43054.605798611112</v>
      </c>
      <c r="B1268" t="s">
        <v>248</v>
      </c>
      <c r="C1268" t="s">
        <v>1042</v>
      </c>
      <c r="D1268" t="s">
        <v>1021</v>
      </c>
    </row>
    <row r="1269" spans="1:4">
      <c r="A1269" s="14">
        <v>43054.605798611112</v>
      </c>
      <c r="B1269" t="s">
        <v>248</v>
      </c>
      <c r="C1269" t="s">
        <v>1042</v>
      </c>
    </row>
    <row r="1270" spans="1:4">
      <c r="A1270" s="14">
        <v>43054.605798611112</v>
      </c>
      <c r="B1270" t="s">
        <v>248</v>
      </c>
      <c r="C1270" t="s">
        <v>1042</v>
      </c>
    </row>
    <row r="1271" spans="1:4">
      <c r="A1271" s="14">
        <v>43054.605798611112</v>
      </c>
      <c r="B1271" t="s">
        <v>248</v>
      </c>
      <c r="C1271" t="s">
        <v>1042</v>
      </c>
      <c r="D1271" t="s">
        <v>1021</v>
      </c>
    </row>
    <row r="1272" spans="1:4">
      <c r="A1272" s="14">
        <v>43054.605798611112</v>
      </c>
      <c r="B1272" t="s">
        <v>248</v>
      </c>
      <c r="C1272" t="s">
        <v>1042</v>
      </c>
    </row>
    <row r="1273" spans="1:4">
      <c r="A1273" s="14">
        <v>43054.605798611112</v>
      </c>
      <c r="B1273" t="s">
        <v>248</v>
      </c>
      <c r="C1273" t="s">
        <v>1042</v>
      </c>
    </row>
    <row r="1274" spans="1:4">
      <c r="A1274" s="14">
        <v>43054.605798611112</v>
      </c>
      <c r="B1274" t="s">
        <v>248</v>
      </c>
      <c r="C1274" t="s">
        <v>1042</v>
      </c>
      <c r="D1274" t="s">
        <v>1021</v>
      </c>
    </row>
    <row r="1275" spans="1:4">
      <c r="A1275" s="14">
        <v>43054.605798611112</v>
      </c>
      <c r="B1275" t="s">
        <v>318</v>
      </c>
      <c r="C1275" t="s">
        <v>1042</v>
      </c>
    </row>
    <row r="1276" spans="1:4">
      <c r="A1276" s="14">
        <v>43054.605798611112</v>
      </c>
      <c r="B1276" t="s">
        <v>318</v>
      </c>
      <c r="C1276" t="s">
        <v>1042</v>
      </c>
    </row>
    <row r="1277" spans="1:4">
      <c r="A1277" s="14">
        <v>43054.605798611112</v>
      </c>
      <c r="B1277" t="s">
        <v>318</v>
      </c>
      <c r="C1277" t="s">
        <v>1042</v>
      </c>
    </row>
    <row r="1278" spans="1:4">
      <c r="A1278" s="14">
        <v>43054.605798611112</v>
      </c>
      <c r="B1278" t="s">
        <v>318</v>
      </c>
      <c r="C1278" t="s">
        <v>1042</v>
      </c>
    </row>
    <row r="1279" spans="1:4">
      <c r="A1279" s="14">
        <v>43054.605798611112</v>
      </c>
      <c r="B1279" t="s">
        <v>318</v>
      </c>
      <c r="C1279" t="s">
        <v>1042</v>
      </c>
    </row>
    <row r="1280" spans="1:4">
      <c r="A1280" s="14">
        <v>43054.605798611112</v>
      </c>
      <c r="B1280" t="s">
        <v>318</v>
      </c>
      <c r="C1280" t="s">
        <v>1042</v>
      </c>
    </row>
    <row r="1281" spans="1:4">
      <c r="A1281" s="14">
        <v>43054.605798611112</v>
      </c>
      <c r="B1281" t="s">
        <v>318</v>
      </c>
      <c r="C1281" t="s">
        <v>1042</v>
      </c>
    </row>
    <row r="1282" spans="1:4">
      <c r="A1282" s="14">
        <v>43054.605798611112</v>
      </c>
      <c r="B1282" t="s">
        <v>318</v>
      </c>
      <c r="C1282" t="s">
        <v>1042</v>
      </c>
    </row>
    <row r="1283" spans="1:4">
      <c r="A1283" s="14">
        <v>43054.605798611112</v>
      </c>
      <c r="B1283" t="s">
        <v>318</v>
      </c>
      <c r="C1283" t="s">
        <v>1042</v>
      </c>
    </row>
    <row r="1284" spans="1:4">
      <c r="A1284" s="14">
        <v>43054.605798611112</v>
      </c>
      <c r="B1284" t="s">
        <v>318</v>
      </c>
      <c r="C1284" t="s">
        <v>1042</v>
      </c>
    </row>
    <row r="1285" spans="1:4">
      <c r="A1285" s="14">
        <v>43054.605798611112</v>
      </c>
      <c r="B1285" t="s">
        <v>318</v>
      </c>
      <c r="C1285" t="s">
        <v>1042</v>
      </c>
    </row>
    <row r="1286" spans="1:4">
      <c r="A1286" s="14">
        <v>43054.605798611112</v>
      </c>
      <c r="B1286" t="s">
        <v>318</v>
      </c>
      <c r="C1286" t="s">
        <v>1042</v>
      </c>
    </row>
    <row r="1287" spans="1:4">
      <c r="A1287" s="14">
        <v>43054.605798611112</v>
      </c>
      <c r="B1287" t="s">
        <v>318</v>
      </c>
      <c r="C1287" t="s">
        <v>1042</v>
      </c>
    </row>
    <row r="1288" spans="1:4">
      <c r="A1288" s="14">
        <v>43054.605798611112</v>
      </c>
      <c r="B1288" t="s">
        <v>318</v>
      </c>
      <c r="C1288" t="s">
        <v>1042</v>
      </c>
    </row>
    <row r="1289" spans="1:4">
      <c r="A1289" s="14">
        <v>43054.605798611112</v>
      </c>
      <c r="B1289" t="s">
        <v>318</v>
      </c>
      <c r="C1289" t="s">
        <v>1042</v>
      </c>
    </row>
    <row r="1290" spans="1:4">
      <c r="A1290" s="14">
        <v>43054.605798611112</v>
      </c>
      <c r="B1290" t="s">
        <v>318</v>
      </c>
      <c r="C1290" t="s">
        <v>1042</v>
      </c>
    </row>
    <row r="1291" spans="1:4">
      <c r="A1291" s="14">
        <v>43054.605798611112</v>
      </c>
      <c r="B1291" t="s">
        <v>318</v>
      </c>
      <c r="C1291" t="s">
        <v>1042</v>
      </c>
      <c r="D1291" t="s">
        <v>1011</v>
      </c>
    </row>
    <row r="1292" spans="1:4">
      <c r="A1292" s="14">
        <v>43054.605798611112</v>
      </c>
      <c r="B1292" t="s">
        <v>318</v>
      </c>
      <c r="C1292" t="s">
        <v>1042</v>
      </c>
    </row>
    <row r="1293" spans="1:4">
      <c r="A1293" s="14">
        <v>43054.605798611112</v>
      </c>
      <c r="B1293" t="s">
        <v>318</v>
      </c>
      <c r="C1293" t="s">
        <v>1042</v>
      </c>
    </row>
    <row r="1294" spans="1:4">
      <c r="A1294" s="14">
        <v>43054.605798611112</v>
      </c>
      <c r="B1294" t="s">
        <v>318</v>
      </c>
      <c r="C1294" t="s">
        <v>1042</v>
      </c>
    </row>
    <row r="1295" spans="1:4">
      <c r="A1295" s="14">
        <v>43054.605798611112</v>
      </c>
      <c r="B1295" t="s">
        <v>318</v>
      </c>
      <c r="C1295" t="s">
        <v>1042</v>
      </c>
    </row>
    <row r="1296" spans="1:4">
      <c r="A1296" s="14">
        <v>43054.605798611112</v>
      </c>
      <c r="B1296" t="s">
        <v>318</v>
      </c>
      <c r="C1296" t="s">
        <v>1042</v>
      </c>
    </row>
    <row r="1297" spans="1:4">
      <c r="A1297" s="14">
        <v>43054.605798611112</v>
      </c>
      <c r="B1297" t="s">
        <v>318</v>
      </c>
      <c r="C1297" t="s">
        <v>1042</v>
      </c>
    </row>
    <row r="1298" spans="1:4">
      <c r="A1298" s="14">
        <v>43054.605798611112</v>
      </c>
      <c r="B1298" t="s">
        <v>318</v>
      </c>
      <c r="C1298" t="s">
        <v>1042</v>
      </c>
    </row>
    <row r="1299" spans="1:4">
      <c r="A1299" s="14">
        <v>43054.605798611112</v>
      </c>
      <c r="B1299" t="s">
        <v>318</v>
      </c>
      <c r="C1299" t="s">
        <v>1042</v>
      </c>
      <c r="D1299" t="s">
        <v>5426</v>
      </c>
    </row>
    <row r="1300" spans="1:4">
      <c r="A1300" s="14">
        <v>43054.605798611112</v>
      </c>
      <c r="B1300" t="s">
        <v>318</v>
      </c>
      <c r="C1300" t="s">
        <v>1042</v>
      </c>
    </row>
    <row r="1301" spans="1:4">
      <c r="A1301" s="14">
        <v>43054.605798611112</v>
      </c>
      <c r="B1301" t="s">
        <v>318</v>
      </c>
      <c r="C1301" t="s">
        <v>1042</v>
      </c>
    </row>
    <row r="1302" spans="1:4">
      <c r="A1302" s="14">
        <v>43054.605798611112</v>
      </c>
      <c r="B1302" t="s">
        <v>318</v>
      </c>
      <c r="C1302" t="s">
        <v>1042</v>
      </c>
      <c r="D1302" t="s">
        <v>5426</v>
      </c>
    </row>
    <row r="1303" spans="1:4">
      <c r="A1303" s="14">
        <v>43054.605798611112</v>
      </c>
      <c r="B1303" t="s">
        <v>318</v>
      </c>
      <c r="C1303" t="s">
        <v>1042</v>
      </c>
    </row>
    <row r="1304" spans="1:4">
      <c r="A1304" s="14">
        <v>43054.605798611112</v>
      </c>
      <c r="B1304" t="s">
        <v>318</v>
      </c>
      <c r="C1304" t="s">
        <v>1042</v>
      </c>
    </row>
    <row r="1305" spans="1:4">
      <c r="A1305" s="14">
        <v>43054.605798611112</v>
      </c>
      <c r="B1305" t="s">
        <v>318</v>
      </c>
      <c r="C1305" t="s">
        <v>1042</v>
      </c>
    </row>
    <row r="1306" spans="1:4">
      <c r="A1306" s="14">
        <v>43054.605798611112</v>
      </c>
      <c r="B1306" t="s">
        <v>318</v>
      </c>
      <c r="C1306" t="s">
        <v>1042</v>
      </c>
    </row>
    <row r="1307" spans="1:4">
      <c r="A1307" s="14">
        <v>43054.605798611112</v>
      </c>
      <c r="B1307" t="s">
        <v>318</v>
      </c>
      <c r="C1307" t="s">
        <v>1042</v>
      </c>
    </row>
    <row r="1308" spans="1:4">
      <c r="A1308" s="14">
        <v>43054.605798611112</v>
      </c>
      <c r="B1308" t="s">
        <v>318</v>
      </c>
      <c r="C1308" t="s">
        <v>1042</v>
      </c>
    </row>
    <row r="1309" spans="1:4">
      <c r="A1309" s="14">
        <v>43054.605798611112</v>
      </c>
      <c r="B1309" t="s">
        <v>318</v>
      </c>
      <c r="C1309" t="s">
        <v>1042</v>
      </c>
    </row>
    <row r="1310" spans="1:4">
      <c r="A1310" s="14">
        <v>43054.605798611112</v>
      </c>
      <c r="B1310" t="s">
        <v>318</v>
      </c>
      <c r="C1310" t="s">
        <v>1042</v>
      </c>
    </row>
    <row r="1311" spans="1:4">
      <c r="A1311" s="14">
        <v>43054.605798611112</v>
      </c>
      <c r="B1311" t="s">
        <v>318</v>
      </c>
      <c r="C1311" t="s">
        <v>1042</v>
      </c>
    </row>
    <row r="1312" spans="1:4">
      <c r="A1312" s="14">
        <v>43054.605798611112</v>
      </c>
      <c r="B1312" t="s">
        <v>318</v>
      </c>
      <c r="C1312" t="s">
        <v>1042</v>
      </c>
    </row>
    <row r="1313" spans="1:4">
      <c r="A1313" s="14">
        <v>43054.605798611112</v>
      </c>
      <c r="B1313" t="s">
        <v>318</v>
      </c>
      <c r="C1313" t="s">
        <v>1042</v>
      </c>
      <c r="D1313" t="s">
        <v>1011</v>
      </c>
    </row>
    <row r="1314" spans="1:4">
      <c r="A1314" s="14">
        <v>43054.605798611112</v>
      </c>
      <c r="B1314" t="s">
        <v>318</v>
      </c>
      <c r="C1314" t="s">
        <v>1042</v>
      </c>
    </row>
    <row r="1315" spans="1:4">
      <c r="A1315" s="14">
        <v>43054.605798611112</v>
      </c>
      <c r="B1315" t="s">
        <v>318</v>
      </c>
      <c r="C1315" t="s">
        <v>1042</v>
      </c>
    </row>
    <row r="1316" spans="1:4">
      <c r="A1316" s="14">
        <v>43054.605798611112</v>
      </c>
      <c r="B1316" t="s">
        <v>318</v>
      </c>
      <c r="C1316" t="s">
        <v>1042</v>
      </c>
    </row>
    <row r="1317" spans="1:4">
      <c r="A1317" s="14">
        <v>43054.605798611112</v>
      </c>
      <c r="B1317" t="s">
        <v>318</v>
      </c>
      <c r="C1317" t="s">
        <v>1042</v>
      </c>
    </row>
    <row r="1318" spans="1:4">
      <c r="A1318" s="14">
        <v>43054.605798611112</v>
      </c>
      <c r="B1318" t="s">
        <v>318</v>
      </c>
      <c r="C1318" t="s">
        <v>1042</v>
      </c>
    </row>
    <row r="1319" spans="1:4">
      <c r="A1319" s="14">
        <v>43054.605798611112</v>
      </c>
      <c r="B1319" t="s">
        <v>205</v>
      </c>
      <c r="C1319" t="s">
        <v>1042</v>
      </c>
    </row>
    <row r="1320" spans="1:4">
      <c r="A1320" s="14">
        <v>43054.605798611112</v>
      </c>
      <c r="B1320" t="s">
        <v>205</v>
      </c>
      <c r="C1320" t="s">
        <v>1042</v>
      </c>
    </row>
    <row r="1321" spans="1:4">
      <c r="A1321" s="14">
        <v>43054.605798611112</v>
      </c>
      <c r="B1321" t="s">
        <v>205</v>
      </c>
      <c r="C1321" t="s">
        <v>1042</v>
      </c>
    </row>
    <row r="1322" spans="1:4">
      <c r="A1322" s="14">
        <v>43054.605798611112</v>
      </c>
      <c r="B1322" t="s">
        <v>205</v>
      </c>
      <c r="C1322" t="s">
        <v>1042</v>
      </c>
    </row>
    <row r="1323" spans="1:4">
      <c r="A1323" s="14">
        <v>43054.605798611112</v>
      </c>
      <c r="B1323" t="s">
        <v>205</v>
      </c>
      <c r="C1323" t="s">
        <v>1042</v>
      </c>
    </row>
    <row r="1324" spans="1:4">
      <c r="A1324" s="14">
        <v>43054.605798611112</v>
      </c>
      <c r="B1324" t="s">
        <v>205</v>
      </c>
      <c r="C1324" t="s">
        <v>1042</v>
      </c>
    </row>
    <row r="1325" spans="1:4">
      <c r="A1325" s="14">
        <v>43054.605798611112</v>
      </c>
      <c r="B1325" t="s">
        <v>205</v>
      </c>
      <c r="C1325" t="s">
        <v>1042</v>
      </c>
    </row>
    <row r="1326" spans="1:4">
      <c r="A1326" s="14">
        <v>43054.605798611112</v>
      </c>
      <c r="B1326" t="s">
        <v>205</v>
      </c>
      <c r="C1326" t="s">
        <v>1042</v>
      </c>
    </row>
    <row r="1327" spans="1:4">
      <c r="A1327" s="14">
        <v>43054.605798611112</v>
      </c>
      <c r="B1327" t="s">
        <v>205</v>
      </c>
      <c r="C1327" t="s">
        <v>1042</v>
      </c>
    </row>
    <row r="1328" spans="1:4">
      <c r="A1328" s="14">
        <v>43054.605798611112</v>
      </c>
      <c r="B1328" t="s">
        <v>205</v>
      </c>
      <c r="C1328" t="s">
        <v>1042</v>
      </c>
    </row>
    <row r="1329" spans="1:4">
      <c r="A1329" s="14">
        <v>43054.605798611112</v>
      </c>
      <c r="B1329" t="s">
        <v>205</v>
      </c>
      <c r="C1329" t="s">
        <v>1042</v>
      </c>
    </row>
    <row r="1330" spans="1:4">
      <c r="A1330" s="14">
        <v>43054.605798611112</v>
      </c>
      <c r="B1330" t="s">
        <v>205</v>
      </c>
      <c r="C1330" t="s">
        <v>1042</v>
      </c>
    </row>
    <row r="1331" spans="1:4">
      <c r="A1331" s="14">
        <v>43054.605798611112</v>
      </c>
      <c r="B1331" t="s">
        <v>205</v>
      </c>
      <c r="C1331" t="s">
        <v>1042</v>
      </c>
    </row>
    <row r="1332" spans="1:4">
      <c r="A1332" s="14">
        <v>43054.605798611112</v>
      </c>
      <c r="B1332" t="s">
        <v>205</v>
      </c>
      <c r="C1332" t="s">
        <v>1042</v>
      </c>
    </row>
    <row r="1333" spans="1:4">
      <c r="A1333" s="14">
        <v>43054.605798611112</v>
      </c>
      <c r="B1333" t="s">
        <v>205</v>
      </c>
      <c r="C1333" t="s">
        <v>1042</v>
      </c>
    </row>
    <row r="1334" spans="1:4">
      <c r="A1334" s="14">
        <v>43054.605798611112</v>
      </c>
      <c r="B1334" t="s">
        <v>205</v>
      </c>
      <c r="C1334" t="s">
        <v>1042</v>
      </c>
    </row>
    <row r="1335" spans="1:4">
      <c r="A1335" s="14">
        <v>43054.605798611112</v>
      </c>
      <c r="B1335" t="s">
        <v>205</v>
      </c>
      <c r="C1335" t="s">
        <v>1042</v>
      </c>
    </row>
    <row r="1336" spans="1:4">
      <c r="A1336" s="14">
        <v>43054.605798611112</v>
      </c>
      <c r="B1336" t="s">
        <v>205</v>
      </c>
      <c r="C1336" t="s">
        <v>1042</v>
      </c>
    </row>
    <row r="1337" spans="1:4">
      <c r="A1337" s="14">
        <v>43054.605798611112</v>
      </c>
      <c r="B1337" t="s">
        <v>272</v>
      </c>
      <c r="C1337" t="s">
        <v>1042</v>
      </c>
    </row>
    <row r="1338" spans="1:4">
      <c r="A1338" s="14">
        <v>43054.605798611112</v>
      </c>
      <c r="B1338" t="s">
        <v>272</v>
      </c>
      <c r="C1338" t="s">
        <v>1042</v>
      </c>
    </row>
    <row r="1339" spans="1:4">
      <c r="A1339" s="14">
        <v>43054.605798611112</v>
      </c>
      <c r="B1339" t="s">
        <v>272</v>
      </c>
      <c r="C1339" t="s">
        <v>1042</v>
      </c>
      <c r="D1339" t="s">
        <v>999</v>
      </c>
    </row>
    <row r="1340" spans="1:4">
      <c r="A1340" s="14">
        <v>43054.605798611112</v>
      </c>
      <c r="B1340" t="s">
        <v>272</v>
      </c>
      <c r="C1340" t="s">
        <v>1042</v>
      </c>
    </row>
    <row r="1341" spans="1:4">
      <c r="A1341" s="14">
        <v>43054.605798611112</v>
      </c>
      <c r="B1341" t="s">
        <v>272</v>
      </c>
      <c r="C1341" t="s">
        <v>1042</v>
      </c>
    </row>
    <row r="1342" spans="1:4">
      <c r="A1342" s="14">
        <v>43054.605798611112</v>
      </c>
      <c r="B1342" t="s">
        <v>272</v>
      </c>
      <c r="C1342" t="s">
        <v>1042</v>
      </c>
      <c r="D1342" t="s">
        <v>1008</v>
      </c>
    </row>
    <row r="1343" spans="1:4">
      <c r="A1343" s="14">
        <v>43054.605798611112</v>
      </c>
      <c r="B1343" t="s">
        <v>272</v>
      </c>
      <c r="C1343" t="s">
        <v>1042</v>
      </c>
    </row>
    <row r="1344" spans="1:4">
      <c r="A1344" s="14">
        <v>43054.605798611112</v>
      </c>
      <c r="B1344" t="s">
        <v>272</v>
      </c>
      <c r="C1344" t="s">
        <v>1042</v>
      </c>
    </row>
    <row r="1345" spans="1:4">
      <c r="A1345" s="14">
        <v>43054.605798611112</v>
      </c>
      <c r="B1345" t="s">
        <v>272</v>
      </c>
      <c r="C1345" t="s">
        <v>1042</v>
      </c>
      <c r="D1345" t="s">
        <v>1014</v>
      </c>
    </row>
    <row r="1346" spans="1:4">
      <c r="A1346" s="14">
        <v>43054.605798611112</v>
      </c>
      <c r="B1346" t="s">
        <v>232</v>
      </c>
      <c r="C1346" t="s">
        <v>1042</v>
      </c>
    </row>
    <row r="1347" spans="1:4">
      <c r="A1347" s="14">
        <v>43054.605798611112</v>
      </c>
      <c r="B1347" t="s">
        <v>232</v>
      </c>
      <c r="C1347" t="s">
        <v>1042</v>
      </c>
    </row>
    <row r="1348" spans="1:4">
      <c r="A1348" s="14">
        <v>43054.605798611112</v>
      </c>
      <c r="B1348" t="s">
        <v>232</v>
      </c>
      <c r="C1348" t="s">
        <v>1042</v>
      </c>
      <c r="D1348" t="s">
        <v>5439</v>
      </c>
    </row>
    <row r="1349" spans="1:4">
      <c r="A1349" s="14">
        <v>43054.605798611112</v>
      </c>
      <c r="B1349" t="s">
        <v>232</v>
      </c>
      <c r="C1349" t="s">
        <v>1042</v>
      </c>
    </row>
    <row r="1350" spans="1:4">
      <c r="A1350" s="14">
        <v>43054.605798611112</v>
      </c>
      <c r="B1350" t="s">
        <v>232</v>
      </c>
      <c r="C1350" t="s">
        <v>1042</v>
      </c>
    </row>
    <row r="1351" spans="1:4">
      <c r="A1351" s="14">
        <v>43054.605798611112</v>
      </c>
      <c r="B1351" t="s">
        <v>232</v>
      </c>
      <c r="C1351" t="s">
        <v>1042</v>
      </c>
      <c r="D1351" t="s">
        <v>5465</v>
      </c>
    </row>
    <row r="1352" spans="1:4">
      <c r="A1352" s="14">
        <v>43054.605798611112</v>
      </c>
      <c r="B1352" t="s">
        <v>232</v>
      </c>
      <c r="C1352" t="s">
        <v>1042</v>
      </c>
    </row>
    <row r="1353" spans="1:4">
      <c r="A1353" s="14">
        <v>43054.605798611112</v>
      </c>
      <c r="B1353" t="s">
        <v>232</v>
      </c>
      <c r="C1353" t="s">
        <v>1042</v>
      </c>
    </row>
    <row r="1354" spans="1:4">
      <c r="A1354" s="14">
        <v>43054.605798611112</v>
      </c>
      <c r="B1354" t="s">
        <v>232</v>
      </c>
      <c r="C1354" t="s">
        <v>1042</v>
      </c>
    </row>
    <row r="1355" spans="1:4">
      <c r="A1355" s="14">
        <v>43054.605798611112</v>
      </c>
      <c r="B1355" t="s">
        <v>380</v>
      </c>
      <c r="C1355" t="s">
        <v>1042</v>
      </c>
    </row>
    <row r="1356" spans="1:4">
      <c r="A1356" s="14">
        <v>43054.605798611112</v>
      </c>
      <c r="B1356" t="s">
        <v>380</v>
      </c>
      <c r="C1356" t="s">
        <v>1042</v>
      </c>
    </row>
    <row r="1357" spans="1:4">
      <c r="A1357" s="14">
        <v>43054.605798611112</v>
      </c>
      <c r="B1357" t="s">
        <v>380</v>
      </c>
      <c r="C1357" t="s">
        <v>1042</v>
      </c>
    </row>
    <row r="1358" spans="1:4">
      <c r="A1358" s="14">
        <v>43054.605798611112</v>
      </c>
      <c r="B1358" t="s">
        <v>380</v>
      </c>
      <c r="C1358" t="s">
        <v>1042</v>
      </c>
    </row>
    <row r="1359" spans="1:4">
      <c r="A1359" s="14">
        <v>43054.605798611112</v>
      </c>
      <c r="B1359" t="s">
        <v>380</v>
      </c>
      <c r="C1359" t="s">
        <v>1042</v>
      </c>
    </row>
    <row r="1360" spans="1:4">
      <c r="A1360" s="14">
        <v>43054.605798611112</v>
      </c>
      <c r="B1360" t="s">
        <v>380</v>
      </c>
      <c r="C1360" t="s">
        <v>1042</v>
      </c>
      <c r="D1360" t="s">
        <v>1028</v>
      </c>
    </row>
    <row r="1361" spans="1:4">
      <c r="A1361" s="14">
        <v>43054.605798611112</v>
      </c>
      <c r="B1361" t="s">
        <v>380</v>
      </c>
      <c r="C1361" t="s">
        <v>1042</v>
      </c>
    </row>
    <row r="1362" spans="1:4">
      <c r="A1362" s="14">
        <v>43054.605798611112</v>
      </c>
      <c r="B1362" t="s">
        <v>380</v>
      </c>
      <c r="C1362" t="s">
        <v>1042</v>
      </c>
    </row>
    <row r="1363" spans="1:4">
      <c r="A1363" s="14">
        <v>43054.605798611112</v>
      </c>
      <c r="B1363" t="s">
        <v>380</v>
      </c>
      <c r="C1363" t="s">
        <v>1042</v>
      </c>
      <c r="D1363" t="s">
        <v>5448</v>
      </c>
    </row>
    <row r="1364" spans="1:4">
      <c r="A1364" s="14">
        <v>43054.605798611112</v>
      </c>
      <c r="B1364" t="s">
        <v>126</v>
      </c>
      <c r="C1364" t="s">
        <v>1042</v>
      </c>
    </row>
    <row r="1365" spans="1:4">
      <c r="A1365" s="14">
        <v>43054.605798611112</v>
      </c>
      <c r="B1365" t="s">
        <v>126</v>
      </c>
      <c r="C1365" t="s">
        <v>1042</v>
      </c>
    </row>
    <row r="1366" spans="1:4">
      <c r="A1366" s="14">
        <v>43054.605798611112</v>
      </c>
      <c r="B1366" t="s">
        <v>126</v>
      </c>
      <c r="C1366" t="s">
        <v>1042</v>
      </c>
    </row>
    <row r="1367" spans="1:4">
      <c r="A1367" s="14">
        <v>43054.605798611112</v>
      </c>
      <c r="B1367" t="s">
        <v>126</v>
      </c>
      <c r="C1367" t="s">
        <v>1042</v>
      </c>
    </row>
    <row r="1368" spans="1:4">
      <c r="A1368" s="14">
        <v>43054.605798611112</v>
      </c>
      <c r="B1368" t="s">
        <v>126</v>
      </c>
      <c r="C1368" t="s">
        <v>1042</v>
      </c>
    </row>
    <row r="1369" spans="1:4">
      <c r="A1369" s="14">
        <v>43054.605798611112</v>
      </c>
      <c r="B1369" t="s">
        <v>126</v>
      </c>
      <c r="C1369" t="s">
        <v>1042</v>
      </c>
    </row>
    <row r="1370" spans="1:4">
      <c r="A1370" s="14">
        <v>43054.605798611112</v>
      </c>
      <c r="B1370" t="s">
        <v>126</v>
      </c>
      <c r="C1370" t="s">
        <v>1042</v>
      </c>
    </row>
    <row r="1371" spans="1:4">
      <c r="A1371" s="14">
        <v>43054.605798611112</v>
      </c>
      <c r="B1371" t="s">
        <v>126</v>
      </c>
      <c r="C1371" t="s">
        <v>1042</v>
      </c>
    </row>
    <row r="1372" spans="1:4">
      <c r="A1372" s="14">
        <v>43054.605798611112</v>
      </c>
      <c r="B1372" t="s">
        <v>126</v>
      </c>
      <c r="C1372" t="s">
        <v>1042</v>
      </c>
    </row>
    <row r="1373" spans="1:4">
      <c r="A1373" s="14">
        <v>43054.605798611112</v>
      </c>
      <c r="B1373" t="s">
        <v>126</v>
      </c>
      <c r="C1373" t="s">
        <v>1042</v>
      </c>
    </row>
    <row r="1374" spans="1:4">
      <c r="A1374" s="14">
        <v>43054.605798611112</v>
      </c>
      <c r="B1374" t="s">
        <v>126</v>
      </c>
      <c r="C1374" t="s">
        <v>1042</v>
      </c>
    </row>
    <row r="1375" spans="1:4">
      <c r="A1375" s="14">
        <v>43054.605798611112</v>
      </c>
      <c r="B1375" t="s">
        <v>126</v>
      </c>
      <c r="C1375" t="s">
        <v>1042</v>
      </c>
    </row>
    <row r="1376" spans="1:4">
      <c r="A1376" s="14">
        <v>43054.605798611112</v>
      </c>
      <c r="B1376" t="s">
        <v>126</v>
      </c>
      <c r="C1376" t="s">
        <v>1042</v>
      </c>
    </row>
    <row r="1377" spans="1:4">
      <c r="A1377" s="14">
        <v>43054.605798611112</v>
      </c>
      <c r="B1377" t="s">
        <v>126</v>
      </c>
      <c r="C1377" t="s">
        <v>1042</v>
      </c>
    </row>
    <row r="1378" spans="1:4">
      <c r="A1378" s="14">
        <v>43054.605798611112</v>
      </c>
      <c r="B1378" t="s">
        <v>126</v>
      </c>
      <c r="C1378" t="s">
        <v>1042</v>
      </c>
    </row>
    <row r="1379" spans="1:4">
      <c r="A1379" s="14">
        <v>43054.605798611112</v>
      </c>
      <c r="B1379" t="s">
        <v>126</v>
      </c>
      <c r="C1379" t="s">
        <v>1042</v>
      </c>
    </row>
    <row r="1380" spans="1:4">
      <c r="A1380" s="14">
        <v>43054.605798611112</v>
      </c>
      <c r="B1380" t="s">
        <v>126</v>
      </c>
      <c r="C1380" t="s">
        <v>1042</v>
      </c>
    </row>
    <row r="1381" spans="1:4">
      <c r="A1381" s="14">
        <v>43054.605798611112</v>
      </c>
      <c r="B1381" t="s">
        <v>126</v>
      </c>
      <c r="C1381" t="s">
        <v>1042</v>
      </c>
    </row>
    <row r="1382" spans="1:4">
      <c r="A1382" s="14">
        <v>43054.605798611112</v>
      </c>
      <c r="B1382" t="s">
        <v>126</v>
      </c>
      <c r="C1382" t="s">
        <v>1042</v>
      </c>
    </row>
    <row r="1383" spans="1:4">
      <c r="A1383" s="14">
        <v>43054.605798611112</v>
      </c>
      <c r="B1383" t="s">
        <v>126</v>
      </c>
      <c r="C1383" t="s">
        <v>1042</v>
      </c>
    </row>
    <row r="1384" spans="1:4">
      <c r="A1384" s="14">
        <v>43054.605798611112</v>
      </c>
      <c r="B1384" t="s">
        <v>126</v>
      </c>
      <c r="C1384" t="s">
        <v>1042</v>
      </c>
      <c r="D1384" t="s">
        <v>5415</v>
      </c>
    </row>
    <row r="1385" spans="1:4">
      <c r="A1385" s="14">
        <v>43054.605798611112</v>
      </c>
      <c r="B1385" t="s">
        <v>126</v>
      </c>
      <c r="C1385" t="s">
        <v>1042</v>
      </c>
    </row>
    <row r="1386" spans="1:4">
      <c r="A1386" s="14">
        <v>43054.605798611112</v>
      </c>
      <c r="B1386" t="s">
        <v>126</v>
      </c>
      <c r="C1386" t="s">
        <v>1042</v>
      </c>
    </row>
    <row r="1387" spans="1:4">
      <c r="A1387" s="14">
        <v>43054.605798611112</v>
      </c>
      <c r="B1387" t="s">
        <v>126</v>
      </c>
      <c r="C1387" t="s">
        <v>1042</v>
      </c>
      <c r="D1387" t="s">
        <v>1024</v>
      </c>
    </row>
    <row r="1388" spans="1:4">
      <c r="A1388" s="14">
        <v>43054.605798611112</v>
      </c>
      <c r="B1388" t="s">
        <v>126</v>
      </c>
      <c r="C1388" t="s">
        <v>1042</v>
      </c>
    </row>
    <row r="1389" spans="1:4">
      <c r="A1389" s="14">
        <v>43054.605798611112</v>
      </c>
      <c r="B1389" t="s">
        <v>126</v>
      </c>
      <c r="C1389" t="s">
        <v>1042</v>
      </c>
    </row>
    <row r="1390" spans="1:4">
      <c r="A1390" s="14">
        <v>43054.605798611112</v>
      </c>
      <c r="B1390" t="s">
        <v>126</v>
      </c>
      <c r="C1390" t="s">
        <v>1042</v>
      </c>
      <c r="D1390" t="s">
        <v>5419</v>
      </c>
    </row>
    <row r="1391" spans="1:4">
      <c r="A1391" s="14">
        <v>43054.605798611112</v>
      </c>
      <c r="B1391" t="s">
        <v>126</v>
      </c>
      <c r="C1391" t="s">
        <v>1042</v>
      </c>
    </row>
    <row r="1392" spans="1:4">
      <c r="A1392" s="14">
        <v>43054.605798611112</v>
      </c>
      <c r="B1392" t="s">
        <v>126</v>
      </c>
      <c r="C1392" t="s">
        <v>1042</v>
      </c>
    </row>
    <row r="1393" spans="1:4">
      <c r="A1393" s="14">
        <v>43054.605798611112</v>
      </c>
      <c r="B1393" t="s">
        <v>126</v>
      </c>
      <c r="C1393" t="s">
        <v>1042</v>
      </c>
      <c r="D1393" t="s">
        <v>5422</v>
      </c>
    </row>
    <row r="1394" spans="1:4">
      <c r="A1394" s="14">
        <v>43054.605798611112</v>
      </c>
      <c r="B1394" t="s">
        <v>126</v>
      </c>
      <c r="C1394" t="s">
        <v>1042</v>
      </c>
    </row>
    <row r="1395" spans="1:4">
      <c r="A1395" s="14">
        <v>43054.605798611112</v>
      </c>
      <c r="B1395" t="s">
        <v>126</v>
      </c>
      <c r="C1395" t="s">
        <v>1042</v>
      </c>
    </row>
    <row r="1396" spans="1:4">
      <c r="A1396" s="14">
        <v>43054.605798611112</v>
      </c>
      <c r="B1396" t="s">
        <v>126</v>
      </c>
      <c r="C1396" t="s">
        <v>1042</v>
      </c>
      <c r="D1396" t="s">
        <v>1024</v>
      </c>
    </row>
    <row r="1397" spans="1:4">
      <c r="A1397" s="14">
        <v>43054.605798611112</v>
      </c>
      <c r="B1397" t="s">
        <v>126</v>
      </c>
      <c r="C1397" t="s">
        <v>1042</v>
      </c>
    </row>
    <row r="1398" spans="1:4">
      <c r="A1398" s="14">
        <v>43054.605798611112</v>
      </c>
      <c r="B1398" t="s">
        <v>126</v>
      </c>
      <c r="C1398" t="s">
        <v>1042</v>
      </c>
    </row>
    <row r="1399" spans="1:4">
      <c r="A1399" s="14">
        <v>43054.605798611112</v>
      </c>
      <c r="B1399" t="s">
        <v>126</v>
      </c>
      <c r="C1399" t="s">
        <v>1042</v>
      </c>
      <c r="D1399" t="s">
        <v>5431</v>
      </c>
    </row>
    <row r="1400" spans="1:4">
      <c r="A1400" s="14">
        <v>43054.605798611112</v>
      </c>
      <c r="B1400" t="s">
        <v>327</v>
      </c>
      <c r="C1400" t="s">
        <v>1042</v>
      </c>
    </row>
    <row r="1401" spans="1:4">
      <c r="A1401" s="14">
        <v>43054.605798611112</v>
      </c>
      <c r="B1401" t="s">
        <v>327</v>
      </c>
      <c r="C1401" t="s">
        <v>1042</v>
      </c>
    </row>
    <row r="1402" spans="1:4">
      <c r="A1402" s="14">
        <v>43054.605798611112</v>
      </c>
      <c r="B1402" t="s">
        <v>327</v>
      </c>
      <c r="C1402" t="s">
        <v>1042</v>
      </c>
    </row>
    <row r="1403" spans="1:4">
      <c r="A1403" s="14">
        <v>43054.605798611112</v>
      </c>
      <c r="B1403" t="s">
        <v>327</v>
      </c>
      <c r="C1403" t="s">
        <v>1042</v>
      </c>
    </row>
    <row r="1404" spans="1:4">
      <c r="A1404" s="14">
        <v>43054.605798611112</v>
      </c>
      <c r="B1404" t="s">
        <v>327</v>
      </c>
      <c r="C1404" t="s">
        <v>1042</v>
      </c>
    </row>
    <row r="1405" spans="1:4">
      <c r="A1405" s="14">
        <v>43054.605798611112</v>
      </c>
      <c r="B1405" t="s">
        <v>327</v>
      </c>
      <c r="C1405" t="s">
        <v>1042</v>
      </c>
    </row>
    <row r="1406" spans="1:4">
      <c r="A1406" s="14">
        <v>43054.605798611112</v>
      </c>
      <c r="B1406" t="s">
        <v>327</v>
      </c>
      <c r="C1406" t="s">
        <v>1042</v>
      </c>
    </row>
    <row r="1407" spans="1:4">
      <c r="A1407" s="14">
        <v>43054.605798611112</v>
      </c>
      <c r="B1407" t="s">
        <v>327</v>
      </c>
      <c r="C1407" t="s">
        <v>1042</v>
      </c>
    </row>
    <row r="1408" spans="1:4">
      <c r="A1408" s="14">
        <v>43054.605798611112</v>
      </c>
      <c r="B1408" t="s">
        <v>327</v>
      </c>
      <c r="C1408" t="s">
        <v>1042</v>
      </c>
      <c r="D1408" t="s">
        <v>1050</v>
      </c>
    </row>
    <row r="1409" spans="1:4">
      <c r="A1409" s="14">
        <v>43054.605798611112</v>
      </c>
      <c r="B1409" t="s">
        <v>327</v>
      </c>
      <c r="C1409" t="s">
        <v>1042</v>
      </c>
    </row>
    <row r="1410" spans="1:4">
      <c r="A1410" s="14">
        <v>43054.605798611112</v>
      </c>
      <c r="B1410" t="s">
        <v>327</v>
      </c>
      <c r="C1410" t="s">
        <v>1042</v>
      </c>
    </row>
    <row r="1411" spans="1:4">
      <c r="A1411" s="14">
        <v>43054.605798611112</v>
      </c>
      <c r="B1411" t="s">
        <v>327</v>
      </c>
      <c r="C1411" t="s">
        <v>1042</v>
      </c>
    </row>
    <row r="1412" spans="1:4">
      <c r="A1412" s="14">
        <v>43054.605798611112</v>
      </c>
      <c r="B1412" t="s">
        <v>327</v>
      </c>
      <c r="C1412" t="s">
        <v>1042</v>
      </c>
    </row>
    <row r="1413" spans="1:4">
      <c r="A1413" s="14">
        <v>43054.605798611112</v>
      </c>
      <c r="B1413" t="s">
        <v>327</v>
      </c>
      <c r="C1413" t="s">
        <v>1042</v>
      </c>
    </row>
    <row r="1414" spans="1:4">
      <c r="A1414" s="14">
        <v>43054.605798611112</v>
      </c>
      <c r="B1414" t="s">
        <v>327</v>
      </c>
      <c r="C1414" t="s">
        <v>1042</v>
      </c>
      <c r="D1414" t="s">
        <v>1012</v>
      </c>
    </row>
    <row r="1415" spans="1:4">
      <c r="A1415" s="14">
        <v>43054.605798611112</v>
      </c>
      <c r="B1415" t="s">
        <v>327</v>
      </c>
      <c r="C1415" t="s">
        <v>1042</v>
      </c>
    </row>
    <row r="1416" spans="1:4">
      <c r="A1416" s="14">
        <v>43054.605798611112</v>
      </c>
      <c r="B1416" t="s">
        <v>327</v>
      </c>
      <c r="C1416" t="s">
        <v>1042</v>
      </c>
    </row>
    <row r="1417" spans="1:4">
      <c r="A1417" s="14">
        <v>43054.605798611112</v>
      </c>
      <c r="B1417" t="s">
        <v>327</v>
      </c>
      <c r="C1417" t="s">
        <v>1042</v>
      </c>
      <c r="D1417" t="s">
        <v>1050</v>
      </c>
    </row>
    <row r="1418" spans="1:4">
      <c r="A1418" s="14">
        <v>43054.605798611112</v>
      </c>
      <c r="B1418" t="s">
        <v>327</v>
      </c>
      <c r="C1418" t="s">
        <v>1042</v>
      </c>
    </row>
    <row r="1419" spans="1:4">
      <c r="A1419" s="14">
        <v>43054.605798611112</v>
      </c>
      <c r="B1419" t="s">
        <v>327</v>
      </c>
      <c r="C1419" t="s">
        <v>1042</v>
      </c>
    </row>
    <row r="1420" spans="1:4">
      <c r="A1420" s="14">
        <v>43054.605798611112</v>
      </c>
      <c r="B1420" t="s">
        <v>327</v>
      </c>
      <c r="C1420" t="s">
        <v>1042</v>
      </c>
      <c r="D1420" t="s">
        <v>1023</v>
      </c>
    </row>
    <row r="1421" spans="1:4">
      <c r="A1421" s="14">
        <v>43054.605798611112</v>
      </c>
      <c r="B1421" t="s">
        <v>327</v>
      </c>
      <c r="C1421" t="s">
        <v>1042</v>
      </c>
    </row>
    <row r="1422" spans="1:4">
      <c r="A1422" s="14">
        <v>43054.605798611112</v>
      </c>
      <c r="B1422" t="s">
        <v>327</v>
      </c>
      <c r="C1422" t="s">
        <v>1042</v>
      </c>
    </row>
    <row r="1423" spans="1:4">
      <c r="A1423" s="14">
        <v>43054.605798611112</v>
      </c>
      <c r="B1423" t="s">
        <v>327</v>
      </c>
      <c r="C1423" t="s">
        <v>1042</v>
      </c>
      <c r="D1423" t="s">
        <v>1012</v>
      </c>
    </row>
    <row r="1424" spans="1:4">
      <c r="A1424" s="14">
        <v>43054.605798611112</v>
      </c>
      <c r="B1424" t="s">
        <v>327</v>
      </c>
      <c r="C1424" t="s">
        <v>1042</v>
      </c>
    </row>
    <row r="1425" spans="1:4">
      <c r="A1425" s="14">
        <v>43054.605798611112</v>
      </c>
      <c r="B1425" t="s">
        <v>327</v>
      </c>
      <c r="C1425" t="s">
        <v>1042</v>
      </c>
    </row>
    <row r="1426" spans="1:4">
      <c r="A1426" s="14">
        <v>43054.605798611112</v>
      </c>
      <c r="B1426" t="s">
        <v>327</v>
      </c>
      <c r="C1426" t="s">
        <v>1042</v>
      </c>
      <c r="D1426" t="s">
        <v>1050</v>
      </c>
    </row>
    <row r="1427" spans="1:4">
      <c r="A1427" s="14">
        <v>43054.605798611112</v>
      </c>
      <c r="B1427" t="s">
        <v>327</v>
      </c>
      <c r="C1427" t="s">
        <v>1042</v>
      </c>
    </row>
    <row r="1428" spans="1:4">
      <c r="A1428" s="14">
        <v>43054.605798611112</v>
      </c>
      <c r="B1428" t="s">
        <v>327</v>
      </c>
      <c r="C1428" t="s">
        <v>1042</v>
      </c>
    </row>
    <row r="1429" spans="1:4">
      <c r="A1429" s="14">
        <v>43054.605798611112</v>
      </c>
      <c r="B1429" t="s">
        <v>327</v>
      </c>
      <c r="C1429" t="s">
        <v>1042</v>
      </c>
    </row>
    <row r="1430" spans="1:4">
      <c r="A1430" s="14">
        <v>43054.605798611112</v>
      </c>
      <c r="B1430" t="s">
        <v>327</v>
      </c>
      <c r="C1430" t="s">
        <v>1042</v>
      </c>
    </row>
    <row r="1431" spans="1:4">
      <c r="A1431" s="14">
        <v>43054.605798611112</v>
      </c>
      <c r="B1431" t="s">
        <v>327</v>
      </c>
      <c r="C1431" t="s">
        <v>1042</v>
      </c>
    </row>
    <row r="1432" spans="1:4">
      <c r="A1432" s="14">
        <v>43054.605798611112</v>
      </c>
      <c r="B1432" t="s">
        <v>327</v>
      </c>
      <c r="C1432" t="s">
        <v>1042</v>
      </c>
      <c r="D1432" t="s">
        <v>1012</v>
      </c>
    </row>
    <row r="1433" spans="1:4">
      <c r="A1433" s="14">
        <v>43054.605798611112</v>
      </c>
      <c r="B1433" t="s">
        <v>327</v>
      </c>
      <c r="C1433" t="s">
        <v>1042</v>
      </c>
    </row>
    <row r="1434" spans="1:4">
      <c r="A1434" s="14">
        <v>43054.605798611112</v>
      </c>
      <c r="B1434" t="s">
        <v>327</v>
      </c>
      <c r="C1434" t="s">
        <v>1042</v>
      </c>
    </row>
    <row r="1435" spans="1:4">
      <c r="A1435" s="14">
        <v>43054.605798611112</v>
      </c>
      <c r="B1435" t="s">
        <v>327</v>
      </c>
      <c r="C1435" t="s">
        <v>1042</v>
      </c>
      <c r="D1435" t="s">
        <v>1050</v>
      </c>
    </row>
    <row r="1436" spans="1:4">
      <c r="A1436" s="14">
        <v>43054.605798611112</v>
      </c>
      <c r="B1436" t="s">
        <v>327</v>
      </c>
      <c r="C1436" t="s">
        <v>1042</v>
      </c>
    </row>
    <row r="1437" spans="1:4">
      <c r="A1437" s="14">
        <v>43054.605798611112</v>
      </c>
      <c r="B1437" t="s">
        <v>327</v>
      </c>
      <c r="C1437" t="s">
        <v>1042</v>
      </c>
    </row>
    <row r="1438" spans="1:4">
      <c r="A1438" s="14">
        <v>43054.605798611112</v>
      </c>
      <c r="B1438" t="s">
        <v>327</v>
      </c>
      <c r="C1438" t="s">
        <v>1042</v>
      </c>
      <c r="D1438" t="s">
        <v>1023</v>
      </c>
    </row>
    <row r="1439" spans="1:4">
      <c r="A1439" s="14">
        <v>43054.605798611112</v>
      </c>
      <c r="B1439" t="s">
        <v>327</v>
      </c>
      <c r="C1439" t="s">
        <v>1042</v>
      </c>
    </row>
    <row r="1440" spans="1:4">
      <c r="A1440" s="14">
        <v>43054.605798611112</v>
      </c>
      <c r="B1440" t="s">
        <v>327</v>
      </c>
      <c r="C1440" t="s">
        <v>1042</v>
      </c>
    </row>
    <row r="1441" spans="1:4">
      <c r="A1441" s="14">
        <v>43054.605798611112</v>
      </c>
      <c r="B1441" t="s">
        <v>327</v>
      </c>
      <c r="C1441" t="s">
        <v>1042</v>
      </c>
      <c r="D1441" t="s">
        <v>1012</v>
      </c>
    </row>
    <row r="1442" spans="1:4">
      <c r="A1442" s="14">
        <v>43054.605798611112</v>
      </c>
      <c r="B1442" t="s">
        <v>327</v>
      </c>
      <c r="C1442" t="s">
        <v>1042</v>
      </c>
    </row>
    <row r="1443" spans="1:4">
      <c r="A1443" s="14">
        <v>43054.605798611112</v>
      </c>
      <c r="B1443" t="s">
        <v>327</v>
      </c>
      <c r="C1443" t="s">
        <v>1042</v>
      </c>
    </row>
    <row r="1444" spans="1:4">
      <c r="A1444" s="14">
        <v>43054.605798611112</v>
      </c>
      <c r="B1444" t="s">
        <v>327</v>
      </c>
      <c r="C1444" t="s">
        <v>1042</v>
      </c>
      <c r="D1444" t="s">
        <v>1050</v>
      </c>
    </row>
    <row r="1445" spans="1:4">
      <c r="A1445" s="14">
        <v>43054.605798611112</v>
      </c>
      <c r="B1445" t="s">
        <v>368</v>
      </c>
      <c r="C1445" t="s">
        <v>1042</v>
      </c>
    </row>
    <row r="1446" spans="1:4">
      <c r="A1446" s="14">
        <v>43054.605798611112</v>
      </c>
      <c r="B1446" t="s">
        <v>368</v>
      </c>
      <c r="C1446" t="s">
        <v>1042</v>
      </c>
    </row>
    <row r="1447" spans="1:4">
      <c r="A1447" s="14">
        <v>43054.605798611112</v>
      </c>
      <c r="B1447" t="s">
        <v>368</v>
      </c>
      <c r="C1447" t="s">
        <v>1042</v>
      </c>
    </row>
    <row r="1448" spans="1:4">
      <c r="A1448" s="14">
        <v>43054.605798611112</v>
      </c>
      <c r="B1448" t="s">
        <v>368</v>
      </c>
      <c r="C1448" t="s">
        <v>1042</v>
      </c>
    </row>
    <row r="1449" spans="1:4">
      <c r="A1449" s="14">
        <v>43054.605798611112</v>
      </c>
      <c r="B1449" t="s">
        <v>368</v>
      </c>
      <c r="C1449" t="s">
        <v>1042</v>
      </c>
    </row>
    <row r="1450" spans="1:4">
      <c r="A1450" s="14">
        <v>43054.605798611112</v>
      </c>
      <c r="B1450" t="s">
        <v>368</v>
      </c>
      <c r="C1450" t="s">
        <v>1042</v>
      </c>
    </row>
    <row r="1451" spans="1:4">
      <c r="A1451" s="14">
        <v>43054.605798611112</v>
      </c>
      <c r="B1451" t="s">
        <v>368</v>
      </c>
      <c r="C1451" t="s">
        <v>1042</v>
      </c>
    </row>
    <row r="1452" spans="1:4">
      <c r="A1452" s="14">
        <v>43054.605798611112</v>
      </c>
      <c r="B1452" t="s">
        <v>368</v>
      </c>
      <c r="C1452" t="s">
        <v>1042</v>
      </c>
    </row>
    <row r="1453" spans="1:4">
      <c r="A1453" s="14">
        <v>43054.605798611112</v>
      </c>
      <c r="B1453" t="s">
        <v>368</v>
      </c>
      <c r="C1453" t="s">
        <v>1042</v>
      </c>
    </row>
    <row r="1454" spans="1:4">
      <c r="A1454" s="14">
        <v>43054.605798611112</v>
      </c>
      <c r="B1454" t="s">
        <v>368</v>
      </c>
      <c r="C1454" t="s">
        <v>1042</v>
      </c>
    </row>
    <row r="1455" spans="1:4">
      <c r="A1455" s="14">
        <v>43054.605798611112</v>
      </c>
      <c r="B1455" t="s">
        <v>368</v>
      </c>
      <c r="C1455" t="s">
        <v>1042</v>
      </c>
    </row>
    <row r="1456" spans="1:4">
      <c r="A1456" s="14">
        <v>43054.605798611112</v>
      </c>
      <c r="B1456" t="s">
        <v>368</v>
      </c>
      <c r="C1456" t="s">
        <v>1042</v>
      </c>
    </row>
    <row r="1457" spans="1:3">
      <c r="A1457" s="14">
        <v>43054.605798611112</v>
      </c>
      <c r="B1457" t="s">
        <v>368</v>
      </c>
      <c r="C1457" t="s">
        <v>1042</v>
      </c>
    </row>
    <row r="1458" spans="1:3">
      <c r="A1458" s="14">
        <v>43054.605798611112</v>
      </c>
      <c r="B1458" t="s">
        <v>368</v>
      </c>
      <c r="C1458" t="s">
        <v>1042</v>
      </c>
    </row>
    <row r="1459" spans="1:3">
      <c r="A1459" s="14">
        <v>43054.605798611112</v>
      </c>
      <c r="B1459" t="s">
        <v>368</v>
      </c>
      <c r="C1459" t="s">
        <v>1042</v>
      </c>
    </row>
    <row r="1460" spans="1:3">
      <c r="A1460" s="14">
        <v>43054.605798611112</v>
      </c>
      <c r="B1460" t="s">
        <v>368</v>
      </c>
      <c r="C1460" t="s">
        <v>1042</v>
      </c>
    </row>
    <row r="1461" spans="1:3">
      <c r="A1461" s="14">
        <v>43054.605798611112</v>
      </c>
      <c r="B1461" t="s">
        <v>368</v>
      </c>
      <c r="C1461" t="s">
        <v>1042</v>
      </c>
    </row>
    <row r="1462" spans="1:3">
      <c r="A1462" s="14">
        <v>43054.605798611112</v>
      </c>
      <c r="B1462" t="s">
        <v>368</v>
      </c>
      <c r="C1462" t="s">
        <v>1042</v>
      </c>
    </row>
    <row r="1463" spans="1:3">
      <c r="A1463" s="14">
        <v>43054.605798611112</v>
      </c>
      <c r="B1463" t="s">
        <v>368</v>
      </c>
      <c r="C1463" t="s">
        <v>1042</v>
      </c>
    </row>
    <row r="1464" spans="1:3">
      <c r="A1464" s="14">
        <v>43054.605798611112</v>
      </c>
      <c r="B1464" t="s">
        <v>368</v>
      </c>
      <c r="C1464" t="s">
        <v>1042</v>
      </c>
    </row>
    <row r="1465" spans="1:3">
      <c r="A1465" s="14">
        <v>43054.605798611112</v>
      </c>
      <c r="B1465" t="s">
        <v>368</v>
      </c>
      <c r="C1465" t="s">
        <v>1042</v>
      </c>
    </row>
    <row r="1466" spans="1:3">
      <c r="A1466" s="14">
        <v>43054.605798611112</v>
      </c>
      <c r="B1466" t="s">
        <v>368</v>
      </c>
      <c r="C1466" t="s">
        <v>1042</v>
      </c>
    </row>
    <row r="1467" spans="1:3">
      <c r="A1467" s="14">
        <v>43054.605798611112</v>
      </c>
      <c r="B1467" t="s">
        <v>368</v>
      </c>
      <c r="C1467" t="s">
        <v>1042</v>
      </c>
    </row>
    <row r="1468" spans="1:3">
      <c r="A1468" s="14">
        <v>43054.605798611112</v>
      </c>
      <c r="B1468" t="s">
        <v>368</v>
      </c>
      <c r="C1468" t="s">
        <v>1042</v>
      </c>
    </row>
    <row r="1469" spans="1:3">
      <c r="A1469" s="14">
        <v>43054.605798611112</v>
      </c>
      <c r="B1469" t="s">
        <v>368</v>
      </c>
      <c r="C1469" t="s">
        <v>1042</v>
      </c>
    </row>
    <row r="1470" spans="1:3">
      <c r="A1470" s="14">
        <v>43054.605798611112</v>
      </c>
      <c r="B1470" t="s">
        <v>368</v>
      </c>
      <c r="C1470" t="s">
        <v>1042</v>
      </c>
    </row>
    <row r="1471" spans="1:3">
      <c r="A1471" s="14">
        <v>43054.605798611112</v>
      </c>
      <c r="B1471" t="s">
        <v>368</v>
      </c>
      <c r="C1471" t="s">
        <v>1042</v>
      </c>
    </row>
    <row r="1472" spans="1:3">
      <c r="A1472" s="14">
        <v>43054.605798611112</v>
      </c>
      <c r="B1472" t="s">
        <v>368</v>
      </c>
      <c r="C1472" t="s">
        <v>1042</v>
      </c>
    </row>
    <row r="1473" spans="1:3">
      <c r="A1473" s="14">
        <v>43054.605798611112</v>
      </c>
      <c r="B1473" t="s">
        <v>368</v>
      </c>
      <c r="C1473" t="s">
        <v>1042</v>
      </c>
    </row>
    <row r="1474" spans="1:3">
      <c r="A1474" s="14">
        <v>43054.605798611112</v>
      </c>
      <c r="B1474" t="s">
        <v>368</v>
      </c>
      <c r="C1474" t="s">
        <v>1042</v>
      </c>
    </row>
    <row r="1475" spans="1:3">
      <c r="A1475" s="14">
        <v>43054.605798611112</v>
      </c>
      <c r="B1475" t="s">
        <v>368</v>
      </c>
      <c r="C1475" t="s">
        <v>1042</v>
      </c>
    </row>
    <row r="1476" spans="1:3">
      <c r="A1476" s="14">
        <v>43054.605798611112</v>
      </c>
      <c r="B1476" t="s">
        <v>368</v>
      </c>
      <c r="C1476" t="s">
        <v>1042</v>
      </c>
    </row>
    <row r="1477" spans="1:3">
      <c r="A1477" s="14">
        <v>43054.605798611112</v>
      </c>
      <c r="B1477" t="s">
        <v>368</v>
      </c>
      <c r="C1477" t="s">
        <v>1042</v>
      </c>
    </row>
    <row r="1478" spans="1:3">
      <c r="A1478" s="14">
        <v>43054.605798611112</v>
      </c>
      <c r="B1478" t="s">
        <v>368</v>
      </c>
      <c r="C1478" t="s">
        <v>1042</v>
      </c>
    </row>
    <row r="1479" spans="1:3">
      <c r="A1479" s="14">
        <v>43054.605798611112</v>
      </c>
      <c r="B1479" t="s">
        <v>368</v>
      </c>
      <c r="C1479" t="s">
        <v>1042</v>
      </c>
    </row>
    <row r="1480" spans="1:3">
      <c r="A1480" s="14">
        <v>43054.605798611112</v>
      </c>
      <c r="B1480" t="s">
        <v>368</v>
      </c>
      <c r="C1480" t="s">
        <v>1042</v>
      </c>
    </row>
    <row r="1481" spans="1:3">
      <c r="A1481" s="14">
        <v>43054.605798611112</v>
      </c>
      <c r="B1481" t="s">
        <v>368</v>
      </c>
      <c r="C1481" t="s">
        <v>1042</v>
      </c>
    </row>
    <row r="1482" spans="1:3">
      <c r="A1482" s="14">
        <v>43054.605798611112</v>
      </c>
      <c r="B1482" t="s">
        <v>368</v>
      </c>
      <c r="C1482" t="s">
        <v>1042</v>
      </c>
    </row>
    <row r="1483" spans="1:3">
      <c r="A1483" s="14">
        <v>43054.605798611112</v>
      </c>
      <c r="B1483" t="s">
        <v>368</v>
      </c>
      <c r="C1483" t="s">
        <v>1042</v>
      </c>
    </row>
    <row r="1484" spans="1:3">
      <c r="A1484" s="14">
        <v>43054.605798611112</v>
      </c>
      <c r="B1484" t="s">
        <v>368</v>
      </c>
      <c r="C1484" t="s">
        <v>1042</v>
      </c>
    </row>
    <row r="1485" spans="1:3">
      <c r="A1485" s="14">
        <v>43054.605798611112</v>
      </c>
      <c r="B1485" t="s">
        <v>368</v>
      </c>
      <c r="C1485" t="s">
        <v>1042</v>
      </c>
    </row>
    <row r="1486" spans="1:3">
      <c r="A1486" s="14">
        <v>43054.605798611112</v>
      </c>
      <c r="B1486" t="s">
        <v>368</v>
      </c>
      <c r="C1486" t="s">
        <v>1042</v>
      </c>
    </row>
    <row r="1487" spans="1:3">
      <c r="A1487" s="14">
        <v>43054.605798611112</v>
      </c>
      <c r="B1487" t="s">
        <v>368</v>
      </c>
      <c r="C1487" t="s">
        <v>1042</v>
      </c>
    </row>
    <row r="1488" spans="1:3">
      <c r="A1488" s="14">
        <v>43054.605798611112</v>
      </c>
      <c r="B1488" t="s">
        <v>368</v>
      </c>
      <c r="C1488" t="s">
        <v>1042</v>
      </c>
    </row>
    <row r="1489" spans="1:4">
      <c r="A1489" s="14">
        <v>43054.605798611112</v>
      </c>
      <c r="B1489" t="s">
        <v>368</v>
      </c>
      <c r="C1489" t="s">
        <v>1042</v>
      </c>
    </row>
    <row r="1490" spans="1:4">
      <c r="A1490" s="14">
        <v>43054.605798611112</v>
      </c>
      <c r="B1490" t="s">
        <v>368</v>
      </c>
      <c r="C1490" t="s">
        <v>1042</v>
      </c>
    </row>
    <row r="1491" spans="1:4">
      <c r="A1491" s="14">
        <v>43054.605798611112</v>
      </c>
      <c r="B1491" t="s">
        <v>368</v>
      </c>
      <c r="C1491" t="s">
        <v>1042</v>
      </c>
    </row>
    <row r="1492" spans="1:4">
      <c r="A1492" s="14">
        <v>43054.605798611112</v>
      </c>
      <c r="B1492" t="s">
        <v>368</v>
      </c>
      <c r="C1492" t="s">
        <v>1042</v>
      </c>
    </row>
    <row r="1493" spans="1:4">
      <c r="A1493" s="14">
        <v>43054.605798611112</v>
      </c>
      <c r="B1493" t="s">
        <v>368</v>
      </c>
      <c r="C1493" t="s">
        <v>1042</v>
      </c>
    </row>
    <row r="1494" spans="1:4">
      <c r="A1494" s="14">
        <v>43054.605798611112</v>
      </c>
      <c r="B1494" t="s">
        <v>368</v>
      </c>
      <c r="C1494" t="s">
        <v>1042</v>
      </c>
    </row>
    <row r="1495" spans="1:4">
      <c r="A1495" s="14">
        <v>43054.605798611112</v>
      </c>
      <c r="B1495" t="s">
        <v>368</v>
      </c>
      <c r="C1495" t="s">
        <v>1042</v>
      </c>
    </row>
    <row r="1496" spans="1:4">
      <c r="A1496" s="14">
        <v>43054.605798611112</v>
      </c>
      <c r="B1496" t="s">
        <v>368</v>
      </c>
      <c r="C1496" t="s">
        <v>1042</v>
      </c>
    </row>
    <row r="1497" spans="1:4">
      <c r="A1497" s="14">
        <v>43054.605798611112</v>
      </c>
      <c r="B1497" t="s">
        <v>368</v>
      </c>
      <c r="C1497" t="s">
        <v>1042</v>
      </c>
    </row>
    <row r="1498" spans="1:4">
      <c r="A1498" s="14">
        <v>43054.605798611112</v>
      </c>
      <c r="B1498" t="s">
        <v>368</v>
      </c>
      <c r="C1498" t="s">
        <v>1042</v>
      </c>
    </row>
    <row r="1499" spans="1:4">
      <c r="A1499" s="14">
        <v>43054.605798611112</v>
      </c>
      <c r="B1499" t="s">
        <v>368</v>
      </c>
      <c r="C1499" t="s">
        <v>1042</v>
      </c>
    </row>
    <row r="1500" spans="1:4">
      <c r="A1500" s="14">
        <v>43054.605798611112</v>
      </c>
      <c r="B1500" t="s">
        <v>318</v>
      </c>
      <c r="C1500" t="s">
        <v>1042</v>
      </c>
    </row>
    <row r="1501" spans="1:4">
      <c r="A1501" s="14">
        <v>43054.605798611112</v>
      </c>
      <c r="B1501" t="s">
        <v>318</v>
      </c>
      <c r="C1501" t="s">
        <v>1042</v>
      </c>
    </row>
    <row r="1502" spans="1:4">
      <c r="A1502" s="14">
        <v>43054.605798611112</v>
      </c>
      <c r="B1502" t="s">
        <v>318</v>
      </c>
      <c r="C1502" t="s">
        <v>1042</v>
      </c>
      <c r="D1502" t="s">
        <v>5426</v>
      </c>
    </row>
    <row r="1503" spans="1:4">
      <c r="A1503" s="14">
        <v>43054.605798611112</v>
      </c>
      <c r="B1503" t="s">
        <v>318</v>
      </c>
      <c r="C1503" t="s">
        <v>1042</v>
      </c>
    </row>
    <row r="1504" spans="1:4">
      <c r="A1504" s="14">
        <v>43054.605798611112</v>
      </c>
      <c r="B1504" t="s">
        <v>318</v>
      </c>
      <c r="C1504" t="s">
        <v>1042</v>
      </c>
    </row>
    <row r="1505" spans="1:4">
      <c r="A1505" s="14">
        <v>43054.605798611112</v>
      </c>
      <c r="B1505" t="s">
        <v>318</v>
      </c>
      <c r="C1505" t="s">
        <v>1042</v>
      </c>
      <c r="D1505" t="s">
        <v>5426</v>
      </c>
    </row>
    <row r="1506" spans="1:4">
      <c r="A1506" s="14">
        <v>43054.605798611112</v>
      </c>
      <c r="B1506" t="s">
        <v>318</v>
      </c>
      <c r="C1506" t="s">
        <v>1042</v>
      </c>
    </row>
    <row r="1507" spans="1:4">
      <c r="A1507" s="14">
        <v>43054.605798611112</v>
      </c>
      <c r="B1507" t="s">
        <v>318</v>
      </c>
      <c r="C1507" t="s">
        <v>1042</v>
      </c>
    </row>
    <row r="1508" spans="1:4">
      <c r="A1508" s="14">
        <v>43054.605798611112</v>
      </c>
      <c r="B1508" t="s">
        <v>318</v>
      </c>
      <c r="C1508" t="s">
        <v>1042</v>
      </c>
    </row>
    <row r="1509" spans="1:4">
      <c r="A1509" s="14">
        <v>43054.605798611112</v>
      </c>
      <c r="B1509" t="s">
        <v>318</v>
      </c>
      <c r="C1509" t="s">
        <v>1042</v>
      </c>
    </row>
    <row r="1510" spans="1:4">
      <c r="A1510" s="14">
        <v>43054.605798611112</v>
      </c>
      <c r="B1510" t="s">
        <v>318</v>
      </c>
      <c r="C1510" t="s">
        <v>1042</v>
      </c>
    </row>
    <row r="1511" spans="1:4">
      <c r="A1511" s="14">
        <v>43054.605798611112</v>
      </c>
      <c r="B1511" t="s">
        <v>248</v>
      </c>
      <c r="C1511" t="s">
        <v>1042</v>
      </c>
    </row>
    <row r="1512" spans="1:4">
      <c r="A1512" s="14">
        <v>43054.605798611112</v>
      </c>
      <c r="B1512" t="s">
        <v>248</v>
      </c>
      <c r="C1512" t="s">
        <v>1042</v>
      </c>
    </row>
    <row r="1513" spans="1:4">
      <c r="A1513" s="14">
        <v>43054.605798611112</v>
      </c>
      <c r="B1513" t="s">
        <v>248</v>
      </c>
      <c r="C1513" t="s">
        <v>1042</v>
      </c>
      <c r="D1513" t="s">
        <v>5440</v>
      </c>
    </row>
    <row r="1514" spans="1:4">
      <c r="A1514" s="14">
        <v>43054.605798611112</v>
      </c>
      <c r="B1514" t="s">
        <v>248</v>
      </c>
      <c r="C1514" t="s">
        <v>1042</v>
      </c>
    </row>
    <row r="1515" spans="1:4">
      <c r="A1515" s="14">
        <v>43054.605798611112</v>
      </c>
      <c r="B1515" t="s">
        <v>248</v>
      </c>
      <c r="C1515" t="s">
        <v>1042</v>
      </c>
    </row>
    <row r="1516" spans="1:4">
      <c r="A1516" s="14">
        <v>43054.605798611112</v>
      </c>
      <c r="B1516" t="s">
        <v>248</v>
      </c>
      <c r="C1516" t="s">
        <v>1042</v>
      </c>
      <c r="D1516" t="s">
        <v>5440</v>
      </c>
    </row>
    <row r="1517" spans="1:4">
      <c r="A1517" s="14">
        <v>43054.605798611112</v>
      </c>
      <c r="B1517" t="s">
        <v>248</v>
      </c>
      <c r="C1517" t="s">
        <v>1042</v>
      </c>
    </row>
    <row r="1518" spans="1:4">
      <c r="A1518" s="14">
        <v>43054.605798611112</v>
      </c>
      <c r="B1518" t="s">
        <v>248</v>
      </c>
      <c r="C1518" t="s">
        <v>1042</v>
      </c>
    </row>
    <row r="1519" spans="1:4">
      <c r="A1519" s="14">
        <v>43054.605798611112</v>
      </c>
      <c r="B1519" t="s">
        <v>248</v>
      </c>
      <c r="C1519" t="s">
        <v>1042</v>
      </c>
      <c r="D1519" t="s">
        <v>5449</v>
      </c>
    </row>
    <row r="1520" spans="1:4">
      <c r="A1520" s="14">
        <v>43054.605798611112</v>
      </c>
      <c r="B1520" t="s">
        <v>311</v>
      </c>
      <c r="C1520" t="s">
        <v>1042</v>
      </c>
    </row>
    <row r="1521" spans="1:4">
      <c r="A1521" s="14">
        <v>43054.605798611112</v>
      </c>
      <c r="B1521" t="s">
        <v>311</v>
      </c>
      <c r="C1521" t="s">
        <v>1042</v>
      </c>
    </row>
    <row r="1522" spans="1:4">
      <c r="A1522" s="14">
        <v>43054.605798611112</v>
      </c>
      <c r="B1522" t="s">
        <v>311</v>
      </c>
      <c r="C1522" t="s">
        <v>1042</v>
      </c>
    </row>
    <row r="1523" spans="1:4">
      <c r="A1523" s="14">
        <v>43054.605798611112</v>
      </c>
      <c r="B1523" t="s">
        <v>311</v>
      </c>
      <c r="C1523" t="s">
        <v>1042</v>
      </c>
    </row>
    <row r="1524" spans="1:4">
      <c r="A1524" s="14">
        <v>43054.605798611112</v>
      </c>
      <c r="B1524" t="s">
        <v>311</v>
      </c>
      <c r="C1524" t="s">
        <v>1042</v>
      </c>
    </row>
    <row r="1525" spans="1:4">
      <c r="A1525" s="14">
        <v>43054.605798611112</v>
      </c>
      <c r="B1525" t="s">
        <v>311</v>
      </c>
      <c r="C1525" t="s">
        <v>1042</v>
      </c>
    </row>
    <row r="1526" spans="1:4">
      <c r="A1526" s="14">
        <v>43054.605798611112</v>
      </c>
      <c r="B1526" t="s">
        <v>311</v>
      </c>
      <c r="C1526" t="s">
        <v>1042</v>
      </c>
    </row>
    <row r="1527" spans="1:4">
      <c r="A1527" s="14">
        <v>43054.605798611112</v>
      </c>
      <c r="B1527" t="s">
        <v>311</v>
      </c>
      <c r="C1527" t="s">
        <v>1042</v>
      </c>
    </row>
    <row r="1528" spans="1:4">
      <c r="A1528" s="14">
        <v>43054.605798611112</v>
      </c>
      <c r="B1528" t="s">
        <v>311</v>
      </c>
      <c r="C1528" t="s">
        <v>1042</v>
      </c>
      <c r="D1528" t="s">
        <v>5450</v>
      </c>
    </row>
    <row r="1529" spans="1:4">
      <c r="A1529" s="14">
        <v>43054.605798611112</v>
      </c>
      <c r="B1529" t="s">
        <v>311</v>
      </c>
      <c r="C1529" t="s">
        <v>1042</v>
      </c>
      <c r="D1529" t="s">
        <v>5466</v>
      </c>
    </row>
    <row r="1530" spans="1:4">
      <c r="A1530" s="14">
        <v>43054.605798611112</v>
      </c>
      <c r="B1530" t="s">
        <v>311</v>
      </c>
      <c r="C1530" t="s">
        <v>1042</v>
      </c>
    </row>
    <row r="1531" spans="1:4">
      <c r="A1531" s="14">
        <v>43054.605798611112</v>
      </c>
      <c r="B1531" t="s">
        <v>311</v>
      </c>
      <c r="C1531" t="s">
        <v>1042</v>
      </c>
    </row>
    <row r="1532" spans="1:4">
      <c r="A1532" s="14">
        <v>43054.605798611112</v>
      </c>
      <c r="B1532" t="s">
        <v>311</v>
      </c>
      <c r="C1532" t="s">
        <v>1042</v>
      </c>
    </row>
    <row r="1533" spans="1:4">
      <c r="A1533" s="14">
        <v>43054.605798611112</v>
      </c>
      <c r="B1533" t="s">
        <v>263</v>
      </c>
      <c r="C1533" t="s">
        <v>1042</v>
      </c>
    </row>
    <row r="1534" spans="1:4">
      <c r="A1534" s="14">
        <v>43054.605798611112</v>
      </c>
      <c r="B1534" t="s">
        <v>263</v>
      </c>
      <c r="C1534" t="s">
        <v>1042</v>
      </c>
    </row>
    <row r="1535" spans="1:4">
      <c r="A1535" s="14">
        <v>43054.605798611112</v>
      </c>
      <c r="B1535" t="s">
        <v>263</v>
      </c>
      <c r="C1535" t="s">
        <v>1042</v>
      </c>
    </row>
    <row r="1536" spans="1:4">
      <c r="A1536" s="14">
        <v>43054.605798611112</v>
      </c>
      <c r="B1536" t="s">
        <v>263</v>
      </c>
      <c r="C1536" t="s">
        <v>1042</v>
      </c>
    </row>
    <row r="1537" spans="1:3">
      <c r="A1537" s="14">
        <v>43054.605798611112</v>
      </c>
      <c r="B1537" t="s">
        <v>263</v>
      </c>
      <c r="C1537" t="s">
        <v>1042</v>
      </c>
    </row>
    <row r="1538" spans="1:3">
      <c r="A1538" s="14">
        <v>43054.605798611112</v>
      </c>
      <c r="B1538" t="s">
        <v>263</v>
      </c>
      <c r="C1538" t="s">
        <v>1042</v>
      </c>
    </row>
    <row r="1539" spans="1:3">
      <c r="A1539" s="14">
        <v>43054.605798611112</v>
      </c>
      <c r="B1539" t="s">
        <v>263</v>
      </c>
      <c r="C1539" t="s">
        <v>1042</v>
      </c>
    </row>
    <row r="1540" spans="1:3">
      <c r="A1540" s="14">
        <v>43054.605798611112</v>
      </c>
      <c r="B1540" t="s">
        <v>263</v>
      </c>
      <c r="C1540" t="s">
        <v>1042</v>
      </c>
    </row>
    <row r="1541" spans="1:3">
      <c r="A1541" s="14">
        <v>43054.605798611112</v>
      </c>
      <c r="B1541" t="s">
        <v>263</v>
      </c>
      <c r="C1541" t="s">
        <v>1042</v>
      </c>
    </row>
    <row r="1542" spans="1:3">
      <c r="A1542" s="14">
        <v>43054.605798611112</v>
      </c>
      <c r="B1542" t="s">
        <v>263</v>
      </c>
      <c r="C1542" t="s">
        <v>1042</v>
      </c>
    </row>
    <row r="1543" spans="1:3">
      <c r="A1543" s="14">
        <v>43054.605798611112</v>
      </c>
      <c r="B1543" t="s">
        <v>263</v>
      </c>
      <c r="C1543" t="s">
        <v>1042</v>
      </c>
    </row>
    <row r="1544" spans="1:3">
      <c r="A1544" s="14">
        <v>43054.605798611112</v>
      </c>
      <c r="B1544" t="s">
        <v>263</v>
      </c>
      <c r="C1544" t="s">
        <v>1042</v>
      </c>
    </row>
    <row r="1545" spans="1:3">
      <c r="A1545" s="14">
        <v>43054.605798611112</v>
      </c>
      <c r="B1545" t="s">
        <v>263</v>
      </c>
      <c r="C1545" t="s">
        <v>1042</v>
      </c>
    </row>
    <row r="1546" spans="1:3">
      <c r="A1546" s="14">
        <v>43054.605798611112</v>
      </c>
      <c r="B1546" t="s">
        <v>263</v>
      </c>
      <c r="C1546" t="s">
        <v>1042</v>
      </c>
    </row>
    <row r="1547" spans="1:3">
      <c r="A1547" s="14">
        <v>43054.605798611112</v>
      </c>
      <c r="B1547" t="s">
        <v>263</v>
      </c>
      <c r="C1547" t="s">
        <v>1042</v>
      </c>
    </row>
    <row r="1548" spans="1:3">
      <c r="A1548" s="14">
        <v>43054.605798611112</v>
      </c>
      <c r="B1548" t="s">
        <v>263</v>
      </c>
      <c r="C1548" t="s">
        <v>1042</v>
      </c>
    </row>
    <row r="1549" spans="1:3">
      <c r="A1549" s="14">
        <v>43054.605798611112</v>
      </c>
      <c r="B1549" t="s">
        <v>263</v>
      </c>
      <c r="C1549" t="s">
        <v>1042</v>
      </c>
    </row>
    <row r="1550" spans="1:3">
      <c r="A1550" s="14">
        <v>43054.605798611112</v>
      </c>
      <c r="B1550" t="s">
        <v>263</v>
      </c>
      <c r="C1550" t="s">
        <v>1042</v>
      </c>
    </row>
    <row r="1551" spans="1:3">
      <c r="A1551" s="14">
        <v>43054.605798611112</v>
      </c>
      <c r="B1551" t="s">
        <v>263</v>
      </c>
      <c r="C1551" t="s">
        <v>1042</v>
      </c>
    </row>
    <row r="1552" spans="1:3">
      <c r="A1552" s="14">
        <v>43054.605798611112</v>
      </c>
      <c r="B1552" t="s">
        <v>263</v>
      </c>
      <c r="C1552" t="s">
        <v>1042</v>
      </c>
    </row>
    <row r="1553" spans="1:4">
      <c r="A1553" s="14">
        <v>43054.605798611112</v>
      </c>
      <c r="B1553" t="s">
        <v>263</v>
      </c>
      <c r="C1553" t="s">
        <v>1042</v>
      </c>
    </row>
    <row r="1554" spans="1:4">
      <c r="A1554" s="14">
        <v>43054.605798611112</v>
      </c>
      <c r="B1554" t="s">
        <v>263</v>
      </c>
      <c r="C1554" t="s">
        <v>1042</v>
      </c>
    </row>
    <row r="1555" spans="1:4">
      <c r="A1555" s="14">
        <v>43054.605798611112</v>
      </c>
      <c r="B1555" t="s">
        <v>263</v>
      </c>
      <c r="C1555" t="s">
        <v>1042</v>
      </c>
    </row>
    <row r="1556" spans="1:4">
      <c r="A1556" s="14">
        <v>43054.605798611112</v>
      </c>
      <c r="B1556" t="s">
        <v>263</v>
      </c>
      <c r="C1556" t="s">
        <v>1042</v>
      </c>
    </row>
    <row r="1557" spans="1:4">
      <c r="A1557" s="14">
        <v>43054.605798611112</v>
      </c>
      <c r="B1557" t="s">
        <v>263</v>
      </c>
      <c r="C1557" t="s">
        <v>1042</v>
      </c>
    </row>
    <row r="1558" spans="1:4">
      <c r="A1558" s="14">
        <v>43054.605798611112</v>
      </c>
      <c r="B1558" t="s">
        <v>263</v>
      </c>
      <c r="C1558" t="s">
        <v>1042</v>
      </c>
    </row>
    <row r="1559" spans="1:4">
      <c r="A1559" s="14">
        <v>43054.605798611112</v>
      </c>
      <c r="B1559" t="s">
        <v>263</v>
      </c>
      <c r="C1559" t="s">
        <v>1042</v>
      </c>
    </row>
    <row r="1560" spans="1:4">
      <c r="A1560" s="14">
        <v>43054.605798611112</v>
      </c>
      <c r="B1560" t="s">
        <v>192</v>
      </c>
      <c r="C1560" t="s">
        <v>1042</v>
      </c>
    </row>
    <row r="1561" spans="1:4">
      <c r="A1561" s="14">
        <v>43054.605798611112</v>
      </c>
      <c r="B1561" t="s">
        <v>192</v>
      </c>
      <c r="C1561" t="s">
        <v>1042</v>
      </c>
    </row>
    <row r="1562" spans="1:4">
      <c r="A1562" s="14">
        <v>43054.605798611112</v>
      </c>
      <c r="B1562" t="s">
        <v>192</v>
      </c>
      <c r="C1562" t="s">
        <v>1042</v>
      </c>
      <c r="D1562" t="s">
        <v>5438</v>
      </c>
    </row>
    <row r="1563" spans="1:4">
      <c r="A1563" s="14">
        <v>43054.605798611112</v>
      </c>
      <c r="B1563" t="s">
        <v>192</v>
      </c>
      <c r="C1563" t="s">
        <v>1042</v>
      </c>
    </row>
    <row r="1564" spans="1:4">
      <c r="A1564" s="14">
        <v>43054.605798611112</v>
      </c>
      <c r="B1564" t="s">
        <v>192</v>
      </c>
      <c r="C1564" t="s">
        <v>1042</v>
      </c>
    </row>
    <row r="1565" spans="1:4">
      <c r="A1565" s="14">
        <v>43054.605798611112</v>
      </c>
      <c r="B1565" t="s">
        <v>192</v>
      </c>
      <c r="C1565" t="s">
        <v>1042</v>
      </c>
    </row>
    <row r="1566" spans="1:4">
      <c r="A1566" s="14">
        <v>43054.605798611112</v>
      </c>
      <c r="B1566" t="s">
        <v>192</v>
      </c>
      <c r="C1566" t="s">
        <v>1042</v>
      </c>
    </row>
    <row r="1567" spans="1:4">
      <c r="A1567" s="14">
        <v>43054.605798611112</v>
      </c>
      <c r="B1567" t="s">
        <v>192</v>
      </c>
      <c r="C1567" t="s">
        <v>1042</v>
      </c>
    </row>
    <row r="1568" spans="1:4">
      <c r="A1568" s="14">
        <v>43054.605798611112</v>
      </c>
      <c r="B1568" t="s">
        <v>192</v>
      </c>
      <c r="C1568" t="s">
        <v>1042</v>
      </c>
    </row>
    <row r="1569" spans="1:4">
      <c r="A1569" s="14">
        <v>43054.605798611112</v>
      </c>
      <c r="B1569" t="s">
        <v>172</v>
      </c>
      <c r="C1569" t="s">
        <v>1042</v>
      </c>
    </row>
    <row r="1570" spans="1:4">
      <c r="A1570" s="14">
        <v>43054.605798611112</v>
      </c>
      <c r="B1570" t="s">
        <v>172</v>
      </c>
      <c r="C1570" t="s">
        <v>1042</v>
      </c>
    </row>
    <row r="1571" spans="1:4">
      <c r="A1571" s="14">
        <v>43054.605798611112</v>
      </c>
      <c r="B1571" t="s">
        <v>172</v>
      </c>
      <c r="C1571" t="s">
        <v>1042</v>
      </c>
      <c r="D1571" t="s">
        <v>5437</v>
      </c>
    </row>
    <row r="1572" spans="1:4">
      <c r="A1572" s="14">
        <v>43054.605798611112</v>
      </c>
      <c r="B1572" t="s">
        <v>172</v>
      </c>
      <c r="C1572" t="s">
        <v>1042</v>
      </c>
    </row>
    <row r="1573" spans="1:4">
      <c r="A1573" s="14">
        <v>43054.605798611112</v>
      </c>
      <c r="B1573" t="s">
        <v>172</v>
      </c>
      <c r="C1573" t="s">
        <v>1042</v>
      </c>
    </row>
    <row r="1574" spans="1:4">
      <c r="A1574" s="14">
        <v>43054.605798611112</v>
      </c>
      <c r="B1574" t="s">
        <v>172</v>
      </c>
      <c r="C1574" t="s">
        <v>1042</v>
      </c>
      <c r="D1574" t="s">
        <v>5444</v>
      </c>
    </row>
    <row r="1575" spans="1:4">
      <c r="A1575" s="14">
        <v>43054.605798611112</v>
      </c>
      <c r="B1575" t="s">
        <v>172</v>
      </c>
      <c r="C1575" t="s">
        <v>1042</v>
      </c>
    </row>
    <row r="1576" spans="1:4">
      <c r="A1576" s="14">
        <v>43054.605798611112</v>
      </c>
      <c r="B1576" t="s">
        <v>172</v>
      </c>
      <c r="C1576" t="s">
        <v>1042</v>
      </c>
    </row>
    <row r="1577" spans="1:4">
      <c r="A1577" s="14">
        <v>43054.605798611112</v>
      </c>
      <c r="B1577" t="s">
        <v>172</v>
      </c>
      <c r="C1577" t="s">
        <v>1042</v>
      </c>
    </row>
    <row r="1578" spans="1:4">
      <c r="A1578" s="14">
        <v>43054.605798611112</v>
      </c>
      <c r="B1578" t="s">
        <v>327</v>
      </c>
      <c r="C1578" t="s">
        <v>1042</v>
      </c>
    </row>
    <row r="1579" spans="1:4">
      <c r="A1579" s="14">
        <v>43054.605798611112</v>
      </c>
      <c r="B1579" t="s">
        <v>327</v>
      </c>
      <c r="C1579" t="s">
        <v>1042</v>
      </c>
    </row>
    <row r="1580" spans="1:4">
      <c r="A1580" s="14">
        <v>43054.605798611112</v>
      </c>
      <c r="B1580" t="s">
        <v>327</v>
      </c>
      <c r="C1580" t="s">
        <v>1042</v>
      </c>
      <c r="D1580" t="s">
        <v>5441</v>
      </c>
    </row>
    <row r="1581" spans="1:4">
      <c r="A1581" s="14">
        <v>43054.605798611112</v>
      </c>
      <c r="B1581" t="s">
        <v>327</v>
      </c>
      <c r="C1581" t="s">
        <v>1042</v>
      </c>
    </row>
    <row r="1582" spans="1:4">
      <c r="A1582" s="14">
        <v>43054.605798611112</v>
      </c>
      <c r="B1582" t="s">
        <v>327</v>
      </c>
      <c r="C1582" t="s">
        <v>1042</v>
      </c>
    </row>
    <row r="1583" spans="1:4">
      <c r="A1583" s="14">
        <v>43054.605798611112</v>
      </c>
      <c r="B1583" t="s">
        <v>327</v>
      </c>
      <c r="C1583" t="s">
        <v>1042</v>
      </c>
      <c r="D1583" t="s">
        <v>5445</v>
      </c>
    </row>
    <row r="1584" spans="1:4">
      <c r="A1584" s="14">
        <v>43054.605798611112</v>
      </c>
      <c r="B1584" t="s">
        <v>327</v>
      </c>
      <c r="C1584" t="s">
        <v>1042</v>
      </c>
    </row>
    <row r="1585" spans="1:4">
      <c r="A1585" s="14">
        <v>43054.605798611112</v>
      </c>
      <c r="B1585" t="s">
        <v>327</v>
      </c>
      <c r="C1585" t="s">
        <v>1042</v>
      </c>
    </row>
    <row r="1586" spans="1:4">
      <c r="A1586" s="14">
        <v>43054.605798611112</v>
      </c>
      <c r="B1586" t="s">
        <v>327</v>
      </c>
      <c r="C1586" t="s">
        <v>1042</v>
      </c>
      <c r="D1586" t="s">
        <v>5451</v>
      </c>
    </row>
    <row r="1587" spans="1:4">
      <c r="A1587" s="14">
        <v>43054.605798611112</v>
      </c>
      <c r="B1587" t="s">
        <v>254</v>
      </c>
      <c r="C1587" t="s">
        <v>1042</v>
      </c>
    </row>
    <row r="1588" spans="1:4">
      <c r="A1588" s="14">
        <v>43054.605798611112</v>
      </c>
      <c r="B1588" t="s">
        <v>254</v>
      </c>
      <c r="C1588" t="s">
        <v>1042</v>
      </c>
    </row>
    <row r="1589" spans="1:4">
      <c r="A1589" s="14">
        <v>43054.605798611112</v>
      </c>
      <c r="B1589" t="s">
        <v>254</v>
      </c>
      <c r="C1589" t="s">
        <v>1042</v>
      </c>
      <c r="D1589" t="s">
        <v>933</v>
      </c>
    </row>
    <row r="1590" spans="1:4">
      <c r="A1590" s="14">
        <v>43054.605798611112</v>
      </c>
      <c r="B1590" t="s">
        <v>254</v>
      </c>
      <c r="C1590" t="s">
        <v>1042</v>
      </c>
    </row>
    <row r="1591" spans="1:4">
      <c r="A1591" s="14">
        <v>43054.605798611112</v>
      </c>
      <c r="B1591" t="s">
        <v>254</v>
      </c>
      <c r="C1591" t="s">
        <v>1042</v>
      </c>
    </row>
    <row r="1592" spans="1:4">
      <c r="A1592" s="14">
        <v>43054.605798611112</v>
      </c>
      <c r="B1592" t="s">
        <v>254</v>
      </c>
      <c r="C1592" t="s">
        <v>1042</v>
      </c>
      <c r="D1592" t="s">
        <v>933</v>
      </c>
    </row>
    <row r="1593" spans="1:4">
      <c r="A1593" s="14">
        <v>43054.605798611112</v>
      </c>
      <c r="B1593" t="s">
        <v>254</v>
      </c>
      <c r="C1593" t="s">
        <v>1042</v>
      </c>
    </row>
    <row r="1594" spans="1:4">
      <c r="A1594" s="14">
        <v>43054.605798611112</v>
      </c>
      <c r="B1594" t="s">
        <v>254</v>
      </c>
      <c r="C1594" t="s">
        <v>1042</v>
      </c>
    </row>
    <row r="1595" spans="1:4">
      <c r="A1595" s="14">
        <v>43054.605798611112</v>
      </c>
      <c r="B1595" t="s">
        <v>254</v>
      </c>
      <c r="C1595" t="s">
        <v>1042</v>
      </c>
      <c r="D1595" t="s">
        <v>933</v>
      </c>
    </row>
    <row r="1596" spans="1:4">
      <c r="A1596" s="14">
        <v>43054.605798611112</v>
      </c>
      <c r="B1596" t="s">
        <v>155</v>
      </c>
      <c r="C1596" t="s">
        <v>1042</v>
      </c>
    </row>
    <row r="1597" spans="1:4">
      <c r="A1597" s="14">
        <v>43054.605798611112</v>
      </c>
      <c r="B1597" t="s">
        <v>155</v>
      </c>
      <c r="C1597" t="s">
        <v>1042</v>
      </c>
    </row>
    <row r="1598" spans="1:4">
      <c r="A1598" s="14">
        <v>43054.605798611112</v>
      </c>
      <c r="B1598" t="s">
        <v>155</v>
      </c>
      <c r="C1598" t="s">
        <v>1042</v>
      </c>
      <c r="D1598" t="s">
        <v>993</v>
      </c>
    </row>
    <row r="1599" spans="1:4">
      <c r="A1599" s="14">
        <v>43054.605798611112</v>
      </c>
      <c r="B1599" t="s">
        <v>155</v>
      </c>
      <c r="C1599" t="s">
        <v>1042</v>
      </c>
    </row>
    <row r="1600" spans="1:4">
      <c r="A1600" s="14">
        <v>43054.605798611112</v>
      </c>
      <c r="B1600" t="s">
        <v>155</v>
      </c>
      <c r="C1600" t="s">
        <v>1042</v>
      </c>
    </row>
    <row r="1601" spans="1:4">
      <c r="A1601" s="14">
        <v>43054.605798611112</v>
      </c>
      <c r="B1601" t="s">
        <v>155</v>
      </c>
      <c r="C1601" t="s">
        <v>1042</v>
      </c>
      <c r="D1601" t="s">
        <v>1003</v>
      </c>
    </row>
    <row r="1602" spans="1:4">
      <c r="A1602" s="14">
        <v>43054.605798611112</v>
      </c>
      <c r="B1602" t="s">
        <v>155</v>
      </c>
      <c r="C1602" t="s">
        <v>1042</v>
      </c>
    </row>
    <row r="1603" spans="1:4">
      <c r="A1603" s="14">
        <v>43054.605798611112</v>
      </c>
      <c r="B1603" t="s">
        <v>155</v>
      </c>
      <c r="C1603" t="s">
        <v>1042</v>
      </c>
    </row>
    <row r="1604" spans="1:4">
      <c r="A1604" s="14">
        <v>43054.605798611112</v>
      </c>
      <c r="B1604" t="s">
        <v>155</v>
      </c>
      <c r="C1604" t="s">
        <v>1042</v>
      </c>
    </row>
    <row r="1605" spans="1:4">
      <c r="A1605" s="14">
        <v>43054.605798611112</v>
      </c>
      <c r="B1605" t="s">
        <v>291</v>
      </c>
      <c r="C1605" t="s">
        <v>1042</v>
      </c>
    </row>
    <row r="1606" spans="1:4">
      <c r="A1606" s="14">
        <v>43054.605798611112</v>
      </c>
      <c r="B1606" t="s">
        <v>291</v>
      </c>
      <c r="C1606" t="s">
        <v>1042</v>
      </c>
    </row>
    <row r="1607" spans="1:4">
      <c r="A1607" s="14">
        <v>43054.605798611112</v>
      </c>
      <c r="B1607" t="s">
        <v>291</v>
      </c>
      <c r="C1607" t="s">
        <v>1042</v>
      </c>
    </row>
    <row r="1608" spans="1:4">
      <c r="A1608" s="14">
        <v>43054.605798611112</v>
      </c>
      <c r="B1608" t="s">
        <v>291</v>
      </c>
      <c r="C1608" t="s">
        <v>1042</v>
      </c>
    </row>
    <row r="1609" spans="1:4">
      <c r="A1609" s="14">
        <v>43054.605798611112</v>
      </c>
      <c r="B1609" t="s">
        <v>291</v>
      </c>
      <c r="C1609" t="s">
        <v>1042</v>
      </c>
    </row>
    <row r="1610" spans="1:4">
      <c r="A1610" s="14">
        <v>43054.605798611112</v>
      </c>
      <c r="B1610" t="s">
        <v>291</v>
      </c>
      <c r="C1610" t="s">
        <v>1042</v>
      </c>
      <c r="D1610" t="s">
        <v>5430</v>
      </c>
    </row>
    <row r="1611" spans="1:4">
      <c r="A1611" s="14">
        <v>43054.605798611112</v>
      </c>
      <c r="B1611" t="s">
        <v>291</v>
      </c>
      <c r="C1611" t="s">
        <v>1042</v>
      </c>
    </row>
    <row r="1612" spans="1:4">
      <c r="A1612" s="14">
        <v>43054.605798611112</v>
      </c>
      <c r="B1612" t="s">
        <v>291</v>
      </c>
      <c r="C1612" t="s">
        <v>1042</v>
      </c>
    </row>
    <row r="1613" spans="1:4">
      <c r="A1613" s="14">
        <v>43054.605798611112</v>
      </c>
      <c r="B1613" t="s">
        <v>291</v>
      </c>
      <c r="C1613" t="s">
        <v>1042</v>
      </c>
    </row>
    <row r="1614" spans="1:4">
      <c r="A1614" s="14">
        <v>43054.605798611112</v>
      </c>
      <c r="B1614" t="s">
        <v>280</v>
      </c>
      <c r="C1614" t="s">
        <v>1042</v>
      </c>
    </row>
    <row r="1615" spans="1:4">
      <c r="A1615" s="14">
        <v>43054.605798611112</v>
      </c>
      <c r="B1615" t="s">
        <v>280</v>
      </c>
      <c r="C1615" t="s">
        <v>1042</v>
      </c>
    </row>
    <row r="1616" spans="1:4">
      <c r="A1616" s="14">
        <v>43054.605798611112</v>
      </c>
      <c r="B1616" t="s">
        <v>280</v>
      </c>
      <c r="C1616" t="s">
        <v>1042</v>
      </c>
      <c r="D1616" t="s">
        <v>998</v>
      </c>
    </row>
    <row r="1617" spans="1:4">
      <c r="A1617" s="14">
        <v>43054.605798611112</v>
      </c>
      <c r="B1617" t="s">
        <v>280</v>
      </c>
      <c r="C1617" t="s">
        <v>1042</v>
      </c>
    </row>
    <row r="1618" spans="1:4">
      <c r="A1618" s="14">
        <v>43054.605798611112</v>
      </c>
      <c r="B1618" t="s">
        <v>280</v>
      </c>
      <c r="C1618" t="s">
        <v>1042</v>
      </c>
    </row>
    <row r="1619" spans="1:4">
      <c r="A1619" s="14">
        <v>43054.605798611112</v>
      </c>
      <c r="B1619" t="s">
        <v>280</v>
      </c>
      <c r="C1619" t="s">
        <v>1042</v>
      </c>
      <c r="D1619" t="s">
        <v>998</v>
      </c>
    </row>
    <row r="1620" spans="1:4">
      <c r="A1620" s="14">
        <v>43054.605798611112</v>
      </c>
      <c r="B1620" t="s">
        <v>280</v>
      </c>
      <c r="C1620" t="s">
        <v>1042</v>
      </c>
    </row>
    <row r="1621" spans="1:4">
      <c r="A1621" s="14">
        <v>43054.605798611112</v>
      </c>
      <c r="B1621" t="s">
        <v>280</v>
      </c>
      <c r="C1621" t="s">
        <v>1042</v>
      </c>
    </row>
    <row r="1622" spans="1:4">
      <c r="A1622" s="14">
        <v>43054.605798611112</v>
      </c>
      <c r="B1622" t="s">
        <v>280</v>
      </c>
      <c r="C1622" t="s">
        <v>1042</v>
      </c>
      <c r="D1622" t="s">
        <v>998</v>
      </c>
    </row>
    <row r="1623" spans="1:4">
      <c r="A1623" s="14">
        <v>43054.605798611112</v>
      </c>
      <c r="B1623" t="s">
        <v>285</v>
      </c>
      <c r="C1623" t="s">
        <v>1042</v>
      </c>
    </row>
    <row r="1624" spans="1:4">
      <c r="A1624" s="14">
        <v>43054.605798611112</v>
      </c>
      <c r="B1624" t="s">
        <v>285</v>
      </c>
      <c r="C1624" t="s">
        <v>1042</v>
      </c>
    </row>
    <row r="1625" spans="1:4">
      <c r="A1625" s="14">
        <v>43054.605798611112</v>
      </c>
      <c r="B1625" t="s">
        <v>285</v>
      </c>
      <c r="C1625" t="s">
        <v>1042</v>
      </c>
      <c r="D1625" t="s">
        <v>5425</v>
      </c>
    </row>
    <row r="1626" spans="1:4">
      <c r="A1626" s="14">
        <v>43054.605798611112</v>
      </c>
      <c r="B1626" t="s">
        <v>285</v>
      </c>
      <c r="C1626" t="s">
        <v>1042</v>
      </c>
    </row>
    <row r="1627" spans="1:4">
      <c r="A1627" s="14">
        <v>43054.605798611112</v>
      </c>
      <c r="B1627" t="s">
        <v>285</v>
      </c>
      <c r="C1627" t="s">
        <v>1042</v>
      </c>
    </row>
    <row r="1628" spans="1:4">
      <c r="A1628" s="14">
        <v>43054.605798611112</v>
      </c>
      <c r="B1628" t="s">
        <v>285</v>
      </c>
      <c r="C1628" t="s">
        <v>1042</v>
      </c>
      <c r="D1628" t="s">
        <v>5425</v>
      </c>
    </row>
    <row r="1629" spans="1:4">
      <c r="A1629" s="14">
        <v>43054.605798611112</v>
      </c>
      <c r="B1629" t="s">
        <v>285</v>
      </c>
      <c r="C1629" t="s">
        <v>1042</v>
      </c>
    </row>
    <row r="1630" spans="1:4">
      <c r="A1630" s="14">
        <v>43054.605798611112</v>
      </c>
      <c r="B1630" t="s">
        <v>285</v>
      </c>
      <c r="C1630" t="s">
        <v>1042</v>
      </c>
    </row>
    <row r="1631" spans="1:4">
      <c r="A1631" s="14">
        <v>43054.605798611112</v>
      </c>
      <c r="B1631" t="s">
        <v>285</v>
      </c>
      <c r="C1631" t="s">
        <v>1042</v>
      </c>
      <c r="D1631" t="s">
        <v>1015</v>
      </c>
    </row>
    <row r="1632" spans="1:4">
      <c r="A1632" s="14">
        <v>43054.605798611112</v>
      </c>
      <c r="B1632" t="s">
        <v>147</v>
      </c>
      <c r="C1632" t="s">
        <v>1042</v>
      </c>
    </row>
    <row r="1633" spans="1:4">
      <c r="A1633" s="14">
        <v>43054.605798611112</v>
      </c>
      <c r="B1633" t="s">
        <v>147</v>
      </c>
      <c r="C1633" t="s">
        <v>1042</v>
      </c>
    </row>
    <row r="1634" spans="1:4">
      <c r="A1634" s="14">
        <v>43054.605798611112</v>
      </c>
      <c r="B1634" t="s">
        <v>147</v>
      </c>
      <c r="C1634" t="s">
        <v>1042</v>
      </c>
    </row>
    <row r="1635" spans="1:4">
      <c r="A1635" s="14">
        <v>43054.605798611112</v>
      </c>
      <c r="B1635" t="s">
        <v>147</v>
      </c>
      <c r="C1635" t="s">
        <v>1042</v>
      </c>
    </row>
    <row r="1636" spans="1:4">
      <c r="A1636" s="14">
        <v>43054.605798611112</v>
      </c>
      <c r="B1636" t="s">
        <v>147</v>
      </c>
      <c r="C1636" t="s">
        <v>1042</v>
      </c>
    </row>
    <row r="1637" spans="1:4">
      <c r="A1637" s="14">
        <v>43054.605798611112</v>
      </c>
      <c r="B1637" t="s">
        <v>147</v>
      </c>
      <c r="C1637" t="s">
        <v>1042</v>
      </c>
    </row>
    <row r="1638" spans="1:4">
      <c r="A1638" s="14">
        <v>43054.605798611112</v>
      </c>
      <c r="B1638" t="s">
        <v>147</v>
      </c>
      <c r="C1638" t="s">
        <v>1042</v>
      </c>
    </row>
    <row r="1639" spans="1:4">
      <c r="A1639" s="14">
        <v>43054.605798611112</v>
      </c>
      <c r="B1639" t="s">
        <v>147</v>
      </c>
      <c r="C1639" t="s">
        <v>1042</v>
      </c>
    </row>
    <row r="1640" spans="1:4">
      <c r="A1640" s="14">
        <v>43054.605798611112</v>
      </c>
      <c r="B1640" t="s">
        <v>147</v>
      </c>
      <c r="C1640" t="s">
        <v>1042</v>
      </c>
    </row>
    <row r="1641" spans="1:4">
      <c r="A1641" s="14">
        <v>43054.605798611112</v>
      </c>
      <c r="B1641" t="s">
        <v>117</v>
      </c>
      <c r="C1641" t="s">
        <v>1042</v>
      </c>
    </row>
    <row r="1642" spans="1:4">
      <c r="A1642" s="14">
        <v>43054.605798611112</v>
      </c>
      <c r="B1642" t="s">
        <v>117</v>
      </c>
      <c r="C1642" t="s">
        <v>1042</v>
      </c>
    </row>
    <row r="1643" spans="1:4">
      <c r="A1643" s="14">
        <v>43054.605798611112</v>
      </c>
      <c r="B1643" t="s">
        <v>117</v>
      </c>
      <c r="C1643" t="s">
        <v>1042</v>
      </c>
      <c r="D1643" t="s">
        <v>5435</v>
      </c>
    </row>
    <row r="1644" spans="1:4">
      <c r="A1644" s="14">
        <v>43054.605798611112</v>
      </c>
      <c r="B1644" t="s">
        <v>117</v>
      </c>
      <c r="C1644" t="s">
        <v>1042</v>
      </c>
    </row>
    <row r="1645" spans="1:4">
      <c r="A1645" s="14">
        <v>43054.605798611112</v>
      </c>
      <c r="B1645" t="s">
        <v>117</v>
      </c>
      <c r="C1645" t="s">
        <v>1042</v>
      </c>
    </row>
    <row r="1646" spans="1:4">
      <c r="A1646" s="14">
        <v>43054.605798611112</v>
      </c>
      <c r="B1646" t="s">
        <v>117</v>
      </c>
      <c r="C1646" t="s">
        <v>1042</v>
      </c>
    </row>
    <row r="1647" spans="1:4">
      <c r="A1647" s="14">
        <v>43054.605798611112</v>
      </c>
      <c r="B1647" t="s">
        <v>117</v>
      </c>
      <c r="C1647" t="s">
        <v>1042</v>
      </c>
    </row>
    <row r="1648" spans="1:4">
      <c r="A1648" s="14">
        <v>43054.605798611112</v>
      </c>
      <c r="B1648" t="s">
        <v>117</v>
      </c>
      <c r="C1648" t="s">
        <v>1042</v>
      </c>
    </row>
    <row r="1649" spans="1:4">
      <c r="A1649" s="14">
        <v>43054.605798611112</v>
      </c>
      <c r="B1649" t="s">
        <v>117</v>
      </c>
      <c r="C1649" t="s">
        <v>1042</v>
      </c>
      <c r="D1649" t="s">
        <v>1031</v>
      </c>
    </row>
    <row r="1650" spans="1:4">
      <c r="A1650" s="14">
        <v>43054.605798611112</v>
      </c>
      <c r="B1650" t="s">
        <v>117</v>
      </c>
      <c r="C1650" t="s">
        <v>1042</v>
      </c>
    </row>
    <row r="1651" spans="1:4">
      <c r="A1651" s="14">
        <v>43054.605798611112</v>
      </c>
      <c r="B1651" t="s">
        <v>117</v>
      </c>
      <c r="C1651" t="s">
        <v>1042</v>
      </c>
    </row>
    <row r="1652" spans="1:4">
      <c r="A1652" s="14">
        <v>43054.605798611112</v>
      </c>
      <c r="B1652" t="s">
        <v>117</v>
      </c>
      <c r="C1652" t="s">
        <v>1042</v>
      </c>
      <c r="D1652" t="s">
        <v>5435</v>
      </c>
    </row>
    <row r="1653" spans="1:4">
      <c r="A1653" s="14">
        <v>43054.605798611112</v>
      </c>
      <c r="B1653" t="s">
        <v>117</v>
      </c>
      <c r="C1653" t="s">
        <v>1042</v>
      </c>
    </row>
    <row r="1654" spans="1:4">
      <c r="A1654" s="14">
        <v>43054.605798611112</v>
      </c>
      <c r="B1654" t="s">
        <v>117</v>
      </c>
      <c r="C1654" t="s">
        <v>1042</v>
      </c>
    </row>
    <row r="1655" spans="1:4">
      <c r="A1655" s="14">
        <v>43054.605798611112</v>
      </c>
      <c r="B1655" t="s">
        <v>117</v>
      </c>
      <c r="C1655" t="s">
        <v>1042</v>
      </c>
    </row>
    <row r="1656" spans="1:4">
      <c r="A1656" s="14">
        <v>43054.605798611112</v>
      </c>
      <c r="B1656" t="s">
        <v>117</v>
      </c>
      <c r="C1656" t="s">
        <v>1042</v>
      </c>
    </row>
    <row r="1657" spans="1:4">
      <c r="A1657" s="14">
        <v>43054.605798611112</v>
      </c>
      <c r="B1657" t="s">
        <v>117</v>
      </c>
      <c r="C1657" t="s">
        <v>1042</v>
      </c>
    </row>
    <row r="1658" spans="1:4">
      <c r="A1658" s="14">
        <v>43054.605798611112</v>
      </c>
      <c r="B1658" t="s">
        <v>117</v>
      </c>
      <c r="C1658" t="s">
        <v>1042</v>
      </c>
      <c r="D1658" t="s">
        <v>1031</v>
      </c>
    </row>
    <row r="1659" spans="1:4">
      <c r="A1659" s="14">
        <v>43054.605798611112</v>
      </c>
      <c r="B1659" t="s">
        <v>162</v>
      </c>
      <c r="C1659" t="s">
        <v>1042</v>
      </c>
    </row>
    <row r="1660" spans="1:4">
      <c r="A1660" s="14">
        <v>43054.605798611112</v>
      </c>
      <c r="B1660" t="s">
        <v>162</v>
      </c>
      <c r="C1660" t="s">
        <v>1042</v>
      </c>
    </row>
    <row r="1661" spans="1:4">
      <c r="A1661" s="14">
        <v>43054.605798611112</v>
      </c>
      <c r="B1661" t="s">
        <v>162</v>
      </c>
      <c r="C1661" t="s">
        <v>1042</v>
      </c>
      <c r="D1661" t="s">
        <v>1043</v>
      </c>
    </row>
    <row r="1662" spans="1:4">
      <c r="A1662" s="14">
        <v>43054.605798611112</v>
      </c>
      <c r="B1662" t="s">
        <v>162</v>
      </c>
      <c r="C1662" t="s">
        <v>1042</v>
      </c>
    </row>
    <row r="1663" spans="1:4">
      <c r="A1663" s="14">
        <v>43054.605798611112</v>
      </c>
      <c r="B1663" t="s">
        <v>162</v>
      </c>
      <c r="C1663" t="s">
        <v>1042</v>
      </c>
    </row>
    <row r="1664" spans="1:4">
      <c r="A1664" s="14">
        <v>43054.605798611112</v>
      </c>
      <c r="B1664" t="s">
        <v>162</v>
      </c>
      <c r="C1664" t="s">
        <v>1042</v>
      </c>
      <c r="D1664" t="s">
        <v>5458</v>
      </c>
    </row>
    <row r="1665" spans="1:4">
      <c r="A1665" s="14">
        <v>43054.605798611112</v>
      </c>
      <c r="B1665" t="s">
        <v>162</v>
      </c>
      <c r="C1665" t="s">
        <v>1042</v>
      </c>
    </row>
    <row r="1666" spans="1:4">
      <c r="A1666" s="14">
        <v>43054.605798611112</v>
      </c>
      <c r="B1666" t="s">
        <v>162</v>
      </c>
      <c r="C1666" t="s">
        <v>1042</v>
      </c>
    </row>
    <row r="1667" spans="1:4">
      <c r="A1667" s="14">
        <v>43054.605798611112</v>
      </c>
      <c r="B1667" t="s">
        <v>162</v>
      </c>
      <c r="C1667" t="s">
        <v>1042</v>
      </c>
      <c r="D1667" t="s">
        <v>5447</v>
      </c>
    </row>
  </sheetData>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AH63"/>
  <sheetViews>
    <sheetView workbookViewId="0"/>
  </sheetViews>
  <sheetFormatPr defaultRowHeight="15"/>
  <sheetData>
    <row r="1" spans="1:34">
      <c r="A1">
        <v>11.2</v>
      </c>
      <c r="B1" t="s">
        <v>4957</v>
      </c>
    </row>
    <row r="2" spans="1:34">
      <c r="A2" s="10" t="str">
        <f>HYPERLINK("#'Contents'!B202", "Back to Contents")</f>
        <v>Back to Contents</v>
      </c>
    </row>
    <row r="3" spans="1:34">
      <c r="A3" t="s">
        <v>108</v>
      </c>
      <c r="B3" t="s">
        <v>109</v>
      </c>
      <c r="C3" t="s">
        <v>4209</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43054.608599537038</v>
      </c>
      <c r="E4">
        <v>98.86</v>
      </c>
      <c r="AE4">
        <v>0</v>
      </c>
      <c r="AG4">
        <v>0</v>
      </c>
    </row>
    <row r="5" spans="1:34">
      <c r="A5">
        <v>2013</v>
      </c>
      <c r="B5" s="14">
        <v>43054.608599537038</v>
      </c>
      <c r="C5">
        <v>1</v>
      </c>
      <c r="J5">
        <v>0</v>
      </c>
      <c r="Q5">
        <v>0</v>
      </c>
      <c r="R5">
        <v>12</v>
      </c>
      <c r="X5">
        <v>0</v>
      </c>
      <c r="AE5">
        <v>0</v>
      </c>
      <c r="AG5">
        <v>0</v>
      </c>
    </row>
    <row r="6" spans="1:34">
      <c r="A6">
        <v>2013</v>
      </c>
      <c r="B6" s="14">
        <v>43054.608599537038</v>
      </c>
      <c r="C6">
        <v>10</v>
      </c>
      <c r="J6">
        <v>0</v>
      </c>
      <c r="Q6">
        <v>0</v>
      </c>
      <c r="R6">
        <v>12</v>
      </c>
      <c r="X6">
        <v>0</v>
      </c>
      <c r="AE6">
        <v>0</v>
      </c>
      <c r="AG6">
        <v>0</v>
      </c>
    </row>
    <row r="7" spans="1:34">
      <c r="A7">
        <v>2013</v>
      </c>
      <c r="B7" s="14">
        <v>43054.608599537038</v>
      </c>
      <c r="C7">
        <v>11</v>
      </c>
      <c r="J7">
        <v>0</v>
      </c>
      <c r="Q7">
        <v>0</v>
      </c>
      <c r="R7">
        <v>12</v>
      </c>
      <c r="X7">
        <v>0</v>
      </c>
      <c r="AE7">
        <v>0</v>
      </c>
      <c r="AG7">
        <v>0</v>
      </c>
    </row>
    <row r="8" spans="1:34">
      <c r="A8">
        <v>2013</v>
      </c>
      <c r="B8" s="14">
        <v>43054.608599537038</v>
      </c>
      <c r="C8">
        <v>12</v>
      </c>
      <c r="J8">
        <v>0</v>
      </c>
      <c r="Q8">
        <v>0</v>
      </c>
      <c r="R8">
        <v>12</v>
      </c>
      <c r="X8">
        <v>0</v>
      </c>
      <c r="AE8">
        <v>0</v>
      </c>
      <c r="AG8">
        <v>0</v>
      </c>
    </row>
    <row r="9" spans="1:34">
      <c r="A9">
        <v>2013</v>
      </c>
      <c r="B9" s="14">
        <v>43054.608599537038</v>
      </c>
      <c r="C9">
        <v>13</v>
      </c>
      <c r="J9">
        <v>0</v>
      </c>
      <c r="Q9">
        <v>0</v>
      </c>
      <c r="R9">
        <v>12</v>
      </c>
      <c r="X9">
        <v>0</v>
      </c>
      <c r="AE9">
        <v>0</v>
      </c>
      <c r="AG9">
        <v>0</v>
      </c>
    </row>
    <row r="10" spans="1:34">
      <c r="A10">
        <v>2013</v>
      </c>
      <c r="B10" s="14">
        <v>43054.608599537038</v>
      </c>
      <c r="C10">
        <v>14</v>
      </c>
      <c r="J10">
        <v>0</v>
      </c>
      <c r="Q10">
        <v>0</v>
      </c>
      <c r="R10">
        <v>12</v>
      </c>
      <c r="X10">
        <v>0</v>
      </c>
      <c r="AE10">
        <v>0</v>
      </c>
      <c r="AG10">
        <v>0</v>
      </c>
    </row>
    <row r="11" spans="1:34">
      <c r="A11">
        <v>2013</v>
      </c>
      <c r="B11" s="14">
        <v>43054.608599537038</v>
      </c>
      <c r="C11">
        <v>2</v>
      </c>
      <c r="J11">
        <v>0</v>
      </c>
      <c r="Q11">
        <v>0</v>
      </c>
      <c r="R11">
        <v>12</v>
      </c>
      <c r="X11">
        <v>0</v>
      </c>
      <c r="AE11">
        <v>0</v>
      </c>
      <c r="AG11">
        <v>0</v>
      </c>
    </row>
    <row r="12" spans="1:34">
      <c r="A12">
        <v>2013</v>
      </c>
      <c r="B12" s="14">
        <v>43054.608599537038</v>
      </c>
      <c r="C12">
        <v>3</v>
      </c>
      <c r="J12">
        <v>0</v>
      </c>
      <c r="Q12">
        <v>0</v>
      </c>
      <c r="R12">
        <v>12</v>
      </c>
      <c r="X12">
        <v>0</v>
      </c>
      <c r="AE12">
        <v>0</v>
      </c>
      <c r="AG12">
        <v>0</v>
      </c>
    </row>
    <row r="13" spans="1:34">
      <c r="A13">
        <v>2013</v>
      </c>
      <c r="B13" s="14">
        <v>43054.608599537038</v>
      </c>
      <c r="C13">
        <v>4</v>
      </c>
      <c r="J13">
        <v>0</v>
      </c>
      <c r="Q13">
        <v>0</v>
      </c>
      <c r="R13">
        <v>12</v>
      </c>
      <c r="X13">
        <v>0</v>
      </c>
      <c r="AE13">
        <v>0</v>
      </c>
      <c r="AG13">
        <v>0</v>
      </c>
    </row>
    <row r="14" spans="1:34">
      <c r="A14">
        <v>2013</v>
      </c>
      <c r="B14" s="14">
        <v>43054.608599537038</v>
      </c>
      <c r="C14">
        <v>5</v>
      </c>
      <c r="J14">
        <v>0</v>
      </c>
      <c r="Q14">
        <v>0</v>
      </c>
      <c r="R14">
        <v>12</v>
      </c>
      <c r="X14">
        <v>0</v>
      </c>
      <c r="AE14">
        <v>0</v>
      </c>
      <c r="AG14">
        <v>0</v>
      </c>
    </row>
    <row r="15" spans="1:34">
      <c r="A15">
        <v>2013</v>
      </c>
      <c r="B15" s="14">
        <v>43054.608599537038</v>
      </c>
      <c r="C15">
        <v>6</v>
      </c>
      <c r="J15">
        <v>0</v>
      </c>
      <c r="Q15">
        <v>0</v>
      </c>
      <c r="R15">
        <v>12</v>
      </c>
      <c r="X15">
        <v>0</v>
      </c>
      <c r="AE15">
        <v>0</v>
      </c>
      <c r="AG15">
        <v>0</v>
      </c>
    </row>
    <row r="16" spans="1:34">
      <c r="A16">
        <v>2013</v>
      </c>
      <c r="B16" s="14">
        <v>43054.608599537038</v>
      </c>
      <c r="C16">
        <v>7</v>
      </c>
      <c r="J16">
        <v>0</v>
      </c>
      <c r="Q16">
        <v>0</v>
      </c>
      <c r="R16">
        <v>12</v>
      </c>
      <c r="X16">
        <v>0</v>
      </c>
      <c r="AE16">
        <v>0</v>
      </c>
      <c r="AG16">
        <v>0</v>
      </c>
    </row>
    <row r="17" spans="1:33">
      <c r="A17">
        <v>2013</v>
      </c>
      <c r="B17" s="14">
        <v>43054.608599537038</v>
      </c>
      <c r="C17">
        <v>8</v>
      </c>
      <c r="J17">
        <v>0</v>
      </c>
      <c r="Q17">
        <v>0</v>
      </c>
      <c r="R17">
        <v>12</v>
      </c>
      <c r="X17">
        <v>0</v>
      </c>
      <c r="AE17">
        <v>0</v>
      </c>
      <c r="AG17">
        <v>0</v>
      </c>
    </row>
    <row r="18" spans="1:33">
      <c r="A18">
        <v>2013</v>
      </c>
      <c r="B18" s="14">
        <v>43054.608599537038</v>
      </c>
      <c r="C18">
        <v>9</v>
      </c>
      <c r="J18">
        <v>0</v>
      </c>
      <c r="Q18">
        <v>0</v>
      </c>
      <c r="R18">
        <v>12</v>
      </c>
      <c r="X18">
        <v>0</v>
      </c>
      <c r="AE18">
        <v>0</v>
      </c>
      <c r="AG18">
        <v>0</v>
      </c>
    </row>
    <row r="19" spans="1:33">
      <c r="A19">
        <v>2014</v>
      </c>
      <c r="B19" s="14">
        <v>43054.608599537038</v>
      </c>
      <c r="E19">
        <v>98.86</v>
      </c>
      <c r="AE19">
        <v>0</v>
      </c>
      <c r="AG19">
        <v>0</v>
      </c>
    </row>
    <row r="20" spans="1:33">
      <c r="A20">
        <v>2014</v>
      </c>
      <c r="B20" s="14">
        <v>43054.608599537038</v>
      </c>
      <c r="C20">
        <v>1</v>
      </c>
      <c r="J20">
        <v>0</v>
      </c>
      <c r="Q20">
        <v>0</v>
      </c>
      <c r="R20">
        <v>12</v>
      </c>
      <c r="X20">
        <v>0</v>
      </c>
      <c r="AE20">
        <v>0</v>
      </c>
      <c r="AG20">
        <v>0</v>
      </c>
    </row>
    <row r="21" spans="1:33">
      <c r="A21">
        <v>2014</v>
      </c>
      <c r="B21" s="14">
        <v>43054.608599537038</v>
      </c>
      <c r="C21">
        <v>10</v>
      </c>
      <c r="J21">
        <v>0</v>
      </c>
      <c r="Q21">
        <v>0</v>
      </c>
      <c r="R21">
        <v>12</v>
      </c>
      <c r="X21">
        <v>0</v>
      </c>
      <c r="AE21">
        <v>0</v>
      </c>
      <c r="AG21">
        <v>0</v>
      </c>
    </row>
    <row r="22" spans="1:33">
      <c r="A22">
        <v>2014</v>
      </c>
      <c r="B22" s="14">
        <v>43054.608599537038</v>
      </c>
      <c r="C22">
        <v>11</v>
      </c>
      <c r="J22">
        <v>0</v>
      </c>
      <c r="Q22">
        <v>0</v>
      </c>
      <c r="R22">
        <v>12</v>
      </c>
      <c r="X22">
        <v>0</v>
      </c>
      <c r="AE22">
        <v>0</v>
      </c>
      <c r="AG22">
        <v>0</v>
      </c>
    </row>
    <row r="23" spans="1:33">
      <c r="A23">
        <v>2014</v>
      </c>
      <c r="B23" s="14">
        <v>43054.608599537038</v>
      </c>
      <c r="C23">
        <v>12</v>
      </c>
      <c r="J23">
        <v>0</v>
      </c>
      <c r="Q23">
        <v>0</v>
      </c>
      <c r="R23">
        <v>12</v>
      </c>
      <c r="X23">
        <v>0</v>
      </c>
      <c r="AE23">
        <v>0</v>
      </c>
      <c r="AG23">
        <v>0</v>
      </c>
    </row>
    <row r="24" spans="1:33">
      <c r="A24">
        <v>2014</v>
      </c>
      <c r="B24" s="14">
        <v>43054.608599537038</v>
      </c>
      <c r="C24">
        <v>13</v>
      </c>
      <c r="J24">
        <v>0</v>
      </c>
      <c r="Q24">
        <v>0</v>
      </c>
      <c r="R24">
        <v>12</v>
      </c>
      <c r="X24">
        <v>0</v>
      </c>
      <c r="AE24">
        <v>0</v>
      </c>
      <c r="AG24">
        <v>0</v>
      </c>
    </row>
    <row r="25" spans="1:33">
      <c r="A25">
        <v>2014</v>
      </c>
      <c r="B25" s="14">
        <v>43054.608599537038</v>
      </c>
      <c r="C25">
        <v>14</v>
      </c>
      <c r="J25">
        <v>0</v>
      </c>
      <c r="Q25">
        <v>0</v>
      </c>
      <c r="R25">
        <v>12</v>
      </c>
      <c r="X25">
        <v>0</v>
      </c>
      <c r="AE25">
        <v>0</v>
      </c>
      <c r="AG25">
        <v>0</v>
      </c>
    </row>
    <row r="26" spans="1:33">
      <c r="A26">
        <v>2014</v>
      </c>
      <c r="B26" s="14">
        <v>43054.608599537038</v>
      </c>
      <c r="C26">
        <v>2</v>
      </c>
      <c r="J26">
        <v>0</v>
      </c>
      <c r="Q26">
        <v>0</v>
      </c>
      <c r="R26">
        <v>12</v>
      </c>
      <c r="X26">
        <v>0</v>
      </c>
      <c r="AE26">
        <v>0</v>
      </c>
      <c r="AG26">
        <v>0</v>
      </c>
    </row>
    <row r="27" spans="1:33">
      <c r="A27">
        <v>2014</v>
      </c>
      <c r="B27" s="14">
        <v>43054.608599537038</v>
      </c>
      <c r="C27">
        <v>3</v>
      </c>
      <c r="J27">
        <v>0</v>
      </c>
      <c r="Q27">
        <v>0</v>
      </c>
      <c r="R27">
        <v>12</v>
      </c>
      <c r="X27">
        <v>0</v>
      </c>
      <c r="AE27">
        <v>0</v>
      </c>
      <c r="AG27">
        <v>0</v>
      </c>
    </row>
    <row r="28" spans="1:33">
      <c r="A28">
        <v>2014</v>
      </c>
      <c r="B28" s="14">
        <v>43054.608599537038</v>
      </c>
      <c r="C28">
        <v>4</v>
      </c>
      <c r="J28">
        <v>0</v>
      </c>
      <c r="Q28">
        <v>0</v>
      </c>
      <c r="R28">
        <v>12</v>
      </c>
      <c r="X28">
        <v>0</v>
      </c>
      <c r="AE28">
        <v>0</v>
      </c>
      <c r="AG28">
        <v>0</v>
      </c>
    </row>
    <row r="29" spans="1:33">
      <c r="A29">
        <v>2014</v>
      </c>
      <c r="B29" s="14">
        <v>43054.608599537038</v>
      </c>
      <c r="C29">
        <v>5</v>
      </c>
      <c r="J29">
        <v>0</v>
      </c>
      <c r="Q29">
        <v>0</v>
      </c>
      <c r="R29">
        <v>12</v>
      </c>
      <c r="X29">
        <v>0</v>
      </c>
      <c r="AE29">
        <v>0</v>
      </c>
      <c r="AG29">
        <v>0</v>
      </c>
    </row>
    <row r="30" spans="1:33">
      <c r="A30">
        <v>2014</v>
      </c>
      <c r="B30" s="14">
        <v>43054.608599537038</v>
      </c>
      <c r="C30">
        <v>6</v>
      </c>
      <c r="J30">
        <v>0</v>
      </c>
      <c r="Q30">
        <v>0</v>
      </c>
      <c r="R30">
        <v>12</v>
      </c>
      <c r="X30">
        <v>0</v>
      </c>
      <c r="AE30">
        <v>0</v>
      </c>
      <c r="AG30">
        <v>0</v>
      </c>
    </row>
    <row r="31" spans="1:33">
      <c r="A31">
        <v>2014</v>
      </c>
      <c r="B31" s="14">
        <v>43054.608599537038</v>
      </c>
      <c r="C31">
        <v>7</v>
      </c>
      <c r="J31">
        <v>0</v>
      </c>
      <c r="Q31">
        <v>0</v>
      </c>
      <c r="R31">
        <v>12</v>
      </c>
      <c r="X31">
        <v>0</v>
      </c>
      <c r="AE31">
        <v>0</v>
      </c>
      <c r="AG31">
        <v>0</v>
      </c>
    </row>
    <row r="32" spans="1:33">
      <c r="A32">
        <v>2014</v>
      </c>
      <c r="B32" s="14">
        <v>43054.608599537038</v>
      </c>
      <c r="C32">
        <v>8</v>
      </c>
      <c r="J32">
        <v>0</v>
      </c>
      <c r="Q32">
        <v>0</v>
      </c>
      <c r="R32">
        <v>12</v>
      </c>
      <c r="X32">
        <v>0</v>
      </c>
      <c r="AE32">
        <v>0</v>
      </c>
      <c r="AG32">
        <v>0</v>
      </c>
    </row>
    <row r="33" spans="1:33">
      <c r="A33">
        <v>2014</v>
      </c>
      <c r="B33" s="14">
        <v>43054.608599537038</v>
      </c>
      <c r="C33">
        <v>9</v>
      </c>
      <c r="J33">
        <v>0</v>
      </c>
      <c r="Q33">
        <v>0</v>
      </c>
      <c r="R33">
        <v>12</v>
      </c>
      <c r="X33">
        <v>0</v>
      </c>
      <c r="AE33">
        <v>0</v>
      </c>
      <c r="AG33">
        <v>0</v>
      </c>
    </row>
    <row r="34" spans="1:33">
      <c r="A34">
        <v>2015</v>
      </c>
      <c r="B34" s="14">
        <v>43054.608599537038</v>
      </c>
      <c r="E34">
        <v>98.860000000000014</v>
      </c>
      <c r="AE34">
        <v>0</v>
      </c>
      <c r="AG34">
        <v>0</v>
      </c>
    </row>
    <row r="35" spans="1:33">
      <c r="A35">
        <v>2015</v>
      </c>
      <c r="B35" s="14">
        <v>43054.608599537038</v>
      </c>
      <c r="C35">
        <v>1</v>
      </c>
      <c r="J35">
        <v>0</v>
      </c>
      <c r="N35">
        <v>12</v>
      </c>
      <c r="Q35">
        <v>0</v>
      </c>
      <c r="R35">
        <v>12</v>
      </c>
      <c r="X35">
        <v>0</v>
      </c>
      <c r="AE35">
        <v>0</v>
      </c>
      <c r="AG35">
        <v>0</v>
      </c>
    </row>
    <row r="36" spans="1:33">
      <c r="A36">
        <v>2015</v>
      </c>
      <c r="B36" s="14">
        <v>43054.608599537038</v>
      </c>
      <c r="C36">
        <v>10</v>
      </c>
      <c r="J36">
        <v>0</v>
      </c>
      <c r="Q36">
        <v>0</v>
      </c>
      <c r="R36">
        <v>12</v>
      </c>
      <c r="X36">
        <v>0</v>
      </c>
      <c r="AE36">
        <v>0</v>
      </c>
      <c r="AG36">
        <v>0</v>
      </c>
    </row>
    <row r="37" spans="1:33">
      <c r="A37">
        <v>2015</v>
      </c>
      <c r="B37" s="14">
        <v>43054.608599537038</v>
      </c>
      <c r="C37">
        <v>11</v>
      </c>
      <c r="J37">
        <v>0</v>
      </c>
      <c r="Q37">
        <v>0</v>
      </c>
      <c r="R37">
        <v>12</v>
      </c>
      <c r="X37">
        <v>0</v>
      </c>
      <c r="AE37">
        <v>0</v>
      </c>
      <c r="AG37">
        <v>0</v>
      </c>
    </row>
    <row r="38" spans="1:33">
      <c r="A38">
        <v>2015</v>
      </c>
      <c r="B38" s="14">
        <v>43054.608599537038</v>
      </c>
      <c r="C38">
        <v>12</v>
      </c>
      <c r="J38">
        <v>0</v>
      </c>
      <c r="Q38">
        <v>0</v>
      </c>
      <c r="R38">
        <v>12</v>
      </c>
      <c r="X38">
        <v>0</v>
      </c>
      <c r="AE38">
        <v>0</v>
      </c>
      <c r="AG38">
        <v>0</v>
      </c>
    </row>
    <row r="39" spans="1:33">
      <c r="A39">
        <v>2015</v>
      </c>
      <c r="B39" s="14">
        <v>43054.608599537038</v>
      </c>
      <c r="C39">
        <v>13</v>
      </c>
      <c r="J39">
        <v>0</v>
      </c>
      <c r="Q39">
        <v>0</v>
      </c>
      <c r="R39">
        <v>12</v>
      </c>
      <c r="X39">
        <v>0</v>
      </c>
      <c r="AE39">
        <v>0</v>
      </c>
      <c r="AG39">
        <v>0</v>
      </c>
    </row>
    <row r="40" spans="1:33">
      <c r="A40">
        <v>2015</v>
      </c>
      <c r="B40" s="14">
        <v>43054.608599537038</v>
      </c>
      <c r="C40">
        <v>14</v>
      </c>
      <c r="J40">
        <v>0</v>
      </c>
      <c r="Q40">
        <v>0</v>
      </c>
      <c r="R40">
        <v>12</v>
      </c>
      <c r="X40">
        <v>0</v>
      </c>
      <c r="AE40">
        <v>0</v>
      </c>
      <c r="AG40">
        <v>0</v>
      </c>
    </row>
    <row r="41" spans="1:33">
      <c r="A41">
        <v>2015</v>
      </c>
      <c r="B41" s="14">
        <v>43054.608599537038</v>
      </c>
      <c r="C41">
        <v>2</v>
      </c>
      <c r="J41">
        <v>0</v>
      </c>
      <c r="N41">
        <v>12</v>
      </c>
      <c r="Q41">
        <v>0</v>
      </c>
      <c r="R41">
        <v>12</v>
      </c>
      <c r="X41">
        <v>0</v>
      </c>
      <c r="AE41">
        <v>0</v>
      </c>
      <c r="AG41">
        <v>0</v>
      </c>
    </row>
    <row r="42" spans="1:33">
      <c r="A42">
        <v>2015</v>
      </c>
      <c r="B42" s="14">
        <v>43054.608599537038</v>
      </c>
      <c r="C42">
        <v>3</v>
      </c>
      <c r="J42">
        <v>0</v>
      </c>
      <c r="Q42">
        <v>0</v>
      </c>
      <c r="R42">
        <v>12</v>
      </c>
      <c r="X42">
        <v>0</v>
      </c>
      <c r="AE42">
        <v>0</v>
      </c>
      <c r="AG42">
        <v>0</v>
      </c>
    </row>
    <row r="43" spans="1:33">
      <c r="A43">
        <v>2015</v>
      </c>
      <c r="B43" s="14">
        <v>43054.608599537038</v>
      </c>
      <c r="C43">
        <v>4</v>
      </c>
      <c r="J43">
        <v>0</v>
      </c>
      <c r="Q43">
        <v>0</v>
      </c>
      <c r="R43">
        <v>12</v>
      </c>
      <c r="X43">
        <v>0</v>
      </c>
      <c r="AE43">
        <v>0</v>
      </c>
      <c r="AG43">
        <v>0</v>
      </c>
    </row>
    <row r="44" spans="1:33">
      <c r="A44">
        <v>2015</v>
      </c>
      <c r="B44" s="14">
        <v>43054.608599537038</v>
      </c>
      <c r="C44">
        <v>5</v>
      </c>
      <c r="J44">
        <v>0</v>
      </c>
      <c r="Q44">
        <v>0</v>
      </c>
      <c r="R44">
        <v>12</v>
      </c>
      <c r="X44">
        <v>0</v>
      </c>
      <c r="AE44">
        <v>0</v>
      </c>
      <c r="AG44">
        <v>0</v>
      </c>
    </row>
    <row r="45" spans="1:33">
      <c r="A45">
        <v>2015</v>
      </c>
      <c r="B45" s="14">
        <v>43054.608599537038</v>
      </c>
      <c r="C45">
        <v>6</v>
      </c>
      <c r="J45">
        <v>0</v>
      </c>
      <c r="Q45">
        <v>0</v>
      </c>
      <c r="R45">
        <v>12</v>
      </c>
      <c r="X45">
        <v>0</v>
      </c>
      <c r="AE45">
        <v>0</v>
      </c>
      <c r="AG45">
        <v>0</v>
      </c>
    </row>
    <row r="46" spans="1:33">
      <c r="A46">
        <v>2015</v>
      </c>
      <c r="B46" s="14">
        <v>43054.608599537038</v>
      </c>
      <c r="C46">
        <v>7</v>
      </c>
      <c r="J46">
        <v>0</v>
      </c>
      <c r="Q46">
        <v>0</v>
      </c>
      <c r="R46">
        <v>12</v>
      </c>
      <c r="X46">
        <v>0</v>
      </c>
      <c r="AE46">
        <v>0</v>
      </c>
      <c r="AG46">
        <v>0</v>
      </c>
    </row>
    <row r="47" spans="1:33">
      <c r="A47">
        <v>2015</v>
      </c>
      <c r="B47" s="14">
        <v>43054.608599537038</v>
      </c>
      <c r="C47">
        <v>8</v>
      </c>
      <c r="J47">
        <v>0</v>
      </c>
      <c r="Q47">
        <v>0</v>
      </c>
      <c r="R47">
        <v>12</v>
      </c>
      <c r="X47">
        <v>0</v>
      </c>
      <c r="AE47">
        <v>0</v>
      </c>
      <c r="AG47">
        <v>0</v>
      </c>
    </row>
    <row r="48" spans="1:33">
      <c r="A48">
        <v>2015</v>
      </c>
      <c r="B48" s="14">
        <v>43054.608599537038</v>
      </c>
      <c r="C48">
        <v>9</v>
      </c>
      <c r="J48">
        <v>0</v>
      </c>
      <c r="Q48">
        <v>0</v>
      </c>
      <c r="R48">
        <v>12</v>
      </c>
      <c r="X48">
        <v>0</v>
      </c>
      <c r="AE48">
        <v>0</v>
      </c>
      <c r="AG48">
        <v>0</v>
      </c>
    </row>
    <row r="49" spans="1:33">
      <c r="A49">
        <v>2016</v>
      </c>
      <c r="B49" s="14">
        <v>43054.608599537038</v>
      </c>
      <c r="E49">
        <v>98.86</v>
      </c>
      <c r="AE49">
        <v>0</v>
      </c>
      <c r="AG49">
        <v>0</v>
      </c>
    </row>
    <row r="50" spans="1:33">
      <c r="A50">
        <v>2016</v>
      </c>
      <c r="B50" s="14">
        <v>43054.608599537038</v>
      </c>
      <c r="C50">
        <v>1</v>
      </c>
      <c r="J50">
        <v>0</v>
      </c>
      <c r="N50">
        <v>12</v>
      </c>
      <c r="Q50">
        <v>0</v>
      </c>
      <c r="R50">
        <v>12</v>
      </c>
      <c r="X50">
        <v>0</v>
      </c>
      <c r="AE50">
        <v>0</v>
      </c>
      <c r="AG50">
        <v>0</v>
      </c>
    </row>
    <row r="51" spans="1:33">
      <c r="A51">
        <v>2016</v>
      </c>
      <c r="B51" s="14">
        <v>43054.608599537038</v>
      </c>
      <c r="C51">
        <v>10</v>
      </c>
      <c r="J51">
        <v>0</v>
      </c>
      <c r="Q51">
        <v>0</v>
      </c>
      <c r="R51">
        <v>12</v>
      </c>
      <c r="X51">
        <v>0</v>
      </c>
      <c r="AE51">
        <v>0</v>
      </c>
      <c r="AG51">
        <v>0</v>
      </c>
    </row>
    <row r="52" spans="1:33">
      <c r="A52">
        <v>2016</v>
      </c>
      <c r="B52" s="14">
        <v>43054.608599537038</v>
      </c>
      <c r="C52">
        <v>11</v>
      </c>
      <c r="J52">
        <v>0</v>
      </c>
      <c r="Q52">
        <v>0</v>
      </c>
      <c r="R52">
        <v>12</v>
      </c>
      <c r="X52">
        <v>0</v>
      </c>
      <c r="AE52">
        <v>0</v>
      </c>
      <c r="AG52">
        <v>0</v>
      </c>
    </row>
    <row r="53" spans="1:33">
      <c r="A53">
        <v>2016</v>
      </c>
      <c r="B53" s="14">
        <v>43054.608599537038</v>
      </c>
      <c r="C53">
        <v>12</v>
      </c>
      <c r="J53">
        <v>0</v>
      </c>
      <c r="Q53">
        <v>0</v>
      </c>
      <c r="R53">
        <v>12</v>
      </c>
      <c r="X53">
        <v>0</v>
      </c>
      <c r="AE53">
        <v>0</v>
      </c>
      <c r="AG53">
        <v>0</v>
      </c>
    </row>
    <row r="54" spans="1:33">
      <c r="A54">
        <v>2016</v>
      </c>
      <c r="B54" s="14">
        <v>43054.608599537038</v>
      </c>
      <c r="C54">
        <v>13</v>
      </c>
      <c r="J54">
        <v>0</v>
      </c>
      <c r="Q54">
        <v>0</v>
      </c>
      <c r="R54">
        <v>12</v>
      </c>
      <c r="X54">
        <v>0</v>
      </c>
      <c r="AE54">
        <v>0</v>
      </c>
      <c r="AG54">
        <v>0</v>
      </c>
    </row>
    <row r="55" spans="1:33">
      <c r="A55">
        <v>2016</v>
      </c>
      <c r="B55" s="14">
        <v>43054.608599537038</v>
      </c>
      <c r="C55">
        <v>14</v>
      </c>
      <c r="J55">
        <v>0</v>
      </c>
      <c r="Q55">
        <v>0</v>
      </c>
      <c r="R55">
        <v>12</v>
      </c>
      <c r="X55">
        <v>0</v>
      </c>
      <c r="AE55">
        <v>0</v>
      </c>
      <c r="AG55">
        <v>0</v>
      </c>
    </row>
    <row r="56" spans="1:33">
      <c r="A56">
        <v>2016</v>
      </c>
      <c r="B56" s="14">
        <v>43054.608599537038</v>
      </c>
      <c r="C56">
        <v>2</v>
      </c>
      <c r="J56">
        <v>0</v>
      </c>
      <c r="N56">
        <v>12</v>
      </c>
      <c r="Q56">
        <v>0</v>
      </c>
      <c r="R56">
        <v>12</v>
      </c>
      <c r="X56">
        <v>0</v>
      </c>
      <c r="AE56">
        <v>0</v>
      </c>
      <c r="AG56">
        <v>0</v>
      </c>
    </row>
    <row r="57" spans="1:33">
      <c r="A57">
        <v>2016</v>
      </c>
      <c r="B57" s="14">
        <v>43054.608599537038</v>
      </c>
      <c r="C57">
        <v>3</v>
      </c>
      <c r="J57">
        <v>0</v>
      </c>
      <c r="Q57">
        <v>0</v>
      </c>
      <c r="R57">
        <v>12</v>
      </c>
      <c r="X57">
        <v>0</v>
      </c>
      <c r="AE57">
        <v>0</v>
      </c>
      <c r="AG57">
        <v>0</v>
      </c>
    </row>
    <row r="58" spans="1:33">
      <c r="A58">
        <v>2016</v>
      </c>
      <c r="B58" s="14">
        <v>43054.608599537038</v>
      </c>
      <c r="C58">
        <v>4</v>
      </c>
      <c r="J58">
        <v>0</v>
      </c>
      <c r="Q58">
        <v>0</v>
      </c>
      <c r="R58">
        <v>12</v>
      </c>
      <c r="X58">
        <v>0</v>
      </c>
      <c r="AE58">
        <v>0</v>
      </c>
      <c r="AG58">
        <v>0</v>
      </c>
    </row>
    <row r="59" spans="1:33">
      <c r="A59">
        <v>2016</v>
      </c>
      <c r="B59" s="14">
        <v>43054.608599537038</v>
      </c>
      <c r="C59">
        <v>5</v>
      </c>
      <c r="J59">
        <v>0</v>
      </c>
      <c r="Q59">
        <v>0</v>
      </c>
      <c r="R59">
        <v>12</v>
      </c>
      <c r="X59">
        <v>0</v>
      </c>
      <c r="AE59">
        <v>0</v>
      </c>
      <c r="AG59">
        <v>0</v>
      </c>
    </row>
    <row r="60" spans="1:33">
      <c r="A60">
        <v>2016</v>
      </c>
      <c r="B60" s="14">
        <v>43054.608599537038</v>
      </c>
      <c r="C60">
        <v>6</v>
      </c>
      <c r="J60">
        <v>0</v>
      </c>
      <c r="Q60">
        <v>0</v>
      </c>
      <c r="R60">
        <v>12</v>
      </c>
      <c r="X60">
        <v>0</v>
      </c>
      <c r="AE60">
        <v>0</v>
      </c>
      <c r="AG60">
        <v>0</v>
      </c>
    </row>
    <row r="61" spans="1:33">
      <c r="A61">
        <v>2016</v>
      </c>
      <c r="B61" s="14">
        <v>43054.608599537038</v>
      </c>
      <c r="C61">
        <v>7</v>
      </c>
      <c r="J61">
        <v>0</v>
      </c>
      <c r="Q61">
        <v>0</v>
      </c>
      <c r="R61">
        <v>12</v>
      </c>
      <c r="X61">
        <v>0</v>
      </c>
      <c r="AE61">
        <v>0</v>
      </c>
      <c r="AG61">
        <v>0</v>
      </c>
    </row>
    <row r="62" spans="1:33">
      <c r="A62">
        <v>2016</v>
      </c>
      <c r="B62" s="14">
        <v>43054.608599537038</v>
      </c>
      <c r="C62">
        <v>8</v>
      </c>
      <c r="J62">
        <v>0</v>
      </c>
      <c r="Q62">
        <v>0</v>
      </c>
      <c r="R62">
        <v>12</v>
      </c>
      <c r="X62">
        <v>0</v>
      </c>
      <c r="AE62">
        <v>0</v>
      </c>
      <c r="AG62">
        <v>0</v>
      </c>
    </row>
    <row r="63" spans="1:33">
      <c r="A63">
        <v>2016</v>
      </c>
      <c r="B63" s="14">
        <v>43054.608599537038</v>
      </c>
      <c r="C63">
        <v>9</v>
      </c>
      <c r="J63">
        <v>0</v>
      </c>
      <c r="Q63">
        <v>0</v>
      </c>
      <c r="R63">
        <v>12</v>
      </c>
      <c r="X63">
        <v>0</v>
      </c>
      <c r="AE63">
        <v>0</v>
      </c>
      <c r="AG63">
        <v>0</v>
      </c>
    </row>
  </sheetData>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E120"/>
  <sheetViews>
    <sheetView workbookViewId="0"/>
  </sheetViews>
  <sheetFormatPr defaultRowHeight="15"/>
  <sheetData>
    <row r="1" spans="1:5">
      <c r="A1">
        <v>11.2</v>
      </c>
      <c r="B1" t="s">
        <v>4958</v>
      </c>
    </row>
    <row r="2" spans="1:5">
      <c r="A2" s="10" t="str">
        <f>HYPERLINK("#'Contents'!B203", "Back to Contents")</f>
        <v>Back to Contents</v>
      </c>
    </row>
    <row r="3" spans="1:5">
      <c r="A3" t="s">
        <v>110</v>
      </c>
      <c r="B3" t="s">
        <v>108</v>
      </c>
      <c r="C3" t="s">
        <v>109</v>
      </c>
      <c r="D3" t="s">
        <v>805</v>
      </c>
      <c r="E3" t="s">
        <v>4280</v>
      </c>
    </row>
    <row r="4" spans="1:5">
      <c r="A4" t="s">
        <v>126</v>
      </c>
      <c r="B4">
        <v>2013</v>
      </c>
      <c r="C4" s="14">
        <v>43054.608611111114</v>
      </c>
      <c r="D4" t="s">
        <v>4211</v>
      </c>
      <c r="E4">
        <v>8</v>
      </c>
    </row>
    <row r="5" spans="1:5">
      <c r="A5" t="s">
        <v>126</v>
      </c>
      <c r="B5">
        <v>2013</v>
      </c>
      <c r="C5" s="14">
        <v>43054.608611111114</v>
      </c>
      <c r="D5" t="s">
        <v>4212</v>
      </c>
      <c r="E5">
        <v>8</v>
      </c>
    </row>
    <row r="6" spans="1:5">
      <c r="A6" t="s">
        <v>126</v>
      </c>
      <c r="B6">
        <v>2013</v>
      </c>
      <c r="C6" s="14">
        <v>43054.608611111114</v>
      </c>
      <c r="D6" t="s">
        <v>4213</v>
      </c>
      <c r="E6">
        <v>8</v>
      </c>
    </row>
    <row r="7" spans="1:5">
      <c r="A7" t="s">
        <v>126</v>
      </c>
      <c r="B7">
        <v>2013</v>
      </c>
      <c r="C7" s="14">
        <v>43054.608611111114</v>
      </c>
      <c r="D7" t="s">
        <v>4214</v>
      </c>
      <c r="E7">
        <v>8</v>
      </c>
    </row>
    <row r="8" spans="1:5">
      <c r="A8" t="s">
        <v>126</v>
      </c>
      <c r="B8">
        <v>2013</v>
      </c>
      <c r="C8" s="14">
        <v>43054.608611111114</v>
      </c>
      <c r="D8" t="s">
        <v>4215</v>
      </c>
      <c r="E8">
        <v>8</v>
      </c>
    </row>
    <row r="9" spans="1:5">
      <c r="A9" t="s">
        <v>126</v>
      </c>
      <c r="B9">
        <v>2013</v>
      </c>
      <c r="C9" s="14">
        <v>43054.608611111114</v>
      </c>
      <c r="D9" t="s">
        <v>4216</v>
      </c>
      <c r="E9">
        <v>8</v>
      </c>
    </row>
    <row r="10" spans="1:5">
      <c r="A10" t="s">
        <v>126</v>
      </c>
      <c r="B10">
        <v>2013</v>
      </c>
      <c r="C10" s="14">
        <v>43054.608611111114</v>
      </c>
      <c r="D10" t="s">
        <v>4217</v>
      </c>
      <c r="E10">
        <v>8</v>
      </c>
    </row>
    <row r="11" spans="1:5">
      <c r="A11" t="s">
        <v>126</v>
      </c>
      <c r="B11">
        <v>2013</v>
      </c>
      <c r="C11" s="14">
        <v>43054.608611111114</v>
      </c>
      <c r="D11" t="s">
        <v>4218</v>
      </c>
      <c r="E11">
        <v>8</v>
      </c>
    </row>
    <row r="12" spans="1:5">
      <c r="A12" t="s">
        <v>126</v>
      </c>
      <c r="B12">
        <v>2013</v>
      </c>
      <c r="C12" s="14">
        <v>43054.608611111114</v>
      </c>
      <c r="D12" t="s">
        <v>4219</v>
      </c>
      <c r="E12">
        <v>8</v>
      </c>
    </row>
    <row r="13" spans="1:5">
      <c r="A13" t="s">
        <v>126</v>
      </c>
      <c r="B13">
        <v>2013</v>
      </c>
      <c r="C13" s="14">
        <v>43054.608611111114</v>
      </c>
      <c r="D13" t="s">
        <v>4220</v>
      </c>
      <c r="E13">
        <v>8</v>
      </c>
    </row>
    <row r="14" spans="1:5">
      <c r="A14" t="s">
        <v>126</v>
      </c>
      <c r="B14">
        <v>2013</v>
      </c>
      <c r="C14" s="14">
        <v>43054.608611111114</v>
      </c>
      <c r="D14" t="s">
        <v>4221</v>
      </c>
      <c r="E14">
        <v>8</v>
      </c>
    </row>
    <row r="15" spans="1:5">
      <c r="A15" t="s">
        <v>126</v>
      </c>
      <c r="B15">
        <v>2013</v>
      </c>
      <c r="C15" s="14">
        <v>43054.608611111114</v>
      </c>
      <c r="D15" t="s">
        <v>4222</v>
      </c>
      <c r="E15">
        <v>8</v>
      </c>
    </row>
    <row r="16" spans="1:5">
      <c r="A16" t="s">
        <v>126</v>
      </c>
      <c r="B16">
        <v>2013</v>
      </c>
      <c r="C16" s="14">
        <v>43054.608611111114</v>
      </c>
      <c r="D16" t="s">
        <v>4237</v>
      </c>
      <c r="E16">
        <v>0.26</v>
      </c>
    </row>
    <row r="17" spans="1:5">
      <c r="A17" t="s">
        <v>126</v>
      </c>
      <c r="B17">
        <v>2013</v>
      </c>
      <c r="C17" s="14">
        <v>43054.608611111114</v>
      </c>
      <c r="D17" t="s">
        <v>4238</v>
      </c>
      <c r="E17">
        <v>0.26</v>
      </c>
    </row>
    <row r="18" spans="1:5">
      <c r="A18" t="s">
        <v>126</v>
      </c>
      <c r="B18">
        <v>2013</v>
      </c>
      <c r="C18" s="14">
        <v>43054.608611111114</v>
      </c>
      <c r="D18" t="s">
        <v>4239</v>
      </c>
      <c r="E18">
        <v>0.26</v>
      </c>
    </row>
    <row r="19" spans="1:5">
      <c r="A19" t="s">
        <v>126</v>
      </c>
      <c r="B19">
        <v>2013</v>
      </c>
      <c r="C19" s="14">
        <v>43054.608611111114</v>
      </c>
      <c r="D19" t="s">
        <v>4240</v>
      </c>
      <c r="E19">
        <v>0.26</v>
      </c>
    </row>
    <row r="20" spans="1:5">
      <c r="A20" t="s">
        <v>126</v>
      </c>
      <c r="B20">
        <v>2013</v>
      </c>
      <c r="C20" s="14">
        <v>43054.608611111114</v>
      </c>
      <c r="D20" t="s">
        <v>4241</v>
      </c>
      <c r="E20">
        <v>0.26</v>
      </c>
    </row>
    <row r="21" spans="1:5">
      <c r="A21" t="s">
        <v>126</v>
      </c>
      <c r="B21">
        <v>2013</v>
      </c>
      <c r="C21" s="14">
        <v>43054.608611111114</v>
      </c>
      <c r="D21" t="s">
        <v>4242</v>
      </c>
      <c r="E21">
        <v>0.26</v>
      </c>
    </row>
    <row r="22" spans="1:5">
      <c r="A22" t="s">
        <v>126</v>
      </c>
      <c r="B22">
        <v>2013</v>
      </c>
      <c r="C22" s="14">
        <v>43054.608611111114</v>
      </c>
      <c r="D22" t="s">
        <v>4243</v>
      </c>
      <c r="E22">
        <v>0.26</v>
      </c>
    </row>
    <row r="23" spans="1:5">
      <c r="A23" t="s">
        <v>126</v>
      </c>
      <c r="B23">
        <v>2013</v>
      </c>
      <c r="C23" s="14">
        <v>43054.608611111114</v>
      </c>
      <c r="D23" t="s">
        <v>4244</v>
      </c>
      <c r="E23">
        <v>0.26</v>
      </c>
    </row>
    <row r="24" spans="1:5">
      <c r="A24" t="s">
        <v>126</v>
      </c>
      <c r="B24">
        <v>2013</v>
      </c>
      <c r="C24" s="14">
        <v>43054.608611111114</v>
      </c>
      <c r="D24" t="s">
        <v>4245</v>
      </c>
      <c r="E24">
        <v>0.26</v>
      </c>
    </row>
    <row r="25" spans="1:5">
      <c r="A25" t="s">
        <v>126</v>
      </c>
      <c r="B25">
        <v>2013</v>
      </c>
      <c r="C25" s="14">
        <v>43054.608611111114</v>
      </c>
      <c r="D25" t="s">
        <v>4246</v>
      </c>
      <c r="E25">
        <v>0.26</v>
      </c>
    </row>
    <row r="26" spans="1:5">
      <c r="A26" t="s">
        <v>126</v>
      </c>
      <c r="B26">
        <v>2013</v>
      </c>
      <c r="C26" s="14">
        <v>43054.608611111114</v>
      </c>
      <c r="D26" t="s">
        <v>4247</v>
      </c>
      <c r="E26">
        <v>0.26</v>
      </c>
    </row>
    <row r="27" spans="1:5">
      <c r="A27" t="s">
        <v>126</v>
      </c>
      <c r="B27">
        <v>2014</v>
      </c>
      <c r="C27" s="14">
        <v>43054.608611111114</v>
      </c>
      <c r="D27" t="s">
        <v>4211</v>
      </c>
      <c r="E27">
        <v>8</v>
      </c>
    </row>
    <row r="28" spans="1:5">
      <c r="A28" t="s">
        <v>126</v>
      </c>
      <c r="B28">
        <v>2014</v>
      </c>
      <c r="C28" s="14">
        <v>43054.608611111114</v>
      </c>
      <c r="D28" t="s">
        <v>4212</v>
      </c>
      <c r="E28">
        <v>8</v>
      </c>
    </row>
    <row r="29" spans="1:5">
      <c r="A29" t="s">
        <v>126</v>
      </c>
      <c r="B29">
        <v>2014</v>
      </c>
      <c r="C29" s="14">
        <v>43054.608611111114</v>
      </c>
      <c r="D29" t="s">
        <v>4213</v>
      </c>
      <c r="E29">
        <v>8</v>
      </c>
    </row>
    <row r="30" spans="1:5">
      <c r="A30" t="s">
        <v>126</v>
      </c>
      <c r="B30">
        <v>2014</v>
      </c>
      <c r="C30" s="14">
        <v>43054.608611111114</v>
      </c>
      <c r="D30" t="s">
        <v>4214</v>
      </c>
      <c r="E30">
        <v>8</v>
      </c>
    </row>
    <row r="31" spans="1:5">
      <c r="A31" t="s">
        <v>126</v>
      </c>
      <c r="B31">
        <v>2014</v>
      </c>
      <c r="C31" s="14">
        <v>43054.608611111114</v>
      </c>
      <c r="D31" t="s">
        <v>4215</v>
      </c>
      <c r="E31">
        <v>8</v>
      </c>
    </row>
    <row r="32" spans="1:5">
      <c r="A32" t="s">
        <v>126</v>
      </c>
      <c r="B32">
        <v>2014</v>
      </c>
      <c r="C32" s="14">
        <v>43054.608611111114</v>
      </c>
      <c r="D32" t="s">
        <v>4216</v>
      </c>
      <c r="E32">
        <v>8</v>
      </c>
    </row>
    <row r="33" spans="1:5">
      <c r="A33" t="s">
        <v>126</v>
      </c>
      <c r="B33">
        <v>2014</v>
      </c>
      <c r="C33" s="14">
        <v>43054.608611111114</v>
      </c>
      <c r="D33" t="s">
        <v>4217</v>
      </c>
      <c r="E33">
        <v>8</v>
      </c>
    </row>
    <row r="34" spans="1:5">
      <c r="A34" t="s">
        <v>126</v>
      </c>
      <c r="B34">
        <v>2014</v>
      </c>
      <c r="C34" s="14">
        <v>43054.608611111114</v>
      </c>
      <c r="D34" t="s">
        <v>4218</v>
      </c>
      <c r="E34">
        <v>8</v>
      </c>
    </row>
    <row r="35" spans="1:5">
      <c r="A35" t="s">
        <v>126</v>
      </c>
      <c r="B35">
        <v>2014</v>
      </c>
      <c r="C35" s="14">
        <v>43054.608611111114</v>
      </c>
      <c r="D35" t="s">
        <v>4219</v>
      </c>
      <c r="E35">
        <v>8</v>
      </c>
    </row>
    <row r="36" spans="1:5">
      <c r="A36" t="s">
        <v>126</v>
      </c>
      <c r="B36">
        <v>2014</v>
      </c>
      <c r="C36" s="14">
        <v>43054.608611111114</v>
      </c>
      <c r="D36" t="s">
        <v>4220</v>
      </c>
      <c r="E36">
        <v>8</v>
      </c>
    </row>
    <row r="37" spans="1:5">
      <c r="A37" t="s">
        <v>126</v>
      </c>
      <c r="B37">
        <v>2014</v>
      </c>
      <c r="C37" s="14">
        <v>43054.608611111114</v>
      </c>
      <c r="D37" t="s">
        <v>4221</v>
      </c>
      <c r="E37">
        <v>8</v>
      </c>
    </row>
    <row r="38" spans="1:5">
      <c r="A38" t="s">
        <v>126</v>
      </c>
      <c r="B38">
        <v>2014</v>
      </c>
      <c r="C38" s="14">
        <v>43054.608611111114</v>
      </c>
      <c r="D38" t="s">
        <v>4222</v>
      </c>
      <c r="E38">
        <v>8</v>
      </c>
    </row>
    <row r="39" spans="1:5">
      <c r="A39" t="s">
        <v>126</v>
      </c>
      <c r="B39">
        <v>2014</v>
      </c>
      <c r="C39" s="14">
        <v>43054.608611111114</v>
      </c>
      <c r="D39" t="s">
        <v>4237</v>
      </c>
      <c r="E39">
        <v>0.26</v>
      </c>
    </row>
    <row r="40" spans="1:5">
      <c r="A40" t="s">
        <v>126</v>
      </c>
      <c r="B40">
        <v>2014</v>
      </c>
      <c r="C40" s="14">
        <v>43054.608611111114</v>
      </c>
      <c r="D40" t="s">
        <v>4238</v>
      </c>
      <c r="E40">
        <v>0.26</v>
      </c>
    </row>
    <row r="41" spans="1:5">
      <c r="A41" t="s">
        <v>126</v>
      </c>
      <c r="B41">
        <v>2014</v>
      </c>
      <c r="C41" s="14">
        <v>43054.608611111114</v>
      </c>
      <c r="D41" t="s">
        <v>4239</v>
      </c>
      <c r="E41">
        <v>0.26</v>
      </c>
    </row>
    <row r="42" spans="1:5">
      <c r="A42" t="s">
        <v>126</v>
      </c>
      <c r="B42">
        <v>2014</v>
      </c>
      <c r="C42" s="14">
        <v>43054.608611111114</v>
      </c>
      <c r="D42" t="s">
        <v>4240</v>
      </c>
      <c r="E42">
        <v>0.26</v>
      </c>
    </row>
    <row r="43" spans="1:5">
      <c r="A43" t="s">
        <v>126</v>
      </c>
      <c r="B43">
        <v>2014</v>
      </c>
      <c r="C43" s="14">
        <v>43054.608611111114</v>
      </c>
      <c r="D43" t="s">
        <v>4241</v>
      </c>
      <c r="E43">
        <v>0.26</v>
      </c>
    </row>
    <row r="44" spans="1:5">
      <c r="A44" t="s">
        <v>126</v>
      </c>
      <c r="B44">
        <v>2014</v>
      </c>
      <c r="C44" s="14">
        <v>43054.608611111114</v>
      </c>
      <c r="D44" t="s">
        <v>4242</v>
      </c>
      <c r="E44">
        <v>0.26</v>
      </c>
    </row>
    <row r="45" spans="1:5">
      <c r="A45" t="s">
        <v>126</v>
      </c>
      <c r="B45">
        <v>2014</v>
      </c>
      <c r="C45" s="14">
        <v>43054.608611111114</v>
      </c>
      <c r="D45" t="s">
        <v>4243</v>
      </c>
      <c r="E45">
        <v>0.26</v>
      </c>
    </row>
    <row r="46" spans="1:5">
      <c r="A46" t="s">
        <v>126</v>
      </c>
      <c r="B46">
        <v>2014</v>
      </c>
      <c r="C46" s="14">
        <v>43054.608611111114</v>
      </c>
      <c r="D46" t="s">
        <v>4244</v>
      </c>
      <c r="E46">
        <v>0.26</v>
      </c>
    </row>
    <row r="47" spans="1:5">
      <c r="A47" t="s">
        <v>126</v>
      </c>
      <c r="B47">
        <v>2014</v>
      </c>
      <c r="C47" s="14">
        <v>43054.608611111114</v>
      </c>
      <c r="D47" t="s">
        <v>4245</v>
      </c>
      <c r="E47">
        <v>0.26</v>
      </c>
    </row>
    <row r="48" spans="1:5">
      <c r="A48" t="s">
        <v>126</v>
      </c>
      <c r="B48">
        <v>2014</v>
      </c>
      <c r="C48" s="14">
        <v>43054.608611111114</v>
      </c>
      <c r="D48" t="s">
        <v>4246</v>
      </c>
      <c r="E48">
        <v>0.26</v>
      </c>
    </row>
    <row r="49" spans="1:5">
      <c r="A49" t="s">
        <v>126</v>
      </c>
      <c r="B49">
        <v>2014</v>
      </c>
      <c r="C49" s="14">
        <v>43054.608611111114</v>
      </c>
      <c r="D49" t="s">
        <v>4247</v>
      </c>
      <c r="E49">
        <v>0.26</v>
      </c>
    </row>
    <row r="50" spans="1:5">
      <c r="A50" t="s">
        <v>126</v>
      </c>
      <c r="B50">
        <v>2015</v>
      </c>
      <c r="C50" s="14">
        <v>43054.608611111114</v>
      </c>
      <c r="D50" t="s">
        <v>4211</v>
      </c>
      <c r="E50">
        <v>8</v>
      </c>
    </row>
    <row r="51" spans="1:5">
      <c r="A51" t="s">
        <v>126</v>
      </c>
      <c r="B51">
        <v>2015</v>
      </c>
      <c r="C51" s="14">
        <v>43054.608611111114</v>
      </c>
      <c r="D51" t="s">
        <v>4212</v>
      </c>
      <c r="E51">
        <v>8</v>
      </c>
    </row>
    <row r="52" spans="1:5">
      <c r="A52" t="s">
        <v>126</v>
      </c>
      <c r="B52">
        <v>2015</v>
      </c>
      <c r="C52" s="14">
        <v>43054.608611111114</v>
      </c>
      <c r="D52" t="s">
        <v>4213</v>
      </c>
      <c r="E52">
        <v>8</v>
      </c>
    </row>
    <row r="53" spans="1:5">
      <c r="A53" t="s">
        <v>126</v>
      </c>
      <c r="B53">
        <v>2015</v>
      </c>
      <c r="C53" s="14">
        <v>43054.608611111114</v>
      </c>
      <c r="D53" t="s">
        <v>4214</v>
      </c>
      <c r="E53">
        <v>8</v>
      </c>
    </row>
    <row r="54" spans="1:5">
      <c r="A54" t="s">
        <v>126</v>
      </c>
      <c r="B54">
        <v>2015</v>
      </c>
      <c r="C54" s="14">
        <v>43054.608611111114</v>
      </c>
      <c r="D54" t="s">
        <v>4215</v>
      </c>
      <c r="E54">
        <v>8</v>
      </c>
    </row>
    <row r="55" spans="1:5">
      <c r="A55" t="s">
        <v>126</v>
      </c>
      <c r="B55">
        <v>2015</v>
      </c>
      <c r="C55" s="14">
        <v>43054.608611111114</v>
      </c>
      <c r="D55" t="s">
        <v>4216</v>
      </c>
      <c r="E55">
        <v>8</v>
      </c>
    </row>
    <row r="56" spans="1:5">
      <c r="A56" t="s">
        <v>126</v>
      </c>
      <c r="B56">
        <v>2015</v>
      </c>
      <c r="C56" s="14">
        <v>43054.608611111114</v>
      </c>
      <c r="D56" t="s">
        <v>4217</v>
      </c>
      <c r="E56">
        <v>8</v>
      </c>
    </row>
    <row r="57" spans="1:5">
      <c r="A57" t="s">
        <v>126</v>
      </c>
      <c r="B57">
        <v>2015</v>
      </c>
      <c r="C57" s="14">
        <v>43054.608611111114</v>
      </c>
      <c r="D57" t="s">
        <v>4218</v>
      </c>
      <c r="E57">
        <v>8</v>
      </c>
    </row>
    <row r="58" spans="1:5">
      <c r="A58" t="s">
        <v>126</v>
      </c>
      <c r="B58">
        <v>2015</v>
      </c>
      <c r="C58" s="14">
        <v>43054.608611111114</v>
      </c>
      <c r="D58" t="s">
        <v>4219</v>
      </c>
      <c r="E58">
        <v>8</v>
      </c>
    </row>
    <row r="59" spans="1:5">
      <c r="A59" t="s">
        <v>126</v>
      </c>
      <c r="B59">
        <v>2015</v>
      </c>
      <c r="C59" s="14">
        <v>43054.608611111114</v>
      </c>
      <c r="D59" t="s">
        <v>4220</v>
      </c>
      <c r="E59">
        <v>8</v>
      </c>
    </row>
    <row r="60" spans="1:5">
      <c r="A60" t="s">
        <v>126</v>
      </c>
      <c r="B60">
        <v>2015</v>
      </c>
      <c r="C60" s="14">
        <v>43054.608611111114</v>
      </c>
      <c r="D60" t="s">
        <v>4221</v>
      </c>
      <c r="E60">
        <v>8</v>
      </c>
    </row>
    <row r="61" spans="1:5">
      <c r="A61" t="s">
        <v>126</v>
      </c>
      <c r="B61">
        <v>2015</v>
      </c>
      <c r="C61" s="14">
        <v>43054.608611111114</v>
      </c>
      <c r="D61" t="s">
        <v>4222</v>
      </c>
      <c r="E61">
        <v>8</v>
      </c>
    </row>
    <row r="62" spans="1:5">
      <c r="A62" t="s">
        <v>126</v>
      </c>
      <c r="B62">
        <v>2015</v>
      </c>
      <c r="C62" s="14">
        <v>43054.608611111114</v>
      </c>
      <c r="D62" t="s">
        <v>4237</v>
      </c>
      <c r="E62">
        <v>0.26</v>
      </c>
    </row>
    <row r="63" spans="1:5">
      <c r="A63" t="s">
        <v>126</v>
      </c>
      <c r="B63">
        <v>2015</v>
      </c>
      <c r="C63" s="14">
        <v>43054.608611111114</v>
      </c>
      <c r="D63" t="s">
        <v>4238</v>
      </c>
      <c r="E63">
        <v>0.26</v>
      </c>
    </row>
    <row r="64" spans="1:5">
      <c r="A64" t="s">
        <v>126</v>
      </c>
      <c r="B64">
        <v>2015</v>
      </c>
      <c r="C64" s="14">
        <v>43054.608611111114</v>
      </c>
      <c r="D64" t="s">
        <v>4239</v>
      </c>
      <c r="E64">
        <v>0.26</v>
      </c>
    </row>
    <row r="65" spans="1:5">
      <c r="A65" t="s">
        <v>126</v>
      </c>
      <c r="B65">
        <v>2015</v>
      </c>
      <c r="C65" s="14">
        <v>43054.608611111114</v>
      </c>
      <c r="D65" t="s">
        <v>4240</v>
      </c>
      <c r="E65">
        <v>0.26</v>
      </c>
    </row>
    <row r="66" spans="1:5">
      <c r="A66" t="s">
        <v>126</v>
      </c>
      <c r="B66">
        <v>2015</v>
      </c>
      <c r="C66" s="14">
        <v>43054.608611111114</v>
      </c>
      <c r="D66" t="s">
        <v>4241</v>
      </c>
      <c r="E66">
        <v>0.26</v>
      </c>
    </row>
    <row r="67" spans="1:5">
      <c r="A67" t="s">
        <v>126</v>
      </c>
      <c r="B67">
        <v>2015</v>
      </c>
      <c r="C67" s="14">
        <v>43054.608611111114</v>
      </c>
      <c r="D67" t="s">
        <v>4242</v>
      </c>
      <c r="E67">
        <v>0.26</v>
      </c>
    </row>
    <row r="68" spans="1:5">
      <c r="A68" t="s">
        <v>126</v>
      </c>
      <c r="B68">
        <v>2015</v>
      </c>
      <c r="C68" s="14">
        <v>43054.608611111114</v>
      </c>
      <c r="D68" t="s">
        <v>4243</v>
      </c>
      <c r="E68">
        <v>0.26</v>
      </c>
    </row>
    <row r="69" spans="1:5">
      <c r="A69" t="s">
        <v>126</v>
      </c>
      <c r="B69">
        <v>2015</v>
      </c>
      <c r="C69" s="14">
        <v>43054.608611111114</v>
      </c>
      <c r="D69" t="s">
        <v>4244</v>
      </c>
      <c r="E69">
        <v>0.26</v>
      </c>
    </row>
    <row r="70" spans="1:5">
      <c r="A70" t="s">
        <v>126</v>
      </c>
      <c r="B70">
        <v>2015</v>
      </c>
      <c r="C70" s="14">
        <v>43054.608611111114</v>
      </c>
      <c r="D70" t="s">
        <v>4245</v>
      </c>
      <c r="E70">
        <v>0.26</v>
      </c>
    </row>
    <row r="71" spans="1:5">
      <c r="A71" t="s">
        <v>126</v>
      </c>
      <c r="B71">
        <v>2015</v>
      </c>
      <c r="C71" s="14">
        <v>43054.608611111114</v>
      </c>
      <c r="D71" t="s">
        <v>4246</v>
      </c>
      <c r="E71">
        <v>0.26</v>
      </c>
    </row>
    <row r="72" spans="1:5">
      <c r="A72" t="s">
        <v>126</v>
      </c>
      <c r="B72">
        <v>2015</v>
      </c>
      <c r="C72" s="14">
        <v>43054.608611111114</v>
      </c>
      <c r="D72" t="s">
        <v>4247</v>
      </c>
      <c r="E72">
        <v>0.26</v>
      </c>
    </row>
    <row r="73" spans="1:5">
      <c r="A73" t="s">
        <v>126</v>
      </c>
      <c r="B73">
        <v>2016</v>
      </c>
      <c r="C73" s="14">
        <v>43054.608611111114</v>
      </c>
      <c r="D73" t="s">
        <v>4211</v>
      </c>
      <c r="E73">
        <v>8</v>
      </c>
    </row>
    <row r="74" spans="1:5">
      <c r="A74" t="s">
        <v>126</v>
      </c>
      <c r="B74">
        <v>2016</v>
      </c>
      <c r="C74" s="14">
        <v>43054.608611111114</v>
      </c>
      <c r="D74" t="s">
        <v>4212</v>
      </c>
      <c r="E74">
        <v>8</v>
      </c>
    </row>
    <row r="75" spans="1:5">
      <c r="A75" t="s">
        <v>126</v>
      </c>
      <c r="B75">
        <v>2016</v>
      </c>
      <c r="C75" s="14">
        <v>43054.608611111114</v>
      </c>
      <c r="D75" t="s">
        <v>4213</v>
      </c>
      <c r="E75">
        <v>8</v>
      </c>
    </row>
    <row r="76" spans="1:5">
      <c r="A76" t="s">
        <v>126</v>
      </c>
      <c r="B76">
        <v>2016</v>
      </c>
      <c r="C76" s="14">
        <v>43054.608611111114</v>
      </c>
      <c r="D76" t="s">
        <v>4214</v>
      </c>
      <c r="E76">
        <v>8</v>
      </c>
    </row>
    <row r="77" spans="1:5">
      <c r="A77" t="s">
        <v>126</v>
      </c>
      <c r="B77">
        <v>2016</v>
      </c>
      <c r="C77" s="14">
        <v>43054.608611111114</v>
      </c>
      <c r="D77" t="s">
        <v>4215</v>
      </c>
      <c r="E77">
        <v>8</v>
      </c>
    </row>
    <row r="78" spans="1:5">
      <c r="A78" t="s">
        <v>126</v>
      </c>
      <c r="B78">
        <v>2016</v>
      </c>
      <c r="C78" s="14">
        <v>43054.608611111114</v>
      </c>
      <c r="D78" t="s">
        <v>4216</v>
      </c>
      <c r="E78">
        <v>8</v>
      </c>
    </row>
    <row r="79" spans="1:5">
      <c r="A79" t="s">
        <v>126</v>
      </c>
      <c r="B79">
        <v>2016</v>
      </c>
      <c r="C79" s="14">
        <v>43054.608611111114</v>
      </c>
      <c r="D79" t="s">
        <v>4217</v>
      </c>
      <c r="E79">
        <v>8</v>
      </c>
    </row>
    <row r="80" spans="1:5">
      <c r="A80" t="s">
        <v>126</v>
      </c>
      <c r="B80">
        <v>2016</v>
      </c>
      <c r="C80" s="14">
        <v>43054.608611111114</v>
      </c>
      <c r="D80" t="s">
        <v>4218</v>
      </c>
      <c r="E80">
        <v>8</v>
      </c>
    </row>
    <row r="81" spans="1:5">
      <c r="A81" t="s">
        <v>126</v>
      </c>
      <c r="B81">
        <v>2016</v>
      </c>
      <c r="C81" s="14">
        <v>43054.608611111114</v>
      </c>
      <c r="D81" t="s">
        <v>4219</v>
      </c>
      <c r="E81">
        <v>8</v>
      </c>
    </row>
    <row r="82" spans="1:5">
      <c r="A82" t="s">
        <v>126</v>
      </c>
      <c r="B82">
        <v>2016</v>
      </c>
      <c r="C82" s="14">
        <v>43054.608611111114</v>
      </c>
      <c r="D82" t="s">
        <v>4220</v>
      </c>
      <c r="E82">
        <v>8</v>
      </c>
    </row>
    <row r="83" spans="1:5">
      <c r="A83" t="s">
        <v>126</v>
      </c>
      <c r="B83">
        <v>2016</v>
      </c>
      <c r="C83" s="14">
        <v>43054.608611111114</v>
      </c>
      <c r="D83" t="s">
        <v>4221</v>
      </c>
      <c r="E83">
        <v>8</v>
      </c>
    </row>
    <row r="84" spans="1:5">
      <c r="A84" t="s">
        <v>126</v>
      </c>
      <c r="B84">
        <v>2016</v>
      </c>
      <c r="C84" s="14">
        <v>43054.608611111114</v>
      </c>
      <c r="D84" t="s">
        <v>4222</v>
      </c>
      <c r="E84">
        <v>8</v>
      </c>
    </row>
    <row r="85" spans="1:5">
      <c r="A85" t="s">
        <v>126</v>
      </c>
      <c r="B85">
        <v>2016</v>
      </c>
      <c r="C85" s="14">
        <v>43054.608611111114</v>
      </c>
      <c r="D85" t="s">
        <v>4237</v>
      </c>
      <c r="E85">
        <v>0.26</v>
      </c>
    </row>
    <row r="86" spans="1:5">
      <c r="A86" t="s">
        <v>126</v>
      </c>
      <c r="B86">
        <v>2016</v>
      </c>
      <c r="C86" s="14">
        <v>43054.608611111114</v>
      </c>
      <c r="D86" t="s">
        <v>4238</v>
      </c>
      <c r="E86">
        <v>0.26</v>
      </c>
    </row>
    <row r="87" spans="1:5">
      <c r="A87" t="s">
        <v>126</v>
      </c>
      <c r="B87">
        <v>2016</v>
      </c>
      <c r="C87" s="14">
        <v>43054.608611111114</v>
      </c>
      <c r="D87" t="s">
        <v>4239</v>
      </c>
      <c r="E87">
        <v>0.26</v>
      </c>
    </row>
    <row r="88" spans="1:5">
      <c r="A88" t="s">
        <v>126</v>
      </c>
      <c r="B88">
        <v>2016</v>
      </c>
      <c r="C88" s="14">
        <v>43054.608611111114</v>
      </c>
      <c r="D88" t="s">
        <v>4240</v>
      </c>
      <c r="E88">
        <v>0.26</v>
      </c>
    </row>
    <row r="89" spans="1:5">
      <c r="A89" t="s">
        <v>126</v>
      </c>
      <c r="B89">
        <v>2016</v>
      </c>
      <c r="C89" s="14">
        <v>43054.608611111114</v>
      </c>
      <c r="D89" t="s">
        <v>4241</v>
      </c>
      <c r="E89">
        <v>0.26</v>
      </c>
    </row>
    <row r="90" spans="1:5">
      <c r="A90" t="s">
        <v>126</v>
      </c>
      <c r="B90">
        <v>2016</v>
      </c>
      <c r="C90" s="14">
        <v>43054.608611111114</v>
      </c>
      <c r="D90" t="s">
        <v>4242</v>
      </c>
      <c r="E90">
        <v>0.26</v>
      </c>
    </row>
    <row r="91" spans="1:5">
      <c r="A91" t="s">
        <v>126</v>
      </c>
      <c r="B91">
        <v>2016</v>
      </c>
      <c r="C91" s="14">
        <v>43054.608611111114</v>
      </c>
      <c r="D91" t="s">
        <v>4243</v>
      </c>
      <c r="E91">
        <v>0.26</v>
      </c>
    </row>
    <row r="92" spans="1:5">
      <c r="A92" t="s">
        <v>126</v>
      </c>
      <c r="B92">
        <v>2016</v>
      </c>
      <c r="C92" s="14">
        <v>43054.608611111114</v>
      </c>
      <c r="D92" t="s">
        <v>4244</v>
      </c>
      <c r="E92">
        <v>0.26</v>
      </c>
    </row>
    <row r="93" spans="1:5">
      <c r="A93" t="s">
        <v>126</v>
      </c>
      <c r="B93">
        <v>2016</v>
      </c>
      <c r="C93" s="14">
        <v>43054.608611111114</v>
      </c>
      <c r="D93" t="s">
        <v>4245</v>
      </c>
      <c r="E93">
        <v>0.26</v>
      </c>
    </row>
    <row r="94" spans="1:5">
      <c r="A94" t="s">
        <v>126</v>
      </c>
      <c r="B94">
        <v>2016</v>
      </c>
      <c r="C94" s="14">
        <v>43054.608611111114</v>
      </c>
      <c r="D94" t="s">
        <v>4246</v>
      </c>
      <c r="E94">
        <v>0.26</v>
      </c>
    </row>
    <row r="95" spans="1:5">
      <c r="A95" t="s">
        <v>126</v>
      </c>
      <c r="B95">
        <v>2016</v>
      </c>
      <c r="C95" s="14">
        <v>43054.608611111114</v>
      </c>
      <c r="D95" t="s">
        <v>4247</v>
      </c>
      <c r="E95">
        <v>0.26</v>
      </c>
    </row>
    <row r="96" spans="1:5">
      <c r="A96" t="s">
        <v>336</v>
      </c>
      <c r="B96">
        <v>2013</v>
      </c>
      <c r="C96" s="14">
        <v>43054.608611111114</v>
      </c>
      <c r="D96" t="s">
        <v>4267</v>
      </c>
      <c r="E96">
        <v>0</v>
      </c>
    </row>
    <row r="97" spans="1:5">
      <c r="A97" t="s">
        <v>336</v>
      </c>
      <c r="B97">
        <v>2013</v>
      </c>
      <c r="C97" s="14">
        <v>43054.608611111114</v>
      </c>
      <c r="D97" t="s">
        <v>4268</v>
      </c>
      <c r="E97">
        <v>0</v>
      </c>
    </row>
    <row r="98" spans="1:5">
      <c r="A98" t="s">
        <v>336</v>
      </c>
      <c r="B98">
        <v>2013</v>
      </c>
      <c r="C98" s="14">
        <v>43054.608611111114</v>
      </c>
      <c r="D98" t="s">
        <v>4269</v>
      </c>
      <c r="E98">
        <v>0</v>
      </c>
    </row>
    <row r="99" spans="1:5">
      <c r="A99" t="s">
        <v>336</v>
      </c>
      <c r="B99">
        <v>2013</v>
      </c>
      <c r="C99" s="14">
        <v>43054.608611111114</v>
      </c>
      <c r="D99" t="s">
        <v>4270</v>
      </c>
      <c r="E99">
        <v>0</v>
      </c>
    </row>
    <row r="100" spans="1:5">
      <c r="A100" t="s">
        <v>336</v>
      </c>
      <c r="B100">
        <v>2013</v>
      </c>
      <c r="C100" s="14">
        <v>43054.608611111114</v>
      </c>
      <c r="D100" t="s">
        <v>4271</v>
      </c>
      <c r="E100">
        <v>0</v>
      </c>
    </row>
    <row r="101" spans="1:5">
      <c r="A101" t="s">
        <v>336</v>
      </c>
      <c r="B101">
        <v>2014</v>
      </c>
      <c r="C101" s="14">
        <v>43054.608611111114</v>
      </c>
      <c r="D101" t="s">
        <v>4267</v>
      </c>
      <c r="E101">
        <v>0</v>
      </c>
    </row>
    <row r="102" spans="1:5">
      <c r="A102" t="s">
        <v>336</v>
      </c>
      <c r="B102">
        <v>2014</v>
      </c>
      <c r="C102" s="14">
        <v>43054.608611111114</v>
      </c>
      <c r="D102" t="s">
        <v>4268</v>
      </c>
      <c r="E102">
        <v>0</v>
      </c>
    </row>
    <row r="103" spans="1:5">
      <c r="A103" t="s">
        <v>336</v>
      </c>
      <c r="B103">
        <v>2014</v>
      </c>
      <c r="C103" s="14">
        <v>43054.608611111114</v>
      </c>
      <c r="D103" t="s">
        <v>4269</v>
      </c>
      <c r="E103">
        <v>0</v>
      </c>
    </row>
    <row r="104" spans="1:5">
      <c r="A104" t="s">
        <v>336</v>
      </c>
      <c r="B104">
        <v>2014</v>
      </c>
      <c r="C104" s="14">
        <v>43054.608611111114</v>
      </c>
      <c r="D104" t="s">
        <v>4271</v>
      </c>
      <c r="E104">
        <v>0</v>
      </c>
    </row>
    <row r="105" spans="1:5">
      <c r="A105" t="s">
        <v>336</v>
      </c>
      <c r="B105">
        <v>2015</v>
      </c>
      <c r="C105" s="14">
        <v>43054.608611111114</v>
      </c>
      <c r="D105" t="s">
        <v>4267</v>
      </c>
      <c r="E105">
        <v>0</v>
      </c>
    </row>
    <row r="106" spans="1:5">
      <c r="A106" t="s">
        <v>336</v>
      </c>
      <c r="B106">
        <v>2015</v>
      </c>
      <c r="C106" s="14">
        <v>43054.608611111114</v>
      </c>
      <c r="D106" t="s">
        <v>4268</v>
      </c>
      <c r="E106">
        <v>0</v>
      </c>
    </row>
    <row r="107" spans="1:5">
      <c r="A107" t="s">
        <v>336</v>
      </c>
      <c r="B107">
        <v>2015</v>
      </c>
      <c r="C107" s="14">
        <v>43054.608611111114</v>
      </c>
      <c r="D107" t="s">
        <v>4269</v>
      </c>
      <c r="E107">
        <v>0</v>
      </c>
    </row>
    <row r="108" spans="1:5">
      <c r="A108" t="s">
        <v>336</v>
      </c>
      <c r="B108">
        <v>2015</v>
      </c>
      <c r="C108" s="14">
        <v>43054.608611111114</v>
      </c>
      <c r="D108" t="s">
        <v>4271</v>
      </c>
      <c r="E108">
        <v>0</v>
      </c>
    </row>
    <row r="109" spans="1:5">
      <c r="A109" t="s">
        <v>336</v>
      </c>
      <c r="B109">
        <v>2016</v>
      </c>
      <c r="C109" s="14">
        <v>43054.608611111114</v>
      </c>
      <c r="D109" t="s">
        <v>4267</v>
      </c>
      <c r="E109">
        <v>0</v>
      </c>
    </row>
    <row r="110" spans="1:5">
      <c r="A110" t="s">
        <v>336</v>
      </c>
      <c r="B110">
        <v>2016</v>
      </c>
      <c r="C110" s="14">
        <v>43054.608611111114</v>
      </c>
      <c r="D110" t="s">
        <v>4268</v>
      </c>
      <c r="E110">
        <v>0</v>
      </c>
    </row>
    <row r="111" spans="1:5">
      <c r="A111" t="s">
        <v>336</v>
      </c>
      <c r="B111">
        <v>2016</v>
      </c>
      <c r="C111" s="14">
        <v>43054.608611111114</v>
      </c>
      <c r="D111" t="s">
        <v>4269</v>
      </c>
      <c r="E111">
        <v>0</v>
      </c>
    </row>
    <row r="112" spans="1:5">
      <c r="A112" t="s">
        <v>336</v>
      </c>
      <c r="B112">
        <v>2016</v>
      </c>
      <c r="C112" s="14">
        <v>43054.608611111114</v>
      </c>
      <c r="D112" t="s">
        <v>4271</v>
      </c>
      <c r="E112">
        <v>0</v>
      </c>
    </row>
    <row r="113" spans="1:5">
      <c r="A113" t="s">
        <v>359</v>
      </c>
      <c r="B113">
        <v>2013</v>
      </c>
      <c r="C113" s="14">
        <v>43054.608611111114</v>
      </c>
      <c r="D113" t="s">
        <v>4272</v>
      </c>
      <c r="E113">
        <v>0</v>
      </c>
    </row>
    <row r="114" spans="1:5">
      <c r="A114" t="s">
        <v>359</v>
      </c>
      <c r="B114">
        <v>2013</v>
      </c>
      <c r="C114" s="14">
        <v>43054.608611111114</v>
      </c>
      <c r="D114" t="s">
        <v>4273</v>
      </c>
      <c r="E114">
        <v>0</v>
      </c>
    </row>
    <row r="115" spans="1:5">
      <c r="A115" t="s">
        <v>359</v>
      </c>
      <c r="B115">
        <v>2014</v>
      </c>
      <c r="C115" s="14">
        <v>43054.608611111114</v>
      </c>
      <c r="D115" t="s">
        <v>4272</v>
      </c>
      <c r="E115">
        <v>0</v>
      </c>
    </row>
    <row r="116" spans="1:5">
      <c r="A116" t="s">
        <v>359</v>
      </c>
      <c r="B116">
        <v>2014</v>
      </c>
      <c r="C116" s="14">
        <v>43054.608611111114</v>
      </c>
      <c r="D116" t="s">
        <v>4274</v>
      </c>
      <c r="E116">
        <v>0</v>
      </c>
    </row>
    <row r="117" spans="1:5">
      <c r="A117" t="s">
        <v>359</v>
      </c>
      <c r="B117">
        <v>2015</v>
      </c>
      <c r="C117" s="14">
        <v>43054.608611111114</v>
      </c>
      <c r="D117" t="s">
        <v>4272</v>
      </c>
      <c r="E117">
        <v>0</v>
      </c>
    </row>
    <row r="118" spans="1:5">
      <c r="A118" t="s">
        <v>359</v>
      </c>
      <c r="B118">
        <v>2015</v>
      </c>
      <c r="C118" s="14">
        <v>43054.608611111114</v>
      </c>
      <c r="D118" t="s">
        <v>4274</v>
      </c>
      <c r="E118">
        <v>0</v>
      </c>
    </row>
    <row r="119" spans="1:5">
      <c r="A119" t="s">
        <v>359</v>
      </c>
      <c r="B119">
        <v>2016</v>
      </c>
      <c r="C119" s="14">
        <v>43054.608611111114</v>
      </c>
      <c r="D119" t="s">
        <v>4272</v>
      </c>
      <c r="E119">
        <v>0</v>
      </c>
    </row>
    <row r="120" spans="1:5">
      <c r="A120" t="s">
        <v>359</v>
      </c>
      <c r="B120">
        <v>2016</v>
      </c>
      <c r="C120" s="14">
        <v>43054.608611111114</v>
      </c>
      <c r="D120" t="s">
        <v>4274</v>
      </c>
      <c r="E120">
        <v>0</v>
      </c>
    </row>
  </sheetData>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AG8"/>
  <sheetViews>
    <sheetView workbookViewId="0"/>
  </sheetViews>
  <sheetFormatPr defaultRowHeight="15"/>
  <sheetData>
    <row r="1" spans="1:33">
      <c r="A1">
        <v>11.3</v>
      </c>
      <c r="B1" t="s">
        <v>4949</v>
      </c>
    </row>
    <row r="2" spans="1:33">
      <c r="A2" s="10" t="str">
        <f>HYPERLINK("#'Contents'!B204",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43054.608622685184</v>
      </c>
      <c r="C4">
        <v>0</v>
      </c>
      <c r="I4">
        <v>0</v>
      </c>
      <c r="J4">
        <v>0</v>
      </c>
      <c r="L4">
        <v>0</v>
      </c>
      <c r="Q4">
        <v>0</v>
      </c>
      <c r="R4">
        <v>0</v>
      </c>
      <c r="T4">
        <v>0</v>
      </c>
      <c r="X4">
        <v>0</v>
      </c>
      <c r="Z4">
        <v>0</v>
      </c>
      <c r="AE4">
        <v>0</v>
      </c>
    </row>
    <row r="5" spans="1:33">
      <c r="A5">
        <v>2013</v>
      </c>
      <c r="B5" s="14">
        <v>43054.608622685184</v>
      </c>
      <c r="D5">
        <v>1</v>
      </c>
      <c r="E5">
        <v>2</v>
      </c>
      <c r="G5">
        <v>2</v>
      </c>
      <c r="K5">
        <v>1</v>
      </c>
      <c r="M5">
        <v>5</v>
      </c>
      <c r="N5">
        <v>1</v>
      </c>
      <c r="P5">
        <v>0</v>
      </c>
      <c r="S5">
        <v>4</v>
      </c>
      <c r="V5">
        <v>0</v>
      </c>
      <c r="Y5">
        <v>1</v>
      </c>
      <c r="AA5">
        <v>4</v>
      </c>
      <c r="AC5">
        <v>1</v>
      </c>
      <c r="AD5">
        <v>6</v>
      </c>
      <c r="AF5">
        <v>7</v>
      </c>
      <c r="AG5">
        <v>1</v>
      </c>
    </row>
    <row r="6" spans="1:33">
      <c r="A6">
        <v>2014</v>
      </c>
      <c r="B6" s="14">
        <v>43054.608622685184</v>
      </c>
      <c r="D6">
        <v>1</v>
      </c>
      <c r="H6">
        <v>0</v>
      </c>
      <c r="K6">
        <v>3</v>
      </c>
      <c r="N6">
        <v>8</v>
      </c>
      <c r="P6">
        <v>4</v>
      </c>
      <c r="S6">
        <v>2</v>
      </c>
      <c r="U6">
        <v>0</v>
      </c>
      <c r="W6">
        <v>1</v>
      </c>
      <c r="Y6">
        <v>2</v>
      </c>
      <c r="AA6">
        <v>9</v>
      </c>
      <c r="AB6">
        <v>1</v>
      </c>
      <c r="AC6">
        <v>2</v>
      </c>
      <c r="AF6">
        <v>4</v>
      </c>
      <c r="AG6">
        <v>10</v>
      </c>
    </row>
    <row r="7" spans="1:33">
      <c r="A7">
        <v>2015</v>
      </c>
      <c r="B7" s="14">
        <v>43054.608622685184</v>
      </c>
      <c r="E7">
        <v>1</v>
      </c>
      <c r="G7">
        <v>7</v>
      </c>
      <c r="H7">
        <v>0</v>
      </c>
      <c r="K7">
        <v>4</v>
      </c>
      <c r="N7">
        <v>0</v>
      </c>
      <c r="O7">
        <v>0</v>
      </c>
      <c r="S7">
        <v>2</v>
      </c>
      <c r="W7">
        <v>2</v>
      </c>
      <c r="Y7">
        <v>2</v>
      </c>
      <c r="AA7">
        <v>5</v>
      </c>
      <c r="AB7">
        <v>0</v>
      </c>
      <c r="AC7">
        <v>2</v>
      </c>
      <c r="AF7">
        <v>1</v>
      </c>
      <c r="AG7">
        <v>22</v>
      </c>
    </row>
    <row r="8" spans="1:33">
      <c r="A8">
        <v>2016</v>
      </c>
      <c r="B8" s="14">
        <v>43054.608622685184</v>
      </c>
      <c r="F8">
        <v>0</v>
      </c>
      <c r="G8">
        <v>1</v>
      </c>
      <c r="H8">
        <v>0</v>
      </c>
      <c r="K8">
        <v>6</v>
      </c>
      <c r="M8">
        <v>4</v>
      </c>
      <c r="O8">
        <v>0</v>
      </c>
      <c r="S8">
        <v>4</v>
      </c>
      <c r="U8">
        <v>1</v>
      </c>
      <c r="Y8">
        <v>14</v>
      </c>
      <c r="AA8">
        <v>1</v>
      </c>
      <c r="AB8">
        <v>0</v>
      </c>
      <c r="AC8">
        <v>1</v>
      </c>
      <c r="AG8">
        <v>24</v>
      </c>
    </row>
  </sheetData>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AH52"/>
  <sheetViews>
    <sheetView workbookViewId="0"/>
  </sheetViews>
  <sheetFormatPr defaultRowHeight="15"/>
  <sheetData>
    <row r="1" spans="1:34">
      <c r="A1">
        <v>11.3</v>
      </c>
      <c r="B1" t="s">
        <v>4972</v>
      </c>
    </row>
    <row r="2" spans="1:34">
      <c r="A2" s="10" t="str">
        <f>HYPERLINK("#'Contents'!B205", "Back to Contents")</f>
        <v>Back to Contents</v>
      </c>
    </row>
    <row r="3" spans="1:34">
      <c r="A3" t="s">
        <v>109</v>
      </c>
      <c r="B3" t="s">
        <v>108</v>
      </c>
      <c r="C3" t="s">
        <v>4281</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s="14">
        <v>43054.608634259261</v>
      </c>
    </row>
    <row r="5" spans="1:34">
      <c r="A5" s="14">
        <v>43054.608634259261</v>
      </c>
      <c r="B5">
        <v>2013</v>
      </c>
      <c r="E5">
        <v>0</v>
      </c>
      <c r="F5">
        <v>0</v>
      </c>
      <c r="T5">
        <v>7439434</v>
      </c>
      <c r="Z5">
        <v>0</v>
      </c>
      <c r="AB5">
        <v>2388100.2400000002</v>
      </c>
      <c r="AG5">
        <v>2100</v>
      </c>
    </row>
    <row r="6" spans="1:34">
      <c r="A6" s="14">
        <v>43054.608634259261</v>
      </c>
      <c r="B6">
        <v>2013</v>
      </c>
      <c r="C6">
        <v>1</v>
      </c>
      <c r="N6">
        <v>15000</v>
      </c>
    </row>
    <row r="7" spans="1:34">
      <c r="A7" s="14">
        <v>43054.608634259261</v>
      </c>
      <c r="B7">
        <v>2013</v>
      </c>
      <c r="C7">
        <v>10</v>
      </c>
      <c r="N7">
        <v>0</v>
      </c>
      <c r="T7">
        <v>75</v>
      </c>
      <c r="AB7">
        <v>10000</v>
      </c>
      <c r="AD7">
        <v>36363</v>
      </c>
      <c r="AE7">
        <v>2200</v>
      </c>
      <c r="AG7">
        <v>16000</v>
      </c>
    </row>
    <row r="8" spans="1:34">
      <c r="A8" s="14">
        <v>43054.608634259261</v>
      </c>
      <c r="B8">
        <v>2013</v>
      </c>
      <c r="C8">
        <v>13</v>
      </c>
      <c r="N8">
        <v>0</v>
      </c>
      <c r="AE8">
        <v>0</v>
      </c>
    </row>
    <row r="9" spans="1:34">
      <c r="A9" s="14">
        <v>43054.608634259261</v>
      </c>
      <c r="B9">
        <v>2013</v>
      </c>
      <c r="C9">
        <v>14</v>
      </c>
      <c r="H9">
        <v>2000</v>
      </c>
      <c r="AG9">
        <v>1000</v>
      </c>
    </row>
    <row r="10" spans="1:34">
      <c r="A10" s="14">
        <v>43054.608634259261</v>
      </c>
      <c r="B10">
        <v>2013</v>
      </c>
      <c r="C10">
        <v>2</v>
      </c>
      <c r="L10">
        <v>25000</v>
      </c>
      <c r="N10">
        <v>15000</v>
      </c>
      <c r="O10">
        <v>0</v>
      </c>
      <c r="AH10">
        <v>6179</v>
      </c>
    </row>
    <row r="11" spans="1:34">
      <c r="A11" s="14">
        <v>43054.608634259261</v>
      </c>
      <c r="B11">
        <v>2013</v>
      </c>
      <c r="C11">
        <v>3</v>
      </c>
      <c r="AE11">
        <v>0</v>
      </c>
    </row>
    <row r="12" spans="1:34">
      <c r="A12" s="14">
        <v>43054.608634259261</v>
      </c>
      <c r="B12">
        <v>2013</v>
      </c>
      <c r="C12">
        <v>6</v>
      </c>
      <c r="N12">
        <v>0</v>
      </c>
    </row>
    <row r="13" spans="1:34">
      <c r="A13" s="14">
        <v>43054.608634259261</v>
      </c>
      <c r="B13">
        <v>2013</v>
      </c>
      <c r="C13">
        <v>9</v>
      </c>
      <c r="H13">
        <v>320</v>
      </c>
    </row>
    <row r="14" spans="1:34">
      <c r="A14" s="14">
        <v>43054.608634259261</v>
      </c>
      <c r="B14">
        <v>2014</v>
      </c>
      <c r="E14">
        <v>0</v>
      </c>
      <c r="T14">
        <v>0</v>
      </c>
      <c r="AB14">
        <v>1679800</v>
      </c>
      <c r="AD14">
        <v>18000</v>
      </c>
      <c r="AG14">
        <v>3000</v>
      </c>
    </row>
    <row r="15" spans="1:34">
      <c r="A15" s="14">
        <v>43054.608634259261</v>
      </c>
      <c r="B15">
        <v>2014</v>
      </c>
      <c r="C15" t="s">
        <v>1492</v>
      </c>
    </row>
    <row r="16" spans="1:34">
      <c r="A16" s="14">
        <v>43054.608634259261</v>
      </c>
      <c r="B16">
        <v>2014</v>
      </c>
      <c r="C16">
        <v>1</v>
      </c>
      <c r="Z16">
        <v>17660</v>
      </c>
      <c r="AB16">
        <v>50000</v>
      </c>
    </row>
    <row r="17" spans="1:34">
      <c r="A17" s="14">
        <v>43054.608634259261</v>
      </c>
      <c r="B17">
        <v>2014</v>
      </c>
      <c r="C17">
        <v>10</v>
      </c>
      <c r="L17">
        <v>600</v>
      </c>
      <c r="X17">
        <v>0</v>
      </c>
      <c r="AB17">
        <v>60000</v>
      </c>
      <c r="AC17">
        <v>99999</v>
      </c>
      <c r="AD17">
        <v>36000</v>
      </c>
      <c r="AG17">
        <v>2000</v>
      </c>
      <c r="AH17">
        <v>11357</v>
      </c>
    </row>
    <row r="18" spans="1:34">
      <c r="A18" s="14">
        <v>43054.608634259261</v>
      </c>
      <c r="B18">
        <v>2014</v>
      </c>
      <c r="C18">
        <v>11</v>
      </c>
      <c r="AH18">
        <v>3786</v>
      </c>
    </row>
    <row r="19" spans="1:34">
      <c r="A19" s="14">
        <v>43054.608634259261</v>
      </c>
      <c r="B19">
        <v>2014</v>
      </c>
      <c r="C19">
        <v>13</v>
      </c>
      <c r="Q19">
        <v>167</v>
      </c>
    </row>
    <row r="20" spans="1:34">
      <c r="A20" s="14">
        <v>43054.608634259261</v>
      </c>
      <c r="B20">
        <v>2014</v>
      </c>
      <c r="C20">
        <v>14</v>
      </c>
      <c r="T20">
        <v>19760900</v>
      </c>
    </row>
    <row r="21" spans="1:34">
      <c r="A21" s="14">
        <v>43054.608634259261</v>
      </c>
      <c r="B21">
        <v>2014</v>
      </c>
      <c r="C21">
        <v>2</v>
      </c>
      <c r="L21">
        <v>30001</v>
      </c>
      <c r="O21">
        <v>8000</v>
      </c>
      <c r="Q21">
        <v>27000</v>
      </c>
      <c r="AH21">
        <v>7280</v>
      </c>
    </row>
    <row r="22" spans="1:34">
      <c r="A22" s="14">
        <v>43054.608634259261</v>
      </c>
      <c r="B22">
        <v>2014</v>
      </c>
      <c r="C22">
        <v>4</v>
      </c>
      <c r="Q22">
        <v>501</v>
      </c>
    </row>
    <row r="23" spans="1:34">
      <c r="A23" s="14">
        <v>43054.608634259261</v>
      </c>
      <c r="B23">
        <v>2014</v>
      </c>
      <c r="C23">
        <v>6</v>
      </c>
      <c r="Z23">
        <v>41158</v>
      </c>
      <c r="AH23">
        <v>1893</v>
      </c>
    </row>
    <row r="24" spans="1:34">
      <c r="A24" s="14">
        <v>43054.608634259261</v>
      </c>
      <c r="B24">
        <v>2014</v>
      </c>
      <c r="C24">
        <v>9</v>
      </c>
      <c r="Q24">
        <v>33733</v>
      </c>
    </row>
    <row r="25" spans="1:34">
      <c r="A25" s="14">
        <v>43054.608634259261</v>
      </c>
      <c r="B25">
        <v>2015</v>
      </c>
      <c r="F25">
        <v>0</v>
      </c>
      <c r="T25">
        <v>20040</v>
      </c>
      <c r="AB25">
        <v>19400</v>
      </c>
      <c r="AD25">
        <v>15600</v>
      </c>
    </row>
    <row r="26" spans="1:34">
      <c r="A26" s="14">
        <v>43054.608634259261</v>
      </c>
      <c r="B26">
        <v>2015</v>
      </c>
      <c r="C26">
        <v>1</v>
      </c>
      <c r="T26">
        <v>12327070</v>
      </c>
    </row>
    <row r="27" spans="1:34">
      <c r="A27" s="14">
        <v>43054.608634259261</v>
      </c>
      <c r="B27">
        <v>2015</v>
      </c>
      <c r="C27">
        <v>10</v>
      </c>
      <c r="L27">
        <v>7000</v>
      </c>
      <c r="X27">
        <v>0</v>
      </c>
      <c r="AB27">
        <v>3000</v>
      </c>
      <c r="AH27">
        <v>10912.970000000001</v>
      </c>
    </row>
    <row r="28" spans="1:34">
      <c r="A28" s="14">
        <v>43054.608634259261</v>
      </c>
      <c r="B28">
        <v>2015</v>
      </c>
      <c r="C28">
        <v>11</v>
      </c>
      <c r="AH28">
        <v>2182.6</v>
      </c>
    </row>
    <row r="29" spans="1:34">
      <c r="A29" s="14">
        <v>43054.608634259261</v>
      </c>
      <c r="B29">
        <v>2015</v>
      </c>
      <c r="C29">
        <v>13</v>
      </c>
      <c r="H29">
        <v>200</v>
      </c>
      <c r="AH29">
        <v>71031.88</v>
      </c>
    </row>
    <row r="30" spans="1:34">
      <c r="A30" s="14">
        <v>43054.608634259261</v>
      </c>
      <c r="B30">
        <v>2015</v>
      </c>
      <c r="C30">
        <v>14</v>
      </c>
      <c r="H30">
        <v>2760</v>
      </c>
      <c r="AG30">
        <v>1000</v>
      </c>
    </row>
    <row r="31" spans="1:34">
      <c r="A31" s="14">
        <v>43054.608634259261</v>
      </c>
      <c r="B31">
        <v>2015</v>
      </c>
      <c r="C31">
        <v>2</v>
      </c>
      <c r="L31">
        <v>90001</v>
      </c>
      <c r="AH31">
        <v>62515.3</v>
      </c>
    </row>
    <row r="32" spans="1:34">
      <c r="A32" s="14">
        <v>43054.608634259261</v>
      </c>
      <c r="B32">
        <v>2015</v>
      </c>
      <c r="C32">
        <v>3</v>
      </c>
    </row>
    <row r="33" spans="1:34">
      <c r="A33" s="14">
        <v>43054.608634259261</v>
      </c>
      <c r="B33">
        <v>2015</v>
      </c>
      <c r="C33">
        <v>4</v>
      </c>
    </row>
    <row r="34" spans="1:34">
      <c r="A34" s="14">
        <v>43054.608634259261</v>
      </c>
      <c r="B34">
        <v>2015</v>
      </c>
      <c r="C34">
        <v>5</v>
      </c>
    </row>
    <row r="35" spans="1:34">
      <c r="A35" s="14">
        <v>43054.608634259261</v>
      </c>
      <c r="B35">
        <v>2015</v>
      </c>
      <c r="C35">
        <v>6</v>
      </c>
      <c r="H35">
        <v>200</v>
      </c>
      <c r="Z35">
        <v>251910</v>
      </c>
    </row>
    <row r="36" spans="1:34">
      <c r="A36" s="14">
        <v>43054.608634259261</v>
      </c>
      <c r="B36">
        <v>2015</v>
      </c>
      <c r="C36">
        <v>7</v>
      </c>
    </row>
    <row r="37" spans="1:34">
      <c r="A37" s="14">
        <v>43054.608634259261</v>
      </c>
      <c r="B37">
        <v>2015</v>
      </c>
      <c r="C37">
        <v>8</v>
      </c>
    </row>
    <row r="38" spans="1:34">
      <c r="A38" s="14">
        <v>43054.608634259261</v>
      </c>
      <c r="B38">
        <v>2015</v>
      </c>
      <c r="C38">
        <v>9</v>
      </c>
      <c r="H38">
        <v>800</v>
      </c>
    </row>
    <row r="39" spans="1:34">
      <c r="A39" s="14">
        <v>43054.608634259261</v>
      </c>
      <c r="B39">
        <v>2016</v>
      </c>
      <c r="T39">
        <v>0</v>
      </c>
      <c r="AD39">
        <v>8800</v>
      </c>
    </row>
    <row r="40" spans="1:34">
      <c r="A40" s="14">
        <v>43054.608634259261</v>
      </c>
      <c r="B40">
        <v>2016</v>
      </c>
      <c r="C40">
        <v>1</v>
      </c>
      <c r="Z40">
        <v>43265</v>
      </c>
      <c r="AH40">
        <v>264220.98</v>
      </c>
    </row>
    <row r="41" spans="1:34">
      <c r="A41" s="14">
        <v>43054.608634259261</v>
      </c>
      <c r="B41">
        <v>2016</v>
      </c>
      <c r="C41">
        <v>10</v>
      </c>
      <c r="L41">
        <v>50001</v>
      </c>
      <c r="N41">
        <v>0</v>
      </c>
      <c r="T41">
        <v>26000</v>
      </c>
      <c r="V41">
        <v>72</v>
      </c>
      <c r="AB41">
        <v>1188.8</v>
      </c>
    </row>
    <row r="42" spans="1:34">
      <c r="A42" s="14">
        <v>43054.608634259261</v>
      </c>
      <c r="B42">
        <v>2016</v>
      </c>
      <c r="C42">
        <v>11</v>
      </c>
      <c r="L42">
        <v>9000</v>
      </c>
    </row>
    <row r="43" spans="1:34">
      <c r="A43" s="14">
        <v>43054.608634259261</v>
      </c>
      <c r="B43">
        <v>2016</v>
      </c>
      <c r="C43">
        <v>13</v>
      </c>
      <c r="H43">
        <v>1000</v>
      </c>
      <c r="AH43">
        <v>2682.59</v>
      </c>
    </row>
    <row r="44" spans="1:34">
      <c r="A44" s="14">
        <v>43054.608634259261</v>
      </c>
      <c r="B44">
        <v>2016</v>
      </c>
      <c r="C44">
        <v>14</v>
      </c>
      <c r="T44">
        <v>192645.5</v>
      </c>
      <c r="Z44">
        <v>644492</v>
      </c>
      <c r="AH44">
        <v>3927.02</v>
      </c>
    </row>
    <row r="45" spans="1:34">
      <c r="A45" s="14">
        <v>43054.608634259261</v>
      </c>
      <c r="B45">
        <v>2016</v>
      </c>
      <c r="C45">
        <v>2</v>
      </c>
      <c r="L45">
        <v>84501</v>
      </c>
      <c r="AH45">
        <v>24626.02</v>
      </c>
    </row>
    <row r="46" spans="1:34">
      <c r="A46" s="14">
        <v>43054.608634259261</v>
      </c>
      <c r="B46">
        <v>2016</v>
      </c>
      <c r="C46">
        <v>3</v>
      </c>
      <c r="N46">
        <v>0</v>
      </c>
    </row>
    <row r="47" spans="1:34">
      <c r="A47" s="14">
        <v>43054.608634259261</v>
      </c>
      <c r="B47">
        <v>2016</v>
      </c>
      <c r="C47">
        <v>4</v>
      </c>
      <c r="Z47">
        <v>0</v>
      </c>
    </row>
    <row r="48" spans="1:34">
      <c r="A48" s="14">
        <v>43054.608634259261</v>
      </c>
      <c r="B48">
        <v>2016</v>
      </c>
      <c r="C48">
        <v>5</v>
      </c>
    </row>
    <row r="49" spans="1:3">
      <c r="A49" s="14">
        <v>43054.608634259261</v>
      </c>
      <c r="B49">
        <v>2016</v>
      </c>
      <c r="C49">
        <v>6</v>
      </c>
    </row>
    <row r="50" spans="1:3">
      <c r="A50" s="14">
        <v>43054.608634259261</v>
      </c>
      <c r="B50">
        <v>2016</v>
      </c>
      <c r="C50">
        <v>7</v>
      </c>
    </row>
    <row r="51" spans="1:3">
      <c r="A51" s="14">
        <v>43054.608634259261</v>
      </c>
      <c r="B51">
        <v>2016</v>
      </c>
      <c r="C51">
        <v>8</v>
      </c>
    </row>
    <row r="52" spans="1:3">
      <c r="A52" s="14">
        <v>43054.608634259261</v>
      </c>
      <c r="B52">
        <v>2016</v>
      </c>
      <c r="C52">
        <v>9</v>
      </c>
    </row>
  </sheetData>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AG8"/>
  <sheetViews>
    <sheetView workbookViewId="0"/>
  </sheetViews>
  <sheetFormatPr defaultRowHeight="15"/>
  <sheetData>
    <row r="1" spans="1:33">
      <c r="A1">
        <v>11.3</v>
      </c>
      <c r="B1" t="s">
        <v>4959</v>
      </c>
    </row>
    <row r="2" spans="1:33">
      <c r="A2" s="10" t="str">
        <f>HYPERLINK("#'Contents'!B206",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43054.60864583333</v>
      </c>
    </row>
    <row r="5" spans="1:33">
      <c r="A5">
        <v>2013</v>
      </c>
      <c r="B5" s="14">
        <v>43054.60864583333</v>
      </c>
      <c r="D5">
        <v>0</v>
      </c>
      <c r="E5">
        <v>0</v>
      </c>
      <c r="G5">
        <v>2320</v>
      </c>
      <c r="K5">
        <v>25000</v>
      </c>
      <c r="M5">
        <v>30000</v>
      </c>
      <c r="N5">
        <v>0</v>
      </c>
      <c r="S5">
        <v>7439509</v>
      </c>
      <c r="Y5">
        <v>0</v>
      </c>
      <c r="AA5">
        <v>2398100.2400000002</v>
      </c>
      <c r="AC5">
        <v>36363</v>
      </c>
      <c r="AD5">
        <v>2200</v>
      </c>
      <c r="AF5">
        <v>19100</v>
      </c>
      <c r="AG5">
        <v>6179</v>
      </c>
    </row>
    <row r="6" spans="1:33">
      <c r="A6">
        <v>2014</v>
      </c>
      <c r="B6" s="14">
        <v>43054.60864583333</v>
      </c>
      <c r="D6">
        <v>0</v>
      </c>
      <c r="K6">
        <v>30601</v>
      </c>
      <c r="N6">
        <v>8000</v>
      </c>
      <c r="P6">
        <v>61401</v>
      </c>
      <c r="S6">
        <v>19760900</v>
      </c>
      <c r="W6">
        <v>0</v>
      </c>
      <c r="Y6">
        <v>58818</v>
      </c>
      <c r="AA6">
        <v>1789800</v>
      </c>
      <c r="AB6">
        <v>99999</v>
      </c>
      <c r="AC6">
        <v>54000</v>
      </c>
      <c r="AF6">
        <v>5000</v>
      </c>
      <c r="AG6">
        <v>24316</v>
      </c>
    </row>
    <row r="7" spans="1:33">
      <c r="A7">
        <v>2015</v>
      </c>
      <c r="B7" s="14">
        <v>43054.60864583333</v>
      </c>
      <c r="E7">
        <v>0</v>
      </c>
      <c r="G7">
        <v>3960</v>
      </c>
      <c r="K7">
        <v>97001</v>
      </c>
      <c r="S7">
        <v>12347110</v>
      </c>
      <c r="W7">
        <v>0</v>
      </c>
      <c r="Y7">
        <v>251910</v>
      </c>
      <c r="AA7">
        <v>22400</v>
      </c>
      <c r="AC7">
        <v>15600</v>
      </c>
      <c r="AF7">
        <v>1000</v>
      </c>
      <c r="AG7">
        <v>146642.75</v>
      </c>
    </row>
    <row r="8" spans="1:33">
      <c r="A8">
        <v>2016</v>
      </c>
      <c r="B8" s="14">
        <v>43054.60864583333</v>
      </c>
      <c r="G8">
        <v>1000</v>
      </c>
      <c r="K8">
        <v>143502</v>
      </c>
      <c r="M8">
        <v>0</v>
      </c>
      <c r="S8">
        <v>218645.5</v>
      </c>
      <c r="U8">
        <v>72</v>
      </c>
      <c r="Y8">
        <v>687757</v>
      </c>
      <c r="AA8">
        <v>1188.8</v>
      </c>
      <c r="AC8">
        <v>8800</v>
      </c>
      <c r="AG8">
        <v>295456.61000000004</v>
      </c>
    </row>
  </sheetData>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AG8"/>
  <sheetViews>
    <sheetView workbookViewId="0"/>
  </sheetViews>
  <sheetFormatPr defaultRowHeight="15"/>
  <sheetData>
    <row r="1" spans="1:33">
      <c r="A1">
        <v>11.3</v>
      </c>
      <c r="B1" t="s">
        <v>4960</v>
      </c>
    </row>
    <row r="2" spans="1:33">
      <c r="A2" s="10" t="str">
        <f>HYPERLINK("#'Contents'!B207",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43054.608657407407</v>
      </c>
    </row>
    <row r="5" spans="1:33">
      <c r="A5">
        <v>2013</v>
      </c>
      <c r="B5" s="14">
        <v>43054.608657407407</v>
      </c>
      <c r="D5">
        <v>0</v>
      </c>
      <c r="E5">
        <v>0</v>
      </c>
      <c r="G5">
        <v>0</v>
      </c>
      <c r="K5">
        <v>0</v>
      </c>
      <c r="N5">
        <v>0</v>
      </c>
      <c r="S5">
        <v>0</v>
      </c>
      <c r="Y5">
        <v>0</v>
      </c>
      <c r="AC5">
        <v>0</v>
      </c>
      <c r="AD5">
        <v>0</v>
      </c>
      <c r="AF5">
        <v>0</v>
      </c>
      <c r="AG5">
        <v>0</v>
      </c>
    </row>
    <row r="6" spans="1:33">
      <c r="A6">
        <v>2014</v>
      </c>
      <c r="B6" s="14">
        <v>43054.608657407407</v>
      </c>
      <c r="D6">
        <v>0</v>
      </c>
      <c r="K6">
        <v>0</v>
      </c>
      <c r="N6">
        <v>0</v>
      </c>
      <c r="P6">
        <v>0</v>
      </c>
      <c r="S6">
        <v>0</v>
      </c>
      <c r="W6">
        <v>0</v>
      </c>
      <c r="Y6">
        <v>0</v>
      </c>
      <c r="AB6">
        <v>99999</v>
      </c>
      <c r="AC6">
        <v>0</v>
      </c>
      <c r="AF6">
        <v>0</v>
      </c>
      <c r="AG6">
        <v>0</v>
      </c>
    </row>
    <row r="7" spans="1:33">
      <c r="A7">
        <v>2015</v>
      </c>
      <c r="B7" s="14">
        <v>43054.608657407407</v>
      </c>
      <c r="E7">
        <v>0</v>
      </c>
      <c r="G7">
        <v>0</v>
      </c>
      <c r="K7">
        <v>0</v>
      </c>
      <c r="S7">
        <v>0</v>
      </c>
      <c r="W7">
        <v>0</v>
      </c>
      <c r="Y7">
        <v>0</v>
      </c>
      <c r="AC7">
        <v>0</v>
      </c>
      <c r="AF7">
        <v>0</v>
      </c>
      <c r="AG7">
        <v>0</v>
      </c>
    </row>
    <row r="8" spans="1:33">
      <c r="A8">
        <v>2016</v>
      </c>
      <c r="B8" s="14">
        <v>43054.608657407407</v>
      </c>
      <c r="G8">
        <v>0</v>
      </c>
      <c r="K8">
        <v>0</v>
      </c>
      <c r="M8">
        <v>0</v>
      </c>
      <c r="S8">
        <v>0</v>
      </c>
      <c r="U8">
        <v>0</v>
      </c>
      <c r="Y8">
        <v>0</v>
      </c>
      <c r="AC8">
        <v>0</v>
      </c>
      <c r="AG8">
        <v>0</v>
      </c>
    </row>
  </sheetData>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AG8"/>
  <sheetViews>
    <sheetView workbookViewId="0"/>
  </sheetViews>
  <sheetFormatPr defaultRowHeight="15"/>
  <sheetData>
    <row r="1" spans="1:33">
      <c r="A1">
        <v>11.4</v>
      </c>
      <c r="B1" t="s">
        <v>91</v>
      </c>
    </row>
    <row r="2" spans="1:33">
      <c r="A2" s="10" t="str">
        <f>HYPERLINK("#'Contents'!B208",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43054.608668981484</v>
      </c>
      <c r="C4">
        <v>0</v>
      </c>
      <c r="D4">
        <v>0</v>
      </c>
      <c r="F4">
        <v>0</v>
      </c>
      <c r="G4">
        <v>0</v>
      </c>
      <c r="J4">
        <v>0</v>
      </c>
      <c r="O4">
        <v>0</v>
      </c>
      <c r="Q4">
        <v>0</v>
      </c>
      <c r="R4">
        <v>0</v>
      </c>
      <c r="T4">
        <v>0</v>
      </c>
      <c r="U4">
        <v>0</v>
      </c>
      <c r="V4">
        <v>0</v>
      </c>
      <c r="W4">
        <v>0</v>
      </c>
      <c r="X4">
        <v>0</v>
      </c>
      <c r="Z4">
        <v>0</v>
      </c>
      <c r="AD4">
        <v>0</v>
      </c>
      <c r="AE4">
        <v>0</v>
      </c>
    </row>
    <row r="5" spans="1:33">
      <c r="A5">
        <v>2013</v>
      </c>
      <c r="B5" s="14">
        <v>43054.608668981484</v>
      </c>
      <c r="E5">
        <v>1</v>
      </c>
      <c r="I5">
        <v>1</v>
      </c>
      <c r="L5">
        <v>2</v>
      </c>
      <c r="M5">
        <v>1</v>
      </c>
      <c r="N5">
        <v>3</v>
      </c>
      <c r="P5">
        <v>1</v>
      </c>
      <c r="S5">
        <v>9</v>
      </c>
      <c r="Y5">
        <v>1</v>
      </c>
      <c r="AA5">
        <v>4</v>
      </c>
      <c r="AC5">
        <v>1</v>
      </c>
      <c r="AF5">
        <v>1</v>
      </c>
    </row>
    <row r="6" spans="1:33">
      <c r="A6">
        <v>2014</v>
      </c>
      <c r="B6" s="14">
        <v>43054.608668981484</v>
      </c>
      <c r="H6">
        <v>1</v>
      </c>
      <c r="K6">
        <v>1</v>
      </c>
      <c r="Y6">
        <v>1</v>
      </c>
      <c r="AA6">
        <v>2</v>
      </c>
      <c r="AB6">
        <v>1</v>
      </c>
      <c r="AC6">
        <v>1</v>
      </c>
      <c r="AG6">
        <v>3</v>
      </c>
    </row>
    <row r="7" spans="1:33">
      <c r="A7">
        <v>2015</v>
      </c>
      <c r="B7" s="14">
        <v>43054.608668981484</v>
      </c>
      <c r="H7">
        <v>1</v>
      </c>
      <c r="S7">
        <v>1</v>
      </c>
      <c r="Y7">
        <v>2</v>
      </c>
      <c r="AA7">
        <v>1</v>
      </c>
      <c r="AB7">
        <v>2</v>
      </c>
      <c r="AC7">
        <v>3</v>
      </c>
      <c r="AG7">
        <v>8</v>
      </c>
    </row>
    <row r="8" spans="1:33">
      <c r="A8">
        <v>2016</v>
      </c>
      <c r="B8" s="14">
        <v>43054.608668981484</v>
      </c>
      <c r="E8">
        <v>1</v>
      </c>
      <c r="M8">
        <v>1</v>
      </c>
      <c r="AA8">
        <v>1</v>
      </c>
      <c r="AC8">
        <v>6</v>
      </c>
      <c r="AG8">
        <v>6</v>
      </c>
    </row>
  </sheetData>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AH26"/>
  <sheetViews>
    <sheetView workbookViewId="0"/>
  </sheetViews>
  <sheetFormatPr defaultRowHeight="15"/>
  <sheetData>
    <row r="1" spans="1:34">
      <c r="A1">
        <v>11.5</v>
      </c>
      <c r="B1" t="s">
        <v>92</v>
      </c>
    </row>
    <row r="2" spans="1:34">
      <c r="A2" s="10" t="str">
        <f>HYPERLINK("#'Contents'!B210", "Back to Contents")</f>
        <v>Back to Contents</v>
      </c>
    </row>
    <row r="3" spans="1:34">
      <c r="A3" t="s">
        <v>108</v>
      </c>
      <c r="B3" t="s">
        <v>109</v>
      </c>
      <c r="C3" t="s">
        <v>4184</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43054.608680555553</v>
      </c>
    </row>
    <row r="5" spans="1:34">
      <c r="A5">
        <v>2013</v>
      </c>
      <c r="B5" s="14">
        <v>43054.608680555553</v>
      </c>
      <c r="C5" t="s">
        <v>4191</v>
      </c>
      <c r="D5" t="s">
        <v>687</v>
      </c>
      <c r="E5" t="s">
        <v>688</v>
      </c>
      <c r="F5" t="s">
        <v>688</v>
      </c>
      <c r="G5" t="s">
        <v>687</v>
      </c>
      <c r="H5" t="s">
        <v>687</v>
      </c>
      <c r="I5" t="s">
        <v>687</v>
      </c>
      <c r="J5" t="s">
        <v>688</v>
      </c>
      <c r="K5" t="s">
        <v>688</v>
      </c>
      <c r="L5" t="s">
        <v>687</v>
      </c>
      <c r="M5" t="s">
        <v>687</v>
      </c>
      <c r="N5" t="s">
        <v>687</v>
      </c>
      <c r="O5" t="s">
        <v>688</v>
      </c>
      <c r="P5" t="s">
        <v>688</v>
      </c>
      <c r="Q5" t="s">
        <v>688</v>
      </c>
      <c r="R5" t="s">
        <v>687</v>
      </c>
      <c r="S5" t="s">
        <v>687</v>
      </c>
      <c r="T5" t="s">
        <v>687</v>
      </c>
      <c r="U5" t="s">
        <v>687</v>
      </c>
      <c r="V5" t="s">
        <v>687</v>
      </c>
      <c r="W5" t="s">
        <v>687</v>
      </c>
      <c r="X5" t="s">
        <v>688</v>
      </c>
      <c r="Y5" t="s">
        <v>687</v>
      </c>
      <c r="Z5" t="s">
        <v>687</v>
      </c>
      <c r="AA5" t="s">
        <v>688</v>
      </c>
      <c r="AB5" t="s">
        <v>687</v>
      </c>
      <c r="AC5" t="s">
        <v>687</v>
      </c>
      <c r="AD5" t="s">
        <v>687</v>
      </c>
      <c r="AE5" t="s">
        <v>688</v>
      </c>
      <c r="AF5" t="s">
        <v>688</v>
      </c>
      <c r="AG5" t="s">
        <v>688</v>
      </c>
      <c r="AH5" t="s">
        <v>687</v>
      </c>
    </row>
    <row r="6" spans="1:34">
      <c r="A6">
        <v>2013</v>
      </c>
      <c r="B6" s="14">
        <v>43054.608680555553</v>
      </c>
      <c r="C6" t="s">
        <v>4193</v>
      </c>
      <c r="D6" t="s">
        <v>687</v>
      </c>
      <c r="E6" t="s">
        <v>688</v>
      </c>
      <c r="F6" t="s">
        <v>688</v>
      </c>
      <c r="G6" t="s">
        <v>687</v>
      </c>
      <c r="H6" t="s">
        <v>688</v>
      </c>
      <c r="I6" t="s">
        <v>687</v>
      </c>
      <c r="J6" t="s">
        <v>688</v>
      </c>
      <c r="K6" t="s">
        <v>687</v>
      </c>
      <c r="L6" t="s">
        <v>688</v>
      </c>
      <c r="M6" t="s">
        <v>687</v>
      </c>
      <c r="N6" t="s">
        <v>687</v>
      </c>
      <c r="O6" t="s">
        <v>687</v>
      </c>
      <c r="P6" t="s">
        <v>688</v>
      </c>
      <c r="Q6" t="s">
        <v>687</v>
      </c>
      <c r="R6" t="s">
        <v>688</v>
      </c>
      <c r="S6" t="s">
        <v>687</v>
      </c>
      <c r="T6" t="s">
        <v>687</v>
      </c>
      <c r="U6" t="s">
        <v>687</v>
      </c>
      <c r="V6" t="s">
        <v>688</v>
      </c>
      <c r="W6" t="s">
        <v>687</v>
      </c>
      <c r="X6" t="s">
        <v>687</v>
      </c>
      <c r="Y6" t="s">
        <v>688</v>
      </c>
      <c r="Z6" t="s">
        <v>687</v>
      </c>
      <c r="AA6" t="s">
        <v>687</v>
      </c>
      <c r="AB6" t="s">
        <v>688</v>
      </c>
      <c r="AC6" t="s">
        <v>688</v>
      </c>
      <c r="AD6" t="s">
        <v>688</v>
      </c>
      <c r="AE6" t="s">
        <v>688</v>
      </c>
      <c r="AF6" t="s">
        <v>687</v>
      </c>
      <c r="AG6" t="s">
        <v>687</v>
      </c>
      <c r="AH6" t="s">
        <v>688</v>
      </c>
    </row>
    <row r="7" spans="1:34">
      <c r="A7">
        <v>2013</v>
      </c>
      <c r="B7" s="14">
        <v>43054.608680555553</v>
      </c>
      <c r="C7" t="s">
        <v>4194</v>
      </c>
      <c r="D7" t="s">
        <v>688</v>
      </c>
      <c r="E7" t="s">
        <v>688</v>
      </c>
      <c r="F7" t="s">
        <v>688</v>
      </c>
      <c r="G7" t="s">
        <v>687</v>
      </c>
      <c r="H7" t="s">
        <v>687</v>
      </c>
      <c r="I7" t="s">
        <v>687</v>
      </c>
      <c r="J7" t="s">
        <v>688</v>
      </c>
      <c r="K7" t="s">
        <v>687</v>
      </c>
      <c r="L7" t="s">
        <v>687</v>
      </c>
      <c r="M7" t="s">
        <v>687</v>
      </c>
      <c r="N7" t="s">
        <v>688</v>
      </c>
      <c r="O7" t="s">
        <v>688</v>
      </c>
      <c r="P7" t="s">
        <v>688</v>
      </c>
      <c r="Q7" t="s">
        <v>688</v>
      </c>
      <c r="R7" t="s">
        <v>688</v>
      </c>
      <c r="S7" t="s">
        <v>687</v>
      </c>
      <c r="T7" t="s">
        <v>687</v>
      </c>
      <c r="U7" t="s">
        <v>687</v>
      </c>
      <c r="V7" t="s">
        <v>687</v>
      </c>
      <c r="W7" t="s">
        <v>688</v>
      </c>
      <c r="X7" t="s">
        <v>688</v>
      </c>
      <c r="Y7" t="s">
        <v>687</v>
      </c>
      <c r="Z7" t="s">
        <v>688</v>
      </c>
      <c r="AA7" t="s">
        <v>688</v>
      </c>
      <c r="AB7" t="s">
        <v>687</v>
      </c>
      <c r="AC7" t="s">
        <v>688</v>
      </c>
      <c r="AD7" t="s">
        <v>687</v>
      </c>
      <c r="AE7" t="s">
        <v>688</v>
      </c>
      <c r="AF7" t="s">
        <v>688</v>
      </c>
      <c r="AG7" t="s">
        <v>688</v>
      </c>
      <c r="AH7" t="s">
        <v>687</v>
      </c>
    </row>
    <row r="8" spans="1:34">
      <c r="A8">
        <v>2013</v>
      </c>
      <c r="B8" s="14">
        <v>43054.608680555553</v>
      </c>
      <c r="C8" t="s">
        <v>4196</v>
      </c>
      <c r="D8" t="s">
        <v>688</v>
      </c>
      <c r="E8" t="s">
        <v>688</v>
      </c>
      <c r="F8" t="s">
        <v>687</v>
      </c>
      <c r="G8" t="s">
        <v>687</v>
      </c>
      <c r="H8" t="s">
        <v>687</v>
      </c>
      <c r="I8" t="s">
        <v>687</v>
      </c>
      <c r="J8" t="s">
        <v>688</v>
      </c>
      <c r="K8" t="s">
        <v>687</v>
      </c>
      <c r="L8" t="s">
        <v>687</v>
      </c>
      <c r="M8" t="s">
        <v>687</v>
      </c>
      <c r="N8" t="s">
        <v>688</v>
      </c>
      <c r="O8" t="s">
        <v>687</v>
      </c>
      <c r="P8" t="s">
        <v>688</v>
      </c>
      <c r="Q8" t="s">
        <v>687</v>
      </c>
      <c r="R8" t="s">
        <v>688</v>
      </c>
      <c r="S8" t="s">
        <v>687</v>
      </c>
      <c r="T8" t="s">
        <v>687</v>
      </c>
      <c r="U8" t="s">
        <v>687</v>
      </c>
      <c r="V8" t="s">
        <v>687</v>
      </c>
      <c r="W8" t="s">
        <v>687</v>
      </c>
      <c r="X8" t="s">
        <v>688</v>
      </c>
      <c r="Y8" t="s">
        <v>687</v>
      </c>
      <c r="Z8" t="s">
        <v>687</v>
      </c>
      <c r="AA8" t="s">
        <v>688</v>
      </c>
      <c r="AB8" t="s">
        <v>688</v>
      </c>
      <c r="AC8" t="s">
        <v>687</v>
      </c>
      <c r="AD8" t="s">
        <v>687</v>
      </c>
      <c r="AE8" t="s">
        <v>687</v>
      </c>
      <c r="AF8" t="s">
        <v>688</v>
      </c>
      <c r="AG8" t="s">
        <v>688</v>
      </c>
      <c r="AH8" t="s">
        <v>687</v>
      </c>
    </row>
    <row r="9" spans="1:34">
      <c r="A9">
        <v>2014</v>
      </c>
      <c r="B9" s="14">
        <v>43054.608680555553</v>
      </c>
    </row>
    <row r="10" spans="1:34">
      <c r="A10">
        <v>2014</v>
      </c>
      <c r="B10" s="14">
        <v>43054.608680555553</v>
      </c>
      <c r="C10" t="s">
        <v>4283</v>
      </c>
      <c r="I10" t="s">
        <v>687</v>
      </c>
    </row>
    <row r="11" spans="1:34">
      <c r="A11">
        <v>2014</v>
      </c>
      <c r="B11" s="14">
        <v>43054.608680555553</v>
      </c>
      <c r="C11" t="s">
        <v>4284</v>
      </c>
    </row>
    <row r="12" spans="1:34">
      <c r="A12">
        <v>2014</v>
      </c>
      <c r="B12" s="14">
        <v>43054.608680555553</v>
      </c>
      <c r="C12" t="s">
        <v>4191</v>
      </c>
      <c r="D12" t="s">
        <v>687</v>
      </c>
      <c r="E12" t="s">
        <v>688</v>
      </c>
      <c r="F12" t="s">
        <v>688</v>
      </c>
      <c r="G12" t="s">
        <v>687</v>
      </c>
      <c r="H12" t="s">
        <v>687</v>
      </c>
      <c r="J12" t="s">
        <v>688</v>
      </c>
      <c r="K12" t="s">
        <v>688</v>
      </c>
      <c r="L12" t="s">
        <v>687</v>
      </c>
      <c r="M12" t="s">
        <v>688</v>
      </c>
      <c r="N12" t="s">
        <v>688</v>
      </c>
      <c r="O12" t="s">
        <v>688</v>
      </c>
      <c r="P12" t="s">
        <v>688</v>
      </c>
      <c r="Q12" t="s">
        <v>688</v>
      </c>
      <c r="R12" t="s">
        <v>687</v>
      </c>
      <c r="S12" t="s">
        <v>687</v>
      </c>
      <c r="T12" t="s">
        <v>687</v>
      </c>
      <c r="U12" t="s">
        <v>687</v>
      </c>
      <c r="V12" t="s">
        <v>687</v>
      </c>
      <c r="W12" t="s">
        <v>687</v>
      </c>
      <c r="X12" t="s">
        <v>688</v>
      </c>
      <c r="Y12" t="s">
        <v>687</v>
      </c>
      <c r="Z12" t="s">
        <v>687</v>
      </c>
      <c r="AA12" t="s">
        <v>687</v>
      </c>
      <c r="AB12" t="s">
        <v>687</v>
      </c>
      <c r="AC12" t="s">
        <v>687</v>
      </c>
      <c r="AD12" t="s">
        <v>687</v>
      </c>
      <c r="AE12" t="s">
        <v>688</v>
      </c>
      <c r="AF12" t="s">
        <v>688</v>
      </c>
      <c r="AG12" t="s">
        <v>688</v>
      </c>
      <c r="AH12" t="s">
        <v>687</v>
      </c>
    </row>
    <row r="13" spans="1:34">
      <c r="A13">
        <v>2014</v>
      </c>
      <c r="B13" s="14">
        <v>43054.608680555553</v>
      </c>
      <c r="C13" t="s">
        <v>4193</v>
      </c>
      <c r="D13" t="s">
        <v>687</v>
      </c>
      <c r="E13" t="s">
        <v>688</v>
      </c>
      <c r="F13" t="s">
        <v>688</v>
      </c>
      <c r="G13" t="s">
        <v>687</v>
      </c>
      <c r="H13" t="s">
        <v>688</v>
      </c>
      <c r="I13" t="s">
        <v>687</v>
      </c>
      <c r="J13" t="s">
        <v>688</v>
      </c>
      <c r="K13" t="s">
        <v>687</v>
      </c>
      <c r="L13" t="s">
        <v>688</v>
      </c>
      <c r="M13" t="s">
        <v>688</v>
      </c>
      <c r="N13" t="s">
        <v>688</v>
      </c>
      <c r="O13" t="s">
        <v>687</v>
      </c>
      <c r="P13" t="s">
        <v>688</v>
      </c>
      <c r="Q13" t="s">
        <v>687</v>
      </c>
      <c r="R13" t="s">
        <v>688</v>
      </c>
      <c r="S13" t="s">
        <v>687</v>
      </c>
      <c r="T13" t="s">
        <v>687</v>
      </c>
      <c r="U13" t="s">
        <v>687</v>
      </c>
      <c r="V13" t="s">
        <v>688</v>
      </c>
      <c r="W13" t="s">
        <v>687</v>
      </c>
      <c r="X13" t="s">
        <v>687</v>
      </c>
      <c r="Y13" t="s">
        <v>688</v>
      </c>
      <c r="Z13" t="s">
        <v>687</v>
      </c>
      <c r="AA13" t="s">
        <v>687</v>
      </c>
      <c r="AB13" t="s">
        <v>688</v>
      </c>
      <c r="AC13" t="s">
        <v>688</v>
      </c>
      <c r="AD13" t="s">
        <v>688</v>
      </c>
      <c r="AE13" t="s">
        <v>688</v>
      </c>
      <c r="AF13" t="s">
        <v>687</v>
      </c>
      <c r="AG13" t="s">
        <v>687</v>
      </c>
      <c r="AH13" t="s">
        <v>688</v>
      </c>
    </row>
    <row r="14" spans="1:34">
      <c r="A14">
        <v>2014</v>
      </c>
      <c r="B14" s="14">
        <v>43054.608680555553</v>
      </c>
      <c r="C14" t="s">
        <v>4194</v>
      </c>
      <c r="D14" t="s">
        <v>688</v>
      </c>
      <c r="E14" t="s">
        <v>688</v>
      </c>
      <c r="F14" t="s">
        <v>688</v>
      </c>
      <c r="G14" t="s">
        <v>687</v>
      </c>
      <c r="H14" t="s">
        <v>687</v>
      </c>
      <c r="I14" t="s">
        <v>687</v>
      </c>
      <c r="J14" t="s">
        <v>688</v>
      </c>
      <c r="K14" t="s">
        <v>687</v>
      </c>
      <c r="L14" t="s">
        <v>687</v>
      </c>
      <c r="M14" t="s">
        <v>688</v>
      </c>
      <c r="N14" t="s">
        <v>687</v>
      </c>
      <c r="O14" t="s">
        <v>688</v>
      </c>
      <c r="P14" t="s">
        <v>688</v>
      </c>
      <c r="Q14" t="s">
        <v>688</v>
      </c>
      <c r="R14" t="s">
        <v>688</v>
      </c>
      <c r="S14" t="s">
        <v>687</v>
      </c>
      <c r="T14" t="s">
        <v>687</v>
      </c>
      <c r="U14" t="s">
        <v>687</v>
      </c>
      <c r="V14" t="s">
        <v>687</v>
      </c>
      <c r="W14" t="s">
        <v>688</v>
      </c>
      <c r="X14" t="s">
        <v>688</v>
      </c>
      <c r="Y14" t="s">
        <v>687</v>
      </c>
      <c r="Z14" t="s">
        <v>688</v>
      </c>
      <c r="AA14" t="s">
        <v>688</v>
      </c>
      <c r="AB14" t="s">
        <v>687</v>
      </c>
      <c r="AC14" t="s">
        <v>688</v>
      </c>
      <c r="AD14" t="s">
        <v>687</v>
      </c>
      <c r="AE14" t="s">
        <v>688</v>
      </c>
      <c r="AF14" t="s">
        <v>688</v>
      </c>
      <c r="AG14" t="s">
        <v>688</v>
      </c>
      <c r="AH14" t="s">
        <v>687</v>
      </c>
    </row>
    <row r="15" spans="1:34">
      <c r="A15">
        <v>2014</v>
      </c>
      <c r="B15" s="14">
        <v>43054.608680555553</v>
      </c>
      <c r="C15" t="s">
        <v>4285</v>
      </c>
      <c r="I15" t="s">
        <v>687</v>
      </c>
    </row>
    <row r="16" spans="1:34">
      <c r="A16">
        <v>2014</v>
      </c>
      <c r="B16" s="14">
        <v>43054.608680555553</v>
      </c>
      <c r="C16" t="s">
        <v>4196</v>
      </c>
      <c r="D16" t="s">
        <v>688</v>
      </c>
      <c r="E16" t="s">
        <v>688</v>
      </c>
      <c r="F16" t="s">
        <v>687</v>
      </c>
      <c r="G16" t="s">
        <v>687</v>
      </c>
      <c r="H16" t="s">
        <v>688</v>
      </c>
      <c r="J16" t="s">
        <v>688</v>
      </c>
      <c r="K16" t="s">
        <v>687</v>
      </c>
      <c r="L16" t="s">
        <v>687</v>
      </c>
      <c r="M16" t="s">
        <v>688</v>
      </c>
      <c r="N16" t="s">
        <v>687</v>
      </c>
      <c r="O16" t="s">
        <v>687</v>
      </c>
      <c r="P16" t="s">
        <v>688</v>
      </c>
      <c r="Q16" t="s">
        <v>687</v>
      </c>
      <c r="R16" t="s">
        <v>688</v>
      </c>
      <c r="S16" t="s">
        <v>687</v>
      </c>
      <c r="T16" t="s">
        <v>687</v>
      </c>
      <c r="U16" t="s">
        <v>687</v>
      </c>
      <c r="V16" t="s">
        <v>687</v>
      </c>
      <c r="W16" t="s">
        <v>687</v>
      </c>
      <c r="X16" t="s">
        <v>688</v>
      </c>
      <c r="Y16" t="s">
        <v>687</v>
      </c>
      <c r="Z16" t="s">
        <v>687</v>
      </c>
      <c r="AA16" t="s">
        <v>687</v>
      </c>
      <c r="AB16" t="s">
        <v>688</v>
      </c>
      <c r="AC16" t="s">
        <v>688</v>
      </c>
      <c r="AD16" t="s">
        <v>688</v>
      </c>
      <c r="AE16" t="s">
        <v>687</v>
      </c>
      <c r="AF16" t="s">
        <v>688</v>
      </c>
      <c r="AG16" t="s">
        <v>688</v>
      </c>
      <c r="AH16" t="s">
        <v>687</v>
      </c>
    </row>
    <row r="17" spans="1:34">
      <c r="A17">
        <v>2015</v>
      </c>
      <c r="B17" s="14">
        <v>43054.608680555553</v>
      </c>
    </row>
    <row r="18" spans="1:34">
      <c r="A18">
        <v>2015</v>
      </c>
      <c r="B18" s="14">
        <v>43054.608680555553</v>
      </c>
      <c r="C18" t="s">
        <v>4191</v>
      </c>
      <c r="D18" t="s">
        <v>687</v>
      </c>
      <c r="E18" t="s">
        <v>688</v>
      </c>
      <c r="F18" t="s">
        <v>688</v>
      </c>
      <c r="G18" t="s">
        <v>687</v>
      </c>
      <c r="H18" t="s">
        <v>687</v>
      </c>
      <c r="I18" t="s">
        <v>687</v>
      </c>
      <c r="J18" t="s">
        <v>688</v>
      </c>
      <c r="K18" t="s">
        <v>688</v>
      </c>
      <c r="L18" t="s">
        <v>687</v>
      </c>
      <c r="M18" t="s">
        <v>688</v>
      </c>
      <c r="N18" t="s">
        <v>688</v>
      </c>
      <c r="O18" t="s">
        <v>688</v>
      </c>
      <c r="P18" t="s">
        <v>688</v>
      </c>
      <c r="Q18" t="s">
        <v>688</v>
      </c>
      <c r="R18" t="s">
        <v>687</v>
      </c>
      <c r="S18" t="s">
        <v>688</v>
      </c>
      <c r="T18" t="s">
        <v>687</v>
      </c>
      <c r="U18" t="s">
        <v>687</v>
      </c>
      <c r="V18" t="s">
        <v>687</v>
      </c>
      <c r="W18" t="s">
        <v>687</v>
      </c>
      <c r="X18" t="s">
        <v>688</v>
      </c>
      <c r="Y18" t="s">
        <v>687</v>
      </c>
      <c r="Z18" t="s">
        <v>687</v>
      </c>
      <c r="AA18" t="s">
        <v>687</v>
      </c>
      <c r="AB18" t="s">
        <v>687</v>
      </c>
      <c r="AC18" t="s">
        <v>688</v>
      </c>
      <c r="AD18" t="s">
        <v>687</v>
      </c>
      <c r="AE18" t="s">
        <v>688</v>
      </c>
      <c r="AF18" t="s">
        <v>688</v>
      </c>
      <c r="AG18" t="s">
        <v>688</v>
      </c>
      <c r="AH18" t="s">
        <v>687</v>
      </c>
    </row>
    <row r="19" spans="1:34">
      <c r="A19">
        <v>2015</v>
      </c>
      <c r="B19" s="14">
        <v>43054.608680555553</v>
      </c>
      <c r="C19" t="s">
        <v>4193</v>
      </c>
      <c r="D19" t="s">
        <v>687</v>
      </c>
      <c r="E19" t="s">
        <v>688</v>
      </c>
      <c r="F19" t="s">
        <v>688</v>
      </c>
      <c r="G19" t="s">
        <v>687</v>
      </c>
      <c r="H19" t="s">
        <v>688</v>
      </c>
      <c r="I19" t="s">
        <v>687</v>
      </c>
      <c r="J19" t="s">
        <v>688</v>
      </c>
      <c r="K19" t="s">
        <v>687</v>
      </c>
      <c r="L19" t="s">
        <v>688</v>
      </c>
      <c r="M19" t="s">
        <v>688</v>
      </c>
      <c r="N19" t="s">
        <v>688</v>
      </c>
      <c r="O19" t="s">
        <v>687</v>
      </c>
      <c r="P19" t="s">
        <v>688</v>
      </c>
      <c r="Q19" t="s">
        <v>687</v>
      </c>
      <c r="R19" t="s">
        <v>688</v>
      </c>
      <c r="S19" t="s">
        <v>687</v>
      </c>
      <c r="T19" t="s">
        <v>687</v>
      </c>
      <c r="U19" t="s">
        <v>687</v>
      </c>
      <c r="V19" t="s">
        <v>688</v>
      </c>
      <c r="W19" t="s">
        <v>687</v>
      </c>
      <c r="X19" t="s">
        <v>687</v>
      </c>
      <c r="Y19" t="s">
        <v>688</v>
      </c>
      <c r="Z19" t="s">
        <v>687</v>
      </c>
      <c r="AA19" t="s">
        <v>687</v>
      </c>
      <c r="AB19" t="s">
        <v>687</v>
      </c>
      <c r="AC19" t="s">
        <v>687</v>
      </c>
      <c r="AD19" t="s">
        <v>688</v>
      </c>
      <c r="AE19" t="s">
        <v>688</v>
      </c>
      <c r="AF19" t="s">
        <v>687</v>
      </c>
      <c r="AG19" t="s">
        <v>687</v>
      </c>
      <c r="AH19" t="s">
        <v>688</v>
      </c>
    </row>
    <row r="20" spans="1:34">
      <c r="A20">
        <v>2015</v>
      </c>
      <c r="B20" s="14">
        <v>43054.608680555553</v>
      </c>
      <c r="C20" t="s">
        <v>4194</v>
      </c>
      <c r="D20" t="s">
        <v>688</v>
      </c>
      <c r="E20" t="s">
        <v>688</v>
      </c>
      <c r="F20" t="s">
        <v>688</v>
      </c>
      <c r="G20" t="s">
        <v>687</v>
      </c>
      <c r="H20" t="s">
        <v>687</v>
      </c>
      <c r="I20" t="s">
        <v>687</v>
      </c>
      <c r="J20" t="s">
        <v>688</v>
      </c>
      <c r="K20" t="s">
        <v>687</v>
      </c>
      <c r="L20" t="s">
        <v>687</v>
      </c>
      <c r="M20" t="s">
        <v>688</v>
      </c>
      <c r="N20" t="s">
        <v>687</v>
      </c>
      <c r="O20" t="s">
        <v>688</v>
      </c>
      <c r="P20" t="s">
        <v>688</v>
      </c>
      <c r="Q20" t="s">
        <v>688</v>
      </c>
      <c r="R20" t="s">
        <v>688</v>
      </c>
      <c r="S20" t="s">
        <v>687</v>
      </c>
      <c r="T20" t="s">
        <v>687</v>
      </c>
      <c r="U20" t="s">
        <v>687</v>
      </c>
      <c r="V20" t="s">
        <v>687</v>
      </c>
      <c r="W20" t="s">
        <v>688</v>
      </c>
      <c r="X20" t="s">
        <v>688</v>
      </c>
      <c r="Y20" t="s">
        <v>687</v>
      </c>
      <c r="Z20" t="s">
        <v>688</v>
      </c>
      <c r="AA20" t="s">
        <v>688</v>
      </c>
      <c r="AB20" t="s">
        <v>687</v>
      </c>
      <c r="AC20" t="s">
        <v>688</v>
      </c>
      <c r="AD20" t="s">
        <v>687</v>
      </c>
      <c r="AE20" t="s">
        <v>688</v>
      </c>
      <c r="AF20" t="s">
        <v>688</v>
      </c>
      <c r="AG20" t="s">
        <v>688</v>
      </c>
      <c r="AH20" t="s">
        <v>687</v>
      </c>
    </row>
    <row r="21" spans="1:34">
      <c r="A21">
        <v>2015</v>
      </c>
      <c r="B21" s="14">
        <v>43054.608680555553</v>
      </c>
      <c r="C21" t="s">
        <v>4196</v>
      </c>
      <c r="D21" t="s">
        <v>688</v>
      </c>
      <c r="E21" t="s">
        <v>688</v>
      </c>
      <c r="F21" t="s">
        <v>687</v>
      </c>
      <c r="G21" t="s">
        <v>687</v>
      </c>
      <c r="H21" t="s">
        <v>687</v>
      </c>
      <c r="I21" t="s">
        <v>687</v>
      </c>
      <c r="J21" t="s">
        <v>688</v>
      </c>
      <c r="K21" t="s">
        <v>687</v>
      </c>
      <c r="L21" t="s">
        <v>687</v>
      </c>
      <c r="M21" t="s">
        <v>688</v>
      </c>
      <c r="N21" t="s">
        <v>687</v>
      </c>
      <c r="O21" t="s">
        <v>687</v>
      </c>
      <c r="P21" t="s">
        <v>688</v>
      </c>
      <c r="Q21" t="s">
        <v>687</v>
      </c>
      <c r="R21" t="s">
        <v>688</v>
      </c>
      <c r="S21" t="s">
        <v>687</v>
      </c>
      <c r="T21" t="s">
        <v>687</v>
      </c>
      <c r="U21" t="s">
        <v>687</v>
      </c>
      <c r="V21" t="s">
        <v>687</v>
      </c>
      <c r="W21" t="s">
        <v>687</v>
      </c>
      <c r="X21" t="s">
        <v>688</v>
      </c>
      <c r="Y21" t="s">
        <v>687</v>
      </c>
      <c r="Z21" t="s">
        <v>688</v>
      </c>
      <c r="AA21" t="s">
        <v>687</v>
      </c>
      <c r="AB21" t="s">
        <v>688</v>
      </c>
      <c r="AC21" t="s">
        <v>687</v>
      </c>
      <c r="AD21" t="s">
        <v>688</v>
      </c>
      <c r="AE21" t="s">
        <v>687</v>
      </c>
      <c r="AF21" t="s">
        <v>688</v>
      </c>
      <c r="AG21" t="s">
        <v>688</v>
      </c>
      <c r="AH21" t="s">
        <v>687</v>
      </c>
    </row>
    <row r="22" spans="1:34">
      <c r="A22">
        <v>2016</v>
      </c>
      <c r="B22" s="14">
        <v>43054.608680555553</v>
      </c>
    </row>
    <row r="23" spans="1:34">
      <c r="A23">
        <v>2016</v>
      </c>
      <c r="B23" s="14">
        <v>43054.608680555553</v>
      </c>
      <c r="C23" t="s">
        <v>4191</v>
      </c>
      <c r="D23" t="s">
        <v>687</v>
      </c>
      <c r="E23" t="s">
        <v>688</v>
      </c>
      <c r="F23" t="s">
        <v>688</v>
      </c>
      <c r="G23" t="s">
        <v>687</v>
      </c>
      <c r="H23" t="s">
        <v>687</v>
      </c>
      <c r="I23" t="s">
        <v>688</v>
      </c>
      <c r="J23" t="s">
        <v>688</v>
      </c>
      <c r="K23" t="s">
        <v>687</v>
      </c>
      <c r="L23" t="s">
        <v>687</v>
      </c>
      <c r="M23" t="s">
        <v>688</v>
      </c>
      <c r="N23" t="s">
        <v>688</v>
      </c>
      <c r="O23" t="s">
        <v>688</v>
      </c>
      <c r="P23" t="s">
        <v>688</v>
      </c>
      <c r="Q23" t="s">
        <v>688</v>
      </c>
      <c r="R23" t="s">
        <v>687</v>
      </c>
      <c r="S23" t="s">
        <v>688</v>
      </c>
      <c r="T23" t="s">
        <v>687</v>
      </c>
      <c r="U23" t="s">
        <v>687</v>
      </c>
      <c r="V23" t="s">
        <v>687</v>
      </c>
      <c r="W23" t="s">
        <v>687</v>
      </c>
      <c r="X23" t="s">
        <v>688</v>
      </c>
      <c r="Y23" t="s">
        <v>687</v>
      </c>
      <c r="Z23" t="s">
        <v>687</v>
      </c>
      <c r="AA23" t="s">
        <v>687</v>
      </c>
      <c r="AB23" t="s">
        <v>687</v>
      </c>
      <c r="AC23" t="s">
        <v>688</v>
      </c>
      <c r="AD23" t="s">
        <v>687</v>
      </c>
      <c r="AE23" t="s">
        <v>688</v>
      </c>
      <c r="AF23" t="s">
        <v>688</v>
      </c>
      <c r="AG23" t="s">
        <v>688</v>
      </c>
      <c r="AH23" t="s">
        <v>687</v>
      </c>
    </row>
    <row r="24" spans="1:34">
      <c r="A24">
        <v>2016</v>
      </c>
      <c r="B24" s="14">
        <v>43054.608680555553</v>
      </c>
      <c r="C24" t="s">
        <v>4193</v>
      </c>
      <c r="D24" t="s">
        <v>687</v>
      </c>
      <c r="E24" t="s">
        <v>688</v>
      </c>
      <c r="F24" t="s">
        <v>688</v>
      </c>
      <c r="G24" t="s">
        <v>687</v>
      </c>
      <c r="H24" t="s">
        <v>688</v>
      </c>
      <c r="I24" t="s">
        <v>687</v>
      </c>
      <c r="J24" t="s">
        <v>688</v>
      </c>
      <c r="K24" t="s">
        <v>687</v>
      </c>
      <c r="L24" t="s">
        <v>688</v>
      </c>
      <c r="M24" t="s">
        <v>688</v>
      </c>
      <c r="N24" t="s">
        <v>688</v>
      </c>
      <c r="O24" t="s">
        <v>687</v>
      </c>
      <c r="P24" t="s">
        <v>688</v>
      </c>
      <c r="Q24" t="s">
        <v>687</v>
      </c>
      <c r="R24" t="s">
        <v>688</v>
      </c>
      <c r="S24" t="s">
        <v>687</v>
      </c>
      <c r="T24" t="s">
        <v>687</v>
      </c>
      <c r="U24" t="s">
        <v>687</v>
      </c>
      <c r="V24" t="s">
        <v>688</v>
      </c>
      <c r="W24" t="s">
        <v>687</v>
      </c>
      <c r="X24" t="s">
        <v>687</v>
      </c>
      <c r="Y24" t="s">
        <v>688</v>
      </c>
      <c r="Z24" t="s">
        <v>687</v>
      </c>
      <c r="AA24" t="s">
        <v>687</v>
      </c>
      <c r="AB24" t="s">
        <v>687</v>
      </c>
      <c r="AC24" t="s">
        <v>688</v>
      </c>
      <c r="AD24" t="s">
        <v>687</v>
      </c>
      <c r="AE24" t="s">
        <v>688</v>
      </c>
      <c r="AF24" t="s">
        <v>687</v>
      </c>
      <c r="AG24" t="s">
        <v>687</v>
      </c>
      <c r="AH24" t="s">
        <v>688</v>
      </c>
    </row>
    <row r="25" spans="1:34">
      <c r="A25">
        <v>2016</v>
      </c>
      <c r="B25" s="14">
        <v>43054.608680555553</v>
      </c>
      <c r="C25" t="s">
        <v>4194</v>
      </c>
      <c r="D25" t="s">
        <v>688</v>
      </c>
      <c r="E25" t="s">
        <v>688</v>
      </c>
      <c r="F25" t="s">
        <v>688</v>
      </c>
      <c r="G25" t="s">
        <v>687</v>
      </c>
      <c r="H25" t="s">
        <v>687</v>
      </c>
      <c r="I25" t="s">
        <v>688</v>
      </c>
      <c r="J25" t="s">
        <v>688</v>
      </c>
      <c r="K25" t="s">
        <v>687</v>
      </c>
      <c r="L25" t="s">
        <v>687</v>
      </c>
      <c r="M25" t="s">
        <v>688</v>
      </c>
      <c r="N25" t="s">
        <v>687</v>
      </c>
      <c r="O25" t="s">
        <v>688</v>
      </c>
      <c r="P25" t="s">
        <v>688</v>
      </c>
      <c r="Q25" t="s">
        <v>688</v>
      </c>
      <c r="R25" t="s">
        <v>688</v>
      </c>
      <c r="S25" t="s">
        <v>687</v>
      </c>
      <c r="T25" t="s">
        <v>687</v>
      </c>
      <c r="U25" t="s">
        <v>687</v>
      </c>
      <c r="V25" t="s">
        <v>687</v>
      </c>
      <c r="W25" t="s">
        <v>688</v>
      </c>
      <c r="X25" t="s">
        <v>688</v>
      </c>
      <c r="Y25" t="s">
        <v>687</v>
      </c>
      <c r="Z25" t="s">
        <v>688</v>
      </c>
      <c r="AA25" t="s">
        <v>688</v>
      </c>
      <c r="AB25" t="s">
        <v>687</v>
      </c>
      <c r="AC25" t="s">
        <v>688</v>
      </c>
      <c r="AD25" t="s">
        <v>687</v>
      </c>
      <c r="AE25" t="s">
        <v>688</v>
      </c>
      <c r="AF25" t="s">
        <v>688</v>
      </c>
      <c r="AG25" t="s">
        <v>688</v>
      </c>
      <c r="AH25" t="s">
        <v>687</v>
      </c>
    </row>
    <row r="26" spans="1:34">
      <c r="A26">
        <v>2016</v>
      </c>
      <c r="B26" s="14">
        <v>43054.608680555553</v>
      </c>
      <c r="C26" t="s">
        <v>4196</v>
      </c>
      <c r="D26" t="s">
        <v>688</v>
      </c>
      <c r="E26" t="s">
        <v>688</v>
      </c>
      <c r="F26" t="s">
        <v>687</v>
      </c>
      <c r="G26" t="s">
        <v>687</v>
      </c>
      <c r="H26" t="s">
        <v>687</v>
      </c>
      <c r="I26" t="s">
        <v>688</v>
      </c>
      <c r="J26" t="s">
        <v>688</v>
      </c>
      <c r="K26" t="s">
        <v>687</v>
      </c>
      <c r="L26" t="s">
        <v>687</v>
      </c>
      <c r="M26" t="s">
        <v>688</v>
      </c>
      <c r="N26" t="s">
        <v>687</v>
      </c>
      <c r="O26" t="s">
        <v>687</v>
      </c>
      <c r="P26" t="s">
        <v>688</v>
      </c>
      <c r="Q26" t="s">
        <v>687</v>
      </c>
      <c r="R26" t="s">
        <v>688</v>
      </c>
      <c r="S26" t="s">
        <v>687</v>
      </c>
      <c r="T26" t="s">
        <v>687</v>
      </c>
      <c r="U26" t="s">
        <v>687</v>
      </c>
      <c r="V26" t="s">
        <v>687</v>
      </c>
      <c r="W26" t="s">
        <v>687</v>
      </c>
      <c r="X26" t="s">
        <v>688</v>
      </c>
      <c r="Y26" t="s">
        <v>687</v>
      </c>
      <c r="Z26" t="s">
        <v>688</v>
      </c>
      <c r="AA26" t="s">
        <v>687</v>
      </c>
      <c r="AB26" t="s">
        <v>688</v>
      </c>
      <c r="AC26" t="s">
        <v>687</v>
      </c>
      <c r="AD26" t="s">
        <v>687</v>
      </c>
      <c r="AE26" t="s">
        <v>687</v>
      </c>
      <c r="AF26" t="s">
        <v>688</v>
      </c>
      <c r="AG26" t="s">
        <v>688</v>
      </c>
      <c r="AH26" t="s">
        <v>687</v>
      </c>
    </row>
  </sheetData>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F60"/>
  <sheetViews>
    <sheetView workbookViewId="0"/>
  </sheetViews>
  <sheetFormatPr defaultRowHeight="15"/>
  <sheetData>
    <row r="1" spans="1:6">
      <c r="A1">
        <v>11.5</v>
      </c>
      <c r="B1" t="s">
        <v>4950</v>
      </c>
    </row>
    <row r="2" spans="1:6">
      <c r="A2" s="10" t="str">
        <f>HYPERLINK("#'Contents'!B211", "Back to Contents")</f>
        <v>Back to Contents</v>
      </c>
    </row>
    <row r="3" spans="1:6">
      <c r="A3" t="s">
        <v>109</v>
      </c>
      <c r="B3" t="s">
        <v>108</v>
      </c>
      <c r="C3" t="s">
        <v>110</v>
      </c>
      <c r="D3" t="s">
        <v>4204</v>
      </c>
      <c r="E3" t="s">
        <v>4205</v>
      </c>
      <c r="F3" t="s">
        <v>4206</v>
      </c>
    </row>
    <row r="4" spans="1:6">
      <c r="A4" s="14">
        <v>43054.608680555553</v>
      </c>
      <c r="B4">
        <v>2016</v>
      </c>
      <c r="C4" t="s">
        <v>126</v>
      </c>
      <c r="D4" t="s">
        <v>4286</v>
      </c>
      <c r="E4" t="s">
        <v>4287</v>
      </c>
      <c r="F4" t="s">
        <v>4186</v>
      </c>
    </row>
    <row r="5" spans="1:6">
      <c r="A5" s="14">
        <v>43054.608680555553</v>
      </c>
      <c r="B5">
        <v>2016</v>
      </c>
      <c r="C5" t="s">
        <v>126</v>
      </c>
      <c r="D5" t="s">
        <v>4286</v>
      </c>
      <c r="E5" t="s">
        <v>4287</v>
      </c>
      <c r="F5" t="s">
        <v>4288</v>
      </c>
    </row>
    <row r="6" spans="1:6">
      <c r="A6" s="14">
        <v>43054.608680555553</v>
      </c>
      <c r="B6">
        <v>2016</v>
      </c>
      <c r="C6" t="s">
        <v>126</v>
      </c>
      <c r="D6" t="s">
        <v>4286</v>
      </c>
      <c r="E6" t="s">
        <v>4287</v>
      </c>
      <c r="F6" t="s">
        <v>4289</v>
      </c>
    </row>
    <row r="7" spans="1:6">
      <c r="A7" s="14">
        <v>43054.608680555553</v>
      </c>
      <c r="B7">
        <v>2016</v>
      </c>
      <c r="C7" t="s">
        <v>126</v>
      </c>
      <c r="D7" t="s">
        <v>4286</v>
      </c>
      <c r="E7" t="s">
        <v>4287</v>
      </c>
      <c r="F7" t="s">
        <v>4290</v>
      </c>
    </row>
    <row r="8" spans="1:6">
      <c r="A8" s="14">
        <v>43054.608680555553</v>
      </c>
      <c r="B8">
        <v>2016</v>
      </c>
      <c r="C8" t="s">
        <v>126</v>
      </c>
      <c r="D8" t="s">
        <v>4286</v>
      </c>
      <c r="E8" t="s">
        <v>4287</v>
      </c>
      <c r="F8" t="s">
        <v>4291</v>
      </c>
    </row>
    <row r="9" spans="1:6">
      <c r="A9" s="14">
        <v>43054.608680555553</v>
      </c>
      <c r="B9">
        <v>2016</v>
      </c>
      <c r="C9" t="s">
        <v>134</v>
      </c>
      <c r="D9" t="s">
        <v>4286</v>
      </c>
      <c r="E9" t="s">
        <v>4287</v>
      </c>
      <c r="F9" t="s">
        <v>706</v>
      </c>
    </row>
    <row r="10" spans="1:6">
      <c r="A10" s="14">
        <v>43054.608680555553</v>
      </c>
      <c r="B10">
        <v>2013</v>
      </c>
      <c r="C10" t="s">
        <v>285</v>
      </c>
      <c r="D10" t="s">
        <v>4286</v>
      </c>
      <c r="E10" t="s">
        <v>4287</v>
      </c>
      <c r="F10" t="s">
        <v>4297</v>
      </c>
    </row>
    <row r="11" spans="1:6">
      <c r="A11" s="14">
        <v>43054.608680555553</v>
      </c>
      <c r="B11">
        <v>2014</v>
      </c>
      <c r="C11" t="s">
        <v>285</v>
      </c>
      <c r="D11" t="s">
        <v>4286</v>
      </c>
      <c r="E11" t="s">
        <v>4287</v>
      </c>
      <c r="F11" t="s">
        <v>4189</v>
      </c>
    </row>
    <row r="12" spans="1:6">
      <c r="A12" s="14">
        <v>43054.608680555553</v>
      </c>
      <c r="B12">
        <v>2015</v>
      </c>
      <c r="C12" t="s">
        <v>285</v>
      </c>
      <c r="D12" t="s">
        <v>4286</v>
      </c>
      <c r="E12" t="s">
        <v>4287</v>
      </c>
      <c r="F12" t="s">
        <v>4189</v>
      </c>
    </row>
    <row r="13" spans="1:6">
      <c r="A13" s="14">
        <v>43054.608680555553</v>
      </c>
      <c r="B13">
        <v>2013</v>
      </c>
      <c r="C13" t="s">
        <v>291</v>
      </c>
      <c r="D13" t="s">
        <v>4286</v>
      </c>
      <c r="E13" t="s">
        <v>4287</v>
      </c>
      <c r="F13" t="s">
        <v>4294</v>
      </c>
    </row>
    <row r="14" spans="1:6">
      <c r="A14" s="14">
        <v>43054.608680555553</v>
      </c>
      <c r="B14">
        <v>2014</v>
      </c>
      <c r="C14" t="s">
        <v>291</v>
      </c>
      <c r="D14" t="s">
        <v>4286</v>
      </c>
      <c r="E14" t="s">
        <v>4287</v>
      </c>
      <c r="F14" t="s">
        <v>4294</v>
      </c>
    </row>
    <row r="15" spans="1:6">
      <c r="A15" s="14">
        <v>43054.608680555553</v>
      </c>
      <c r="B15">
        <v>2013</v>
      </c>
      <c r="C15" t="s">
        <v>254</v>
      </c>
      <c r="D15" t="s">
        <v>4286</v>
      </c>
      <c r="E15" t="s">
        <v>4287</v>
      </c>
      <c r="F15" t="s">
        <v>4293</v>
      </c>
    </row>
    <row r="16" spans="1:6">
      <c r="A16" s="14">
        <v>43054.608680555553</v>
      </c>
      <c r="B16">
        <v>2014</v>
      </c>
      <c r="C16" t="s">
        <v>254</v>
      </c>
      <c r="D16" t="s">
        <v>4286</v>
      </c>
      <c r="E16" t="s">
        <v>4287</v>
      </c>
      <c r="F16" t="s">
        <v>4293</v>
      </c>
    </row>
    <row r="17" spans="1:6">
      <c r="A17" s="14">
        <v>43054.608680555553</v>
      </c>
      <c r="B17">
        <v>2015</v>
      </c>
      <c r="C17" t="s">
        <v>254</v>
      </c>
      <c r="D17" t="s">
        <v>4286</v>
      </c>
      <c r="E17" t="s">
        <v>4287</v>
      </c>
      <c r="F17" t="s">
        <v>4293</v>
      </c>
    </row>
    <row r="18" spans="1:6">
      <c r="A18" s="14">
        <v>43054.608680555553</v>
      </c>
      <c r="B18">
        <v>2016</v>
      </c>
      <c r="C18" t="s">
        <v>368</v>
      </c>
      <c r="D18" t="s">
        <v>4286</v>
      </c>
      <c r="E18" t="s">
        <v>4287</v>
      </c>
      <c r="F18" t="s">
        <v>4292</v>
      </c>
    </row>
    <row r="19" spans="1:6">
      <c r="A19" s="14">
        <v>43054.608680555553</v>
      </c>
      <c r="B19">
        <v>2016</v>
      </c>
      <c r="C19" t="s">
        <v>368</v>
      </c>
      <c r="D19" t="s">
        <v>4286</v>
      </c>
      <c r="E19" t="s">
        <v>4287</v>
      </c>
      <c r="F19" t="s">
        <v>7501</v>
      </c>
    </row>
    <row r="20" spans="1:6">
      <c r="A20" s="14">
        <v>43054.608680555553</v>
      </c>
      <c r="B20">
        <v>2016</v>
      </c>
      <c r="C20" t="s">
        <v>336</v>
      </c>
      <c r="D20" t="s">
        <v>4286</v>
      </c>
      <c r="E20" t="s">
        <v>4287</v>
      </c>
      <c r="F20" t="s">
        <v>4296</v>
      </c>
    </row>
    <row r="21" spans="1:6">
      <c r="A21" s="14">
        <v>43054.608680555553</v>
      </c>
      <c r="B21">
        <v>2014</v>
      </c>
      <c r="C21" t="s">
        <v>172</v>
      </c>
      <c r="D21" t="s">
        <v>4286</v>
      </c>
      <c r="E21" t="s">
        <v>4287</v>
      </c>
      <c r="F21" t="s">
        <v>7502</v>
      </c>
    </row>
    <row r="22" spans="1:6">
      <c r="A22" s="14">
        <v>43054.608680555553</v>
      </c>
      <c r="B22">
        <v>2013</v>
      </c>
      <c r="C22" t="s">
        <v>172</v>
      </c>
      <c r="D22" t="s">
        <v>4286</v>
      </c>
      <c r="E22" t="s">
        <v>4287</v>
      </c>
      <c r="F22" t="s">
        <v>7502</v>
      </c>
    </row>
    <row r="23" spans="1:6">
      <c r="A23" s="14">
        <v>43054.608680555553</v>
      </c>
      <c r="B23">
        <v>2015</v>
      </c>
      <c r="C23" t="s">
        <v>172</v>
      </c>
      <c r="D23" t="s">
        <v>4286</v>
      </c>
      <c r="E23" t="s">
        <v>4287</v>
      </c>
      <c r="F23" t="s">
        <v>7502</v>
      </c>
    </row>
    <row r="24" spans="1:6">
      <c r="A24" s="14">
        <v>43054.608680555553</v>
      </c>
      <c r="B24">
        <v>2013</v>
      </c>
      <c r="C24" t="s">
        <v>134</v>
      </c>
      <c r="D24" t="s">
        <v>4286</v>
      </c>
      <c r="E24" t="s">
        <v>4287</v>
      </c>
      <c r="F24" t="s">
        <v>706</v>
      </c>
    </row>
    <row r="25" spans="1:6">
      <c r="A25" s="14">
        <v>43054.608680555553</v>
      </c>
      <c r="B25">
        <v>2014</v>
      </c>
      <c r="C25" t="s">
        <v>134</v>
      </c>
      <c r="D25" t="s">
        <v>4286</v>
      </c>
      <c r="E25" t="s">
        <v>4287</v>
      </c>
      <c r="F25" t="s">
        <v>706</v>
      </c>
    </row>
    <row r="26" spans="1:6">
      <c r="A26" s="14">
        <v>43054.608680555553</v>
      </c>
      <c r="B26">
        <v>2015</v>
      </c>
      <c r="C26" t="s">
        <v>134</v>
      </c>
      <c r="D26" t="s">
        <v>4286</v>
      </c>
      <c r="E26" t="s">
        <v>4287</v>
      </c>
      <c r="F26" t="s">
        <v>706</v>
      </c>
    </row>
    <row r="27" spans="1:6">
      <c r="A27" s="14">
        <v>43054.608680555553</v>
      </c>
      <c r="B27">
        <v>2014</v>
      </c>
      <c r="C27" t="s">
        <v>300</v>
      </c>
      <c r="D27" t="s">
        <v>4286</v>
      </c>
      <c r="E27" t="s">
        <v>4287</v>
      </c>
      <c r="F27" t="s">
        <v>4295</v>
      </c>
    </row>
    <row r="28" spans="1:6">
      <c r="A28" s="14">
        <v>43054.608680555553</v>
      </c>
      <c r="B28">
        <v>2014</v>
      </c>
      <c r="C28" t="s">
        <v>336</v>
      </c>
      <c r="D28" t="s">
        <v>4286</v>
      </c>
      <c r="E28" t="s">
        <v>4287</v>
      </c>
      <c r="F28" t="s">
        <v>4296</v>
      </c>
    </row>
    <row r="29" spans="1:6">
      <c r="A29" s="14">
        <v>43054.608680555553</v>
      </c>
      <c r="B29">
        <v>2015</v>
      </c>
      <c r="C29" t="s">
        <v>336</v>
      </c>
      <c r="D29" t="s">
        <v>4286</v>
      </c>
      <c r="E29" t="s">
        <v>4287</v>
      </c>
      <c r="F29" t="s">
        <v>4296</v>
      </c>
    </row>
    <row r="30" spans="1:6">
      <c r="A30" s="14">
        <v>43054.608680555553</v>
      </c>
      <c r="B30">
        <v>2015</v>
      </c>
      <c r="C30" t="s">
        <v>147</v>
      </c>
      <c r="D30" t="s">
        <v>4286</v>
      </c>
      <c r="E30" t="s">
        <v>4287</v>
      </c>
      <c r="F30" t="s">
        <v>7503</v>
      </c>
    </row>
    <row r="31" spans="1:6">
      <c r="A31" s="14">
        <v>43054.608680555553</v>
      </c>
      <c r="B31">
        <v>2015</v>
      </c>
      <c r="C31" t="s">
        <v>318</v>
      </c>
      <c r="D31" t="s">
        <v>4286</v>
      </c>
      <c r="E31" t="s">
        <v>4287</v>
      </c>
      <c r="F31" t="s">
        <v>7504</v>
      </c>
    </row>
    <row r="32" spans="1:6">
      <c r="A32" s="14">
        <v>43054.608680555553</v>
      </c>
      <c r="B32">
        <v>2013</v>
      </c>
      <c r="C32" t="s">
        <v>126</v>
      </c>
      <c r="D32" t="s">
        <v>4286</v>
      </c>
      <c r="E32" t="s">
        <v>4287</v>
      </c>
      <c r="F32" t="s">
        <v>4186</v>
      </c>
    </row>
    <row r="33" spans="1:6">
      <c r="A33" s="14">
        <v>43054.608680555553</v>
      </c>
      <c r="B33">
        <v>2013</v>
      </c>
      <c r="C33" t="s">
        <v>126</v>
      </c>
      <c r="D33" t="s">
        <v>4286</v>
      </c>
      <c r="E33" t="s">
        <v>4287</v>
      </c>
      <c r="F33" t="s">
        <v>4288</v>
      </c>
    </row>
    <row r="34" spans="1:6">
      <c r="A34" s="14">
        <v>43054.608680555553</v>
      </c>
      <c r="B34">
        <v>2013</v>
      </c>
      <c r="C34" t="s">
        <v>126</v>
      </c>
      <c r="D34" t="s">
        <v>4286</v>
      </c>
      <c r="E34" t="s">
        <v>4287</v>
      </c>
      <c r="F34" t="s">
        <v>4289</v>
      </c>
    </row>
    <row r="35" spans="1:6">
      <c r="A35" s="14">
        <v>43054.608680555553</v>
      </c>
      <c r="B35">
        <v>2013</v>
      </c>
      <c r="C35" t="s">
        <v>126</v>
      </c>
      <c r="D35" t="s">
        <v>4286</v>
      </c>
      <c r="E35" t="s">
        <v>4287</v>
      </c>
      <c r="F35" t="s">
        <v>4290</v>
      </c>
    </row>
    <row r="36" spans="1:6">
      <c r="A36" s="14">
        <v>43054.608680555553</v>
      </c>
      <c r="B36">
        <v>2013</v>
      </c>
      <c r="C36" t="s">
        <v>126</v>
      </c>
      <c r="D36" t="s">
        <v>4286</v>
      </c>
      <c r="E36" t="s">
        <v>4287</v>
      </c>
      <c r="F36" t="s">
        <v>4291</v>
      </c>
    </row>
    <row r="37" spans="1:6">
      <c r="A37" s="14">
        <v>43054.608680555553</v>
      </c>
      <c r="B37">
        <v>2014</v>
      </c>
      <c r="C37" t="s">
        <v>126</v>
      </c>
      <c r="D37" t="s">
        <v>4286</v>
      </c>
      <c r="E37" t="s">
        <v>4287</v>
      </c>
      <c r="F37" t="s">
        <v>4186</v>
      </c>
    </row>
    <row r="38" spans="1:6">
      <c r="A38" s="14">
        <v>43054.608680555553</v>
      </c>
      <c r="B38">
        <v>2014</v>
      </c>
      <c r="C38" t="s">
        <v>126</v>
      </c>
      <c r="D38" t="s">
        <v>4286</v>
      </c>
      <c r="E38" t="s">
        <v>4287</v>
      </c>
      <c r="F38" t="s">
        <v>4288</v>
      </c>
    </row>
    <row r="39" spans="1:6">
      <c r="A39" s="14">
        <v>43054.608680555553</v>
      </c>
      <c r="B39">
        <v>2014</v>
      </c>
      <c r="C39" t="s">
        <v>126</v>
      </c>
      <c r="D39" t="s">
        <v>4286</v>
      </c>
      <c r="E39" t="s">
        <v>4287</v>
      </c>
      <c r="F39" t="s">
        <v>4289</v>
      </c>
    </row>
    <row r="40" spans="1:6">
      <c r="A40" s="14">
        <v>43054.608680555553</v>
      </c>
      <c r="B40">
        <v>2014</v>
      </c>
      <c r="C40" t="s">
        <v>126</v>
      </c>
      <c r="D40" t="s">
        <v>4286</v>
      </c>
      <c r="E40" t="s">
        <v>4287</v>
      </c>
      <c r="F40" t="s">
        <v>4290</v>
      </c>
    </row>
    <row r="41" spans="1:6">
      <c r="A41" s="14">
        <v>43054.608680555553</v>
      </c>
      <c r="B41">
        <v>2014</v>
      </c>
      <c r="C41" t="s">
        <v>126</v>
      </c>
      <c r="D41" t="s">
        <v>4286</v>
      </c>
      <c r="E41" t="s">
        <v>4287</v>
      </c>
      <c r="F41" t="s">
        <v>4291</v>
      </c>
    </row>
    <row r="42" spans="1:6">
      <c r="A42" s="14">
        <v>43054.608680555553</v>
      </c>
      <c r="B42">
        <v>2015</v>
      </c>
      <c r="C42" t="s">
        <v>126</v>
      </c>
      <c r="D42" t="s">
        <v>4286</v>
      </c>
      <c r="E42" t="s">
        <v>4287</v>
      </c>
      <c r="F42" t="s">
        <v>4186</v>
      </c>
    </row>
    <row r="43" spans="1:6">
      <c r="A43" s="14">
        <v>43054.608680555553</v>
      </c>
      <c r="B43">
        <v>2015</v>
      </c>
      <c r="C43" t="s">
        <v>126</v>
      </c>
      <c r="D43" t="s">
        <v>4286</v>
      </c>
      <c r="E43" t="s">
        <v>4287</v>
      </c>
      <c r="F43" t="s">
        <v>4288</v>
      </c>
    </row>
    <row r="44" spans="1:6">
      <c r="A44" s="14">
        <v>43054.608680555553</v>
      </c>
      <c r="B44">
        <v>2015</v>
      </c>
      <c r="C44" t="s">
        <v>126</v>
      </c>
      <c r="D44" t="s">
        <v>4286</v>
      </c>
      <c r="E44" t="s">
        <v>4287</v>
      </c>
      <c r="F44" t="s">
        <v>4289</v>
      </c>
    </row>
    <row r="45" spans="1:6">
      <c r="A45" s="14">
        <v>43054.608680555553</v>
      </c>
      <c r="B45">
        <v>2015</v>
      </c>
      <c r="C45" t="s">
        <v>126</v>
      </c>
      <c r="D45" t="s">
        <v>4286</v>
      </c>
      <c r="E45" t="s">
        <v>4287</v>
      </c>
      <c r="F45" t="s">
        <v>4290</v>
      </c>
    </row>
    <row r="46" spans="1:6">
      <c r="A46" s="14">
        <v>43054.608680555553</v>
      </c>
      <c r="B46">
        <v>2015</v>
      </c>
      <c r="C46" t="s">
        <v>126</v>
      </c>
      <c r="D46" t="s">
        <v>4286</v>
      </c>
      <c r="E46" t="s">
        <v>4287</v>
      </c>
      <c r="F46" t="s">
        <v>4291</v>
      </c>
    </row>
    <row r="47" spans="1:6">
      <c r="A47" s="14">
        <v>43054.608680555553</v>
      </c>
      <c r="B47">
        <v>2014</v>
      </c>
      <c r="C47" t="s">
        <v>327</v>
      </c>
      <c r="D47" t="s">
        <v>4286</v>
      </c>
      <c r="E47" t="s">
        <v>4287</v>
      </c>
      <c r="F47" t="s">
        <v>7505</v>
      </c>
    </row>
    <row r="48" spans="1:6">
      <c r="A48" s="14">
        <v>43054.608680555553</v>
      </c>
      <c r="B48">
        <v>2015</v>
      </c>
      <c r="C48" t="s">
        <v>327</v>
      </c>
      <c r="D48" t="s">
        <v>4286</v>
      </c>
      <c r="E48" t="s">
        <v>4287</v>
      </c>
      <c r="F48" t="s">
        <v>7505</v>
      </c>
    </row>
    <row r="49" spans="1:6">
      <c r="A49" s="14">
        <v>43054.608680555553</v>
      </c>
      <c r="B49">
        <v>2013</v>
      </c>
      <c r="C49" t="s">
        <v>368</v>
      </c>
      <c r="D49" t="s">
        <v>4286</v>
      </c>
      <c r="E49" t="s">
        <v>4287</v>
      </c>
      <c r="F49" t="s">
        <v>4292</v>
      </c>
    </row>
    <row r="50" spans="1:6">
      <c r="A50" s="14">
        <v>43054.608680555553</v>
      </c>
      <c r="B50">
        <v>2014</v>
      </c>
      <c r="C50" t="s">
        <v>368</v>
      </c>
      <c r="D50" t="s">
        <v>4286</v>
      </c>
      <c r="E50" t="s">
        <v>4287</v>
      </c>
      <c r="F50" t="s">
        <v>4292</v>
      </c>
    </row>
    <row r="51" spans="1:6">
      <c r="A51" s="14">
        <v>43054.608680555553</v>
      </c>
      <c r="B51">
        <v>2014</v>
      </c>
      <c r="C51" t="s">
        <v>368</v>
      </c>
      <c r="D51" t="s">
        <v>4286</v>
      </c>
      <c r="E51" t="s">
        <v>4287</v>
      </c>
      <c r="F51" t="s">
        <v>7506</v>
      </c>
    </row>
    <row r="52" spans="1:6">
      <c r="A52" s="14">
        <v>43054.608680555553</v>
      </c>
      <c r="B52">
        <v>2015</v>
      </c>
      <c r="C52" t="s">
        <v>368</v>
      </c>
      <c r="D52" t="s">
        <v>4286</v>
      </c>
      <c r="E52" t="s">
        <v>4287</v>
      </c>
      <c r="F52" t="s">
        <v>4292</v>
      </c>
    </row>
    <row r="53" spans="1:6">
      <c r="A53" s="14">
        <v>43054.608680555553</v>
      </c>
      <c r="B53">
        <v>2015</v>
      </c>
      <c r="C53" t="s">
        <v>368</v>
      </c>
      <c r="D53" t="s">
        <v>4286</v>
      </c>
      <c r="E53" t="s">
        <v>4287</v>
      </c>
      <c r="F53" t="s">
        <v>7501</v>
      </c>
    </row>
    <row r="54" spans="1:6">
      <c r="A54" s="14">
        <v>43054.608680555553</v>
      </c>
      <c r="B54">
        <v>2016</v>
      </c>
      <c r="C54" t="s">
        <v>318</v>
      </c>
      <c r="D54" t="s">
        <v>4286</v>
      </c>
      <c r="E54" t="s">
        <v>4287</v>
      </c>
      <c r="F54" t="s">
        <v>7507</v>
      </c>
    </row>
    <row r="55" spans="1:6">
      <c r="A55" s="14">
        <v>43054.608680555553</v>
      </c>
      <c r="B55">
        <v>2016</v>
      </c>
      <c r="C55" t="s">
        <v>311</v>
      </c>
      <c r="D55" t="s">
        <v>4286</v>
      </c>
      <c r="E55" t="s">
        <v>4287</v>
      </c>
      <c r="F55" t="s">
        <v>7508</v>
      </c>
    </row>
    <row r="56" spans="1:6">
      <c r="A56" s="14">
        <v>43054.608680555553</v>
      </c>
      <c r="B56">
        <v>2016</v>
      </c>
      <c r="C56" t="s">
        <v>172</v>
      </c>
      <c r="D56" t="s">
        <v>4286</v>
      </c>
      <c r="E56" t="s">
        <v>4287</v>
      </c>
      <c r="F56" t="s">
        <v>7502</v>
      </c>
    </row>
    <row r="57" spans="1:6">
      <c r="A57" s="14">
        <v>43054.608680555553</v>
      </c>
      <c r="B57">
        <v>2016</v>
      </c>
      <c r="C57" t="s">
        <v>327</v>
      </c>
      <c r="D57" t="s">
        <v>4286</v>
      </c>
      <c r="E57" t="s">
        <v>4287</v>
      </c>
      <c r="F57" t="s">
        <v>7505</v>
      </c>
    </row>
    <row r="58" spans="1:6">
      <c r="A58" s="14">
        <v>43054.608680555553</v>
      </c>
      <c r="B58">
        <v>2016</v>
      </c>
      <c r="C58" t="s">
        <v>254</v>
      </c>
      <c r="D58" t="s">
        <v>4286</v>
      </c>
      <c r="E58" t="s">
        <v>4287</v>
      </c>
      <c r="F58" t="s">
        <v>4293</v>
      </c>
    </row>
    <row r="59" spans="1:6">
      <c r="A59" s="14">
        <v>43054.608680555553</v>
      </c>
      <c r="B59">
        <v>2016</v>
      </c>
      <c r="C59" t="s">
        <v>285</v>
      </c>
      <c r="D59" t="s">
        <v>4286</v>
      </c>
      <c r="E59" t="s">
        <v>4287</v>
      </c>
      <c r="F59" t="s">
        <v>4189</v>
      </c>
    </row>
    <row r="60" spans="1:6">
      <c r="A60" s="14">
        <v>43054.608680555553</v>
      </c>
      <c r="B60">
        <v>2016</v>
      </c>
      <c r="C60" t="s">
        <v>147</v>
      </c>
      <c r="D60" t="s">
        <v>4286</v>
      </c>
      <c r="E60" t="s">
        <v>4287</v>
      </c>
      <c r="F60" t="s">
        <v>7503</v>
      </c>
    </row>
  </sheetData>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AH53"/>
  <sheetViews>
    <sheetView workbookViewId="0"/>
  </sheetViews>
  <sheetFormatPr defaultRowHeight="15"/>
  <sheetData>
    <row r="1" spans="1:34">
      <c r="A1">
        <v>11.6</v>
      </c>
      <c r="B1" t="s">
        <v>4961</v>
      </c>
    </row>
    <row r="2" spans="1:34">
      <c r="A2" s="10" t="str">
        <f>HYPERLINK("#'Contents'!B212", "Back to Contents")</f>
        <v>Back to Contents</v>
      </c>
    </row>
    <row r="3" spans="1:34">
      <c r="A3" t="s">
        <v>108</v>
      </c>
      <c r="B3" t="s">
        <v>109</v>
      </c>
      <c r="C3" t="s">
        <v>4209</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43054.60869212963</v>
      </c>
      <c r="E4">
        <v>90000</v>
      </c>
      <c r="G4">
        <v>35000</v>
      </c>
      <c r="H4">
        <v>64000</v>
      </c>
      <c r="L4">
        <v>2000000</v>
      </c>
      <c r="P4">
        <v>6670</v>
      </c>
      <c r="V4">
        <v>1534.99</v>
      </c>
      <c r="AD4">
        <v>66000</v>
      </c>
      <c r="AH4">
        <v>61495</v>
      </c>
    </row>
    <row r="5" spans="1:34">
      <c r="A5">
        <v>2013</v>
      </c>
      <c r="B5" s="14">
        <v>43054.60869212963</v>
      </c>
      <c r="C5">
        <v>1</v>
      </c>
      <c r="D5">
        <v>7000</v>
      </c>
      <c r="F5">
        <v>0</v>
      </c>
      <c r="G5">
        <v>35000</v>
      </c>
      <c r="H5">
        <v>80000</v>
      </c>
      <c r="L5">
        <v>2000000</v>
      </c>
      <c r="O5">
        <v>50000</v>
      </c>
      <c r="P5">
        <v>40000</v>
      </c>
      <c r="Q5">
        <v>333</v>
      </c>
      <c r="R5">
        <v>15000000</v>
      </c>
      <c r="S5">
        <v>65000</v>
      </c>
      <c r="T5">
        <v>250000</v>
      </c>
      <c r="V5">
        <v>579.24</v>
      </c>
      <c r="W5">
        <v>100000</v>
      </c>
      <c r="X5">
        <v>430</v>
      </c>
      <c r="Y5">
        <v>50000</v>
      </c>
      <c r="Z5">
        <v>450</v>
      </c>
      <c r="AE5">
        <v>0</v>
      </c>
      <c r="AF5">
        <v>75000</v>
      </c>
      <c r="AG5">
        <v>16000</v>
      </c>
      <c r="AH5">
        <v>18449</v>
      </c>
    </row>
    <row r="6" spans="1:34">
      <c r="A6">
        <v>2013</v>
      </c>
      <c r="B6" s="14">
        <v>43054.60869212963</v>
      </c>
      <c r="C6">
        <v>10</v>
      </c>
      <c r="F6">
        <v>0</v>
      </c>
      <c r="G6">
        <v>35000</v>
      </c>
      <c r="L6">
        <v>50000</v>
      </c>
      <c r="O6">
        <v>50000</v>
      </c>
      <c r="P6">
        <v>40000</v>
      </c>
      <c r="Q6">
        <v>0</v>
      </c>
      <c r="R6">
        <v>15000000</v>
      </c>
      <c r="S6">
        <v>65000</v>
      </c>
      <c r="V6">
        <v>289.62</v>
      </c>
      <c r="W6">
        <v>100000</v>
      </c>
      <c r="X6">
        <v>0</v>
      </c>
      <c r="Z6">
        <v>450</v>
      </c>
      <c r="AD6">
        <v>11000</v>
      </c>
      <c r="AE6">
        <v>0</v>
      </c>
      <c r="AG6">
        <v>16000</v>
      </c>
      <c r="AH6">
        <v>46121</v>
      </c>
    </row>
    <row r="7" spans="1:34">
      <c r="A7">
        <v>2013</v>
      </c>
      <c r="B7" s="14">
        <v>43054.60869212963</v>
      </c>
      <c r="C7">
        <v>11</v>
      </c>
      <c r="F7">
        <v>0</v>
      </c>
      <c r="G7">
        <v>35000</v>
      </c>
      <c r="L7">
        <v>50000</v>
      </c>
      <c r="O7">
        <v>50000</v>
      </c>
      <c r="P7">
        <v>40000</v>
      </c>
      <c r="Q7">
        <v>1666</v>
      </c>
      <c r="R7">
        <v>15000000</v>
      </c>
      <c r="S7">
        <v>65000</v>
      </c>
      <c r="V7">
        <v>289.62</v>
      </c>
      <c r="W7">
        <v>100000</v>
      </c>
      <c r="X7">
        <v>0</v>
      </c>
      <c r="Z7">
        <v>450</v>
      </c>
      <c r="AD7">
        <v>11000</v>
      </c>
      <c r="AE7">
        <v>0</v>
      </c>
      <c r="AG7">
        <v>16000</v>
      </c>
      <c r="AH7">
        <v>46121</v>
      </c>
    </row>
    <row r="8" spans="1:34">
      <c r="A8">
        <v>2013</v>
      </c>
      <c r="B8" s="14">
        <v>43054.60869212963</v>
      </c>
      <c r="C8">
        <v>2</v>
      </c>
      <c r="F8">
        <v>5000</v>
      </c>
      <c r="G8">
        <v>35000</v>
      </c>
      <c r="L8">
        <v>50000</v>
      </c>
      <c r="O8">
        <v>50000</v>
      </c>
      <c r="P8">
        <v>40000</v>
      </c>
      <c r="Q8">
        <v>1666</v>
      </c>
      <c r="R8">
        <v>15000000</v>
      </c>
      <c r="S8">
        <v>65000</v>
      </c>
      <c r="V8">
        <v>579.24</v>
      </c>
      <c r="W8">
        <v>100000</v>
      </c>
      <c r="X8">
        <v>1400</v>
      </c>
      <c r="Z8">
        <v>450</v>
      </c>
      <c r="AE8">
        <v>0</v>
      </c>
      <c r="AG8">
        <v>0</v>
      </c>
      <c r="AH8">
        <v>18449</v>
      </c>
    </row>
    <row r="9" spans="1:34">
      <c r="A9">
        <v>2013</v>
      </c>
      <c r="B9" s="14">
        <v>43054.60869212963</v>
      </c>
      <c r="C9">
        <v>3</v>
      </c>
      <c r="D9">
        <v>7000</v>
      </c>
      <c r="F9">
        <v>5000</v>
      </c>
      <c r="G9">
        <v>35000</v>
      </c>
      <c r="H9">
        <v>80000</v>
      </c>
      <c r="L9">
        <v>50000</v>
      </c>
      <c r="O9">
        <v>50000</v>
      </c>
      <c r="P9">
        <v>40000</v>
      </c>
      <c r="Q9">
        <v>333</v>
      </c>
      <c r="R9">
        <v>15000000</v>
      </c>
      <c r="S9">
        <v>65000</v>
      </c>
      <c r="V9">
        <v>579.24</v>
      </c>
      <c r="W9">
        <v>100000</v>
      </c>
      <c r="X9">
        <v>1400</v>
      </c>
      <c r="Y9">
        <v>50000</v>
      </c>
      <c r="Z9">
        <v>450</v>
      </c>
      <c r="AD9">
        <v>11000</v>
      </c>
      <c r="AE9">
        <v>0</v>
      </c>
      <c r="AG9">
        <v>16000</v>
      </c>
      <c r="AH9">
        <v>18449</v>
      </c>
    </row>
    <row r="10" spans="1:34">
      <c r="A10">
        <v>2013</v>
      </c>
      <c r="B10" s="14">
        <v>43054.60869212963</v>
      </c>
      <c r="C10">
        <v>4</v>
      </c>
      <c r="F10">
        <v>5000</v>
      </c>
      <c r="G10">
        <v>35000</v>
      </c>
      <c r="L10">
        <v>50000</v>
      </c>
      <c r="O10">
        <v>50000</v>
      </c>
      <c r="P10">
        <v>40000</v>
      </c>
      <c r="Q10">
        <v>1666</v>
      </c>
      <c r="R10">
        <v>15000000</v>
      </c>
      <c r="S10">
        <v>65000</v>
      </c>
      <c r="T10">
        <v>50000</v>
      </c>
      <c r="V10">
        <v>579.24</v>
      </c>
      <c r="W10">
        <v>100000</v>
      </c>
      <c r="X10">
        <v>0</v>
      </c>
      <c r="Z10">
        <v>450</v>
      </c>
      <c r="AE10">
        <v>0</v>
      </c>
      <c r="AG10">
        <v>0</v>
      </c>
      <c r="AH10">
        <v>18449</v>
      </c>
    </row>
    <row r="11" spans="1:34">
      <c r="A11">
        <v>2013</v>
      </c>
      <c r="B11" s="14">
        <v>43054.60869212963</v>
      </c>
      <c r="C11">
        <v>5</v>
      </c>
      <c r="D11">
        <v>5000</v>
      </c>
      <c r="F11">
        <v>5000</v>
      </c>
      <c r="G11">
        <v>35000</v>
      </c>
      <c r="H11">
        <v>20000</v>
      </c>
      <c r="L11">
        <v>50000</v>
      </c>
      <c r="O11">
        <v>50000</v>
      </c>
      <c r="P11">
        <v>40000</v>
      </c>
      <c r="Q11">
        <v>1666</v>
      </c>
      <c r="R11">
        <v>15000000</v>
      </c>
      <c r="S11">
        <v>65000</v>
      </c>
      <c r="V11">
        <v>579.24</v>
      </c>
      <c r="W11">
        <v>100000</v>
      </c>
      <c r="X11">
        <v>1400</v>
      </c>
      <c r="Z11">
        <v>450</v>
      </c>
      <c r="AD11">
        <v>9000</v>
      </c>
      <c r="AE11">
        <v>0</v>
      </c>
      <c r="AF11">
        <v>75000</v>
      </c>
      <c r="AG11">
        <v>16000</v>
      </c>
      <c r="AH11">
        <v>18449</v>
      </c>
    </row>
    <row r="12" spans="1:34">
      <c r="A12">
        <v>2013</v>
      </c>
      <c r="B12" s="14">
        <v>43054.60869212963</v>
      </c>
      <c r="C12">
        <v>6</v>
      </c>
      <c r="F12">
        <v>5000</v>
      </c>
      <c r="G12">
        <v>35000</v>
      </c>
      <c r="L12">
        <v>10000</v>
      </c>
      <c r="O12">
        <v>50000</v>
      </c>
      <c r="P12">
        <v>13350</v>
      </c>
      <c r="Q12">
        <v>333</v>
      </c>
      <c r="R12">
        <v>15000000</v>
      </c>
      <c r="V12">
        <v>289.62</v>
      </c>
      <c r="W12">
        <v>100000</v>
      </c>
      <c r="X12">
        <v>0</v>
      </c>
      <c r="Z12">
        <v>450</v>
      </c>
      <c r="AE12">
        <v>0</v>
      </c>
      <c r="AG12">
        <v>0</v>
      </c>
      <c r="AH12">
        <v>46121</v>
      </c>
    </row>
    <row r="13" spans="1:34">
      <c r="A13">
        <v>2013</v>
      </c>
      <c r="B13" s="14">
        <v>43054.60869212963</v>
      </c>
      <c r="C13">
        <v>7</v>
      </c>
      <c r="D13">
        <v>7000</v>
      </c>
      <c r="F13">
        <v>0</v>
      </c>
      <c r="G13">
        <v>35000</v>
      </c>
      <c r="L13">
        <v>2000000</v>
      </c>
      <c r="O13">
        <v>50000</v>
      </c>
      <c r="P13">
        <v>40000</v>
      </c>
      <c r="Q13">
        <v>0</v>
      </c>
      <c r="R13">
        <v>15000000</v>
      </c>
      <c r="S13">
        <v>65000</v>
      </c>
      <c r="V13">
        <v>289.62</v>
      </c>
      <c r="W13">
        <v>100000</v>
      </c>
      <c r="X13">
        <v>1400</v>
      </c>
      <c r="Y13">
        <v>50000</v>
      </c>
      <c r="Z13">
        <v>450</v>
      </c>
      <c r="AD13">
        <v>11000</v>
      </c>
      <c r="AE13">
        <v>2200</v>
      </c>
      <c r="AF13">
        <v>75000</v>
      </c>
      <c r="AG13">
        <v>16000</v>
      </c>
      <c r="AH13">
        <v>46121</v>
      </c>
    </row>
    <row r="14" spans="1:34">
      <c r="A14">
        <v>2013</v>
      </c>
      <c r="B14" s="14">
        <v>43054.60869212963</v>
      </c>
      <c r="C14">
        <v>8</v>
      </c>
      <c r="F14">
        <v>5000</v>
      </c>
      <c r="G14">
        <v>35000</v>
      </c>
      <c r="L14">
        <v>10000</v>
      </c>
      <c r="O14">
        <v>50000</v>
      </c>
      <c r="P14">
        <v>13350</v>
      </c>
      <c r="Q14">
        <v>1666</v>
      </c>
      <c r="R14">
        <v>15000000</v>
      </c>
      <c r="V14">
        <v>231.7</v>
      </c>
      <c r="W14">
        <v>100000</v>
      </c>
      <c r="X14">
        <v>1400</v>
      </c>
      <c r="Z14">
        <v>450</v>
      </c>
      <c r="AD14">
        <v>11000</v>
      </c>
      <c r="AE14">
        <v>0</v>
      </c>
      <c r="AG14">
        <v>0</v>
      </c>
      <c r="AH14">
        <v>18449</v>
      </c>
    </row>
    <row r="15" spans="1:34">
      <c r="A15">
        <v>2013</v>
      </c>
      <c r="B15" s="14">
        <v>43054.60869212963</v>
      </c>
      <c r="C15">
        <v>9</v>
      </c>
      <c r="F15">
        <v>0</v>
      </c>
      <c r="G15">
        <v>35000</v>
      </c>
      <c r="L15">
        <v>2000000</v>
      </c>
      <c r="O15">
        <v>50000</v>
      </c>
      <c r="P15">
        <v>13350</v>
      </c>
      <c r="Q15">
        <v>1666</v>
      </c>
      <c r="R15">
        <v>15000000</v>
      </c>
      <c r="S15">
        <v>65000</v>
      </c>
      <c r="V15">
        <v>289.62</v>
      </c>
      <c r="W15">
        <v>100000</v>
      </c>
      <c r="X15">
        <v>0</v>
      </c>
      <c r="Z15">
        <v>450</v>
      </c>
      <c r="AE15">
        <v>0</v>
      </c>
      <c r="AG15">
        <v>0</v>
      </c>
      <c r="AH15">
        <v>46121</v>
      </c>
    </row>
    <row r="16" spans="1:34">
      <c r="A16">
        <v>2014</v>
      </c>
      <c r="B16" s="14">
        <v>43054.60869212963</v>
      </c>
      <c r="E16">
        <v>90000</v>
      </c>
      <c r="G16">
        <v>35000</v>
      </c>
      <c r="H16">
        <v>64000</v>
      </c>
      <c r="L16">
        <v>2000000</v>
      </c>
      <c r="P16">
        <v>6670</v>
      </c>
      <c r="V16">
        <v>1534.99</v>
      </c>
      <c r="AD16">
        <v>64000</v>
      </c>
      <c r="AE16">
        <v>100</v>
      </c>
      <c r="AH16">
        <v>61495</v>
      </c>
    </row>
    <row r="17" spans="1:34">
      <c r="A17">
        <v>2014</v>
      </c>
      <c r="B17" s="14">
        <v>43054.60869212963</v>
      </c>
      <c r="C17">
        <v>1</v>
      </c>
      <c r="D17">
        <v>7000</v>
      </c>
      <c r="F17">
        <v>0</v>
      </c>
      <c r="G17">
        <v>35000</v>
      </c>
      <c r="H17">
        <v>80000</v>
      </c>
      <c r="L17">
        <v>2000000</v>
      </c>
      <c r="O17">
        <v>50000</v>
      </c>
      <c r="P17">
        <v>40000</v>
      </c>
      <c r="Q17">
        <v>333</v>
      </c>
      <c r="R17">
        <v>15000000</v>
      </c>
      <c r="S17">
        <v>65000</v>
      </c>
      <c r="T17">
        <v>250000</v>
      </c>
      <c r="V17">
        <v>579.24</v>
      </c>
      <c r="W17">
        <v>100000</v>
      </c>
      <c r="X17">
        <v>430</v>
      </c>
      <c r="Y17">
        <v>50000</v>
      </c>
      <c r="Z17">
        <v>450000</v>
      </c>
      <c r="AE17">
        <v>0</v>
      </c>
      <c r="AF17">
        <v>75000</v>
      </c>
      <c r="AG17">
        <v>16600</v>
      </c>
      <c r="AH17">
        <v>18449</v>
      </c>
    </row>
    <row r="18" spans="1:34">
      <c r="A18">
        <v>2014</v>
      </c>
      <c r="B18" s="14">
        <v>43054.60869212963</v>
      </c>
      <c r="C18">
        <v>10</v>
      </c>
      <c r="F18">
        <v>0</v>
      </c>
      <c r="G18">
        <v>35000</v>
      </c>
      <c r="L18">
        <v>50000</v>
      </c>
      <c r="O18">
        <v>50000</v>
      </c>
      <c r="P18">
        <v>40000</v>
      </c>
      <c r="Q18">
        <v>0</v>
      </c>
      <c r="R18">
        <v>15000000</v>
      </c>
      <c r="S18">
        <v>65000</v>
      </c>
      <c r="V18">
        <v>289.62</v>
      </c>
      <c r="W18">
        <v>100000</v>
      </c>
      <c r="X18">
        <v>0</v>
      </c>
      <c r="Z18">
        <v>450000</v>
      </c>
      <c r="AD18">
        <v>11000</v>
      </c>
      <c r="AE18">
        <v>0</v>
      </c>
      <c r="AG18">
        <v>16600</v>
      </c>
      <c r="AH18">
        <v>46121</v>
      </c>
    </row>
    <row r="19" spans="1:34">
      <c r="A19">
        <v>2014</v>
      </c>
      <c r="B19" s="14">
        <v>43054.60869212963</v>
      </c>
      <c r="C19">
        <v>11</v>
      </c>
      <c r="F19">
        <v>0</v>
      </c>
      <c r="G19">
        <v>35000</v>
      </c>
      <c r="I19">
        <v>550000</v>
      </c>
      <c r="L19">
        <v>50000</v>
      </c>
      <c r="O19">
        <v>50000</v>
      </c>
      <c r="P19">
        <v>40000</v>
      </c>
      <c r="Q19">
        <v>1666</v>
      </c>
      <c r="R19">
        <v>15000000</v>
      </c>
      <c r="S19">
        <v>65000</v>
      </c>
      <c r="V19">
        <v>289.62</v>
      </c>
      <c r="W19">
        <v>100000</v>
      </c>
      <c r="X19">
        <v>0</v>
      </c>
      <c r="Z19">
        <v>450000</v>
      </c>
      <c r="AD19">
        <v>11000</v>
      </c>
      <c r="AE19">
        <v>0</v>
      </c>
      <c r="AG19">
        <v>16600</v>
      </c>
      <c r="AH19">
        <v>46121</v>
      </c>
    </row>
    <row r="20" spans="1:34">
      <c r="A20">
        <v>2014</v>
      </c>
      <c r="B20" s="14">
        <v>43054.60869212963</v>
      </c>
      <c r="C20">
        <v>12</v>
      </c>
    </row>
    <row r="21" spans="1:34">
      <c r="A21">
        <v>2014</v>
      </c>
      <c r="B21" s="14">
        <v>43054.60869212963</v>
      </c>
      <c r="C21">
        <v>13</v>
      </c>
      <c r="I21">
        <v>500000</v>
      </c>
    </row>
    <row r="22" spans="1:34">
      <c r="A22">
        <v>2014</v>
      </c>
      <c r="B22" s="14">
        <v>43054.60869212963</v>
      </c>
      <c r="C22">
        <v>2</v>
      </c>
      <c r="F22">
        <v>5000</v>
      </c>
      <c r="G22">
        <v>35000</v>
      </c>
      <c r="L22">
        <v>50000</v>
      </c>
      <c r="O22">
        <v>50000</v>
      </c>
      <c r="P22">
        <v>40000</v>
      </c>
      <c r="Q22">
        <v>1666</v>
      </c>
      <c r="R22">
        <v>15000000</v>
      </c>
      <c r="S22">
        <v>65000</v>
      </c>
      <c r="V22">
        <v>579.24</v>
      </c>
      <c r="W22">
        <v>100000</v>
      </c>
      <c r="X22">
        <v>1400</v>
      </c>
      <c r="Z22">
        <v>450000</v>
      </c>
      <c r="AE22">
        <v>0</v>
      </c>
      <c r="AG22">
        <v>0</v>
      </c>
      <c r="AH22">
        <v>18449</v>
      </c>
    </row>
    <row r="23" spans="1:34">
      <c r="A23">
        <v>2014</v>
      </c>
      <c r="B23" s="14">
        <v>43054.60869212963</v>
      </c>
      <c r="C23">
        <v>3</v>
      </c>
      <c r="D23">
        <v>7000</v>
      </c>
      <c r="F23">
        <v>5000</v>
      </c>
      <c r="G23">
        <v>35000</v>
      </c>
      <c r="H23">
        <v>80000</v>
      </c>
      <c r="I23">
        <v>50000</v>
      </c>
      <c r="L23">
        <v>50000</v>
      </c>
      <c r="O23">
        <v>50000</v>
      </c>
      <c r="P23">
        <v>40000</v>
      </c>
      <c r="Q23">
        <v>333</v>
      </c>
      <c r="R23">
        <v>15000000</v>
      </c>
      <c r="S23">
        <v>65000</v>
      </c>
      <c r="V23">
        <v>579.24</v>
      </c>
      <c r="W23">
        <v>100000</v>
      </c>
      <c r="X23">
        <v>1400</v>
      </c>
      <c r="Y23">
        <v>50000</v>
      </c>
      <c r="Z23">
        <v>450000</v>
      </c>
      <c r="AD23">
        <v>11000</v>
      </c>
      <c r="AE23">
        <v>0</v>
      </c>
      <c r="AG23">
        <v>16600</v>
      </c>
      <c r="AH23">
        <v>18449</v>
      </c>
    </row>
    <row r="24" spans="1:34">
      <c r="A24">
        <v>2014</v>
      </c>
      <c r="B24" s="14">
        <v>43054.60869212963</v>
      </c>
      <c r="C24">
        <v>4</v>
      </c>
      <c r="F24">
        <v>5000</v>
      </c>
      <c r="G24">
        <v>35000</v>
      </c>
      <c r="I24">
        <v>50000</v>
      </c>
      <c r="L24">
        <v>50000</v>
      </c>
      <c r="O24">
        <v>50000</v>
      </c>
      <c r="P24">
        <v>40000</v>
      </c>
      <c r="Q24">
        <v>1666</v>
      </c>
      <c r="R24">
        <v>15000000</v>
      </c>
      <c r="S24">
        <v>65000</v>
      </c>
      <c r="T24">
        <v>50000</v>
      </c>
      <c r="V24">
        <v>579.24</v>
      </c>
      <c r="W24">
        <v>100000</v>
      </c>
      <c r="X24">
        <v>0</v>
      </c>
      <c r="Z24">
        <v>450000</v>
      </c>
      <c r="AE24">
        <v>0</v>
      </c>
      <c r="AG24">
        <v>0</v>
      </c>
      <c r="AH24">
        <v>18449</v>
      </c>
    </row>
    <row r="25" spans="1:34">
      <c r="A25">
        <v>2014</v>
      </c>
      <c r="B25" s="14">
        <v>43054.60869212963</v>
      </c>
      <c r="C25">
        <v>5</v>
      </c>
      <c r="D25">
        <v>5000</v>
      </c>
      <c r="F25">
        <v>5000</v>
      </c>
      <c r="G25">
        <v>35000</v>
      </c>
      <c r="H25">
        <v>20000</v>
      </c>
      <c r="L25">
        <v>50000</v>
      </c>
      <c r="O25">
        <v>50000</v>
      </c>
      <c r="P25">
        <v>40000</v>
      </c>
      <c r="Q25">
        <v>1666</v>
      </c>
      <c r="R25">
        <v>15000000</v>
      </c>
      <c r="S25">
        <v>65000</v>
      </c>
      <c r="V25">
        <v>579.24</v>
      </c>
      <c r="W25">
        <v>100000</v>
      </c>
      <c r="X25">
        <v>1400</v>
      </c>
      <c r="Z25">
        <v>450000</v>
      </c>
      <c r="AD25">
        <v>9000</v>
      </c>
      <c r="AE25">
        <v>0</v>
      </c>
      <c r="AF25">
        <v>75000</v>
      </c>
      <c r="AG25">
        <v>16600</v>
      </c>
      <c r="AH25">
        <v>18449</v>
      </c>
    </row>
    <row r="26" spans="1:34">
      <c r="A26">
        <v>2014</v>
      </c>
      <c r="B26" s="14">
        <v>43054.60869212963</v>
      </c>
      <c r="C26">
        <v>6</v>
      </c>
      <c r="F26">
        <v>5000</v>
      </c>
      <c r="G26">
        <v>35000</v>
      </c>
      <c r="I26">
        <v>500000</v>
      </c>
      <c r="L26">
        <v>10000</v>
      </c>
      <c r="O26">
        <v>50000</v>
      </c>
      <c r="P26">
        <v>13350</v>
      </c>
      <c r="Q26">
        <v>333</v>
      </c>
      <c r="R26">
        <v>15000000</v>
      </c>
      <c r="V26">
        <v>289.62</v>
      </c>
      <c r="W26">
        <v>100000</v>
      </c>
      <c r="X26">
        <v>0</v>
      </c>
      <c r="Z26">
        <v>450000</v>
      </c>
      <c r="AE26">
        <v>0</v>
      </c>
      <c r="AG26">
        <v>0</v>
      </c>
      <c r="AH26">
        <v>46121</v>
      </c>
    </row>
    <row r="27" spans="1:34">
      <c r="A27">
        <v>2014</v>
      </c>
      <c r="B27" s="14">
        <v>43054.60869212963</v>
      </c>
      <c r="C27">
        <v>7</v>
      </c>
      <c r="D27">
        <v>7000</v>
      </c>
      <c r="F27">
        <v>0</v>
      </c>
      <c r="G27">
        <v>35000</v>
      </c>
      <c r="L27">
        <v>2000000</v>
      </c>
      <c r="O27">
        <v>50000</v>
      </c>
      <c r="P27">
        <v>40000</v>
      </c>
      <c r="Q27">
        <v>0</v>
      </c>
      <c r="R27">
        <v>15000000</v>
      </c>
      <c r="S27">
        <v>65000</v>
      </c>
      <c r="T27">
        <v>50000</v>
      </c>
      <c r="V27">
        <v>289.62</v>
      </c>
      <c r="W27">
        <v>100000</v>
      </c>
      <c r="X27">
        <v>1400</v>
      </c>
      <c r="Y27">
        <v>50000</v>
      </c>
      <c r="Z27">
        <v>450000</v>
      </c>
      <c r="AD27">
        <v>11000</v>
      </c>
      <c r="AE27">
        <v>2200</v>
      </c>
      <c r="AF27">
        <v>75000</v>
      </c>
      <c r="AG27">
        <v>16600</v>
      </c>
      <c r="AH27">
        <v>46121</v>
      </c>
    </row>
    <row r="28" spans="1:34">
      <c r="A28">
        <v>2014</v>
      </c>
      <c r="B28" s="14">
        <v>43054.60869212963</v>
      </c>
      <c r="C28">
        <v>8</v>
      </c>
      <c r="F28">
        <v>5000</v>
      </c>
      <c r="G28">
        <v>35000</v>
      </c>
      <c r="I28">
        <v>500000</v>
      </c>
      <c r="L28">
        <v>10000</v>
      </c>
      <c r="O28">
        <v>50000</v>
      </c>
      <c r="P28">
        <v>13350</v>
      </c>
      <c r="Q28">
        <v>1666</v>
      </c>
      <c r="R28">
        <v>15000000</v>
      </c>
      <c r="V28">
        <v>231.7</v>
      </c>
      <c r="W28">
        <v>100000</v>
      </c>
      <c r="X28">
        <v>1400</v>
      </c>
      <c r="Z28">
        <v>450000</v>
      </c>
      <c r="AD28">
        <v>11000</v>
      </c>
      <c r="AE28">
        <v>0</v>
      </c>
      <c r="AG28">
        <v>0</v>
      </c>
      <c r="AH28">
        <v>18449</v>
      </c>
    </row>
    <row r="29" spans="1:34">
      <c r="A29">
        <v>2014</v>
      </c>
      <c r="B29" s="14">
        <v>43054.60869212963</v>
      </c>
      <c r="C29">
        <v>9</v>
      </c>
      <c r="F29">
        <v>0</v>
      </c>
      <c r="G29">
        <v>35000</v>
      </c>
      <c r="I29">
        <v>50000</v>
      </c>
      <c r="L29">
        <v>2000000</v>
      </c>
      <c r="O29">
        <v>50000</v>
      </c>
      <c r="P29">
        <v>13350</v>
      </c>
      <c r="Q29">
        <v>1666</v>
      </c>
      <c r="R29">
        <v>15000000</v>
      </c>
      <c r="S29">
        <v>65000</v>
      </c>
      <c r="V29">
        <v>289.62</v>
      </c>
      <c r="W29">
        <v>100000</v>
      </c>
      <c r="X29">
        <v>0</v>
      </c>
      <c r="Z29">
        <v>450000</v>
      </c>
      <c r="AE29">
        <v>0</v>
      </c>
      <c r="AG29">
        <v>0</v>
      </c>
      <c r="AH29">
        <v>46121</v>
      </c>
    </row>
    <row r="30" spans="1:34">
      <c r="A30">
        <v>2015</v>
      </c>
      <c r="B30" s="14">
        <v>43054.60869212963</v>
      </c>
      <c r="E30">
        <v>90000</v>
      </c>
      <c r="G30">
        <v>35000</v>
      </c>
      <c r="H30">
        <v>64000</v>
      </c>
      <c r="K30">
        <v>3200</v>
      </c>
      <c r="L30">
        <v>2000000</v>
      </c>
      <c r="P30">
        <v>6670</v>
      </c>
      <c r="V30">
        <v>1534.99</v>
      </c>
      <c r="AC30">
        <v>972000</v>
      </c>
      <c r="AD30">
        <v>64000</v>
      </c>
      <c r="AE30">
        <v>100</v>
      </c>
      <c r="AH30">
        <v>61495</v>
      </c>
    </row>
    <row r="31" spans="1:34">
      <c r="A31">
        <v>2015</v>
      </c>
      <c r="B31" s="14">
        <v>43054.60869212963</v>
      </c>
      <c r="C31">
        <v>1</v>
      </c>
      <c r="D31">
        <v>7000</v>
      </c>
      <c r="F31">
        <v>0</v>
      </c>
      <c r="G31">
        <v>35000</v>
      </c>
      <c r="H31">
        <v>80000</v>
      </c>
      <c r="I31">
        <v>50000</v>
      </c>
      <c r="L31">
        <v>2000000</v>
      </c>
      <c r="O31">
        <v>50000</v>
      </c>
      <c r="P31">
        <v>40000</v>
      </c>
      <c r="Q31">
        <v>333</v>
      </c>
      <c r="R31">
        <v>15000000</v>
      </c>
      <c r="S31">
        <v>65000</v>
      </c>
      <c r="T31">
        <v>250000</v>
      </c>
      <c r="V31">
        <v>579.24</v>
      </c>
      <c r="W31">
        <v>100000</v>
      </c>
      <c r="X31">
        <v>430</v>
      </c>
      <c r="Y31">
        <v>50000</v>
      </c>
      <c r="Z31">
        <v>450000</v>
      </c>
      <c r="AC31">
        <v>5000000</v>
      </c>
      <c r="AE31">
        <v>0</v>
      </c>
      <c r="AF31">
        <v>75000</v>
      </c>
      <c r="AG31">
        <v>16600</v>
      </c>
      <c r="AH31">
        <v>18449</v>
      </c>
    </row>
    <row r="32" spans="1:34">
      <c r="A32">
        <v>2015</v>
      </c>
      <c r="B32" s="14">
        <v>43054.60869212963</v>
      </c>
      <c r="C32">
        <v>10</v>
      </c>
      <c r="F32">
        <v>0</v>
      </c>
      <c r="G32">
        <v>35000</v>
      </c>
      <c r="I32">
        <v>500000</v>
      </c>
      <c r="L32">
        <v>50000</v>
      </c>
      <c r="O32">
        <v>50000</v>
      </c>
      <c r="P32">
        <v>40000</v>
      </c>
      <c r="Q32">
        <v>0</v>
      </c>
      <c r="R32">
        <v>15000000</v>
      </c>
      <c r="S32">
        <v>65000</v>
      </c>
      <c r="V32">
        <v>289.62</v>
      </c>
      <c r="W32">
        <v>100000</v>
      </c>
      <c r="X32">
        <v>0</v>
      </c>
      <c r="Z32">
        <v>450000</v>
      </c>
      <c r="AD32">
        <v>11000</v>
      </c>
      <c r="AE32">
        <v>0</v>
      </c>
      <c r="AG32">
        <v>16600</v>
      </c>
      <c r="AH32">
        <v>46121</v>
      </c>
    </row>
    <row r="33" spans="1:34">
      <c r="A33">
        <v>2015</v>
      </c>
      <c r="B33" s="14">
        <v>43054.60869212963</v>
      </c>
      <c r="C33">
        <v>11</v>
      </c>
      <c r="F33">
        <v>0</v>
      </c>
      <c r="G33">
        <v>35000</v>
      </c>
      <c r="I33">
        <v>500000</v>
      </c>
      <c r="L33">
        <v>50000</v>
      </c>
      <c r="O33">
        <v>50000</v>
      </c>
      <c r="P33">
        <v>40000</v>
      </c>
      <c r="Q33">
        <v>1666</v>
      </c>
      <c r="R33">
        <v>15000000</v>
      </c>
      <c r="S33">
        <v>65000</v>
      </c>
      <c r="V33">
        <v>289.62</v>
      </c>
      <c r="W33">
        <v>100000</v>
      </c>
      <c r="X33">
        <v>0</v>
      </c>
      <c r="Z33">
        <v>450000</v>
      </c>
      <c r="AD33">
        <v>11000</v>
      </c>
      <c r="AE33">
        <v>0</v>
      </c>
      <c r="AG33">
        <v>16600</v>
      </c>
      <c r="AH33">
        <v>0</v>
      </c>
    </row>
    <row r="34" spans="1:34">
      <c r="A34">
        <v>2015</v>
      </c>
      <c r="B34" s="14">
        <v>43054.60869212963</v>
      </c>
      <c r="C34">
        <v>2</v>
      </c>
      <c r="F34">
        <v>5000</v>
      </c>
      <c r="G34">
        <v>35000</v>
      </c>
      <c r="I34">
        <v>50000</v>
      </c>
      <c r="L34">
        <v>50000</v>
      </c>
      <c r="O34">
        <v>50000</v>
      </c>
      <c r="P34">
        <v>40000</v>
      </c>
      <c r="Q34">
        <v>1666</v>
      </c>
      <c r="R34">
        <v>15000000</v>
      </c>
      <c r="S34">
        <v>65000</v>
      </c>
      <c r="V34">
        <v>579.24</v>
      </c>
      <c r="W34">
        <v>100000</v>
      </c>
      <c r="X34">
        <v>1400</v>
      </c>
      <c r="Z34">
        <v>450000</v>
      </c>
      <c r="AC34">
        <v>216000</v>
      </c>
      <c r="AE34">
        <v>0</v>
      </c>
      <c r="AG34">
        <v>0</v>
      </c>
      <c r="AH34">
        <v>18449</v>
      </c>
    </row>
    <row r="35" spans="1:34">
      <c r="A35">
        <v>2015</v>
      </c>
      <c r="B35" s="14">
        <v>43054.60869212963</v>
      </c>
      <c r="C35">
        <v>3</v>
      </c>
      <c r="D35">
        <v>7000</v>
      </c>
      <c r="F35">
        <v>5000</v>
      </c>
      <c r="G35">
        <v>35000</v>
      </c>
      <c r="H35">
        <v>80000</v>
      </c>
      <c r="I35">
        <v>500000</v>
      </c>
      <c r="L35">
        <v>50000</v>
      </c>
      <c r="O35">
        <v>50000</v>
      </c>
      <c r="P35">
        <v>40000</v>
      </c>
      <c r="Q35">
        <v>333</v>
      </c>
      <c r="R35">
        <v>15000000</v>
      </c>
      <c r="S35">
        <v>65000</v>
      </c>
      <c r="V35">
        <v>579.24</v>
      </c>
      <c r="W35">
        <v>100000</v>
      </c>
      <c r="X35">
        <v>1400</v>
      </c>
      <c r="Y35">
        <v>50000</v>
      </c>
      <c r="Z35">
        <v>450000</v>
      </c>
      <c r="AC35">
        <v>216000</v>
      </c>
      <c r="AD35">
        <v>11000</v>
      </c>
      <c r="AE35">
        <v>0</v>
      </c>
      <c r="AG35">
        <v>16600</v>
      </c>
      <c r="AH35">
        <v>18449</v>
      </c>
    </row>
    <row r="36" spans="1:34">
      <c r="A36">
        <v>2015</v>
      </c>
      <c r="B36" s="14">
        <v>43054.60869212963</v>
      </c>
      <c r="C36">
        <v>4</v>
      </c>
      <c r="F36">
        <v>5000</v>
      </c>
      <c r="G36">
        <v>35000</v>
      </c>
      <c r="I36">
        <v>500000</v>
      </c>
      <c r="L36">
        <v>50000</v>
      </c>
      <c r="O36">
        <v>50000</v>
      </c>
      <c r="P36">
        <v>40000</v>
      </c>
      <c r="Q36">
        <v>1666</v>
      </c>
      <c r="R36">
        <v>15000000</v>
      </c>
      <c r="S36">
        <v>65000</v>
      </c>
      <c r="T36">
        <v>50000</v>
      </c>
      <c r="V36">
        <v>579.24</v>
      </c>
      <c r="W36">
        <v>100000</v>
      </c>
      <c r="X36">
        <v>0</v>
      </c>
      <c r="Z36">
        <v>450000</v>
      </c>
      <c r="AC36">
        <v>36000</v>
      </c>
      <c r="AE36">
        <v>0</v>
      </c>
      <c r="AG36">
        <v>0</v>
      </c>
      <c r="AH36">
        <v>18449</v>
      </c>
    </row>
    <row r="37" spans="1:34">
      <c r="A37">
        <v>2015</v>
      </c>
      <c r="B37" s="14">
        <v>43054.60869212963</v>
      </c>
      <c r="C37">
        <v>5</v>
      </c>
      <c r="D37">
        <v>5000</v>
      </c>
      <c r="F37">
        <v>5000</v>
      </c>
      <c r="G37">
        <v>35000</v>
      </c>
      <c r="H37">
        <v>20000</v>
      </c>
      <c r="I37">
        <v>50000</v>
      </c>
      <c r="L37">
        <v>50000</v>
      </c>
      <c r="O37">
        <v>50000</v>
      </c>
      <c r="P37">
        <v>40000</v>
      </c>
      <c r="Q37">
        <v>1666</v>
      </c>
      <c r="R37">
        <v>15000000</v>
      </c>
      <c r="S37">
        <v>65000</v>
      </c>
      <c r="V37">
        <v>579.24</v>
      </c>
      <c r="W37">
        <v>100000</v>
      </c>
      <c r="X37">
        <v>1400</v>
      </c>
      <c r="Z37">
        <v>450000</v>
      </c>
      <c r="AC37">
        <v>216000</v>
      </c>
      <c r="AD37">
        <v>9000</v>
      </c>
      <c r="AE37">
        <v>0</v>
      </c>
      <c r="AF37">
        <v>75000</v>
      </c>
      <c r="AG37">
        <v>16600</v>
      </c>
      <c r="AH37">
        <v>18449</v>
      </c>
    </row>
    <row r="38" spans="1:34">
      <c r="A38">
        <v>2015</v>
      </c>
      <c r="B38" s="14">
        <v>43054.60869212963</v>
      </c>
      <c r="C38">
        <v>6</v>
      </c>
      <c r="F38">
        <v>5000</v>
      </c>
      <c r="G38">
        <v>35000</v>
      </c>
      <c r="L38">
        <v>10000</v>
      </c>
      <c r="O38">
        <v>50000</v>
      </c>
      <c r="P38">
        <v>13350</v>
      </c>
      <c r="Q38">
        <v>333</v>
      </c>
      <c r="R38">
        <v>15000000</v>
      </c>
      <c r="V38">
        <v>289.62</v>
      </c>
      <c r="W38">
        <v>100000</v>
      </c>
      <c r="X38">
        <v>0</v>
      </c>
      <c r="Z38">
        <v>450000</v>
      </c>
      <c r="AE38">
        <v>0</v>
      </c>
      <c r="AG38">
        <v>0</v>
      </c>
      <c r="AH38">
        <v>46121</v>
      </c>
    </row>
    <row r="39" spans="1:34">
      <c r="A39">
        <v>2015</v>
      </c>
      <c r="B39" s="14">
        <v>43054.60869212963</v>
      </c>
      <c r="C39">
        <v>7</v>
      </c>
      <c r="D39">
        <v>7000</v>
      </c>
      <c r="F39">
        <v>0</v>
      </c>
      <c r="G39">
        <v>35000</v>
      </c>
      <c r="L39">
        <v>2000000</v>
      </c>
      <c r="O39">
        <v>50000</v>
      </c>
      <c r="P39">
        <v>40000</v>
      </c>
      <c r="Q39">
        <v>0</v>
      </c>
      <c r="R39">
        <v>15000000</v>
      </c>
      <c r="S39">
        <v>65000</v>
      </c>
      <c r="T39">
        <v>50000</v>
      </c>
      <c r="V39">
        <v>289.62</v>
      </c>
      <c r="W39">
        <v>100000</v>
      </c>
      <c r="X39">
        <v>1400</v>
      </c>
      <c r="Y39">
        <v>50000</v>
      </c>
      <c r="Z39">
        <v>450000</v>
      </c>
      <c r="AC39">
        <v>216000</v>
      </c>
      <c r="AD39">
        <v>11000</v>
      </c>
      <c r="AE39">
        <v>2128</v>
      </c>
      <c r="AF39">
        <v>75000</v>
      </c>
      <c r="AG39">
        <v>16600</v>
      </c>
      <c r="AH39">
        <v>46121</v>
      </c>
    </row>
    <row r="40" spans="1:34">
      <c r="A40">
        <v>2015</v>
      </c>
      <c r="B40" s="14">
        <v>43054.60869212963</v>
      </c>
      <c r="C40">
        <v>8</v>
      </c>
      <c r="F40">
        <v>5000</v>
      </c>
      <c r="G40">
        <v>35000</v>
      </c>
      <c r="I40">
        <v>50000</v>
      </c>
      <c r="L40">
        <v>10000</v>
      </c>
      <c r="O40">
        <v>50000</v>
      </c>
      <c r="P40">
        <v>13350</v>
      </c>
      <c r="Q40">
        <v>1666</v>
      </c>
      <c r="R40">
        <v>15000000</v>
      </c>
      <c r="V40">
        <v>231.7</v>
      </c>
      <c r="W40">
        <v>100000</v>
      </c>
      <c r="X40">
        <v>1400</v>
      </c>
      <c r="Z40">
        <v>450000</v>
      </c>
      <c r="AC40">
        <v>36000</v>
      </c>
      <c r="AD40">
        <v>11000</v>
      </c>
      <c r="AE40">
        <v>0</v>
      </c>
      <c r="AG40">
        <v>0</v>
      </c>
      <c r="AH40">
        <v>18449</v>
      </c>
    </row>
    <row r="41" spans="1:34">
      <c r="A41">
        <v>2015</v>
      </c>
      <c r="B41" s="14">
        <v>43054.60869212963</v>
      </c>
      <c r="C41">
        <v>9</v>
      </c>
      <c r="F41">
        <v>0</v>
      </c>
      <c r="G41">
        <v>35000</v>
      </c>
      <c r="L41">
        <v>2000000</v>
      </c>
      <c r="O41">
        <v>50000</v>
      </c>
      <c r="P41">
        <v>13350</v>
      </c>
      <c r="Q41">
        <v>1666</v>
      </c>
      <c r="R41">
        <v>15000000</v>
      </c>
      <c r="S41">
        <v>65000</v>
      </c>
      <c r="V41">
        <v>289.62</v>
      </c>
      <c r="W41">
        <v>100000</v>
      </c>
      <c r="X41">
        <v>0</v>
      </c>
      <c r="Z41">
        <v>450000</v>
      </c>
      <c r="AC41">
        <v>36000</v>
      </c>
      <c r="AE41">
        <v>0</v>
      </c>
      <c r="AG41">
        <v>0</v>
      </c>
      <c r="AH41">
        <v>46121</v>
      </c>
    </row>
    <row r="42" spans="1:34">
      <c r="A42">
        <v>2016</v>
      </c>
      <c r="B42" s="14">
        <v>43054.60869212963</v>
      </c>
      <c r="E42">
        <v>90000</v>
      </c>
      <c r="G42">
        <v>35000</v>
      </c>
      <c r="H42">
        <v>64000</v>
      </c>
      <c r="L42">
        <v>2000000</v>
      </c>
      <c r="P42">
        <v>6670</v>
      </c>
      <c r="V42">
        <v>1710</v>
      </c>
      <c r="AB42">
        <v>100</v>
      </c>
      <c r="AC42">
        <v>994500</v>
      </c>
      <c r="AD42">
        <v>64000</v>
      </c>
      <c r="AE42">
        <v>100</v>
      </c>
      <c r="AH42">
        <v>61495</v>
      </c>
    </row>
    <row r="43" spans="1:34">
      <c r="A43">
        <v>2016</v>
      </c>
      <c r="B43" s="14">
        <v>43054.60869212963</v>
      </c>
      <c r="C43">
        <v>1</v>
      </c>
      <c r="D43">
        <v>7000</v>
      </c>
      <c r="F43">
        <v>0</v>
      </c>
      <c r="G43">
        <v>35000</v>
      </c>
      <c r="H43">
        <v>80000</v>
      </c>
      <c r="I43">
        <v>50000</v>
      </c>
      <c r="L43">
        <v>2000000</v>
      </c>
      <c r="O43">
        <v>50000</v>
      </c>
      <c r="P43">
        <v>40000</v>
      </c>
      <c r="Q43">
        <v>333</v>
      </c>
      <c r="R43">
        <v>15000000</v>
      </c>
      <c r="S43">
        <v>65000</v>
      </c>
      <c r="T43">
        <v>250000</v>
      </c>
      <c r="V43">
        <v>560</v>
      </c>
      <c r="W43">
        <v>100000</v>
      </c>
      <c r="X43">
        <v>430</v>
      </c>
      <c r="Y43">
        <v>50000</v>
      </c>
      <c r="AC43">
        <v>5000000</v>
      </c>
      <c r="AE43">
        <v>0</v>
      </c>
      <c r="AF43">
        <v>75000</v>
      </c>
      <c r="AG43">
        <v>16600</v>
      </c>
      <c r="AH43">
        <v>18449</v>
      </c>
    </row>
    <row r="44" spans="1:34">
      <c r="A44">
        <v>2016</v>
      </c>
      <c r="B44" s="14">
        <v>43054.60869212963</v>
      </c>
      <c r="C44">
        <v>10</v>
      </c>
      <c r="F44">
        <v>0</v>
      </c>
      <c r="G44">
        <v>35000</v>
      </c>
      <c r="I44">
        <v>500000</v>
      </c>
      <c r="L44">
        <v>50000</v>
      </c>
      <c r="O44">
        <v>50000</v>
      </c>
      <c r="P44">
        <v>40000</v>
      </c>
      <c r="Q44">
        <v>0</v>
      </c>
      <c r="R44">
        <v>15000000</v>
      </c>
      <c r="S44">
        <v>65000</v>
      </c>
      <c r="V44">
        <v>300</v>
      </c>
      <c r="W44">
        <v>100000</v>
      </c>
      <c r="X44">
        <v>0</v>
      </c>
      <c r="AD44">
        <v>11000</v>
      </c>
      <c r="AE44">
        <v>0</v>
      </c>
      <c r="AG44">
        <v>16600</v>
      </c>
      <c r="AH44">
        <v>46121</v>
      </c>
    </row>
    <row r="45" spans="1:34">
      <c r="A45">
        <v>2016</v>
      </c>
      <c r="B45" s="14">
        <v>43054.60869212963</v>
      </c>
      <c r="C45">
        <v>11</v>
      </c>
      <c r="F45">
        <v>0</v>
      </c>
      <c r="G45">
        <v>35000</v>
      </c>
      <c r="I45">
        <v>500000</v>
      </c>
      <c r="L45">
        <v>50000</v>
      </c>
      <c r="O45">
        <v>50000</v>
      </c>
      <c r="P45">
        <v>40000</v>
      </c>
      <c r="Q45">
        <v>1666</v>
      </c>
      <c r="R45">
        <v>15000000</v>
      </c>
      <c r="S45">
        <v>65000</v>
      </c>
      <c r="V45">
        <v>300</v>
      </c>
      <c r="W45">
        <v>100000</v>
      </c>
      <c r="X45">
        <v>0</v>
      </c>
      <c r="AD45">
        <v>11000</v>
      </c>
      <c r="AE45">
        <v>0</v>
      </c>
      <c r="AG45">
        <v>16600</v>
      </c>
      <c r="AH45">
        <v>0</v>
      </c>
    </row>
    <row r="46" spans="1:34">
      <c r="A46">
        <v>2016</v>
      </c>
      <c r="B46" s="14">
        <v>43054.60869212963</v>
      </c>
      <c r="C46">
        <v>2</v>
      </c>
      <c r="F46">
        <v>5000</v>
      </c>
      <c r="G46">
        <v>35000</v>
      </c>
      <c r="I46">
        <v>50000</v>
      </c>
      <c r="L46">
        <v>50000</v>
      </c>
      <c r="O46">
        <v>50000</v>
      </c>
      <c r="P46">
        <v>40000</v>
      </c>
      <c r="Q46">
        <v>1666</v>
      </c>
      <c r="R46">
        <v>15000000</v>
      </c>
      <c r="S46">
        <v>65000</v>
      </c>
      <c r="V46">
        <v>560</v>
      </c>
      <c r="W46">
        <v>100000</v>
      </c>
      <c r="X46">
        <v>1400</v>
      </c>
      <c r="AC46">
        <v>216000</v>
      </c>
      <c r="AE46">
        <v>0</v>
      </c>
      <c r="AG46">
        <v>0</v>
      </c>
      <c r="AH46">
        <v>18449</v>
      </c>
    </row>
    <row r="47" spans="1:34">
      <c r="A47">
        <v>2016</v>
      </c>
      <c r="B47" s="14">
        <v>43054.60869212963</v>
      </c>
      <c r="C47">
        <v>3</v>
      </c>
      <c r="D47">
        <v>7000</v>
      </c>
      <c r="F47">
        <v>5000</v>
      </c>
      <c r="G47">
        <v>35000</v>
      </c>
      <c r="H47">
        <v>80000</v>
      </c>
      <c r="I47">
        <v>500000</v>
      </c>
      <c r="L47">
        <v>50000</v>
      </c>
      <c r="O47">
        <v>50000</v>
      </c>
      <c r="P47">
        <v>40000</v>
      </c>
      <c r="Q47">
        <v>333</v>
      </c>
      <c r="R47">
        <v>15000000</v>
      </c>
      <c r="S47">
        <v>65000</v>
      </c>
      <c r="V47">
        <v>560</v>
      </c>
      <c r="W47">
        <v>100000</v>
      </c>
      <c r="X47">
        <v>1400</v>
      </c>
      <c r="Y47">
        <v>50000</v>
      </c>
      <c r="AC47">
        <v>216000</v>
      </c>
      <c r="AD47">
        <v>11000</v>
      </c>
      <c r="AE47">
        <v>0</v>
      </c>
      <c r="AG47">
        <v>16600</v>
      </c>
      <c r="AH47">
        <v>18449</v>
      </c>
    </row>
    <row r="48" spans="1:34">
      <c r="A48">
        <v>2016</v>
      </c>
      <c r="B48" s="14">
        <v>43054.60869212963</v>
      </c>
      <c r="C48">
        <v>4</v>
      </c>
      <c r="F48">
        <v>5000</v>
      </c>
      <c r="G48">
        <v>35000</v>
      </c>
      <c r="I48">
        <v>500000</v>
      </c>
      <c r="L48">
        <v>50000</v>
      </c>
      <c r="O48">
        <v>50000</v>
      </c>
      <c r="P48">
        <v>40000</v>
      </c>
      <c r="Q48">
        <v>1666</v>
      </c>
      <c r="R48">
        <v>15000000</v>
      </c>
      <c r="S48">
        <v>65000</v>
      </c>
      <c r="T48">
        <v>50000</v>
      </c>
      <c r="V48">
        <v>560</v>
      </c>
      <c r="W48">
        <v>100000</v>
      </c>
      <c r="X48">
        <v>0</v>
      </c>
      <c r="AC48">
        <v>36000</v>
      </c>
      <c r="AE48">
        <v>0</v>
      </c>
      <c r="AG48">
        <v>0</v>
      </c>
      <c r="AH48">
        <v>18449</v>
      </c>
    </row>
    <row r="49" spans="1:34">
      <c r="A49">
        <v>2016</v>
      </c>
      <c r="B49" s="14">
        <v>43054.60869212963</v>
      </c>
      <c r="C49">
        <v>5</v>
      </c>
      <c r="D49">
        <v>5000</v>
      </c>
      <c r="F49">
        <v>5000</v>
      </c>
      <c r="G49">
        <v>35000</v>
      </c>
      <c r="H49">
        <v>20000</v>
      </c>
      <c r="I49">
        <v>50000</v>
      </c>
      <c r="L49">
        <v>50000</v>
      </c>
      <c r="O49">
        <v>50000</v>
      </c>
      <c r="P49">
        <v>40000</v>
      </c>
      <c r="Q49">
        <v>1666</v>
      </c>
      <c r="R49">
        <v>15000000</v>
      </c>
      <c r="S49">
        <v>65000</v>
      </c>
      <c r="V49">
        <v>560</v>
      </c>
      <c r="W49">
        <v>100000</v>
      </c>
      <c r="X49">
        <v>1400</v>
      </c>
      <c r="AB49">
        <v>2377.61</v>
      </c>
      <c r="AC49">
        <v>216000</v>
      </c>
      <c r="AD49">
        <v>9000</v>
      </c>
      <c r="AE49">
        <v>0</v>
      </c>
      <c r="AF49">
        <v>75000</v>
      </c>
      <c r="AG49">
        <v>16600</v>
      </c>
      <c r="AH49">
        <v>18449</v>
      </c>
    </row>
    <row r="50" spans="1:34">
      <c r="A50">
        <v>2016</v>
      </c>
      <c r="B50" s="14">
        <v>43054.60869212963</v>
      </c>
      <c r="C50">
        <v>6</v>
      </c>
      <c r="F50">
        <v>5000</v>
      </c>
      <c r="G50">
        <v>35000</v>
      </c>
      <c r="L50">
        <v>10000</v>
      </c>
      <c r="O50">
        <v>50000</v>
      </c>
      <c r="P50">
        <v>13350</v>
      </c>
      <c r="Q50">
        <v>333</v>
      </c>
      <c r="R50">
        <v>15000000</v>
      </c>
      <c r="V50">
        <v>560</v>
      </c>
      <c r="W50">
        <v>100000</v>
      </c>
      <c r="X50">
        <v>0</v>
      </c>
      <c r="AE50">
        <v>0</v>
      </c>
      <c r="AG50">
        <v>0</v>
      </c>
      <c r="AH50">
        <v>46121</v>
      </c>
    </row>
    <row r="51" spans="1:34">
      <c r="A51">
        <v>2016</v>
      </c>
      <c r="B51" s="14">
        <v>43054.60869212963</v>
      </c>
      <c r="C51">
        <v>7</v>
      </c>
      <c r="D51">
        <v>7000</v>
      </c>
      <c r="F51">
        <v>0</v>
      </c>
      <c r="G51">
        <v>35000</v>
      </c>
      <c r="L51">
        <v>2000000</v>
      </c>
      <c r="O51">
        <v>50000</v>
      </c>
      <c r="P51">
        <v>40000</v>
      </c>
      <c r="Q51">
        <v>0</v>
      </c>
      <c r="R51">
        <v>15000000</v>
      </c>
      <c r="S51">
        <v>65000</v>
      </c>
      <c r="T51">
        <v>50000</v>
      </c>
      <c r="V51">
        <v>560</v>
      </c>
      <c r="W51">
        <v>100000</v>
      </c>
      <c r="X51">
        <v>1400</v>
      </c>
      <c r="Y51">
        <v>50000</v>
      </c>
      <c r="AB51">
        <v>11888.06</v>
      </c>
      <c r="AC51">
        <v>216000</v>
      </c>
      <c r="AD51">
        <v>11000</v>
      </c>
      <c r="AE51">
        <v>2128</v>
      </c>
      <c r="AF51">
        <v>75000</v>
      </c>
      <c r="AG51">
        <v>16600</v>
      </c>
      <c r="AH51">
        <v>46121</v>
      </c>
    </row>
    <row r="52" spans="1:34">
      <c r="A52">
        <v>2016</v>
      </c>
      <c r="B52" s="14">
        <v>43054.60869212963</v>
      </c>
      <c r="C52">
        <v>8</v>
      </c>
      <c r="F52">
        <v>0</v>
      </c>
      <c r="G52">
        <v>35000</v>
      </c>
      <c r="I52">
        <v>50000</v>
      </c>
      <c r="L52">
        <v>10000</v>
      </c>
      <c r="O52">
        <v>50000</v>
      </c>
      <c r="P52">
        <v>13350</v>
      </c>
      <c r="Q52">
        <v>1666</v>
      </c>
      <c r="R52">
        <v>15000000</v>
      </c>
      <c r="V52">
        <v>300</v>
      </c>
      <c r="W52">
        <v>100000</v>
      </c>
      <c r="X52">
        <v>1400</v>
      </c>
      <c r="AC52">
        <v>36000</v>
      </c>
      <c r="AD52">
        <v>11000</v>
      </c>
      <c r="AE52">
        <v>0</v>
      </c>
      <c r="AG52">
        <v>0</v>
      </c>
      <c r="AH52">
        <v>18449</v>
      </c>
    </row>
    <row r="53" spans="1:34">
      <c r="A53">
        <v>2016</v>
      </c>
      <c r="B53" s="14">
        <v>43054.60869212963</v>
      </c>
      <c r="C53">
        <v>9</v>
      </c>
      <c r="F53">
        <v>0</v>
      </c>
      <c r="G53">
        <v>35000</v>
      </c>
      <c r="L53">
        <v>2000000</v>
      </c>
      <c r="O53">
        <v>50000</v>
      </c>
      <c r="P53">
        <v>13350</v>
      </c>
      <c r="Q53">
        <v>1666</v>
      </c>
      <c r="R53">
        <v>15000000</v>
      </c>
      <c r="S53">
        <v>65000</v>
      </c>
      <c r="V53">
        <v>300</v>
      </c>
      <c r="W53">
        <v>100000</v>
      </c>
      <c r="X53">
        <v>0</v>
      </c>
      <c r="AC53">
        <v>13000</v>
      </c>
      <c r="AE53">
        <v>0</v>
      </c>
      <c r="AG53">
        <v>0</v>
      </c>
      <c r="AH53">
        <v>46121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N245"/>
  <sheetViews>
    <sheetView tabSelected="1" zoomScale="90" zoomScaleNormal="90" workbookViewId="0">
      <selection activeCell="C16" sqref="C16"/>
    </sheetView>
  </sheetViews>
  <sheetFormatPr defaultRowHeight="15"/>
  <cols>
    <col min="1" max="1" width="9.140625" bestFit="1" customWidth="1"/>
    <col min="2" max="2" width="51.140625" bestFit="1" customWidth="1"/>
    <col min="3" max="3" width="123.5703125" customWidth="1"/>
  </cols>
  <sheetData>
    <row r="1" spans="1:14" ht="30">
      <c r="A1" s="9" t="s">
        <v>106</v>
      </c>
      <c r="B1" s="9" t="s">
        <v>107</v>
      </c>
      <c r="C1" s="9" t="s">
        <v>12</v>
      </c>
      <c r="F1" s="2"/>
      <c r="L1" s="2"/>
    </row>
    <row r="2" spans="1:14">
      <c r="A2">
        <v>1</v>
      </c>
      <c r="B2" s="10" t="str">
        <f>HYPERLINK("#'A q_01'!A1", "A q_01")</f>
        <v>A q_01</v>
      </c>
      <c r="C2" s="2" t="s">
        <v>0</v>
      </c>
      <c r="N2" s="4"/>
    </row>
    <row r="3" spans="1:14">
      <c r="A3">
        <v>2</v>
      </c>
      <c r="B3" s="10"/>
      <c r="C3" s="2" t="s">
        <v>1</v>
      </c>
    </row>
    <row r="4" spans="1:14">
      <c r="A4">
        <v>2.1</v>
      </c>
      <c r="B4" s="10" t="str">
        <f>HYPERLINK("#'A q_02_01_CADetails'!A1", "A q_02_01_CADetails")</f>
        <v>A q_02_01_CADetails</v>
      </c>
      <c r="C4" s="5" t="s">
        <v>13</v>
      </c>
    </row>
    <row r="5" spans="1:14">
      <c r="A5">
        <v>2.1</v>
      </c>
      <c r="B5" s="10" t="str">
        <f>HYPERLINK("#'A q_02_01_CountCAs'!A1", "A q_02_01_CountCAs")</f>
        <v>A q_02_01_CountCAs</v>
      </c>
      <c r="C5" s="5" t="s">
        <v>4850</v>
      </c>
    </row>
    <row r="6" spans="1:14">
      <c r="A6">
        <v>2.1</v>
      </c>
      <c r="B6" s="10" t="str">
        <f>HYPERLINK("#'A q_02_01_AccBodyDetails'!A1", "A q_02_01_AccBodyDetails")</f>
        <v>A q_02_01_AccBodyDetails</v>
      </c>
      <c r="C6" s="5" t="s">
        <v>14</v>
      </c>
    </row>
    <row r="7" spans="1:14">
      <c r="A7">
        <v>2.1</v>
      </c>
      <c r="B7" s="10" t="str">
        <f>HYPERLINK("#'A q_02_01_CertAuthYesNo'!A1", "A q_02_01_CertAuthYesNo")</f>
        <v>A q_02_01_CertAuthYesNo</v>
      </c>
      <c r="C7" s="5" t="s">
        <v>15</v>
      </c>
    </row>
    <row r="8" spans="1:14">
      <c r="A8">
        <v>2.1</v>
      </c>
      <c r="B8" s="10" t="str">
        <f>HYPERLINK("#'A q_02_01_CertAuthDetails'!A1", "A q_02_01_CertAuthDetails")</f>
        <v>A q_02_01_CertAuthDetails</v>
      </c>
      <c r="C8" s="5" t="s">
        <v>4851</v>
      </c>
    </row>
    <row r="9" spans="1:14">
      <c r="A9">
        <v>2.1</v>
      </c>
      <c r="B9" s="10" t="str">
        <f>HYPERLINK("#'A q_02_01_RegAdminDetails'!A1", "A q_02_01_RegAdminDetails")</f>
        <v>A q_02_01_RegAdminDetails</v>
      </c>
      <c r="C9" s="5" t="s">
        <v>16</v>
      </c>
    </row>
    <row r="10" spans="1:14">
      <c r="A10">
        <v>2.2000000000000002</v>
      </c>
      <c r="B10" s="10" t="str">
        <f>HYPERLINK("#'A q_02_02_CARolesInst'!A1", "A q_02_02_CARolesInst")</f>
        <v>A q_02_02_CARolesInst</v>
      </c>
      <c r="C10" s="5" t="s">
        <v>4852</v>
      </c>
    </row>
    <row r="11" spans="1:14">
      <c r="A11">
        <v>2.2000000000000002</v>
      </c>
      <c r="B11" s="10" t="str">
        <f>HYPERLINK("#'A q_02_02_CARolesAircraft'!A1", "A q_02_02_CARolesAircraft")</f>
        <v>A q_02_02_CARolesAircraft</v>
      </c>
      <c r="C11" s="5" t="s">
        <v>4853</v>
      </c>
      <c r="D11" s="2"/>
    </row>
    <row r="12" spans="1:14">
      <c r="A12">
        <v>2.2999999999999998</v>
      </c>
      <c r="B12" s="10" t="str">
        <f>HYPERLINK("#'A q_02_03_CAFocal'!A1", "A q_02_03_CAFocal")</f>
        <v>A q_02_03_CAFocal</v>
      </c>
      <c r="C12" s="5" t="s">
        <v>17</v>
      </c>
    </row>
    <row r="13" spans="1:14">
      <c r="A13">
        <v>2.2999999999999998</v>
      </c>
      <c r="B13" s="10" t="str">
        <f>HYPERLINK("#'A q_02_03_CACoordinationYesNo'!A1", "A q_02_03_CACoordinationYesNo")</f>
        <v>A q_02_03_CACoordinationYesNo</v>
      </c>
      <c r="C13" s="5" t="s">
        <v>18</v>
      </c>
    </row>
    <row r="14" spans="1:14">
      <c r="A14">
        <v>2.2999999999999998</v>
      </c>
      <c r="B14" s="10" t="str">
        <f>HYPERLINK("#'A q_02_03_CACooCom'!A1", "A q_02_03_CACoordinationComments")</f>
        <v>A q_02_03_CACoordinationComments</v>
      </c>
      <c r="C14" s="5" t="s">
        <v>4854</v>
      </c>
    </row>
    <row r="15" spans="1:14">
      <c r="A15">
        <v>2.2999999999999998</v>
      </c>
      <c r="B15" s="10" t="str">
        <f>HYPERLINK("#'A q_02_03_CACooComOth'!A1", "A q_02_03_CACoordinationCommentsOther")</f>
        <v>A q_02_03_CACoordinationCommentsOther</v>
      </c>
      <c r="C15" s="5" t="s">
        <v>4855</v>
      </c>
    </row>
    <row r="16" spans="1:14">
      <c r="A16">
        <v>2.4</v>
      </c>
      <c r="B16" s="10" t="str">
        <f>HYPERLINK("#'A q_02_04_InfExcYesNo'!A1", "A q_02_04_InformationExchangeYesNo")</f>
        <v>A q_02_04_InformationExchangeYesNo</v>
      </c>
      <c r="C16" s="5" t="s">
        <v>19</v>
      </c>
    </row>
    <row r="17" spans="1:3">
      <c r="A17">
        <v>2.4</v>
      </c>
      <c r="B17" s="10" t="str">
        <f>HYPERLINK("#'A q_02_04_InfoExchangeComments'!A1", "A q_02_04_InfoExchangeComments")</f>
        <v>A q_02_04_InfoExchangeComments</v>
      </c>
      <c r="C17" s="5" t="s">
        <v>4856</v>
      </c>
    </row>
    <row r="18" spans="1:3">
      <c r="A18">
        <v>2.4</v>
      </c>
      <c r="B18" s="10" t="str">
        <f>HYPERLINK("#'A q_02_04_InfoExchangeOther'!A1", "A q_02_04_InfoExchangeOther")</f>
        <v>A q_02_04_InfoExchangeOther</v>
      </c>
      <c r="C18" s="5" t="s">
        <v>4857</v>
      </c>
    </row>
    <row r="19" spans="1:3">
      <c r="A19">
        <v>2.4</v>
      </c>
      <c r="B19" s="10" t="str">
        <f>HYPERLINK("#'A q_02_04_InfExcMem'!A1", "A q_02_04_InformationExchangeMemo")</f>
        <v>A q_02_04_InformationExchangeMemo</v>
      </c>
      <c r="C19" s="5" t="s">
        <v>4858</v>
      </c>
    </row>
    <row r="20" spans="1:3">
      <c r="A20" t="s">
        <v>1053</v>
      </c>
      <c r="B20" s="10"/>
      <c r="C20" s="2" t="s">
        <v>30</v>
      </c>
    </row>
    <row r="21" spans="1:3">
      <c r="A21">
        <v>3.1</v>
      </c>
      <c r="B21" s="21" t="str">
        <f>HYPERLINK("#'A q_03_01_EmittingInstallations'!A1", "A q_03_01_EmittingInstallations")</f>
        <v>A q_03_01_EmittingInstallations</v>
      </c>
      <c r="C21" s="5" t="s">
        <v>20</v>
      </c>
    </row>
    <row r="22" spans="1:3">
      <c r="A22">
        <v>3.1</v>
      </c>
      <c r="B22" s="10" t="str">
        <f>HYPERLINK("#'A q_03_01_ActPerAnn1YesNo'!A1", "A q_03_01_ActivityPermitsAnnex1YesNo")</f>
        <v>A q_03_01_ActivityPermitsAnnex1YesNo</v>
      </c>
      <c r="C22" s="5" t="s">
        <v>21</v>
      </c>
    </row>
    <row r="23" spans="1:3">
      <c r="A23">
        <v>3.2</v>
      </c>
      <c r="B23" s="10" t="str">
        <f>HYPERLINK("#'A q_03_02_InsExcArt27YesNo'!A1", "A q_03_02_InstallationsExcludedArt27YesNo")</f>
        <v>A q_03_02_InstallationsExcludedArt27YesNo</v>
      </c>
      <c r="C23" s="5" t="s">
        <v>22</v>
      </c>
    </row>
    <row r="24" spans="1:3">
      <c r="A24">
        <v>3.2</v>
      </c>
      <c r="B24" s="10" t="str">
        <f>HYPERLINK("#'A q_03_02_EmiExcArt27_kt'!A1", "A q_03_02_EmissionsExcludedArt27_ktonne")</f>
        <v>A q_03_02_EmissionsExcludedArt27_ktonne</v>
      </c>
      <c r="C24" s="5" t="s">
        <v>4867</v>
      </c>
    </row>
    <row r="25" spans="1:3">
      <c r="A25">
        <v>3.2</v>
      </c>
      <c r="B25" s="10" t="str">
        <f>HYPERLINK("#'A q_03_02_Art27Exc_to_AnnI'!A1", "A q_03_02_Art27Excluded_tonnes_AnnexI")</f>
        <v>A q_03_02_Art27Excluded_tonnes_AnnexI</v>
      </c>
      <c r="C25" s="5" t="s">
        <v>4868</v>
      </c>
    </row>
    <row r="26" spans="1:3">
      <c r="A26">
        <v>3.2</v>
      </c>
      <c r="B26" s="10" t="str">
        <f>HYPERLINK("#'A q_03_02_Art27InsExcThr'!A1", "A q_03_02_Art27InstExceededThreshold")</f>
        <v>A q_03_02_Art27InstExceededThreshold</v>
      </c>
      <c r="C26" s="5" t="s">
        <v>4859</v>
      </c>
    </row>
    <row r="27" spans="1:3">
      <c r="A27">
        <v>3.2</v>
      </c>
      <c r="B27" s="10" t="str">
        <f>HYPERLINK("#'A q_03_02_VerMeaArt27'!A1", "A q_03_02_VerificationMeasuresArt27")</f>
        <v>A q_03_02_VerificationMeasuresArt27</v>
      </c>
      <c r="C27" s="5" t="s">
        <v>23</v>
      </c>
    </row>
    <row r="28" spans="1:3">
      <c r="A28">
        <v>3.2</v>
      </c>
      <c r="B28" s="10" t="str">
        <f>HYPERLINK("#'A q_03_02_SimMonYesNo'!A1", "A q_03_02_SimplifiedMonitoringYesNo")</f>
        <v>A q_03_02_SimplifiedMonitoringYesNo</v>
      </c>
      <c r="C28" s="5" t="s">
        <v>2</v>
      </c>
    </row>
    <row r="29" spans="1:3">
      <c r="A29">
        <v>3.2</v>
      </c>
      <c r="B29" s="10" t="str">
        <f>HYPERLINK("#'A q_03_02_SimMonDet'!A1", "A q_03_02_SimplifiedMonitoringDetail")</f>
        <v>A q_03_02_SimplifiedMonitoringDetail</v>
      </c>
      <c r="C29" s="5" t="s">
        <v>4860</v>
      </c>
    </row>
    <row r="30" spans="1:3">
      <c r="A30" t="s">
        <v>1103</v>
      </c>
      <c r="B30" s="10"/>
      <c r="C30" s="2" t="s">
        <v>31</v>
      </c>
    </row>
    <row r="31" spans="1:3">
      <c r="A31">
        <v>3.3</v>
      </c>
      <c r="B31" s="10" t="str">
        <f>HYPERLINK("#'A q_03_03_AircraftOperatorTypes'!A1", "A q_03_03_AircraftOperatorTypes")</f>
        <v>A q_03_03_AircraftOperatorTypes</v>
      </c>
      <c r="C31" s="5" t="s">
        <v>37</v>
      </c>
    </row>
    <row r="32" spans="1:3">
      <c r="A32">
        <v>3.3</v>
      </c>
      <c r="B32" s="10" t="str">
        <f>HYPERLINK("#'A q_03_03_AddAirYesNo'!A1", "A q_03_03_AdditionalAircraftYesNo")</f>
        <v>A q_03_03_AdditionalAircraftYesNo</v>
      </c>
      <c r="C32" s="5" t="s">
        <v>38</v>
      </c>
    </row>
    <row r="33" spans="1:3">
      <c r="A33">
        <v>3.3</v>
      </c>
      <c r="B33" s="10" t="str">
        <f>HYPERLINK("#'A q_03_03_AirShoHavCom'!A1", "A q_03_03_AircraftShouldHaveComplied")</f>
        <v>A q_03_03_AircraftShouldHaveComplied</v>
      </c>
      <c r="C33" s="5" t="s">
        <v>39</v>
      </c>
    </row>
    <row r="34" spans="1:3">
      <c r="A34">
        <v>3.3</v>
      </c>
      <c r="B34" s="10" t="str">
        <f>HYPERLINK("#'A q_03_03_AircraftIssuesComment'!A1", "A q_03_03_AircraftIssuesComment")</f>
        <v>A q_03_03_AircraftIssuesComment</v>
      </c>
      <c r="C34" s="5" t="s">
        <v>40</v>
      </c>
    </row>
    <row r="35" spans="1:3">
      <c r="A35">
        <v>4</v>
      </c>
      <c r="B35" s="10"/>
      <c r="C35" s="2" t="s">
        <v>3</v>
      </c>
    </row>
    <row r="36" spans="1:3">
      <c r="A36">
        <v>4.0999999999999996</v>
      </c>
      <c r="B36" s="10" t="str">
        <f>HYPERLINK("#'A q_04_01_ReqIntYesNo'!A1", "A q_04_01_RequirementsIntegratedYesNo")</f>
        <v>A q_04_01_RequirementsIntegratedYesNo</v>
      </c>
      <c r="C36" s="5" t="s">
        <v>41</v>
      </c>
    </row>
    <row r="37" spans="1:3">
      <c r="A37">
        <v>4.0999999999999996</v>
      </c>
      <c r="B37" s="10" t="str">
        <f>HYPERLINK("#'A q_04_01_IntegratedYesDetail'!A1", "A q_04_01_IntegratedYesDetail")</f>
        <v>A q_04_01_IntegratedYesDetail</v>
      </c>
      <c r="C37" s="12" t="s">
        <v>4843</v>
      </c>
    </row>
    <row r="38" spans="1:3">
      <c r="A38">
        <v>4.0999999999999996</v>
      </c>
      <c r="B38" s="10" t="str">
        <f>HYPERLINK("#'A q_04_01_IntYesDetOth'!A1", "A q_04_01_IntegratedYesDetailOther")</f>
        <v>A q_04_01_IntegratedYesDetailOther</v>
      </c>
      <c r="C38" s="5" t="s">
        <v>4844</v>
      </c>
    </row>
    <row r="39" spans="1:3">
      <c r="A39">
        <v>4.0999999999999996</v>
      </c>
      <c r="B39" s="10" t="str">
        <f>HYPERLINK("#'A q_04_01_IntegrationComments'!A1", "A q_04_01_IntegrationComments")</f>
        <v>A q_04_01_IntegrationComments</v>
      </c>
      <c r="C39" s="5" t="s">
        <v>4845</v>
      </c>
    </row>
    <row r="40" spans="1:3">
      <c r="A40">
        <v>4.0999999999999996</v>
      </c>
      <c r="B40" s="10" t="str">
        <f>HYPERLINK("#'A q_04_01_IntegratedNoDetail'!A1", "A q_04_01_IntegratedNoDetail")</f>
        <v>A q_04_01_IntegratedNoDetail</v>
      </c>
      <c r="C40" s="5" t="s">
        <v>42</v>
      </c>
    </row>
    <row r="41" spans="1:3">
      <c r="A41">
        <v>4.0999999999999996</v>
      </c>
      <c r="B41" s="11" t="str">
        <f>HYPERLINK("#'A q_04_01_IntNoDetOth'!A1", "A q_04_01_IntegratedNoDetailOther")</f>
        <v>A q_04_01_IntegratedNoDetailOther</v>
      </c>
      <c r="C41" s="5" t="s">
        <v>4846</v>
      </c>
    </row>
    <row r="42" spans="1:3">
      <c r="A42">
        <v>4.0999999999999996</v>
      </c>
      <c r="B42" s="10" t="str">
        <f>HYPERLINK("#'A q_04_01_CoordinationComments'!A1", "A q_04_01_CoordinationComments")</f>
        <v>A q_04_01_CoordinationComments</v>
      </c>
      <c r="C42" s="5" t="s">
        <v>4847</v>
      </c>
    </row>
    <row r="43" spans="1:3">
      <c r="A43">
        <v>4.2</v>
      </c>
      <c r="B43" s="10" t="str">
        <f>HYPERLINK("#'A q_04_02_NLPermitUpdate'!A1", "A q_04_02_NLPermitUpdate")</f>
        <v>A q_04_02_NLPermitUpdate</v>
      </c>
      <c r="C43" s="5" t="s">
        <v>43</v>
      </c>
    </row>
    <row r="44" spans="1:3" s="3" customFormat="1">
      <c r="A44" s="6">
        <v>4.2</v>
      </c>
      <c r="B44" s="11" t="str">
        <f>HYPERLINK("#'A q_04_02_NatLawPerUpdOth'!A1", "A q_04_02_NationalLawPermitUpdateOther")</f>
        <v>A q_04_02_NationalLawPermitUpdateOther</v>
      </c>
      <c r="C44" s="13" t="s">
        <v>4848</v>
      </c>
    </row>
    <row r="45" spans="1:3">
      <c r="A45">
        <v>4.2</v>
      </c>
      <c r="B45" s="10" t="str">
        <f>HYPERLINK("#'A q_04_02_NLPermitMemo'!A1", "A q_04_02_NLPermitMemo")</f>
        <v>A q_04_02_NLPermitMemo</v>
      </c>
      <c r="C45" s="5" t="s">
        <v>4849</v>
      </c>
    </row>
    <row r="46" spans="1:3">
      <c r="A46">
        <v>4.2</v>
      </c>
      <c r="B46" s="10" t="str">
        <f>HYPERLINK("#'A q_04_02_TotalPermitUpdates'!A1", "A q_04_02_TotalPermitUpdates")</f>
        <v>A q_04_02_TotalPermitUpdates</v>
      </c>
      <c r="C46" s="5" t="s">
        <v>44</v>
      </c>
    </row>
    <row r="47" spans="1:3">
      <c r="A47" t="s">
        <v>1441</v>
      </c>
      <c r="B47" s="10"/>
      <c r="C47" s="2" t="s">
        <v>24</v>
      </c>
    </row>
    <row r="48" spans="1:3">
      <c r="A48">
        <v>5.0999999999999996</v>
      </c>
      <c r="B48" s="10" t="str">
        <f>HYPERLINK("#'A q_05_01_AddNationalLegYesNo'!A1", "A q_05_01_AddNationalLegYesNo")</f>
        <v>A q_05_01_AddNationalLegYesNo</v>
      </c>
      <c r="C48" s="5" t="s">
        <v>45</v>
      </c>
    </row>
    <row r="49" spans="1:3">
      <c r="A49">
        <v>5.0999999999999996</v>
      </c>
      <c r="B49" s="10" t="str">
        <f>HYPERLINK("#'A q_05_01_AddNatLegMemo'!A1", "A q_05_01_AddNatLegMemo")</f>
        <v>A q_05_01_AddNatLegMemo</v>
      </c>
      <c r="C49" s="5" t="s">
        <v>46</v>
      </c>
    </row>
    <row r="50" spans="1:3">
      <c r="A50">
        <v>5.0999999999999996</v>
      </c>
      <c r="B50" s="10" t="str">
        <f>HYPERLINK("#'A q_05_01_AddNatGuiYesNo'!A1", "A q_05_01_AddNationalGuidanceYesNo")</f>
        <v>A q_05_01_AddNationalGuidanceYesNo</v>
      </c>
      <c r="C50" s="5" t="s">
        <v>47</v>
      </c>
    </row>
    <row r="51" spans="1:3">
      <c r="A51">
        <v>5.0999999999999996</v>
      </c>
      <c r="B51" s="10" t="str">
        <f>HYPERLINK("#'A q_05_01_AddNatGuidanceMemo'!A1", "A q_05_01_AddNatGuidanceMemo")</f>
        <v>A q_05_01_AddNatGuidanceMemo</v>
      </c>
      <c r="C51" s="5" t="s">
        <v>48</v>
      </c>
    </row>
    <row r="52" spans="1:3">
      <c r="A52">
        <v>5.2</v>
      </c>
      <c r="B52" s="10" t="str">
        <f>HYPERLINK("#'A q_05_02_ComRepMem'!A1", "A q_05_02_ComplementReportingMemo")</f>
        <v>A q_05_02_ComplementReportingMemo</v>
      </c>
      <c r="C52" s="5" t="s">
        <v>49</v>
      </c>
    </row>
    <row r="53" spans="1:3">
      <c r="A53">
        <v>5.3</v>
      </c>
      <c r="B53" s="10" t="str">
        <f>HYPERLINK("#'A q_05_03_CusRepYesNo'!A1", "A q_05_03_CustomisedReportingYesNo")</f>
        <v>A q_05_03_CustomisedReportingYesNo</v>
      </c>
      <c r="C53" s="5" t="s">
        <v>50</v>
      </c>
    </row>
    <row r="54" spans="1:3">
      <c r="A54">
        <v>5.3</v>
      </c>
      <c r="B54" s="10" t="str">
        <f>HYPERLINK("#'A q_05_03_CusRepIns'!A1", "A q_05_03_CustomisedReportingInst")</f>
        <v>A q_05_03_CustomisedReportingInst</v>
      </c>
      <c r="C54" s="12" t="s">
        <v>4861</v>
      </c>
    </row>
    <row r="55" spans="1:3">
      <c r="A55">
        <v>5.3</v>
      </c>
      <c r="B55" s="10" t="str">
        <f>HYPERLINK("#'A q_05_03_MSCusIns_Com'!A1", "A q_05_03_MSCustomisedInstal_Comments")</f>
        <v>A q_05_03_MSCustomisedInstal_Comments</v>
      </c>
      <c r="C55" s="5" t="s">
        <v>4862</v>
      </c>
    </row>
    <row r="56" spans="1:3">
      <c r="A56">
        <v>5.3</v>
      </c>
      <c r="B56" s="10" t="str">
        <f>HYPERLINK("#'A q_05_03_CusRepAir'!A1", "A q_05_03_CustomisedReportingAircraft")</f>
        <v>A q_05_03_CustomisedReportingAircraft</v>
      </c>
      <c r="C56" s="5" t="s">
        <v>4863</v>
      </c>
    </row>
    <row r="57" spans="1:3">
      <c r="A57">
        <v>5.3</v>
      </c>
      <c r="B57" s="10" t="str">
        <f>HYPERLINK("#'A q_05_03_MSCusAir_Com'!A1", "A q_05_03_MSCustomisedAir_Comments")</f>
        <v>A q_05_03_MSCustomisedAir_Comments</v>
      </c>
      <c r="C57" s="5" t="s">
        <v>4864</v>
      </c>
    </row>
    <row r="58" spans="1:3">
      <c r="A58" s="1">
        <v>5.3</v>
      </c>
      <c r="B58" s="10" t="str">
        <f>HYPERLINK("#'A q_05_03_MeasuresComplyArt74'!A1", "A q_05_03_MeasuresComplyArt74")</f>
        <v>A q_05_03_MeasuresComplyArt74</v>
      </c>
      <c r="C58" s="5" t="s">
        <v>51</v>
      </c>
    </row>
    <row r="59" spans="1:3">
      <c r="A59" s="1">
        <v>5.4</v>
      </c>
      <c r="B59" s="10" t="str">
        <f>HYPERLINK("#'A q_05_04_AutDatExcYesNo'!A1", "A q_05_04_AutomatedDataExchangeYesNo")</f>
        <v>A q_05_04_AutomatedDataExchangeYesNo</v>
      </c>
      <c r="C59" s="5" t="s">
        <v>52</v>
      </c>
    </row>
    <row r="60" spans="1:3">
      <c r="A60">
        <v>5.4</v>
      </c>
      <c r="B60" s="10" t="str">
        <f>HYPERLINK("#'A q_05_04_MeasuresComplyArt75'!A1", "A q_05_04_MeasuresComplyArt75")</f>
        <v>A q_05_04_MeasuresComplyArt75</v>
      </c>
      <c r="C60" s="5" t="s">
        <v>53</v>
      </c>
    </row>
    <row r="61" spans="1:3">
      <c r="A61" t="s">
        <v>1570</v>
      </c>
      <c r="B61" s="10"/>
      <c r="C61" s="2" t="s">
        <v>25</v>
      </c>
    </row>
    <row r="62" spans="1:3">
      <c r="A62">
        <v>5.5</v>
      </c>
      <c r="B62" s="10" t="str">
        <f>HYPERLINK("#'A q_05_05_InsEmi_kt'!A1", "A q_05_05_InstallationEmissions_ktonnes")</f>
        <v>A q_05_05_InstallationEmissions_ktonnes</v>
      </c>
      <c r="C62" s="5" t="s">
        <v>4866</v>
      </c>
    </row>
    <row r="63" spans="1:3">
      <c r="A63">
        <v>5.5</v>
      </c>
      <c r="B63" s="10" t="str">
        <f>HYPERLINK("#'A q_05_05_InsFueCon'!A1", "A q_05_05_InstallationFuelConsumption")</f>
        <v>A q_05_05_InstallationFuelConsumption</v>
      </c>
      <c r="C63" s="12" t="s">
        <v>4865</v>
      </c>
    </row>
    <row r="64" spans="1:3">
      <c r="A64">
        <v>5.6</v>
      </c>
      <c r="B64" s="10" t="str">
        <f>HYPERLINK("#'A q_05_06_ComEmi_kt'!A1", "A q_05_06_CombustionEmissions_ktonnes")</f>
        <v>A q_05_06_CombustionEmissions_ktonnes</v>
      </c>
      <c r="C64" s="12" t="s">
        <v>4870</v>
      </c>
    </row>
    <row r="65" spans="1:3">
      <c r="A65">
        <v>5.6</v>
      </c>
      <c r="B65" s="10" t="str">
        <f>HYPERLINK("#'A q_05_06_ProEmi_kt'!A1", "A q_05_06_ProcessEmissions_ktonnes")</f>
        <v>A q_05_06_ProcessEmissions_ktonnes</v>
      </c>
      <c r="C65" s="5" t="s">
        <v>4871</v>
      </c>
    </row>
    <row r="66" spans="1:3">
      <c r="A66">
        <v>5.6</v>
      </c>
      <c r="B66" s="10" t="str">
        <f>HYPERLINK("#'A q_05_06_TotEmiCRF_kt'!A1", "A q_05_06_TotalEmissionsCRF_ktonnes")</f>
        <v>A q_05_06_TotalEmissionsCRF_ktonnes</v>
      </c>
      <c r="C66" s="5" t="s">
        <v>4869</v>
      </c>
    </row>
    <row r="67" spans="1:3">
      <c r="A67">
        <v>5.6</v>
      </c>
      <c r="B67" s="10" t="str">
        <f>HYPERLINK("#'A q_05_06_ComProTot_kt'!A1", "A q_05_06_CombustionProcessTotals_ktonnes")</f>
        <v>A q_05_06_CombustionProcessTotals_ktonnes</v>
      </c>
      <c r="C67" s="5" t="s">
        <v>4872</v>
      </c>
    </row>
    <row r="68" spans="1:3">
      <c r="A68">
        <v>5.7</v>
      </c>
      <c r="B68" s="10" t="str">
        <f>HYPERLINK("#'A q_05_07_CountLitDefaultValues'!A1", "A q_05_07_CountLitDefaultValues")</f>
        <v>A q_05_07_CountLitDefaultValues</v>
      </c>
      <c r="C68" s="5" t="s">
        <v>4874</v>
      </c>
    </row>
    <row r="69" spans="1:3">
      <c r="A69">
        <v>5.7</v>
      </c>
      <c r="B69" s="10" t="str">
        <f>HYPERLINK("#'A q_05_07_CountUses'!A1", "A q_05_07_CountUses")</f>
        <v>A q_05_07_CountUses</v>
      </c>
      <c r="C69" s="5" t="s">
        <v>4873</v>
      </c>
    </row>
    <row r="70" spans="1:3">
      <c r="A70">
        <v>5.7</v>
      </c>
      <c r="B70" s="10" t="str">
        <f>HYPERLINK("#'A q_05_07_LitValSumIns'!A1", "A q_05_07_LiteratureValuesSumInstallations")</f>
        <v>A q_05_07_LiteratureValuesSumInstallations</v>
      </c>
      <c r="C70" s="5" t="s">
        <v>4875</v>
      </c>
    </row>
    <row r="71" spans="1:3">
      <c r="A71">
        <v>5.7</v>
      </c>
      <c r="B71" s="10" t="str">
        <f>HYPERLINK("#'A q_05_07_AllDefaultLiterature'!A1", "A q_05_07_AllDefaultLiterature")</f>
        <v>A q_05_07_AllDefaultLiterature</v>
      </c>
      <c r="C71" s="5" t="s">
        <v>4876</v>
      </c>
    </row>
    <row r="72" spans="1:3">
      <c r="A72">
        <v>5.7</v>
      </c>
      <c r="B72" s="10" t="str">
        <f>HYPERLINK("#'A q_05_07_Type1defaults31a'!A1", "A q_05_07_Type1defaults31a")</f>
        <v>A q_05_07_Type1defaults31a</v>
      </c>
      <c r="C72" s="5" t="s">
        <v>4</v>
      </c>
    </row>
    <row r="73" spans="1:3">
      <c r="A73">
        <v>5.8</v>
      </c>
      <c r="B73" s="10" t="str">
        <f>HYPERLINK("#'A q_05_08_SamplingPlansYesNo'!A1", "A q_05_08_SamplingPlansYesNo")</f>
        <v>A q_05_08_SamplingPlansYesNo</v>
      </c>
      <c r="C73" s="5" t="s">
        <v>54</v>
      </c>
    </row>
    <row r="74" spans="1:3">
      <c r="A74">
        <v>5.8</v>
      </c>
      <c r="B74" s="10" t="str">
        <f>HYPERLINK("#'A q_05_08_SamplingPlansDetail'!A1", "A q_05_08_SamplingPlansDetail")</f>
        <v>A q_05_08_SamplingPlansDetail</v>
      </c>
      <c r="C74" s="5" t="s">
        <v>55</v>
      </c>
    </row>
    <row r="75" spans="1:3">
      <c r="A75">
        <v>5.8</v>
      </c>
      <c r="B75" s="10" t="str">
        <f>HYPERLINK("#'A q_05_08_SamPlaProYesNo'!A1", "A q_05_08_SamplingPlansProblemsYesNo")</f>
        <v>A q_05_08_SamplingPlansProblemsYesNo</v>
      </c>
      <c r="C75" s="5" t="s">
        <v>5</v>
      </c>
    </row>
    <row r="76" spans="1:3">
      <c r="A76">
        <v>5.8</v>
      </c>
      <c r="B76" s="11" t="str">
        <f>HYPERLINK("#'A q_05_08_SamplingPlansIssues'!A1", "A q_05_08_SamplingPlansIssues")</f>
        <v>A q_05_08_SamplingPlansIssues</v>
      </c>
      <c r="C76" s="5" t="s">
        <v>56</v>
      </c>
    </row>
    <row r="77" spans="1:3">
      <c r="A77">
        <v>5.9</v>
      </c>
      <c r="B77" s="10" t="str">
        <f>HYPERLINK("#'A q_05_09_DifFrequency'!A1", "A q_05_09_DifFrequency")</f>
        <v>A q_05_09_DifFrequency</v>
      </c>
      <c r="C77" s="5" t="s">
        <v>57</v>
      </c>
    </row>
    <row r="78" spans="1:3">
      <c r="A78">
        <v>5.9</v>
      </c>
      <c r="B78" s="10" t="str">
        <f>HYPERLINK("#'A q_05_09_CountInstDifFrequency'!A1", "A q_05_09_CountInstDifFrequency")</f>
        <v>A q_05_09_CountInstDifFrequency</v>
      </c>
      <c r="C78" s="5" t="s">
        <v>4877</v>
      </c>
    </row>
    <row r="79" spans="1:3">
      <c r="A79">
        <v>5.0999999999999996</v>
      </c>
      <c r="B79" s="10" t="str">
        <f>HYPERLINK("#'A q_05_10_CouCatCInsNotHigTie'!A1", "A q_05_10_CountCatCInstNotHighTier")</f>
        <v>A q_05_10_CountCatCInstNotHighTier</v>
      </c>
      <c r="C79" s="5" t="s">
        <v>4879</v>
      </c>
    </row>
    <row r="80" spans="1:3">
      <c r="A80">
        <v>5.0999999999999996</v>
      </c>
      <c r="B80" s="10" t="str">
        <f>HYPERLINK("#'A q_05_10_CouCatCInsNotHig'!A1", "A q_05_10_CountCatCInstallationsNotHigh")</f>
        <v>A q_05_10_CountCatCInstallationsNotHigh</v>
      </c>
      <c r="C80" s="5" t="s">
        <v>4880</v>
      </c>
    </row>
    <row r="81" spans="1:3">
      <c r="A81">
        <v>5.0999999999999996</v>
      </c>
      <c r="B81" s="10" t="str">
        <f>HYPERLINK("#'A q_05_10_CountCatC'!A1", "A q_05_10_CountCatC")</f>
        <v>A q_05_10_CountCatC</v>
      </c>
      <c r="C81" s="5" t="s">
        <v>4878</v>
      </c>
    </row>
    <row r="82" spans="1:3">
      <c r="A82">
        <v>5.1100000000000003</v>
      </c>
      <c r="B82" s="10" t="str">
        <f>HYPERLINK("#'A q_05_11_CouCatBHigTieNotApp_I'!A1", "A q_05_11_CountCatBHighestTierNotApplied_Instances")</f>
        <v>A q_05_11_CountCatBHighestTierNotApplied_Instances</v>
      </c>
      <c r="C82" s="5" t="s">
        <v>58</v>
      </c>
    </row>
    <row r="83" spans="1:3">
      <c r="A83">
        <v>5.1100000000000003</v>
      </c>
      <c r="B83" s="10" t="str">
        <f>HYPERLINK("#'A q_05_11_CatBHigTieNotApp'!A1", "A q_05_11_CatBHighestTierNotApplied")</f>
        <v>A q_05_11_CatBHighestTierNotApplied</v>
      </c>
      <c r="C83" s="5" t="s">
        <v>4881</v>
      </c>
    </row>
    <row r="84" spans="1:3">
      <c r="A84">
        <v>5.12</v>
      </c>
      <c r="B84" s="10" t="str">
        <f>HYPERLINK("#'A q_05_12_FalAppAppYesNo'!A1", "A q_05_12_FallbackApproachAppliedYesNo")</f>
        <v>A q_05_12_FallbackApproachAppliedYesNo</v>
      </c>
      <c r="C84" s="5" t="s">
        <v>59</v>
      </c>
    </row>
    <row r="85" spans="1:3">
      <c r="A85">
        <v>5.12</v>
      </c>
      <c r="B85" s="10" t="str">
        <f>HYPERLINK("#'A q_05_12_CouInsFalApp'!A1", "A q_05_12_CountInstallationsFallbackApproach")</f>
        <v>A q_05_12_CountInstallationsFallbackApproach</v>
      </c>
      <c r="C85" s="5" t="s">
        <v>4882</v>
      </c>
    </row>
    <row r="86" spans="1:3">
      <c r="A86">
        <v>5.12</v>
      </c>
      <c r="B86" s="10" t="str">
        <f>HYPERLINK("#'A q_05_12_FalBacEmiSum_kt'!A1", "A q_05_12_FallBackEmissionsSum_ktonnes")</f>
        <v>A q_05_12_FallBackEmissionsSum_ktonnes</v>
      </c>
      <c r="C86" s="5" t="s">
        <v>4883</v>
      </c>
    </row>
    <row r="87" spans="1:3">
      <c r="A87">
        <v>5.13</v>
      </c>
      <c r="B87" s="10" t="str">
        <f>HYPERLINK("#'A q_05_13_ImprovementReports'!A1", "A q_05_13_ImprovementReports")</f>
        <v>A q_05_13_ImprovementReports</v>
      </c>
      <c r="C87" s="5" t="s">
        <v>60</v>
      </c>
    </row>
    <row r="88" spans="1:3">
      <c r="A88" s="1">
        <v>5.13</v>
      </c>
      <c r="B88" s="10" t="str">
        <f>HYPERLINK("#'A q_05_13_ImpRepReq'!A1", "A q_05_13_ImprovementReportsRequired")</f>
        <v>A q_05_13_ImprovementReportsRequired</v>
      </c>
      <c r="C88" s="5" t="s">
        <v>4884</v>
      </c>
    </row>
    <row r="89" spans="1:3">
      <c r="A89" s="1">
        <v>5.13</v>
      </c>
      <c r="B89" s="10" t="str">
        <f>HYPERLINK("#'A q_05_13_ImpRepSub'!A1", "A q_05_13_ImprovementReportsSubmitted")</f>
        <v>A q_05_13_ImprovementReportsSubmitted</v>
      </c>
      <c r="C89" s="5" t="s">
        <v>4885</v>
      </c>
    </row>
    <row r="90" spans="1:3">
      <c r="A90">
        <v>5.14</v>
      </c>
      <c r="B90" s="10" t="str">
        <f>HYPERLINK("#'A q_05_14_InherentCO2TransferYN'!A1", "A q_05_14_InherentCO2TransferYN")</f>
        <v>A q_05_14_InherentCO2TransferYN</v>
      </c>
      <c r="C90" s="5" t="s">
        <v>61</v>
      </c>
    </row>
    <row r="91" spans="1:3">
      <c r="A91">
        <v>5.14</v>
      </c>
      <c r="B91" s="10" t="str">
        <f>HYPERLINK("#'A q_05_14_CO2Transfer'!A1", "A q_05_14_CO2Transfer")</f>
        <v>A q_05_14_CO2Transfer</v>
      </c>
      <c r="C91" s="5" t="s">
        <v>4886</v>
      </c>
    </row>
    <row r="92" spans="1:3">
      <c r="A92">
        <v>5.15</v>
      </c>
      <c r="B92" s="11" t="str">
        <f>HYPERLINK("#'A q_05_15_InnovativeTech'!A1", "A q_05_15_InnovativeTech")</f>
        <v>A q_05_15_InnovativeTech</v>
      </c>
      <c r="C92" s="5" t="s">
        <v>62</v>
      </c>
    </row>
    <row r="93" spans="1:3">
      <c r="A93">
        <v>5.16</v>
      </c>
      <c r="B93" s="10" t="str">
        <f>HYPERLINK("#'A q_05_16_CEMSYesNo'!A1", "A q_05_16_CEMSYesNo")</f>
        <v>A q_05_16_CEMSYesNo</v>
      </c>
      <c r="C93" s="5" t="s">
        <v>63</v>
      </c>
    </row>
    <row r="94" spans="1:3">
      <c r="A94">
        <v>5.16</v>
      </c>
      <c r="B94" s="10" t="str">
        <f>HYPERLINK("#'A q_05_16_TotalCEMS_ktonnes'!A1", "A q_05_16_TotalCEMS_ktonnes")</f>
        <v>A q_05_16_TotalCEMS_ktonnes</v>
      </c>
      <c r="C94" s="5" t="s">
        <v>4887</v>
      </c>
    </row>
    <row r="95" spans="1:3">
      <c r="A95">
        <v>5.16</v>
      </c>
      <c r="B95" s="10" t="str">
        <f>HYPERLINK("#'A q_05_16_CEMS%OfTotal'!A1", "A q_05_16_CEMS%OfTotal")</f>
        <v>A q_05_16_CEMS%OfTotal</v>
      </c>
      <c r="C95" s="5" t="s">
        <v>4888</v>
      </c>
    </row>
    <row r="96" spans="1:3">
      <c r="A96">
        <v>5.17</v>
      </c>
      <c r="B96" s="10" t="str">
        <f>HYPERLINK("#'A q_05_17_EmiBioSum_kt'!A1", "A q_05_17_EmissionsBiomassSum_ktonnes")</f>
        <v>A q_05_17_EmissionsBiomassSum_ktonnes</v>
      </c>
      <c r="C96" s="5" t="s">
        <v>4889</v>
      </c>
    </row>
    <row r="97" spans="1:3">
      <c r="A97">
        <v>5.17</v>
      </c>
      <c r="B97" s="10" t="str">
        <f>HYPERLINK("#'A q_05_17_EmiBioNotSat'!A1", "A q_05_17_EmissionsBiomassNotSatisfied")</f>
        <v>A q_05_17_EmissionsBiomassNotSatisfied</v>
      </c>
      <c r="C97" s="13" t="s">
        <v>4890</v>
      </c>
    </row>
    <row r="98" spans="1:3">
      <c r="A98">
        <v>5.17</v>
      </c>
      <c r="B98" s="10" t="str">
        <f>HYPERLINK("#'A q_05_17_EmiBioSat'!A1", "A q_05_17_EmissionsBiomassSatisfied")</f>
        <v>A q_05_17_EmissionsBiomassSatisfied</v>
      </c>
      <c r="C98" s="5" t="s">
        <v>4891</v>
      </c>
    </row>
    <row r="99" spans="1:3">
      <c r="A99">
        <v>5.17</v>
      </c>
      <c r="B99" s="10" t="str">
        <f>HYPERLINK("#'A q_05_17_EmiBioNotSatAnn1'!A1", "A q_05_17_EmissionsBiomassNotSatisfiedAnnex1")</f>
        <v>A q_05_17_EmissionsBiomassNotSatisfiedAnnex1</v>
      </c>
      <c r="C99" s="5" t="s">
        <v>4892</v>
      </c>
    </row>
    <row r="100" spans="1:3">
      <c r="A100">
        <v>5.17</v>
      </c>
      <c r="B100" s="10" t="str">
        <f>HYPERLINK("#'A q_05_17_EmiBioSatAnn1'!A1", "A q_05_17_EmissionsBiomassSatisfiedAnnex1")</f>
        <v>A q_05_17_EmissionsBiomassSatisfiedAnnex1</v>
      </c>
      <c r="C100" s="5" t="s">
        <v>4893</v>
      </c>
    </row>
    <row r="101" spans="1:3">
      <c r="A101">
        <v>5.17</v>
      </c>
      <c r="B101" s="11" t="str">
        <f>HYPERLINK("#'A q_05_17_NumInsUsiBioByCat'!A1", "A q_05_17_NumberInstUsingBiomassByCat")</f>
        <v>A q_05_17_NumberInstUsingBiomassByCat</v>
      </c>
      <c r="C101" s="5" t="s">
        <v>4894</v>
      </c>
    </row>
    <row r="102" spans="1:3">
      <c r="A102">
        <v>5.17</v>
      </c>
      <c r="B102" s="10" t="str">
        <f>HYPERLINK("#'A q_05_17_SusCom'!A1", "A q_05_17_SustainabilityCompliance")</f>
        <v>A q_05_17_SustainabilityCompliance</v>
      </c>
      <c r="C102" s="5" t="s">
        <v>64</v>
      </c>
    </row>
    <row r="103" spans="1:3">
      <c r="A103">
        <v>5.18</v>
      </c>
      <c r="B103" s="10" t="str">
        <f>HYPERLINK("#'A q_05_18_WasteEmissions'!A1", "A q_05_18_WasteEmissions")</f>
        <v>A q_05_18_WasteEmissions</v>
      </c>
      <c r="C103" s="5" t="s">
        <v>4895</v>
      </c>
    </row>
    <row r="104" spans="1:3">
      <c r="A104">
        <v>5.18</v>
      </c>
      <c r="B104" s="10" t="str">
        <f>HYPERLINK("#'A q_05_18_WasteFuel'!A1", "A q_05_18_WasteFuel")</f>
        <v>A q_05_18_WasteFuel</v>
      </c>
      <c r="C104" s="5" t="s">
        <v>4896</v>
      </c>
    </row>
    <row r="105" spans="1:3">
      <c r="A105">
        <v>5.19</v>
      </c>
      <c r="B105" s="10" t="str">
        <f>HYPERLINK("#'A q_05_19_SimMonArt13YesNo'!A1", "A q_05_19_SimplifiedMonitoringArt13YesNo")</f>
        <v>A q_05_19_SimplifiedMonitoringArt13YesNo</v>
      </c>
      <c r="C105" s="5" t="s">
        <v>65</v>
      </c>
    </row>
    <row r="106" spans="1:3">
      <c r="A106">
        <v>5.2</v>
      </c>
      <c r="B106" s="10" t="str">
        <f>HYPERLINK("#'A q_05_20_InnSimComYesNo'!A1", "A q_05_20_InnovativeSimplifiedComplianceYesNo")</f>
        <v>A q_05_20_InnovativeSimplifiedComplianceYesNo</v>
      </c>
      <c r="C106" s="5" t="s">
        <v>66</v>
      </c>
    </row>
    <row r="107" spans="1:3">
      <c r="A107">
        <v>5.2</v>
      </c>
      <c r="B107" s="10" t="str">
        <f>HYPERLINK("#'A q_05_20_SimComWayToSim'!A1", "A q_05_20_SimplifyComplianceWaysToSimplify")</f>
        <v>A q_05_20_SimplifyComplianceWaysToSimplify</v>
      </c>
      <c r="C107" s="5" t="s">
        <v>67</v>
      </c>
    </row>
    <row r="108" spans="1:3">
      <c r="A108">
        <v>5.2</v>
      </c>
      <c r="B108" s="10" t="str">
        <f>HYPERLINK("#'A q_05_20_SimComInsOth'!A1", "A q_05_20_SimplifyComplianceInstOther")</f>
        <v>A q_05_20_SimplifyComplianceInstOther</v>
      </c>
      <c r="C108" s="5" t="s">
        <v>4897</v>
      </c>
    </row>
    <row r="109" spans="1:3">
      <c r="A109" t="s">
        <v>3645</v>
      </c>
      <c r="B109" s="10"/>
      <c r="C109" s="2" t="s">
        <v>29</v>
      </c>
    </row>
    <row r="110" spans="1:3">
      <c r="A110">
        <v>5.21</v>
      </c>
      <c r="B110" s="10" t="str">
        <f>HYPERLINK("#'A q_05_21_AircraftABMethod'!A1", "A q_05_21_AircraftABMethod")</f>
        <v>A q_05_21_AircraftABMethod</v>
      </c>
      <c r="C110" s="5" t="s">
        <v>68</v>
      </c>
    </row>
    <row r="111" spans="1:3">
      <c r="A111">
        <v>5.21</v>
      </c>
      <c r="B111" s="10" t="str">
        <f>HYPERLINK("#'A q_05_21_AirABSmaEmi'!A1", "A q_05_21_AircraftABSmallEmitters")</f>
        <v>A q_05_21_AircraftABSmallEmitters</v>
      </c>
      <c r="C111" s="5" t="s">
        <v>4898</v>
      </c>
    </row>
    <row r="112" spans="1:3">
      <c r="A112">
        <v>5.22</v>
      </c>
      <c r="B112" s="10" t="str">
        <f>HYPERLINK("#'A q_05_22_TotFliEmi_kt'!A1", "A q_05_22_TotalFlightEmissions_ktonnes")</f>
        <v>A q_05_22_TotalFlightEmissions_ktonnes</v>
      </c>
      <c r="C112" s="5" t="s">
        <v>4900</v>
      </c>
    </row>
    <row r="113" spans="1:3">
      <c r="A113">
        <v>5.22</v>
      </c>
      <c r="B113" s="10" t="str">
        <f>HYPERLINK("#'A q_05_22_DomFliEmi_kt'!A1", "A q_05_22_DomesticFlightEmissions_ktonnes")</f>
        <v>A q_05_22_DomesticFlightEmissions_ktonnes</v>
      </c>
      <c r="C113" s="5" t="s">
        <v>4899</v>
      </c>
    </row>
    <row r="114" spans="1:3">
      <c r="A114">
        <v>5.23</v>
      </c>
      <c r="B114" s="10" t="str">
        <f>HYPERLINK("#'A q_05_23_AirOpeBio'!A1", "A q_05_23_AircraftOperatorBiofuels")</f>
        <v>A q_05_23_AircraftOperatorBiofuels</v>
      </c>
      <c r="C114" s="5" t="s">
        <v>4901</v>
      </c>
    </row>
    <row r="115" spans="1:3">
      <c r="A115">
        <v>5.23</v>
      </c>
      <c r="B115" s="10" t="str">
        <f>HYPERLINK("#'A q_05_23_AirBioEmi'!A1", "A q_05_23_AircraftBiofuelsEmissions")</f>
        <v>A q_05_23_AircraftBiofuelsEmissions</v>
      </c>
      <c r="C115" s="5" t="s">
        <v>4902</v>
      </c>
    </row>
    <row r="116" spans="1:3">
      <c r="A116">
        <v>5.24</v>
      </c>
      <c r="B116" s="10" t="str">
        <f>HYPERLINK("#'A q_05_24_SETCount'!A1", "A q_05_24_SETCount")</f>
        <v>A q_05_24_SETCount</v>
      </c>
      <c r="C116" s="5" t="s">
        <v>69</v>
      </c>
    </row>
    <row r="117" spans="1:3">
      <c r="A117">
        <v>5.25</v>
      </c>
      <c r="B117" s="10" t="str">
        <f>HYPERLINK("#'A q_05_25_AirImpRep'!A1", "A q_05_25_AircraftImprovementReports")</f>
        <v>A q_05_25_AircraftImprovementReports</v>
      </c>
      <c r="C117" s="5" t="s">
        <v>70</v>
      </c>
    </row>
    <row r="118" spans="1:3">
      <c r="A118">
        <v>5.26</v>
      </c>
      <c r="B118" s="10" t="str">
        <f>HYPERLINK("#'A q_05_26_AirSimMonYesNo'!A1", "A q_05_26_AircraftSimplifiedMonitoringYesNo")</f>
        <v>A q_05_26_AircraftSimplifiedMonitoringYesNo</v>
      </c>
      <c r="C118" s="5" t="s">
        <v>71</v>
      </c>
    </row>
    <row r="119" spans="1:3">
      <c r="A119">
        <v>5.26</v>
      </c>
      <c r="B119" s="10" t="str">
        <f>HYPERLINK("#'A q_05_26_AirRisAss'!A1", "A q_05_26_AircraftRiskAssessment")</f>
        <v>A q_05_26_AircraftRiskAssessment</v>
      </c>
      <c r="C119" s="5" t="s">
        <v>4903</v>
      </c>
    </row>
    <row r="120" spans="1:3">
      <c r="A120">
        <v>5.27</v>
      </c>
      <c r="B120" s="10" t="str">
        <f>HYPERLINK("#'A q_05_27_AirSESimComArt54'!A1", "A q_05_27_AircraftSESimplifyCompArt54")</f>
        <v>A q_05_27_AircraftSESimplifyCompArt54</v>
      </c>
      <c r="C120" s="5" t="s">
        <v>72</v>
      </c>
    </row>
    <row r="121" spans="1:3">
      <c r="A121">
        <v>5.27</v>
      </c>
      <c r="B121" s="10" t="str">
        <f>HYPERLINK("#'A q_05_27_SimComAirInnSim'!A1", "A q_05_27_SimplifyCompAirInnovSimplification")</f>
        <v>A q_05_27_SimplifyCompAirInnovSimplification</v>
      </c>
      <c r="C121" s="5" t="s">
        <v>4904</v>
      </c>
    </row>
    <row r="122" spans="1:3">
      <c r="A122">
        <v>5.27</v>
      </c>
      <c r="B122" s="10" t="str">
        <f>HYPERLINK("#'A q_05_27_SimplifyCompAirOther'!A1", "A q_05_27_SimplifyCompAirOther")</f>
        <v>A q_05_27_SimplifyCompAirOther</v>
      </c>
      <c r="C122" s="5" t="s">
        <v>4905</v>
      </c>
    </row>
    <row r="123" spans="1:3">
      <c r="A123" t="s">
        <v>3679</v>
      </c>
      <c r="B123" s="10"/>
      <c r="C123" s="2" t="s">
        <v>26</v>
      </c>
    </row>
    <row r="124" spans="1:3">
      <c r="A124">
        <v>6.1</v>
      </c>
      <c r="B124" s="10" t="str">
        <f>HYPERLINK("#'A q_06_01_VerifiersAccredited'!A1", "A q_06_01_VerifiersAccredited")</f>
        <v>A q_06_01_VerifiersAccredited</v>
      </c>
      <c r="C124" s="5" t="s">
        <v>4907</v>
      </c>
    </row>
    <row r="125" spans="1:3">
      <c r="A125">
        <v>6.1</v>
      </c>
      <c r="B125" s="10" t="str">
        <f>HYPERLINK("#'A q_06_01_VerifiersCertified'!A1", "A q_06_01_VerifiersCertified")</f>
        <v>A q_06_01_VerifiersCertified</v>
      </c>
      <c r="C125" s="5" t="s">
        <v>4906</v>
      </c>
    </row>
    <row r="126" spans="1:3">
      <c r="A126">
        <v>6.2</v>
      </c>
      <c r="B126" s="10" t="str">
        <f>HYPERLINK("#'A q_06_02_AdminMeasuresByType'!A1", "A q_06_02_AdminMeasuresByType")</f>
        <v>A q_06_02_AdminMeasuresByType</v>
      </c>
      <c r="C126" s="5" t="s">
        <v>4909</v>
      </c>
    </row>
    <row r="127" spans="1:3">
      <c r="A127">
        <v>6.2</v>
      </c>
      <c r="B127" s="10" t="str">
        <f>HYPERLINK("#'A q_06_02_InsVerAccCer'!A1", "A q_06_02_InstallationVerifiersAccCert")</f>
        <v>A q_06_02_InstallationVerifiersAccCert</v>
      </c>
      <c r="C127" s="5" t="s">
        <v>4908</v>
      </c>
    </row>
    <row r="128" spans="1:3">
      <c r="A128">
        <v>6.2</v>
      </c>
      <c r="B128" s="10" t="str">
        <f>HYPERLINK("#'A q_06_02_AirVerAccCer'!A1", "A q_06_02_AircraftVerifiersAccCert")</f>
        <v>A q_06_02_AircraftVerifiersAccCert</v>
      </c>
      <c r="C128" s="5" t="s">
        <v>4910</v>
      </c>
    </row>
    <row r="129" spans="1:3">
      <c r="A129">
        <v>6.2</v>
      </c>
      <c r="B129" s="10" t="str">
        <f>HYPERLINK("#'A q_06_02_NumberOfIssues'!A1", "A q_06_02_NumberOfIssues")</f>
        <v>A q_06_02_NumberOfIssues</v>
      </c>
      <c r="C129" s="5" t="s">
        <v>4911</v>
      </c>
    </row>
    <row r="130" spans="1:3">
      <c r="A130">
        <v>6.2</v>
      </c>
      <c r="B130" s="10" t="str">
        <f>HYPERLINK("#'A q_06_02_NumOfIssRes'!A1", "A q_06_02_NumberOfIssuesResolved")</f>
        <v>A q_06_02_NumberOfIssuesResolved</v>
      </c>
      <c r="C130" s="5" t="s">
        <v>4912</v>
      </c>
    </row>
    <row r="131" spans="1:3">
      <c r="A131">
        <v>6.2</v>
      </c>
      <c r="B131" s="10" t="str">
        <f>HYPERLINK("#'A q_06_02_SurveillanceRequests'!A1", "A q_06_02_SurveillanceRequests")</f>
        <v>A q_06_02_SurveillanceRequests</v>
      </c>
      <c r="C131" s="5" t="s">
        <v>4913</v>
      </c>
    </row>
    <row r="132" spans="1:3">
      <c r="A132" t="s">
        <v>3694</v>
      </c>
      <c r="B132" s="10"/>
      <c r="C132" s="2" t="s">
        <v>27</v>
      </c>
    </row>
    <row r="133" spans="1:3">
      <c r="A133">
        <v>6.3</v>
      </c>
      <c r="B133" s="10" t="str">
        <f>HYPERLINK("#'A q_06_03_CouInsConEst'!A1", "A q_06_03_CountInstalConservativeEst")</f>
        <v>A q_06_03_CountInstalConservativeEst</v>
      </c>
      <c r="C133" s="5" t="s">
        <v>4914</v>
      </c>
    </row>
    <row r="134" spans="1:3">
      <c r="A134">
        <v>6.3</v>
      </c>
      <c r="B134" s="10" t="str">
        <f>HYPERLINK("#'A q_06_03_ConEstTotEmi_kt'!A1", "A q_06_03_ConservativeEstTotalEmissions_ktonnes")</f>
        <v>A q_06_03_ConservativeEstTotalEmissions_ktonnes</v>
      </c>
      <c r="C134" s="5" t="s">
        <v>4915</v>
      </c>
    </row>
    <row r="135" spans="1:3">
      <c r="A135">
        <v>6.4</v>
      </c>
      <c r="B135" s="11" t="str">
        <f>HYPERLINK("#'A q_06_04_VerIssYesNo'!A1", "A q_06_04_VerificationIssueYesNo")</f>
        <v>A q_06_04_VerificationIssueYesNo</v>
      </c>
      <c r="C135" s="5" t="s">
        <v>73</v>
      </c>
    </row>
    <row r="136" spans="1:3">
      <c r="A136">
        <v>6.4</v>
      </c>
      <c r="B136" s="10" t="str">
        <f>HYPERLINK("#'A q_06_04_CouInsVerIss'!A1", "A q_06_04_CountInstalVerificationIssue")</f>
        <v>A q_06_04_CountInstalVerificationIssue</v>
      </c>
      <c r="C136" s="5" t="s">
        <v>74</v>
      </c>
    </row>
    <row r="137" spans="1:3">
      <c r="A137">
        <v>6.5</v>
      </c>
      <c r="B137" s="10" t="str">
        <f>HYPERLINK("#'A q_06_05_CAChecksonVERsYesNo'!A1", "A q_06_05_CAChecksonVERsYesNo")</f>
        <v>A q_06_05_CAChecksonVERsYesNo</v>
      </c>
      <c r="C137" s="5" t="s">
        <v>75</v>
      </c>
    </row>
    <row r="138" spans="1:3">
      <c r="A138">
        <v>6.5</v>
      </c>
      <c r="B138" s="10" t="str">
        <f>HYPERLINK("#'A q_06_05_CouInsInsByCA'!A1", "A q_06_05_CountInspectionsInstalByCA")</f>
        <v>A q_06_05_CountInspectionsInstalByCA</v>
      </c>
      <c r="C138" s="5" t="s">
        <v>4916</v>
      </c>
    </row>
    <row r="139" spans="1:3">
      <c r="A139">
        <v>6.5</v>
      </c>
      <c r="B139" s="10" t="str">
        <f>HYPERLINK("#'A q_06_05_CouVERRejNonCom'!A1", "A q_06_05_CountVERRejectedNonCompli")</f>
        <v>A q_06_05_CountVERRejectedNonCompli</v>
      </c>
      <c r="C139" s="5" t="s">
        <v>4917</v>
      </c>
    </row>
    <row r="140" spans="1:3">
      <c r="A140">
        <v>6.5</v>
      </c>
      <c r="B140" s="10" t="str">
        <f>HYPERLINK("#'A q_06_05_ShareReportsChecked'!A1", "A q_06_05_ShareReportsChecked")</f>
        <v>A q_06_05_ShareReportsChecked</v>
      </c>
      <c r="C140" s="5" t="s">
        <v>4918</v>
      </c>
    </row>
    <row r="141" spans="1:3">
      <c r="A141">
        <v>6.5</v>
      </c>
      <c r="B141" s="10" t="str">
        <f>HYPERLINK("#'A q_06_05_ShaEmiRepCom'!A1", "A q_06_05_ShareEmissionReportsComment")</f>
        <v>A q_06_05_ShareEmissionReportsComment</v>
      </c>
      <c r="C141" s="5" t="s">
        <v>4919</v>
      </c>
    </row>
    <row r="142" spans="1:3">
      <c r="A142">
        <v>6.5</v>
      </c>
      <c r="B142" s="10" t="str">
        <f>HYPERLINK("#'A q_06_05_VerActCom'!A1", "A q_06_05_VerificationActionComments")</f>
        <v>A q_06_05_VerificationActionComments</v>
      </c>
      <c r="C142" s="5" t="s">
        <v>4920</v>
      </c>
    </row>
    <row r="143" spans="1:3">
      <c r="A143">
        <v>6.5</v>
      </c>
      <c r="B143" s="10" t="str">
        <f>HYPERLINK("#'A q_06_05_VerRepCom'!A1", "A q_06_05_VerificationReportComment")</f>
        <v>A q_06_05_VerificationReportComment</v>
      </c>
      <c r="C143" s="5" t="s">
        <v>4921</v>
      </c>
    </row>
    <row r="144" spans="1:3">
      <c r="A144">
        <v>6.6</v>
      </c>
      <c r="B144" s="10" t="str">
        <f>HYPERLINK("#'A q_06_06_SiteVisitsWaivedYesNo'!A1", "A q_06_06_SiteVisitsWaivedYesNo")</f>
        <v>A q_06_06_SiteVisitsWaivedYesNo</v>
      </c>
      <c r="C144" s="5" t="s">
        <v>77</v>
      </c>
    </row>
    <row r="145" spans="1:3">
      <c r="A145">
        <v>6.6</v>
      </c>
      <c r="B145" s="10" t="str">
        <f>HYPERLINK("#'A q_06_06_SiteVisitsWaived'!A1", "A q_06_06_SiteVisitsWaived")</f>
        <v>A q_06_06_SiteVisitsWaived</v>
      </c>
      <c r="C145" s="5" t="s">
        <v>4922</v>
      </c>
    </row>
    <row r="146" spans="1:3">
      <c r="A146">
        <v>6.6</v>
      </c>
      <c r="B146" s="10" t="str">
        <f>HYPERLINK("#'A q_06_06_LowEmiSitVisWai'!A1", "A q_06_06_LowEmittersSiteVisitsWaived")</f>
        <v>A q_06_06_LowEmittersSiteVisitsWaived</v>
      </c>
      <c r="C146" s="5" t="s">
        <v>4923</v>
      </c>
    </row>
    <row r="147" spans="1:3">
      <c r="A147" t="s">
        <v>3848</v>
      </c>
      <c r="B147" s="10"/>
      <c r="C147" s="2" t="s">
        <v>28</v>
      </c>
    </row>
    <row r="148" spans="1:3">
      <c r="A148">
        <v>6.7</v>
      </c>
      <c r="B148" s="10" t="str">
        <f>HYPERLINK("#'A q_06_07_AircraftConservEst'!A1", "A q_06_07_AircraftConservEst")</f>
        <v>A q_06_07_AircraftConservEst</v>
      </c>
      <c r="C148" s="5" t="s">
        <v>4924</v>
      </c>
    </row>
    <row r="149" spans="1:3">
      <c r="A149">
        <v>6.7</v>
      </c>
      <c r="B149" s="10" t="str">
        <f>HYPERLINK("#'A q_06_07_AirConEstRea'!A1", "A q_06_07_AircraftConservEstReasons")</f>
        <v>A q_06_07_AircraftConservEstReasons</v>
      </c>
      <c r="C149" s="5" t="s">
        <v>4925</v>
      </c>
    </row>
    <row r="150" spans="1:3">
      <c r="A150">
        <v>6.8</v>
      </c>
      <c r="B150" s="10" t="str">
        <f>HYPERLINK("#'A q_06_08_AirVerIssYesNo'!A1", "A q_06_08_AircraftVeriIssuesYesNo")</f>
        <v>A q_06_08_AircraftVeriIssuesYesNo</v>
      </c>
      <c r="C150" s="5" t="s">
        <v>73</v>
      </c>
    </row>
    <row r="151" spans="1:3">
      <c r="A151">
        <v>6.8</v>
      </c>
      <c r="B151" s="10" t="str">
        <f>HYPERLINK("#'A q_06_08_AircraftERIssues'!A1", "A q_06_08_AircraftERIssues")</f>
        <v>A q_06_08_AircraftERIssues</v>
      </c>
      <c r="C151" s="5" t="s">
        <v>4926</v>
      </c>
    </row>
    <row r="152" spans="1:3">
      <c r="A152">
        <v>6.8</v>
      </c>
      <c r="B152" s="10" t="str">
        <f>HYPERLINK("#'A q_06_08_AircraftTKMIssues'!A1", "A q_06_08_AircraftTKMIssues")</f>
        <v>A q_06_08_AircraftTKMIssues</v>
      </c>
      <c r="C152" s="5" t="s">
        <v>4927</v>
      </c>
    </row>
    <row r="153" spans="1:3">
      <c r="A153">
        <v>6.9</v>
      </c>
      <c r="B153" s="10" t="str">
        <f>HYPERLINK("#'A q_06_09_AircraftCAChecksYesNo'!A1", "A q_06_09_AircraftCAChecksYesNo")</f>
        <v>A q_06_09_AircraftCAChecksYesNo</v>
      </c>
      <c r="C153" s="5" t="s">
        <v>78</v>
      </c>
    </row>
    <row r="154" spans="1:3">
      <c r="A154">
        <v>6.9</v>
      </c>
      <c r="B154" s="10" t="str">
        <f>HYPERLINK("#'A q_06_09_AircraftERChecks%'!A1", "A q_06_09_AircraftERChecks%")</f>
        <v>A q_06_09_AircraftERChecks%</v>
      </c>
      <c r="C154" s="5" t="s">
        <v>4928</v>
      </c>
    </row>
    <row r="155" spans="1:3">
      <c r="A155">
        <v>6.9</v>
      </c>
      <c r="B155" s="10" t="str">
        <f>HYPERLINK("#'A q_06_09_AirERCheDet'!A1", "A q_06_09_AircraftERChecksDetail")</f>
        <v>A q_06_09_AircraftERChecksDetail</v>
      </c>
      <c r="C155" s="5" t="s">
        <v>4929</v>
      </c>
    </row>
    <row r="156" spans="1:3">
      <c r="A156">
        <v>6.9</v>
      </c>
      <c r="B156" s="10" t="str">
        <f>HYPERLINK("#'A q_06_09_AircraftERChecks2'!A1", "A q_06_09_AircraftERChecks2")</f>
        <v>A q_06_09_AircraftERChecks2</v>
      </c>
      <c r="C156" s="5" t="s">
        <v>4930</v>
      </c>
    </row>
    <row r="157" spans="1:3">
      <c r="A157">
        <v>6.9</v>
      </c>
      <c r="B157" s="10" t="str">
        <f>HYPERLINK("#'A q_06_09_AirERChe2Det'!A1", "A q_06_09_AircraftERChecks2Detail")</f>
        <v>A q_06_09_AircraftERChecks2Detail</v>
      </c>
      <c r="C157" s="5" t="s">
        <v>4921</v>
      </c>
    </row>
    <row r="158" spans="1:3">
      <c r="A158">
        <v>6.9</v>
      </c>
      <c r="B158" s="10" t="str">
        <f>HYPERLINK("#'A q_06_09_AircraftERChecks3'!A1", "A q_06_09_AircraftERChecks3")</f>
        <v>A q_06_09_AircraftERChecks3</v>
      </c>
      <c r="C158" s="5" t="s">
        <v>4920</v>
      </c>
    </row>
    <row r="159" spans="1:3">
      <c r="A159">
        <v>6.9</v>
      </c>
      <c r="B159" s="10" t="str">
        <f>HYPERLINK("#'A q_06_09_AircraftTKMChecks%'!A1", "A q_06_09_AircraftTKMChecks%")</f>
        <v>A q_06_09_AircraftTKMChecks%</v>
      </c>
      <c r="C159" s="5" t="s">
        <v>4931</v>
      </c>
    </row>
    <row r="160" spans="1:3">
      <c r="A160">
        <v>6.9</v>
      </c>
      <c r="B160" s="10" t="str">
        <f>HYPERLINK("#'A q_06_09_AircraftTKMChecks2'!A1", "A q_06_09_AircraftTKMChecks2")</f>
        <v>A q_06_09_AircraftTKMChecks2</v>
      </c>
      <c r="C160" s="5" t="s">
        <v>4932</v>
      </c>
    </row>
    <row r="161" spans="1:3">
      <c r="A161">
        <v>6.9</v>
      </c>
      <c r="B161" s="10" t="str">
        <f>HYPERLINK("#'A q_06_09_AirTKMChe2Det'!A1", "A q_06_09_AircraftTKMChecks2Detail")</f>
        <v>A q_06_09_AircraftTKMChecks2Detail</v>
      </c>
      <c r="C161" s="5" t="s">
        <v>4933</v>
      </c>
    </row>
    <row r="162" spans="1:3">
      <c r="A162">
        <v>6.1</v>
      </c>
      <c r="B162" s="10" t="str">
        <f>HYPERLINK("#'A q_06_10_AirVisWaiYesNo'!A1", "A q_06_10_AircraftVisitsWaivedYesNo")</f>
        <v>A q_06_10_AircraftVisitsWaivedYesNo</v>
      </c>
      <c r="C162" s="5" t="s">
        <v>79</v>
      </c>
    </row>
    <row r="163" spans="1:3">
      <c r="A163">
        <v>6.1</v>
      </c>
      <c r="B163" s="10" t="str">
        <f>HYPERLINK("#'A q_06_10_AirVisWaiDet'!A1", "A q_06_10_AircraftVisitsWaivedDetail")</f>
        <v>A q_06_10_AircraftVisitsWaivedDetail</v>
      </c>
      <c r="C163" s="5" t="s">
        <v>80</v>
      </c>
    </row>
    <row r="164" spans="1:3">
      <c r="A164">
        <v>7</v>
      </c>
      <c r="B164" s="10"/>
      <c r="C164" s="2" t="s">
        <v>6</v>
      </c>
    </row>
    <row r="165" spans="1:3">
      <c r="A165">
        <v>7.1</v>
      </c>
      <c r="B165" s="10" t="str">
        <f>HYPERLINK("#'A q_07_01_RegistryTerms'!A1", "A q_07_01_RegistryTerms")</f>
        <v>A q_07_01_RegistryTerms</v>
      </c>
      <c r="C165" s="5" t="s">
        <v>81</v>
      </c>
    </row>
    <row r="166" spans="1:3">
      <c r="A166">
        <v>7.2</v>
      </c>
      <c r="B166" s="10" t="str">
        <f>HYPERLINK("#'A q_07_02_AccountClosed'!A1", "A q_07_02_AccountClosed")</f>
        <v>A q_07_02_AccountClosed</v>
      </c>
      <c r="C166" s="5" t="s">
        <v>82</v>
      </c>
    </row>
    <row r="167" spans="1:3">
      <c r="A167">
        <v>7.3</v>
      </c>
      <c r="B167" s="10" t="str">
        <f>HYPERLINK("#'A q_07_03_AircraftUseMandate'!A1", "A q_07_03_AircraftUseMandate")</f>
        <v>A q_07_03_AircraftUseMandate</v>
      </c>
      <c r="C167" s="5" t="s">
        <v>83</v>
      </c>
    </row>
    <row r="168" spans="1:3">
      <c r="A168">
        <v>7.3</v>
      </c>
      <c r="B168" s="10" t="str">
        <f>HYPERLINK("#'A q_07_03_MandateDetails'!A1", "A q_07_03_MandateDetails")</f>
        <v>A q_07_03_MandateDetails</v>
      </c>
      <c r="C168" s="5" t="s">
        <v>4934</v>
      </c>
    </row>
    <row r="169" spans="1:3">
      <c r="A169">
        <v>8</v>
      </c>
      <c r="B169" s="10"/>
      <c r="C169" s="2" t="s">
        <v>7</v>
      </c>
    </row>
    <row r="170" spans="1:3">
      <c r="A170">
        <v>8.1</v>
      </c>
      <c r="B170" s="10" t="str">
        <f>HYPERLINK("#'A q_08_01_NumChaDurPha3'!A1", "A q_08_01_NumberChangesDuringPhase3")</f>
        <v>A q_08_01_NumberChangesDuringPhase3</v>
      </c>
      <c r="C170" s="5" t="s">
        <v>4935</v>
      </c>
    </row>
    <row r="171" spans="1:3">
      <c r="A171">
        <v>8.1</v>
      </c>
      <c r="B171" s="10" t="str">
        <f>HYPERLINK("#'A q_08_01_NumChaSinSta'!A1", "A q_08_01_NumberChangesSinceStart")</f>
        <v>A q_08_01_NumberChangesSinceStart</v>
      </c>
      <c r="C171" s="5" t="s">
        <v>4936</v>
      </c>
    </row>
    <row r="172" spans="1:3">
      <c r="A172">
        <v>8.1</v>
      </c>
      <c r="B172" s="10" t="str">
        <f>HYPERLINK("#'A q_08_01_AllChaDurPha3_th'!A1", "A q_08_01_AllocationChangesDuringPhase3_thousands")</f>
        <v>A q_08_01_AllocationChangesDuringPhase3_thousands</v>
      </c>
      <c r="C172" s="5" t="s">
        <v>4937</v>
      </c>
    </row>
    <row r="173" spans="1:3">
      <c r="A173">
        <v>8.1</v>
      </c>
      <c r="B173" s="10" t="str">
        <f>HYPERLINK("#'A q_08_01_AllChaSinSta_th'!A1", "A q_08_01_AllocationChangesSinceStart_thousands")</f>
        <v>A q_08_01_AllocationChangesSinceStart_thousands</v>
      </c>
      <c r="C173" s="5" t="s">
        <v>4938</v>
      </c>
    </row>
    <row r="174" spans="1:3">
      <c r="A174">
        <v>8.1999999999999993</v>
      </c>
      <c r="B174" s="10" t="str">
        <f>HYPERLINK("#'A q_08_02_ChaNotNotYesNo'!A1", "A q_08_02_ChangesNotNotifiedYesNo")</f>
        <v>A q_08_02_ChangesNotNotifiedYesNo</v>
      </c>
      <c r="C174" s="5" t="s">
        <v>85</v>
      </c>
    </row>
    <row r="175" spans="1:3">
      <c r="A175">
        <v>8.1999999999999993</v>
      </c>
      <c r="B175" s="10" t="str">
        <f>HYPERLINK("#'A q_08_02_ChaNotNotINst'!A1", "A q_08_02_ChangesNotNotifiedINst")</f>
        <v>A q_08_02_ChangesNotNotifiedINst</v>
      </c>
      <c r="C175" s="5" t="s">
        <v>4939</v>
      </c>
    </row>
    <row r="176" spans="1:3">
      <c r="A176">
        <v>8.1999999999999993</v>
      </c>
      <c r="B176" s="10" t="str">
        <f>HYPERLINK("#'A q_08_02_HowChangesIdentified'!A1", "A q_08_02_HowChangesIdentified")</f>
        <v>A q_08_02_HowChangesIdentified</v>
      </c>
      <c r="C176" s="5" t="s">
        <v>4975</v>
      </c>
    </row>
    <row r="177" spans="1:3">
      <c r="A177">
        <v>8.3000000000000007</v>
      </c>
      <c r="B177" s="10" t="str">
        <f>HYPERLINK("#'A q_08_03_Art10cAppYesNo'!A1", "A q_08_03_Article10cAppliedYesNo")</f>
        <v>A q_08_03_Article10cAppliedYesNo</v>
      </c>
      <c r="C177" s="5" t="s">
        <v>86</v>
      </c>
    </row>
    <row r="178" spans="1:3">
      <c r="A178">
        <v>8.3000000000000007</v>
      </c>
      <c r="B178" s="10" t="str">
        <f>HYPERLINK("#'A q_08_03_TotEmiAndValArt10c'!A1", "A q_08_03_TotalEmissionAndValueArt10c")</f>
        <v>A q_08_03_TotalEmissionAndValueArt10c</v>
      </c>
      <c r="C178" s="5" t="s">
        <v>4976</v>
      </c>
    </row>
    <row r="179" spans="1:3">
      <c r="A179">
        <v>9</v>
      </c>
      <c r="B179" s="10"/>
      <c r="C179" s="2" t="s">
        <v>8</v>
      </c>
    </row>
    <row r="180" spans="1:3">
      <c r="A180">
        <v>9.1</v>
      </c>
      <c r="B180" s="10" t="str">
        <f>HYPERLINK("#'A q_09_01_MeasuresYesNo'!A1", "A q_09_01_MeasuresYesNo")</f>
        <v>A q_09_01_MeasuresYesNo</v>
      </c>
      <c r="C180" s="5" t="s">
        <v>87</v>
      </c>
    </row>
    <row r="181" spans="1:3">
      <c r="A181">
        <v>9.1</v>
      </c>
      <c r="B181" s="10" t="str">
        <f>HYPERLINK("#'A q_09_01_MeasuresOther'!A1", "A q_09_01_MeasuresOther")</f>
        <v>A q_09_01_MeasuresOther</v>
      </c>
      <c r="C181" s="5" t="s">
        <v>4940</v>
      </c>
    </row>
    <row r="182" spans="1:3">
      <c r="A182">
        <v>9.1</v>
      </c>
      <c r="B182" s="10" t="str">
        <f>HYPERLINK("#'A q_09_01_MeasuresComments'!A1", "A q_09_01_MeasuresComments")</f>
        <v>A q_09_01_MeasuresComments</v>
      </c>
      <c r="C182" s="5" t="s">
        <v>4941</v>
      </c>
    </row>
    <row r="183" spans="1:3">
      <c r="A183" t="s">
        <v>4128</v>
      </c>
      <c r="B183" s="10"/>
      <c r="C183" s="2" t="s">
        <v>32</v>
      </c>
    </row>
    <row r="184" spans="1:3">
      <c r="A184">
        <v>10.1</v>
      </c>
      <c r="B184" s="10" t="str">
        <f>HYPERLINK("#'A q_10_01_FeeChaInsYesNo'!A1", "A q_10_01_FeesChargedInstallationsYesNo")</f>
        <v>A q_10_01_FeesChargedInstallationsYesNo</v>
      </c>
      <c r="C184" s="5" t="s">
        <v>88</v>
      </c>
    </row>
    <row r="185" spans="1:3">
      <c r="A185">
        <v>10.1</v>
      </c>
      <c r="B185" s="10" t="str">
        <f>HYPERLINK("#'A q_10_01_InsFeePer'!A1", "A q_10_01_InstallationFeePermits")</f>
        <v>A q_10_01_InstallationFeePermits</v>
      </c>
      <c r="C185" s="5" t="s">
        <v>4942</v>
      </c>
    </row>
    <row r="186" spans="1:3">
      <c r="A186">
        <v>10.1</v>
      </c>
      <c r="B186" s="21" t="str">
        <f>HYPERLINK("#'A q_10_01_InsSubFee'!A1", "A q_10_01_InstallationSubsistenceFees")</f>
        <v>A q_10_01_InstallationSubsistenceFees</v>
      </c>
      <c r="C186" s="5" t="s">
        <v>4945</v>
      </c>
    </row>
    <row r="187" spans="1:3">
      <c r="A187" t="s">
        <v>4136</v>
      </c>
      <c r="B187" s="10"/>
      <c r="C187" s="2" t="s">
        <v>33</v>
      </c>
    </row>
    <row r="188" spans="1:3">
      <c r="A188">
        <v>10.199999999999999</v>
      </c>
      <c r="B188" s="10" t="str">
        <f>HYPERLINK("#'A q_10_02_FeeChaAirYesNo'!A1", "A q_10_02_FeesChargedAircraftsYesNo")</f>
        <v>A q_10_02_FeesChargedAircraftsYesNo</v>
      </c>
      <c r="C188" s="5" t="s">
        <v>89</v>
      </c>
    </row>
    <row r="189" spans="1:3">
      <c r="A189">
        <v>10.199999999999999</v>
      </c>
      <c r="B189" s="10" t="str">
        <f>HYPERLINK("#'A q_10_02_AirFeeMonPla'!A1", "A q_10_02_AircraftFeesMonitoringPlans")</f>
        <v>A q_10_02_AircraftFeesMonitoringPlans</v>
      </c>
      <c r="C189" s="5" t="s">
        <v>4943</v>
      </c>
    </row>
    <row r="190" spans="1:3">
      <c r="A190">
        <v>10.199999999999999</v>
      </c>
      <c r="B190" s="10" t="str">
        <f>HYPERLINK("#'A q_10_02_AirSubFee'!A1", "A q_10_02_AircraftSubsistenceFees")</f>
        <v>A q_10_02_AircraftSubsistenceFees</v>
      </c>
      <c r="C190" s="5" t="s">
        <v>4944</v>
      </c>
    </row>
    <row r="191" spans="1:3">
      <c r="A191" t="s">
        <v>4149</v>
      </c>
      <c r="B191" s="10"/>
      <c r="C191" s="2" t="s">
        <v>34</v>
      </c>
    </row>
    <row r="192" spans="1:3">
      <c r="A192">
        <v>10.3</v>
      </c>
      <c r="B192" s="10" t="str">
        <f>HYPERLINK("#'A q_10_03_AnnualFees'!A1", "A q_10_03_AnnualFees")</f>
        <v>A q_10_03_AnnualFees</v>
      </c>
      <c r="C192" s="5" t="s">
        <v>4946</v>
      </c>
    </row>
    <row r="193" spans="1:3">
      <c r="A193">
        <v>10.3</v>
      </c>
      <c r="B193" s="10" t="str">
        <f>HYPERLINK("#'A q_10_03_OneOffFees'!A1", "A q_10_03_OneOffFees")</f>
        <v>A q_10_03_OneOffFees</v>
      </c>
      <c r="C193" s="5" t="s">
        <v>4947</v>
      </c>
    </row>
    <row r="194" spans="1:3">
      <c r="A194" t="s">
        <v>4183</v>
      </c>
      <c r="B194" s="10"/>
      <c r="C194" s="2" t="s">
        <v>35</v>
      </c>
    </row>
    <row r="195" spans="1:3">
      <c r="A195">
        <v>11.1</v>
      </c>
      <c r="B195" s="10" t="str">
        <f>HYPERLINK("#'A q_11_01_InsComMeaYesNo'!A1", "A q_11_01_InstallationComplianceMeasuresYesNo")</f>
        <v>A q_11_01_InstallationComplianceMeasuresYesNo</v>
      </c>
      <c r="C195" s="5" t="s">
        <v>90</v>
      </c>
    </row>
    <row r="196" spans="1:3">
      <c r="A196">
        <v>11.1</v>
      </c>
      <c r="B196" s="10" t="str">
        <f>HYPERLINK("#'A q_11_01_OtherMeasures'!A1", "A q_11_01_OtherMeasures")</f>
        <v>A q_11_01_OtherMeasures</v>
      </c>
      <c r="C196" s="5" t="s">
        <v>4948</v>
      </c>
    </row>
    <row r="197" spans="1:3">
      <c r="A197">
        <v>11.2</v>
      </c>
      <c r="B197" s="10" t="str">
        <f>HYPERLINK("#'A q_11_02_MaxFine'!A1", "A q_11_02_MaxFine")</f>
        <v>A q_11_02_MaxFine</v>
      </c>
      <c r="C197" s="5" t="s">
        <v>4951</v>
      </c>
    </row>
    <row r="198" spans="1:3">
      <c r="A198">
        <v>11.2</v>
      </c>
      <c r="B198" s="10" t="str">
        <f>HYPERLINK("#'A q_11_02_MaxFine_Other'!A1", "A q_11_02_MaxFine_Other")</f>
        <v>A q_11_02_MaxFine_Other</v>
      </c>
      <c r="C198" s="5" t="s">
        <v>4952</v>
      </c>
    </row>
    <row r="199" spans="1:3">
      <c r="A199">
        <v>11.2</v>
      </c>
      <c r="B199" s="10" t="str">
        <f>HYPERLINK("#'A q_11_02_MaxPrison'!A1", "A q_11_02_MaxPrison")</f>
        <v>A q_11_02_MaxPrison</v>
      </c>
      <c r="C199" s="5" t="s">
        <v>4953</v>
      </c>
    </row>
    <row r="200" spans="1:3">
      <c r="A200">
        <v>11.2</v>
      </c>
      <c r="B200" s="10" t="str">
        <f>HYPERLINK("#'A q_11_02_MaxPrison_Other'!A1", "A q_11_02_MaxPrison_Other")</f>
        <v>A q_11_02_MaxPrison_Other</v>
      </c>
      <c r="C200" s="5" t="s">
        <v>4954</v>
      </c>
    </row>
    <row r="201" spans="1:3">
      <c r="A201">
        <v>11.2</v>
      </c>
      <c r="B201" s="10" t="str">
        <f>HYPERLINK("#'A q_11_02_MinFine'!A1", "A q_11_02_MinFine")</f>
        <v>A q_11_02_MinFine</v>
      </c>
      <c r="C201" s="5" t="s">
        <v>4955</v>
      </c>
    </row>
    <row r="202" spans="1:3">
      <c r="A202">
        <v>11.2</v>
      </c>
      <c r="B202" s="10" t="str">
        <f>HYPERLINK("#'A q_11_02_MinFine_Other'!A1", "A q_11_02_MinFine_Other")</f>
        <v>A q_11_02_MinFine_Other</v>
      </c>
      <c r="C202" s="5" t="s">
        <v>4956</v>
      </c>
    </row>
    <row r="203" spans="1:3">
      <c r="A203">
        <v>11.2</v>
      </c>
      <c r="B203" s="10" t="str">
        <f>HYPERLINK("#'A q_11_02_MinPrison'!A1", "A q_11_02_MinPrison")</f>
        <v>A q_11_02_MinPrison</v>
      </c>
      <c r="C203" s="5" t="s">
        <v>4957</v>
      </c>
    </row>
    <row r="204" spans="1:3">
      <c r="A204">
        <v>11.2</v>
      </c>
      <c r="B204" s="10" t="str">
        <f>HYPERLINK("#'A q_11_02_MinPrison_Other'!A1", "A q_11_02_MinPrison_Other")</f>
        <v>A q_11_02_MinPrison_Other</v>
      </c>
      <c r="C204" s="5" t="s">
        <v>4958</v>
      </c>
    </row>
    <row r="205" spans="1:3">
      <c r="A205">
        <v>11.3</v>
      </c>
      <c r="B205" s="10" t="str">
        <f>HYPERLINK("#'A q_11_03_CountFinesImposed'!A1", "A q_11_03_CountFinesImposed")</f>
        <v>A q_11_03_CountFinesImposed</v>
      </c>
      <c r="C205" s="5" t="s">
        <v>4949</v>
      </c>
    </row>
    <row r="206" spans="1:3">
      <c r="A206">
        <v>11.3</v>
      </c>
      <c r="B206" s="10" t="str">
        <f>HYPERLINK("#'A q_11_03_InsFinDet'!A1", "A q_11_03_InstallationsFinesDetail")</f>
        <v>A q_11_03_InstallationsFinesDetail</v>
      </c>
      <c r="C206" s="5" t="s">
        <v>4972</v>
      </c>
    </row>
    <row r="207" spans="1:3">
      <c r="A207">
        <v>11.3</v>
      </c>
      <c r="B207" s="10" t="str">
        <f>HYPERLINK("#'A q_11_03_InsImpFin'!A1", "A q_11_03_InstallationsImposedFine")</f>
        <v>A q_11_03_InstallationsImposedFine</v>
      </c>
      <c r="C207" s="5" t="s">
        <v>4959</v>
      </c>
    </row>
    <row r="208" spans="1:3">
      <c r="A208">
        <v>11.3</v>
      </c>
      <c r="B208" s="10" t="str">
        <f>HYPERLINK("#'A q_11_03_InsImpPri'!A1", "A q_11_03_InstallationsImposedPrison")</f>
        <v>A q_11_03_InstallationsImposedPrison</v>
      </c>
      <c r="C208" s="5" t="s">
        <v>4960</v>
      </c>
    </row>
    <row r="209" spans="1:3">
      <c r="A209">
        <v>11.4</v>
      </c>
      <c r="B209" s="10" t="str">
        <f>HYPERLINK("#'A q_11_04_OpeExcPen'!A1", "A q_11_04_OperatorExcessPenalties")</f>
        <v>A q_11_04_OperatorExcessPenalties</v>
      </c>
      <c r="C209" s="5" t="s">
        <v>91</v>
      </c>
    </row>
    <row r="210" spans="1:3">
      <c r="A210" t="s">
        <v>4282</v>
      </c>
      <c r="B210" s="10"/>
      <c r="C210" s="2" t="s">
        <v>36</v>
      </c>
    </row>
    <row r="211" spans="1:3">
      <c r="A211">
        <v>11.5</v>
      </c>
      <c r="B211" s="10" t="str">
        <f>HYPERLINK("#'A q_11_05_AirComMeaYesNo'!A1", "A q_11_05_AircraftComplianceMeasuresYesNo")</f>
        <v>A q_11_05_AircraftComplianceMeasuresYesNo</v>
      </c>
      <c r="C211" s="5" t="s">
        <v>92</v>
      </c>
    </row>
    <row r="212" spans="1:3">
      <c r="A212">
        <v>11.5</v>
      </c>
      <c r="B212" s="10" t="str">
        <f>HYPERLINK("#'A q_11_05_OtherMeasures'!A1", "A q_11_05_OtherMeasures")</f>
        <v>A q_11_05_OtherMeasures</v>
      </c>
      <c r="C212" s="5" t="s">
        <v>4950</v>
      </c>
    </row>
    <row r="213" spans="1:3">
      <c r="A213">
        <v>11.6</v>
      </c>
      <c r="B213" s="10" t="str">
        <f>HYPERLINK("#'A q_11_06_MaxFine'!A1", "A q_11_06_MaxFine")</f>
        <v>A q_11_06_MaxFine</v>
      </c>
      <c r="C213" s="5" t="s">
        <v>4961</v>
      </c>
    </row>
    <row r="214" spans="1:3">
      <c r="A214">
        <v>11.6</v>
      </c>
      <c r="B214" s="10" t="str">
        <f>HYPERLINK("#'A q_11_06_MaxFine_Other'!A1", "A q_11_06_MaxFine_Other")</f>
        <v>A q_11_06_MaxFine_Other</v>
      </c>
      <c r="C214" s="5" t="s">
        <v>4962</v>
      </c>
    </row>
    <row r="215" spans="1:3">
      <c r="A215">
        <v>11.6</v>
      </c>
      <c r="B215" s="10" t="str">
        <f>HYPERLINK("#'A q_11_06_MaxPrison'!A1", "A q_11_06_MaxPrison")</f>
        <v>A q_11_06_MaxPrison</v>
      </c>
      <c r="C215" s="5" t="s">
        <v>4963</v>
      </c>
    </row>
    <row r="216" spans="1:3">
      <c r="A216">
        <v>11.6</v>
      </c>
      <c r="B216" s="10" t="str">
        <f>HYPERLINK("#'A q_11_06_MaxPrison_Other'!A1", "A q_11_06_MaxPrison_Other")</f>
        <v>A q_11_06_MaxPrison_Other</v>
      </c>
      <c r="C216" s="5" t="s">
        <v>4964</v>
      </c>
    </row>
    <row r="217" spans="1:3">
      <c r="A217">
        <v>11.6</v>
      </c>
      <c r="B217" s="10" t="str">
        <f>HYPERLINK("#'A q_11_06_MinFine'!A1", "A q_11_06_MinFine")</f>
        <v>A q_11_06_MinFine</v>
      </c>
      <c r="C217" s="5" t="s">
        <v>4965</v>
      </c>
    </row>
    <row r="218" spans="1:3">
      <c r="A218">
        <v>11.6</v>
      </c>
      <c r="B218" s="10" t="str">
        <f>HYPERLINK("#'A q_11_06_MinFine_Other'!A1", "A q_11_06_MinFine_Other")</f>
        <v>A q_11_06_MinFine_Other</v>
      </c>
      <c r="C218" s="5" t="s">
        <v>4966</v>
      </c>
    </row>
    <row r="219" spans="1:3">
      <c r="A219">
        <v>11.6</v>
      </c>
      <c r="B219" s="10" t="str">
        <f>HYPERLINK("#'A q_11_06_MinPrison'!A1", "A q_11_06_MinPrison")</f>
        <v>A q_11_06_MinPrison</v>
      </c>
      <c r="C219" s="5" t="s">
        <v>4967</v>
      </c>
    </row>
    <row r="220" spans="1:3">
      <c r="A220">
        <v>11.6</v>
      </c>
      <c r="B220" s="10" t="str">
        <f>HYPERLINK("#'A q_11_06_MinPrison_Other'!A1", "A q_11_06_MinPrison_Other")</f>
        <v>A q_11_06_MinPrison_Other</v>
      </c>
      <c r="C220" s="5" t="s">
        <v>4968</v>
      </c>
    </row>
    <row r="221" spans="1:3">
      <c r="A221">
        <v>11.7</v>
      </c>
      <c r="B221" s="10" t="str">
        <f>HYPERLINK("#'A q_11_07_AircraftFineImposed'!A1", "A q_11_07_AircraftFineImposed")</f>
        <v>A q_11_07_AircraftFineImposed</v>
      </c>
      <c r="C221" s="5" t="s">
        <v>4969</v>
      </c>
    </row>
    <row r="222" spans="1:3">
      <c r="A222">
        <v>11.7</v>
      </c>
      <c r="B222" s="10" t="str">
        <f>HYPERLINK("#'A q_11_07_AircraftPrisonImposed'!A1", "A q_11_07_AircraftPrisonImposed")</f>
        <v>A q_11_07_AircraftPrisonImposed</v>
      </c>
      <c r="C222" s="5" t="s">
        <v>4970</v>
      </c>
    </row>
    <row r="223" spans="1:3">
      <c r="A223">
        <v>11.7</v>
      </c>
      <c r="B223" s="10" t="str">
        <f>HYPERLINK("#'A q_11_07_AircraftFinesDetail'!A1", "A q_11_07_AircraftFinesDetail")</f>
        <v>A q_11_07_AircraftFinesDetail</v>
      </c>
      <c r="C223" s="5" t="s">
        <v>4971</v>
      </c>
    </row>
    <row r="224" spans="1:3">
      <c r="A224">
        <v>11.8</v>
      </c>
      <c r="B224" s="10" t="str">
        <f>HYPERLINK("#'A q_11_8_CouAirExcPen'!A1", "A q_11_8_CountAircraftExcessPenalties")</f>
        <v>A q_11_8_CountAircraftExcessPenalties</v>
      </c>
      <c r="C224" s="5" t="s">
        <v>93</v>
      </c>
    </row>
    <row r="225" spans="1:3">
      <c r="A225">
        <v>11.9</v>
      </c>
      <c r="B225" s="10" t="str">
        <f>HYPERLINK("#'A q_11_09_OperatingBanMeasures'!A1", "A q_11_09_OperatingBanMeasures")</f>
        <v>A q_11_09_OperatingBanMeasures</v>
      </c>
      <c r="C225" s="5" t="s">
        <v>94</v>
      </c>
    </row>
    <row r="226" spans="1:3">
      <c r="A226">
        <v>12</v>
      </c>
      <c r="B226" s="10"/>
      <c r="C226" s="2" t="s">
        <v>9</v>
      </c>
    </row>
    <row r="227" spans="1:3">
      <c r="A227">
        <v>12.1</v>
      </c>
      <c r="B227" s="10" t="str">
        <f>HYPERLINK("#'A q_12_01_LegalNature'!A1", "A q_12_01_LegalNature")</f>
        <v>A q_12_01_LegalNature</v>
      </c>
      <c r="C227" s="5" t="s">
        <v>95</v>
      </c>
    </row>
    <row r="228" spans="1:3">
      <c r="A228">
        <v>12.2</v>
      </c>
      <c r="B228" s="10" t="str">
        <f>HYPERLINK("#'A q_12_02_AccountingTreatment'!A1", "A q_12_02_AccountingTreatment")</f>
        <v>A q_12_02_AccountingTreatment</v>
      </c>
      <c r="C228" s="5" t="s">
        <v>96</v>
      </c>
    </row>
    <row r="229" spans="1:3">
      <c r="A229">
        <v>12.3</v>
      </c>
      <c r="B229" s="10" t="str">
        <f>HYPERLINK("#'A q_12_03_VATAllIssYesNo'!A1", "A q_12_03_VATAllowancesIssueYesNo")</f>
        <v>A q_12_03_VATAllowancesIssueYesNo</v>
      </c>
      <c r="C229" s="5" t="s">
        <v>97</v>
      </c>
    </row>
    <row r="230" spans="1:3">
      <c r="A230">
        <v>12.3</v>
      </c>
      <c r="B230" s="10" t="str">
        <f>HYPERLINK("#'A q_12_03_VATAllSecYesNo'!A1", "A q_12_03_VATAllowanceSecondaryYesNo")</f>
        <v>A q_12_03_VATAllowanceSecondaryYesNo</v>
      </c>
      <c r="C230" s="5" t="s">
        <v>98</v>
      </c>
    </row>
    <row r="231" spans="1:3">
      <c r="A231">
        <v>12.3</v>
      </c>
      <c r="B231" s="10" t="str">
        <f>HYPERLINK("#'A q_12_03_ReverseChargeYesNo'!A1", "A q_12_03_ReverseChargeYesNo")</f>
        <v>A q_12_03_ReverseChargeYesNo</v>
      </c>
      <c r="C231" s="5" t="s">
        <v>99</v>
      </c>
    </row>
    <row r="232" spans="1:3">
      <c r="A232">
        <v>12.4</v>
      </c>
      <c r="B232" s="10" t="str">
        <f>HYPERLINK("#'A q_12_04_AllowancesTaxedYesNo'!A1", "A q_12_04_AllowancesTaxedYesNo")</f>
        <v>A q_12_04_AllowancesTaxedYesNo</v>
      </c>
      <c r="C232" s="5" t="s">
        <v>100</v>
      </c>
    </row>
    <row r="233" spans="1:3">
      <c r="A233">
        <v>12.4</v>
      </c>
      <c r="B233" s="10" t="str">
        <f>HYPERLINK("#'A q_12_04_TaxTypeRates'!A1", "A q_12_04_TaxTypeRates")</f>
        <v>A q_12_04_TaxTypeRates</v>
      </c>
      <c r="C233" s="5" t="s">
        <v>4973</v>
      </c>
    </row>
    <row r="234" spans="1:3">
      <c r="A234">
        <v>13</v>
      </c>
      <c r="B234" s="10"/>
      <c r="C234" s="2" t="s">
        <v>10</v>
      </c>
    </row>
    <row r="235" spans="1:3">
      <c r="A235">
        <v>13.1</v>
      </c>
      <c r="B235" s="10" t="str">
        <f>HYPERLINK("#'A q_13_01_NatLawFraudActivities'!A1", "A q_13_01_NatLawFraudActivities")</f>
        <v>A q_13_01_NatLawFraudActivities</v>
      </c>
      <c r="C235" s="5" t="s">
        <v>101</v>
      </c>
    </row>
    <row r="236" spans="1:3">
      <c r="A236">
        <v>13.2</v>
      </c>
      <c r="B236" s="10" t="str">
        <f>HYPERLINK("#'A q_13_02_AwareFraudActivities'!A1", "A q_13_02_AwareFraudActivities")</f>
        <v>A q_13_02_AwareFraudActivities</v>
      </c>
      <c r="C236" s="5" t="s">
        <v>102</v>
      </c>
    </row>
    <row r="237" spans="1:3">
      <c r="A237">
        <v>13.3</v>
      </c>
      <c r="B237" s="10" t="str">
        <f>HYPERLINK("#'A q_13_03_FraudActivities'!A1", "A q_13_03_FraudActivities")</f>
        <v>A q_13_03_FraudActivities</v>
      </c>
      <c r="C237" s="5" t="s">
        <v>103</v>
      </c>
    </row>
    <row r="238" spans="1:3">
      <c r="A238">
        <v>13.3</v>
      </c>
      <c r="B238" s="10" t="str">
        <f>HYPERLINK("#'A q_13_03_NumFraInv'!A1", "A q_13_03_NumberFraudInvestigations")</f>
        <v>A q_13_03_NumberFraudInvestigations</v>
      </c>
      <c r="C238" s="5" t="s">
        <v>4974</v>
      </c>
    </row>
    <row r="239" spans="1:3">
      <c r="A239">
        <v>14</v>
      </c>
      <c r="B239" s="10"/>
      <c r="C239" s="2" t="s">
        <v>11</v>
      </c>
    </row>
    <row r="240" spans="1:3">
      <c r="A240">
        <v>14.1</v>
      </c>
      <c r="B240" s="10" t="str">
        <f>HYPERLINK("#'A q_14_1_S14_AnyOtherIssues'!A1", "A q_14_1_S14_AnyOtherIssues")</f>
        <v>A q_14_1_S14_AnyOtherIssues</v>
      </c>
      <c r="C240" s="5" t="s">
        <v>104</v>
      </c>
    </row>
    <row r="241" spans="1:3">
      <c r="A241">
        <v>14.2</v>
      </c>
      <c r="B241" s="10" t="str">
        <f>HYPERLINK("#'A q_14_02_AllAddressed'!A1", "A q_14_02_AllAddressed")</f>
        <v>A q_14_02_AllAddressed</v>
      </c>
      <c r="C241" s="5" t="s">
        <v>105</v>
      </c>
    </row>
    <row r="242" spans="1:3">
      <c r="A242" t="s">
        <v>8328</v>
      </c>
      <c r="B242" s="10"/>
      <c r="C242" s="5"/>
    </row>
    <row r="243" spans="1:3">
      <c r="B243" s="10"/>
      <c r="C243" s="2"/>
    </row>
    <row r="244" spans="1:3">
      <c r="B244" s="10"/>
      <c r="C244" s="5"/>
    </row>
    <row r="245" spans="1:3">
      <c r="B245" s="10"/>
      <c r="C245" s="5"/>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H23"/>
  <sheetViews>
    <sheetView workbookViewId="0">
      <selection activeCell="A2" sqref="A2"/>
    </sheetView>
  </sheetViews>
  <sheetFormatPr defaultRowHeight="15"/>
  <sheetData>
    <row r="1" spans="1:34">
      <c r="A1">
        <v>3.1</v>
      </c>
      <c r="B1" t="s">
        <v>20</v>
      </c>
    </row>
    <row r="2" spans="1:34">
      <c r="A2" s="10" t="str">
        <f>HYPERLINK("#'Contents'!B21", "Back to Contents")</f>
        <v>Back to Contents</v>
      </c>
    </row>
    <row r="3" spans="1:34">
      <c r="A3" t="s">
        <v>108</v>
      </c>
      <c r="B3" t="s">
        <v>109</v>
      </c>
      <c r="C3" t="s">
        <v>1054</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43054.605879629627</v>
      </c>
      <c r="C4" t="s">
        <v>1055</v>
      </c>
      <c r="D4">
        <v>192</v>
      </c>
      <c r="E4">
        <v>328</v>
      </c>
      <c r="F4">
        <v>136</v>
      </c>
      <c r="G4">
        <v>12</v>
      </c>
      <c r="H4">
        <v>344</v>
      </c>
      <c r="I4">
        <v>1923</v>
      </c>
      <c r="J4">
        <v>360</v>
      </c>
      <c r="K4">
        <v>44</v>
      </c>
      <c r="L4">
        <v>952</v>
      </c>
      <c r="M4">
        <v>590</v>
      </c>
      <c r="N4">
        <v>1166</v>
      </c>
      <c r="O4">
        <v>160</v>
      </c>
      <c r="P4">
        <v>57</v>
      </c>
      <c r="Q4">
        <v>189</v>
      </c>
      <c r="R4">
        <v>98</v>
      </c>
      <c r="S4">
        <v>5</v>
      </c>
      <c r="T4">
        <v>1142</v>
      </c>
      <c r="U4">
        <v>2</v>
      </c>
      <c r="V4">
        <v>95</v>
      </c>
      <c r="W4">
        <v>18</v>
      </c>
      <c r="X4">
        <v>68</v>
      </c>
      <c r="Y4">
        <v>2</v>
      </c>
      <c r="Z4">
        <v>451</v>
      </c>
      <c r="AA4">
        <v>132</v>
      </c>
      <c r="AB4">
        <v>787</v>
      </c>
      <c r="AC4">
        <v>215</v>
      </c>
      <c r="AD4">
        <v>201</v>
      </c>
      <c r="AE4">
        <v>760</v>
      </c>
      <c r="AF4">
        <v>51</v>
      </c>
      <c r="AG4">
        <v>153</v>
      </c>
      <c r="AH4">
        <v>984</v>
      </c>
    </row>
    <row r="5" spans="1:34">
      <c r="A5">
        <v>2013</v>
      </c>
      <c r="B5" s="14">
        <v>43054.605879629627</v>
      </c>
      <c r="C5" t="s">
        <v>1056</v>
      </c>
      <c r="D5">
        <v>124</v>
      </c>
      <c r="E5">
        <v>53</v>
      </c>
      <c r="F5">
        <v>91</v>
      </c>
      <c r="G5">
        <v>9</v>
      </c>
      <c r="H5">
        <v>248</v>
      </c>
      <c r="I5">
        <v>375</v>
      </c>
      <c r="J5">
        <v>314</v>
      </c>
      <c r="K5">
        <v>28</v>
      </c>
      <c r="L5">
        <v>165</v>
      </c>
      <c r="M5">
        <v>21</v>
      </c>
      <c r="N5">
        <v>893</v>
      </c>
      <c r="O5">
        <v>104</v>
      </c>
      <c r="P5">
        <v>33</v>
      </c>
      <c r="Q5">
        <v>131</v>
      </c>
      <c r="R5">
        <v>68</v>
      </c>
      <c r="S5">
        <v>1</v>
      </c>
      <c r="T5">
        <v>788</v>
      </c>
      <c r="U5">
        <v>0</v>
      </c>
      <c r="V5">
        <v>57</v>
      </c>
      <c r="W5">
        <v>10</v>
      </c>
      <c r="X5">
        <v>8</v>
      </c>
      <c r="Y5">
        <v>0</v>
      </c>
      <c r="Z5">
        <v>297</v>
      </c>
      <c r="AA5">
        <v>57</v>
      </c>
      <c r="AB5">
        <v>542</v>
      </c>
      <c r="AC5">
        <v>30</v>
      </c>
      <c r="AD5">
        <v>137</v>
      </c>
      <c r="AE5">
        <v>694</v>
      </c>
      <c r="AF5">
        <v>6</v>
      </c>
      <c r="AG5">
        <v>22</v>
      </c>
      <c r="AH5">
        <v>693</v>
      </c>
    </row>
    <row r="6" spans="1:34">
      <c r="A6">
        <v>2013</v>
      </c>
      <c r="B6" s="14">
        <v>43054.605879629627</v>
      </c>
      <c r="C6" t="s">
        <v>1057</v>
      </c>
      <c r="D6">
        <v>56</v>
      </c>
      <c r="E6">
        <v>79</v>
      </c>
      <c r="F6">
        <v>29</v>
      </c>
      <c r="G6">
        <v>0</v>
      </c>
      <c r="H6">
        <v>65</v>
      </c>
      <c r="I6">
        <v>455</v>
      </c>
      <c r="J6">
        <v>35</v>
      </c>
      <c r="K6">
        <v>12</v>
      </c>
      <c r="L6">
        <v>259</v>
      </c>
      <c r="M6">
        <v>69</v>
      </c>
      <c r="N6">
        <v>222</v>
      </c>
      <c r="O6">
        <v>27</v>
      </c>
      <c r="P6">
        <v>17</v>
      </c>
      <c r="Q6">
        <v>47</v>
      </c>
      <c r="R6">
        <v>17</v>
      </c>
      <c r="S6">
        <v>2</v>
      </c>
      <c r="T6">
        <v>260</v>
      </c>
      <c r="U6">
        <v>0</v>
      </c>
      <c r="V6">
        <v>4</v>
      </c>
      <c r="W6">
        <v>6</v>
      </c>
      <c r="X6">
        <v>4</v>
      </c>
      <c r="Y6">
        <v>1</v>
      </c>
      <c r="Z6">
        <v>107</v>
      </c>
      <c r="AA6">
        <v>58</v>
      </c>
      <c r="AB6">
        <v>175</v>
      </c>
      <c r="AC6">
        <v>31</v>
      </c>
      <c r="AD6">
        <v>39</v>
      </c>
      <c r="AE6">
        <v>57</v>
      </c>
      <c r="AF6">
        <v>9</v>
      </c>
      <c r="AG6">
        <v>38</v>
      </c>
      <c r="AH6">
        <v>218</v>
      </c>
    </row>
    <row r="7" spans="1:34">
      <c r="A7">
        <v>2013</v>
      </c>
      <c r="B7" s="14">
        <v>43054.605879629627</v>
      </c>
      <c r="C7" t="s">
        <v>1058</v>
      </c>
      <c r="D7">
        <v>12</v>
      </c>
      <c r="E7">
        <v>28</v>
      </c>
      <c r="F7">
        <v>16</v>
      </c>
      <c r="G7">
        <v>3</v>
      </c>
      <c r="H7">
        <v>31</v>
      </c>
      <c r="I7">
        <v>176</v>
      </c>
      <c r="J7">
        <v>11</v>
      </c>
      <c r="K7">
        <v>4</v>
      </c>
      <c r="L7">
        <v>84</v>
      </c>
      <c r="M7">
        <v>24</v>
      </c>
      <c r="N7">
        <v>51</v>
      </c>
      <c r="O7">
        <v>29</v>
      </c>
      <c r="P7">
        <v>7</v>
      </c>
      <c r="Q7">
        <v>11</v>
      </c>
      <c r="R7">
        <v>13</v>
      </c>
      <c r="S7">
        <v>2</v>
      </c>
      <c r="T7">
        <v>94</v>
      </c>
      <c r="U7">
        <v>0</v>
      </c>
      <c r="V7">
        <v>4</v>
      </c>
      <c r="W7">
        <v>2</v>
      </c>
      <c r="X7">
        <v>2</v>
      </c>
      <c r="Y7">
        <v>1</v>
      </c>
      <c r="Z7">
        <v>47</v>
      </c>
      <c r="AA7">
        <v>17</v>
      </c>
      <c r="AB7">
        <v>70</v>
      </c>
      <c r="AC7">
        <v>12</v>
      </c>
      <c r="AD7">
        <v>25</v>
      </c>
      <c r="AE7">
        <v>9</v>
      </c>
      <c r="AF7">
        <v>3</v>
      </c>
      <c r="AG7">
        <v>7</v>
      </c>
      <c r="AH7">
        <v>73</v>
      </c>
    </row>
    <row r="8" spans="1:34">
      <c r="A8">
        <v>2013</v>
      </c>
      <c r="B8" s="14">
        <v>43054.605879629627</v>
      </c>
      <c r="C8" t="s">
        <v>1059</v>
      </c>
      <c r="D8">
        <v>85</v>
      </c>
      <c r="E8">
        <v>168</v>
      </c>
      <c r="F8">
        <v>77</v>
      </c>
      <c r="G8">
        <v>8</v>
      </c>
      <c r="H8">
        <v>213</v>
      </c>
      <c r="I8">
        <v>917</v>
      </c>
      <c r="J8">
        <v>292</v>
      </c>
      <c r="K8">
        <v>0</v>
      </c>
      <c r="L8">
        <v>444</v>
      </c>
      <c r="M8">
        <v>476</v>
      </c>
      <c r="N8">
        <v>689</v>
      </c>
      <c r="O8">
        <v>57</v>
      </c>
      <c r="P8">
        <v>28</v>
      </c>
      <c r="Q8">
        <v>93</v>
      </c>
      <c r="R8">
        <v>0</v>
      </c>
      <c r="S8">
        <v>0</v>
      </c>
      <c r="T8">
        <v>0</v>
      </c>
      <c r="U8">
        <v>2</v>
      </c>
      <c r="V8">
        <v>30</v>
      </c>
      <c r="W8">
        <v>5</v>
      </c>
      <c r="X8">
        <v>54</v>
      </c>
      <c r="Y8">
        <v>0</v>
      </c>
      <c r="Z8">
        <v>223</v>
      </c>
      <c r="AA8">
        <v>47</v>
      </c>
      <c r="AB8">
        <v>348</v>
      </c>
      <c r="AC8">
        <v>142</v>
      </c>
      <c r="AD8">
        <v>103</v>
      </c>
      <c r="AE8">
        <v>659</v>
      </c>
      <c r="AF8">
        <v>33</v>
      </c>
      <c r="AG8">
        <v>86</v>
      </c>
      <c r="AH8">
        <v>559</v>
      </c>
    </row>
    <row r="9" spans="1:34">
      <c r="A9">
        <v>2014</v>
      </c>
      <c r="B9" s="14">
        <v>43054.605879629627</v>
      </c>
      <c r="C9" t="s">
        <v>1055</v>
      </c>
      <c r="D9">
        <v>191</v>
      </c>
      <c r="E9">
        <v>324</v>
      </c>
      <c r="F9">
        <v>133</v>
      </c>
      <c r="G9">
        <v>12</v>
      </c>
      <c r="H9">
        <v>339</v>
      </c>
      <c r="I9">
        <v>1905</v>
      </c>
      <c r="J9">
        <v>351</v>
      </c>
      <c r="K9">
        <v>46</v>
      </c>
      <c r="L9">
        <v>890</v>
      </c>
      <c r="M9">
        <v>588</v>
      </c>
      <c r="N9">
        <v>1125</v>
      </c>
      <c r="O9">
        <v>157</v>
      </c>
      <c r="P9">
        <v>54</v>
      </c>
      <c r="Q9">
        <v>175</v>
      </c>
      <c r="R9">
        <v>96</v>
      </c>
      <c r="S9">
        <v>5</v>
      </c>
      <c r="T9">
        <v>1161</v>
      </c>
      <c r="U9">
        <v>2</v>
      </c>
      <c r="V9">
        <v>93</v>
      </c>
      <c r="W9">
        <v>19</v>
      </c>
      <c r="X9">
        <v>66</v>
      </c>
      <c r="Y9">
        <v>2</v>
      </c>
      <c r="Z9">
        <v>443</v>
      </c>
      <c r="AA9">
        <v>134</v>
      </c>
      <c r="AB9">
        <v>768</v>
      </c>
      <c r="AC9">
        <v>207</v>
      </c>
      <c r="AD9">
        <v>199</v>
      </c>
      <c r="AE9">
        <v>752</v>
      </c>
      <c r="AF9">
        <v>51</v>
      </c>
      <c r="AG9">
        <v>136</v>
      </c>
      <c r="AH9">
        <v>763</v>
      </c>
    </row>
    <row r="10" spans="1:34">
      <c r="A10">
        <v>2014</v>
      </c>
      <c r="B10" s="14">
        <v>43054.605879629627</v>
      </c>
      <c r="C10" t="s">
        <v>1056</v>
      </c>
      <c r="D10">
        <v>124</v>
      </c>
      <c r="E10">
        <v>222</v>
      </c>
      <c r="F10">
        <v>88</v>
      </c>
      <c r="G10">
        <v>9</v>
      </c>
      <c r="H10">
        <v>243</v>
      </c>
      <c r="I10">
        <v>1348</v>
      </c>
      <c r="J10">
        <v>305</v>
      </c>
      <c r="K10">
        <v>35</v>
      </c>
      <c r="L10">
        <v>556</v>
      </c>
      <c r="M10">
        <v>495</v>
      </c>
      <c r="N10">
        <v>856</v>
      </c>
      <c r="O10">
        <v>104</v>
      </c>
      <c r="P10">
        <v>31</v>
      </c>
      <c r="Q10">
        <v>122</v>
      </c>
      <c r="R10">
        <v>66</v>
      </c>
      <c r="S10">
        <v>1</v>
      </c>
      <c r="T10">
        <v>806</v>
      </c>
      <c r="U10">
        <v>2</v>
      </c>
      <c r="V10">
        <v>85</v>
      </c>
      <c r="W10">
        <v>12</v>
      </c>
      <c r="X10">
        <v>62</v>
      </c>
      <c r="Y10">
        <v>0</v>
      </c>
      <c r="Z10">
        <v>294</v>
      </c>
      <c r="AA10">
        <v>58</v>
      </c>
      <c r="AB10">
        <v>521</v>
      </c>
      <c r="AC10">
        <v>166</v>
      </c>
      <c r="AD10">
        <v>136</v>
      </c>
      <c r="AE10">
        <v>696</v>
      </c>
      <c r="AF10">
        <v>39</v>
      </c>
      <c r="AG10">
        <v>79</v>
      </c>
      <c r="AH10">
        <v>482</v>
      </c>
    </row>
    <row r="11" spans="1:34">
      <c r="A11">
        <v>2014</v>
      </c>
      <c r="B11" s="14">
        <v>43054.605879629627</v>
      </c>
      <c r="C11" t="s">
        <v>1057</v>
      </c>
      <c r="D11">
        <v>54</v>
      </c>
      <c r="E11">
        <v>77</v>
      </c>
      <c r="F11">
        <v>28</v>
      </c>
      <c r="G11">
        <v>0</v>
      </c>
      <c r="H11">
        <v>66</v>
      </c>
      <c r="I11">
        <v>412</v>
      </c>
      <c r="J11">
        <v>35</v>
      </c>
      <c r="K11">
        <v>6</v>
      </c>
      <c r="L11">
        <v>252</v>
      </c>
      <c r="M11">
        <v>69</v>
      </c>
      <c r="N11">
        <v>219</v>
      </c>
      <c r="O11">
        <v>27</v>
      </c>
      <c r="P11">
        <v>17</v>
      </c>
      <c r="Q11">
        <v>43</v>
      </c>
      <c r="R11">
        <v>16</v>
      </c>
      <c r="S11">
        <v>2</v>
      </c>
      <c r="T11">
        <v>261</v>
      </c>
      <c r="U11">
        <v>0</v>
      </c>
      <c r="V11">
        <v>5</v>
      </c>
      <c r="W11">
        <v>6</v>
      </c>
      <c r="X11">
        <v>2</v>
      </c>
      <c r="Y11">
        <v>1</v>
      </c>
      <c r="Z11">
        <v>102</v>
      </c>
      <c r="AA11">
        <v>59</v>
      </c>
      <c r="AB11">
        <v>178</v>
      </c>
      <c r="AC11">
        <v>28</v>
      </c>
      <c r="AD11">
        <v>39</v>
      </c>
      <c r="AE11">
        <v>47</v>
      </c>
      <c r="AF11">
        <v>9</v>
      </c>
      <c r="AG11">
        <v>42</v>
      </c>
      <c r="AH11">
        <v>209</v>
      </c>
    </row>
    <row r="12" spans="1:34">
      <c r="A12">
        <v>2014</v>
      </c>
      <c r="B12" s="14">
        <v>43054.605879629627</v>
      </c>
      <c r="C12" t="s">
        <v>1058</v>
      </c>
      <c r="D12">
        <v>13</v>
      </c>
      <c r="E12">
        <v>25</v>
      </c>
      <c r="F12">
        <v>17</v>
      </c>
      <c r="G12">
        <v>3</v>
      </c>
      <c r="H12">
        <v>30</v>
      </c>
      <c r="I12">
        <v>145</v>
      </c>
      <c r="J12">
        <v>11</v>
      </c>
      <c r="K12">
        <v>5</v>
      </c>
      <c r="L12">
        <v>82</v>
      </c>
      <c r="M12">
        <v>24</v>
      </c>
      <c r="N12">
        <v>50</v>
      </c>
      <c r="O12">
        <v>26</v>
      </c>
      <c r="P12">
        <v>6</v>
      </c>
      <c r="Q12">
        <v>10</v>
      </c>
      <c r="R12">
        <v>14</v>
      </c>
      <c r="S12">
        <v>2</v>
      </c>
      <c r="T12">
        <v>94</v>
      </c>
      <c r="U12">
        <v>0</v>
      </c>
      <c r="V12">
        <v>3</v>
      </c>
      <c r="W12">
        <v>1</v>
      </c>
      <c r="X12">
        <v>2</v>
      </c>
      <c r="Y12">
        <v>1</v>
      </c>
      <c r="Z12">
        <v>47</v>
      </c>
      <c r="AA12">
        <v>17</v>
      </c>
      <c r="AB12">
        <v>69</v>
      </c>
      <c r="AC12">
        <v>13</v>
      </c>
      <c r="AD12">
        <v>24</v>
      </c>
      <c r="AE12">
        <v>9</v>
      </c>
      <c r="AF12">
        <v>3</v>
      </c>
      <c r="AG12">
        <v>15</v>
      </c>
      <c r="AH12">
        <v>72</v>
      </c>
    </row>
    <row r="13" spans="1:34">
      <c r="A13">
        <v>2014</v>
      </c>
      <c r="B13" s="14">
        <v>43054.605879629627</v>
      </c>
      <c r="C13" t="s">
        <v>1059</v>
      </c>
      <c r="D13">
        <v>85</v>
      </c>
      <c r="E13">
        <v>159</v>
      </c>
      <c r="F13">
        <v>77</v>
      </c>
      <c r="G13">
        <v>8</v>
      </c>
      <c r="H13">
        <v>211</v>
      </c>
      <c r="I13">
        <v>1077</v>
      </c>
      <c r="J13">
        <v>283</v>
      </c>
      <c r="K13">
        <v>27</v>
      </c>
      <c r="L13">
        <v>402</v>
      </c>
      <c r="M13">
        <v>474</v>
      </c>
      <c r="N13">
        <v>652</v>
      </c>
      <c r="O13">
        <v>58</v>
      </c>
      <c r="P13">
        <v>26</v>
      </c>
      <c r="Q13">
        <v>87</v>
      </c>
      <c r="R13">
        <v>52</v>
      </c>
      <c r="S13">
        <v>1</v>
      </c>
      <c r="T13">
        <v>0</v>
      </c>
      <c r="U13">
        <v>2</v>
      </c>
      <c r="V13">
        <v>20</v>
      </c>
      <c r="W13">
        <v>9</v>
      </c>
      <c r="X13">
        <v>58</v>
      </c>
      <c r="Y13">
        <v>0</v>
      </c>
      <c r="Z13">
        <v>219</v>
      </c>
      <c r="AA13">
        <v>48</v>
      </c>
      <c r="AB13">
        <v>354</v>
      </c>
      <c r="AC13">
        <v>133</v>
      </c>
      <c r="AD13">
        <v>105</v>
      </c>
      <c r="AE13">
        <v>660</v>
      </c>
      <c r="AF13">
        <v>32</v>
      </c>
      <c r="AG13">
        <v>58</v>
      </c>
      <c r="AH13">
        <v>334</v>
      </c>
    </row>
    <row r="14" spans="1:34">
      <c r="A14">
        <v>2015</v>
      </c>
      <c r="B14" s="14">
        <v>43054.605879629627</v>
      </c>
      <c r="C14" t="s">
        <v>1055</v>
      </c>
      <c r="D14">
        <v>189</v>
      </c>
      <c r="E14">
        <v>319</v>
      </c>
      <c r="F14">
        <v>133</v>
      </c>
      <c r="G14">
        <v>12</v>
      </c>
      <c r="H14">
        <v>333</v>
      </c>
      <c r="I14">
        <v>1887</v>
      </c>
      <c r="J14">
        <v>348</v>
      </c>
      <c r="K14">
        <v>45</v>
      </c>
      <c r="L14">
        <v>853</v>
      </c>
      <c r="M14">
        <v>579</v>
      </c>
      <c r="N14">
        <v>1107</v>
      </c>
      <c r="O14">
        <v>151</v>
      </c>
      <c r="P14">
        <v>53</v>
      </c>
      <c r="Q14">
        <v>172</v>
      </c>
      <c r="R14">
        <v>99</v>
      </c>
      <c r="S14">
        <v>6</v>
      </c>
      <c r="T14">
        <v>1071</v>
      </c>
      <c r="U14">
        <v>2</v>
      </c>
      <c r="V14">
        <v>90</v>
      </c>
      <c r="W14">
        <v>20</v>
      </c>
      <c r="X14">
        <v>64</v>
      </c>
      <c r="Y14">
        <v>2</v>
      </c>
      <c r="Z14">
        <v>446</v>
      </c>
      <c r="AA14">
        <v>135</v>
      </c>
      <c r="AB14">
        <v>738</v>
      </c>
      <c r="AC14">
        <v>206</v>
      </c>
      <c r="AD14">
        <v>197</v>
      </c>
      <c r="AE14">
        <v>744</v>
      </c>
      <c r="AF14">
        <v>49</v>
      </c>
      <c r="AG14">
        <v>130</v>
      </c>
      <c r="AH14">
        <v>764</v>
      </c>
    </row>
    <row r="15" spans="1:34">
      <c r="A15">
        <v>2015</v>
      </c>
      <c r="B15" s="14">
        <v>43054.605879629627</v>
      </c>
      <c r="C15" t="s">
        <v>1056</v>
      </c>
      <c r="D15">
        <v>123</v>
      </c>
      <c r="E15">
        <v>224</v>
      </c>
      <c r="F15">
        <v>88</v>
      </c>
      <c r="G15">
        <v>9</v>
      </c>
      <c r="H15">
        <v>236</v>
      </c>
      <c r="I15">
        <v>1333</v>
      </c>
      <c r="J15">
        <v>305</v>
      </c>
      <c r="K15">
        <v>33</v>
      </c>
      <c r="L15">
        <v>534</v>
      </c>
      <c r="M15">
        <v>487</v>
      </c>
      <c r="N15">
        <v>856</v>
      </c>
      <c r="O15">
        <v>97</v>
      </c>
      <c r="P15">
        <v>30</v>
      </c>
      <c r="Q15">
        <v>122</v>
      </c>
      <c r="R15">
        <v>69</v>
      </c>
      <c r="S15">
        <v>2</v>
      </c>
      <c r="T15">
        <v>744</v>
      </c>
      <c r="U15">
        <v>2</v>
      </c>
      <c r="V15">
        <v>81</v>
      </c>
      <c r="W15">
        <v>13</v>
      </c>
      <c r="X15">
        <v>60</v>
      </c>
      <c r="Y15">
        <v>1</v>
      </c>
      <c r="Z15">
        <v>294</v>
      </c>
      <c r="AA15">
        <v>58</v>
      </c>
      <c r="AB15">
        <v>493</v>
      </c>
      <c r="AC15">
        <v>159</v>
      </c>
      <c r="AD15">
        <v>136</v>
      </c>
      <c r="AE15">
        <v>689</v>
      </c>
      <c r="AF15">
        <v>37</v>
      </c>
      <c r="AG15">
        <v>91</v>
      </c>
      <c r="AH15">
        <v>483</v>
      </c>
    </row>
    <row r="16" spans="1:34">
      <c r="A16">
        <v>2015</v>
      </c>
      <c r="B16" s="14">
        <v>43054.605879629627</v>
      </c>
      <c r="C16" t="s">
        <v>1057</v>
      </c>
      <c r="D16">
        <v>53</v>
      </c>
      <c r="E16">
        <v>72</v>
      </c>
      <c r="F16">
        <v>28</v>
      </c>
      <c r="G16">
        <v>0</v>
      </c>
      <c r="H16">
        <v>68</v>
      </c>
      <c r="I16">
        <v>412</v>
      </c>
      <c r="J16">
        <v>32</v>
      </c>
      <c r="K16">
        <v>8</v>
      </c>
      <c r="L16">
        <v>237</v>
      </c>
      <c r="M16">
        <v>69</v>
      </c>
      <c r="N16">
        <v>211</v>
      </c>
      <c r="O16">
        <v>28</v>
      </c>
      <c r="P16">
        <v>17</v>
      </c>
      <c r="Q16">
        <v>41</v>
      </c>
      <c r="R16">
        <v>15</v>
      </c>
      <c r="S16">
        <v>3</v>
      </c>
      <c r="T16">
        <v>234</v>
      </c>
      <c r="U16">
        <v>0</v>
      </c>
      <c r="V16">
        <v>6</v>
      </c>
      <c r="W16">
        <v>6</v>
      </c>
      <c r="X16">
        <v>2</v>
      </c>
      <c r="Y16">
        <v>0</v>
      </c>
      <c r="Z16">
        <v>104</v>
      </c>
      <c r="AA16">
        <v>61</v>
      </c>
      <c r="AB16">
        <v>176</v>
      </c>
      <c r="AC16">
        <v>32</v>
      </c>
      <c r="AD16">
        <v>39</v>
      </c>
      <c r="AE16">
        <v>47</v>
      </c>
      <c r="AF16">
        <v>8</v>
      </c>
      <c r="AG16">
        <v>32</v>
      </c>
      <c r="AH16">
        <v>212</v>
      </c>
    </row>
    <row r="17" spans="1:34">
      <c r="A17">
        <v>2015</v>
      </c>
      <c r="B17" s="14">
        <v>43054.605879629627</v>
      </c>
      <c r="C17" t="s">
        <v>1058</v>
      </c>
      <c r="D17">
        <v>13</v>
      </c>
      <c r="E17">
        <v>23</v>
      </c>
      <c r="F17">
        <v>17</v>
      </c>
      <c r="G17">
        <v>3</v>
      </c>
      <c r="H17">
        <v>29</v>
      </c>
      <c r="I17">
        <v>142</v>
      </c>
      <c r="J17">
        <v>11</v>
      </c>
      <c r="K17">
        <v>4</v>
      </c>
      <c r="L17">
        <v>82</v>
      </c>
      <c r="M17">
        <v>23</v>
      </c>
      <c r="N17">
        <v>40</v>
      </c>
      <c r="O17">
        <v>26</v>
      </c>
      <c r="P17">
        <v>6</v>
      </c>
      <c r="Q17">
        <v>9</v>
      </c>
      <c r="R17">
        <v>15</v>
      </c>
      <c r="S17">
        <v>1</v>
      </c>
      <c r="T17">
        <v>93</v>
      </c>
      <c r="U17">
        <v>0</v>
      </c>
      <c r="V17">
        <v>3</v>
      </c>
      <c r="W17">
        <v>1</v>
      </c>
      <c r="X17">
        <v>2</v>
      </c>
      <c r="Y17">
        <v>1</v>
      </c>
      <c r="Z17">
        <v>48</v>
      </c>
      <c r="AA17">
        <v>16</v>
      </c>
      <c r="AB17">
        <v>69</v>
      </c>
      <c r="AC17">
        <v>15</v>
      </c>
      <c r="AD17">
        <v>22</v>
      </c>
      <c r="AE17">
        <v>8</v>
      </c>
      <c r="AF17">
        <v>4</v>
      </c>
      <c r="AG17">
        <v>7</v>
      </c>
      <c r="AH17">
        <v>69</v>
      </c>
    </row>
    <row r="18" spans="1:34">
      <c r="A18">
        <v>2015</v>
      </c>
      <c r="B18" s="14">
        <v>43054.605879629627</v>
      </c>
      <c r="C18" t="s">
        <v>1059</v>
      </c>
      <c r="D18">
        <v>85</v>
      </c>
      <c r="E18">
        <v>149</v>
      </c>
      <c r="F18">
        <v>74</v>
      </c>
      <c r="G18">
        <v>9</v>
      </c>
      <c r="H18">
        <v>205</v>
      </c>
      <c r="I18">
        <v>1070</v>
      </c>
      <c r="J18">
        <v>279</v>
      </c>
      <c r="K18">
        <v>28</v>
      </c>
      <c r="L18">
        <v>385</v>
      </c>
      <c r="M18">
        <v>463</v>
      </c>
      <c r="N18">
        <v>690</v>
      </c>
      <c r="O18">
        <v>52</v>
      </c>
      <c r="P18">
        <v>24</v>
      </c>
      <c r="Q18">
        <v>83</v>
      </c>
      <c r="R18">
        <v>55</v>
      </c>
      <c r="S18">
        <v>2</v>
      </c>
      <c r="T18">
        <v>0</v>
      </c>
      <c r="U18">
        <v>2</v>
      </c>
      <c r="V18">
        <v>78</v>
      </c>
      <c r="W18">
        <v>8</v>
      </c>
      <c r="X18">
        <v>56</v>
      </c>
      <c r="Y18">
        <v>0</v>
      </c>
      <c r="Z18">
        <v>221</v>
      </c>
      <c r="AA18">
        <v>47</v>
      </c>
      <c r="AB18">
        <v>308</v>
      </c>
      <c r="AC18">
        <v>123</v>
      </c>
      <c r="AD18">
        <v>106</v>
      </c>
      <c r="AE18">
        <v>658</v>
      </c>
      <c r="AF18">
        <v>30</v>
      </c>
      <c r="AG18">
        <v>79</v>
      </c>
      <c r="AH18">
        <v>355</v>
      </c>
    </row>
    <row r="19" spans="1:34">
      <c r="A19">
        <v>2016</v>
      </c>
      <c r="B19" s="14">
        <v>43054.605879629627</v>
      </c>
      <c r="C19" t="s">
        <v>1055</v>
      </c>
      <c r="D19">
        <v>189</v>
      </c>
      <c r="E19">
        <v>305</v>
      </c>
      <c r="F19">
        <v>126</v>
      </c>
      <c r="G19">
        <v>12</v>
      </c>
      <c r="H19">
        <v>322</v>
      </c>
      <c r="I19">
        <v>1863</v>
      </c>
      <c r="J19">
        <v>340</v>
      </c>
      <c r="K19">
        <v>46</v>
      </c>
      <c r="L19">
        <v>836</v>
      </c>
      <c r="M19">
        <v>571</v>
      </c>
      <c r="N19">
        <v>1082</v>
      </c>
      <c r="O19">
        <v>145</v>
      </c>
      <c r="P19">
        <v>53</v>
      </c>
      <c r="Q19">
        <v>169</v>
      </c>
      <c r="R19">
        <v>101</v>
      </c>
      <c r="S19">
        <v>8</v>
      </c>
      <c r="T19">
        <v>1054</v>
      </c>
      <c r="U19">
        <v>2</v>
      </c>
      <c r="V19">
        <v>89</v>
      </c>
      <c r="W19">
        <v>20</v>
      </c>
      <c r="X19">
        <v>62</v>
      </c>
      <c r="Y19">
        <v>2</v>
      </c>
      <c r="Z19">
        <v>435</v>
      </c>
      <c r="AA19">
        <v>137</v>
      </c>
      <c r="AB19">
        <v>731</v>
      </c>
      <c r="AC19">
        <v>205</v>
      </c>
      <c r="AD19">
        <v>176</v>
      </c>
      <c r="AE19">
        <v>749</v>
      </c>
      <c r="AF19">
        <v>49</v>
      </c>
      <c r="AG19">
        <v>123</v>
      </c>
      <c r="AH19">
        <v>788</v>
      </c>
    </row>
    <row r="20" spans="1:34">
      <c r="A20">
        <v>2016</v>
      </c>
      <c r="B20" s="14">
        <v>43054.605879629627</v>
      </c>
      <c r="C20" t="s">
        <v>1056</v>
      </c>
      <c r="D20">
        <v>122</v>
      </c>
      <c r="E20">
        <v>205</v>
      </c>
      <c r="F20">
        <v>83</v>
      </c>
      <c r="G20">
        <v>9</v>
      </c>
      <c r="H20">
        <v>225</v>
      </c>
      <c r="I20">
        <v>1302</v>
      </c>
      <c r="J20">
        <v>296</v>
      </c>
      <c r="K20">
        <v>34</v>
      </c>
      <c r="L20">
        <v>521</v>
      </c>
      <c r="M20">
        <v>478</v>
      </c>
      <c r="N20">
        <v>836</v>
      </c>
      <c r="O20">
        <v>92</v>
      </c>
      <c r="P20">
        <v>30</v>
      </c>
      <c r="Q20">
        <v>120</v>
      </c>
      <c r="R20">
        <v>70</v>
      </c>
      <c r="S20">
        <v>2</v>
      </c>
      <c r="T20">
        <v>769</v>
      </c>
      <c r="U20">
        <v>2</v>
      </c>
      <c r="V20">
        <v>82</v>
      </c>
      <c r="W20">
        <v>13</v>
      </c>
      <c r="X20">
        <v>58</v>
      </c>
      <c r="Y20">
        <v>1</v>
      </c>
      <c r="Z20">
        <v>70</v>
      </c>
      <c r="AA20">
        <v>57</v>
      </c>
      <c r="AB20">
        <v>487</v>
      </c>
      <c r="AC20">
        <v>155</v>
      </c>
      <c r="AD20">
        <v>114</v>
      </c>
      <c r="AE20">
        <v>692</v>
      </c>
      <c r="AF20">
        <v>39</v>
      </c>
      <c r="AG20">
        <v>84</v>
      </c>
      <c r="AH20">
        <v>516</v>
      </c>
    </row>
    <row r="21" spans="1:34">
      <c r="A21">
        <v>2016</v>
      </c>
      <c r="B21" s="14">
        <v>43054.605879629627</v>
      </c>
      <c r="C21" t="s">
        <v>1057</v>
      </c>
      <c r="D21">
        <v>54</v>
      </c>
      <c r="E21">
        <v>73</v>
      </c>
      <c r="F21">
        <v>27</v>
      </c>
      <c r="G21">
        <v>0</v>
      </c>
      <c r="H21">
        <v>68</v>
      </c>
      <c r="I21">
        <v>415</v>
      </c>
      <c r="J21">
        <v>33</v>
      </c>
      <c r="K21">
        <v>7</v>
      </c>
      <c r="L21">
        <v>231</v>
      </c>
      <c r="M21">
        <v>69</v>
      </c>
      <c r="N21">
        <v>198</v>
      </c>
      <c r="O21">
        <v>26</v>
      </c>
      <c r="P21">
        <v>15</v>
      </c>
      <c r="Q21">
        <v>41</v>
      </c>
      <c r="R21">
        <v>16</v>
      </c>
      <c r="S21">
        <v>5</v>
      </c>
      <c r="T21">
        <v>223</v>
      </c>
      <c r="U21">
        <v>0</v>
      </c>
      <c r="V21">
        <v>4</v>
      </c>
      <c r="W21">
        <v>6</v>
      </c>
      <c r="X21">
        <v>2</v>
      </c>
      <c r="Y21">
        <v>0</v>
      </c>
      <c r="Z21">
        <v>104</v>
      </c>
      <c r="AA21">
        <v>64</v>
      </c>
      <c r="AB21">
        <v>173</v>
      </c>
      <c r="AC21">
        <v>35</v>
      </c>
      <c r="AD21">
        <v>41</v>
      </c>
      <c r="AE21">
        <v>49</v>
      </c>
      <c r="AF21">
        <v>7</v>
      </c>
      <c r="AG21">
        <v>32</v>
      </c>
      <c r="AH21">
        <v>205</v>
      </c>
    </row>
    <row r="22" spans="1:34">
      <c r="A22">
        <v>2016</v>
      </c>
      <c r="B22" s="14">
        <v>43054.605879629627</v>
      </c>
      <c r="C22" t="s">
        <v>1058</v>
      </c>
      <c r="D22">
        <v>13</v>
      </c>
      <c r="E22">
        <v>27</v>
      </c>
      <c r="F22">
        <v>16</v>
      </c>
      <c r="G22">
        <v>3</v>
      </c>
      <c r="H22">
        <v>29</v>
      </c>
      <c r="I22">
        <v>146</v>
      </c>
      <c r="J22">
        <v>11</v>
      </c>
      <c r="K22">
        <v>5</v>
      </c>
      <c r="L22">
        <v>84</v>
      </c>
      <c r="M22">
        <v>24</v>
      </c>
      <c r="N22">
        <v>48</v>
      </c>
      <c r="O22">
        <v>27</v>
      </c>
      <c r="P22">
        <v>8</v>
      </c>
      <c r="Q22">
        <v>8</v>
      </c>
      <c r="R22">
        <v>15</v>
      </c>
      <c r="S22">
        <v>1</v>
      </c>
      <c r="T22">
        <v>62</v>
      </c>
      <c r="U22">
        <v>0</v>
      </c>
      <c r="V22">
        <v>3</v>
      </c>
      <c r="W22">
        <v>1</v>
      </c>
      <c r="X22">
        <v>2</v>
      </c>
      <c r="Y22">
        <v>1</v>
      </c>
      <c r="Z22">
        <v>46</v>
      </c>
      <c r="AA22">
        <v>16</v>
      </c>
      <c r="AB22">
        <v>71</v>
      </c>
      <c r="AC22">
        <v>15</v>
      </c>
      <c r="AD22">
        <v>21</v>
      </c>
      <c r="AE22">
        <v>8</v>
      </c>
      <c r="AF22">
        <v>3</v>
      </c>
      <c r="AG22">
        <v>7</v>
      </c>
      <c r="AH22">
        <v>67</v>
      </c>
    </row>
    <row r="23" spans="1:34">
      <c r="A23">
        <v>2016</v>
      </c>
      <c r="B23" s="14">
        <v>43054.605879629627</v>
      </c>
      <c r="C23" t="s">
        <v>1059</v>
      </c>
      <c r="D23">
        <v>81</v>
      </c>
      <c r="E23">
        <v>150</v>
      </c>
      <c r="F23">
        <v>69</v>
      </c>
      <c r="G23">
        <v>9</v>
      </c>
      <c r="H23">
        <v>191</v>
      </c>
      <c r="I23">
        <v>1031</v>
      </c>
      <c r="J23">
        <v>275</v>
      </c>
      <c r="K23">
        <v>27</v>
      </c>
      <c r="L23">
        <v>378</v>
      </c>
      <c r="M23">
        <v>455</v>
      </c>
      <c r="N23">
        <v>661</v>
      </c>
      <c r="O23">
        <v>52</v>
      </c>
      <c r="P23">
        <v>24</v>
      </c>
      <c r="Q23">
        <v>84</v>
      </c>
      <c r="R23">
        <v>54</v>
      </c>
      <c r="S23">
        <v>2</v>
      </c>
      <c r="T23">
        <v>593</v>
      </c>
      <c r="U23">
        <v>2</v>
      </c>
      <c r="V23">
        <v>77</v>
      </c>
      <c r="W23">
        <v>8</v>
      </c>
      <c r="X23">
        <v>54</v>
      </c>
      <c r="Y23">
        <v>0</v>
      </c>
      <c r="Z23">
        <v>215</v>
      </c>
      <c r="AA23">
        <v>47</v>
      </c>
      <c r="AB23">
        <v>300</v>
      </c>
      <c r="AC23">
        <v>123</v>
      </c>
      <c r="AD23">
        <v>90</v>
      </c>
      <c r="AE23">
        <v>657</v>
      </c>
      <c r="AF23">
        <v>32</v>
      </c>
      <c r="AG23">
        <v>74</v>
      </c>
      <c r="AH23">
        <v>387</v>
      </c>
    </row>
  </sheetData>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E107"/>
  <sheetViews>
    <sheetView workbookViewId="0"/>
  </sheetViews>
  <sheetFormatPr defaultRowHeight="15"/>
  <sheetData>
    <row r="1" spans="1:5">
      <c r="A1">
        <v>11.6</v>
      </c>
      <c r="B1" t="s">
        <v>4962</v>
      </c>
    </row>
    <row r="2" spans="1:5">
      <c r="A2" s="10" t="str">
        <f>HYPERLINK("#'Contents'!B213", "Back to Contents")</f>
        <v>Back to Contents</v>
      </c>
    </row>
    <row r="3" spans="1:5">
      <c r="A3" t="s">
        <v>110</v>
      </c>
      <c r="B3" t="s">
        <v>109</v>
      </c>
      <c r="C3" t="s">
        <v>108</v>
      </c>
      <c r="D3" t="s">
        <v>805</v>
      </c>
      <c r="E3" t="s">
        <v>4210</v>
      </c>
    </row>
    <row r="4" spans="1:5">
      <c r="A4" t="s">
        <v>126</v>
      </c>
      <c r="B4" s="14">
        <v>43054.608703703707</v>
      </c>
      <c r="C4">
        <v>2013</v>
      </c>
      <c r="D4" t="s">
        <v>4224</v>
      </c>
      <c r="E4">
        <v>45000</v>
      </c>
    </row>
    <row r="5" spans="1:5">
      <c r="A5" t="s">
        <v>126</v>
      </c>
      <c r="B5" s="14">
        <v>43054.608703703707</v>
      </c>
      <c r="C5">
        <v>2013</v>
      </c>
      <c r="D5" t="s">
        <v>4231</v>
      </c>
      <c r="E5">
        <v>45000</v>
      </c>
    </row>
    <row r="6" spans="1:5">
      <c r="A6" t="s">
        <v>126</v>
      </c>
      <c r="B6" s="14">
        <v>43054.608703703707</v>
      </c>
      <c r="C6">
        <v>2014</v>
      </c>
      <c r="D6" t="s">
        <v>4224</v>
      </c>
      <c r="E6">
        <v>45000</v>
      </c>
    </row>
    <row r="7" spans="1:5">
      <c r="A7" t="s">
        <v>126</v>
      </c>
      <c r="B7" s="14">
        <v>43054.608703703707</v>
      </c>
      <c r="C7">
        <v>2014</v>
      </c>
      <c r="D7" t="s">
        <v>4231</v>
      </c>
      <c r="E7">
        <v>45000</v>
      </c>
    </row>
    <row r="8" spans="1:5">
      <c r="A8" t="s">
        <v>126</v>
      </c>
      <c r="B8" s="14">
        <v>43054.608703703707</v>
      </c>
      <c r="C8">
        <v>2015</v>
      </c>
      <c r="D8" t="s">
        <v>4224</v>
      </c>
      <c r="E8">
        <v>45000</v>
      </c>
    </row>
    <row r="9" spans="1:5">
      <c r="A9" t="s">
        <v>126</v>
      </c>
      <c r="B9" s="14">
        <v>43054.608703703707</v>
      </c>
      <c r="C9">
        <v>2015</v>
      </c>
      <c r="D9" t="s">
        <v>4231</v>
      </c>
      <c r="E9">
        <v>45000</v>
      </c>
    </row>
    <row r="10" spans="1:5">
      <c r="A10" t="s">
        <v>126</v>
      </c>
      <c r="B10" s="14">
        <v>43054.608703703707</v>
      </c>
      <c r="C10">
        <v>2016</v>
      </c>
      <c r="D10" t="s">
        <v>4224</v>
      </c>
      <c r="E10">
        <v>45000</v>
      </c>
    </row>
    <row r="11" spans="1:5">
      <c r="A11" t="s">
        <v>126</v>
      </c>
      <c r="B11" s="14">
        <v>43054.608703703707</v>
      </c>
      <c r="C11">
        <v>2016</v>
      </c>
      <c r="D11" t="s">
        <v>4231</v>
      </c>
      <c r="E11">
        <v>45000</v>
      </c>
    </row>
    <row r="12" spans="1:5">
      <c r="A12" t="s">
        <v>147</v>
      </c>
      <c r="B12" s="14">
        <v>43054.608703703707</v>
      </c>
      <c r="C12">
        <v>2013</v>
      </c>
      <c r="D12" t="s">
        <v>7509</v>
      </c>
      <c r="E12">
        <v>35000</v>
      </c>
    </row>
    <row r="13" spans="1:5">
      <c r="A13" t="s">
        <v>147</v>
      </c>
      <c r="B13" s="14">
        <v>43054.608703703707</v>
      </c>
      <c r="C13">
        <v>2014</v>
      </c>
      <c r="D13" t="s">
        <v>7509</v>
      </c>
      <c r="E13">
        <v>35000</v>
      </c>
    </row>
    <row r="14" spans="1:5">
      <c r="A14" t="s">
        <v>147</v>
      </c>
      <c r="B14" s="14">
        <v>43054.608703703707</v>
      </c>
      <c r="C14">
        <v>2015</v>
      </c>
      <c r="D14" t="s">
        <v>7510</v>
      </c>
      <c r="E14">
        <v>35000</v>
      </c>
    </row>
    <row r="15" spans="1:5">
      <c r="A15" t="s">
        <v>147</v>
      </c>
      <c r="B15" s="14">
        <v>43054.608703703707</v>
      </c>
      <c r="C15">
        <v>2016</v>
      </c>
      <c r="D15" t="s">
        <v>7510</v>
      </c>
      <c r="E15">
        <v>35000</v>
      </c>
    </row>
    <row r="16" spans="1:5">
      <c r="A16" t="s">
        <v>155</v>
      </c>
      <c r="B16" s="14">
        <v>43054.608703703707</v>
      </c>
      <c r="C16">
        <v>2013</v>
      </c>
      <c r="D16" t="s">
        <v>4248</v>
      </c>
      <c r="E16">
        <v>20000</v>
      </c>
    </row>
    <row r="17" spans="1:5">
      <c r="A17" t="s">
        <v>155</v>
      </c>
      <c r="B17" s="14">
        <v>43054.608703703707</v>
      </c>
      <c r="C17">
        <v>2013</v>
      </c>
      <c r="D17" t="s">
        <v>4249</v>
      </c>
      <c r="E17">
        <v>4000</v>
      </c>
    </row>
    <row r="18" spans="1:5">
      <c r="A18" t="s">
        <v>155</v>
      </c>
      <c r="B18" s="14">
        <v>43054.608703703707</v>
      </c>
      <c r="C18">
        <v>2013</v>
      </c>
      <c r="D18" t="s">
        <v>4298</v>
      </c>
      <c r="E18">
        <v>20000</v>
      </c>
    </row>
    <row r="19" spans="1:5">
      <c r="A19" t="s">
        <v>155</v>
      </c>
      <c r="B19" s="14">
        <v>43054.608703703707</v>
      </c>
      <c r="C19">
        <v>2013</v>
      </c>
      <c r="D19" t="s">
        <v>4250</v>
      </c>
      <c r="E19">
        <v>20000</v>
      </c>
    </row>
    <row r="20" spans="1:5">
      <c r="A20" t="s">
        <v>155</v>
      </c>
      <c r="B20" s="14">
        <v>43054.608703703707</v>
      </c>
      <c r="C20">
        <v>2014</v>
      </c>
      <c r="D20" t="s">
        <v>4248</v>
      </c>
      <c r="E20">
        <v>20000</v>
      </c>
    </row>
    <row r="21" spans="1:5">
      <c r="A21" t="s">
        <v>155</v>
      </c>
      <c r="B21" s="14">
        <v>43054.608703703707</v>
      </c>
      <c r="C21">
        <v>2014</v>
      </c>
      <c r="D21" t="s">
        <v>4249</v>
      </c>
      <c r="E21">
        <v>4000</v>
      </c>
    </row>
    <row r="22" spans="1:5">
      <c r="A22" t="s">
        <v>155</v>
      </c>
      <c r="B22" s="14">
        <v>43054.608703703707</v>
      </c>
      <c r="C22">
        <v>2014</v>
      </c>
      <c r="D22" t="s">
        <v>4298</v>
      </c>
      <c r="E22">
        <v>20000</v>
      </c>
    </row>
    <row r="23" spans="1:5">
      <c r="A23" t="s">
        <v>155</v>
      </c>
      <c r="B23" s="14">
        <v>43054.608703703707</v>
      </c>
      <c r="C23">
        <v>2014</v>
      </c>
      <c r="D23" t="s">
        <v>4250</v>
      </c>
      <c r="E23">
        <v>20000</v>
      </c>
    </row>
    <row r="24" spans="1:5">
      <c r="A24" t="s">
        <v>155</v>
      </c>
      <c r="B24" s="14">
        <v>43054.608703703707</v>
      </c>
      <c r="C24">
        <v>2015</v>
      </c>
      <c r="D24" t="s">
        <v>4248</v>
      </c>
      <c r="E24">
        <v>20000</v>
      </c>
    </row>
    <row r="25" spans="1:5">
      <c r="A25" t="s">
        <v>155</v>
      </c>
      <c r="B25" s="14">
        <v>43054.608703703707</v>
      </c>
      <c r="C25">
        <v>2015</v>
      </c>
      <c r="D25" t="s">
        <v>4249</v>
      </c>
      <c r="E25">
        <v>4000</v>
      </c>
    </row>
    <row r="26" spans="1:5">
      <c r="A26" t="s">
        <v>155</v>
      </c>
      <c r="B26" s="14">
        <v>43054.608703703707</v>
      </c>
      <c r="C26">
        <v>2015</v>
      </c>
      <c r="D26" t="s">
        <v>4298</v>
      </c>
      <c r="E26">
        <v>20000</v>
      </c>
    </row>
    <row r="27" spans="1:5">
      <c r="A27" t="s">
        <v>155</v>
      </c>
      <c r="B27" s="14">
        <v>43054.608703703707</v>
      </c>
      <c r="C27">
        <v>2015</v>
      </c>
      <c r="D27" t="s">
        <v>4250</v>
      </c>
      <c r="E27">
        <v>20000</v>
      </c>
    </row>
    <row r="28" spans="1:5">
      <c r="A28" t="s">
        <v>155</v>
      </c>
      <c r="B28" s="14">
        <v>43054.608703703707</v>
      </c>
      <c r="C28">
        <v>2016</v>
      </c>
      <c r="D28" t="s">
        <v>4248</v>
      </c>
      <c r="E28">
        <v>20000</v>
      </c>
    </row>
    <row r="29" spans="1:5">
      <c r="A29" t="s">
        <v>155</v>
      </c>
      <c r="B29" s="14">
        <v>43054.608703703707</v>
      </c>
      <c r="C29">
        <v>2016</v>
      </c>
      <c r="D29" t="s">
        <v>4249</v>
      </c>
      <c r="E29">
        <v>4000</v>
      </c>
    </row>
    <row r="30" spans="1:5">
      <c r="A30" t="s">
        <v>155</v>
      </c>
      <c r="B30" s="14">
        <v>43054.608703703707</v>
      </c>
      <c r="C30">
        <v>2016</v>
      </c>
      <c r="D30" t="s">
        <v>4298</v>
      </c>
      <c r="E30">
        <v>20000</v>
      </c>
    </row>
    <row r="31" spans="1:5">
      <c r="A31" t="s">
        <v>155</v>
      </c>
      <c r="B31" s="14">
        <v>43054.608703703707</v>
      </c>
      <c r="C31">
        <v>2016</v>
      </c>
      <c r="D31" t="s">
        <v>4250</v>
      </c>
      <c r="E31">
        <v>20000</v>
      </c>
    </row>
    <row r="32" spans="1:5">
      <c r="A32" t="s">
        <v>180</v>
      </c>
      <c r="B32" s="14">
        <v>43054.608703703707</v>
      </c>
      <c r="C32">
        <v>2015</v>
      </c>
      <c r="D32" t="s">
        <v>7484</v>
      </c>
      <c r="E32">
        <v>3200</v>
      </c>
    </row>
    <row r="33" spans="1:5">
      <c r="A33" t="s">
        <v>192</v>
      </c>
      <c r="B33" s="14">
        <v>43054.608703703707</v>
      </c>
      <c r="C33">
        <v>2013</v>
      </c>
      <c r="D33" t="s">
        <v>4251</v>
      </c>
      <c r="E33">
        <v>2000000</v>
      </c>
    </row>
    <row r="34" spans="1:5">
      <c r="A34" t="s">
        <v>192</v>
      </c>
      <c r="B34" s="14">
        <v>43054.608703703707</v>
      </c>
      <c r="C34">
        <v>2014</v>
      </c>
      <c r="D34" t="s">
        <v>4251</v>
      </c>
      <c r="E34">
        <v>2000000</v>
      </c>
    </row>
    <row r="35" spans="1:5">
      <c r="A35" t="s">
        <v>192</v>
      </c>
      <c r="B35" s="14">
        <v>43054.608703703707</v>
      </c>
      <c r="C35">
        <v>2015</v>
      </c>
      <c r="D35" t="s">
        <v>4251</v>
      </c>
      <c r="E35">
        <v>2000000</v>
      </c>
    </row>
    <row r="36" spans="1:5">
      <c r="A36" t="s">
        <v>192</v>
      </c>
      <c r="B36" s="14">
        <v>43054.608703703707</v>
      </c>
      <c r="C36">
        <v>2016</v>
      </c>
      <c r="D36" t="s">
        <v>4251</v>
      </c>
      <c r="E36">
        <v>2000000</v>
      </c>
    </row>
    <row r="37" spans="1:5">
      <c r="A37" t="s">
        <v>215</v>
      </c>
      <c r="B37" s="14">
        <v>43054.608703703707</v>
      </c>
      <c r="C37">
        <v>2013</v>
      </c>
      <c r="D37" t="s">
        <v>4252</v>
      </c>
      <c r="E37">
        <v>6670</v>
      </c>
    </row>
    <row r="38" spans="1:5">
      <c r="A38" t="s">
        <v>215</v>
      </c>
      <c r="B38" s="14">
        <v>43054.608703703707</v>
      </c>
      <c r="C38">
        <v>2014</v>
      </c>
      <c r="D38" t="s">
        <v>4252</v>
      </c>
      <c r="E38">
        <v>6670</v>
      </c>
    </row>
    <row r="39" spans="1:5">
      <c r="A39" t="s">
        <v>215</v>
      </c>
      <c r="B39" s="14">
        <v>43054.608703703707</v>
      </c>
      <c r="C39">
        <v>2015</v>
      </c>
      <c r="D39" t="s">
        <v>4252</v>
      </c>
      <c r="E39">
        <v>6670</v>
      </c>
    </row>
    <row r="40" spans="1:5">
      <c r="A40" t="s">
        <v>215</v>
      </c>
      <c r="B40" s="14">
        <v>43054.608703703707</v>
      </c>
      <c r="C40">
        <v>2016</v>
      </c>
      <c r="D40" t="s">
        <v>4252</v>
      </c>
      <c r="E40">
        <v>6670</v>
      </c>
    </row>
    <row r="41" spans="1:5">
      <c r="A41" t="s">
        <v>263</v>
      </c>
      <c r="B41" s="14">
        <v>43054.608703703707</v>
      </c>
      <c r="C41">
        <v>2013</v>
      </c>
      <c r="D41" t="s">
        <v>4253</v>
      </c>
      <c r="E41">
        <v>1448.1</v>
      </c>
    </row>
    <row r="42" spans="1:5">
      <c r="A42" t="s">
        <v>263</v>
      </c>
      <c r="B42" s="14">
        <v>43054.608703703707</v>
      </c>
      <c r="C42">
        <v>2013</v>
      </c>
      <c r="D42" t="s">
        <v>4254</v>
      </c>
      <c r="E42">
        <v>86.89</v>
      </c>
    </row>
    <row r="43" spans="1:5">
      <c r="A43" t="s">
        <v>263</v>
      </c>
      <c r="B43" s="14">
        <v>43054.608703703707</v>
      </c>
      <c r="C43">
        <v>2014</v>
      </c>
      <c r="D43" t="s">
        <v>4253</v>
      </c>
      <c r="E43">
        <v>1448.1</v>
      </c>
    </row>
    <row r="44" spans="1:5">
      <c r="A44" t="s">
        <v>263</v>
      </c>
      <c r="B44" s="14">
        <v>43054.608703703707</v>
      </c>
      <c r="C44">
        <v>2014</v>
      </c>
      <c r="D44" t="s">
        <v>4254</v>
      </c>
      <c r="E44">
        <v>86.89</v>
      </c>
    </row>
    <row r="45" spans="1:5">
      <c r="A45" t="s">
        <v>263</v>
      </c>
      <c r="B45" s="14">
        <v>43054.608703703707</v>
      </c>
      <c r="C45">
        <v>2015</v>
      </c>
      <c r="D45" t="s">
        <v>4253</v>
      </c>
      <c r="E45">
        <v>1448.1</v>
      </c>
    </row>
    <row r="46" spans="1:5">
      <c r="A46" t="s">
        <v>263</v>
      </c>
      <c r="B46" s="14">
        <v>43054.608703703707</v>
      </c>
      <c r="C46">
        <v>2015</v>
      </c>
      <c r="D46" t="s">
        <v>4254</v>
      </c>
      <c r="E46">
        <v>86.89</v>
      </c>
    </row>
    <row r="47" spans="1:5">
      <c r="A47" t="s">
        <v>263</v>
      </c>
      <c r="B47" s="14">
        <v>43054.608703703707</v>
      </c>
      <c r="C47">
        <v>2016</v>
      </c>
      <c r="D47" t="s">
        <v>4254</v>
      </c>
      <c r="E47">
        <v>860</v>
      </c>
    </row>
    <row r="48" spans="1:5">
      <c r="A48" t="s">
        <v>263</v>
      </c>
      <c r="B48" s="14">
        <v>43054.608703703707</v>
      </c>
      <c r="C48">
        <v>2016</v>
      </c>
      <c r="D48" t="s">
        <v>7485</v>
      </c>
      <c r="E48">
        <v>850</v>
      </c>
    </row>
    <row r="49" spans="1:5">
      <c r="A49" t="s">
        <v>311</v>
      </c>
      <c r="B49" s="14">
        <v>43054.608703703707</v>
      </c>
      <c r="C49">
        <v>2016</v>
      </c>
      <c r="D49" t="s">
        <v>7511</v>
      </c>
      <c r="E49">
        <v>100</v>
      </c>
    </row>
    <row r="50" spans="1:5">
      <c r="A50" t="s">
        <v>318</v>
      </c>
      <c r="B50" s="14">
        <v>43054.608703703707</v>
      </c>
      <c r="C50">
        <v>2015</v>
      </c>
      <c r="D50" t="s">
        <v>7512</v>
      </c>
      <c r="E50">
        <v>36000</v>
      </c>
    </row>
    <row r="51" spans="1:5">
      <c r="A51" t="s">
        <v>318</v>
      </c>
      <c r="B51" s="14">
        <v>43054.608703703707</v>
      </c>
      <c r="C51">
        <v>2015</v>
      </c>
      <c r="D51" t="s">
        <v>7513</v>
      </c>
      <c r="E51">
        <v>216000</v>
      </c>
    </row>
    <row r="52" spans="1:5">
      <c r="A52" t="s">
        <v>318</v>
      </c>
      <c r="B52" s="14">
        <v>43054.608703703707</v>
      </c>
      <c r="C52">
        <v>2015</v>
      </c>
      <c r="D52" t="s">
        <v>7514</v>
      </c>
      <c r="E52">
        <v>216000</v>
      </c>
    </row>
    <row r="53" spans="1:5">
      <c r="A53" t="s">
        <v>318</v>
      </c>
      <c r="B53" s="14">
        <v>43054.608703703707</v>
      </c>
      <c r="C53">
        <v>2015</v>
      </c>
      <c r="D53" t="s">
        <v>7515</v>
      </c>
      <c r="E53">
        <v>216000</v>
      </c>
    </row>
    <row r="54" spans="1:5">
      <c r="A54" t="s">
        <v>318</v>
      </c>
      <c r="B54" s="14">
        <v>43054.608703703707</v>
      </c>
      <c r="C54">
        <v>2015</v>
      </c>
      <c r="D54" t="s">
        <v>7516</v>
      </c>
      <c r="E54">
        <v>36000</v>
      </c>
    </row>
    <row r="55" spans="1:5">
      <c r="A55" t="s">
        <v>318</v>
      </c>
      <c r="B55" s="14">
        <v>43054.608703703707</v>
      </c>
      <c r="C55">
        <v>2015</v>
      </c>
      <c r="D55" t="s">
        <v>7517</v>
      </c>
      <c r="E55">
        <v>36000</v>
      </c>
    </row>
    <row r="56" spans="1:5">
      <c r="A56" t="s">
        <v>318</v>
      </c>
      <c r="B56" s="14">
        <v>43054.608703703707</v>
      </c>
      <c r="C56">
        <v>2015</v>
      </c>
      <c r="D56" t="s">
        <v>7518</v>
      </c>
      <c r="E56">
        <v>216000</v>
      </c>
    </row>
    <row r="57" spans="1:5">
      <c r="A57" t="s">
        <v>318</v>
      </c>
      <c r="B57" s="14">
        <v>43054.608703703707</v>
      </c>
      <c r="C57">
        <v>2016</v>
      </c>
      <c r="D57" t="s">
        <v>7512</v>
      </c>
      <c r="E57">
        <v>36000</v>
      </c>
    </row>
    <row r="58" spans="1:5">
      <c r="A58" t="s">
        <v>318</v>
      </c>
      <c r="B58" s="14">
        <v>43054.608703703707</v>
      </c>
      <c r="C58">
        <v>2016</v>
      </c>
      <c r="D58" t="s">
        <v>7519</v>
      </c>
      <c r="E58">
        <v>22500</v>
      </c>
    </row>
    <row r="59" spans="1:5">
      <c r="A59" t="s">
        <v>318</v>
      </c>
      <c r="B59" s="14">
        <v>43054.608703703707</v>
      </c>
      <c r="C59">
        <v>2016</v>
      </c>
      <c r="D59" t="s">
        <v>7513</v>
      </c>
      <c r="E59">
        <v>216000</v>
      </c>
    </row>
    <row r="60" spans="1:5">
      <c r="A60" t="s">
        <v>318</v>
      </c>
      <c r="B60" s="14">
        <v>43054.608703703707</v>
      </c>
      <c r="C60">
        <v>2016</v>
      </c>
      <c r="D60" t="s">
        <v>7514</v>
      </c>
      <c r="E60">
        <v>216000</v>
      </c>
    </row>
    <row r="61" spans="1:5">
      <c r="A61" t="s">
        <v>318</v>
      </c>
      <c r="B61" s="14">
        <v>43054.608703703707</v>
      </c>
      <c r="C61">
        <v>2016</v>
      </c>
      <c r="D61" t="s">
        <v>7515</v>
      </c>
      <c r="E61">
        <v>216000</v>
      </c>
    </row>
    <row r="62" spans="1:5">
      <c r="A62" t="s">
        <v>318</v>
      </c>
      <c r="B62" s="14">
        <v>43054.608703703707</v>
      </c>
      <c r="C62">
        <v>2016</v>
      </c>
      <c r="D62" t="s">
        <v>7516</v>
      </c>
      <c r="E62">
        <v>36000</v>
      </c>
    </row>
    <row r="63" spans="1:5">
      <c r="A63" t="s">
        <v>318</v>
      </c>
      <c r="B63" s="14">
        <v>43054.608703703707</v>
      </c>
      <c r="C63">
        <v>2016</v>
      </c>
      <c r="D63" t="s">
        <v>7517</v>
      </c>
      <c r="E63">
        <v>36000</v>
      </c>
    </row>
    <row r="64" spans="1:5">
      <c r="A64" t="s">
        <v>318</v>
      </c>
      <c r="B64" s="14">
        <v>43054.608703703707</v>
      </c>
      <c r="C64">
        <v>2016</v>
      </c>
      <c r="D64" t="s">
        <v>7518</v>
      </c>
      <c r="E64">
        <v>216000</v>
      </c>
    </row>
    <row r="65" spans="1:5">
      <c r="A65" t="s">
        <v>327</v>
      </c>
      <c r="B65" s="14">
        <v>43054.608703703707</v>
      </c>
      <c r="C65">
        <v>2013</v>
      </c>
      <c r="D65" t="s">
        <v>4299</v>
      </c>
      <c r="E65">
        <v>11000</v>
      </c>
    </row>
    <row r="66" spans="1:5">
      <c r="A66" t="s">
        <v>327</v>
      </c>
      <c r="B66" s="14">
        <v>43054.608703703707</v>
      </c>
      <c r="C66">
        <v>2013</v>
      </c>
      <c r="D66" t="s">
        <v>4300</v>
      </c>
      <c r="E66">
        <v>11000</v>
      </c>
    </row>
    <row r="67" spans="1:5">
      <c r="A67" t="s">
        <v>327</v>
      </c>
      <c r="B67" s="14">
        <v>43054.608703703707</v>
      </c>
      <c r="C67">
        <v>2013</v>
      </c>
      <c r="D67" t="s">
        <v>4301</v>
      </c>
      <c r="E67">
        <v>11000</v>
      </c>
    </row>
    <row r="68" spans="1:5">
      <c r="A68" t="s">
        <v>327</v>
      </c>
      <c r="B68" s="14">
        <v>43054.608703703707</v>
      </c>
      <c r="C68">
        <v>2013</v>
      </c>
      <c r="D68" t="s">
        <v>4302</v>
      </c>
      <c r="E68">
        <v>11000</v>
      </c>
    </row>
    <row r="69" spans="1:5">
      <c r="A69" t="s">
        <v>327</v>
      </c>
      <c r="B69" s="14">
        <v>43054.608703703707</v>
      </c>
      <c r="C69">
        <v>2013</v>
      </c>
      <c r="D69" t="s">
        <v>4303</v>
      </c>
      <c r="E69">
        <v>11000</v>
      </c>
    </row>
    <row r="70" spans="1:5">
      <c r="A70" t="s">
        <v>327</v>
      </c>
      <c r="B70" s="14">
        <v>43054.608703703707</v>
      </c>
      <c r="C70">
        <v>2013</v>
      </c>
      <c r="D70" t="s">
        <v>4304</v>
      </c>
      <c r="E70">
        <v>11000</v>
      </c>
    </row>
    <row r="71" spans="1:5">
      <c r="A71" t="s">
        <v>327</v>
      </c>
      <c r="B71" s="14">
        <v>43054.608703703707</v>
      </c>
      <c r="C71">
        <v>2014</v>
      </c>
      <c r="D71" t="s">
        <v>4305</v>
      </c>
      <c r="E71">
        <v>11000</v>
      </c>
    </row>
    <row r="72" spans="1:5">
      <c r="A72" t="s">
        <v>327</v>
      </c>
      <c r="B72" s="14">
        <v>43054.608703703707</v>
      </c>
      <c r="C72">
        <v>2014</v>
      </c>
      <c r="D72" t="s">
        <v>4306</v>
      </c>
      <c r="E72">
        <v>9000</v>
      </c>
    </row>
    <row r="73" spans="1:5">
      <c r="A73" t="s">
        <v>327</v>
      </c>
      <c r="B73" s="14">
        <v>43054.608703703707</v>
      </c>
      <c r="C73">
        <v>2014</v>
      </c>
      <c r="D73" t="s">
        <v>4307</v>
      </c>
      <c r="E73">
        <v>11000</v>
      </c>
    </row>
    <row r="74" spans="1:5">
      <c r="A74" t="s">
        <v>327</v>
      </c>
      <c r="B74" s="14">
        <v>43054.608703703707</v>
      </c>
      <c r="C74">
        <v>2014</v>
      </c>
      <c r="D74" t="s">
        <v>4302</v>
      </c>
      <c r="E74">
        <v>11000</v>
      </c>
    </row>
    <row r="75" spans="1:5">
      <c r="A75" t="s">
        <v>327</v>
      </c>
      <c r="B75" s="14">
        <v>43054.608703703707</v>
      </c>
      <c r="C75">
        <v>2014</v>
      </c>
      <c r="D75" t="s">
        <v>4303</v>
      </c>
      <c r="E75">
        <v>11000</v>
      </c>
    </row>
    <row r="76" spans="1:5">
      <c r="A76" t="s">
        <v>327</v>
      </c>
      <c r="B76" s="14">
        <v>43054.608703703707</v>
      </c>
      <c r="C76">
        <v>2014</v>
      </c>
      <c r="D76" t="s">
        <v>4304</v>
      </c>
      <c r="E76">
        <v>11000</v>
      </c>
    </row>
    <row r="77" spans="1:5">
      <c r="A77" t="s">
        <v>327</v>
      </c>
      <c r="B77" s="14">
        <v>43054.608703703707</v>
      </c>
      <c r="C77">
        <v>2015</v>
      </c>
      <c r="D77" t="s">
        <v>4305</v>
      </c>
      <c r="E77">
        <v>11000</v>
      </c>
    </row>
    <row r="78" spans="1:5">
      <c r="A78" t="s">
        <v>327</v>
      </c>
      <c r="B78" s="14">
        <v>43054.608703703707</v>
      </c>
      <c r="C78">
        <v>2015</v>
      </c>
      <c r="D78" t="s">
        <v>4306</v>
      </c>
      <c r="E78">
        <v>9000</v>
      </c>
    </row>
    <row r="79" spans="1:5">
      <c r="A79" t="s">
        <v>327</v>
      </c>
      <c r="B79" s="14">
        <v>43054.608703703707</v>
      </c>
      <c r="C79">
        <v>2015</v>
      </c>
      <c r="D79" t="s">
        <v>4307</v>
      </c>
      <c r="E79">
        <v>11000</v>
      </c>
    </row>
    <row r="80" spans="1:5">
      <c r="A80" t="s">
        <v>327</v>
      </c>
      <c r="B80" s="14">
        <v>43054.608703703707</v>
      </c>
      <c r="C80">
        <v>2015</v>
      </c>
      <c r="D80" t="s">
        <v>4302</v>
      </c>
      <c r="E80">
        <v>11000</v>
      </c>
    </row>
    <row r="81" spans="1:5">
      <c r="A81" t="s">
        <v>327</v>
      </c>
      <c r="B81" s="14">
        <v>43054.608703703707</v>
      </c>
      <c r="C81">
        <v>2015</v>
      </c>
      <c r="D81" t="s">
        <v>4303</v>
      </c>
      <c r="E81">
        <v>11000</v>
      </c>
    </row>
    <row r="82" spans="1:5">
      <c r="A82" t="s">
        <v>327</v>
      </c>
      <c r="B82" s="14">
        <v>43054.608703703707</v>
      </c>
      <c r="C82">
        <v>2015</v>
      </c>
      <c r="D82" t="s">
        <v>4304</v>
      </c>
      <c r="E82">
        <v>11000</v>
      </c>
    </row>
    <row r="83" spans="1:5">
      <c r="A83" t="s">
        <v>327</v>
      </c>
      <c r="B83" s="14">
        <v>43054.608703703707</v>
      </c>
      <c r="C83">
        <v>2016</v>
      </c>
      <c r="D83" t="s">
        <v>4305</v>
      </c>
      <c r="E83">
        <v>11000</v>
      </c>
    </row>
    <row r="84" spans="1:5">
      <c r="A84" t="s">
        <v>327</v>
      </c>
      <c r="B84" s="14">
        <v>43054.608703703707</v>
      </c>
      <c r="C84">
        <v>2016</v>
      </c>
      <c r="D84" t="s">
        <v>4306</v>
      </c>
      <c r="E84">
        <v>9000</v>
      </c>
    </row>
    <row r="85" spans="1:5">
      <c r="A85" t="s">
        <v>327</v>
      </c>
      <c r="B85" s="14">
        <v>43054.608703703707</v>
      </c>
      <c r="C85">
        <v>2016</v>
      </c>
      <c r="D85" t="s">
        <v>4307</v>
      </c>
      <c r="E85">
        <v>11000</v>
      </c>
    </row>
    <row r="86" spans="1:5">
      <c r="A86" t="s">
        <v>327</v>
      </c>
      <c r="B86" s="14">
        <v>43054.608703703707</v>
      </c>
      <c r="C86">
        <v>2016</v>
      </c>
      <c r="D86" t="s">
        <v>4302</v>
      </c>
      <c r="E86">
        <v>11000</v>
      </c>
    </row>
    <row r="87" spans="1:5">
      <c r="A87" t="s">
        <v>327</v>
      </c>
      <c r="B87" s="14">
        <v>43054.608703703707</v>
      </c>
      <c r="C87">
        <v>2016</v>
      </c>
      <c r="D87" t="s">
        <v>4303</v>
      </c>
      <c r="E87">
        <v>11000</v>
      </c>
    </row>
    <row r="88" spans="1:5">
      <c r="A88" t="s">
        <v>327</v>
      </c>
      <c r="B88" s="14">
        <v>43054.608703703707</v>
      </c>
      <c r="C88">
        <v>2016</v>
      </c>
      <c r="D88" t="s">
        <v>4304</v>
      </c>
      <c r="E88">
        <v>11000</v>
      </c>
    </row>
    <row r="89" spans="1:5">
      <c r="A89" t="s">
        <v>336</v>
      </c>
      <c r="B89" s="14">
        <v>43054.608703703707</v>
      </c>
      <c r="C89">
        <v>2014</v>
      </c>
      <c r="D89" t="s">
        <v>4267</v>
      </c>
      <c r="E89">
        <v>0</v>
      </c>
    </row>
    <row r="90" spans="1:5">
      <c r="A90" t="s">
        <v>336</v>
      </c>
      <c r="B90" s="14">
        <v>43054.608703703707</v>
      </c>
      <c r="C90">
        <v>2014</v>
      </c>
      <c r="D90" t="s">
        <v>4268</v>
      </c>
      <c r="E90">
        <v>0</v>
      </c>
    </row>
    <row r="91" spans="1:5">
      <c r="A91" t="s">
        <v>336</v>
      </c>
      <c r="B91" s="14">
        <v>43054.608703703707</v>
      </c>
      <c r="C91">
        <v>2014</v>
      </c>
      <c r="D91" t="s">
        <v>4269</v>
      </c>
      <c r="E91">
        <v>0</v>
      </c>
    </row>
    <row r="92" spans="1:5">
      <c r="A92" t="s">
        <v>336</v>
      </c>
      <c r="B92" s="14">
        <v>43054.608703703707</v>
      </c>
      <c r="C92">
        <v>2014</v>
      </c>
      <c r="D92" t="s">
        <v>4270</v>
      </c>
      <c r="E92">
        <v>0</v>
      </c>
    </row>
    <row r="93" spans="1:5">
      <c r="A93" t="s">
        <v>336</v>
      </c>
      <c r="B93" s="14">
        <v>43054.608703703707</v>
      </c>
      <c r="C93">
        <v>2014</v>
      </c>
      <c r="D93" t="s">
        <v>4271</v>
      </c>
      <c r="E93">
        <v>100</v>
      </c>
    </row>
    <row r="94" spans="1:5">
      <c r="A94" t="s">
        <v>336</v>
      </c>
      <c r="B94" s="14">
        <v>43054.608703703707</v>
      </c>
      <c r="C94">
        <v>2015</v>
      </c>
      <c r="D94" t="s">
        <v>4267</v>
      </c>
      <c r="E94">
        <v>0</v>
      </c>
    </row>
    <row r="95" spans="1:5">
      <c r="A95" t="s">
        <v>336</v>
      </c>
      <c r="B95" s="14">
        <v>43054.608703703707</v>
      </c>
      <c r="C95">
        <v>2015</v>
      </c>
      <c r="D95" t="s">
        <v>4268</v>
      </c>
      <c r="E95">
        <v>0</v>
      </c>
    </row>
    <row r="96" spans="1:5">
      <c r="A96" t="s">
        <v>336</v>
      </c>
      <c r="B96" s="14">
        <v>43054.608703703707</v>
      </c>
      <c r="C96">
        <v>2015</v>
      </c>
      <c r="D96" t="s">
        <v>4269</v>
      </c>
      <c r="E96">
        <v>0</v>
      </c>
    </row>
    <row r="97" spans="1:5">
      <c r="A97" t="s">
        <v>336</v>
      </c>
      <c r="B97" s="14">
        <v>43054.608703703707</v>
      </c>
      <c r="C97">
        <v>2015</v>
      </c>
      <c r="D97" t="s">
        <v>4270</v>
      </c>
      <c r="E97">
        <v>0</v>
      </c>
    </row>
    <row r="98" spans="1:5">
      <c r="A98" t="s">
        <v>336</v>
      </c>
      <c r="B98" s="14">
        <v>43054.608703703707</v>
      </c>
      <c r="C98">
        <v>2015</v>
      </c>
      <c r="D98" t="s">
        <v>4271</v>
      </c>
      <c r="E98">
        <v>100</v>
      </c>
    </row>
    <row r="99" spans="1:5">
      <c r="A99" t="s">
        <v>336</v>
      </c>
      <c r="B99" s="14">
        <v>43054.608703703707</v>
      </c>
      <c r="C99">
        <v>2016</v>
      </c>
      <c r="D99" t="s">
        <v>4267</v>
      </c>
      <c r="E99">
        <v>0</v>
      </c>
    </row>
    <row r="100" spans="1:5">
      <c r="A100" t="s">
        <v>336</v>
      </c>
      <c r="B100" s="14">
        <v>43054.608703703707</v>
      </c>
      <c r="C100">
        <v>2016</v>
      </c>
      <c r="D100" t="s">
        <v>4268</v>
      </c>
      <c r="E100">
        <v>0</v>
      </c>
    </row>
    <row r="101" spans="1:5">
      <c r="A101" t="s">
        <v>336</v>
      </c>
      <c r="B101" s="14">
        <v>43054.608703703707</v>
      </c>
      <c r="C101">
        <v>2016</v>
      </c>
      <c r="D101" t="s">
        <v>4269</v>
      </c>
      <c r="E101">
        <v>0</v>
      </c>
    </row>
    <row r="102" spans="1:5">
      <c r="A102" t="s">
        <v>336</v>
      </c>
      <c r="B102" s="14">
        <v>43054.608703703707</v>
      </c>
      <c r="C102">
        <v>2016</v>
      </c>
      <c r="D102" t="s">
        <v>4270</v>
      </c>
      <c r="E102">
        <v>0</v>
      </c>
    </row>
    <row r="103" spans="1:5">
      <c r="A103" t="s">
        <v>336</v>
      </c>
      <c r="B103" s="14">
        <v>43054.608703703707</v>
      </c>
      <c r="C103">
        <v>2016</v>
      </c>
      <c r="D103" t="s">
        <v>4271</v>
      </c>
      <c r="E103">
        <v>100</v>
      </c>
    </row>
    <row r="104" spans="1:5">
      <c r="A104" t="s">
        <v>368</v>
      </c>
      <c r="B104" s="14">
        <v>43054.608703703707</v>
      </c>
      <c r="C104">
        <v>2013</v>
      </c>
      <c r="D104" t="s">
        <v>4308</v>
      </c>
      <c r="E104">
        <v>61495</v>
      </c>
    </row>
    <row r="105" spans="1:5">
      <c r="A105" t="s">
        <v>368</v>
      </c>
      <c r="B105" s="14">
        <v>43054.608703703707</v>
      </c>
      <c r="C105">
        <v>2014</v>
      </c>
      <c r="D105" t="s">
        <v>4308</v>
      </c>
      <c r="E105">
        <v>61495</v>
      </c>
    </row>
    <row r="106" spans="1:5">
      <c r="A106" t="s">
        <v>368</v>
      </c>
      <c r="B106" s="14">
        <v>43054.608703703707</v>
      </c>
      <c r="C106">
        <v>2015</v>
      </c>
      <c r="D106" t="s">
        <v>4308</v>
      </c>
      <c r="E106">
        <v>61495</v>
      </c>
    </row>
    <row r="107" spans="1:5">
      <c r="A107" t="s">
        <v>368</v>
      </c>
      <c r="B107" s="14">
        <v>43054.608703703707</v>
      </c>
      <c r="C107">
        <v>2016</v>
      </c>
      <c r="D107" t="s">
        <v>4308</v>
      </c>
      <c r="E107">
        <v>61495</v>
      </c>
    </row>
  </sheetData>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AH53"/>
  <sheetViews>
    <sheetView workbookViewId="0"/>
  </sheetViews>
  <sheetFormatPr defaultRowHeight="15"/>
  <sheetData>
    <row r="1" spans="1:34">
      <c r="A1">
        <v>11.6</v>
      </c>
      <c r="B1" t="s">
        <v>4963</v>
      </c>
    </row>
    <row r="2" spans="1:34">
      <c r="A2" s="10" t="str">
        <f>HYPERLINK("#'Contents'!B214", "Back to Contents")</f>
        <v>Back to Contents</v>
      </c>
    </row>
    <row r="3" spans="1:34">
      <c r="A3" t="s">
        <v>108</v>
      </c>
      <c r="B3" t="s">
        <v>109</v>
      </c>
      <c r="C3" t="s">
        <v>4209</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43054.608715277776</v>
      </c>
      <c r="G4">
        <v>36</v>
      </c>
      <c r="J4">
        <v>24</v>
      </c>
    </row>
    <row r="5" spans="1:34">
      <c r="A5">
        <v>2013</v>
      </c>
      <c r="B5" s="14">
        <v>43054.608715277776</v>
      </c>
      <c r="C5">
        <v>1</v>
      </c>
      <c r="G5">
        <v>36</v>
      </c>
      <c r="J5">
        <v>24</v>
      </c>
      <c r="M5">
        <v>0</v>
      </c>
      <c r="Q5">
        <v>0</v>
      </c>
      <c r="R5">
        <v>120</v>
      </c>
      <c r="W5">
        <v>6</v>
      </c>
      <c r="X5">
        <v>0</v>
      </c>
      <c r="AA5">
        <v>3</v>
      </c>
      <c r="AE5">
        <v>12</v>
      </c>
      <c r="AG5">
        <v>0</v>
      </c>
    </row>
    <row r="6" spans="1:34">
      <c r="A6">
        <v>2013</v>
      </c>
      <c r="B6" s="14">
        <v>43054.608715277776</v>
      </c>
      <c r="C6">
        <v>10</v>
      </c>
      <c r="G6">
        <v>36</v>
      </c>
      <c r="J6">
        <v>24</v>
      </c>
      <c r="M6">
        <v>0</v>
      </c>
      <c r="Q6">
        <v>0</v>
      </c>
      <c r="R6">
        <v>120</v>
      </c>
      <c r="W6">
        <v>6</v>
      </c>
      <c r="X6">
        <v>0</v>
      </c>
      <c r="AA6">
        <v>3</v>
      </c>
      <c r="AE6">
        <v>12</v>
      </c>
      <c r="AG6">
        <v>0</v>
      </c>
    </row>
    <row r="7" spans="1:34">
      <c r="A7">
        <v>2013</v>
      </c>
      <c r="B7" s="14">
        <v>43054.608715277776</v>
      </c>
      <c r="C7">
        <v>11</v>
      </c>
      <c r="G7">
        <v>36</v>
      </c>
      <c r="J7">
        <v>24</v>
      </c>
      <c r="M7">
        <v>0</v>
      </c>
      <c r="Q7">
        <v>0</v>
      </c>
      <c r="R7">
        <v>120</v>
      </c>
      <c r="W7">
        <v>6</v>
      </c>
      <c r="X7">
        <v>0</v>
      </c>
      <c r="AA7">
        <v>3</v>
      </c>
      <c r="AE7">
        <v>12</v>
      </c>
      <c r="AG7">
        <v>0</v>
      </c>
    </row>
    <row r="8" spans="1:34">
      <c r="A8">
        <v>2013</v>
      </c>
      <c r="B8" s="14">
        <v>43054.608715277776</v>
      </c>
      <c r="C8">
        <v>2</v>
      </c>
      <c r="G8">
        <v>36</v>
      </c>
      <c r="J8">
        <v>24</v>
      </c>
      <c r="M8">
        <v>0</v>
      </c>
      <c r="Q8">
        <v>0</v>
      </c>
      <c r="R8">
        <v>120</v>
      </c>
      <c r="W8">
        <v>6</v>
      </c>
      <c r="X8">
        <v>0</v>
      </c>
      <c r="AA8">
        <v>3</v>
      </c>
      <c r="AE8">
        <v>0</v>
      </c>
      <c r="AG8">
        <v>0</v>
      </c>
    </row>
    <row r="9" spans="1:34">
      <c r="A9">
        <v>2013</v>
      </c>
      <c r="B9" s="14">
        <v>43054.608715277776</v>
      </c>
      <c r="C9">
        <v>3</v>
      </c>
      <c r="G9">
        <v>36</v>
      </c>
      <c r="J9">
        <v>24</v>
      </c>
      <c r="M9">
        <v>0</v>
      </c>
      <c r="Q9">
        <v>0</v>
      </c>
      <c r="R9">
        <v>120</v>
      </c>
      <c r="W9">
        <v>6</v>
      </c>
      <c r="X9">
        <v>0</v>
      </c>
      <c r="AA9">
        <v>3</v>
      </c>
      <c r="AE9">
        <v>0</v>
      </c>
      <c r="AG9">
        <v>0</v>
      </c>
    </row>
    <row r="10" spans="1:34">
      <c r="A10">
        <v>2013</v>
      </c>
      <c r="B10" s="14">
        <v>43054.608715277776</v>
      </c>
      <c r="C10">
        <v>4</v>
      </c>
      <c r="G10">
        <v>36</v>
      </c>
      <c r="J10">
        <v>24</v>
      </c>
      <c r="M10">
        <v>0</v>
      </c>
      <c r="Q10">
        <v>0</v>
      </c>
      <c r="R10">
        <v>120</v>
      </c>
      <c r="W10">
        <v>6</v>
      </c>
      <c r="X10">
        <v>0</v>
      </c>
      <c r="AA10">
        <v>3</v>
      </c>
      <c r="AE10">
        <v>0</v>
      </c>
      <c r="AG10">
        <v>0</v>
      </c>
    </row>
    <row r="11" spans="1:34">
      <c r="A11">
        <v>2013</v>
      </c>
      <c r="B11" s="14">
        <v>43054.608715277776</v>
      </c>
      <c r="C11">
        <v>5</v>
      </c>
      <c r="G11">
        <v>36</v>
      </c>
      <c r="J11">
        <v>24</v>
      </c>
      <c r="M11">
        <v>0</v>
      </c>
      <c r="Q11">
        <v>0</v>
      </c>
      <c r="R11">
        <v>120</v>
      </c>
      <c r="W11">
        <v>6</v>
      </c>
      <c r="X11">
        <v>0</v>
      </c>
      <c r="AA11">
        <v>3</v>
      </c>
      <c r="AE11">
        <v>0</v>
      </c>
      <c r="AG11">
        <v>0</v>
      </c>
    </row>
    <row r="12" spans="1:34">
      <c r="A12">
        <v>2013</v>
      </c>
      <c r="B12" s="14">
        <v>43054.608715277776</v>
      </c>
      <c r="C12">
        <v>6</v>
      </c>
      <c r="G12">
        <v>36</v>
      </c>
      <c r="J12">
        <v>24</v>
      </c>
      <c r="M12">
        <v>0</v>
      </c>
      <c r="Q12">
        <v>0</v>
      </c>
      <c r="R12">
        <v>120</v>
      </c>
      <c r="W12">
        <v>6</v>
      </c>
      <c r="X12">
        <v>0</v>
      </c>
      <c r="AA12">
        <v>3</v>
      </c>
      <c r="AE12">
        <v>0</v>
      </c>
      <c r="AG12">
        <v>0</v>
      </c>
    </row>
    <row r="13" spans="1:34">
      <c r="A13">
        <v>2013</v>
      </c>
      <c r="B13" s="14">
        <v>43054.608715277776</v>
      </c>
      <c r="C13">
        <v>7</v>
      </c>
      <c r="G13">
        <v>36</v>
      </c>
      <c r="J13">
        <v>24</v>
      </c>
      <c r="M13">
        <v>0</v>
      </c>
      <c r="Q13">
        <v>0</v>
      </c>
      <c r="R13">
        <v>120</v>
      </c>
      <c r="W13">
        <v>6</v>
      </c>
      <c r="X13">
        <v>0</v>
      </c>
      <c r="AA13">
        <v>3</v>
      </c>
      <c r="AE13">
        <v>0</v>
      </c>
      <c r="AG13">
        <v>0</v>
      </c>
    </row>
    <row r="14" spans="1:34">
      <c r="A14">
        <v>2013</v>
      </c>
      <c r="B14" s="14">
        <v>43054.608715277776</v>
      </c>
      <c r="C14">
        <v>8</v>
      </c>
      <c r="G14">
        <v>36</v>
      </c>
      <c r="J14">
        <v>24</v>
      </c>
      <c r="M14">
        <v>0</v>
      </c>
      <c r="Q14">
        <v>0</v>
      </c>
      <c r="R14">
        <v>120</v>
      </c>
      <c r="W14">
        <v>6</v>
      </c>
      <c r="X14">
        <v>0</v>
      </c>
      <c r="AA14">
        <v>3</v>
      </c>
      <c r="AE14">
        <v>0</v>
      </c>
      <c r="AG14">
        <v>0</v>
      </c>
    </row>
    <row r="15" spans="1:34">
      <c r="A15">
        <v>2013</v>
      </c>
      <c r="B15" s="14">
        <v>43054.608715277776</v>
      </c>
      <c r="C15">
        <v>9</v>
      </c>
      <c r="G15">
        <v>36</v>
      </c>
      <c r="J15">
        <v>24</v>
      </c>
      <c r="Q15">
        <v>0</v>
      </c>
      <c r="R15">
        <v>120</v>
      </c>
      <c r="W15">
        <v>6</v>
      </c>
      <c r="X15">
        <v>0</v>
      </c>
      <c r="AA15">
        <v>3</v>
      </c>
      <c r="AE15">
        <v>0</v>
      </c>
      <c r="AG15">
        <v>0</v>
      </c>
    </row>
    <row r="16" spans="1:34">
      <c r="A16">
        <v>2014</v>
      </c>
      <c r="B16" s="14">
        <v>43054.608715277776</v>
      </c>
      <c r="G16">
        <v>36</v>
      </c>
      <c r="J16">
        <v>24</v>
      </c>
      <c r="AE16">
        <v>108</v>
      </c>
    </row>
    <row r="17" spans="1:33">
      <c r="A17">
        <v>2014</v>
      </c>
      <c r="B17" s="14">
        <v>43054.608715277776</v>
      </c>
      <c r="C17">
        <v>1</v>
      </c>
      <c r="G17">
        <v>36</v>
      </c>
      <c r="J17">
        <v>24</v>
      </c>
      <c r="M17">
        <v>0</v>
      </c>
      <c r="Q17">
        <v>0</v>
      </c>
      <c r="R17">
        <v>120</v>
      </c>
      <c r="W17">
        <v>6</v>
      </c>
      <c r="X17">
        <v>0</v>
      </c>
      <c r="AA17">
        <v>3</v>
      </c>
      <c r="AE17">
        <v>12</v>
      </c>
      <c r="AG17">
        <v>0</v>
      </c>
    </row>
    <row r="18" spans="1:33">
      <c r="A18">
        <v>2014</v>
      </c>
      <c r="B18" s="14">
        <v>43054.608715277776</v>
      </c>
      <c r="C18">
        <v>10</v>
      </c>
      <c r="G18">
        <v>36</v>
      </c>
      <c r="J18">
        <v>24</v>
      </c>
      <c r="M18">
        <v>0</v>
      </c>
      <c r="Q18">
        <v>0</v>
      </c>
      <c r="R18">
        <v>120</v>
      </c>
      <c r="W18">
        <v>6</v>
      </c>
      <c r="X18">
        <v>0</v>
      </c>
      <c r="AA18">
        <v>3</v>
      </c>
      <c r="AE18">
        <v>12</v>
      </c>
      <c r="AG18">
        <v>0</v>
      </c>
    </row>
    <row r="19" spans="1:33">
      <c r="A19">
        <v>2014</v>
      </c>
      <c r="B19" s="14">
        <v>43054.608715277776</v>
      </c>
      <c r="C19">
        <v>11</v>
      </c>
      <c r="G19">
        <v>36</v>
      </c>
      <c r="J19">
        <v>24</v>
      </c>
      <c r="M19">
        <v>0</v>
      </c>
      <c r="Q19">
        <v>0</v>
      </c>
      <c r="R19">
        <v>120</v>
      </c>
      <c r="W19">
        <v>6</v>
      </c>
      <c r="X19">
        <v>0</v>
      </c>
      <c r="AA19">
        <v>3</v>
      </c>
      <c r="AE19">
        <v>12</v>
      </c>
      <c r="AG19">
        <v>0</v>
      </c>
    </row>
    <row r="20" spans="1:33">
      <c r="A20">
        <v>2014</v>
      </c>
      <c r="B20" s="14">
        <v>43054.608715277776</v>
      </c>
      <c r="C20">
        <v>12</v>
      </c>
    </row>
    <row r="21" spans="1:33">
      <c r="A21">
        <v>2014</v>
      </c>
      <c r="B21" s="14">
        <v>43054.608715277776</v>
      </c>
      <c r="C21">
        <v>13</v>
      </c>
    </row>
    <row r="22" spans="1:33">
      <c r="A22">
        <v>2014</v>
      </c>
      <c r="B22" s="14">
        <v>43054.608715277776</v>
      </c>
      <c r="C22">
        <v>2</v>
      </c>
      <c r="G22">
        <v>36</v>
      </c>
      <c r="J22">
        <v>24</v>
      </c>
      <c r="M22">
        <v>0</v>
      </c>
      <c r="Q22">
        <v>0</v>
      </c>
      <c r="R22">
        <v>120</v>
      </c>
      <c r="W22">
        <v>6</v>
      </c>
      <c r="X22">
        <v>0</v>
      </c>
      <c r="AA22">
        <v>3</v>
      </c>
      <c r="AE22">
        <v>0</v>
      </c>
      <c r="AG22">
        <v>0</v>
      </c>
    </row>
    <row r="23" spans="1:33">
      <c r="A23">
        <v>2014</v>
      </c>
      <c r="B23" s="14">
        <v>43054.608715277776</v>
      </c>
      <c r="C23">
        <v>3</v>
      </c>
      <c r="G23">
        <v>36</v>
      </c>
      <c r="J23">
        <v>24</v>
      </c>
      <c r="M23">
        <v>0</v>
      </c>
      <c r="Q23">
        <v>0</v>
      </c>
      <c r="R23">
        <v>120</v>
      </c>
      <c r="W23">
        <v>6</v>
      </c>
      <c r="X23">
        <v>0</v>
      </c>
      <c r="AA23">
        <v>3</v>
      </c>
      <c r="AE23">
        <v>0</v>
      </c>
      <c r="AG23">
        <v>0</v>
      </c>
    </row>
    <row r="24" spans="1:33">
      <c r="A24">
        <v>2014</v>
      </c>
      <c r="B24" s="14">
        <v>43054.608715277776</v>
      </c>
      <c r="C24">
        <v>4</v>
      </c>
      <c r="G24">
        <v>36</v>
      </c>
      <c r="J24">
        <v>24</v>
      </c>
      <c r="M24">
        <v>0</v>
      </c>
      <c r="Q24">
        <v>0</v>
      </c>
      <c r="R24">
        <v>120</v>
      </c>
      <c r="W24">
        <v>6</v>
      </c>
      <c r="X24">
        <v>0</v>
      </c>
      <c r="AA24">
        <v>3</v>
      </c>
      <c r="AE24">
        <v>0</v>
      </c>
      <c r="AG24">
        <v>0</v>
      </c>
    </row>
    <row r="25" spans="1:33">
      <c r="A25">
        <v>2014</v>
      </c>
      <c r="B25" s="14">
        <v>43054.608715277776</v>
      </c>
      <c r="C25">
        <v>5</v>
      </c>
      <c r="G25">
        <v>36</v>
      </c>
      <c r="J25">
        <v>24</v>
      </c>
      <c r="M25">
        <v>0</v>
      </c>
      <c r="Q25">
        <v>0</v>
      </c>
      <c r="R25">
        <v>120</v>
      </c>
      <c r="W25">
        <v>6</v>
      </c>
      <c r="X25">
        <v>0</v>
      </c>
      <c r="AA25">
        <v>3</v>
      </c>
      <c r="AE25">
        <v>0</v>
      </c>
      <c r="AG25">
        <v>0</v>
      </c>
    </row>
    <row r="26" spans="1:33">
      <c r="A26">
        <v>2014</v>
      </c>
      <c r="B26" s="14">
        <v>43054.608715277776</v>
      </c>
      <c r="C26">
        <v>6</v>
      </c>
      <c r="G26">
        <v>36</v>
      </c>
      <c r="J26">
        <v>24</v>
      </c>
      <c r="M26">
        <v>0</v>
      </c>
      <c r="Q26">
        <v>0</v>
      </c>
      <c r="R26">
        <v>120</v>
      </c>
      <c r="W26">
        <v>6</v>
      </c>
      <c r="X26">
        <v>0</v>
      </c>
      <c r="AA26">
        <v>3</v>
      </c>
      <c r="AE26">
        <v>0</v>
      </c>
      <c r="AG26">
        <v>0</v>
      </c>
    </row>
    <row r="27" spans="1:33">
      <c r="A27">
        <v>2014</v>
      </c>
      <c r="B27" s="14">
        <v>43054.608715277776</v>
      </c>
      <c r="C27">
        <v>7</v>
      </c>
      <c r="G27">
        <v>36</v>
      </c>
      <c r="J27">
        <v>24</v>
      </c>
      <c r="M27">
        <v>0</v>
      </c>
      <c r="Q27">
        <v>0</v>
      </c>
      <c r="R27">
        <v>120</v>
      </c>
      <c r="W27">
        <v>6</v>
      </c>
      <c r="X27">
        <v>0</v>
      </c>
      <c r="AA27">
        <v>3</v>
      </c>
      <c r="AE27">
        <v>0</v>
      </c>
      <c r="AG27">
        <v>0</v>
      </c>
    </row>
    <row r="28" spans="1:33">
      <c r="A28">
        <v>2014</v>
      </c>
      <c r="B28" s="14">
        <v>43054.608715277776</v>
      </c>
      <c r="C28">
        <v>8</v>
      </c>
      <c r="G28">
        <v>36</v>
      </c>
      <c r="J28">
        <v>24</v>
      </c>
      <c r="M28">
        <v>0</v>
      </c>
      <c r="Q28">
        <v>0</v>
      </c>
      <c r="R28">
        <v>120</v>
      </c>
      <c r="W28">
        <v>6</v>
      </c>
      <c r="X28">
        <v>0</v>
      </c>
      <c r="AA28">
        <v>3</v>
      </c>
      <c r="AE28">
        <v>0</v>
      </c>
      <c r="AG28">
        <v>0</v>
      </c>
    </row>
    <row r="29" spans="1:33">
      <c r="A29">
        <v>2014</v>
      </c>
      <c r="B29" s="14">
        <v>43054.608715277776</v>
      </c>
      <c r="C29">
        <v>9</v>
      </c>
      <c r="G29">
        <v>36</v>
      </c>
      <c r="J29">
        <v>24</v>
      </c>
      <c r="Q29">
        <v>0</v>
      </c>
      <c r="R29">
        <v>120</v>
      </c>
      <c r="W29">
        <v>6</v>
      </c>
      <c r="X29">
        <v>0</v>
      </c>
      <c r="AA29">
        <v>3</v>
      </c>
      <c r="AE29">
        <v>0</v>
      </c>
      <c r="AG29">
        <v>0</v>
      </c>
    </row>
    <row r="30" spans="1:33">
      <c r="A30">
        <v>2015</v>
      </c>
      <c r="B30" s="14">
        <v>43054.608715277776</v>
      </c>
      <c r="G30">
        <v>36</v>
      </c>
      <c r="AE30">
        <v>108</v>
      </c>
    </row>
    <row r="31" spans="1:33">
      <c r="A31">
        <v>2015</v>
      </c>
      <c r="B31" s="14">
        <v>43054.608715277776</v>
      </c>
      <c r="C31">
        <v>1</v>
      </c>
      <c r="G31">
        <v>36</v>
      </c>
      <c r="J31">
        <v>24</v>
      </c>
      <c r="M31">
        <v>0</v>
      </c>
      <c r="Q31">
        <v>0</v>
      </c>
      <c r="R31">
        <v>120</v>
      </c>
      <c r="W31">
        <v>6</v>
      </c>
      <c r="X31">
        <v>0</v>
      </c>
      <c r="AA31">
        <v>3</v>
      </c>
      <c r="AE31">
        <v>12</v>
      </c>
      <c r="AG31">
        <v>0</v>
      </c>
    </row>
    <row r="32" spans="1:33">
      <c r="A32">
        <v>2015</v>
      </c>
      <c r="B32" s="14">
        <v>43054.608715277776</v>
      </c>
      <c r="C32">
        <v>10</v>
      </c>
      <c r="G32">
        <v>36</v>
      </c>
      <c r="J32">
        <v>24</v>
      </c>
      <c r="M32">
        <v>0</v>
      </c>
      <c r="Q32">
        <v>0</v>
      </c>
      <c r="R32">
        <v>120</v>
      </c>
      <c r="W32">
        <v>6</v>
      </c>
      <c r="X32">
        <v>0</v>
      </c>
      <c r="AA32">
        <v>3</v>
      </c>
      <c r="AE32">
        <v>12</v>
      </c>
      <c r="AG32">
        <v>0</v>
      </c>
    </row>
    <row r="33" spans="1:33">
      <c r="A33">
        <v>2015</v>
      </c>
      <c r="B33" s="14">
        <v>43054.608715277776</v>
      </c>
      <c r="C33">
        <v>11</v>
      </c>
      <c r="G33">
        <v>36</v>
      </c>
      <c r="J33">
        <v>24</v>
      </c>
      <c r="M33">
        <v>0</v>
      </c>
      <c r="Q33">
        <v>0</v>
      </c>
      <c r="R33">
        <v>120</v>
      </c>
      <c r="W33">
        <v>6</v>
      </c>
      <c r="X33">
        <v>0</v>
      </c>
      <c r="AA33">
        <v>3</v>
      </c>
      <c r="AE33">
        <v>12</v>
      </c>
      <c r="AG33">
        <v>0</v>
      </c>
    </row>
    <row r="34" spans="1:33">
      <c r="A34">
        <v>2015</v>
      </c>
      <c r="B34" s="14">
        <v>43054.608715277776</v>
      </c>
      <c r="C34">
        <v>2</v>
      </c>
      <c r="G34">
        <v>36</v>
      </c>
      <c r="J34">
        <v>24</v>
      </c>
      <c r="M34">
        <v>0</v>
      </c>
      <c r="Q34">
        <v>0</v>
      </c>
      <c r="R34">
        <v>120</v>
      </c>
      <c r="W34">
        <v>6</v>
      </c>
      <c r="X34">
        <v>0</v>
      </c>
      <c r="AA34">
        <v>3</v>
      </c>
      <c r="AE34">
        <v>0</v>
      </c>
      <c r="AG34">
        <v>0</v>
      </c>
    </row>
    <row r="35" spans="1:33">
      <c r="A35">
        <v>2015</v>
      </c>
      <c r="B35" s="14">
        <v>43054.608715277776</v>
      </c>
      <c r="C35">
        <v>3</v>
      </c>
      <c r="G35">
        <v>36</v>
      </c>
      <c r="J35">
        <v>24</v>
      </c>
      <c r="M35">
        <v>0</v>
      </c>
      <c r="Q35">
        <v>0</v>
      </c>
      <c r="R35">
        <v>120</v>
      </c>
      <c r="W35">
        <v>6</v>
      </c>
      <c r="X35">
        <v>0</v>
      </c>
      <c r="AA35">
        <v>3</v>
      </c>
      <c r="AE35">
        <v>0</v>
      </c>
      <c r="AG35">
        <v>0</v>
      </c>
    </row>
    <row r="36" spans="1:33">
      <c r="A36">
        <v>2015</v>
      </c>
      <c r="B36" s="14">
        <v>43054.608715277776</v>
      </c>
      <c r="C36">
        <v>4</v>
      </c>
      <c r="G36">
        <v>36</v>
      </c>
      <c r="J36">
        <v>24</v>
      </c>
      <c r="M36">
        <v>0</v>
      </c>
      <c r="Q36">
        <v>0</v>
      </c>
      <c r="R36">
        <v>120</v>
      </c>
      <c r="W36">
        <v>6</v>
      </c>
      <c r="X36">
        <v>0</v>
      </c>
      <c r="AA36">
        <v>3</v>
      </c>
      <c r="AE36">
        <v>0</v>
      </c>
      <c r="AG36">
        <v>0</v>
      </c>
    </row>
    <row r="37" spans="1:33">
      <c r="A37">
        <v>2015</v>
      </c>
      <c r="B37" s="14">
        <v>43054.608715277776</v>
      </c>
      <c r="C37">
        <v>5</v>
      </c>
      <c r="G37">
        <v>36</v>
      </c>
      <c r="J37">
        <v>24</v>
      </c>
      <c r="M37">
        <v>0</v>
      </c>
      <c r="Q37">
        <v>0</v>
      </c>
      <c r="R37">
        <v>120</v>
      </c>
      <c r="W37">
        <v>6</v>
      </c>
      <c r="X37">
        <v>0</v>
      </c>
      <c r="AA37">
        <v>3</v>
      </c>
      <c r="AE37">
        <v>0</v>
      </c>
      <c r="AG37">
        <v>0</v>
      </c>
    </row>
    <row r="38" spans="1:33">
      <c r="A38">
        <v>2015</v>
      </c>
      <c r="B38" s="14">
        <v>43054.608715277776</v>
      </c>
      <c r="C38">
        <v>6</v>
      </c>
      <c r="G38">
        <v>36</v>
      </c>
      <c r="J38">
        <v>24</v>
      </c>
      <c r="M38">
        <v>0</v>
      </c>
      <c r="Q38">
        <v>0</v>
      </c>
      <c r="R38">
        <v>120</v>
      </c>
      <c r="W38">
        <v>6</v>
      </c>
      <c r="X38">
        <v>0</v>
      </c>
      <c r="AA38">
        <v>3</v>
      </c>
      <c r="AE38">
        <v>0</v>
      </c>
      <c r="AG38">
        <v>0</v>
      </c>
    </row>
    <row r="39" spans="1:33">
      <c r="A39">
        <v>2015</v>
      </c>
      <c r="B39" s="14">
        <v>43054.608715277776</v>
      </c>
      <c r="C39">
        <v>7</v>
      </c>
      <c r="G39">
        <v>36</v>
      </c>
      <c r="J39">
        <v>24</v>
      </c>
      <c r="M39">
        <v>0</v>
      </c>
      <c r="Q39">
        <v>0</v>
      </c>
      <c r="R39">
        <v>120</v>
      </c>
      <c r="W39">
        <v>6</v>
      </c>
      <c r="X39">
        <v>0</v>
      </c>
      <c r="AA39">
        <v>3</v>
      </c>
      <c r="AE39">
        <v>0</v>
      </c>
      <c r="AG39">
        <v>0</v>
      </c>
    </row>
    <row r="40" spans="1:33">
      <c r="A40">
        <v>2015</v>
      </c>
      <c r="B40" s="14">
        <v>43054.608715277776</v>
      </c>
      <c r="C40">
        <v>8</v>
      </c>
      <c r="G40">
        <v>36</v>
      </c>
      <c r="J40">
        <v>24</v>
      </c>
      <c r="M40">
        <v>0</v>
      </c>
      <c r="Q40">
        <v>0</v>
      </c>
      <c r="R40">
        <v>120</v>
      </c>
      <c r="W40">
        <v>6</v>
      </c>
      <c r="X40">
        <v>0</v>
      </c>
      <c r="AA40">
        <v>3</v>
      </c>
      <c r="AE40">
        <v>0</v>
      </c>
      <c r="AG40">
        <v>0</v>
      </c>
    </row>
    <row r="41" spans="1:33">
      <c r="A41">
        <v>2015</v>
      </c>
      <c r="B41" s="14">
        <v>43054.608715277776</v>
      </c>
      <c r="C41">
        <v>9</v>
      </c>
      <c r="G41">
        <v>36</v>
      </c>
      <c r="J41">
        <v>24</v>
      </c>
      <c r="Q41">
        <v>0</v>
      </c>
      <c r="R41">
        <v>120</v>
      </c>
      <c r="W41">
        <v>6</v>
      </c>
      <c r="X41">
        <v>0</v>
      </c>
      <c r="AA41">
        <v>3</v>
      </c>
      <c r="AE41">
        <v>0</v>
      </c>
      <c r="AG41">
        <v>0</v>
      </c>
    </row>
    <row r="42" spans="1:33">
      <c r="A42">
        <v>2016</v>
      </c>
      <c r="B42" s="14">
        <v>43054.608715277776</v>
      </c>
      <c r="G42">
        <v>36</v>
      </c>
      <c r="AE42">
        <v>108</v>
      </c>
    </row>
    <row r="43" spans="1:33">
      <c r="A43">
        <v>2016</v>
      </c>
      <c r="B43" s="14">
        <v>43054.608715277776</v>
      </c>
      <c r="C43">
        <v>1</v>
      </c>
      <c r="G43">
        <v>36</v>
      </c>
      <c r="J43">
        <v>24</v>
      </c>
      <c r="M43">
        <v>0</v>
      </c>
      <c r="Q43">
        <v>0</v>
      </c>
      <c r="R43">
        <v>120</v>
      </c>
      <c r="W43">
        <v>6</v>
      </c>
      <c r="X43">
        <v>0</v>
      </c>
      <c r="AA43">
        <v>3</v>
      </c>
      <c r="AE43">
        <v>12</v>
      </c>
      <c r="AG43">
        <v>0</v>
      </c>
    </row>
    <row r="44" spans="1:33">
      <c r="A44">
        <v>2016</v>
      </c>
      <c r="B44" s="14">
        <v>43054.608715277776</v>
      </c>
      <c r="C44">
        <v>10</v>
      </c>
      <c r="G44">
        <v>36</v>
      </c>
      <c r="J44">
        <v>24</v>
      </c>
      <c r="M44">
        <v>0</v>
      </c>
      <c r="Q44">
        <v>0</v>
      </c>
      <c r="R44">
        <v>120</v>
      </c>
      <c r="W44">
        <v>6</v>
      </c>
      <c r="X44">
        <v>0</v>
      </c>
      <c r="AA44">
        <v>3</v>
      </c>
      <c r="AE44">
        <v>12</v>
      </c>
      <c r="AG44">
        <v>0</v>
      </c>
    </row>
    <row r="45" spans="1:33">
      <c r="A45">
        <v>2016</v>
      </c>
      <c r="B45" s="14">
        <v>43054.608715277776</v>
      </c>
      <c r="C45">
        <v>11</v>
      </c>
      <c r="G45">
        <v>36</v>
      </c>
      <c r="J45">
        <v>24</v>
      </c>
      <c r="M45">
        <v>0</v>
      </c>
      <c r="Q45">
        <v>0</v>
      </c>
      <c r="R45">
        <v>120</v>
      </c>
      <c r="W45">
        <v>6</v>
      </c>
      <c r="X45">
        <v>0</v>
      </c>
      <c r="AA45">
        <v>3</v>
      </c>
      <c r="AE45">
        <v>12</v>
      </c>
      <c r="AG45">
        <v>0</v>
      </c>
    </row>
    <row r="46" spans="1:33">
      <c r="A46">
        <v>2016</v>
      </c>
      <c r="B46" s="14">
        <v>43054.608715277776</v>
      </c>
      <c r="C46">
        <v>2</v>
      </c>
      <c r="G46">
        <v>36</v>
      </c>
      <c r="J46">
        <v>24</v>
      </c>
      <c r="M46">
        <v>0</v>
      </c>
      <c r="Q46">
        <v>0</v>
      </c>
      <c r="R46">
        <v>120</v>
      </c>
      <c r="W46">
        <v>6</v>
      </c>
      <c r="X46">
        <v>0</v>
      </c>
      <c r="AA46">
        <v>3</v>
      </c>
      <c r="AE46">
        <v>0</v>
      </c>
      <c r="AG46">
        <v>0</v>
      </c>
    </row>
    <row r="47" spans="1:33">
      <c r="A47">
        <v>2016</v>
      </c>
      <c r="B47" s="14">
        <v>43054.608715277776</v>
      </c>
      <c r="C47">
        <v>3</v>
      </c>
      <c r="G47">
        <v>36</v>
      </c>
      <c r="J47">
        <v>24</v>
      </c>
      <c r="M47">
        <v>0</v>
      </c>
      <c r="Q47">
        <v>0</v>
      </c>
      <c r="R47">
        <v>120</v>
      </c>
      <c r="W47">
        <v>6</v>
      </c>
      <c r="X47">
        <v>0</v>
      </c>
      <c r="AA47">
        <v>3</v>
      </c>
      <c r="AE47">
        <v>0</v>
      </c>
      <c r="AG47">
        <v>0</v>
      </c>
    </row>
    <row r="48" spans="1:33">
      <c r="A48">
        <v>2016</v>
      </c>
      <c r="B48" s="14">
        <v>43054.608715277776</v>
      </c>
      <c r="C48">
        <v>4</v>
      </c>
      <c r="G48">
        <v>36</v>
      </c>
      <c r="J48">
        <v>24</v>
      </c>
      <c r="M48">
        <v>0</v>
      </c>
      <c r="Q48">
        <v>0</v>
      </c>
      <c r="R48">
        <v>120</v>
      </c>
      <c r="W48">
        <v>6</v>
      </c>
      <c r="X48">
        <v>0</v>
      </c>
      <c r="AA48">
        <v>3</v>
      </c>
      <c r="AE48">
        <v>0</v>
      </c>
      <c r="AG48">
        <v>0</v>
      </c>
    </row>
    <row r="49" spans="1:33">
      <c r="A49">
        <v>2016</v>
      </c>
      <c r="B49" s="14">
        <v>43054.608715277776</v>
      </c>
      <c r="C49">
        <v>5</v>
      </c>
      <c r="G49">
        <v>36</v>
      </c>
      <c r="J49">
        <v>24</v>
      </c>
      <c r="M49">
        <v>0</v>
      </c>
      <c r="Q49">
        <v>0</v>
      </c>
      <c r="R49">
        <v>120</v>
      </c>
      <c r="W49">
        <v>6</v>
      </c>
      <c r="X49">
        <v>0</v>
      </c>
      <c r="AA49">
        <v>3</v>
      </c>
      <c r="AE49">
        <v>0</v>
      </c>
      <c r="AG49">
        <v>0</v>
      </c>
    </row>
    <row r="50" spans="1:33">
      <c r="A50">
        <v>2016</v>
      </c>
      <c r="B50" s="14">
        <v>43054.608715277776</v>
      </c>
      <c r="C50">
        <v>6</v>
      </c>
      <c r="G50">
        <v>36</v>
      </c>
      <c r="J50">
        <v>24</v>
      </c>
      <c r="M50">
        <v>0</v>
      </c>
      <c r="Q50">
        <v>0</v>
      </c>
      <c r="R50">
        <v>120</v>
      </c>
      <c r="W50">
        <v>6</v>
      </c>
      <c r="X50">
        <v>0</v>
      </c>
      <c r="AA50">
        <v>3</v>
      </c>
      <c r="AE50">
        <v>0</v>
      </c>
      <c r="AG50">
        <v>0</v>
      </c>
    </row>
    <row r="51" spans="1:33">
      <c r="A51">
        <v>2016</v>
      </c>
      <c r="B51" s="14">
        <v>43054.608715277776</v>
      </c>
      <c r="C51">
        <v>7</v>
      </c>
      <c r="G51">
        <v>36</v>
      </c>
      <c r="J51">
        <v>24</v>
      </c>
      <c r="M51">
        <v>0</v>
      </c>
      <c r="Q51">
        <v>0</v>
      </c>
      <c r="R51">
        <v>120</v>
      </c>
      <c r="W51">
        <v>6</v>
      </c>
      <c r="X51">
        <v>0</v>
      </c>
      <c r="AA51">
        <v>3</v>
      </c>
      <c r="AE51">
        <v>0</v>
      </c>
      <c r="AG51">
        <v>0</v>
      </c>
    </row>
    <row r="52" spans="1:33">
      <c r="A52">
        <v>2016</v>
      </c>
      <c r="B52" s="14">
        <v>43054.608715277776</v>
      </c>
      <c r="C52">
        <v>8</v>
      </c>
      <c r="G52">
        <v>36</v>
      </c>
      <c r="J52">
        <v>24</v>
      </c>
      <c r="M52">
        <v>0</v>
      </c>
      <c r="Q52">
        <v>0</v>
      </c>
      <c r="R52">
        <v>120</v>
      </c>
      <c r="W52">
        <v>6</v>
      </c>
      <c r="X52">
        <v>0</v>
      </c>
      <c r="AA52">
        <v>3</v>
      </c>
      <c r="AE52">
        <v>0</v>
      </c>
      <c r="AG52">
        <v>0</v>
      </c>
    </row>
    <row r="53" spans="1:33">
      <c r="A53">
        <v>2016</v>
      </c>
      <c r="B53" s="14">
        <v>43054.608715277776</v>
      </c>
      <c r="C53">
        <v>9</v>
      </c>
      <c r="G53">
        <v>36</v>
      </c>
      <c r="J53">
        <v>24</v>
      </c>
      <c r="Q53">
        <v>0</v>
      </c>
      <c r="R53">
        <v>120</v>
      </c>
      <c r="W53">
        <v>6</v>
      </c>
      <c r="X53">
        <v>0</v>
      </c>
      <c r="AA53">
        <v>3</v>
      </c>
      <c r="AE53">
        <v>0</v>
      </c>
      <c r="AG53">
        <v>0</v>
      </c>
    </row>
  </sheetData>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E22"/>
  <sheetViews>
    <sheetView workbookViewId="0"/>
  </sheetViews>
  <sheetFormatPr defaultRowHeight="15"/>
  <sheetData>
    <row r="1" spans="1:5">
      <c r="A1">
        <v>11.6</v>
      </c>
      <c r="B1" t="s">
        <v>4964</v>
      </c>
    </row>
    <row r="2" spans="1:5">
      <c r="A2" s="10" t="str">
        <f>HYPERLINK("#'Contents'!B215", "Back to Contents")</f>
        <v>Back to Contents</v>
      </c>
    </row>
    <row r="3" spans="1:5">
      <c r="A3" t="s">
        <v>110</v>
      </c>
      <c r="B3" t="s">
        <v>109</v>
      </c>
      <c r="C3" t="s">
        <v>108</v>
      </c>
      <c r="D3" t="s">
        <v>805</v>
      </c>
      <c r="E3" t="s">
        <v>4275</v>
      </c>
    </row>
    <row r="4" spans="1:5">
      <c r="A4" t="s">
        <v>147</v>
      </c>
      <c r="B4" s="14">
        <v>43054.608726851853</v>
      </c>
      <c r="C4">
        <v>2013</v>
      </c>
      <c r="D4" t="s">
        <v>7509</v>
      </c>
      <c r="E4">
        <v>36</v>
      </c>
    </row>
    <row r="5" spans="1:5">
      <c r="A5" t="s">
        <v>147</v>
      </c>
      <c r="B5" s="14">
        <v>43054.608726851853</v>
      </c>
      <c r="C5">
        <v>2014</v>
      </c>
      <c r="D5" t="s">
        <v>7509</v>
      </c>
      <c r="E5">
        <v>36</v>
      </c>
    </row>
    <row r="6" spans="1:5">
      <c r="A6" t="s">
        <v>147</v>
      </c>
      <c r="B6" s="14">
        <v>43054.608726851853</v>
      </c>
      <c r="C6">
        <v>2015</v>
      </c>
      <c r="D6" t="s">
        <v>7510</v>
      </c>
      <c r="E6">
        <v>36</v>
      </c>
    </row>
    <row r="7" spans="1:5">
      <c r="A7" t="s">
        <v>147</v>
      </c>
      <c r="B7" s="14">
        <v>43054.608726851853</v>
      </c>
      <c r="C7">
        <v>2016</v>
      </c>
      <c r="D7" t="s">
        <v>7510</v>
      </c>
      <c r="E7">
        <v>36</v>
      </c>
    </row>
    <row r="8" spans="1:5">
      <c r="A8" t="s">
        <v>336</v>
      </c>
      <c r="B8" s="14">
        <v>43054.608726851853</v>
      </c>
      <c r="C8">
        <v>2014</v>
      </c>
      <c r="D8" t="s">
        <v>4267</v>
      </c>
      <c r="E8">
        <v>0</v>
      </c>
    </row>
    <row r="9" spans="1:5">
      <c r="A9" t="s">
        <v>336</v>
      </c>
      <c r="B9" s="14">
        <v>43054.608726851853</v>
      </c>
      <c r="C9">
        <v>2014</v>
      </c>
      <c r="D9" t="s">
        <v>4268</v>
      </c>
      <c r="E9">
        <v>48</v>
      </c>
    </row>
    <row r="10" spans="1:5">
      <c r="A10" t="s">
        <v>336</v>
      </c>
      <c r="B10" s="14">
        <v>43054.608726851853</v>
      </c>
      <c r="C10">
        <v>2014</v>
      </c>
      <c r="D10" t="s">
        <v>4269</v>
      </c>
      <c r="E10">
        <v>48</v>
      </c>
    </row>
    <row r="11" spans="1:5">
      <c r="A11" t="s">
        <v>336</v>
      </c>
      <c r="B11" s="14">
        <v>43054.608726851853</v>
      </c>
      <c r="C11">
        <v>2014</v>
      </c>
      <c r="D11" t="s">
        <v>4270</v>
      </c>
      <c r="E11">
        <v>12</v>
      </c>
    </row>
    <row r="12" spans="1:5">
      <c r="A12" t="s">
        <v>336</v>
      </c>
      <c r="B12" s="14">
        <v>43054.608726851853</v>
      </c>
      <c r="C12">
        <v>2014</v>
      </c>
      <c r="D12" t="s">
        <v>4271</v>
      </c>
      <c r="E12">
        <v>0</v>
      </c>
    </row>
    <row r="13" spans="1:5">
      <c r="A13" t="s">
        <v>336</v>
      </c>
      <c r="B13" s="14">
        <v>43054.608726851853</v>
      </c>
      <c r="C13">
        <v>2015</v>
      </c>
      <c r="D13" t="s">
        <v>4267</v>
      </c>
      <c r="E13">
        <v>0</v>
      </c>
    </row>
    <row r="14" spans="1:5">
      <c r="A14" t="s">
        <v>336</v>
      </c>
      <c r="B14" s="14">
        <v>43054.608726851853</v>
      </c>
      <c r="C14">
        <v>2015</v>
      </c>
      <c r="D14" t="s">
        <v>4268</v>
      </c>
      <c r="E14">
        <v>48</v>
      </c>
    </row>
    <row r="15" spans="1:5">
      <c r="A15" t="s">
        <v>336</v>
      </c>
      <c r="B15" s="14">
        <v>43054.608726851853</v>
      </c>
      <c r="C15">
        <v>2015</v>
      </c>
      <c r="D15" t="s">
        <v>4269</v>
      </c>
      <c r="E15">
        <v>48</v>
      </c>
    </row>
    <row r="16" spans="1:5">
      <c r="A16" t="s">
        <v>336</v>
      </c>
      <c r="B16" s="14">
        <v>43054.608726851853</v>
      </c>
      <c r="C16">
        <v>2015</v>
      </c>
      <c r="D16" t="s">
        <v>4270</v>
      </c>
      <c r="E16">
        <v>12</v>
      </c>
    </row>
    <row r="17" spans="1:5">
      <c r="A17" t="s">
        <v>336</v>
      </c>
      <c r="B17" s="14">
        <v>43054.608726851853</v>
      </c>
      <c r="C17">
        <v>2015</v>
      </c>
      <c r="D17" t="s">
        <v>4271</v>
      </c>
      <c r="E17">
        <v>0</v>
      </c>
    </row>
    <row r="18" spans="1:5">
      <c r="A18" t="s">
        <v>336</v>
      </c>
      <c r="B18" s="14">
        <v>43054.608726851853</v>
      </c>
      <c r="C18">
        <v>2016</v>
      </c>
      <c r="D18" t="s">
        <v>4267</v>
      </c>
      <c r="E18">
        <v>0</v>
      </c>
    </row>
    <row r="19" spans="1:5">
      <c r="A19" t="s">
        <v>336</v>
      </c>
      <c r="B19" s="14">
        <v>43054.608726851853</v>
      </c>
      <c r="C19">
        <v>2016</v>
      </c>
      <c r="D19" t="s">
        <v>4268</v>
      </c>
      <c r="E19">
        <v>48</v>
      </c>
    </row>
    <row r="20" spans="1:5">
      <c r="A20" t="s">
        <v>336</v>
      </c>
      <c r="B20" s="14">
        <v>43054.608726851853</v>
      </c>
      <c r="C20">
        <v>2016</v>
      </c>
      <c r="D20" t="s">
        <v>4269</v>
      </c>
      <c r="E20">
        <v>48</v>
      </c>
    </row>
    <row r="21" spans="1:5">
      <c r="A21" t="s">
        <v>336</v>
      </c>
      <c r="B21" s="14">
        <v>43054.608726851853</v>
      </c>
      <c r="C21">
        <v>2016</v>
      </c>
      <c r="D21" t="s">
        <v>4270</v>
      </c>
      <c r="E21">
        <v>12</v>
      </c>
    </row>
    <row r="22" spans="1:5">
      <c r="A22" t="s">
        <v>336</v>
      </c>
      <c r="B22" s="14">
        <v>43054.608726851853</v>
      </c>
      <c r="C22">
        <v>2016</v>
      </c>
      <c r="D22" t="s">
        <v>4271</v>
      </c>
      <c r="E22">
        <v>0</v>
      </c>
    </row>
  </sheetData>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AH53"/>
  <sheetViews>
    <sheetView workbookViewId="0"/>
  </sheetViews>
  <sheetFormatPr defaultRowHeight="15"/>
  <sheetData>
    <row r="1" spans="1:34">
      <c r="A1">
        <v>11.6</v>
      </c>
      <c r="B1" t="s">
        <v>4965</v>
      </c>
    </row>
    <row r="2" spans="1:34">
      <c r="A2" s="10" t="str">
        <f>HYPERLINK("#'Contents'!B216", "Back to Contents")</f>
        <v>Back to Contents</v>
      </c>
    </row>
    <row r="3" spans="1:34">
      <c r="A3" t="s">
        <v>108</v>
      </c>
      <c r="B3" t="s">
        <v>109</v>
      </c>
      <c r="C3" t="s">
        <v>4209</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43054.608738425923</v>
      </c>
      <c r="E4">
        <v>10000</v>
      </c>
      <c r="H4">
        <v>0</v>
      </c>
      <c r="L4">
        <v>50001</v>
      </c>
      <c r="P4">
        <v>3350</v>
      </c>
      <c r="T4">
        <v>2500</v>
      </c>
      <c r="V4">
        <v>622.68000000000006</v>
      </c>
      <c r="AB4">
        <v>100</v>
      </c>
      <c r="AD4">
        <v>54000</v>
      </c>
      <c r="AH4">
        <v>0</v>
      </c>
    </row>
    <row r="5" spans="1:34">
      <c r="A5">
        <v>2013</v>
      </c>
      <c r="B5" s="14">
        <v>43054.608738425923</v>
      </c>
      <c r="C5">
        <v>1</v>
      </c>
      <c r="F5">
        <v>0</v>
      </c>
      <c r="H5">
        <v>0</v>
      </c>
      <c r="L5">
        <v>50001</v>
      </c>
      <c r="O5">
        <v>20000</v>
      </c>
      <c r="P5">
        <v>13350</v>
      </c>
      <c r="Q5">
        <v>67</v>
      </c>
      <c r="R5">
        <v>3000</v>
      </c>
      <c r="S5">
        <v>650</v>
      </c>
      <c r="T5">
        <v>25000</v>
      </c>
      <c r="V5">
        <v>289.62</v>
      </c>
      <c r="W5">
        <v>251</v>
      </c>
      <c r="X5">
        <v>140</v>
      </c>
      <c r="Y5">
        <v>1000</v>
      </c>
      <c r="Z5">
        <v>10</v>
      </c>
      <c r="AE5">
        <v>0</v>
      </c>
      <c r="AF5">
        <v>40000</v>
      </c>
      <c r="AG5">
        <v>1000</v>
      </c>
      <c r="AH5">
        <v>0</v>
      </c>
    </row>
    <row r="6" spans="1:34">
      <c r="A6">
        <v>2013</v>
      </c>
      <c r="B6" s="14">
        <v>43054.608738425923</v>
      </c>
      <c r="C6">
        <v>10</v>
      </c>
      <c r="F6">
        <v>0</v>
      </c>
      <c r="L6">
        <v>0</v>
      </c>
      <c r="O6">
        <v>20000</v>
      </c>
      <c r="P6">
        <v>13350</v>
      </c>
      <c r="Q6">
        <v>0</v>
      </c>
      <c r="R6">
        <v>3000</v>
      </c>
      <c r="S6">
        <v>650</v>
      </c>
      <c r="V6">
        <v>144.81</v>
      </c>
      <c r="W6">
        <v>251</v>
      </c>
      <c r="X6">
        <v>0</v>
      </c>
      <c r="Z6">
        <v>10</v>
      </c>
      <c r="AD6">
        <v>9000</v>
      </c>
      <c r="AE6">
        <v>0</v>
      </c>
      <c r="AG6">
        <v>1000</v>
      </c>
      <c r="AH6">
        <v>0</v>
      </c>
    </row>
    <row r="7" spans="1:34">
      <c r="A7">
        <v>2013</v>
      </c>
      <c r="B7" s="14">
        <v>43054.608738425923</v>
      </c>
      <c r="C7">
        <v>11</v>
      </c>
      <c r="F7">
        <v>0</v>
      </c>
      <c r="L7">
        <v>0</v>
      </c>
      <c r="O7">
        <v>20000</v>
      </c>
      <c r="P7">
        <v>13350</v>
      </c>
      <c r="Q7">
        <v>166</v>
      </c>
      <c r="R7">
        <v>3000</v>
      </c>
      <c r="S7">
        <v>650</v>
      </c>
      <c r="V7">
        <v>144.81</v>
      </c>
      <c r="W7">
        <v>251</v>
      </c>
      <c r="X7">
        <v>0</v>
      </c>
      <c r="Z7">
        <v>10</v>
      </c>
      <c r="AD7">
        <v>9000</v>
      </c>
      <c r="AE7">
        <v>0</v>
      </c>
      <c r="AG7">
        <v>1000</v>
      </c>
      <c r="AH7">
        <v>0</v>
      </c>
    </row>
    <row r="8" spans="1:34">
      <c r="A8">
        <v>2013</v>
      </c>
      <c r="B8" s="14">
        <v>43054.608738425923</v>
      </c>
      <c r="C8">
        <v>2</v>
      </c>
      <c r="F8">
        <v>500</v>
      </c>
      <c r="L8">
        <v>0</v>
      </c>
      <c r="O8">
        <v>20000</v>
      </c>
      <c r="P8">
        <v>13350</v>
      </c>
      <c r="Q8">
        <v>166</v>
      </c>
      <c r="R8">
        <v>3000</v>
      </c>
      <c r="S8">
        <v>650</v>
      </c>
      <c r="V8">
        <v>289.62</v>
      </c>
      <c r="W8">
        <v>251</v>
      </c>
      <c r="X8">
        <v>70</v>
      </c>
      <c r="Z8">
        <v>10</v>
      </c>
      <c r="AE8">
        <v>0</v>
      </c>
      <c r="AG8">
        <v>0</v>
      </c>
      <c r="AH8">
        <v>0</v>
      </c>
    </row>
    <row r="9" spans="1:34">
      <c r="A9">
        <v>2013</v>
      </c>
      <c r="B9" s="14">
        <v>43054.608738425923</v>
      </c>
      <c r="C9">
        <v>3</v>
      </c>
      <c r="F9">
        <v>500</v>
      </c>
      <c r="H9">
        <v>0</v>
      </c>
      <c r="L9">
        <v>0</v>
      </c>
      <c r="O9">
        <v>20000</v>
      </c>
      <c r="P9">
        <v>13350</v>
      </c>
      <c r="Q9">
        <v>67</v>
      </c>
      <c r="R9">
        <v>3000</v>
      </c>
      <c r="S9">
        <v>650</v>
      </c>
      <c r="V9">
        <v>289.62</v>
      </c>
      <c r="W9">
        <v>251</v>
      </c>
      <c r="X9">
        <v>210</v>
      </c>
      <c r="Y9">
        <v>1000</v>
      </c>
      <c r="Z9">
        <v>10</v>
      </c>
      <c r="AD9">
        <v>9000</v>
      </c>
      <c r="AE9">
        <v>0</v>
      </c>
      <c r="AG9">
        <v>1000</v>
      </c>
      <c r="AH9">
        <v>0</v>
      </c>
    </row>
    <row r="10" spans="1:34">
      <c r="A10">
        <v>2013</v>
      </c>
      <c r="B10" s="14">
        <v>43054.608738425923</v>
      </c>
      <c r="C10">
        <v>4</v>
      </c>
      <c r="F10">
        <v>500</v>
      </c>
      <c r="L10">
        <v>0</v>
      </c>
      <c r="O10">
        <v>20000</v>
      </c>
      <c r="P10">
        <v>13350</v>
      </c>
      <c r="Q10">
        <v>166</v>
      </c>
      <c r="R10">
        <v>3000</v>
      </c>
      <c r="S10">
        <v>650</v>
      </c>
      <c r="T10">
        <v>2500</v>
      </c>
      <c r="V10">
        <v>289.62</v>
      </c>
      <c r="W10">
        <v>251</v>
      </c>
      <c r="X10">
        <v>0</v>
      </c>
      <c r="Z10">
        <v>10</v>
      </c>
      <c r="AE10">
        <v>0</v>
      </c>
      <c r="AG10">
        <v>0</v>
      </c>
      <c r="AH10">
        <v>0</v>
      </c>
    </row>
    <row r="11" spans="1:34">
      <c r="A11">
        <v>2013</v>
      </c>
      <c r="B11" s="14">
        <v>43054.608738425923</v>
      </c>
      <c r="C11">
        <v>5</v>
      </c>
      <c r="F11">
        <v>500</v>
      </c>
      <c r="H11">
        <v>0</v>
      </c>
      <c r="L11">
        <v>0</v>
      </c>
      <c r="O11">
        <v>20000</v>
      </c>
      <c r="P11">
        <v>13350</v>
      </c>
      <c r="Q11">
        <v>166</v>
      </c>
      <c r="R11">
        <v>3000</v>
      </c>
      <c r="S11">
        <v>650</v>
      </c>
      <c r="V11">
        <v>289.62</v>
      </c>
      <c r="W11">
        <v>251</v>
      </c>
      <c r="X11">
        <v>210</v>
      </c>
      <c r="Z11">
        <v>10</v>
      </c>
      <c r="AD11">
        <v>6800</v>
      </c>
      <c r="AE11">
        <v>0</v>
      </c>
      <c r="AF11">
        <v>40000</v>
      </c>
      <c r="AG11">
        <v>1000</v>
      </c>
      <c r="AH11">
        <v>0</v>
      </c>
    </row>
    <row r="12" spans="1:34">
      <c r="A12">
        <v>2013</v>
      </c>
      <c r="B12" s="14">
        <v>43054.608738425923</v>
      </c>
      <c r="C12">
        <v>6</v>
      </c>
      <c r="F12">
        <v>500</v>
      </c>
      <c r="L12">
        <v>0</v>
      </c>
      <c r="O12">
        <v>20000</v>
      </c>
      <c r="P12">
        <v>4000</v>
      </c>
      <c r="Q12">
        <v>67</v>
      </c>
      <c r="R12">
        <v>3000</v>
      </c>
      <c r="V12">
        <v>144.81</v>
      </c>
      <c r="W12">
        <v>251</v>
      </c>
      <c r="X12">
        <v>0</v>
      </c>
      <c r="Z12">
        <v>10</v>
      </c>
      <c r="AE12">
        <v>0</v>
      </c>
      <c r="AG12">
        <v>0</v>
      </c>
      <c r="AH12">
        <v>0</v>
      </c>
    </row>
    <row r="13" spans="1:34">
      <c r="A13">
        <v>2013</v>
      </c>
      <c r="B13" s="14">
        <v>43054.608738425923</v>
      </c>
      <c r="C13">
        <v>7</v>
      </c>
      <c r="F13">
        <v>0</v>
      </c>
      <c r="L13">
        <v>0</v>
      </c>
      <c r="O13">
        <v>20000</v>
      </c>
      <c r="P13">
        <v>13350</v>
      </c>
      <c r="Q13">
        <v>0</v>
      </c>
      <c r="R13">
        <v>3000</v>
      </c>
      <c r="S13">
        <v>650</v>
      </c>
      <c r="V13">
        <v>144.81</v>
      </c>
      <c r="W13">
        <v>251</v>
      </c>
      <c r="X13">
        <v>210</v>
      </c>
      <c r="Y13">
        <v>1000</v>
      </c>
      <c r="Z13">
        <v>10</v>
      </c>
      <c r="AB13">
        <v>10000</v>
      </c>
      <c r="AD13">
        <v>9000</v>
      </c>
      <c r="AE13">
        <v>2200</v>
      </c>
      <c r="AF13">
        <v>40000</v>
      </c>
      <c r="AG13">
        <v>1000</v>
      </c>
      <c r="AH13">
        <v>0</v>
      </c>
    </row>
    <row r="14" spans="1:34">
      <c r="A14">
        <v>2013</v>
      </c>
      <c r="B14" s="14">
        <v>43054.608738425923</v>
      </c>
      <c r="C14">
        <v>8</v>
      </c>
      <c r="F14">
        <v>500</v>
      </c>
      <c r="L14">
        <v>0</v>
      </c>
      <c r="O14">
        <v>20000</v>
      </c>
      <c r="P14">
        <v>4000</v>
      </c>
      <c r="Q14">
        <v>166</v>
      </c>
      <c r="R14">
        <v>3000</v>
      </c>
      <c r="V14">
        <v>115.85</v>
      </c>
      <c r="W14">
        <v>251</v>
      </c>
      <c r="X14">
        <v>70</v>
      </c>
      <c r="Z14">
        <v>10</v>
      </c>
      <c r="AD14">
        <v>9000</v>
      </c>
      <c r="AE14">
        <v>0</v>
      </c>
      <c r="AG14">
        <v>0</v>
      </c>
      <c r="AH14">
        <v>0</v>
      </c>
    </row>
    <row r="15" spans="1:34">
      <c r="A15">
        <v>2013</v>
      </c>
      <c r="B15" s="14">
        <v>43054.608738425923</v>
      </c>
      <c r="C15">
        <v>9</v>
      </c>
      <c r="F15">
        <v>0</v>
      </c>
      <c r="L15">
        <v>50001</v>
      </c>
      <c r="O15">
        <v>20000</v>
      </c>
      <c r="P15">
        <v>4000</v>
      </c>
      <c r="Q15">
        <v>166</v>
      </c>
      <c r="R15">
        <v>3000</v>
      </c>
      <c r="S15">
        <v>650</v>
      </c>
      <c r="V15">
        <v>144.81</v>
      </c>
      <c r="W15">
        <v>251</v>
      </c>
      <c r="X15">
        <v>0</v>
      </c>
      <c r="Z15">
        <v>10</v>
      </c>
      <c r="AE15">
        <v>0</v>
      </c>
      <c r="AG15">
        <v>0</v>
      </c>
      <c r="AH15">
        <v>0</v>
      </c>
    </row>
    <row r="16" spans="1:34">
      <c r="A16">
        <v>2014</v>
      </c>
      <c r="B16" s="14">
        <v>43054.608738425923</v>
      </c>
      <c r="E16">
        <v>10000</v>
      </c>
      <c r="H16">
        <v>0</v>
      </c>
      <c r="L16">
        <v>50001</v>
      </c>
      <c r="P16">
        <v>3350</v>
      </c>
      <c r="V16">
        <v>622.68000000000006</v>
      </c>
      <c r="AB16">
        <v>100</v>
      </c>
      <c r="AD16">
        <v>51800</v>
      </c>
      <c r="AE16">
        <v>100</v>
      </c>
      <c r="AH16">
        <v>0</v>
      </c>
    </row>
    <row r="17" spans="1:34">
      <c r="A17">
        <v>2014</v>
      </c>
      <c r="B17" s="14">
        <v>43054.608738425923</v>
      </c>
      <c r="C17">
        <v>1</v>
      </c>
      <c r="F17">
        <v>0</v>
      </c>
      <c r="H17">
        <v>0</v>
      </c>
      <c r="L17">
        <v>50001</v>
      </c>
      <c r="O17">
        <v>20000</v>
      </c>
      <c r="P17">
        <v>13350</v>
      </c>
      <c r="Q17">
        <v>67</v>
      </c>
      <c r="R17">
        <v>3000</v>
      </c>
      <c r="S17">
        <v>650</v>
      </c>
      <c r="T17">
        <v>25000</v>
      </c>
      <c r="V17">
        <v>289.62</v>
      </c>
      <c r="W17">
        <v>251</v>
      </c>
      <c r="X17">
        <v>140</v>
      </c>
      <c r="Y17">
        <v>1000</v>
      </c>
      <c r="Z17">
        <v>10000</v>
      </c>
      <c r="AE17">
        <v>0</v>
      </c>
      <c r="AF17">
        <v>40000</v>
      </c>
      <c r="AG17">
        <v>1000</v>
      </c>
      <c r="AH17">
        <v>0</v>
      </c>
    </row>
    <row r="18" spans="1:34">
      <c r="A18">
        <v>2014</v>
      </c>
      <c r="B18" s="14">
        <v>43054.608738425923</v>
      </c>
      <c r="C18">
        <v>10</v>
      </c>
      <c r="F18">
        <v>0</v>
      </c>
      <c r="L18">
        <v>0</v>
      </c>
      <c r="O18">
        <v>20000</v>
      </c>
      <c r="P18">
        <v>13350</v>
      </c>
      <c r="Q18">
        <v>0</v>
      </c>
      <c r="R18">
        <v>3000</v>
      </c>
      <c r="S18">
        <v>650</v>
      </c>
      <c r="V18">
        <v>144.81</v>
      </c>
      <c r="W18">
        <v>251</v>
      </c>
      <c r="X18">
        <v>0</v>
      </c>
      <c r="Z18">
        <v>10000</v>
      </c>
      <c r="AD18">
        <v>9000</v>
      </c>
      <c r="AE18">
        <v>0</v>
      </c>
      <c r="AG18">
        <v>1000</v>
      </c>
      <c r="AH18">
        <v>0</v>
      </c>
    </row>
    <row r="19" spans="1:34">
      <c r="A19">
        <v>2014</v>
      </c>
      <c r="B19" s="14">
        <v>43054.608738425923</v>
      </c>
      <c r="C19">
        <v>11</v>
      </c>
      <c r="F19">
        <v>0</v>
      </c>
      <c r="L19">
        <v>0</v>
      </c>
      <c r="O19">
        <v>20000</v>
      </c>
      <c r="P19">
        <v>13350</v>
      </c>
      <c r="Q19">
        <v>166</v>
      </c>
      <c r="R19">
        <v>3000</v>
      </c>
      <c r="S19">
        <v>650</v>
      </c>
      <c r="V19">
        <v>144.81</v>
      </c>
      <c r="W19">
        <v>251</v>
      </c>
      <c r="X19">
        <v>0</v>
      </c>
      <c r="Z19">
        <v>10000</v>
      </c>
      <c r="AD19">
        <v>9000</v>
      </c>
      <c r="AE19">
        <v>0</v>
      </c>
      <c r="AG19">
        <v>1000</v>
      </c>
      <c r="AH19">
        <v>0</v>
      </c>
    </row>
    <row r="20" spans="1:34">
      <c r="A20">
        <v>2014</v>
      </c>
      <c r="B20" s="14">
        <v>43054.608738425923</v>
      </c>
      <c r="C20">
        <v>12</v>
      </c>
    </row>
    <row r="21" spans="1:34">
      <c r="A21">
        <v>2014</v>
      </c>
      <c r="B21" s="14">
        <v>43054.608738425923</v>
      </c>
      <c r="C21">
        <v>13</v>
      </c>
    </row>
    <row r="22" spans="1:34">
      <c r="A22">
        <v>2014</v>
      </c>
      <c r="B22" s="14">
        <v>43054.608738425923</v>
      </c>
      <c r="C22">
        <v>2</v>
      </c>
      <c r="F22">
        <v>500</v>
      </c>
      <c r="L22">
        <v>0</v>
      </c>
      <c r="O22">
        <v>20000</v>
      </c>
      <c r="P22">
        <v>13350</v>
      </c>
      <c r="Q22">
        <v>166</v>
      </c>
      <c r="R22">
        <v>3000</v>
      </c>
      <c r="S22">
        <v>650</v>
      </c>
      <c r="V22">
        <v>289.62</v>
      </c>
      <c r="W22">
        <v>251</v>
      </c>
      <c r="X22">
        <v>70</v>
      </c>
      <c r="Z22">
        <v>10000</v>
      </c>
      <c r="AE22">
        <v>0</v>
      </c>
      <c r="AG22">
        <v>0</v>
      </c>
      <c r="AH22">
        <v>0</v>
      </c>
    </row>
    <row r="23" spans="1:34">
      <c r="A23">
        <v>2014</v>
      </c>
      <c r="B23" s="14">
        <v>43054.608738425923</v>
      </c>
      <c r="C23">
        <v>3</v>
      </c>
      <c r="F23">
        <v>500</v>
      </c>
      <c r="H23">
        <v>0</v>
      </c>
      <c r="L23">
        <v>0</v>
      </c>
      <c r="O23">
        <v>20000</v>
      </c>
      <c r="P23">
        <v>13350</v>
      </c>
      <c r="Q23">
        <v>67</v>
      </c>
      <c r="R23">
        <v>3000</v>
      </c>
      <c r="S23">
        <v>650</v>
      </c>
      <c r="V23">
        <v>289.62</v>
      </c>
      <c r="W23">
        <v>251</v>
      </c>
      <c r="X23">
        <v>210</v>
      </c>
      <c r="Y23">
        <v>1000</v>
      </c>
      <c r="Z23">
        <v>10000</v>
      </c>
      <c r="AD23">
        <v>9000</v>
      </c>
      <c r="AE23">
        <v>0</v>
      </c>
      <c r="AG23">
        <v>1000</v>
      </c>
      <c r="AH23">
        <v>0</v>
      </c>
    </row>
    <row r="24" spans="1:34">
      <c r="A24">
        <v>2014</v>
      </c>
      <c r="B24" s="14">
        <v>43054.608738425923</v>
      </c>
      <c r="C24">
        <v>4</v>
      </c>
      <c r="F24">
        <v>500</v>
      </c>
      <c r="L24">
        <v>0</v>
      </c>
      <c r="O24">
        <v>20000</v>
      </c>
      <c r="P24">
        <v>13350</v>
      </c>
      <c r="Q24">
        <v>166</v>
      </c>
      <c r="R24">
        <v>3000</v>
      </c>
      <c r="S24">
        <v>650</v>
      </c>
      <c r="T24">
        <v>2500</v>
      </c>
      <c r="V24">
        <v>289.62</v>
      </c>
      <c r="W24">
        <v>251</v>
      </c>
      <c r="X24">
        <v>0</v>
      </c>
      <c r="Z24">
        <v>10000</v>
      </c>
      <c r="AE24">
        <v>0</v>
      </c>
      <c r="AG24">
        <v>0</v>
      </c>
      <c r="AH24">
        <v>0</v>
      </c>
    </row>
    <row r="25" spans="1:34">
      <c r="A25">
        <v>2014</v>
      </c>
      <c r="B25" s="14">
        <v>43054.608738425923</v>
      </c>
      <c r="C25">
        <v>5</v>
      </c>
      <c r="F25">
        <v>500</v>
      </c>
      <c r="H25">
        <v>0</v>
      </c>
      <c r="L25">
        <v>0</v>
      </c>
      <c r="O25">
        <v>20000</v>
      </c>
      <c r="P25">
        <v>13350</v>
      </c>
      <c r="Q25">
        <v>166</v>
      </c>
      <c r="R25">
        <v>3000</v>
      </c>
      <c r="S25">
        <v>650</v>
      </c>
      <c r="V25">
        <v>289.62</v>
      </c>
      <c r="W25">
        <v>251</v>
      </c>
      <c r="X25">
        <v>210</v>
      </c>
      <c r="Z25">
        <v>10000</v>
      </c>
      <c r="AD25">
        <v>6800</v>
      </c>
      <c r="AE25">
        <v>0</v>
      </c>
      <c r="AF25">
        <v>40000</v>
      </c>
      <c r="AG25">
        <v>1000</v>
      </c>
      <c r="AH25">
        <v>0</v>
      </c>
    </row>
    <row r="26" spans="1:34">
      <c r="A26">
        <v>2014</v>
      </c>
      <c r="B26" s="14">
        <v>43054.608738425923</v>
      </c>
      <c r="C26">
        <v>6</v>
      </c>
      <c r="F26">
        <v>500</v>
      </c>
      <c r="L26">
        <v>0</v>
      </c>
      <c r="O26">
        <v>20000</v>
      </c>
      <c r="P26">
        <v>4000</v>
      </c>
      <c r="Q26">
        <v>67</v>
      </c>
      <c r="R26">
        <v>3000</v>
      </c>
      <c r="V26">
        <v>144.81</v>
      </c>
      <c r="W26">
        <v>251</v>
      </c>
      <c r="X26">
        <v>0</v>
      </c>
      <c r="Z26">
        <v>10000</v>
      </c>
      <c r="AE26">
        <v>0</v>
      </c>
      <c r="AG26">
        <v>0</v>
      </c>
      <c r="AH26">
        <v>0</v>
      </c>
    </row>
    <row r="27" spans="1:34">
      <c r="A27">
        <v>2014</v>
      </c>
      <c r="B27" s="14">
        <v>43054.608738425923</v>
      </c>
      <c r="C27">
        <v>7</v>
      </c>
      <c r="F27">
        <v>0</v>
      </c>
      <c r="L27">
        <v>0</v>
      </c>
      <c r="O27">
        <v>20000</v>
      </c>
      <c r="P27">
        <v>13350</v>
      </c>
      <c r="Q27">
        <v>0</v>
      </c>
      <c r="R27">
        <v>3000</v>
      </c>
      <c r="S27">
        <v>650</v>
      </c>
      <c r="T27">
        <v>2500</v>
      </c>
      <c r="V27">
        <v>144.81</v>
      </c>
      <c r="W27">
        <v>251</v>
      </c>
      <c r="X27">
        <v>210</v>
      </c>
      <c r="Y27">
        <v>1000</v>
      </c>
      <c r="Z27">
        <v>10000</v>
      </c>
      <c r="AB27">
        <v>10000</v>
      </c>
      <c r="AD27">
        <v>9000</v>
      </c>
      <c r="AE27">
        <v>2200</v>
      </c>
      <c r="AF27">
        <v>40000</v>
      </c>
      <c r="AG27">
        <v>1000</v>
      </c>
      <c r="AH27">
        <v>0</v>
      </c>
    </row>
    <row r="28" spans="1:34">
      <c r="A28">
        <v>2014</v>
      </c>
      <c r="B28" s="14">
        <v>43054.608738425923</v>
      </c>
      <c r="C28">
        <v>8</v>
      </c>
      <c r="F28">
        <v>500</v>
      </c>
      <c r="L28">
        <v>0</v>
      </c>
      <c r="O28">
        <v>20000</v>
      </c>
      <c r="P28">
        <v>4000</v>
      </c>
      <c r="Q28">
        <v>166</v>
      </c>
      <c r="R28">
        <v>3000</v>
      </c>
      <c r="V28">
        <v>115.85</v>
      </c>
      <c r="W28">
        <v>251</v>
      </c>
      <c r="X28">
        <v>70</v>
      </c>
      <c r="Z28">
        <v>10000</v>
      </c>
      <c r="AD28">
        <v>9000</v>
      </c>
      <c r="AE28">
        <v>0</v>
      </c>
      <c r="AG28">
        <v>0</v>
      </c>
      <c r="AH28">
        <v>0</v>
      </c>
    </row>
    <row r="29" spans="1:34">
      <c r="A29">
        <v>2014</v>
      </c>
      <c r="B29" s="14">
        <v>43054.608738425923</v>
      </c>
      <c r="C29">
        <v>9</v>
      </c>
      <c r="F29">
        <v>0</v>
      </c>
      <c r="L29">
        <v>50001</v>
      </c>
      <c r="O29">
        <v>20000</v>
      </c>
      <c r="P29">
        <v>4000</v>
      </c>
      <c r="Q29">
        <v>166</v>
      </c>
      <c r="R29">
        <v>3000</v>
      </c>
      <c r="S29">
        <v>650</v>
      </c>
      <c r="V29">
        <v>144.81</v>
      </c>
      <c r="W29">
        <v>251</v>
      </c>
      <c r="X29">
        <v>0</v>
      </c>
      <c r="Z29">
        <v>10000</v>
      </c>
      <c r="AE29">
        <v>0</v>
      </c>
      <c r="AG29">
        <v>0</v>
      </c>
      <c r="AH29">
        <v>0</v>
      </c>
    </row>
    <row r="30" spans="1:34">
      <c r="A30">
        <v>2015</v>
      </c>
      <c r="B30" s="14">
        <v>43054.608738425923</v>
      </c>
      <c r="E30">
        <v>10000</v>
      </c>
      <c r="H30">
        <v>0</v>
      </c>
      <c r="L30">
        <v>50001</v>
      </c>
      <c r="P30">
        <v>3350</v>
      </c>
      <c r="V30">
        <v>622.68000000000006</v>
      </c>
      <c r="AB30">
        <v>11634.13</v>
      </c>
      <c r="AC30">
        <v>8600</v>
      </c>
      <c r="AD30">
        <v>51800</v>
      </c>
      <c r="AE30">
        <v>100</v>
      </c>
    </row>
    <row r="31" spans="1:34">
      <c r="A31">
        <v>2015</v>
      </c>
      <c r="B31" s="14">
        <v>43054.608738425923</v>
      </c>
      <c r="C31">
        <v>1</v>
      </c>
      <c r="F31">
        <v>0</v>
      </c>
      <c r="H31">
        <v>0</v>
      </c>
      <c r="L31">
        <v>50001</v>
      </c>
      <c r="O31">
        <v>20000</v>
      </c>
      <c r="P31">
        <v>13350</v>
      </c>
      <c r="Q31">
        <v>67</v>
      </c>
      <c r="R31">
        <v>3000</v>
      </c>
      <c r="S31">
        <v>650</v>
      </c>
      <c r="T31">
        <v>25000</v>
      </c>
      <c r="V31">
        <v>289.62</v>
      </c>
      <c r="W31">
        <v>251</v>
      </c>
      <c r="X31">
        <v>140</v>
      </c>
      <c r="Y31">
        <v>1000</v>
      </c>
      <c r="Z31">
        <v>10000</v>
      </c>
      <c r="AC31">
        <v>10000</v>
      </c>
      <c r="AE31">
        <v>0</v>
      </c>
      <c r="AF31">
        <v>40000</v>
      </c>
      <c r="AG31">
        <v>1000</v>
      </c>
      <c r="AH31">
        <v>0</v>
      </c>
    </row>
    <row r="32" spans="1:34">
      <c r="A32">
        <v>2015</v>
      </c>
      <c r="B32" s="14">
        <v>43054.608738425923</v>
      </c>
      <c r="C32">
        <v>10</v>
      </c>
      <c r="F32">
        <v>0</v>
      </c>
      <c r="L32">
        <v>0</v>
      </c>
      <c r="O32">
        <v>20000</v>
      </c>
      <c r="P32">
        <v>13350</v>
      </c>
      <c r="Q32">
        <v>0</v>
      </c>
      <c r="R32">
        <v>3000</v>
      </c>
      <c r="S32">
        <v>650</v>
      </c>
      <c r="V32">
        <v>144.81</v>
      </c>
      <c r="W32">
        <v>251</v>
      </c>
      <c r="X32">
        <v>0</v>
      </c>
      <c r="Z32">
        <v>10000</v>
      </c>
      <c r="AD32">
        <v>9000</v>
      </c>
      <c r="AE32">
        <v>0</v>
      </c>
      <c r="AG32">
        <v>1000</v>
      </c>
      <c r="AH32">
        <v>0</v>
      </c>
    </row>
    <row r="33" spans="1:34">
      <c r="A33">
        <v>2015</v>
      </c>
      <c r="B33" s="14">
        <v>43054.608738425923</v>
      </c>
      <c r="C33">
        <v>11</v>
      </c>
      <c r="F33">
        <v>0</v>
      </c>
      <c r="L33">
        <v>0</v>
      </c>
      <c r="O33">
        <v>20000</v>
      </c>
      <c r="P33">
        <v>13350</v>
      </c>
      <c r="Q33">
        <v>166</v>
      </c>
      <c r="R33">
        <v>3000</v>
      </c>
      <c r="S33">
        <v>650</v>
      </c>
      <c r="V33">
        <v>144.81</v>
      </c>
      <c r="W33">
        <v>251</v>
      </c>
      <c r="X33">
        <v>0</v>
      </c>
      <c r="Z33">
        <v>10000</v>
      </c>
      <c r="AD33">
        <v>9000</v>
      </c>
      <c r="AE33">
        <v>0</v>
      </c>
      <c r="AG33">
        <v>1000</v>
      </c>
      <c r="AH33">
        <v>0</v>
      </c>
    </row>
    <row r="34" spans="1:34">
      <c r="A34">
        <v>2015</v>
      </c>
      <c r="B34" s="14">
        <v>43054.608738425923</v>
      </c>
      <c r="C34">
        <v>2</v>
      </c>
      <c r="F34">
        <v>500</v>
      </c>
      <c r="L34">
        <v>0</v>
      </c>
      <c r="O34">
        <v>20000</v>
      </c>
      <c r="P34">
        <v>13350</v>
      </c>
      <c r="Q34">
        <v>166</v>
      </c>
      <c r="R34">
        <v>3000</v>
      </c>
      <c r="S34">
        <v>650</v>
      </c>
      <c r="V34">
        <v>289.62</v>
      </c>
      <c r="W34">
        <v>251</v>
      </c>
      <c r="X34">
        <v>70</v>
      </c>
      <c r="Z34">
        <v>10000</v>
      </c>
      <c r="AC34">
        <v>2000</v>
      </c>
      <c r="AE34">
        <v>0</v>
      </c>
      <c r="AG34">
        <v>0</v>
      </c>
      <c r="AH34">
        <v>0</v>
      </c>
    </row>
    <row r="35" spans="1:34">
      <c r="A35">
        <v>2015</v>
      </c>
      <c r="B35" s="14">
        <v>43054.608738425923</v>
      </c>
      <c r="C35">
        <v>3</v>
      </c>
      <c r="F35">
        <v>500</v>
      </c>
      <c r="H35">
        <v>0</v>
      </c>
      <c r="L35">
        <v>0</v>
      </c>
      <c r="O35">
        <v>20000</v>
      </c>
      <c r="P35">
        <v>13350</v>
      </c>
      <c r="Q35">
        <v>67</v>
      </c>
      <c r="R35">
        <v>3000</v>
      </c>
      <c r="S35">
        <v>650</v>
      </c>
      <c r="V35">
        <v>289.62</v>
      </c>
      <c r="W35">
        <v>251</v>
      </c>
      <c r="X35">
        <v>210</v>
      </c>
      <c r="Y35">
        <v>1000</v>
      </c>
      <c r="Z35">
        <v>10000</v>
      </c>
      <c r="AC35">
        <v>2000</v>
      </c>
      <c r="AD35">
        <v>9000</v>
      </c>
      <c r="AE35">
        <v>0</v>
      </c>
      <c r="AG35">
        <v>1000</v>
      </c>
      <c r="AH35">
        <v>0</v>
      </c>
    </row>
    <row r="36" spans="1:34">
      <c r="A36">
        <v>2015</v>
      </c>
      <c r="B36" s="14">
        <v>43054.608738425923</v>
      </c>
      <c r="C36">
        <v>4</v>
      </c>
      <c r="F36">
        <v>500</v>
      </c>
      <c r="L36">
        <v>0</v>
      </c>
      <c r="O36">
        <v>20000</v>
      </c>
      <c r="P36">
        <v>13350</v>
      </c>
      <c r="Q36">
        <v>166</v>
      </c>
      <c r="R36">
        <v>3000</v>
      </c>
      <c r="S36">
        <v>650</v>
      </c>
      <c r="T36">
        <v>2500</v>
      </c>
      <c r="V36">
        <v>289.62</v>
      </c>
      <c r="W36">
        <v>251</v>
      </c>
      <c r="X36">
        <v>0</v>
      </c>
      <c r="Z36">
        <v>10000</v>
      </c>
      <c r="AC36">
        <v>200</v>
      </c>
      <c r="AE36">
        <v>0</v>
      </c>
      <c r="AG36">
        <v>0</v>
      </c>
      <c r="AH36">
        <v>0</v>
      </c>
    </row>
    <row r="37" spans="1:34">
      <c r="A37">
        <v>2015</v>
      </c>
      <c r="B37" s="14">
        <v>43054.608738425923</v>
      </c>
      <c r="C37">
        <v>5</v>
      </c>
      <c r="F37">
        <v>500</v>
      </c>
      <c r="H37">
        <v>0</v>
      </c>
      <c r="L37">
        <v>0</v>
      </c>
      <c r="O37">
        <v>20000</v>
      </c>
      <c r="P37">
        <v>13350</v>
      </c>
      <c r="Q37">
        <v>166</v>
      </c>
      <c r="R37">
        <v>3000</v>
      </c>
      <c r="S37">
        <v>650</v>
      </c>
      <c r="V37">
        <v>289.62</v>
      </c>
      <c r="W37">
        <v>251</v>
      </c>
      <c r="X37">
        <v>210</v>
      </c>
      <c r="Z37">
        <v>10000</v>
      </c>
      <c r="AB37">
        <v>2326.83</v>
      </c>
      <c r="AC37">
        <v>2000</v>
      </c>
      <c r="AD37">
        <v>6800</v>
      </c>
      <c r="AE37">
        <v>0</v>
      </c>
      <c r="AF37">
        <v>40000</v>
      </c>
      <c r="AG37">
        <v>1000</v>
      </c>
      <c r="AH37">
        <v>0</v>
      </c>
    </row>
    <row r="38" spans="1:34">
      <c r="A38">
        <v>2015</v>
      </c>
      <c r="B38" s="14">
        <v>43054.608738425923</v>
      </c>
      <c r="C38">
        <v>6</v>
      </c>
      <c r="F38">
        <v>500</v>
      </c>
      <c r="L38">
        <v>0</v>
      </c>
      <c r="O38">
        <v>20000</v>
      </c>
      <c r="P38">
        <v>4000</v>
      </c>
      <c r="Q38">
        <v>67</v>
      </c>
      <c r="R38">
        <v>3000</v>
      </c>
      <c r="V38">
        <v>144.81</v>
      </c>
      <c r="W38">
        <v>251</v>
      </c>
      <c r="X38">
        <v>0</v>
      </c>
      <c r="Z38">
        <v>10000</v>
      </c>
      <c r="AE38">
        <v>0</v>
      </c>
      <c r="AG38">
        <v>0</v>
      </c>
      <c r="AH38">
        <v>0</v>
      </c>
    </row>
    <row r="39" spans="1:34">
      <c r="A39">
        <v>2015</v>
      </c>
      <c r="B39" s="14">
        <v>43054.608738425923</v>
      </c>
      <c r="C39">
        <v>7</v>
      </c>
      <c r="F39">
        <v>0</v>
      </c>
      <c r="L39">
        <v>0</v>
      </c>
      <c r="O39">
        <v>20000</v>
      </c>
      <c r="P39">
        <v>13350</v>
      </c>
      <c r="Q39">
        <v>0</v>
      </c>
      <c r="R39">
        <v>3000</v>
      </c>
      <c r="S39">
        <v>650</v>
      </c>
      <c r="T39">
        <v>2500</v>
      </c>
      <c r="V39">
        <v>144.81</v>
      </c>
      <c r="W39">
        <v>251</v>
      </c>
      <c r="X39">
        <v>210</v>
      </c>
      <c r="Y39">
        <v>1000</v>
      </c>
      <c r="Z39">
        <v>10000</v>
      </c>
      <c r="AB39">
        <v>11634.13</v>
      </c>
      <c r="AC39">
        <v>2000</v>
      </c>
      <c r="AD39">
        <v>9000</v>
      </c>
      <c r="AE39">
        <v>2128</v>
      </c>
      <c r="AF39">
        <v>40000</v>
      </c>
      <c r="AG39">
        <v>1000</v>
      </c>
      <c r="AH39">
        <v>0</v>
      </c>
    </row>
    <row r="40" spans="1:34">
      <c r="A40">
        <v>2015</v>
      </c>
      <c r="B40" s="14">
        <v>43054.608738425923</v>
      </c>
      <c r="C40">
        <v>8</v>
      </c>
      <c r="F40">
        <v>500</v>
      </c>
      <c r="L40">
        <v>0</v>
      </c>
      <c r="O40">
        <v>20000</v>
      </c>
      <c r="P40">
        <v>4000</v>
      </c>
      <c r="Q40">
        <v>166</v>
      </c>
      <c r="R40">
        <v>3000</v>
      </c>
      <c r="V40">
        <v>115.85</v>
      </c>
      <c r="W40">
        <v>251</v>
      </c>
      <c r="X40">
        <v>70</v>
      </c>
      <c r="Z40">
        <v>10000</v>
      </c>
      <c r="AC40">
        <v>200</v>
      </c>
      <c r="AD40">
        <v>9000</v>
      </c>
      <c r="AE40">
        <v>0</v>
      </c>
      <c r="AG40">
        <v>0</v>
      </c>
      <c r="AH40">
        <v>0</v>
      </c>
    </row>
    <row r="41" spans="1:34">
      <c r="A41">
        <v>2015</v>
      </c>
      <c r="B41" s="14">
        <v>43054.608738425923</v>
      </c>
      <c r="C41">
        <v>9</v>
      </c>
      <c r="F41">
        <v>0</v>
      </c>
      <c r="L41">
        <v>50001</v>
      </c>
      <c r="O41">
        <v>20000</v>
      </c>
      <c r="P41">
        <v>4000</v>
      </c>
      <c r="Q41">
        <v>166</v>
      </c>
      <c r="R41">
        <v>3000</v>
      </c>
      <c r="S41">
        <v>650</v>
      </c>
      <c r="V41">
        <v>144.81</v>
      </c>
      <c r="W41">
        <v>251</v>
      </c>
      <c r="X41">
        <v>0</v>
      </c>
      <c r="Z41">
        <v>10000</v>
      </c>
      <c r="AC41">
        <v>200</v>
      </c>
      <c r="AE41">
        <v>0</v>
      </c>
      <c r="AG41">
        <v>0</v>
      </c>
      <c r="AH41">
        <v>0</v>
      </c>
    </row>
    <row r="42" spans="1:34">
      <c r="A42">
        <v>2016</v>
      </c>
      <c r="B42" s="14">
        <v>43054.608738425923</v>
      </c>
      <c r="E42">
        <v>10000</v>
      </c>
      <c r="H42">
        <v>0</v>
      </c>
      <c r="L42">
        <v>50001</v>
      </c>
      <c r="P42">
        <v>3350</v>
      </c>
      <c r="V42">
        <v>450</v>
      </c>
      <c r="AB42">
        <v>11988.06</v>
      </c>
      <c r="AC42">
        <v>14600</v>
      </c>
      <c r="AD42">
        <v>51800</v>
      </c>
      <c r="AE42">
        <v>100</v>
      </c>
    </row>
    <row r="43" spans="1:34">
      <c r="A43">
        <v>2016</v>
      </c>
      <c r="B43" s="14">
        <v>43054.608738425923</v>
      </c>
      <c r="C43">
        <v>1</v>
      </c>
      <c r="F43">
        <v>0</v>
      </c>
      <c r="H43">
        <v>0</v>
      </c>
      <c r="L43">
        <v>50001</v>
      </c>
      <c r="O43">
        <v>20000</v>
      </c>
      <c r="P43">
        <v>13350</v>
      </c>
      <c r="Q43">
        <v>67</v>
      </c>
      <c r="R43">
        <v>3000</v>
      </c>
      <c r="S43">
        <v>650</v>
      </c>
      <c r="T43">
        <v>25000</v>
      </c>
      <c r="V43">
        <v>300</v>
      </c>
      <c r="W43">
        <v>251</v>
      </c>
      <c r="X43">
        <v>140</v>
      </c>
      <c r="Y43">
        <v>1000</v>
      </c>
      <c r="AC43">
        <v>10000</v>
      </c>
      <c r="AE43">
        <v>0</v>
      </c>
      <c r="AF43">
        <v>40000</v>
      </c>
      <c r="AG43">
        <v>1000</v>
      </c>
      <c r="AH43">
        <v>0</v>
      </c>
    </row>
    <row r="44" spans="1:34">
      <c r="A44">
        <v>2016</v>
      </c>
      <c r="B44" s="14">
        <v>43054.608738425923</v>
      </c>
      <c r="C44">
        <v>10</v>
      </c>
      <c r="F44">
        <v>0</v>
      </c>
      <c r="L44">
        <v>0</v>
      </c>
      <c r="O44">
        <v>20000</v>
      </c>
      <c r="P44">
        <v>13350</v>
      </c>
      <c r="Q44">
        <v>0</v>
      </c>
      <c r="R44">
        <v>3000</v>
      </c>
      <c r="S44">
        <v>650</v>
      </c>
      <c r="V44">
        <v>150</v>
      </c>
      <c r="W44">
        <v>251</v>
      </c>
      <c r="X44">
        <v>0</v>
      </c>
      <c r="AD44">
        <v>9000</v>
      </c>
      <c r="AE44">
        <v>0</v>
      </c>
      <c r="AG44">
        <v>1000</v>
      </c>
      <c r="AH44">
        <v>0</v>
      </c>
    </row>
    <row r="45" spans="1:34">
      <c r="A45">
        <v>2016</v>
      </c>
      <c r="B45" s="14">
        <v>43054.608738425923</v>
      </c>
      <c r="C45">
        <v>11</v>
      </c>
      <c r="F45">
        <v>0</v>
      </c>
      <c r="L45">
        <v>0</v>
      </c>
      <c r="O45">
        <v>20000</v>
      </c>
      <c r="P45">
        <v>13350</v>
      </c>
      <c r="Q45">
        <v>166</v>
      </c>
      <c r="R45">
        <v>3000</v>
      </c>
      <c r="S45">
        <v>650</v>
      </c>
      <c r="V45">
        <v>150</v>
      </c>
      <c r="W45">
        <v>251</v>
      </c>
      <c r="X45">
        <v>0</v>
      </c>
      <c r="AD45">
        <v>9000</v>
      </c>
      <c r="AE45">
        <v>0</v>
      </c>
      <c r="AG45">
        <v>1000</v>
      </c>
      <c r="AH45">
        <v>0</v>
      </c>
    </row>
    <row r="46" spans="1:34">
      <c r="A46">
        <v>2016</v>
      </c>
      <c r="B46" s="14">
        <v>43054.608738425923</v>
      </c>
      <c r="C46">
        <v>2</v>
      </c>
      <c r="F46">
        <v>500</v>
      </c>
      <c r="L46">
        <v>0</v>
      </c>
      <c r="O46">
        <v>20000</v>
      </c>
      <c r="P46">
        <v>13350</v>
      </c>
      <c r="Q46">
        <v>166</v>
      </c>
      <c r="R46">
        <v>3000</v>
      </c>
      <c r="S46">
        <v>650</v>
      </c>
      <c r="V46">
        <v>300</v>
      </c>
      <c r="W46">
        <v>251</v>
      </c>
      <c r="X46">
        <v>70</v>
      </c>
      <c r="AC46">
        <v>2000</v>
      </c>
      <c r="AE46">
        <v>0</v>
      </c>
      <c r="AG46">
        <v>0</v>
      </c>
      <c r="AH46">
        <v>0</v>
      </c>
    </row>
    <row r="47" spans="1:34">
      <c r="A47">
        <v>2016</v>
      </c>
      <c r="B47" s="14">
        <v>43054.608738425923</v>
      </c>
      <c r="C47">
        <v>3</v>
      </c>
      <c r="F47">
        <v>500</v>
      </c>
      <c r="H47">
        <v>0</v>
      </c>
      <c r="L47">
        <v>0</v>
      </c>
      <c r="O47">
        <v>20000</v>
      </c>
      <c r="P47">
        <v>13350</v>
      </c>
      <c r="Q47">
        <v>67</v>
      </c>
      <c r="R47">
        <v>3000</v>
      </c>
      <c r="S47">
        <v>650</v>
      </c>
      <c r="V47">
        <v>300</v>
      </c>
      <c r="W47">
        <v>251</v>
      </c>
      <c r="X47">
        <v>210</v>
      </c>
      <c r="Y47">
        <v>1000</v>
      </c>
      <c r="AC47">
        <v>2000</v>
      </c>
      <c r="AD47">
        <v>9000</v>
      </c>
      <c r="AE47">
        <v>0</v>
      </c>
      <c r="AG47">
        <v>1000</v>
      </c>
      <c r="AH47">
        <v>0</v>
      </c>
    </row>
    <row r="48" spans="1:34">
      <c r="A48">
        <v>2016</v>
      </c>
      <c r="B48" s="14">
        <v>43054.608738425923</v>
      </c>
      <c r="C48">
        <v>4</v>
      </c>
      <c r="F48">
        <v>500</v>
      </c>
      <c r="L48">
        <v>0</v>
      </c>
      <c r="O48">
        <v>20000</v>
      </c>
      <c r="P48">
        <v>13350</v>
      </c>
      <c r="Q48">
        <v>166</v>
      </c>
      <c r="R48">
        <v>3000</v>
      </c>
      <c r="S48">
        <v>650</v>
      </c>
      <c r="T48">
        <v>2500</v>
      </c>
      <c r="V48">
        <v>300</v>
      </c>
      <c r="W48">
        <v>251</v>
      </c>
      <c r="X48">
        <v>0</v>
      </c>
      <c r="AC48">
        <v>200</v>
      </c>
      <c r="AE48">
        <v>0</v>
      </c>
      <c r="AG48">
        <v>0</v>
      </c>
      <c r="AH48">
        <v>0</v>
      </c>
    </row>
    <row r="49" spans="1:34">
      <c r="A49">
        <v>2016</v>
      </c>
      <c r="B49" s="14">
        <v>43054.608738425923</v>
      </c>
      <c r="C49">
        <v>5</v>
      </c>
      <c r="F49">
        <v>500</v>
      </c>
      <c r="H49">
        <v>0</v>
      </c>
      <c r="L49">
        <v>0</v>
      </c>
      <c r="O49">
        <v>20000</v>
      </c>
      <c r="P49">
        <v>13350</v>
      </c>
      <c r="Q49">
        <v>166</v>
      </c>
      <c r="R49">
        <v>3000</v>
      </c>
      <c r="S49">
        <v>650</v>
      </c>
      <c r="V49">
        <v>300</v>
      </c>
      <c r="W49">
        <v>251</v>
      </c>
      <c r="X49">
        <v>210</v>
      </c>
      <c r="AB49">
        <v>2377.61</v>
      </c>
      <c r="AC49">
        <v>2000</v>
      </c>
      <c r="AD49">
        <v>6800</v>
      </c>
      <c r="AE49">
        <v>0</v>
      </c>
      <c r="AF49">
        <v>40000</v>
      </c>
      <c r="AG49">
        <v>1000</v>
      </c>
      <c r="AH49">
        <v>0</v>
      </c>
    </row>
    <row r="50" spans="1:34">
      <c r="A50">
        <v>2016</v>
      </c>
      <c r="B50" s="14">
        <v>43054.608738425923</v>
      </c>
      <c r="C50">
        <v>6</v>
      </c>
      <c r="F50">
        <v>500</v>
      </c>
      <c r="L50">
        <v>0</v>
      </c>
      <c r="O50">
        <v>20000</v>
      </c>
      <c r="P50">
        <v>4000</v>
      </c>
      <c r="Q50">
        <v>67</v>
      </c>
      <c r="R50">
        <v>3000</v>
      </c>
      <c r="V50">
        <v>300</v>
      </c>
      <c r="W50">
        <v>251</v>
      </c>
      <c r="X50">
        <v>0</v>
      </c>
      <c r="AE50">
        <v>0</v>
      </c>
      <c r="AG50">
        <v>0</v>
      </c>
      <c r="AH50">
        <v>0</v>
      </c>
    </row>
    <row r="51" spans="1:34">
      <c r="A51">
        <v>2016</v>
      </c>
      <c r="B51" s="14">
        <v>43054.608738425923</v>
      </c>
      <c r="C51">
        <v>7</v>
      </c>
      <c r="F51">
        <v>0</v>
      </c>
      <c r="L51">
        <v>0</v>
      </c>
      <c r="O51">
        <v>20000</v>
      </c>
      <c r="P51">
        <v>13350</v>
      </c>
      <c r="Q51">
        <v>0</v>
      </c>
      <c r="R51">
        <v>3000</v>
      </c>
      <c r="S51">
        <v>650</v>
      </c>
      <c r="T51">
        <v>2500</v>
      </c>
      <c r="V51">
        <v>300</v>
      </c>
      <c r="W51">
        <v>251</v>
      </c>
      <c r="X51">
        <v>210</v>
      </c>
      <c r="Y51">
        <v>1000</v>
      </c>
      <c r="AB51">
        <v>11888.06</v>
      </c>
      <c r="AC51">
        <v>2000</v>
      </c>
      <c r="AD51">
        <v>9000</v>
      </c>
      <c r="AE51">
        <v>2128</v>
      </c>
      <c r="AF51">
        <v>40000</v>
      </c>
      <c r="AG51">
        <v>1000</v>
      </c>
      <c r="AH51">
        <v>0</v>
      </c>
    </row>
    <row r="52" spans="1:34">
      <c r="A52">
        <v>2016</v>
      </c>
      <c r="B52" s="14">
        <v>43054.608738425923</v>
      </c>
      <c r="C52">
        <v>8</v>
      </c>
      <c r="F52">
        <v>0</v>
      </c>
      <c r="L52">
        <v>0</v>
      </c>
      <c r="O52">
        <v>20000</v>
      </c>
      <c r="P52">
        <v>4000</v>
      </c>
      <c r="Q52">
        <v>166</v>
      </c>
      <c r="R52">
        <v>3000</v>
      </c>
      <c r="V52">
        <v>100</v>
      </c>
      <c r="W52">
        <v>251</v>
      </c>
      <c r="X52">
        <v>70</v>
      </c>
      <c r="AC52">
        <v>200</v>
      </c>
      <c r="AD52">
        <v>9000</v>
      </c>
      <c r="AE52">
        <v>0</v>
      </c>
      <c r="AG52">
        <v>0</v>
      </c>
      <c r="AH52">
        <v>0</v>
      </c>
    </row>
    <row r="53" spans="1:34">
      <c r="A53">
        <v>2016</v>
      </c>
      <c r="B53" s="14">
        <v>43054.608738425923</v>
      </c>
      <c r="C53">
        <v>9</v>
      </c>
      <c r="F53">
        <v>0</v>
      </c>
      <c r="L53">
        <v>50001</v>
      </c>
      <c r="O53">
        <v>20000</v>
      </c>
      <c r="P53">
        <v>4000</v>
      </c>
      <c r="Q53">
        <v>166</v>
      </c>
      <c r="R53">
        <v>3000</v>
      </c>
      <c r="S53">
        <v>650</v>
      </c>
      <c r="V53">
        <v>150</v>
      </c>
      <c r="W53">
        <v>251</v>
      </c>
      <c r="X53">
        <v>0</v>
      </c>
      <c r="AC53">
        <v>3000</v>
      </c>
      <c r="AE53">
        <v>0</v>
      </c>
      <c r="AG53">
        <v>0</v>
      </c>
      <c r="AH53">
        <v>0</v>
      </c>
    </row>
  </sheetData>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E105"/>
  <sheetViews>
    <sheetView workbookViewId="0"/>
  </sheetViews>
  <sheetFormatPr defaultRowHeight="15"/>
  <sheetData>
    <row r="1" spans="1:5">
      <c r="A1">
        <v>11.6</v>
      </c>
      <c r="B1" t="s">
        <v>4966</v>
      </c>
    </row>
    <row r="2" spans="1:5">
      <c r="A2" s="10" t="str">
        <f>HYPERLINK("#'Contents'!B217", "Back to Contents")</f>
        <v>Back to Contents</v>
      </c>
    </row>
    <row r="3" spans="1:5">
      <c r="A3" t="s">
        <v>110</v>
      </c>
      <c r="B3" t="s">
        <v>109</v>
      </c>
      <c r="C3" t="s">
        <v>108</v>
      </c>
      <c r="D3" t="s">
        <v>805</v>
      </c>
      <c r="E3" t="s">
        <v>4276</v>
      </c>
    </row>
    <row r="4" spans="1:5">
      <c r="A4" t="s">
        <v>126</v>
      </c>
      <c r="B4" s="14">
        <v>43054.608749999999</v>
      </c>
      <c r="C4">
        <v>2013</v>
      </c>
      <c r="D4" t="s">
        <v>4224</v>
      </c>
      <c r="E4">
        <v>5000</v>
      </c>
    </row>
    <row r="5" spans="1:5">
      <c r="A5" t="s">
        <v>126</v>
      </c>
      <c r="B5" s="14">
        <v>43054.608749999999</v>
      </c>
      <c r="C5">
        <v>2013</v>
      </c>
      <c r="D5" t="s">
        <v>4231</v>
      </c>
      <c r="E5">
        <v>5000</v>
      </c>
    </row>
    <row r="6" spans="1:5">
      <c r="A6" t="s">
        <v>126</v>
      </c>
      <c r="B6" s="14">
        <v>43054.608749999999</v>
      </c>
      <c r="C6">
        <v>2014</v>
      </c>
      <c r="D6" t="s">
        <v>4224</v>
      </c>
      <c r="E6">
        <v>5000</v>
      </c>
    </row>
    <row r="7" spans="1:5">
      <c r="A7" t="s">
        <v>126</v>
      </c>
      <c r="B7" s="14">
        <v>43054.608749999999</v>
      </c>
      <c r="C7">
        <v>2014</v>
      </c>
      <c r="D7" t="s">
        <v>4231</v>
      </c>
      <c r="E7">
        <v>5000</v>
      </c>
    </row>
    <row r="8" spans="1:5">
      <c r="A8" t="s">
        <v>126</v>
      </c>
      <c r="B8" s="14">
        <v>43054.608749999999</v>
      </c>
      <c r="C8">
        <v>2015</v>
      </c>
      <c r="D8" t="s">
        <v>4224</v>
      </c>
      <c r="E8">
        <v>5000</v>
      </c>
    </row>
    <row r="9" spans="1:5">
      <c r="A9" t="s">
        <v>126</v>
      </c>
      <c r="B9" s="14">
        <v>43054.608749999999</v>
      </c>
      <c r="C9">
        <v>2015</v>
      </c>
      <c r="D9" t="s">
        <v>4231</v>
      </c>
      <c r="E9">
        <v>5000</v>
      </c>
    </row>
    <row r="10" spans="1:5">
      <c r="A10" t="s">
        <v>126</v>
      </c>
      <c r="B10" s="14">
        <v>43054.608749999999</v>
      </c>
      <c r="C10">
        <v>2016</v>
      </c>
      <c r="D10" t="s">
        <v>4224</v>
      </c>
      <c r="E10">
        <v>5000</v>
      </c>
    </row>
    <row r="11" spans="1:5">
      <c r="A11" t="s">
        <v>126</v>
      </c>
      <c r="B11" s="14">
        <v>43054.608749999999</v>
      </c>
      <c r="C11">
        <v>2016</v>
      </c>
      <c r="D11" t="s">
        <v>4231</v>
      </c>
      <c r="E11">
        <v>5000</v>
      </c>
    </row>
    <row r="12" spans="1:5">
      <c r="A12" t="s">
        <v>155</v>
      </c>
      <c r="B12" s="14">
        <v>43054.608749999999</v>
      </c>
      <c r="C12">
        <v>2013</v>
      </c>
      <c r="D12" t="s">
        <v>4248</v>
      </c>
      <c r="E12">
        <v>0</v>
      </c>
    </row>
    <row r="13" spans="1:5">
      <c r="A13" t="s">
        <v>155</v>
      </c>
      <c r="B13" s="14">
        <v>43054.608749999999</v>
      </c>
      <c r="C13">
        <v>2013</v>
      </c>
      <c r="D13" t="s">
        <v>4249</v>
      </c>
      <c r="E13">
        <v>0</v>
      </c>
    </row>
    <row r="14" spans="1:5">
      <c r="A14" t="s">
        <v>155</v>
      </c>
      <c r="B14" s="14">
        <v>43054.608749999999</v>
      </c>
      <c r="C14">
        <v>2013</v>
      </c>
      <c r="D14" t="s">
        <v>4298</v>
      </c>
      <c r="E14">
        <v>0</v>
      </c>
    </row>
    <row r="15" spans="1:5">
      <c r="A15" t="s">
        <v>155</v>
      </c>
      <c r="B15" s="14">
        <v>43054.608749999999</v>
      </c>
      <c r="C15">
        <v>2013</v>
      </c>
      <c r="D15" t="s">
        <v>4250</v>
      </c>
      <c r="E15">
        <v>0</v>
      </c>
    </row>
    <row r="16" spans="1:5">
      <c r="A16" t="s">
        <v>155</v>
      </c>
      <c r="B16" s="14">
        <v>43054.608749999999</v>
      </c>
      <c r="C16">
        <v>2014</v>
      </c>
      <c r="D16" t="s">
        <v>4248</v>
      </c>
      <c r="E16">
        <v>0</v>
      </c>
    </row>
    <row r="17" spans="1:5">
      <c r="A17" t="s">
        <v>155</v>
      </c>
      <c r="B17" s="14">
        <v>43054.608749999999</v>
      </c>
      <c r="C17">
        <v>2014</v>
      </c>
      <c r="D17" t="s">
        <v>4249</v>
      </c>
      <c r="E17">
        <v>0</v>
      </c>
    </row>
    <row r="18" spans="1:5">
      <c r="A18" t="s">
        <v>155</v>
      </c>
      <c r="B18" s="14">
        <v>43054.608749999999</v>
      </c>
      <c r="C18">
        <v>2014</v>
      </c>
      <c r="D18" t="s">
        <v>4298</v>
      </c>
      <c r="E18">
        <v>0</v>
      </c>
    </row>
    <row r="19" spans="1:5">
      <c r="A19" t="s">
        <v>155</v>
      </c>
      <c r="B19" s="14">
        <v>43054.608749999999</v>
      </c>
      <c r="C19">
        <v>2014</v>
      </c>
      <c r="D19" t="s">
        <v>4250</v>
      </c>
      <c r="E19">
        <v>0</v>
      </c>
    </row>
    <row r="20" spans="1:5">
      <c r="A20" t="s">
        <v>155</v>
      </c>
      <c r="B20" s="14">
        <v>43054.608749999999</v>
      </c>
      <c r="C20">
        <v>2015</v>
      </c>
      <c r="D20" t="s">
        <v>4248</v>
      </c>
      <c r="E20">
        <v>0</v>
      </c>
    </row>
    <row r="21" spans="1:5">
      <c r="A21" t="s">
        <v>155</v>
      </c>
      <c r="B21" s="14">
        <v>43054.608749999999</v>
      </c>
      <c r="C21">
        <v>2015</v>
      </c>
      <c r="D21" t="s">
        <v>4249</v>
      </c>
      <c r="E21">
        <v>0</v>
      </c>
    </row>
    <row r="22" spans="1:5">
      <c r="A22" t="s">
        <v>155</v>
      </c>
      <c r="B22" s="14">
        <v>43054.608749999999</v>
      </c>
      <c r="C22">
        <v>2015</v>
      </c>
      <c r="D22" t="s">
        <v>4298</v>
      </c>
      <c r="E22">
        <v>0</v>
      </c>
    </row>
    <row r="23" spans="1:5">
      <c r="A23" t="s">
        <v>155</v>
      </c>
      <c r="B23" s="14">
        <v>43054.608749999999</v>
      </c>
      <c r="C23">
        <v>2015</v>
      </c>
      <c r="D23" t="s">
        <v>4250</v>
      </c>
      <c r="E23">
        <v>0</v>
      </c>
    </row>
    <row r="24" spans="1:5">
      <c r="A24" t="s">
        <v>155</v>
      </c>
      <c r="B24" s="14">
        <v>43054.608749999999</v>
      </c>
      <c r="C24">
        <v>2016</v>
      </c>
      <c r="D24" t="s">
        <v>4248</v>
      </c>
      <c r="E24">
        <v>0</v>
      </c>
    </row>
    <row r="25" spans="1:5">
      <c r="A25" t="s">
        <v>155</v>
      </c>
      <c r="B25" s="14">
        <v>43054.608749999999</v>
      </c>
      <c r="C25">
        <v>2016</v>
      </c>
      <c r="D25" t="s">
        <v>4249</v>
      </c>
      <c r="E25">
        <v>0</v>
      </c>
    </row>
    <row r="26" spans="1:5">
      <c r="A26" t="s">
        <v>155</v>
      </c>
      <c r="B26" s="14">
        <v>43054.608749999999</v>
      </c>
      <c r="C26">
        <v>2016</v>
      </c>
      <c r="D26" t="s">
        <v>4298</v>
      </c>
      <c r="E26">
        <v>0</v>
      </c>
    </row>
    <row r="27" spans="1:5">
      <c r="A27" t="s">
        <v>155</v>
      </c>
      <c r="B27" s="14">
        <v>43054.608749999999</v>
      </c>
      <c r="C27">
        <v>2016</v>
      </c>
      <c r="D27" t="s">
        <v>4250</v>
      </c>
      <c r="E27">
        <v>0</v>
      </c>
    </row>
    <row r="28" spans="1:5">
      <c r="A28" t="s">
        <v>192</v>
      </c>
      <c r="B28" s="14">
        <v>43054.608749999999</v>
      </c>
      <c r="C28">
        <v>2013</v>
      </c>
      <c r="D28" t="s">
        <v>4251</v>
      </c>
      <c r="E28">
        <v>50001</v>
      </c>
    </row>
    <row r="29" spans="1:5">
      <c r="A29" t="s">
        <v>192</v>
      </c>
      <c r="B29" s="14">
        <v>43054.608749999999</v>
      </c>
      <c r="C29">
        <v>2014</v>
      </c>
      <c r="D29" t="s">
        <v>4251</v>
      </c>
      <c r="E29">
        <v>50001</v>
      </c>
    </row>
    <row r="30" spans="1:5">
      <c r="A30" t="s">
        <v>192</v>
      </c>
      <c r="B30" s="14">
        <v>43054.608749999999</v>
      </c>
      <c r="C30">
        <v>2015</v>
      </c>
      <c r="D30" t="s">
        <v>4251</v>
      </c>
      <c r="E30">
        <v>50001</v>
      </c>
    </row>
    <row r="31" spans="1:5">
      <c r="A31" t="s">
        <v>192</v>
      </c>
      <c r="B31" s="14">
        <v>43054.608749999999</v>
      </c>
      <c r="C31">
        <v>2016</v>
      </c>
      <c r="D31" t="s">
        <v>4251</v>
      </c>
      <c r="E31">
        <v>50001</v>
      </c>
    </row>
    <row r="32" spans="1:5">
      <c r="A32" t="s">
        <v>215</v>
      </c>
      <c r="B32" s="14">
        <v>43054.608749999999</v>
      </c>
      <c r="C32">
        <v>2013</v>
      </c>
      <c r="D32" t="s">
        <v>4252</v>
      </c>
      <c r="E32">
        <v>3350</v>
      </c>
    </row>
    <row r="33" spans="1:5">
      <c r="A33" t="s">
        <v>215</v>
      </c>
      <c r="B33" s="14">
        <v>43054.608749999999</v>
      </c>
      <c r="C33">
        <v>2014</v>
      </c>
      <c r="D33" t="s">
        <v>4252</v>
      </c>
      <c r="E33">
        <v>3350</v>
      </c>
    </row>
    <row r="34" spans="1:5">
      <c r="A34" t="s">
        <v>215</v>
      </c>
      <c r="B34" s="14">
        <v>43054.608749999999</v>
      </c>
      <c r="C34">
        <v>2015</v>
      </c>
      <c r="D34" t="s">
        <v>4252</v>
      </c>
      <c r="E34">
        <v>3350</v>
      </c>
    </row>
    <row r="35" spans="1:5">
      <c r="A35" t="s">
        <v>215</v>
      </c>
      <c r="B35" s="14">
        <v>43054.608749999999</v>
      </c>
      <c r="C35">
        <v>2016</v>
      </c>
      <c r="D35" t="s">
        <v>4252</v>
      </c>
      <c r="E35">
        <v>3350</v>
      </c>
    </row>
    <row r="36" spans="1:5">
      <c r="A36" t="s">
        <v>248</v>
      </c>
      <c r="B36" s="14">
        <v>43054.608749999999</v>
      </c>
      <c r="C36">
        <v>2013</v>
      </c>
      <c r="D36" t="s">
        <v>7496</v>
      </c>
      <c r="E36">
        <v>2500</v>
      </c>
    </row>
    <row r="37" spans="1:5">
      <c r="A37" t="s">
        <v>263</v>
      </c>
      <c r="B37" s="14">
        <v>43054.608749999999</v>
      </c>
      <c r="C37">
        <v>2013</v>
      </c>
      <c r="D37" t="s">
        <v>4253</v>
      </c>
      <c r="E37">
        <v>579.24</v>
      </c>
    </row>
    <row r="38" spans="1:5">
      <c r="A38" t="s">
        <v>263</v>
      </c>
      <c r="B38" s="14">
        <v>43054.608749999999</v>
      </c>
      <c r="C38">
        <v>2013</v>
      </c>
      <c r="D38" t="s">
        <v>4254</v>
      </c>
      <c r="E38">
        <v>43.44</v>
      </c>
    </row>
    <row r="39" spans="1:5">
      <c r="A39" t="s">
        <v>263</v>
      </c>
      <c r="B39" s="14">
        <v>43054.608749999999</v>
      </c>
      <c r="C39">
        <v>2014</v>
      </c>
      <c r="D39" t="s">
        <v>4253</v>
      </c>
      <c r="E39">
        <v>579.24</v>
      </c>
    </row>
    <row r="40" spans="1:5">
      <c r="A40" t="s">
        <v>263</v>
      </c>
      <c r="B40" s="14">
        <v>43054.608749999999</v>
      </c>
      <c r="C40">
        <v>2014</v>
      </c>
      <c r="D40" t="s">
        <v>4254</v>
      </c>
      <c r="E40">
        <v>43.44</v>
      </c>
    </row>
    <row r="41" spans="1:5">
      <c r="A41" t="s">
        <v>263</v>
      </c>
      <c r="B41" s="14">
        <v>43054.608749999999</v>
      </c>
      <c r="C41">
        <v>2015</v>
      </c>
      <c r="D41" t="s">
        <v>4253</v>
      </c>
      <c r="E41">
        <v>579.24</v>
      </c>
    </row>
    <row r="42" spans="1:5">
      <c r="A42" t="s">
        <v>263</v>
      </c>
      <c r="B42" s="14">
        <v>43054.608749999999</v>
      </c>
      <c r="C42">
        <v>2015</v>
      </c>
      <c r="D42" t="s">
        <v>4254</v>
      </c>
      <c r="E42">
        <v>43.44</v>
      </c>
    </row>
    <row r="43" spans="1:5">
      <c r="A43" t="s">
        <v>263</v>
      </c>
      <c r="B43" s="14">
        <v>43054.608749999999</v>
      </c>
      <c r="C43">
        <v>2016</v>
      </c>
      <c r="D43" t="s">
        <v>4254</v>
      </c>
      <c r="E43">
        <v>300</v>
      </c>
    </row>
    <row r="44" spans="1:5">
      <c r="A44" t="s">
        <v>263</v>
      </c>
      <c r="B44" s="14">
        <v>43054.608749999999</v>
      </c>
      <c r="C44">
        <v>2016</v>
      </c>
      <c r="D44" t="s">
        <v>7485</v>
      </c>
      <c r="E44">
        <v>150</v>
      </c>
    </row>
    <row r="45" spans="1:5">
      <c r="A45" t="s">
        <v>311</v>
      </c>
      <c r="B45" s="14">
        <v>43054.608749999999</v>
      </c>
      <c r="C45">
        <v>2013</v>
      </c>
      <c r="D45" t="s">
        <v>4309</v>
      </c>
      <c r="E45">
        <v>100</v>
      </c>
    </row>
    <row r="46" spans="1:5">
      <c r="A46" t="s">
        <v>311</v>
      </c>
      <c r="B46" s="14">
        <v>43054.608749999999</v>
      </c>
      <c r="C46">
        <v>2014</v>
      </c>
      <c r="D46" t="s">
        <v>4310</v>
      </c>
      <c r="E46">
        <v>100</v>
      </c>
    </row>
    <row r="47" spans="1:5">
      <c r="A47" t="s">
        <v>311</v>
      </c>
      <c r="B47" s="14">
        <v>43054.608749999999</v>
      </c>
      <c r="C47">
        <v>2015</v>
      </c>
      <c r="D47" t="s">
        <v>7520</v>
      </c>
      <c r="E47">
        <v>11634.13</v>
      </c>
    </row>
    <row r="48" spans="1:5">
      <c r="A48" t="s">
        <v>311</v>
      </c>
      <c r="B48" s="14">
        <v>43054.608749999999</v>
      </c>
      <c r="C48">
        <v>2016</v>
      </c>
      <c r="D48" t="s">
        <v>7521</v>
      </c>
      <c r="E48">
        <v>11888.06</v>
      </c>
    </row>
    <row r="49" spans="1:5">
      <c r="A49" t="s">
        <v>311</v>
      </c>
      <c r="B49" s="14">
        <v>43054.608749999999</v>
      </c>
      <c r="C49">
        <v>2016</v>
      </c>
      <c r="D49" t="s">
        <v>7511</v>
      </c>
      <c r="E49">
        <v>100</v>
      </c>
    </row>
    <row r="50" spans="1:5">
      <c r="A50" t="s">
        <v>318</v>
      </c>
      <c r="B50" s="14">
        <v>43054.608749999999</v>
      </c>
      <c r="C50">
        <v>2015</v>
      </c>
      <c r="D50" t="s">
        <v>7512</v>
      </c>
      <c r="E50">
        <v>200</v>
      </c>
    </row>
    <row r="51" spans="1:5">
      <c r="A51" t="s">
        <v>318</v>
      </c>
      <c r="B51" s="14">
        <v>43054.608749999999</v>
      </c>
      <c r="C51">
        <v>2015</v>
      </c>
      <c r="D51" t="s">
        <v>7513</v>
      </c>
      <c r="E51">
        <v>2000</v>
      </c>
    </row>
    <row r="52" spans="1:5">
      <c r="A52" t="s">
        <v>318</v>
      </c>
      <c r="B52" s="14">
        <v>43054.608749999999</v>
      </c>
      <c r="C52">
        <v>2015</v>
      </c>
      <c r="D52" t="s">
        <v>7514</v>
      </c>
      <c r="E52">
        <v>2000</v>
      </c>
    </row>
    <row r="53" spans="1:5">
      <c r="A53" t="s">
        <v>318</v>
      </c>
      <c r="B53" s="14">
        <v>43054.608749999999</v>
      </c>
      <c r="C53">
        <v>2015</v>
      </c>
      <c r="D53" t="s">
        <v>7515</v>
      </c>
      <c r="E53">
        <v>2000</v>
      </c>
    </row>
    <row r="54" spans="1:5">
      <c r="A54" t="s">
        <v>318</v>
      </c>
      <c r="B54" s="14">
        <v>43054.608749999999</v>
      </c>
      <c r="C54">
        <v>2015</v>
      </c>
      <c r="D54" t="s">
        <v>7516</v>
      </c>
      <c r="E54">
        <v>200</v>
      </c>
    </row>
    <row r="55" spans="1:5">
      <c r="A55" t="s">
        <v>318</v>
      </c>
      <c r="B55" s="14">
        <v>43054.608749999999</v>
      </c>
      <c r="C55">
        <v>2015</v>
      </c>
      <c r="D55" t="s">
        <v>7517</v>
      </c>
      <c r="E55">
        <v>200</v>
      </c>
    </row>
    <row r="56" spans="1:5">
      <c r="A56" t="s">
        <v>318</v>
      </c>
      <c r="B56" s="14">
        <v>43054.608749999999</v>
      </c>
      <c r="C56">
        <v>2015</v>
      </c>
      <c r="D56" t="s">
        <v>7518</v>
      </c>
      <c r="E56">
        <v>2000</v>
      </c>
    </row>
    <row r="57" spans="1:5">
      <c r="A57" t="s">
        <v>318</v>
      </c>
      <c r="B57" s="14">
        <v>43054.608749999999</v>
      </c>
      <c r="C57">
        <v>2016</v>
      </c>
      <c r="D57" t="s">
        <v>7512</v>
      </c>
      <c r="E57">
        <v>200</v>
      </c>
    </row>
    <row r="58" spans="1:5">
      <c r="A58" t="s">
        <v>318</v>
      </c>
      <c r="B58" s="14">
        <v>43054.608749999999</v>
      </c>
      <c r="C58">
        <v>2016</v>
      </c>
      <c r="D58" t="s">
        <v>7519</v>
      </c>
      <c r="E58">
        <v>6000</v>
      </c>
    </row>
    <row r="59" spans="1:5">
      <c r="A59" t="s">
        <v>318</v>
      </c>
      <c r="B59" s="14">
        <v>43054.608749999999</v>
      </c>
      <c r="C59">
        <v>2016</v>
      </c>
      <c r="D59" t="s">
        <v>7513</v>
      </c>
      <c r="E59">
        <v>2000</v>
      </c>
    </row>
    <row r="60" spans="1:5">
      <c r="A60" t="s">
        <v>318</v>
      </c>
      <c r="B60" s="14">
        <v>43054.608749999999</v>
      </c>
      <c r="C60">
        <v>2016</v>
      </c>
      <c r="D60" t="s">
        <v>7514</v>
      </c>
      <c r="E60">
        <v>2000</v>
      </c>
    </row>
    <row r="61" spans="1:5">
      <c r="A61" t="s">
        <v>318</v>
      </c>
      <c r="B61" s="14">
        <v>43054.608749999999</v>
      </c>
      <c r="C61">
        <v>2016</v>
      </c>
      <c r="D61" t="s">
        <v>7515</v>
      </c>
      <c r="E61">
        <v>2000</v>
      </c>
    </row>
    <row r="62" spans="1:5">
      <c r="A62" t="s">
        <v>318</v>
      </c>
      <c r="B62" s="14">
        <v>43054.608749999999</v>
      </c>
      <c r="C62">
        <v>2016</v>
      </c>
      <c r="D62" t="s">
        <v>7516</v>
      </c>
      <c r="E62">
        <v>200</v>
      </c>
    </row>
    <row r="63" spans="1:5">
      <c r="A63" t="s">
        <v>318</v>
      </c>
      <c r="B63" s="14">
        <v>43054.608749999999</v>
      </c>
      <c r="C63">
        <v>2016</v>
      </c>
      <c r="D63" t="s">
        <v>7517</v>
      </c>
      <c r="E63">
        <v>200</v>
      </c>
    </row>
    <row r="64" spans="1:5">
      <c r="A64" t="s">
        <v>318</v>
      </c>
      <c r="B64" s="14">
        <v>43054.608749999999</v>
      </c>
      <c r="C64">
        <v>2016</v>
      </c>
      <c r="D64" t="s">
        <v>7518</v>
      </c>
      <c r="E64">
        <v>2000</v>
      </c>
    </row>
    <row r="65" spans="1:5">
      <c r="A65" t="s">
        <v>327</v>
      </c>
      <c r="B65" s="14">
        <v>43054.608749999999</v>
      </c>
      <c r="C65">
        <v>2013</v>
      </c>
      <c r="D65" t="s">
        <v>4299</v>
      </c>
      <c r="E65">
        <v>9000</v>
      </c>
    </row>
    <row r="66" spans="1:5">
      <c r="A66" t="s">
        <v>327</v>
      </c>
      <c r="B66" s="14">
        <v>43054.608749999999</v>
      </c>
      <c r="C66">
        <v>2013</v>
      </c>
      <c r="D66" t="s">
        <v>4300</v>
      </c>
      <c r="E66">
        <v>9000</v>
      </c>
    </row>
    <row r="67" spans="1:5">
      <c r="A67" t="s">
        <v>327</v>
      </c>
      <c r="B67" s="14">
        <v>43054.608749999999</v>
      </c>
      <c r="C67">
        <v>2013</v>
      </c>
      <c r="D67" t="s">
        <v>4301</v>
      </c>
      <c r="E67">
        <v>9000</v>
      </c>
    </row>
    <row r="68" spans="1:5">
      <c r="A68" t="s">
        <v>327</v>
      </c>
      <c r="B68" s="14">
        <v>43054.608749999999</v>
      </c>
      <c r="C68">
        <v>2013</v>
      </c>
      <c r="D68" t="s">
        <v>4302</v>
      </c>
      <c r="E68">
        <v>9000</v>
      </c>
    </row>
    <row r="69" spans="1:5">
      <c r="A69" t="s">
        <v>327</v>
      </c>
      <c r="B69" s="14">
        <v>43054.608749999999</v>
      </c>
      <c r="C69">
        <v>2013</v>
      </c>
      <c r="D69" t="s">
        <v>4303</v>
      </c>
      <c r="E69">
        <v>9000</v>
      </c>
    </row>
    <row r="70" spans="1:5">
      <c r="A70" t="s">
        <v>327</v>
      </c>
      <c r="B70" s="14">
        <v>43054.608749999999</v>
      </c>
      <c r="C70">
        <v>2013</v>
      </c>
      <c r="D70" t="s">
        <v>4304</v>
      </c>
      <c r="E70">
        <v>9000</v>
      </c>
    </row>
    <row r="71" spans="1:5">
      <c r="A71" t="s">
        <v>327</v>
      </c>
      <c r="B71" s="14">
        <v>43054.608749999999</v>
      </c>
      <c r="C71">
        <v>2014</v>
      </c>
      <c r="D71" t="s">
        <v>4305</v>
      </c>
      <c r="E71">
        <v>9000</v>
      </c>
    </row>
    <row r="72" spans="1:5">
      <c r="A72" t="s">
        <v>327</v>
      </c>
      <c r="B72" s="14">
        <v>43054.608749999999</v>
      </c>
      <c r="C72">
        <v>2014</v>
      </c>
      <c r="D72" t="s">
        <v>4306</v>
      </c>
      <c r="E72">
        <v>6800</v>
      </c>
    </row>
    <row r="73" spans="1:5">
      <c r="A73" t="s">
        <v>327</v>
      </c>
      <c r="B73" s="14">
        <v>43054.608749999999</v>
      </c>
      <c r="C73">
        <v>2014</v>
      </c>
      <c r="D73" t="s">
        <v>4307</v>
      </c>
      <c r="E73">
        <v>9000</v>
      </c>
    </row>
    <row r="74" spans="1:5">
      <c r="A74" t="s">
        <v>327</v>
      </c>
      <c r="B74" s="14">
        <v>43054.608749999999</v>
      </c>
      <c r="C74">
        <v>2014</v>
      </c>
      <c r="D74" t="s">
        <v>4302</v>
      </c>
      <c r="E74">
        <v>9000</v>
      </c>
    </row>
    <row r="75" spans="1:5">
      <c r="A75" t="s">
        <v>327</v>
      </c>
      <c r="B75" s="14">
        <v>43054.608749999999</v>
      </c>
      <c r="C75">
        <v>2014</v>
      </c>
      <c r="D75" t="s">
        <v>4303</v>
      </c>
      <c r="E75">
        <v>9000</v>
      </c>
    </row>
    <row r="76" spans="1:5">
      <c r="A76" t="s">
        <v>327</v>
      </c>
      <c r="B76" s="14">
        <v>43054.608749999999</v>
      </c>
      <c r="C76">
        <v>2014</v>
      </c>
      <c r="D76" t="s">
        <v>4304</v>
      </c>
      <c r="E76">
        <v>9000</v>
      </c>
    </row>
    <row r="77" spans="1:5">
      <c r="A77" t="s">
        <v>327</v>
      </c>
      <c r="B77" s="14">
        <v>43054.608749999999</v>
      </c>
      <c r="C77">
        <v>2015</v>
      </c>
      <c r="D77" t="s">
        <v>4305</v>
      </c>
      <c r="E77">
        <v>9000</v>
      </c>
    </row>
    <row r="78" spans="1:5">
      <c r="A78" t="s">
        <v>327</v>
      </c>
      <c r="B78" s="14">
        <v>43054.608749999999</v>
      </c>
      <c r="C78">
        <v>2015</v>
      </c>
      <c r="D78" t="s">
        <v>4306</v>
      </c>
      <c r="E78">
        <v>6800</v>
      </c>
    </row>
    <row r="79" spans="1:5">
      <c r="A79" t="s">
        <v>327</v>
      </c>
      <c r="B79" s="14">
        <v>43054.608749999999</v>
      </c>
      <c r="C79">
        <v>2015</v>
      </c>
      <c r="D79" t="s">
        <v>4307</v>
      </c>
      <c r="E79">
        <v>9000</v>
      </c>
    </row>
    <row r="80" spans="1:5">
      <c r="A80" t="s">
        <v>327</v>
      </c>
      <c r="B80" s="14">
        <v>43054.608749999999</v>
      </c>
      <c r="C80">
        <v>2015</v>
      </c>
      <c r="D80" t="s">
        <v>4302</v>
      </c>
      <c r="E80">
        <v>9000</v>
      </c>
    </row>
    <row r="81" spans="1:5">
      <c r="A81" t="s">
        <v>327</v>
      </c>
      <c r="B81" s="14">
        <v>43054.608749999999</v>
      </c>
      <c r="C81">
        <v>2015</v>
      </c>
      <c r="D81" t="s">
        <v>4303</v>
      </c>
      <c r="E81">
        <v>9000</v>
      </c>
    </row>
    <row r="82" spans="1:5">
      <c r="A82" t="s">
        <v>327</v>
      </c>
      <c r="B82" s="14">
        <v>43054.608749999999</v>
      </c>
      <c r="C82">
        <v>2015</v>
      </c>
      <c r="D82" t="s">
        <v>4304</v>
      </c>
      <c r="E82">
        <v>9000</v>
      </c>
    </row>
    <row r="83" spans="1:5">
      <c r="A83" t="s">
        <v>327</v>
      </c>
      <c r="B83" s="14">
        <v>43054.608749999999</v>
      </c>
      <c r="C83">
        <v>2016</v>
      </c>
      <c r="D83" t="s">
        <v>4305</v>
      </c>
      <c r="E83">
        <v>9000</v>
      </c>
    </row>
    <row r="84" spans="1:5">
      <c r="A84" t="s">
        <v>327</v>
      </c>
      <c r="B84" s="14">
        <v>43054.608749999999</v>
      </c>
      <c r="C84">
        <v>2016</v>
      </c>
      <c r="D84" t="s">
        <v>4306</v>
      </c>
      <c r="E84">
        <v>6800</v>
      </c>
    </row>
    <row r="85" spans="1:5">
      <c r="A85" t="s">
        <v>327</v>
      </c>
      <c r="B85" s="14">
        <v>43054.608749999999</v>
      </c>
      <c r="C85">
        <v>2016</v>
      </c>
      <c r="D85" t="s">
        <v>4307</v>
      </c>
      <c r="E85">
        <v>9000</v>
      </c>
    </row>
    <row r="86" spans="1:5">
      <c r="A86" t="s">
        <v>327</v>
      </c>
      <c r="B86" s="14">
        <v>43054.608749999999</v>
      </c>
      <c r="C86">
        <v>2016</v>
      </c>
      <c r="D86" t="s">
        <v>4302</v>
      </c>
      <c r="E86">
        <v>9000</v>
      </c>
    </row>
    <row r="87" spans="1:5">
      <c r="A87" t="s">
        <v>327</v>
      </c>
      <c r="B87" s="14">
        <v>43054.608749999999</v>
      </c>
      <c r="C87">
        <v>2016</v>
      </c>
      <c r="D87" t="s">
        <v>4303</v>
      </c>
      <c r="E87">
        <v>9000</v>
      </c>
    </row>
    <row r="88" spans="1:5">
      <c r="A88" t="s">
        <v>327</v>
      </c>
      <c r="B88" s="14">
        <v>43054.608749999999</v>
      </c>
      <c r="C88">
        <v>2016</v>
      </c>
      <c r="D88" t="s">
        <v>4304</v>
      </c>
      <c r="E88">
        <v>9000</v>
      </c>
    </row>
    <row r="89" spans="1:5">
      <c r="A89" t="s">
        <v>336</v>
      </c>
      <c r="B89" s="14">
        <v>43054.608749999999</v>
      </c>
      <c r="C89">
        <v>2014</v>
      </c>
      <c r="D89" t="s">
        <v>4267</v>
      </c>
      <c r="E89">
        <v>0</v>
      </c>
    </row>
    <row r="90" spans="1:5">
      <c r="A90" t="s">
        <v>336</v>
      </c>
      <c r="B90" s="14">
        <v>43054.608749999999</v>
      </c>
      <c r="C90">
        <v>2014</v>
      </c>
      <c r="D90" t="s">
        <v>4268</v>
      </c>
      <c r="E90">
        <v>0</v>
      </c>
    </row>
    <row r="91" spans="1:5">
      <c r="A91" t="s">
        <v>336</v>
      </c>
      <c r="B91" s="14">
        <v>43054.608749999999</v>
      </c>
      <c r="C91">
        <v>2014</v>
      </c>
      <c r="D91" t="s">
        <v>4269</v>
      </c>
      <c r="E91">
        <v>0</v>
      </c>
    </row>
    <row r="92" spans="1:5">
      <c r="A92" t="s">
        <v>336</v>
      </c>
      <c r="B92" s="14">
        <v>43054.608749999999</v>
      </c>
      <c r="C92">
        <v>2014</v>
      </c>
      <c r="D92" t="s">
        <v>4270</v>
      </c>
      <c r="E92">
        <v>0</v>
      </c>
    </row>
    <row r="93" spans="1:5">
      <c r="A93" t="s">
        <v>336</v>
      </c>
      <c r="B93" s="14">
        <v>43054.608749999999</v>
      </c>
      <c r="C93">
        <v>2014</v>
      </c>
      <c r="D93" t="s">
        <v>4271</v>
      </c>
      <c r="E93">
        <v>100</v>
      </c>
    </row>
    <row r="94" spans="1:5">
      <c r="A94" t="s">
        <v>336</v>
      </c>
      <c r="B94" s="14">
        <v>43054.608749999999</v>
      </c>
      <c r="C94">
        <v>2015</v>
      </c>
      <c r="D94" t="s">
        <v>4267</v>
      </c>
      <c r="E94">
        <v>0</v>
      </c>
    </row>
    <row r="95" spans="1:5">
      <c r="A95" t="s">
        <v>336</v>
      </c>
      <c r="B95" s="14">
        <v>43054.608749999999</v>
      </c>
      <c r="C95">
        <v>2015</v>
      </c>
      <c r="D95" t="s">
        <v>4268</v>
      </c>
      <c r="E95">
        <v>0</v>
      </c>
    </row>
    <row r="96" spans="1:5">
      <c r="A96" t="s">
        <v>336</v>
      </c>
      <c r="B96" s="14">
        <v>43054.608749999999</v>
      </c>
      <c r="C96">
        <v>2015</v>
      </c>
      <c r="D96" t="s">
        <v>4269</v>
      </c>
      <c r="E96">
        <v>0</v>
      </c>
    </row>
    <row r="97" spans="1:5">
      <c r="A97" t="s">
        <v>336</v>
      </c>
      <c r="B97" s="14">
        <v>43054.608749999999</v>
      </c>
      <c r="C97">
        <v>2015</v>
      </c>
      <c r="D97" t="s">
        <v>4270</v>
      </c>
      <c r="E97">
        <v>0</v>
      </c>
    </row>
    <row r="98" spans="1:5">
      <c r="A98" t="s">
        <v>336</v>
      </c>
      <c r="B98" s="14">
        <v>43054.608749999999</v>
      </c>
      <c r="C98">
        <v>2015</v>
      </c>
      <c r="D98" t="s">
        <v>4271</v>
      </c>
      <c r="E98">
        <v>100</v>
      </c>
    </row>
    <row r="99" spans="1:5">
      <c r="A99" t="s">
        <v>336</v>
      </c>
      <c r="B99" s="14">
        <v>43054.608749999999</v>
      </c>
      <c r="C99">
        <v>2016</v>
      </c>
      <c r="D99" t="s">
        <v>4267</v>
      </c>
      <c r="E99">
        <v>0</v>
      </c>
    </row>
    <row r="100" spans="1:5">
      <c r="A100" t="s">
        <v>336</v>
      </c>
      <c r="B100" s="14">
        <v>43054.608749999999</v>
      </c>
      <c r="C100">
        <v>2016</v>
      </c>
      <c r="D100" t="s">
        <v>4268</v>
      </c>
      <c r="E100">
        <v>0</v>
      </c>
    </row>
    <row r="101" spans="1:5">
      <c r="A101" t="s">
        <v>336</v>
      </c>
      <c r="B101" s="14">
        <v>43054.608749999999</v>
      </c>
      <c r="C101">
        <v>2016</v>
      </c>
      <c r="D101" t="s">
        <v>4269</v>
      </c>
      <c r="E101">
        <v>0</v>
      </c>
    </row>
    <row r="102" spans="1:5">
      <c r="A102" t="s">
        <v>336</v>
      </c>
      <c r="B102" s="14">
        <v>43054.608749999999</v>
      </c>
      <c r="C102">
        <v>2016</v>
      </c>
      <c r="D102" t="s">
        <v>4270</v>
      </c>
      <c r="E102">
        <v>0</v>
      </c>
    </row>
    <row r="103" spans="1:5">
      <c r="A103" t="s">
        <v>336</v>
      </c>
      <c r="B103" s="14">
        <v>43054.608749999999</v>
      </c>
      <c r="C103">
        <v>2016</v>
      </c>
      <c r="D103" t="s">
        <v>4271</v>
      </c>
      <c r="E103">
        <v>100</v>
      </c>
    </row>
    <row r="104" spans="1:5">
      <c r="A104" t="s">
        <v>368</v>
      </c>
      <c r="B104" s="14">
        <v>43054.608749999999</v>
      </c>
      <c r="C104">
        <v>2013</v>
      </c>
      <c r="D104" t="s">
        <v>4308</v>
      </c>
      <c r="E104">
        <v>0</v>
      </c>
    </row>
    <row r="105" spans="1:5">
      <c r="A105" t="s">
        <v>368</v>
      </c>
      <c r="B105" s="14">
        <v>43054.608749999999</v>
      </c>
      <c r="C105">
        <v>2014</v>
      </c>
      <c r="D105" t="s">
        <v>4308</v>
      </c>
      <c r="E105">
        <v>0</v>
      </c>
    </row>
  </sheetData>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AH53"/>
  <sheetViews>
    <sheetView workbookViewId="0"/>
  </sheetViews>
  <sheetFormatPr defaultRowHeight="15"/>
  <sheetData>
    <row r="1" spans="1:34">
      <c r="A1">
        <v>11.6</v>
      </c>
      <c r="B1" t="s">
        <v>4967</v>
      </c>
    </row>
    <row r="2" spans="1:34">
      <c r="A2" s="10" t="str">
        <f>HYPERLINK("#'Contents'!B218", "Back to Contents")</f>
        <v>Back to Contents</v>
      </c>
    </row>
    <row r="3" spans="1:34">
      <c r="A3" t="s">
        <v>108</v>
      </c>
      <c r="B3" t="s">
        <v>109</v>
      </c>
      <c r="C3" t="s">
        <v>4209</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43054.608773148146</v>
      </c>
      <c r="J4">
        <v>0</v>
      </c>
    </row>
    <row r="5" spans="1:34">
      <c r="A5">
        <v>2013</v>
      </c>
      <c r="B5" s="14">
        <v>43054.608773148146</v>
      </c>
      <c r="C5">
        <v>1</v>
      </c>
      <c r="J5">
        <v>0</v>
      </c>
      <c r="M5">
        <v>0</v>
      </c>
      <c r="Q5">
        <v>0</v>
      </c>
      <c r="R5">
        <v>12</v>
      </c>
      <c r="X5">
        <v>0</v>
      </c>
      <c r="AE5">
        <v>0</v>
      </c>
      <c r="AG5">
        <v>0</v>
      </c>
    </row>
    <row r="6" spans="1:34">
      <c r="A6">
        <v>2013</v>
      </c>
      <c r="B6" s="14">
        <v>43054.608773148146</v>
      </c>
      <c r="C6">
        <v>10</v>
      </c>
      <c r="J6">
        <v>0</v>
      </c>
      <c r="M6">
        <v>0</v>
      </c>
      <c r="Q6">
        <v>0</v>
      </c>
      <c r="R6">
        <v>12</v>
      </c>
      <c r="X6">
        <v>0</v>
      </c>
      <c r="AE6">
        <v>0</v>
      </c>
      <c r="AG6">
        <v>0</v>
      </c>
    </row>
    <row r="7" spans="1:34">
      <c r="A7">
        <v>2013</v>
      </c>
      <c r="B7" s="14">
        <v>43054.608773148146</v>
      </c>
      <c r="C7">
        <v>11</v>
      </c>
      <c r="J7">
        <v>0</v>
      </c>
      <c r="M7">
        <v>0</v>
      </c>
      <c r="Q7">
        <v>0</v>
      </c>
      <c r="R7">
        <v>12</v>
      </c>
      <c r="X7">
        <v>0</v>
      </c>
      <c r="AE7">
        <v>0</v>
      </c>
      <c r="AG7">
        <v>0</v>
      </c>
    </row>
    <row r="8" spans="1:34">
      <c r="A8">
        <v>2013</v>
      </c>
      <c r="B8" s="14">
        <v>43054.608773148146</v>
      </c>
      <c r="C8">
        <v>2</v>
      </c>
      <c r="J8">
        <v>0</v>
      </c>
      <c r="M8">
        <v>0</v>
      </c>
      <c r="Q8">
        <v>0</v>
      </c>
      <c r="R8">
        <v>12</v>
      </c>
      <c r="X8">
        <v>0</v>
      </c>
      <c r="AE8">
        <v>0</v>
      </c>
      <c r="AG8">
        <v>0</v>
      </c>
    </row>
    <row r="9" spans="1:34">
      <c r="A9">
        <v>2013</v>
      </c>
      <c r="B9" s="14">
        <v>43054.608773148146</v>
      </c>
      <c r="C9">
        <v>3</v>
      </c>
      <c r="J9">
        <v>0</v>
      </c>
      <c r="M9">
        <v>0</v>
      </c>
      <c r="Q9">
        <v>0</v>
      </c>
      <c r="R9">
        <v>12</v>
      </c>
      <c r="X9">
        <v>0</v>
      </c>
      <c r="AE9">
        <v>0</v>
      </c>
      <c r="AG9">
        <v>0</v>
      </c>
    </row>
    <row r="10" spans="1:34">
      <c r="A10">
        <v>2013</v>
      </c>
      <c r="B10" s="14">
        <v>43054.608773148146</v>
      </c>
      <c r="C10">
        <v>4</v>
      </c>
      <c r="J10">
        <v>0</v>
      </c>
      <c r="M10">
        <v>0</v>
      </c>
      <c r="Q10">
        <v>0</v>
      </c>
      <c r="R10">
        <v>12</v>
      </c>
      <c r="X10">
        <v>0</v>
      </c>
      <c r="AE10">
        <v>0</v>
      </c>
      <c r="AG10">
        <v>0</v>
      </c>
    </row>
    <row r="11" spans="1:34">
      <c r="A11">
        <v>2013</v>
      </c>
      <c r="B11" s="14">
        <v>43054.608773148146</v>
      </c>
      <c r="C11">
        <v>5</v>
      </c>
      <c r="J11">
        <v>0</v>
      </c>
      <c r="M11">
        <v>0</v>
      </c>
      <c r="Q11">
        <v>0</v>
      </c>
      <c r="R11">
        <v>12</v>
      </c>
      <c r="X11">
        <v>0</v>
      </c>
      <c r="AE11">
        <v>0</v>
      </c>
      <c r="AG11">
        <v>0</v>
      </c>
    </row>
    <row r="12" spans="1:34">
      <c r="A12">
        <v>2013</v>
      </c>
      <c r="B12" s="14">
        <v>43054.608773148146</v>
      </c>
      <c r="C12">
        <v>6</v>
      </c>
      <c r="J12">
        <v>0</v>
      </c>
      <c r="M12">
        <v>0</v>
      </c>
      <c r="Q12">
        <v>0</v>
      </c>
      <c r="R12">
        <v>12</v>
      </c>
      <c r="X12">
        <v>0</v>
      </c>
      <c r="AE12">
        <v>0</v>
      </c>
      <c r="AG12">
        <v>0</v>
      </c>
    </row>
    <row r="13" spans="1:34">
      <c r="A13">
        <v>2013</v>
      </c>
      <c r="B13" s="14">
        <v>43054.608773148146</v>
      </c>
      <c r="C13">
        <v>7</v>
      </c>
      <c r="J13">
        <v>0</v>
      </c>
      <c r="M13">
        <v>0</v>
      </c>
      <c r="Q13">
        <v>0</v>
      </c>
      <c r="R13">
        <v>12</v>
      </c>
      <c r="X13">
        <v>0</v>
      </c>
      <c r="AE13">
        <v>0</v>
      </c>
      <c r="AG13">
        <v>0</v>
      </c>
    </row>
    <row r="14" spans="1:34">
      <c r="A14">
        <v>2013</v>
      </c>
      <c r="B14" s="14">
        <v>43054.608773148146</v>
      </c>
      <c r="C14">
        <v>8</v>
      </c>
      <c r="J14">
        <v>0</v>
      </c>
      <c r="M14">
        <v>0</v>
      </c>
      <c r="Q14">
        <v>0</v>
      </c>
      <c r="R14">
        <v>12</v>
      </c>
      <c r="X14">
        <v>0</v>
      </c>
      <c r="AE14">
        <v>0</v>
      </c>
      <c r="AG14">
        <v>0</v>
      </c>
    </row>
    <row r="15" spans="1:34">
      <c r="A15">
        <v>2013</v>
      </c>
      <c r="B15" s="14">
        <v>43054.608773148146</v>
      </c>
      <c r="C15">
        <v>9</v>
      </c>
      <c r="J15">
        <v>0</v>
      </c>
      <c r="Q15">
        <v>0</v>
      </c>
      <c r="R15">
        <v>12</v>
      </c>
      <c r="X15">
        <v>0</v>
      </c>
      <c r="AE15">
        <v>0</v>
      </c>
      <c r="AG15">
        <v>0</v>
      </c>
    </row>
    <row r="16" spans="1:34">
      <c r="A16">
        <v>2014</v>
      </c>
      <c r="B16" s="14">
        <v>43054.608773148146</v>
      </c>
      <c r="J16">
        <v>0</v>
      </c>
      <c r="AE16">
        <v>0</v>
      </c>
    </row>
    <row r="17" spans="1:33">
      <c r="A17">
        <v>2014</v>
      </c>
      <c r="B17" s="14">
        <v>43054.608773148146</v>
      </c>
      <c r="C17">
        <v>1</v>
      </c>
      <c r="J17">
        <v>0</v>
      </c>
      <c r="M17">
        <v>0</v>
      </c>
      <c r="Q17">
        <v>0</v>
      </c>
      <c r="R17">
        <v>12</v>
      </c>
      <c r="X17">
        <v>0</v>
      </c>
      <c r="AE17">
        <v>0</v>
      </c>
      <c r="AG17">
        <v>0</v>
      </c>
    </row>
    <row r="18" spans="1:33">
      <c r="A18">
        <v>2014</v>
      </c>
      <c r="B18" s="14">
        <v>43054.608773148146</v>
      </c>
      <c r="C18">
        <v>10</v>
      </c>
      <c r="J18">
        <v>0</v>
      </c>
      <c r="M18">
        <v>0</v>
      </c>
      <c r="Q18">
        <v>0</v>
      </c>
      <c r="R18">
        <v>12</v>
      </c>
      <c r="X18">
        <v>0</v>
      </c>
      <c r="AE18">
        <v>0</v>
      </c>
      <c r="AG18">
        <v>0</v>
      </c>
    </row>
    <row r="19" spans="1:33">
      <c r="A19">
        <v>2014</v>
      </c>
      <c r="B19" s="14">
        <v>43054.608773148146</v>
      </c>
      <c r="C19">
        <v>11</v>
      </c>
      <c r="J19">
        <v>0</v>
      </c>
      <c r="M19">
        <v>0</v>
      </c>
      <c r="Q19">
        <v>0</v>
      </c>
      <c r="R19">
        <v>12</v>
      </c>
      <c r="X19">
        <v>0</v>
      </c>
      <c r="AE19">
        <v>0</v>
      </c>
      <c r="AG19">
        <v>0</v>
      </c>
    </row>
    <row r="20" spans="1:33">
      <c r="A20">
        <v>2014</v>
      </c>
      <c r="B20" s="14">
        <v>43054.608773148146</v>
      </c>
      <c r="C20">
        <v>12</v>
      </c>
    </row>
    <row r="21" spans="1:33">
      <c r="A21">
        <v>2014</v>
      </c>
      <c r="B21" s="14">
        <v>43054.608773148146</v>
      </c>
      <c r="C21">
        <v>13</v>
      </c>
    </row>
    <row r="22" spans="1:33">
      <c r="A22">
        <v>2014</v>
      </c>
      <c r="B22" s="14">
        <v>43054.608773148146</v>
      </c>
      <c r="C22">
        <v>2</v>
      </c>
      <c r="J22">
        <v>0</v>
      </c>
      <c r="M22">
        <v>0</v>
      </c>
      <c r="Q22">
        <v>0</v>
      </c>
      <c r="R22">
        <v>12</v>
      </c>
      <c r="X22">
        <v>0</v>
      </c>
      <c r="AE22">
        <v>0</v>
      </c>
      <c r="AG22">
        <v>0</v>
      </c>
    </row>
    <row r="23" spans="1:33">
      <c r="A23">
        <v>2014</v>
      </c>
      <c r="B23" s="14">
        <v>43054.608773148146</v>
      </c>
      <c r="C23">
        <v>3</v>
      </c>
      <c r="J23">
        <v>0</v>
      </c>
      <c r="M23">
        <v>0</v>
      </c>
      <c r="Q23">
        <v>0</v>
      </c>
      <c r="R23">
        <v>12</v>
      </c>
      <c r="X23">
        <v>0</v>
      </c>
      <c r="AE23">
        <v>0</v>
      </c>
      <c r="AG23">
        <v>0</v>
      </c>
    </row>
    <row r="24" spans="1:33">
      <c r="A24">
        <v>2014</v>
      </c>
      <c r="B24" s="14">
        <v>43054.608773148146</v>
      </c>
      <c r="C24">
        <v>4</v>
      </c>
      <c r="J24">
        <v>0</v>
      </c>
      <c r="M24">
        <v>0</v>
      </c>
      <c r="Q24">
        <v>0</v>
      </c>
      <c r="R24">
        <v>12</v>
      </c>
      <c r="X24">
        <v>0</v>
      </c>
      <c r="AE24">
        <v>0</v>
      </c>
      <c r="AG24">
        <v>0</v>
      </c>
    </row>
    <row r="25" spans="1:33">
      <c r="A25">
        <v>2014</v>
      </c>
      <c r="B25" s="14">
        <v>43054.608773148146</v>
      </c>
      <c r="C25">
        <v>5</v>
      </c>
      <c r="J25">
        <v>0</v>
      </c>
      <c r="M25">
        <v>0</v>
      </c>
      <c r="Q25">
        <v>0</v>
      </c>
      <c r="R25">
        <v>12</v>
      </c>
      <c r="X25">
        <v>0</v>
      </c>
      <c r="AE25">
        <v>0</v>
      </c>
      <c r="AG25">
        <v>0</v>
      </c>
    </row>
    <row r="26" spans="1:33">
      <c r="A26">
        <v>2014</v>
      </c>
      <c r="B26" s="14">
        <v>43054.608773148146</v>
      </c>
      <c r="C26">
        <v>6</v>
      </c>
      <c r="J26">
        <v>0</v>
      </c>
      <c r="M26">
        <v>0</v>
      </c>
      <c r="Q26">
        <v>0</v>
      </c>
      <c r="R26">
        <v>12</v>
      </c>
      <c r="X26">
        <v>0</v>
      </c>
      <c r="AE26">
        <v>0</v>
      </c>
      <c r="AG26">
        <v>0</v>
      </c>
    </row>
    <row r="27" spans="1:33">
      <c r="A27">
        <v>2014</v>
      </c>
      <c r="B27" s="14">
        <v>43054.608773148146</v>
      </c>
      <c r="C27">
        <v>7</v>
      </c>
      <c r="J27">
        <v>0</v>
      </c>
      <c r="M27">
        <v>0</v>
      </c>
      <c r="Q27">
        <v>0</v>
      </c>
      <c r="R27">
        <v>12</v>
      </c>
      <c r="X27">
        <v>0</v>
      </c>
      <c r="AE27">
        <v>0</v>
      </c>
      <c r="AG27">
        <v>0</v>
      </c>
    </row>
    <row r="28" spans="1:33">
      <c r="A28">
        <v>2014</v>
      </c>
      <c r="B28" s="14">
        <v>43054.608773148146</v>
      </c>
      <c r="C28">
        <v>8</v>
      </c>
      <c r="J28">
        <v>0</v>
      </c>
      <c r="M28">
        <v>0</v>
      </c>
      <c r="Q28">
        <v>0</v>
      </c>
      <c r="R28">
        <v>12</v>
      </c>
      <c r="X28">
        <v>0</v>
      </c>
      <c r="AE28">
        <v>0</v>
      </c>
      <c r="AG28">
        <v>0</v>
      </c>
    </row>
    <row r="29" spans="1:33">
      <c r="A29">
        <v>2014</v>
      </c>
      <c r="B29" s="14">
        <v>43054.608773148146</v>
      </c>
      <c r="C29">
        <v>9</v>
      </c>
      <c r="J29">
        <v>0</v>
      </c>
      <c r="Q29">
        <v>0</v>
      </c>
      <c r="R29">
        <v>12</v>
      </c>
      <c r="X29">
        <v>0</v>
      </c>
      <c r="AE29">
        <v>0</v>
      </c>
      <c r="AG29">
        <v>0</v>
      </c>
    </row>
    <row r="30" spans="1:33">
      <c r="A30">
        <v>2015</v>
      </c>
      <c r="B30" s="14">
        <v>43054.608773148146</v>
      </c>
      <c r="AE30">
        <v>0</v>
      </c>
    </row>
    <row r="31" spans="1:33">
      <c r="A31">
        <v>2015</v>
      </c>
      <c r="B31" s="14">
        <v>43054.608773148146</v>
      </c>
      <c r="C31">
        <v>1</v>
      </c>
      <c r="J31">
        <v>0</v>
      </c>
      <c r="M31">
        <v>0</v>
      </c>
      <c r="Q31">
        <v>0</v>
      </c>
      <c r="R31">
        <v>12</v>
      </c>
      <c r="X31">
        <v>0</v>
      </c>
      <c r="AE31">
        <v>0</v>
      </c>
      <c r="AG31">
        <v>0</v>
      </c>
    </row>
    <row r="32" spans="1:33">
      <c r="A32">
        <v>2015</v>
      </c>
      <c r="B32" s="14">
        <v>43054.608773148146</v>
      </c>
      <c r="C32">
        <v>10</v>
      </c>
      <c r="J32">
        <v>0</v>
      </c>
      <c r="M32">
        <v>0</v>
      </c>
      <c r="Q32">
        <v>0</v>
      </c>
      <c r="R32">
        <v>12</v>
      </c>
      <c r="X32">
        <v>0</v>
      </c>
      <c r="AE32">
        <v>0</v>
      </c>
      <c r="AG32">
        <v>0</v>
      </c>
    </row>
    <row r="33" spans="1:33">
      <c r="A33">
        <v>2015</v>
      </c>
      <c r="B33" s="14">
        <v>43054.608773148146</v>
      </c>
      <c r="C33">
        <v>11</v>
      </c>
      <c r="J33">
        <v>0</v>
      </c>
      <c r="M33">
        <v>0</v>
      </c>
      <c r="Q33">
        <v>0</v>
      </c>
      <c r="R33">
        <v>12</v>
      </c>
      <c r="X33">
        <v>0</v>
      </c>
      <c r="AE33">
        <v>0</v>
      </c>
      <c r="AG33">
        <v>0</v>
      </c>
    </row>
    <row r="34" spans="1:33">
      <c r="A34">
        <v>2015</v>
      </c>
      <c r="B34" s="14">
        <v>43054.608773148146</v>
      </c>
      <c r="C34">
        <v>2</v>
      </c>
      <c r="J34">
        <v>0</v>
      </c>
      <c r="M34">
        <v>0</v>
      </c>
      <c r="Q34">
        <v>0</v>
      </c>
      <c r="R34">
        <v>12</v>
      </c>
      <c r="X34">
        <v>0</v>
      </c>
      <c r="AE34">
        <v>0</v>
      </c>
      <c r="AG34">
        <v>0</v>
      </c>
    </row>
    <row r="35" spans="1:33">
      <c r="A35">
        <v>2015</v>
      </c>
      <c r="B35" s="14">
        <v>43054.608773148146</v>
      </c>
      <c r="C35">
        <v>3</v>
      </c>
      <c r="J35">
        <v>0</v>
      </c>
      <c r="M35">
        <v>0</v>
      </c>
      <c r="Q35">
        <v>0</v>
      </c>
      <c r="R35">
        <v>12</v>
      </c>
      <c r="X35">
        <v>0</v>
      </c>
      <c r="AE35">
        <v>0</v>
      </c>
      <c r="AG35">
        <v>0</v>
      </c>
    </row>
    <row r="36" spans="1:33">
      <c r="A36">
        <v>2015</v>
      </c>
      <c r="B36" s="14">
        <v>43054.608773148146</v>
      </c>
      <c r="C36">
        <v>4</v>
      </c>
      <c r="J36">
        <v>0</v>
      </c>
      <c r="M36">
        <v>0</v>
      </c>
      <c r="Q36">
        <v>0</v>
      </c>
      <c r="R36">
        <v>12</v>
      </c>
      <c r="X36">
        <v>0</v>
      </c>
      <c r="AE36">
        <v>0</v>
      </c>
      <c r="AG36">
        <v>0</v>
      </c>
    </row>
    <row r="37" spans="1:33">
      <c r="A37">
        <v>2015</v>
      </c>
      <c r="B37" s="14">
        <v>43054.608773148146</v>
      </c>
      <c r="C37">
        <v>5</v>
      </c>
      <c r="J37">
        <v>0</v>
      </c>
      <c r="M37">
        <v>0</v>
      </c>
      <c r="Q37">
        <v>0</v>
      </c>
      <c r="R37">
        <v>12</v>
      </c>
      <c r="X37">
        <v>0</v>
      </c>
      <c r="AE37">
        <v>0</v>
      </c>
      <c r="AG37">
        <v>0</v>
      </c>
    </row>
    <row r="38" spans="1:33">
      <c r="A38">
        <v>2015</v>
      </c>
      <c r="B38" s="14">
        <v>43054.608773148146</v>
      </c>
      <c r="C38">
        <v>6</v>
      </c>
      <c r="J38">
        <v>0</v>
      </c>
      <c r="M38">
        <v>0</v>
      </c>
      <c r="Q38">
        <v>0</v>
      </c>
      <c r="R38">
        <v>12</v>
      </c>
      <c r="X38">
        <v>0</v>
      </c>
      <c r="AE38">
        <v>0</v>
      </c>
      <c r="AG38">
        <v>0</v>
      </c>
    </row>
    <row r="39" spans="1:33">
      <c r="A39">
        <v>2015</v>
      </c>
      <c r="B39" s="14">
        <v>43054.608773148146</v>
      </c>
      <c r="C39">
        <v>7</v>
      </c>
      <c r="J39">
        <v>0</v>
      </c>
      <c r="M39">
        <v>0</v>
      </c>
      <c r="Q39">
        <v>0</v>
      </c>
      <c r="R39">
        <v>12</v>
      </c>
      <c r="X39">
        <v>0</v>
      </c>
      <c r="AE39">
        <v>0</v>
      </c>
      <c r="AG39">
        <v>0</v>
      </c>
    </row>
    <row r="40" spans="1:33">
      <c r="A40">
        <v>2015</v>
      </c>
      <c r="B40" s="14">
        <v>43054.608773148146</v>
      </c>
      <c r="C40">
        <v>8</v>
      </c>
      <c r="J40">
        <v>0</v>
      </c>
      <c r="M40">
        <v>0</v>
      </c>
      <c r="Q40">
        <v>0</v>
      </c>
      <c r="R40">
        <v>12</v>
      </c>
      <c r="X40">
        <v>0</v>
      </c>
      <c r="AE40">
        <v>0</v>
      </c>
      <c r="AG40">
        <v>0</v>
      </c>
    </row>
    <row r="41" spans="1:33">
      <c r="A41">
        <v>2015</v>
      </c>
      <c r="B41" s="14">
        <v>43054.608773148146</v>
      </c>
      <c r="C41">
        <v>9</v>
      </c>
      <c r="J41">
        <v>0</v>
      </c>
      <c r="Q41">
        <v>0</v>
      </c>
      <c r="R41">
        <v>12</v>
      </c>
      <c r="X41">
        <v>0</v>
      </c>
      <c r="AE41">
        <v>0</v>
      </c>
      <c r="AG41">
        <v>0</v>
      </c>
    </row>
    <row r="42" spans="1:33">
      <c r="A42">
        <v>2016</v>
      </c>
      <c r="B42" s="14">
        <v>43054.608773148146</v>
      </c>
      <c r="AE42">
        <v>0</v>
      </c>
    </row>
    <row r="43" spans="1:33">
      <c r="A43">
        <v>2016</v>
      </c>
      <c r="B43" s="14">
        <v>43054.608773148146</v>
      </c>
      <c r="C43">
        <v>1</v>
      </c>
      <c r="J43">
        <v>0</v>
      </c>
      <c r="M43">
        <v>0</v>
      </c>
      <c r="Q43">
        <v>0</v>
      </c>
      <c r="R43">
        <v>12</v>
      </c>
      <c r="X43">
        <v>0</v>
      </c>
      <c r="AE43">
        <v>0</v>
      </c>
      <c r="AG43">
        <v>0</v>
      </c>
    </row>
    <row r="44" spans="1:33">
      <c r="A44">
        <v>2016</v>
      </c>
      <c r="B44" s="14">
        <v>43054.608773148146</v>
      </c>
      <c r="C44">
        <v>10</v>
      </c>
      <c r="J44">
        <v>0</v>
      </c>
      <c r="M44">
        <v>0</v>
      </c>
      <c r="Q44">
        <v>0</v>
      </c>
      <c r="R44">
        <v>12</v>
      </c>
      <c r="X44">
        <v>0</v>
      </c>
      <c r="AE44">
        <v>0</v>
      </c>
      <c r="AG44">
        <v>0</v>
      </c>
    </row>
    <row r="45" spans="1:33">
      <c r="A45">
        <v>2016</v>
      </c>
      <c r="B45" s="14">
        <v>43054.608773148146</v>
      </c>
      <c r="C45">
        <v>11</v>
      </c>
      <c r="J45">
        <v>0</v>
      </c>
      <c r="M45">
        <v>0</v>
      </c>
      <c r="Q45">
        <v>0</v>
      </c>
      <c r="R45">
        <v>12</v>
      </c>
      <c r="X45">
        <v>0</v>
      </c>
      <c r="AE45">
        <v>0</v>
      </c>
      <c r="AG45">
        <v>0</v>
      </c>
    </row>
    <row r="46" spans="1:33">
      <c r="A46">
        <v>2016</v>
      </c>
      <c r="B46" s="14">
        <v>43054.608773148146</v>
      </c>
      <c r="C46">
        <v>2</v>
      </c>
      <c r="J46">
        <v>0</v>
      </c>
      <c r="M46">
        <v>0</v>
      </c>
      <c r="Q46">
        <v>0</v>
      </c>
      <c r="R46">
        <v>12</v>
      </c>
      <c r="X46">
        <v>0</v>
      </c>
      <c r="AE46">
        <v>0</v>
      </c>
      <c r="AG46">
        <v>0</v>
      </c>
    </row>
    <row r="47" spans="1:33">
      <c r="A47">
        <v>2016</v>
      </c>
      <c r="B47" s="14">
        <v>43054.608773148146</v>
      </c>
      <c r="C47">
        <v>3</v>
      </c>
      <c r="J47">
        <v>0</v>
      </c>
      <c r="M47">
        <v>0</v>
      </c>
      <c r="Q47">
        <v>0</v>
      </c>
      <c r="R47">
        <v>12</v>
      </c>
      <c r="X47">
        <v>0</v>
      </c>
      <c r="AE47">
        <v>0</v>
      </c>
      <c r="AG47">
        <v>0</v>
      </c>
    </row>
    <row r="48" spans="1:33">
      <c r="A48">
        <v>2016</v>
      </c>
      <c r="B48" s="14">
        <v>43054.608773148146</v>
      </c>
      <c r="C48">
        <v>4</v>
      </c>
      <c r="J48">
        <v>0</v>
      </c>
      <c r="M48">
        <v>0</v>
      </c>
      <c r="Q48">
        <v>0</v>
      </c>
      <c r="R48">
        <v>12</v>
      </c>
      <c r="X48">
        <v>0</v>
      </c>
      <c r="AE48">
        <v>0</v>
      </c>
      <c r="AG48">
        <v>0</v>
      </c>
    </row>
    <row r="49" spans="1:33">
      <c r="A49">
        <v>2016</v>
      </c>
      <c r="B49" s="14">
        <v>43054.608773148146</v>
      </c>
      <c r="C49">
        <v>5</v>
      </c>
      <c r="J49">
        <v>0</v>
      </c>
      <c r="M49">
        <v>0</v>
      </c>
      <c r="Q49">
        <v>0</v>
      </c>
      <c r="R49">
        <v>12</v>
      </c>
      <c r="X49">
        <v>0</v>
      </c>
      <c r="AE49">
        <v>0</v>
      </c>
      <c r="AG49">
        <v>0</v>
      </c>
    </row>
    <row r="50" spans="1:33">
      <c r="A50">
        <v>2016</v>
      </c>
      <c r="B50" s="14">
        <v>43054.608773148146</v>
      </c>
      <c r="C50">
        <v>6</v>
      </c>
      <c r="J50">
        <v>0</v>
      </c>
      <c r="M50">
        <v>0</v>
      </c>
      <c r="Q50">
        <v>0</v>
      </c>
      <c r="R50">
        <v>12</v>
      </c>
      <c r="X50">
        <v>0</v>
      </c>
      <c r="AE50">
        <v>0</v>
      </c>
      <c r="AG50">
        <v>0</v>
      </c>
    </row>
    <row r="51" spans="1:33">
      <c r="A51">
        <v>2016</v>
      </c>
      <c r="B51" s="14">
        <v>43054.608773148146</v>
      </c>
      <c r="C51">
        <v>7</v>
      </c>
      <c r="J51">
        <v>0</v>
      </c>
      <c r="M51">
        <v>0</v>
      </c>
      <c r="Q51">
        <v>0</v>
      </c>
      <c r="R51">
        <v>12</v>
      </c>
      <c r="X51">
        <v>0</v>
      </c>
      <c r="AE51">
        <v>0</v>
      </c>
      <c r="AG51">
        <v>0</v>
      </c>
    </row>
    <row r="52" spans="1:33">
      <c r="A52">
        <v>2016</v>
      </c>
      <c r="B52" s="14">
        <v>43054.608773148146</v>
      </c>
      <c r="C52">
        <v>8</v>
      </c>
      <c r="J52">
        <v>0</v>
      </c>
      <c r="M52">
        <v>0</v>
      </c>
      <c r="Q52">
        <v>0</v>
      </c>
      <c r="R52">
        <v>12</v>
      </c>
      <c r="X52">
        <v>0</v>
      </c>
      <c r="AE52">
        <v>0</v>
      </c>
      <c r="AG52">
        <v>0</v>
      </c>
    </row>
    <row r="53" spans="1:33">
      <c r="A53">
        <v>2016</v>
      </c>
      <c r="B53" s="14">
        <v>43054.608773148146</v>
      </c>
      <c r="C53">
        <v>9</v>
      </c>
      <c r="J53">
        <v>0</v>
      </c>
      <c r="Q53">
        <v>0</v>
      </c>
      <c r="R53">
        <v>12</v>
      </c>
      <c r="X53">
        <v>0</v>
      </c>
      <c r="AE53">
        <v>0</v>
      </c>
      <c r="AG53">
        <v>0</v>
      </c>
    </row>
  </sheetData>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E18"/>
  <sheetViews>
    <sheetView workbookViewId="0"/>
  </sheetViews>
  <sheetFormatPr defaultRowHeight="15"/>
  <sheetData>
    <row r="1" spans="1:5">
      <c r="A1">
        <v>11.6</v>
      </c>
      <c r="B1" t="s">
        <v>4968</v>
      </c>
    </row>
    <row r="2" spans="1:5">
      <c r="A2" s="10" t="str">
        <f>HYPERLINK("#'Contents'!B219", "Back to Contents")</f>
        <v>Back to Contents</v>
      </c>
    </row>
    <row r="3" spans="1:5">
      <c r="A3" t="s">
        <v>110</v>
      </c>
      <c r="B3" t="s">
        <v>109</v>
      </c>
      <c r="C3" t="s">
        <v>108</v>
      </c>
      <c r="D3" t="s">
        <v>805</v>
      </c>
      <c r="E3" t="s">
        <v>4280</v>
      </c>
    </row>
    <row r="4" spans="1:5">
      <c r="A4" t="s">
        <v>336</v>
      </c>
      <c r="B4" s="14">
        <v>43054.608784722222</v>
      </c>
      <c r="C4">
        <v>2014</v>
      </c>
      <c r="D4" t="s">
        <v>4267</v>
      </c>
      <c r="E4">
        <v>0</v>
      </c>
    </row>
    <row r="5" spans="1:5">
      <c r="A5" t="s">
        <v>336</v>
      </c>
      <c r="B5" s="14">
        <v>43054.608784722222</v>
      </c>
      <c r="C5">
        <v>2014</v>
      </c>
      <c r="D5" t="s">
        <v>4268</v>
      </c>
      <c r="E5">
        <v>0</v>
      </c>
    </row>
    <row r="6" spans="1:5">
      <c r="A6" t="s">
        <v>336</v>
      </c>
      <c r="B6" s="14">
        <v>43054.608784722222</v>
      </c>
      <c r="C6">
        <v>2014</v>
      </c>
      <c r="D6" t="s">
        <v>4269</v>
      </c>
      <c r="E6">
        <v>0</v>
      </c>
    </row>
    <row r="7" spans="1:5">
      <c r="A7" t="s">
        <v>336</v>
      </c>
      <c r="B7" s="14">
        <v>43054.608784722222</v>
      </c>
      <c r="C7">
        <v>2014</v>
      </c>
      <c r="D7" t="s">
        <v>4270</v>
      </c>
      <c r="E7">
        <v>0</v>
      </c>
    </row>
    <row r="8" spans="1:5">
      <c r="A8" t="s">
        <v>336</v>
      </c>
      <c r="B8" s="14">
        <v>43054.608784722222</v>
      </c>
      <c r="C8">
        <v>2014</v>
      </c>
      <c r="D8" t="s">
        <v>4271</v>
      </c>
      <c r="E8">
        <v>0</v>
      </c>
    </row>
    <row r="9" spans="1:5">
      <c r="A9" t="s">
        <v>336</v>
      </c>
      <c r="B9" s="14">
        <v>43054.608784722222</v>
      </c>
      <c r="C9">
        <v>2015</v>
      </c>
      <c r="D9" t="s">
        <v>4267</v>
      </c>
      <c r="E9">
        <v>0</v>
      </c>
    </row>
    <row r="10" spans="1:5">
      <c r="A10" t="s">
        <v>336</v>
      </c>
      <c r="B10" s="14">
        <v>43054.608784722222</v>
      </c>
      <c r="C10">
        <v>2015</v>
      </c>
      <c r="D10" t="s">
        <v>4268</v>
      </c>
      <c r="E10">
        <v>0</v>
      </c>
    </row>
    <row r="11" spans="1:5">
      <c r="A11" t="s">
        <v>336</v>
      </c>
      <c r="B11" s="14">
        <v>43054.608784722222</v>
      </c>
      <c r="C11">
        <v>2015</v>
      </c>
      <c r="D11" t="s">
        <v>4269</v>
      </c>
      <c r="E11">
        <v>0</v>
      </c>
    </row>
    <row r="12" spans="1:5">
      <c r="A12" t="s">
        <v>336</v>
      </c>
      <c r="B12" s="14">
        <v>43054.608784722222</v>
      </c>
      <c r="C12">
        <v>2015</v>
      </c>
      <c r="D12" t="s">
        <v>4270</v>
      </c>
      <c r="E12">
        <v>0</v>
      </c>
    </row>
    <row r="13" spans="1:5">
      <c r="A13" t="s">
        <v>336</v>
      </c>
      <c r="B13" s="14">
        <v>43054.608784722222</v>
      </c>
      <c r="C13">
        <v>2015</v>
      </c>
      <c r="D13" t="s">
        <v>4271</v>
      </c>
      <c r="E13">
        <v>0</v>
      </c>
    </row>
    <row r="14" spans="1:5">
      <c r="A14" t="s">
        <v>336</v>
      </c>
      <c r="B14" s="14">
        <v>43054.608784722222</v>
      </c>
      <c r="C14">
        <v>2016</v>
      </c>
      <c r="D14" t="s">
        <v>4267</v>
      </c>
      <c r="E14">
        <v>0</v>
      </c>
    </row>
    <row r="15" spans="1:5">
      <c r="A15" t="s">
        <v>336</v>
      </c>
      <c r="B15" s="14">
        <v>43054.608784722222</v>
      </c>
      <c r="C15">
        <v>2016</v>
      </c>
      <c r="D15" t="s">
        <v>4268</v>
      </c>
      <c r="E15">
        <v>0</v>
      </c>
    </row>
    <row r="16" spans="1:5">
      <c r="A16" t="s">
        <v>336</v>
      </c>
      <c r="B16" s="14">
        <v>43054.608784722222</v>
      </c>
      <c r="C16">
        <v>2016</v>
      </c>
      <c r="D16" t="s">
        <v>4269</v>
      </c>
      <c r="E16">
        <v>0</v>
      </c>
    </row>
    <row r="17" spans="1:5">
      <c r="A17" t="s">
        <v>336</v>
      </c>
      <c r="B17" s="14">
        <v>43054.608784722222</v>
      </c>
      <c r="C17">
        <v>2016</v>
      </c>
      <c r="D17" t="s">
        <v>4270</v>
      </c>
      <c r="E17">
        <v>0</v>
      </c>
    </row>
    <row r="18" spans="1:5">
      <c r="A18" t="s">
        <v>336</v>
      </c>
      <c r="B18" s="14">
        <v>43054.608784722222</v>
      </c>
      <c r="C18">
        <v>2016</v>
      </c>
      <c r="D18" t="s">
        <v>4271</v>
      </c>
      <c r="E18">
        <v>0</v>
      </c>
    </row>
  </sheetData>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AG8"/>
  <sheetViews>
    <sheetView workbookViewId="0"/>
  </sheetViews>
  <sheetFormatPr defaultRowHeight="15"/>
  <sheetData>
    <row r="1" spans="1:33">
      <c r="A1">
        <v>11.7</v>
      </c>
      <c r="B1" t="s">
        <v>4969</v>
      </c>
    </row>
    <row r="2" spans="1:33">
      <c r="A2" s="10" t="str">
        <f>HYPERLINK("#'Contents'!B220",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43054.608796296299</v>
      </c>
    </row>
    <row r="5" spans="1:33">
      <c r="A5">
        <v>2013</v>
      </c>
      <c r="B5" s="14">
        <v>43054.608796296299</v>
      </c>
      <c r="E5">
        <v>0</v>
      </c>
      <c r="M5">
        <v>0</v>
      </c>
      <c r="Y5">
        <v>0</v>
      </c>
      <c r="AF5">
        <v>0</v>
      </c>
    </row>
    <row r="6" spans="1:33">
      <c r="A6">
        <v>2014</v>
      </c>
      <c r="B6" s="14">
        <v>43054.608796296299</v>
      </c>
      <c r="N6">
        <v>0</v>
      </c>
      <c r="S6">
        <v>12239256.66</v>
      </c>
      <c r="Y6">
        <v>0</v>
      </c>
      <c r="AA6">
        <v>30000</v>
      </c>
      <c r="AD6">
        <v>69200</v>
      </c>
    </row>
    <row r="7" spans="1:33">
      <c r="A7">
        <v>2015</v>
      </c>
      <c r="B7" s="14">
        <v>43054.608796296299</v>
      </c>
      <c r="E7">
        <v>0</v>
      </c>
      <c r="K7">
        <v>72201</v>
      </c>
      <c r="N7">
        <v>0</v>
      </c>
      <c r="R7">
        <v>45642</v>
      </c>
      <c r="S7">
        <v>0</v>
      </c>
      <c r="Y7">
        <v>0</v>
      </c>
      <c r="AA7">
        <v>10000</v>
      </c>
      <c r="AB7">
        <v>16000</v>
      </c>
      <c r="AD7">
        <v>465227</v>
      </c>
      <c r="AG7">
        <v>0</v>
      </c>
    </row>
    <row r="8" spans="1:33">
      <c r="A8">
        <v>2016</v>
      </c>
      <c r="B8" s="14">
        <v>43054.608796296299</v>
      </c>
      <c r="E8">
        <v>0</v>
      </c>
      <c r="K8">
        <v>254965.74</v>
      </c>
      <c r="Y8">
        <v>0</v>
      </c>
      <c r="AB8">
        <v>16000</v>
      </c>
    </row>
  </sheetData>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AG8"/>
  <sheetViews>
    <sheetView workbookViewId="0"/>
  </sheetViews>
  <sheetFormatPr defaultRowHeight="15"/>
  <sheetData>
    <row r="1" spans="1:33">
      <c r="A1">
        <v>11.7</v>
      </c>
      <c r="B1" t="s">
        <v>4970</v>
      </c>
    </row>
    <row r="2" spans="1:33">
      <c r="A2" s="10" t="str">
        <f>HYPERLINK("#'Contents'!B221",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43054.608807870369</v>
      </c>
    </row>
    <row r="5" spans="1:33">
      <c r="A5">
        <v>2013</v>
      </c>
      <c r="B5" s="14">
        <v>43054.608807870369</v>
      </c>
      <c r="E5">
        <v>0</v>
      </c>
      <c r="M5">
        <v>0</v>
      </c>
      <c r="Y5">
        <v>0</v>
      </c>
      <c r="AF5">
        <v>0</v>
      </c>
    </row>
    <row r="6" spans="1:33">
      <c r="A6">
        <v>2014</v>
      </c>
      <c r="B6" s="14">
        <v>43054.608807870369</v>
      </c>
      <c r="N6">
        <v>0</v>
      </c>
      <c r="S6">
        <v>0</v>
      </c>
      <c r="Y6">
        <v>0</v>
      </c>
      <c r="AD6">
        <v>0</v>
      </c>
    </row>
    <row r="7" spans="1:33">
      <c r="A7">
        <v>2015</v>
      </c>
      <c r="B7" s="14">
        <v>43054.608807870369</v>
      </c>
      <c r="E7">
        <v>0</v>
      </c>
      <c r="K7">
        <v>0</v>
      </c>
      <c r="N7">
        <v>0</v>
      </c>
      <c r="R7">
        <v>0</v>
      </c>
      <c r="S7">
        <v>0</v>
      </c>
      <c r="Y7">
        <v>0</v>
      </c>
      <c r="AB7">
        <v>0</v>
      </c>
      <c r="AD7">
        <v>0</v>
      </c>
      <c r="AG7">
        <v>0</v>
      </c>
    </row>
    <row r="8" spans="1:33">
      <c r="A8">
        <v>2016</v>
      </c>
      <c r="B8" s="14">
        <v>43054.608807870369</v>
      </c>
      <c r="E8">
        <v>0</v>
      </c>
      <c r="K8">
        <v>0</v>
      </c>
      <c r="Y8">
        <v>0</v>
      </c>
      <c r="AB8">
        <v>0</v>
      </c>
    </row>
  </sheetData>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AH34"/>
  <sheetViews>
    <sheetView workbookViewId="0"/>
  </sheetViews>
  <sheetFormatPr defaultRowHeight="15"/>
  <sheetData>
    <row r="1" spans="1:34">
      <c r="A1">
        <v>11.7</v>
      </c>
      <c r="B1" t="s">
        <v>4971</v>
      </c>
    </row>
    <row r="2" spans="1:34">
      <c r="A2" s="10" t="str">
        <f>HYPERLINK("#'Contents'!B222", "Back to Contents")</f>
        <v>Back to Contents</v>
      </c>
    </row>
    <row r="3" spans="1:34">
      <c r="A3" t="s">
        <v>109</v>
      </c>
      <c r="B3" t="s">
        <v>108</v>
      </c>
      <c r="C3" t="s">
        <v>4311</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s="14">
        <v>43054.608807870369</v>
      </c>
    </row>
    <row r="5" spans="1:34">
      <c r="A5" s="14">
        <v>43054.608807870369</v>
      </c>
      <c r="B5">
        <v>2013</v>
      </c>
      <c r="F5">
        <v>0</v>
      </c>
      <c r="Z5">
        <v>0</v>
      </c>
      <c r="AG5">
        <v>0</v>
      </c>
    </row>
    <row r="6" spans="1:34">
      <c r="A6" s="14">
        <v>43054.608807870369</v>
      </c>
      <c r="B6">
        <v>2013</v>
      </c>
      <c r="C6">
        <v>1</v>
      </c>
      <c r="N6">
        <v>0</v>
      </c>
    </row>
    <row r="7" spans="1:34">
      <c r="A7" s="14">
        <v>43054.608807870369</v>
      </c>
      <c r="B7">
        <v>2013</v>
      </c>
      <c r="C7">
        <v>2</v>
      </c>
      <c r="N7">
        <v>0</v>
      </c>
    </row>
    <row r="8" spans="1:34">
      <c r="A8" s="14">
        <v>43054.608807870369</v>
      </c>
      <c r="B8">
        <v>2014</v>
      </c>
      <c r="O8">
        <v>0</v>
      </c>
      <c r="T8">
        <v>12129256.66</v>
      </c>
      <c r="Z8">
        <v>0</v>
      </c>
      <c r="AE8">
        <v>69200</v>
      </c>
    </row>
    <row r="9" spans="1:34">
      <c r="A9" s="14">
        <v>43054.608807870369</v>
      </c>
      <c r="B9">
        <v>2014</v>
      </c>
      <c r="C9" t="s">
        <v>1492</v>
      </c>
    </row>
    <row r="10" spans="1:34">
      <c r="A10" s="14">
        <v>43054.608807870369</v>
      </c>
      <c r="B10">
        <v>2014</v>
      </c>
      <c r="C10">
        <v>7</v>
      </c>
      <c r="T10">
        <v>110000</v>
      </c>
      <c r="AB10">
        <v>30000</v>
      </c>
    </row>
    <row r="11" spans="1:34">
      <c r="A11" s="14">
        <v>43054.608807870369</v>
      </c>
      <c r="B11">
        <v>2015</v>
      </c>
      <c r="F11">
        <v>0</v>
      </c>
      <c r="L11">
        <v>17000</v>
      </c>
      <c r="O11">
        <v>0</v>
      </c>
      <c r="T11">
        <v>0</v>
      </c>
      <c r="AC11">
        <v>6000</v>
      </c>
      <c r="AE11">
        <v>465227</v>
      </c>
    </row>
    <row r="12" spans="1:34">
      <c r="A12" s="14">
        <v>43054.608807870369</v>
      </c>
      <c r="B12">
        <v>2015</v>
      </c>
      <c r="C12">
        <v>1</v>
      </c>
      <c r="L12">
        <v>55201</v>
      </c>
      <c r="Z12">
        <v>0</v>
      </c>
      <c r="AC12">
        <v>10000</v>
      </c>
      <c r="AH12">
        <v>0</v>
      </c>
    </row>
    <row r="13" spans="1:34">
      <c r="A13" s="14">
        <v>43054.608807870369</v>
      </c>
      <c r="B13">
        <v>2015</v>
      </c>
      <c r="C13">
        <v>10</v>
      </c>
      <c r="Z13">
        <v>0</v>
      </c>
    </row>
    <row r="14" spans="1:34">
      <c r="A14" s="14">
        <v>43054.608807870369</v>
      </c>
      <c r="B14">
        <v>2015</v>
      </c>
      <c r="C14">
        <v>11</v>
      </c>
      <c r="Z14">
        <v>0</v>
      </c>
    </row>
    <row r="15" spans="1:34">
      <c r="A15" s="14">
        <v>43054.608807870369</v>
      </c>
      <c r="B15">
        <v>2015</v>
      </c>
      <c r="C15">
        <v>2</v>
      </c>
      <c r="Z15">
        <v>0</v>
      </c>
      <c r="AH15">
        <v>0</v>
      </c>
    </row>
    <row r="16" spans="1:34">
      <c r="A16" s="14">
        <v>43054.608807870369</v>
      </c>
      <c r="B16">
        <v>2015</v>
      </c>
      <c r="C16">
        <v>3</v>
      </c>
      <c r="Z16">
        <v>0</v>
      </c>
    </row>
    <row r="17" spans="1:29">
      <c r="A17" s="14">
        <v>43054.608807870369</v>
      </c>
      <c r="B17">
        <v>2015</v>
      </c>
      <c r="C17">
        <v>4</v>
      </c>
      <c r="Z17">
        <v>0</v>
      </c>
    </row>
    <row r="18" spans="1:29">
      <c r="A18" s="14">
        <v>43054.608807870369</v>
      </c>
      <c r="B18">
        <v>2015</v>
      </c>
      <c r="C18">
        <v>5</v>
      </c>
      <c r="Z18">
        <v>0</v>
      </c>
    </row>
    <row r="19" spans="1:29">
      <c r="A19" s="14">
        <v>43054.608807870369</v>
      </c>
      <c r="B19">
        <v>2015</v>
      </c>
      <c r="C19">
        <v>6</v>
      </c>
      <c r="Z19">
        <v>0</v>
      </c>
    </row>
    <row r="20" spans="1:29">
      <c r="A20" s="14">
        <v>43054.608807870369</v>
      </c>
      <c r="B20">
        <v>2015</v>
      </c>
      <c r="C20">
        <v>7</v>
      </c>
      <c r="S20">
        <v>45642</v>
      </c>
      <c r="Z20">
        <v>0</v>
      </c>
      <c r="AB20">
        <v>10000</v>
      </c>
    </row>
    <row r="21" spans="1:29">
      <c r="A21" s="14">
        <v>43054.608807870369</v>
      </c>
      <c r="B21">
        <v>2015</v>
      </c>
      <c r="C21">
        <v>8</v>
      </c>
      <c r="Z21">
        <v>0</v>
      </c>
    </row>
    <row r="22" spans="1:29">
      <c r="A22" s="14">
        <v>43054.608807870369</v>
      </c>
      <c r="B22">
        <v>2015</v>
      </c>
      <c r="C22">
        <v>9</v>
      </c>
      <c r="Z22">
        <v>0</v>
      </c>
    </row>
    <row r="23" spans="1:29">
      <c r="A23" s="14">
        <v>43054.608807870369</v>
      </c>
      <c r="B23">
        <v>2016</v>
      </c>
      <c r="F23">
        <v>0</v>
      </c>
      <c r="L23">
        <v>10700</v>
      </c>
      <c r="AC23">
        <v>6000</v>
      </c>
    </row>
    <row r="24" spans="1:29">
      <c r="A24" s="14">
        <v>43054.608807870369</v>
      </c>
      <c r="B24">
        <v>2016</v>
      </c>
      <c r="C24">
        <v>1</v>
      </c>
      <c r="L24">
        <v>244265.74</v>
      </c>
      <c r="Z24">
        <v>0</v>
      </c>
      <c r="AC24">
        <v>10000</v>
      </c>
    </row>
    <row r="25" spans="1:29">
      <c r="A25" s="14">
        <v>43054.608807870369</v>
      </c>
      <c r="B25">
        <v>2016</v>
      </c>
      <c r="C25">
        <v>10</v>
      </c>
    </row>
    <row r="26" spans="1:29">
      <c r="A26" s="14">
        <v>43054.608807870369</v>
      </c>
      <c r="B26">
        <v>2016</v>
      </c>
      <c r="C26">
        <v>11</v>
      </c>
    </row>
    <row r="27" spans="1:29">
      <c r="A27" s="14">
        <v>43054.608807870369</v>
      </c>
      <c r="B27">
        <v>2016</v>
      </c>
      <c r="C27">
        <v>2</v>
      </c>
    </row>
    <row r="28" spans="1:29">
      <c r="A28" s="14">
        <v>43054.608807870369</v>
      </c>
      <c r="B28">
        <v>2016</v>
      </c>
      <c r="C28">
        <v>3</v>
      </c>
    </row>
    <row r="29" spans="1:29">
      <c r="A29" s="14">
        <v>43054.608807870369</v>
      </c>
      <c r="B29">
        <v>2016</v>
      </c>
      <c r="C29">
        <v>4</v>
      </c>
    </row>
    <row r="30" spans="1:29">
      <c r="A30" s="14">
        <v>43054.608807870369</v>
      </c>
      <c r="B30">
        <v>2016</v>
      </c>
      <c r="C30">
        <v>5</v>
      </c>
    </row>
    <row r="31" spans="1:29">
      <c r="A31" s="14">
        <v>43054.608807870369</v>
      </c>
      <c r="B31">
        <v>2016</v>
      </c>
      <c r="C31">
        <v>6</v>
      </c>
    </row>
    <row r="32" spans="1:29">
      <c r="A32" s="14">
        <v>43054.608807870369</v>
      </c>
      <c r="B32">
        <v>2016</v>
      </c>
      <c r="C32">
        <v>7</v>
      </c>
    </row>
    <row r="33" spans="1:3">
      <c r="A33" s="14">
        <v>43054.608807870369</v>
      </c>
      <c r="B33">
        <v>2016</v>
      </c>
      <c r="C33">
        <v>8</v>
      </c>
    </row>
    <row r="34" spans="1:3">
      <c r="A34" s="14">
        <v>43054.608807870369</v>
      </c>
      <c r="B34">
        <v>2016</v>
      </c>
      <c r="C34">
        <v>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H139"/>
  <sheetViews>
    <sheetView workbookViewId="0"/>
  </sheetViews>
  <sheetFormatPr defaultRowHeight="15"/>
  <sheetData>
    <row r="1" spans="1:34">
      <c r="A1">
        <v>3.1</v>
      </c>
      <c r="B1" t="s">
        <v>21</v>
      </c>
    </row>
    <row r="2" spans="1:34">
      <c r="A2" s="10" t="str">
        <f>HYPERLINK("#'Contents'!B22", "Back to Contents")</f>
        <v>Back to Contents</v>
      </c>
    </row>
    <row r="3" spans="1:34">
      <c r="A3" t="s">
        <v>108</v>
      </c>
      <c r="B3" t="s">
        <v>109</v>
      </c>
      <c r="C3" t="s">
        <v>1060</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43054.605891203704</v>
      </c>
      <c r="C4">
        <v>20</v>
      </c>
      <c r="D4" t="s">
        <v>688</v>
      </c>
      <c r="E4" t="s">
        <v>688</v>
      </c>
      <c r="F4" t="s">
        <v>688</v>
      </c>
      <c r="G4" t="s">
        <v>688</v>
      </c>
      <c r="H4" t="s">
        <v>688</v>
      </c>
      <c r="I4" t="s">
        <v>688</v>
      </c>
      <c r="J4" t="s">
        <v>688</v>
      </c>
      <c r="K4" t="s">
        <v>688</v>
      </c>
      <c r="L4" t="s">
        <v>688</v>
      </c>
      <c r="M4" t="s">
        <v>688</v>
      </c>
      <c r="N4" t="s">
        <v>688</v>
      </c>
      <c r="O4" t="s">
        <v>688</v>
      </c>
      <c r="P4" t="s">
        <v>688</v>
      </c>
      <c r="Q4" t="s">
        <v>688</v>
      </c>
      <c r="R4" t="s">
        <v>688</v>
      </c>
      <c r="S4" t="s">
        <v>688</v>
      </c>
      <c r="T4" t="s">
        <v>688</v>
      </c>
      <c r="U4" t="s">
        <v>688</v>
      </c>
      <c r="V4" t="s">
        <v>688</v>
      </c>
      <c r="W4" t="s">
        <v>688</v>
      </c>
      <c r="X4" t="s">
        <v>688</v>
      </c>
      <c r="Y4" t="s">
        <v>688</v>
      </c>
      <c r="Z4" t="s">
        <v>688</v>
      </c>
      <c r="AA4" t="s">
        <v>688</v>
      </c>
      <c r="AB4" t="s">
        <v>688</v>
      </c>
      <c r="AC4" t="s">
        <v>688</v>
      </c>
      <c r="AD4" t="s">
        <v>688</v>
      </c>
      <c r="AE4" t="s">
        <v>688</v>
      </c>
      <c r="AF4" t="s">
        <v>688</v>
      </c>
      <c r="AG4" t="s">
        <v>688</v>
      </c>
      <c r="AH4" t="s">
        <v>688</v>
      </c>
    </row>
    <row r="5" spans="1:34">
      <c r="A5">
        <v>2013</v>
      </c>
      <c r="B5" s="14">
        <v>43054.605891203704</v>
      </c>
      <c r="C5">
        <v>21</v>
      </c>
      <c r="D5" t="s">
        <v>688</v>
      </c>
      <c r="E5" t="s">
        <v>688</v>
      </c>
      <c r="F5" t="s">
        <v>688</v>
      </c>
      <c r="G5" t="s">
        <v>687</v>
      </c>
      <c r="H5" t="s">
        <v>688</v>
      </c>
      <c r="I5" t="s">
        <v>688</v>
      </c>
      <c r="J5" t="s">
        <v>688</v>
      </c>
      <c r="K5" t="s">
        <v>688</v>
      </c>
      <c r="L5" t="s">
        <v>688</v>
      </c>
      <c r="M5" t="s">
        <v>688</v>
      </c>
      <c r="N5" t="s">
        <v>688</v>
      </c>
      <c r="O5" t="s">
        <v>688</v>
      </c>
      <c r="P5" t="s">
        <v>688</v>
      </c>
      <c r="Q5" t="s">
        <v>688</v>
      </c>
      <c r="R5" t="s">
        <v>688</v>
      </c>
      <c r="S5" t="s">
        <v>687</v>
      </c>
      <c r="T5" t="s">
        <v>688</v>
      </c>
      <c r="U5" t="s">
        <v>687</v>
      </c>
      <c r="V5" t="s">
        <v>688</v>
      </c>
      <c r="W5" t="s">
        <v>687</v>
      </c>
      <c r="X5" t="s">
        <v>687</v>
      </c>
      <c r="Y5" t="s">
        <v>687</v>
      </c>
      <c r="Z5" t="s">
        <v>688</v>
      </c>
      <c r="AA5" t="s">
        <v>688</v>
      </c>
      <c r="AB5" t="s">
        <v>688</v>
      </c>
      <c r="AC5" t="s">
        <v>688</v>
      </c>
      <c r="AD5" t="s">
        <v>688</v>
      </c>
      <c r="AE5" t="s">
        <v>688</v>
      </c>
      <c r="AF5" t="s">
        <v>687</v>
      </c>
      <c r="AG5" t="s">
        <v>688</v>
      </c>
      <c r="AH5" t="s">
        <v>688</v>
      </c>
    </row>
    <row r="6" spans="1:34">
      <c r="A6">
        <v>2013</v>
      </c>
      <c r="B6" s="14">
        <v>43054.605891203704</v>
      </c>
      <c r="C6">
        <v>22</v>
      </c>
      <c r="D6" t="s">
        <v>688</v>
      </c>
      <c r="E6" t="s">
        <v>688</v>
      </c>
      <c r="F6" t="s">
        <v>687</v>
      </c>
      <c r="G6" t="s">
        <v>687</v>
      </c>
      <c r="H6" t="s">
        <v>688</v>
      </c>
      <c r="I6" t="s">
        <v>688</v>
      </c>
      <c r="J6" t="s">
        <v>687</v>
      </c>
      <c r="K6" t="s">
        <v>687</v>
      </c>
      <c r="L6" t="s">
        <v>688</v>
      </c>
      <c r="M6" t="s">
        <v>687</v>
      </c>
      <c r="N6" t="s">
        <v>688</v>
      </c>
      <c r="O6" t="s">
        <v>687</v>
      </c>
      <c r="P6" t="s">
        <v>687</v>
      </c>
      <c r="Q6" t="s">
        <v>688</v>
      </c>
      <c r="R6" t="s">
        <v>687</v>
      </c>
      <c r="S6" t="s">
        <v>687</v>
      </c>
      <c r="T6" t="s">
        <v>688</v>
      </c>
      <c r="U6" t="s">
        <v>687</v>
      </c>
      <c r="V6" t="s">
        <v>687</v>
      </c>
      <c r="W6" t="s">
        <v>687</v>
      </c>
      <c r="X6" t="s">
        <v>687</v>
      </c>
      <c r="Y6" t="s">
        <v>687</v>
      </c>
      <c r="Z6" t="s">
        <v>688</v>
      </c>
      <c r="AA6" t="s">
        <v>687</v>
      </c>
      <c r="AB6" t="s">
        <v>688</v>
      </c>
      <c r="AC6" t="s">
        <v>687</v>
      </c>
      <c r="AD6" t="s">
        <v>688</v>
      </c>
      <c r="AE6" t="s">
        <v>688</v>
      </c>
      <c r="AF6" t="s">
        <v>687</v>
      </c>
      <c r="AG6" t="s">
        <v>688</v>
      </c>
      <c r="AH6" t="s">
        <v>688</v>
      </c>
    </row>
    <row r="7" spans="1:34">
      <c r="A7">
        <v>2013</v>
      </c>
      <c r="B7" s="14">
        <v>43054.605891203704</v>
      </c>
      <c r="C7">
        <v>23</v>
      </c>
      <c r="D7" t="s">
        <v>688</v>
      </c>
      <c r="E7" t="s">
        <v>688</v>
      </c>
      <c r="F7" t="s">
        <v>687</v>
      </c>
      <c r="G7" t="s">
        <v>687</v>
      </c>
      <c r="H7" t="s">
        <v>688</v>
      </c>
      <c r="I7" t="s">
        <v>688</v>
      </c>
      <c r="J7" t="s">
        <v>687</v>
      </c>
      <c r="K7" t="s">
        <v>687</v>
      </c>
      <c r="L7" t="s">
        <v>687</v>
      </c>
      <c r="M7" t="s">
        <v>688</v>
      </c>
      <c r="N7" t="s">
        <v>688</v>
      </c>
      <c r="O7" t="s">
        <v>688</v>
      </c>
      <c r="P7" t="s">
        <v>687</v>
      </c>
      <c r="Q7" t="s">
        <v>688</v>
      </c>
      <c r="R7" t="s">
        <v>687</v>
      </c>
      <c r="S7" t="s">
        <v>687</v>
      </c>
      <c r="T7" t="s">
        <v>688</v>
      </c>
      <c r="U7" t="s">
        <v>687</v>
      </c>
      <c r="V7" t="s">
        <v>687</v>
      </c>
      <c r="W7" t="s">
        <v>687</v>
      </c>
      <c r="X7" t="s">
        <v>687</v>
      </c>
      <c r="Y7" t="s">
        <v>687</v>
      </c>
      <c r="Z7" t="s">
        <v>688</v>
      </c>
      <c r="AA7" t="s">
        <v>688</v>
      </c>
      <c r="AB7" t="s">
        <v>688</v>
      </c>
      <c r="AC7" t="s">
        <v>687</v>
      </c>
      <c r="AD7" t="s">
        <v>688</v>
      </c>
      <c r="AE7" t="s">
        <v>688</v>
      </c>
      <c r="AF7" t="s">
        <v>687</v>
      </c>
      <c r="AG7" t="s">
        <v>688</v>
      </c>
      <c r="AH7" t="s">
        <v>688</v>
      </c>
    </row>
    <row r="8" spans="1:34">
      <c r="A8">
        <v>2013</v>
      </c>
      <c r="B8" s="14">
        <v>43054.605891203704</v>
      </c>
      <c r="C8">
        <v>24</v>
      </c>
      <c r="D8" t="s">
        <v>688</v>
      </c>
      <c r="E8" t="s">
        <v>688</v>
      </c>
      <c r="F8" t="s">
        <v>688</v>
      </c>
      <c r="G8" t="s">
        <v>687</v>
      </c>
      <c r="H8" t="s">
        <v>688</v>
      </c>
      <c r="I8" t="s">
        <v>688</v>
      </c>
      <c r="J8" t="s">
        <v>688</v>
      </c>
      <c r="K8" t="s">
        <v>687</v>
      </c>
      <c r="L8" t="s">
        <v>688</v>
      </c>
      <c r="M8" t="s">
        <v>688</v>
      </c>
      <c r="O8" t="s">
        <v>688</v>
      </c>
      <c r="P8" t="s">
        <v>688</v>
      </c>
      <c r="Q8" t="s">
        <v>688</v>
      </c>
      <c r="R8" t="s">
        <v>687</v>
      </c>
      <c r="S8" t="s">
        <v>687</v>
      </c>
      <c r="T8" t="s">
        <v>688</v>
      </c>
      <c r="U8" t="s">
        <v>687</v>
      </c>
      <c r="V8" t="s">
        <v>687</v>
      </c>
      <c r="W8" t="s">
        <v>688</v>
      </c>
      <c r="X8" t="s">
        <v>688</v>
      </c>
      <c r="Y8" t="s">
        <v>687</v>
      </c>
      <c r="Z8" t="s">
        <v>688</v>
      </c>
      <c r="AA8" t="s">
        <v>688</v>
      </c>
      <c r="AB8" t="s">
        <v>688</v>
      </c>
      <c r="AC8" t="s">
        <v>688</v>
      </c>
      <c r="AD8" t="s">
        <v>688</v>
      </c>
      <c r="AE8" t="s">
        <v>688</v>
      </c>
      <c r="AF8" t="s">
        <v>688</v>
      </c>
      <c r="AG8" t="s">
        <v>688</v>
      </c>
      <c r="AH8" t="s">
        <v>688</v>
      </c>
    </row>
    <row r="9" spans="1:34">
      <c r="A9">
        <v>2013</v>
      </c>
      <c r="B9" s="14">
        <v>43054.605891203704</v>
      </c>
      <c r="C9">
        <v>25</v>
      </c>
      <c r="D9" t="s">
        <v>688</v>
      </c>
      <c r="E9" t="s">
        <v>688</v>
      </c>
      <c r="F9" t="s">
        <v>688</v>
      </c>
      <c r="G9" t="s">
        <v>687</v>
      </c>
      <c r="H9" t="s">
        <v>688</v>
      </c>
      <c r="I9" t="s">
        <v>688</v>
      </c>
      <c r="J9" t="s">
        <v>688</v>
      </c>
      <c r="K9" t="s">
        <v>687</v>
      </c>
      <c r="L9" t="s">
        <v>688</v>
      </c>
      <c r="M9" t="s">
        <v>688</v>
      </c>
      <c r="N9" t="s">
        <v>688</v>
      </c>
      <c r="O9" t="s">
        <v>688</v>
      </c>
      <c r="P9" t="s">
        <v>687</v>
      </c>
      <c r="Q9" t="s">
        <v>687</v>
      </c>
      <c r="R9" t="s">
        <v>687</v>
      </c>
      <c r="S9" t="s">
        <v>688</v>
      </c>
      <c r="T9" t="s">
        <v>688</v>
      </c>
      <c r="U9" t="s">
        <v>687</v>
      </c>
      <c r="V9" t="s">
        <v>687</v>
      </c>
      <c r="W9" t="s">
        <v>688</v>
      </c>
      <c r="X9" t="s">
        <v>688</v>
      </c>
      <c r="Y9" t="s">
        <v>687</v>
      </c>
      <c r="Z9" t="s">
        <v>688</v>
      </c>
      <c r="AA9" t="s">
        <v>688</v>
      </c>
      <c r="AB9" t="s">
        <v>688</v>
      </c>
      <c r="AC9" t="s">
        <v>687</v>
      </c>
      <c r="AD9" t="s">
        <v>688</v>
      </c>
      <c r="AE9" t="s">
        <v>688</v>
      </c>
      <c r="AF9" t="s">
        <v>687</v>
      </c>
      <c r="AG9" t="s">
        <v>688</v>
      </c>
      <c r="AH9" t="s">
        <v>688</v>
      </c>
    </row>
    <row r="10" spans="1:34">
      <c r="A10">
        <v>2013</v>
      </c>
      <c r="B10" s="14">
        <v>43054.605891203704</v>
      </c>
      <c r="C10">
        <v>26</v>
      </c>
      <c r="D10" t="s">
        <v>687</v>
      </c>
      <c r="E10" t="s">
        <v>687</v>
      </c>
      <c r="F10" t="s">
        <v>687</v>
      </c>
      <c r="G10" t="s">
        <v>687</v>
      </c>
      <c r="H10" t="s">
        <v>687</v>
      </c>
      <c r="I10" t="s">
        <v>688</v>
      </c>
      <c r="J10" t="s">
        <v>687</v>
      </c>
      <c r="K10" t="s">
        <v>687</v>
      </c>
      <c r="L10" t="s">
        <v>688</v>
      </c>
      <c r="M10" t="s">
        <v>687</v>
      </c>
      <c r="N10" t="s">
        <v>688</v>
      </c>
      <c r="O10" t="s">
        <v>688</v>
      </c>
      <c r="P10" t="s">
        <v>687</v>
      </c>
      <c r="Q10" t="s">
        <v>687</v>
      </c>
      <c r="R10" t="s">
        <v>687</v>
      </c>
      <c r="S10" t="s">
        <v>688</v>
      </c>
      <c r="T10" t="s">
        <v>688</v>
      </c>
      <c r="U10" t="s">
        <v>687</v>
      </c>
      <c r="V10" t="s">
        <v>687</v>
      </c>
      <c r="W10" t="s">
        <v>687</v>
      </c>
      <c r="X10" t="s">
        <v>687</v>
      </c>
      <c r="Y10" t="s">
        <v>687</v>
      </c>
      <c r="Z10" t="s">
        <v>688</v>
      </c>
      <c r="AA10" t="s">
        <v>688</v>
      </c>
      <c r="AB10" t="s">
        <v>687</v>
      </c>
      <c r="AC10" t="s">
        <v>687</v>
      </c>
      <c r="AD10" t="s">
        <v>688</v>
      </c>
      <c r="AE10" t="s">
        <v>688</v>
      </c>
      <c r="AF10" t="s">
        <v>688</v>
      </c>
      <c r="AG10" t="s">
        <v>688</v>
      </c>
      <c r="AH10" t="s">
        <v>688</v>
      </c>
    </row>
    <row r="11" spans="1:34">
      <c r="A11">
        <v>2013</v>
      </c>
      <c r="B11" s="14">
        <v>43054.605891203704</v>
      </c>
      <c r="C11">
        <v>27</v>
      </c>
      <c r="D11" t="s">
        <v>688</v>
      </c>
      <c r="E11" t="s">
        <v>687</v>
      </c>
      <c r="F11" t="s">
        <v>687</v>
      </c>
      <c r="G11" t="s">
        <v>687</v>
      </c>
      <c r="H11" t="s">
        <v>688</v>
      </c>
      <c r="I11" t="s">
        <v>688</v>
      </c>
      <c r="J11" t="s">
        <v>687</v>
      </c>
      <c r="K11" t="s">
        <v>687</v>
      </c>
      <c r="L11" t="s">
        <v>688</v>
      </c>
      <c r="M11" t="s">
        <v>687</v>
      </c>
      <c r="N11" t="s">
        <v>688</v>
      </c>
      <c r="O11" t="s">
        <v>688</v>
      </c>
      <c r="P11" t="s">
        <v>687</v>
      </c>
      <c r="Q11" t="s">
        <v>688</v>
      </c>
      <c r="R11" t="s">
        <v>687</v>
      </c>
      <c r="S11" t="s">
        <v>687</v>
      </c>
      <c r="T11" t="s">
        <v>688</v>
      </c>
      <c r="U11" t="s">
        <v>687</v>
      </c>
      <c r="V11" t="s">
        <v>687</v>
      </c>
      <c r="W11" t="s">
        <v>688</v>
      </c>
      <c r="X11" t="s">
        <v>687</v>
      </c>
      <c r="Y11" t="s">
        <v>687</v>
      </c>
      <c r="Z11" t="s">
        <v>688</v>
      </c>
      <c r="AA11" t="s">
        <v>687</v>
      </c>
      <c r="AB11" t="s">
        <v>687</v>
      </c>
      <c r="AC11" t="s">
        <v>687</v>
      </c>
      <c r="AD11" t="s">
        <v>688</v>
      </c>
      <c r="AE11" t="s">
        <v>687</v>
      </c>
      <c r="AF11" t="s">
        <v>688</v>
      </c>
      <c r="AG11" t="s">
        <v>687</v>
      </c>
      <c r="AH11" t="s">
        <v>688</v>
      </c>
    </row>
    <row r="12" spans="1:34">
      <c r="A12">
        <v>2013</v>
      </c>
      <c r="B12" s="14">
        <v>43054.605891203704</v>
      </c>
      <c r="C12">
        <v>28</v>
      </c>
      <c r="D12" t="s">
        <v>688</v>
      </c>
      <c r="E12" t="s">
        <v>688</v>
      </c>
      <c r="F12" t="s">
        <v>688</v>
      </c>
      <c r="G12" t="s">
        <v>687</v>
      </c>
      <c r="H12" t="s">
        <v>688</v>
      </c>
      <c r="I12" t="s">
        <v>688</v>
      </c>
      <c r="J12" t="s">
        <v>687</v>
      </c>
      <c r="K12" t="s">
        <v>687</v>
      </c>
      <c r="L12" t="s">
        <v>688</v>
      </c>
      <c r="M12" t="s">
        <v>688</v>
      </c>
      <c r="N12" t="s">
        <v>688</v>
      </c>
      <c r="O12" t="s">
        <v>688</v>
      </c>
      <c r="P12" t="s">
        <v>687</v>
      </c>
      <c r="Q12" t="s">
        <v>687</v>
      </c>
      <c r="R12" t="s">
        <v>687</v>
      </c>
      <c r="S12" t="s">
        <v>687</v>
      </c>
      <c r="T12" t="s">
        <v>688</v>
      </c>
      <c r="U12" t="s">
        <v>687</v>
      </c>
      <c r="V12" t="s">
        <v>687</v>
      </c>
      <c r="W12" t="s">
        <v>687</v>
      </c>
      <c r="X12" t="s">
        <v>687</v>
      </c>
      <c r="Y12" t="s">
        <v>687</v>
      </c>
      <c r="Z12" t="s">
        <v>688</v>
      </c>
      <c r="AA12" t="s">
        <v>688</v>
      </c>
      <c r="AB12" t="s">
        <v>688</v>
      </c>
      <c r="AC12" t="s">
        <v>687</v>
      </c>
      <c r="AD12" t="s">
        <v>688</v>
      </c>
      <c r="AE12" t="s">
        <v>688</v>
      </c>
      <c r="AF12" t="s">
        <v>688</v>
      </c>
      <c r="AG12" t="s">
        <v>688</v>
      </c>
      <c r="AH12" t="s">
        <v>688</v>
      </c>
    </row>
    <row r="13" spans="1:34">
      <c r="A13">
        <v>2013</v>
      </c>
      <c r="B13" s="14">
        <v>43054.605891203704</v>
      </c>
      <c r="C13">
        <v>29</v>
      </c>
      <c r="D13" t="s">
        <v>688</v>
      </c>
      <c r="E13" t="s">
        <v>688</v>
      </c>
      <c r="F13" t="s">
        <v>688</v>
      </c>
      <c r="G13" t="s">
        <v>688</v>
      </c>
      <c r="H13" t="s">
        <v>688</v>
      </c>
      <c r="I13" t="s">
        <v>688</v>
      </c>
      <c r="J13" t="s">
        <v>688</v>
      </c>
      <c r="K13" t="s">
        <v>688</v>
      </c>
      <c r="L13" t="s">
        <v>688</v>
      </c>
      <c r="M13" t="s">
        <v>688</v>
      </c>
      <c r="N13" t="s">
        <v>688</v>
      </c>
      <c r="O13" t="s">
        <v>688</v>
      </c>
      <c r="P13" t="s">
        <v>688</v>
      </c>
      <c r="Q13" t="s">
        <v>688</v>
      </c>
      <c r="R13" t="s">
        <v>688</v>
      </c>
      <c r="S13" t="s">
        <v>687</v>
      </c>
      <c r="T13" t="s">
        <v>688</v>
      </c>
      <c r="U13" t="s">
        <v>687</v>
      </c>
      <c r="V13" t="s">
        <v>688</v>
      </c>
      <c r="W13" t="s">
        <v>688</v>
      </c>
      <c r="X13" t="s">
        <v>688</v>
      </c>
      <c r="Y13" t="s">
        <v>687</v>
      </c>
      <c r="Z13" t="s">
        <v>688</v>
      </c>
      <c r="AA13" t="s">
        <v>688</v>
      </c>
      <c r="AB13" t="s">
        <v>688</v>
      </c>
      <c r="AC13" t="s">
        <v>688</v>
      </c>
      <c r="AD13" t="s">
        <v>688</v>
      </c>
      <c r="AE13" t="s">
        <v>688</v>
      </c>
      <c r="AF13" t="s">
        <v>688</v>
      </c>
      <c r="AG13" t="s">
        <v>688</v>
      </c>
      <c r="AH13" t="s">
        <v>688</v>
      </c>
    </row>
    <row r="14" spans="1:34">
      <c r="A14">
        <v>2013</v>
      </c>
      <c r="B14" s="14">
        <v>43054.605891203704</v>
      </c>
      <c r="C14">
        <v>30</v>
      </c>
      <c r="D14" t="s">
        <v>688</v>
      </c>
      <c r="E14" t="s">
        <v>688</v>
      </c>
      <c r="F14" t="s">
        <v>688</v>
      </c>
      <c r="G14" t="s">
        <v>687</v>
      </c>
      <c r="H14" t="s">
        <v>688</v>
      </c>
      <c r="I14" t="s">
        <v>688</v>
      </c>
      <c r="J14" t="s">
        <v>688</v>
      </c>
      <c r="K14" t="s">
        <v>688</v>
      </c>
      <c r="L14" t="s">
        <v>688</v>
      </c>
      <c r="M14" t="s">
        <v>688</v>
      </c>
      <c r="N14" t="s">
        <v>688</v>
      </c>
      <c r="O14" t="s">
        <v>688</v>
      </c>
      <c r="P14" t="s">
        <v>688</v>
      </c>
      <c r="Q14" t="s">
        <v>688</v>
      </c>
      <c r="R14" t="s">
        <v>688</v>
      </c>
      <c r="S14" t="s">
        <v>687</v>
      </c>
      <c r="T14" t="s">
        <v>688</v>
      </c>
      <c r="U14" t="s">
        <v>687</v>
      </c>
      <c r="V14" t="s">
        <v>688</v>
      </c>
      <c r="W14" t="s">
        <v>687</v>
      </c>
      <c r="X14" t="s">
        <v>688</v>
      </c>
      <c r="Y14" t="s">
        <v>687</v>
      </c>
      <c r="Z14" t="s">
        <v>687</v>
      </c>
      <c r="AA14" t="s">
        <v>688</v>
      </c>
      <c r="AB14" t="s">
        <v>688</v>
      </c>
      <c r="AC14" t="s">
        <v>688</v>
      </c>
      <c r="AD14" t="s">
        <v>688</v>
      </c>
      <c r="AE14" t="s">
        <v>688</v>
      </c>
      <c r="AF14" t="s">
        <v>688</v>
      </c>
      <c r="AG14" t="s">
        <v>688</v>
      </c>
      <c r="AH14" t="s">
        <v>688</v>
      </c>
    </row>
    <row r="15" spans="1:34">
      <c r="A15">
        <v>2013</v>
      </c>
      <c r="B15" s="14">
        <v>43054.605891203704</v>
      </c>
      <c r="C15">
        <v>31</v>
      </c>
      <c r="D15" t="s">
        <v>688</v>
      </c>
      <c r="E15" t="s">
        <v>688</v>
      </c>
      <c r="F15" t="s">
        <v>688</v>
      </c>
      <c r="G15" t="s">
        <v>687</v>
      </c>
      <c r="H15" t="s">
        <v>688</v>
      </c>
      <c r="I15" t="s">
        <v>688</v>
      </c>
      <c r="J15" t="s">
        <v>688</v>
      </c>
      <c r="K15" t="s">
        <v>687</v>
      </c>
      <c r="L15" t="s">
        <v>688</v>
      </c>
      <c r="M15" t="s">
        <v>688</v>
      </c>
      <c r="N15" t="s">
        <v>688</v>
      </c>
      <c r="O15" t="s">
        <v>688</v>
      </c>
      <c r="P15" t="s">
        <v>688</v>
      </c>
      <c r="Q15" t="s">
        <v>688</v>
      </c>
      <c r="R15" t="s">
        <v>687</v>
      </c>
      <c r="S15" t="s">
        <v>687</v>
      </c>
      <c r="T15" t="s">
        <v>688</v>
      </c>
      <c r="U15" t="s">
        <v>687</v>
      </c>
      <c r="V15" t="s">
        <v>688</v>
      </c>
      <c r="W15" t="s">
        <v>688</v>
      </c>
      <c r="X15" t="s">
        <v>688</v>
      </c>
      <c r="Y15" t="s">
        <v>687</v>
      </c>
      <c r="Z15" t="s">
        <v>688</v>
      </c>
      <c r="AA15" t="s">
        <v>688</v>
      </c>
      <c r="AB15" t="s">
        <v>688</v>
      </c>
      <c r="AC15" t="s">
        <v>688</v>
      </c>
      <c r="AD15" t="s">
        <v>688</v>
      </c>
      <c r="AE15" t="s">
        <v>688</v>
      </c>
      <c r="AF15" t="s">
        <v>688</v>
      </c>
      <c r="AG15" t="s">
        <v>688</v>
      </c>
      <c r="AH15" t="s">
        <v>688</v>
      </c>
    </row>
    <row r="16" spans="1:34">
      <c r="A16">
        <v>2013</v>
      </c>
      <c r="B16" s="14">
        <v>43054.605891203704</v>
      </c>
      <c r="C16">
        <v>32</v>
      </c>
      <c r="D16" t="s">
        <v>688</v>
      </c>
      <c r="E16" t="s">
        <v>688</v>
      </c>
      <c r="F16" t="s">
        <v>688</v>
      </c>
      <c r="G16" t="s">
        <v>688</v>
      </c>
      <c r="H16" t="s">
        <v>688</v>
      </c>
      <c r="I16" t="s">
        <v>688</v>
      </c>
      <c r="J16" t="s">
        <v>688</v>
      </c>
      <c r="K16" t="s">
        <v>688</v>
      </c>
      <c r="L16" t="s">
        <v>688</v>
      </c>
      <c r="M16" t="s">
        <v>688</v>
      </c>
      <c r="N16" t="s">
        <v>688</v>
      </c>
      <c r="O16" t="s">
        <v>688</v>
      </c>
      <c r="P16" t="s">
        <v>688</v>
      </c>
      <c r="Q16" t="s">
        <v>688</v>
      </c>
      <c r="R16" t="s">
        <v>688</v>
      </c>
      <c r="S16" t="s">
        <v>687</v>
      </c>
      <c r="T16" t="s">
        <v>688</v>
      </c>
      <c r="U16" t="s">
        <v>687</v>
      </c>
      <c r="V16" t="s">
        <v>688</v>
      </c>
      <c r="W16" t="s">
        <v>687</v>
      </c>
      <c r="X16" t="s">
        <v>688</v>
      </c>
      <c r="Y16" t="s">
        <v>687</v>
      </c>
      <c r="Z16" t="s">
        <v>688</v>
      </c>
      <c r="AA16" t="s">
        <v>688</v>
      </c>
      <c r="AB16" t="s">
        <v>688</v>
      </c>
      <c r="AC16" t="s">
        <v>688</v>
      </c>
      <c r="AD16" t="s">
        <v>688</v>
      </c>
      <c r="AE16" t="s">
        <v>688</v>
      </c>
      <c r="AF16" t="s">
        <v>688</v>
      </c>
      <c r="AG16" t="s">
        <v>688</v>
      </c>
      <c r="AH16" t="s">
        <v>688</v>
      </c>
    </row>
    <row r="17" spans="1:34">
      <c r="A17">
        <v>2013</v>
      </c>
      <c r="B17" s="14">
        <v>43054.605891203704</v>
      </c>
      <c r="C17">
        <v>33</v>
      </c>
      <c r="D17" t="s">
        <v>688</v>
      </c>
      <c r="E17" t="s">
        <v>688</v>
      </c>
      <c r="F17" t="s">
        <v>687</v>
      </c>
      <c r="G17" t="s">
        <v>687</v>
      </c>
      <c r="H17" t="s">
        <v>688</v>
      </c>
      <c r="I17" t="s">
        <v>688</v>
      </c>
      <c r="J17" t="s">
        <v>688</v>
      </c>
      <c r="K17" t="s">
        <v>687</v>
      </c>
      <c r="L17" t="s">
        <v>688</v>
      </c>
      <c r="M17" t="s">
        <v>688</v>
      </c>
      <c r="N17" t="s">
        <v>688</v>
      </c>
      <c r="O17" t="s">
        <v>688</v>
      </c>
      <c r="P17" t="s">
        <v>688</v>
      </c>
      <c r="Q17" t="s">
        <v>688</v>
      </c>
      <c r="R17" t="s">
        <v>687</v>
      </c>
      <c r="S17" t="s">
        <v>687</v>
      </c>
      <c r="T17" t="s">
        <v>688</v>
      </c>
      <c r="U17" t="s">
        <v>687</v>
      </c>
      <c r="V17" t="s">
        <v>688</v>
      </c>
      <c r="W17" t="s">
        <v>687</v>
      </c>
      <c r="X17" t="s">
        <v>687</v>
      </c>
      <c r="Y17" t="s">
        <v>687</v>
      </c>
      <c r="Z17" t="s">
        <v>688</v>
      </c>
      <c r="AA17" t="s">
        <v>688</v>
      </c>
      <c r="AB17" t="s">
        <v>688</v>
      </c>
      <c r="AC17" t="s">
        <v>688</v>
      </c>
      <c r="AD17" t="s">
        <v>688</v>
      </c>
      <c r="AE17" t="s">
        <v>688</v>
      </c>
      <c r="AF17" t="s">
        <v>688</v>
      </c>
      <c r="AG17" t="s">
        <v>688</v>
      </c>
      <c r="AH17" t="s">
        <v>688</v>
      </c>
    </row>
    <row r="18" spans="1:34">
      <c r="A18">
        <v>2013</v>
      </c>
      <c r="B18" s="14">
        <v>43054.605891203704</v>
      </c>
      <c r="C18">
        <v>34</v>
      </c>
      <c r="D18" t="s">
        <v>688</v>
      </c>
      <c r="E18" t="s">
        <v>688</v>
      </c>
      <c r="F18" t="s">
        <v>688</v>
      </c>
      <c r="G18" t="s">
        <v>687</v>
      </c>
      <c r="H18" t="s">
        <v>688</v>
      </c>
      <c r="I18" t="s">
        <v>688</v>
      </c>
      <c r="J18" t="s">
        <v>688</v>
      </c>
      <c r="K18" t="s">
        <v>687</v>
      </c>
      <c r="L18" t="s">
        <v>688</v>
      </c>
      <c r="M18" t="s">
        <v>688</v>
      </c>
      <c r="N18" t="s">
        <v>688</v>
      </c>
      <c r="O18" t="s">
        <v>687</v>
      </c>
      <c r="P18" t="s">
        <v>688</v>
      </c>
      <c r="Q18" t="s">
        <v>688</v>
      </c>
      <c r="R18" t="s">
        <v>688</v>
      </c>
      <c r="S18" t="s">
        <v>687</v>
      </c>
      <c r="T18" t="s">
        <v>688</v>
      </c>
      <c r="U18" t="s">
        <v>687</v>
      </c>
      <c r="V18" t="s">
        <v>687</v>
      </c>
      <c r="W18" t="s">
        <v>687</v>
      </c>
      <c r="X18" t="s">
        <v>688</v>
      </c>
      <c r="Y18" t="s">
        <v>687</v>
      </c>
      <c r="Z18" t="s">
        <v>688</v>
      </c>
      <c r="AA18" t="s">
        <v>688</v>
      </c>
      <c r="AB18" t="s">
        <v>688</v>
      </c>
      <c r="AC18" t="s">
        <v>688</v>
      </c>
      <c r="AD18" t="s">
        <v>687</v>
      </c>
      <c r="AE18" t="s">
        <v>688</v>
      </c>
      <c r="AF18" t="s">
        <v>687</v>
      </c>
      <c r="AG18" t="s">
        <v>687</v>
      </c>
      <c r="AH18" t="s">
        <v>688</v>
      </c>
    </row>
    <row r="19" spans="1:34">
      <c r="A19">
        <v>2013</v>
      </c>
      <c r="B19" s="14">
        <v>43054.605891203704</v>
      </c>
      <c r="C19">
        <v>35</v>
      </c>
      <c r="D19" t="s">
        <v>688</v>
      </c>
      <c r="E19" t="s">
        <v>688</v>
      </c>
      <c r="F19" t="s">
        <v>688</v>
      </c>
      <c r="G19" t="s">
        <v>687</v>
      </c>
      <c r="H19" t="s">
        <v>688</v>
      </c>
      <c r="I19" t="s">
        <v>688</v>
      </c>
      <c r="J19" t="s">
        <v>688</v>
      </c>
      <c r="K19" t="s">
        <v>688</v>
      </c>
      <c r="L19" t="s">
        <v>688</v>
      </c>
      <c r="M19" t="s">
        <v>688</v>
      </c>
      <c r="N19" t="s">
        <v>688</v>
      </c>
      <c r="O19" t="s">
        <v>688</v>
      </c>
      <c r="P19" t="s">
        <v>687</v>
      </c>
      <c r="Q19" t="s">
        <v>688</v>
      </c>
      <c r="R19" t="s">
        <v>687</v>
      </c>
      <c r="S19" t="s">
        <v>687</v>
      </c>
      <c r="T19" t="s">
        <v>688</v>
      </c>
      <c r="U19" t="s">
        <v>687</v>
      </c>
      <c r="V19" t="s">
        <v>687</v>
      </c>
      <c r="W19" t="s">
        <v>687</v>
      </c>
      <c r="X19" t="s">
        <v>688</v>
      </c>
      <c r="Y19" t="s">
        <v>687</v>
      </c>
      <c r="Z19" t="s">
        <v>688</v>
      </c>
      <c r="AA19" t="s">
        <v>688</v>
      </c>
      <c r="AB19" t="s">
        <v>688</v>
      </c>
      <c r="AC19" t="s">
        <v>688</v>
      </c>
      <c r="AD19" t="s">
        <v>688</v>
      </c>
      <c r="AE19" t="s">
        <v>688</v>
      </c>
      <c r="AF19" t="s">
        <v>687</v>
      </c>
      <c r="AG19" t="s">
        <v>688</v>
      </c>
      <c r="AH19" t="s">
        <v>688</v>
      </c>
    </row>
    <row r="20" spans="1:34">
      <c r="A20">
        <v>2013</v>
      </c>
      <c r="B20" s="14">
        <v>43054.605891203704</v>
      </c>
      <c r="C20">
        <v>36</v>
      </c>
      <c r="D20" t="s">
        <v>688</v>
      </c>
      <c r="E20" t="s">
        <v>688</v>
      </c>
      <c r="F20" t="s">
        <v>688</v>
      </c>
      <c r="G20" t="s">
        <v>687</v>
      </c>
      <c r="H20" t="s">
        <v>688</v>
      </c>
      <c r="I20" t="s">
        <v>688</v>
      </c>
      <c r="J20" t="s">
        <v>688</v>
      </c>
      <c r="K20" t="s">
        <v>688</v>
      </c>
      <c r="L20" t="s">
        <v>688</v>
      </c>
      <c r="M20" t="s">
        <v>688</v>
      </c>
      <c r="N20" t="s">
        <v>688</v>
      </c>
      <c r="O20" t="s">
        <v>688</v>
      </c>
      <c r="P20" t="s">
        <v>688</v>
      </c>
      <c r="Q20" t="s">
        <v>688</v>
      </c>
      <c r="R20" t="s">
        <v>687</v>
      </c>
      <c r="S20" t="s">
        <v>687</v>
      </c>
      <c r="T20" t="s">
        <v>688</v>
      </c>
      <c r="U20" t="s">
        <v>687</v>
      </c>
      <c r="V20" t="s">
        <v>688</v>
      </c>
      <c r="W20" t="s">
        <v>687</v>
      </c>
      <c r="X20" t="s">
        <v>688</v>
      </c>
      <c r="Y20" t="s">
        <v>687</v>
      </c>
      <c r="Z20" t="s">
        <v>688</v>
      </c>
      <c r="AA20" t="s">
        <v>688</v>
      </c>
      <c r="AB20" t="s">
        <v>688</v>
      </c>
      <c r="AC20" t="s">
        <v>688</v>
      </c>
      <c r="AD20" t="s">
        <v>688</v>
      </c>
      <c r="AE20" t="s">
        <v>688</v>
      </c>
      <c r="AF20" t="s">
        <v>688</v>
      </c>
      <c r="AG20" t="s">
        <v>688</v>
      </c>
      <c r="AH20" t="s">
        <v>688</v>
      </c>
    </row>
    <row r="21" spans="1:34">
      <c r="A21">
        <v>2013</v>
      </c>
      <c r="B21" s="14">
        <v>43054.605891203704</v>
      </c>
      <c r="C21">
        <v>37</v>
      </c>
      <c r="D21" t="s">
        <v>687</v>
      </c>
      <c r="E21" t="s">
        <v>687</v>
      </c>
      <c r="F21" t="s">
        <v>687</v>
      </c>
      <c r="G21" t="s">
        <v>687</v>
      </c>
      <c r="H21" t="s">
        <v>688</v>
      </c>
      <c r="I21" t="s">
        <v>688</v>
      </c>
      <c r="J21" t="s">
        <v>687</v>
      </c>
      <c r="K21" t="s">
        <v>687</v>
      </c>
      <c r="L21" t="s">
        <v>688</v>
      </c>
      <c r="M21" t="s">
        <v>687</v>
      </c>
      <c r="N21" t="s">
        <v>688</v>
      </c>
      <c r="O21" t="s">
        <v>687</v>
      </c>
      <c r="P21" t="s">
        <v>688</v>
      </c>
      <c r="Q21" t="s">
        <v>688</v>
      </c>
      <c r="R21" t="s">
        <v>687</v>
      </c>
      <c r="S21" t="s">
        <v>687</v>
      </c>
      <c r="T21" t="s">
        <v>688</v>
      </c>
      <c r="U21" t="s">
        <v>687</v>
      </c>
      <c r="V21" t="s">
        <v>687</v>
      </c>
      <c r="W21" t="s">
        <v>687</v>
      </c>
      <c r="X21" t="s">
        <v>687</v>
      </c>
      <c r="Y21" t="s">
        <v>687</v>
      </c>
      <c r="Z21" t="s">
        <v>688</v>
      </c>
      <c r="AA21" t="s">
        <v>687</v>
      </c>
      <c r="AB21" t="s">
        <v>688</v>
      </c>
      <c r="AC21" t="s">
        <v>688</v>
      </c>
      <c r="AD21" t="s">
        <v>687</v>
      </c>
      <c r="AE21" t="s">
        <v>688</v>
      </c>
      <c r="AF21" t="s">
        <v>687</v>
      </c>
      <c r="AG21" t="s">
        <v>687</v>
      </c>
      <c r="AH21" t="s">
        <v>687</v>
      </c>
    </row>
    <row r="22" spans="1:34">
      <c r="A22">
        <v>2013</v>
      </c>
      <c r="B22" s="14">
        <v>43054.605891203704</v>
      </c>
      <c r="C22">
        <v>38</v>
      </c>
      <c r="D22" t="s">
        <v>688</v>
      </c>
      <c r="E22" t="s">
        <v>688</v>
      </c>
      <c r="F22" t="s">
        <v>688</v>
      </c>
      <c r="G22" t="s">
        <v>687</v>
      </c>
      <c r="H22" t="s">
        <v>688</v>
      </c>
      <c r="I22" t="s">
        <v>688</v>
      </c>
      <c r="J22" t="s">
        <v>687</v>
      </c>
      <c r="K22" t="s">
        <v>687</v>
      </c>
      <c r="L22" t="s">
        <v>688</v>
      </c>
      <c r="M22" t="s">
        <v>688</v>
      </c>
      <c r="N22" t="s">
        <v>688</v>
      </c>
      <c r="O22" t="s">
        <v>688</v>
      </c>
      <c r="P22" t="s">
        <v>688</v>
      </c>
      <c r="Q22" t="s">
        <v>688</v>
      </c>
      <c r="R22" t="s">
        <v>687</v>
      </c>
      <c r="S22" t="s">
        <v>687</v>
      </c>
      <c r="T22" t="s">
        <v>688</v>
      </c>
      <c r="U22" t="s">
        <v>687</v>
      </c>
      <c r="V22" t="s">
        <v>688</v>
      </c>
      <c r="W22" t="s">
        <v>687</v>
      </c>
      <c r="X22" t="s">
        <v>687</v>
      </c>
      <c r="Y22" t="s">
        <v>687</v>
      </c>
      <c r="Z22" t="s">
        <v>688</v>
      </c>
      <c r="AA22" t="s">
        <v>688</v>
      </c>
      <c r="AB22" t="s">
        <v>688</v>
      </c>
      <c r="AC22" t="s">
        <v>688</v>
      </c>
      <c r="AD22" t="s">
        <v>688</v>
      </c>
      <c r="AE22" t="s">
        <v>688</v>
      </c>
      <c r="AF22" t="s">
        <v>687</v>
      </c>
      <c r="AG22" t="s">
        <v>688</v>
      </c>
      <c r="AH22" t="s">
        <v>688</v>
      </c>
    </row>
    <row r="23" spans="1:34">
      <c r="A23">
        <v>2013</v>
      </c>
      <c r="B23" s="14">
        <v>43054.605891203704</v>
      </c>
      <c r="C23">
        <v>39</v>
      </c>
      <c r="D23" t="s">
        <v>687</v>
      </c>
      <c r="E23" t="s">
        <v>687</v>
      </c>
      <c r="F23" t="s">
        <v>687</v>
      </c>
      <c r="G23" t="s">
        <v>687</v>
      </c>
      <c r="H23" t="s">
        <v>687</v>
      </c>
      <c r="I23" t="s">
        <v>688</v>
      </c>
      <c r="J23" t="s">
        <v>687</v>
      </c>
      <c r="K23" t="s">
        <v>687</v>
      </c>
      <c r="L23" t="s">
        <v>687</v>
      </c>
      <c r="M23" t="s">
        <v>687</v>
      </c>
      <c r="N23" t="s">
        <v>688</v>
      </c>
      <c r="O23" t="s">
        <v>687</v>
      </c>
      <c r="P23" t="s">
        <v>687</v>
      </c>
      <c r="Q23" t="s">
        <v>687</v>
      </c>
      <c r="R23" t="s">
        <v>687</v>
      </c>
      <c r="S23" t="s">
        <v>687</v>
      </c>
      <c r="T23" t="s">
        <v>688</v>
      </c>
      <c r="U23" t="s">
        <v>687</v>
      </c>
      <c r="V23" t="s">
        <v>687</v>
      </c>
      <c r="W23" t="s">
        <v>687</v>
      </c>
      <c r="X23" t="s">
        <v>687</v>
      </c>
      <c r="Y23" t="s">
        <v>687</v>
      </c>
      <c r="Z23" t="s">
        <v>687</v>
      </c>
      <c r="AA23" t="s">
        <v>687</v>
      </c>
      <c r="AB23" t="s">
        <v>687</v>
      </c>
      <c r="AC23" t="s">
        <v>687</v>
      </c>
      <c r="AD23" t="s">
        <v>687</v>
      </c>
      <c r="AE23" t="s">
        <v>687</v>
      </c>
      <c r="AF23" t="s">
        <v>687</v>
      </c>
      <c r="AG23" t="s">
        <v>687</v>
      </c>
      <c r="AH23" t="s">
        <v>687</v>
      </c>
    </row>
    <row r="24" spans="1:34">
      <c r="A24">
        <v>2013</v>
      </c>
      <c r="B24" s="14">
        <v>43054.605891203704</v>
      </c>
      <c r="C24">
        <v>40</v>
      </c>
      <c r="D24" t="s">
        <v>687</v>
      </c>
      <c r="E24" t="s">
        <v>687</v>
      </c>
      <c r="F24" t="s">
        <v>687</v>
      </c>
      <c r="G24" t="s">
        <v>687</v>
      </c>
      <c r="H24" t="s">
        <v>687</v>
      </c>
      <c r="I24" t="s">
        <v>688</v>
      </c>
      <c r="J24" t="s">
        <v>687</v>
      </c>
      <c r="K24" t="s">
        <v>687</v>
      </c>
      <c r="L24" t="s">
        <v>687</v>
      </c>
      <c r="M24" t="s">
        <v>687</v>
      </c>
      <c r="N24" t="s">
        <v>688</v>
      </c>
      <c r="O24" t="s">
        <v>687</v>
      </c>
      <c r="P24" t="s">
        <v>687</v>
      </c>
      <c r="Q24" t="s">
        <v>687</v>
      </c>
      <c r="R24" t="s">
        <v>687</v>
      </c>
      <c r="S24" t="s">
        <v>687</v>
      </c>
      <c r="T24" t="s">
        <v>687</v>
      </c>
      <c r="U24" t="s">
        <v>687</v>
      </c>
      <c r="V24" t="s">
        <v>687</v>
      </c>
      <c r="W24" t="s">
        <v>687</v>
      </c>
      <c r="X24" t="s">
        <v>687</v>
      </c>
      <c r="Y24" t="s">
        <v>687</v>
      </c>
      <c r="Z24" t="s">
        <v>687</v>
      </c>
      <c r="AA24" t="s">
        <v>687</v>
      </c>
      <c r="AB24" t="s">
        <v>687</v>
      </c>
      <c r="AC24" t="s">
        <v>687</v>
      </c>
      <c r="AD24" t="s">
        <v>687</v>
      </c>
      <c r="AE24" t="s">
        <v>687</v>
      </c>
      <c r="AF24" t="s">
        <v>687</v>
      </c>
      <c r="AG24" t="s">
        <v>687</v>
      </c>
      <c r="AH24" t="s">
        <v>687</v>
      </c>
    </row>
    <row r="25" spans="1:34">
      <c r="A25">
        <v>2013</v>
      </c>
      <c r="B25" s="14">
        <v>43054.605891203704</v>
      </c>
      <c r="C25">
        <v>41</v>
      </c>
      <c r="D25" t="s">
        <v>688</v>
      </c>
      <c r="E25" t="s">
        <v>688</v>
      </c>
      <c r="F25" t="s">
        <v>688</v>
      </c>
      <c r="G25" t="s">
        <v>687</v>
      </c>
      <c r="H25" t="s">
        <v>687</v>
      </c>
      <c r="I25" t="s">
        <v>688</v>
      </c>
      <c r="J25" t="s">
        <v>687</v>
      </c>
      <c r="K25" t="s">
        <v>687</v>
      </c>
      <c r="L25" t="s">
        <v>688</v>
      </c>
      <c r="M25" t="s">
        <v>687</v>
      </c>
      <c r="N25" t="s">
        <v>688</v>
      </c>
      <c r="O25" t="s">
        <v>688</v>
      </c>
      <c r="P25" t="s">
        <v>688</v>
      </c>
      <c r="Q25" t="s">
        <v>688</v>
      </c>
      <c r="R25" t="s">
        <v>687</v>
      </c>
      <c r="S25" t="s">
        <v>687</v>
      </c>
      <c r="T25" t="s">
        <v>688</v>
      </c>
      <c r="U25" t="s">
        <v>687</v>
      </c>
      <c r="V25" t="s">
        <v>688</v>
      </c>
      <c r="W25" t="s">
        <v>687</v>
      </c>
      <c r="X25" t="s">
        <v>687</v>
      </c>
      <c r="Y25" t="s">
        <v>687</v>
      </c>
      <c r="Z25" t="s">
        <v>688</v>
      </c>
      <c r="AA25" t="s">
        <v>688</v>
      </c>
      <c r="AB25" t="s">
        <v>688</v>
      </c>
      <c r="AC25" t="s">
        <v>687</v>
      </c>
      <c r="AD25" t="s">
        <v>688</v>
      </c>
      <c r="AE25" t="s">
        <v>687</v>
      </c>
      <c r="AF25" t="s">
        <v>687</v>
      </c>
      <c r="AG25" t="s">
        <v>688</v>
      </c>
      <c r="AH25" t="s">
        <v>688</v>
      </c>
    </row>
    <row r="26" spans="1:34">
      <c r="A26">
        <v>2013</v>
      </c>
      <c r="B26" s="14">
        <v>43054.605891203704</v>
      </c>
      <c r="C26">
        <v>42</v>
      </c>
      <c r="D26" t="s">
        <v>688</v>
      </c>
      <c r="E26" t="s">
        <v>688</v>
      </c>
      <c r="F26" t="s">
        <v>688</v>
      </c>
      <c r="G26" t="s">
        <v>687</v>
      </c>
      <c r="H26" t="s">
        <v>688</v>
      </c>
      <c r="I26" t="s">
        <v>688</v>
      </c>
      <c r="J26" t="s">
        <v>687</v>
      </c>
      <c r="K26" t="s">
        <v>687</v>
      </c>
      <c r="L26" t="s">
        <v>688</v>
      </c>
      <c r="M26" t="s">
        <v>688</v>
      </c>
      <c r="N26" t="s">
        <v>688</v>
      </c>
      <c r="O26" t="s">
        <v>687</v>
      </c>
      <c r="P26" t="s">
        <v>687</v>
      </c>
      <c r="Q26" t="s">
        <v>688</v>
      </c>
      <c r="R26" t="s">
        <v>687</v>
      </c>
      <c r="S26" t="s">
        <v>687</v>
      </c>
      <c r="T26" t="s">
        <v>688</v>
      </c>
      <c r="U26" t="s">
        <v>687</v>
      </c>
      <c r="V26" t="s">
        <v>687</v>
      </c>
      <c r="W26" t="s">
        <v>687</v>
      </c>
      <c r="X26" t="s">
        <v>687</v>
      </c>
      <c r="Y26" t="s">
        <v>687</v>
      </c>
      <c r="Z26" t="s">
        <v>688</v>
      </c>
      <c r="AA26" t="s">
        <v>688</v>
      </c>
      <c r="AB26" t="s">
        <v>688</v>
      </c>
      <c r="AC26" t="s">
        <v>688</v>
      </c>
      <c r="AD26" t="s">
        <v>688</v>
      </c>
      <c r="AE26" t="s">
        <v>688</v>
      </c>
      <c r="AF26" t="s">
        <v>687</v>
      </c>
      <c r="AG26" t="s">
        <v>688</v>
      </c>
      <c r="AH26" t="s">
        <v>688</v>
      </c>
    </row>
    <row r="27" spans="1:34">
      <c r="A27">
        <v>2013</v>
      </c>
      <c r="B27" s="14">
        <v>43054.605891203704</v>
      </c>
      <c r="C27">
        <v>43</v>
      </c>
      <c r="D27" t="s">
        <v>687</v>
      </c>
      <c r="E27" t="s">
        <v>688</v>
      </c>
      <c r="F27" t="s">
        <v>688</v>
      </c>
      <c r="G27" t="s">
        <v>687</v>
      </c>
      <c r="H27" t="s">
        <v>688</v>
      </c>
      <c r="I27" t="s">
        <v>688</v>
      </c>
      <c r="J27" t="s">
        <v>687</v>
      </c>
      <c r="K27" t="s">
        <v>687</v>
      </c>
      <c r="L27" t="s">
        <v>688</v>
      </c>
      <c r="M27" t="s">
        <v>688</v>
      </c>
      <c r="N27" t="s">
        <v>688</v>
      </c>
      <c r="O27" t="s">
        <v>687</v>
      </c>
      <c r="P27" t="s">
        <v>687</v>
      </c>
      <c r="Q27" t="s">
        <v>688</v>
      </c>
      <c r="R27" t="s">
        <v>687</v>
      </c>
      <c r="S27" t="s">
        <v>687</v>
      </c>
      <c r="T27" t="s">
        <v>688</v>
      </c>
      <c r="U27" t="s">
        <v>687</v>
      </c>
      <c r="V27" t="s">
        <v>687</v>
      </c>
      <c r="W27" t="s">
        <v>687</v>
      </c>
      <c r="X27" t="s">
        <v>687</v>
      </c>
      <c r="Y27" t="s">
        <v>687</v>
      </c>
      <c r="Z27" t="s">
        <v>688</v>
      </c>
      <c r="AA27" t="s">
        <v>687</v>
      </c>
      <c r="AB27" t="s">
        <v>688</v>
      </c>
      <c r="AC27" t="s">
        <v>688</v>
      </c>
      <c r="AD27" t="s">
        <v>688</v>
      </c>
      <c r="AE27" t="s">
        <v>688</v>
      </c>
      <c r="AF27" t="s">
        <v>687</v>
      </c>
      <c r="AG27" t="s">
        <v>687</v>
      </c>
      <c r="AH27" t="s">
        <v>688</v>
      </c>
    </row>
    <row r="28" spans="1:34">
      <c r="A28">
        <v>2013</v>
      </c>
      <c r="B28" s="14">
        <v>43054.605891203704</v>
      </c>
      <c r="C28">
        <v>44</v>
      </c>
      <c r="D28" t="s">
        <v>687</v>
      </c>
      <c r="E28" t="s">
        <v>687</v>
      </c>
      <c r="F28" t="s">
        <v>688</v>
      </c>
      <c r="G28" t="s">
        <v>687</v>
      </c>
      <c r="H28" t="s">
        <v>687</v>
      </c>
      <c r="I28" t="s">
        <v>688</v>
      </c>
      <c r="J28" t="s">
        <v>687</v>
      </c>
      <c r="K28" t="s">
        <v>687</v>
      </c>
      <c r="L28" t="s">
        <v>688</v>
      </c>
      <c r="M28" t="s">
        <v>687</v>
      </c>
      <c r="N28" t="s">
        <v>688</v>
      </c>
      <c r="O28" t="s">
        <v>687</v>
      </c>
      <c r="P28" t="s">
        <v>687</v>
      </c>
      <c r="Q28" t="s">
        <v>687</v>
      </c>
      <c r="R28" t="s">
        <v>687</v>
      </c>
      <c r="S28" t="s">
        <v>687</v>
      </c>
      <c r="T28" t="s">
        <v>688</v>
      </c>
      <c r="U28" t="s">
        <v>687</v>
      </c>
      <c r="V28" t="s">
        <v>687</v>
      </c>
      <c r="W28" t="s">
        <v>687</v>
      </c>
      <c r="X28" t="s">
        <v>687</v>
      </c>
      <c r="Y28" t="s">
        <v>687</v>
      </c>
      <c r="Z28" t="s">
        <v>687</v>
      </c>
      <c r="AA28" t="s">
        <v>687</v>
      </c>
      <c r="AB28" t="s">
        <v>688</v>
      </c>
      <c r="AC28" t="s">
        <v>688</v>
      </c>
      <c r="AD28" t="s">
        <v>688</v>
      </c>
      <c r="AE28" t="s">
        <v>687</v>
      </c>
      <c r="AF28" t="s">
        <v>687</v>
      </c>
      <c r="AG28" t="s">
        <v>687</v>
      </c>
      <c r="AH28" t="s">
        <v>688</v>
      </c>
    </row>
    <row r="29" spans="1:34">
      <c r="A29">
        <v>2013</v>
      </c>
      <c r="B29" s="14">
        <v>43054.605891203704</v>
      </c>
      <c r="C29">
        <v>45</v>
      </c>
      <c r="D29" t="s">
        <v>687</v>
      </c>
      <c r="E29" t="s">
        <v>687</v>
      </c>
      <c r="F29" t="s">
        <v>687</v>
      </c>
      <c r="G29" t="s">
        <v>687</v>
      </c>
      <c r="H29" t="s">
        <v>687</v>
      </c>
      <c r="I29" t="s">
        <v>687</v>
      </c>
      <c r="J29" t="s">
        <v>687</v>
      </c>
      <c r="K29" t="s">
        <v>687</v>
      </c>
      <c r="L29" t="s">
        <v>687</v>
      </c>
      <c r="M29" t="s">
        <v>687</v>
      </c>
      <c r="N29" t="s">
        <v>688</v>
      </c>
      <c r="O29" t="s">
        <v>687</v>
      </c>
      <c r="P29" t="s">
        <v>687</v>
      </c>
      <c r="Q29" t="s">
        <v>687</v>
      </c>
      <c r="R29" t="s">
        <v>687</v>
      </c>
      <c r="S29" t="s">
        <v>687</v>
      </c>
      <c r="T29" t="s">
        <v>687</v>
      </c>
      <c r="U29" t="s">
        <v>687</v>
      </c>
      <c r="V29" t="s">
        <v>687</v>
      </c>
      <c r="W29" t="s">
        <v>687</v>
      </c>
      <c r="X29" t="s">
        <v>687</v>
      </c>
      <c r="Y29" t="s">
        <v>687</v>
      </c>
      <c r="Z29" t="s">
        <v>687</v>
      </c>
      <c r="AA29" t="s">
        <v>688</v>
      </c>
      <c r="AB29" t="s">
        <v>687</v>
      </c>
      <c r="AC29" t="s">
        <v>687</v>
      </c>
      <c r="AD29" t="s">
        <v>687</v>
      </c>
      <c r="AE29" t="s">
        <v>687</v>
      </c>
      <c r="AF29" t="s">
        <v>687</v>
      </c>
      <c r="AG29" t="s">
        <v>687</v>
      </c>
      <c r="AH29" t="s">
        <v>687</v>
      </c>
    </row>
    <row r="30" spans="1:34">
      <c r="A30">
        <v>2013</v>
      </c>
      <c r="B30" s="14">
        <v>43054.605891203704</v>
      </c>
      <c r="C30">
        <v>46</v>
      </c>
      <c r="D30" t="s">
        <v>687</v>
      </c>
      <c r="E30" t="s">
        <v>687</v>
      </c>
      <c r="F30" t="s">
        <v>687</v>
      </c>
      <c r="G30" t="s">
        <v>687</v>
      </c>
      <c r="H30" t="s">
        <v>687</v>
      </c>
      <c r="I30" t="s">
        <v>687</v>
      </c>
      <c r="J30" t="s">
        <v>687</v>
      </c>
      <c r="K30" t="s">
        <v>687</v>
      </c>
      <c r="L30" t="s">
        <v>687</v>
      </c>
      <c r="M30" t="s">
        <v>687</v>
      </c>
      <c r="N30" t="s">
        <v>688</v>
      </c>
      <c r="O30" t="s">
        <v>687</v>
      </c>
      <c r="P30" t="s">
        <v>687</v>
      </c>
      <c r="Q30" t="s">
        <v>687</v>
      </c>
      <c r="R30" t="s">
        <v>687</v>
      </c>
      <c r="S30" t="s">
        <v>687</v>
      </c>
      <c r="T30" t="s">
        <v>687</v>
      </c>
      <c r="U30" t="s">
        <v>687</v>
      </c>
      <c r="V30" t="s">
        <v>687</v>
      </c>
      <c r="W30" t="s">
        <v>687</v>
      </c>
      <c r="X30" t="s">
        <v>687</v>
      </c>
      <c r="Y30" t="s">
        <v>687</v>
      </c>
      <c r="Z30" t="s">
        <v>687</v>
      </c>
      <c r="AA30" t="s">
        <v>687</v>
      </c>
      <c r="AB30" t="s">
        <v>687</v>
      </c>
      <c r="AC30" t="s">
        <v>687</v>
      </c>
      <c r="AD30" t="s">
        <v>687</v>
      </c>
      <c r="AE30" t="s">
        <v>687</v>
      </c>
      <c r="AF30" t="s">
        <v>687</v>
      </c>
      <c r="AG30" t="s">
        <v>687</v>
      </c>
      <c r="AH30" t="s">
        <v>687</v>
      </c>
    </row>
    <row r="31" spans="1:34">
      <c r="A31">
        <v>2013</v>
      </c>
      <c r="B31" s="14">
        <v>43054.605891203704</v>
      </c>
      <c r="C31">
        <v>47</v>
      </c>
      <c r="D31" t="s">
        <v>687</v>
      </c>
      <c r="E31" t="s">
        <v>687</v>
      </c>
      <c r="F31" t="s">
        <v>687</v>
      </c>
      <c r="G31" t="s">
        <v>687</v>
      </c>
      <c r="H31" t="s">
        <v>687</v>
      </c>
      <c r="I31" t="s">
        <v>687</v>
      </c>
      <c r="J31" t="s">
        <v>687</v>
      </c>
      <c r="K31" t="s">
        <v>687</v>
      </c>
      <c r="L31" t="s">
        <v>687</v>
      </c>
      <c r="M31" t="s">
        <v>687</v>
      </c>
      <c r="N31" t="s">
        <v>688</v>
      </c>
      <c r="O31" t="s">
        <v>687</v>
      </c>
      <c r="P31" t="s">
        <v>687</v>
      </c>
      <c r="Q31" t="s">
        <v>687</v>
      </c>
      <c r="R31" t="s">
        <v>687</v>
      </c>
      <c r="S31" t="s">
        <v>687</v>
      </c>
      <c r="T31" t="s">
        <v>687</v>
      </c>
      <c r="U31" t="s">
        <v>687</v>
      </c>
      <c r="V31" t="s">
        <v>687</v>
      </c>
      <c r="W31" t="s">
        <v>687</v>
      </c>
      <c r="X31" t="s">
        <v>687</v>
      </c>
      <c r="Y31" t="s">
        <v>687</v>
      </c>
      <c r="Z31" t="s">
        <v>687</v>
      </c>
      <c r="AA31" t="s">
        <v>688</v>
      </c>
      <c r="AB31" t="s">
        <v>687</v>
      </c>
      <c r="AC31" t="s">
        <v>687</v>
      </c>
      <c r="AD31" t="s">
        <v>687</v>
      </c>
      <c r="AE31" t="s">
        <v>687</v>
      </c>
      <c r="AF31" t="s">
        <v>687</v>
      </c>
      <c r="AG31" t="s">
        <v>687</v>
      </c>
      <c r="AH31" t="s">
        <v>687</v>
      </c>
    </row>
    <row r="32" spans="1:34">
      <c r="A32">
        <v>2014</v>
      </c>
      <c r="B32" s="14">
        <v>43054.605891203704</v>
      </c>
      <c r="C32">
        <v>20</v>
      </c>
      <c r="D32" t="s">
        <v>688</v>
      </c>
      <c r="E32" t="s">
        <v>688</v>
      </c>
      <c r="F32" t="s">
        <v>688</v>
      </c>
      <c r="G32" t="s">
        <v>688</v>
      </c>
      <c r="H32" t="s">
        <v>688</v>
      </c>
      <c r="J32" t="s">
        <v>688</v>
      </c>
      <c r="K32" t="s">
        <v>688</v>
      </c>
      <c r="L32" t="s">
        <v>688</v>
      </c>
      <c r="M32" t="s">
        <v>688</v>
      </c>
      <c r="N32" t="s">
        <v>688</v>
      </c>
      <c r="O32" t="s">
        <v>688</v>
      </c>
      <c r="P32" t="s">
        <v>688</v>
      </c>
      <c r="Q32" t="s">
        <v>688</v>
      </c>
      <c r="R32" t="s">
        <v>688</v>
      </c>
      <c r="S32" t="s">
        <v>688</v>
      </c>
      <c r="T32" t="s">
        <v>688</v>
      </c>
      <c r="U32" t="s">
        <v>688</v>
      </c>
      <c r="V32" t="s">
        <v>688</v>
      </c>
      <c r="W32" t="s">
        <v>688</v>
      </c>
      <c r="X32" t="s">
        <v>688</v>
      </c>
      <c r="Y32" t="s">
        <v>688</v>
      </c>
      <c r="Z32" t="s">
        <v>688</v>
      </c>
      <c r="AA32" t="s">
        <v>688</v>
      </c>
      <c r="AB32" t="s">
        <v>688</v>
      </c>
      <c r="AC32" t="s">
        <v>688</v>
      </c>
      <c r="AD32" t="s">
        <v>688</v>
      </c>
      <c r="AE32" t="s">
        <v>688</v>
      </c>
      <c r="AF32" t="s">
        <v>688</v>
      </c>
      <c r="AG32" t="s">
        <v>688</v>
      </c>
      <c r="AH32" t="s">
        <v>688</v>
      </c>
    </row>
    <row r="33" spans="1:34">
      <c r="A33">
        <v>2014</v>
      </c>
      <c r="B33" s="14">
        <v>43054.605891203704</v>
      </c>
      <c r="C33">
        <v>21</v>
      </c>
      <c r="D33" t="s">
        <v>688</v>
      </c>
      <c r="E33" t="s">
        <v>688</v>
      </c>
      <c r="F33" t="s">
        <v>688</v>
      </c>
      <c r="G33" t="s">
        <v>687</v>
      </c>
      <c r="H33" t="s">
        <v>688</v>
      </c>
      <c r="I33" t="s">
        <v>688</v>
      </c>
      <c r="J33" t="s">
        <v>688</v>
      </c>
      <c r="K33" t="s">
        <v>688</v>
      </c>
      <c r="L33" t="s">
        <v>688</v>
      </c>
      <c r="M33" t="s">
        <v>688</v>
      </c>
      <c r="N33" t="s">
        <v>688</v>
      </c>
      <c r="O33" t="s">
        <v>688</v>
      </c>
      <c r="P33" t="s">
        <v>688</v>
      </c>
      <c r="Q33" t="s">
        <v>688</v>
      </c>
      <c r="R33" t="s">
        <v>688</v>
      </c>
      <c r="S33" t="s">
        <v>687</v>
      </c>
      <c r="T33" t="s">
        <v>688</v>
      </c>
      <c r="U33" t="s">
        <v>687</v>
      </c>
      <c r="V33" t="s">
        <v>688</v>
      </c>
      <c r="W33" t="s">
        <v>687</v>
      </c>
      <c r="X33" t="s">
        <v>687</v>
      </c>
      <c r="Y33" t="s">
        <v>687</v>
      </c>
      <c r="Z33" t="s">
        <v>688</v>
      </c>
      <c r="AA33" t="s">
        <v>688</v>
      </c>
      <c r="AB33" t="s">
        <v>688</v>
      </c>
      <c r="AC33" t="s">
        <v>687</v>
      </c>
      <c r="AD33" t="s">
        <v>688</v>
      </c>
      <c r="AE33" t="s">
        <v>688</v>
      </c>
      <c r="AF33" t="s">
        <v>687</v>
      </c>
      <c r="AG33" t="s">
        <v>688</v>
      </c>
      <c r="AH33" t="s">
        <v>688</v>
      </c>
    </row>
    <row r="34" spans="1:34">
      <c r="A34">
        <v>2014</v>
      </c>
      <c r="B34" s="14">
        <v>43054.605891203704</v>
      </c>
      <c r="C34">
        <v>22</v>
      </c>
      <c r="D34" t="s">
        <v>688</v>
      </c>
      <c r="E34" t="s">
        <v>688</v>
      </c>
      <c r="F34" t="s">
        <v>687</v>
      </c>
      <c r="G34" t="s">
        <v>687</v>
      </c>
      <c r="H34" t="s">
        <v>688</v>
      </c>
      <c r="J34" t="s">
        <v>687</v>
      </c>
      <c r="K34" t="s">
        <v>687</v>
      </c>
      <c r="L34" t="s">
        <v>688</v>
      </c>
      <c r="M34" t="s">
        <v>687</v>
      </c>
      <c r="N34" t="s">
        <v>688</v>
      </c>
      <c r="O34" t="s">
        <v>687</v>
      </c>
      <c r="P34" t="s">
        <v>687</v>
      </c>
      <c r="Q34" t="s">
        <v>688</v>
      </c>
      <c r="R34" t="s">
        <v>687</v>
      </c>
      <c r="S34" t="s">
        <v>687</v>
      </c>
      <c r="T34" t="s">
        <v>688</v>
      </c>
      <c r="U34" t="s">
        <v>687</v>
      </c>
      <c r="V34" t="s">
        <v>687</v>
      </c>
      <c r="W34" t="s">
        <v>687</v>
      </c>
      <c r="X34" t="s">
        <v>687</v>
      </c>
      <c r="Y34" t="s">
        <v>687</v>
      </c>
      <c r="Z34" t="s">
        <v>688</v>
      </c>
      <c r="AA34" t="s">
        <v>687</v>
      </c>
      <c r="AB34" t="s">
        <v>688</v>
      </c>
      <c r="AC34" t="s">
        <v>687</v>
      </c>
      <c r="AD34" t="s">
        <v>688</v>
      </c>
      <c r="AE34" t="s">
        <v>688</v>
      </c>
      <c r="AF34" t="s">
        <v>687</v>
      </c>
      <c r="AG34" t="s">
        <v>688</v>
      </c>
      <c r="AH34" t="s">
        <v>688</v>
      </c>
    </row>
    <row r="35" spans="1:34">
      <c r="A35">
        <v>2014</v>
      </c>
      <c r="B35" s="14">
        <v>43054.605891203704</v>
      </c>
      <c r="C35">
        <v>23</v>
      </c>
      <c r="D35" t="s">
        <v>688</v>
      </c>
      <c r="E35" t="s">
        <v>688</v>
      </c>
      <c r="F35" t="s">
        <v>687</v>
      </c>
      <c r="G35" t="s">
        <v>687</v>
      </c>
      <c r="H35" t="s">
        <v>688</v>
      </c>
      <c r="I35" t="s">
        <v>688</v>
      </c>
      <c r="J35" t="s">
        <v>687</v>
      </c>
      <c r="K35" t="s">
        <v>687</v>
      </c>
      <c r="L35" t="s">
        <v>687</v>
      </c>
      <c r="M35" t="s">
        <v>688</v>
      </c>
      <c r="N35" t="s">
        <v>688</v>
      </c>
      <c r="O35" t="s">
        <v>688</v>
      </c>
      <c r="P35" t="s">
        <v>687</v>
      </c>
      <c r="Q35" t="s">
        <v>688</v>
      </c>
      <c r="R35" t="s">
        <v>687</v>
      </c>
      <c r="S35" t="s">
        <v>687</v>
      </c>
      <c r="T35" t="s">
        <v>688</v>
      </c>
      <c r="U35" t="s">
        <v>687</v>
      </c>
      <c r="V35" t="s">
        <v>687</v>
      </c>
      <c r="W35" t="s">
        <v>687</v>
      </c>
      <c r="X35" t="s">
        <v>687</v>
      </c>
      <c r="Y35" t="s">
        <v>687</v>
      </c>
      <c r="Z35" t="s">
        <v>688</v>
      </c>
      <c r="AA35" t="s">
        <v>688</v>
      </c>
      <c r="AB35" t="s">
        <v>688</v>
      </c>
      <c r="AC35" t="s">
        <v>687</v>
      </c>
      <c r="AD35" t="s">
        <v>688</v>
      </c>
      <c r="AE35" t="s">
        <v>688</v>
      </c>
      <c r="AF35" t="s">
        <v>687</v>
      </c>
      <c r="AG35" t="s">
        <v>688</v>
      </c>
      <c r="AH35" t="s">
        <v>688</v>
      </c>
    </row>
    <row r="36" spans="1:34">
      <c r="A36">
        <v>2014</v>
      </c>
      <c r="B36" s="14">
        <v>43054.605891203704</v>
      </c>
      <c r="C36">
        <v>24</v>
      </c>
      <c r="D36" t="s">
        <v>688</v>
      </c>
      <c r="E36" t="s">
        <v>688</v>
      </c>
      <c r="F36" t="s">
        <v>688</v>
      </c>
      <c r="G36" t="s">
        <v>687</v>
      </c>
      <c r="H36" t="s">
        <v>688</v>
      </c>
      <c r="J36" t="s">
        <v>688</v>
      </c>
      <c r="K36" t="s">
        <v>687</v>
      </c>
      <c r="L36" t="s">
        <v>688</v>
      </c>
      <c r="M36" t="s">
        <v>688</v>
      </c>
      <c r="N36" t="s">
        <v>688</v>
      </c>
      <c r="O36" t="s">
        <v>688</v>
      </c>
      <c r="P36" t="s">
        <v>688</v>
      </c>
      <c r="Q36" t="s">
        <v>688</v>
      </c>
      <c r="R36" t="s">
        <v>687</v>
      </c>
      <c r="S36" t="s">
        <v>687</v>
      </c>
      <c r="T36" t="s">
        <v>688</v>
      </c>
      <c r="U36" t="s">
        <v>687</v>
      </c>
      <c r="V36" t="s">
        <v>687</v>
      </c>
      <c r="W36" t="s">
        <v>688</v>
      </c>
      <c r="X36" t="s">
        <v>688</v>
      </c>
      <c r="Y36" t="s">
        <v>687</v>
      </c>
      <c r="Z36" t="s">
        <v>688</v>
      </c>
      <c r="AA36" t="s">
        <v>688</v>
      </c>
      <c r="AB36" t="s">
        <v>688</v>
      </c>
      <c r="AC36" t="s">
        <v>687</v>
      </c>
      <c r="AD36" t="s">
        <v>688</v>
      </c>
      <c r="AE36" t="s">
        <v>688</v>
      </c>
      <c r="AF36" t="s">
        <v>688</v>
      </c>
      <c r="AG36" t="s">
        <v>688</v>
      </c>
      <c r="AH36" t="s">
        <v>688</v>
      </c>
    </row>
    <row r="37" spans="1:34">
      <c r="A37">
        <v>2014</v>
      </c>
      <c r="B37" s="14">
        <v>43054.605891203704</v>
      </c>
      <c r="C37">
        <v>25</v>
      </c>
      <c r="D37" t="s">
        <v>688</v>
      </c>
      <c r="E37" t="s">
        <v>688</v>
      </c>
      <c r="F37" t="s">
        <v>688</v>
      </c>
      <c r="G37" t="s">
        <v>687</v>
      </c>
      <c r="H37" t="s">
        <v>688</v>
      </c>
      <c r="J37" t="s">
        <v>688</v>
      </c>
      <c r="K37" t="s">
        <v>687</v>
      </c>
      <c r="L37" t="s">
        <v>688</v>
      </c>
      <c r="M37" t="s">
        <v>688</v>
      </c>
      <c r="N37" t="s">
        <v>688</v>
      </c>
      <c r="O37" t="s">
        <v>688</v>
      </c>
      <c r="P37" t="s">
        <v>687</v>
      </c>
      <c r="Q37" t="s">
        <v>688</v>
      </c>
      <c r="R37" t="s">
        <v>687</v>
      </c>
      <c r="S37" t="s">
        <v>688</v>
      </c>
      <c r="T37" t="s">
        <v>688</v>
      </c>
      <c r="U37" t="s">
        <v>687</v>
      </c>
      <c r="V37" t="s">
        <v>687</v>
      </c>
      <c r="W37" t="s">
        <v>688</v>
      </c>
      <c r="X37" t="s">
        <v>688</v>
      </c>
      <c r="Y37" t="s">
        <v>687</v>
      </c>
      <c r="Z37" t="s">
        <v>688</v>
      </c>
      <c r="AA37" t="s">
        <v>688</v>
      </c>
      <c r="AB37" t="s">
        <v>688</v>
      </c>
      <c r="AC37" t="s">
        <v>687</v>
      </c>
      <c r="AD37" t="s">
        <v>688</v>
      </c>
      <c r="AE37" t="s">
        <v>688</v>
      </c>
      <c r="AF37" t="s">
        <v>687</v>
      </c>
      <c r="AG37" t="s">
        <v>688</v>
      </c>
      <c r="AH37" t="s">
        <v>688</v>
      </c>
    </row>
    <row r="38" spans="1:34">
      <c r="A38">
        <v>2014</v>
      </c>
      <c r="B38" s="14">
        <v>43054.605891203704</v>
      </c>
      <c r="C38">
        <v>26</v>
      </c>
      <c r="D38" t="s">
        <v>687</v>
      </c>
      <c r="E38" t="s">
        <v>687</v>
      </c>
      <c r="F38" t="s">
        <v>687</v>
      </c>
      <c r="G38" t="s">
        <v>687</v>
      </c>
      <c r="H38" t="s">
        <v>687</v>
      </c>
      <c r="I38" t="s">
        <v>688</v>
      </c>
      <c r="J38" t="s">
        <v>687</v>
      </c>
      <c r="K38" t="s">
        <v>687</v>
      </c>
      <c r="L38" t="s">
        <v>688</v>
      </c>
      <c r="M38" t="s">
        <v>687</v>
      </c>
      <c r="N38" t="s">
        <v>688</v>
      </c>
      <c r="O38" t="s">
        <v>688</v>
      </c>
      <c r="P38" t="s">
        <v>687</v>
      </c>
      <c r="Q38" t="s">
        <v>687</v>
      </c>
      <c r="R38" t="s">
        <v>687</v>
      </c>
      <c r="S38" t="s">
        <v>688</v>
      </c>
      <c r="T38" t="s">
        <v>688</v>
      </c>
      <c r="U38" t="s">
        <v>687</v>
      </c>
      <c r="V38" t="s">
        <v>687</v>
      </c>
      <c r="W38" t="s">
        <v>687</v>
      </c>
      <c r="X38" t="s">
        <v>687</v>
      </c>
      <c r="Y38" t="s">
        <v>687</v>
      </c>
      <c r="Z38" t="s">
        <v>688</v>
      </c>
      <c r="AA38" t="s">
        <v>688</v>
      </c>
      <c r="AB38" t="s">
        <v>687</v>
      </c>
      <c r="AC38" t="s">
        <v>687</v>
      </c>
      <c r="AD38" t="s">
        <v>688</v>
      </c>
      <c r="AE38" t="s">
        <v>688</v>
      </c>
      <c r="AF38" t="s">
        <v>688</v>
      </c>
      <c r="AG38" t="s">
        <v>688</v>
      </c>
      <c r="AH38" t="s">
        <v>688</v>
      </c>
    </row>
    <row r="39" spans="1:34">
      <c r="A39">
        <v>2014</v>
      </c>
      <c r="B39" s="14">
        <v>43054.605891203704</v>
      </c>
      <c r="C39">
        <v>27</v>
      </c>
      <c r="D39" t="s">
        <v>688</v>
      </c>
      <c r="E39" t="s">
        <v>687</v>
      </c>
      <c r="F39" t="s">
        <v>687</v>
      </c>
      <c r="G39" t="s">
        <v>687</v>
      </c>
      <c r="H39" t="s">
        <v>688</v>
      </c>
      <c r="J39" t="s">
        <v>687</v>
      </c>
      <c r="K39" t="s">
        <v>687</v>
      </c>
      <c r="L39" t="s">
        <v>688</v>
      </c>
      <c r="M39" t="s">
        <v>687</v>
      </c>
      <c r="N39" t="s">
        <v>688</v>
      </c>
      <c r="O39" t="s">
        <v>688</v>
      </c>
      <c r="P39" t="s">
        <v>687</v>
      </c>
      <c r="Q39" t="s">
        <v>688</v>
      </c>
      <c r="R39" t="s">
        <v>687</v>
      </c>
      <c r="S39" t="s">
        <v>687</v>
      </c>
      <c r="T39" t="s">
        <v>688</v>
      </c>
      <c r="U39" t="s">
        <v>687</v>
      </c>
      <c r="V39" t="s">
        <v>687</v>
      </c>
      <c r="W39" t="s">
        <v>688</v>
      </c>
      <c r="X39" t="s">
        <v>687</v>
      </c>
      <c r="Y39" t="s">
        <v>687</v>
      </c>
      <c r="Z39" t="s">
        <v>688</v>
      </c>
      <c r="AA39" t="s">
        <v>687</v>
      </c>
      <c r="AB39" t="s">
        <v>687</v>
      </c>
      <c r="AC39" t="s">
        <v>687</v>
      </c>
      <c r="AD39" t="s">
        <v>688</v>
      </c>
      <c r="AE39" t="s">
        <v>687</v>
      </c>
      <c r="AF39" t="s">
        <v>688</v>
      </c>
      <c r="AG39" t="s">
        <v>687</v>
      </c>
      <c r="AH39" t="s">
        <v>688</v>
      </c>
    </row>
    <row r="40" spans="1:34">
      <c r="A40">
        <v>2014</v>
      </c>
      <c r="B40" s="14">
        <v>43054.605891203704</v>
      </c>
      <c r="C40">
        <v>28</v>
      </c>
      <c r="D40" t="s">
        <v>688</v>
      </c>
      <c r="E40" t="s">
        <v>688</v>
      </c>
      <c r="F40" t="s">
        <v>688</v>
      </c>
      <c r="G40" t="s">
        <v>687</v>
      </c>
      <c r="H40" t="s">
        <v>688</v>
      </c>
      <c r="J40" t="s">
        <v>687</v>
      </c>
      <c r="K40" t="s">
        <v>687</v>
      </c>
      <c r="L40" t="s">
        <v>688</v>
      </c>
      <c r="M40" t="s">
        <v>688</v>
      </c>
      <c r="N40" t="s">
        <v>688</v>
      </c>
      <c r="O40" t="s">
        <v>688</v>
      </c>
      <c r="P40" t="s">
        <v>687</v>
      </c>
      <c r="Q40" t="s">
        <v>687</v>
      </c>
      <c r="R40" t="s">
        <v>687</v>
      </c>
      <c r="S40" t="s">
        <v>687</v>
      </c>
      <c r="T40" t="s">
        <v>688</v>
      </c>
      <c r="U40" t="s">
        <v>687</v>
      </c>
      <c r="V40" t="s">
        <v>687</v>
      </c>
      <c r="W40" t="s">
        <v>687</v>
      </c>
      <c r="X40" t="s">
        <v>687</v>
      </c>
      <c r="Y40" t="s">
        <v>687</v>
      </c>
      <c r="Z40" t="s">
        <v>688</v>
      </c>
      <c r="AA40" t="s">
        <v>688</v>
      </c>
      <c r="AB40" t="s">
        <v>688</v>
      </c>
      <c r="AC40" t="s">
        <v>687</v>
      </c>
      <c r="AD40" t="s">
        <v>688</v>
      </c>
      <c r="AE40" t="s">
        <v>688</v>
      </c>
      <c r="AF40" t="s">
        <v>688</v>
      </c>
      <c r="AG40" t="s">
        <v>688</v>
      </c>
      <c r="AH40" t="s">
        <v>688</v>
      </c>
    </row>
    <row r="41" spans="1:34">
      <c r="A41">
        <v>2014</v>
      </c>
      <c r="B41" s="14">
        <v>43054.605891203704</v>
      </c>
      <c r="C41">
        <v>29</v>
      </c>
      <c r="D41" t="s">
        <v>688</v>
      </c>
      <c r="E41" t="s">
        <v>688</v>
      </c>
      <c r="F41" t="s">
        <v>688</v>
      </c>
      <c r="G41" t="s">
        <v>688</v>
      </c>
      <c r="H41" t="s">
        <v>688</v>
      </c>
      <c r="J41" t="s">
        <v>688</v>
      </c>
      <c r="K41" t="s">
        <v>688</v>
      </c>
      <c r="L41" t="s">
        <v>688</v>
      </c>
      <c r="M41" t="s">
        <v>688</v>
      </c>
      <c r="N41" t="s">
        <v>688</v>
      </c>
      <c r="O41" t="s">
        <v>688</v>
      </c>
      <c r="P41" t="s">
        <v>688</v>
      </c>
      <c r="Q41" t="s">
        <v>688</v>
      </c>
      <c r="R41" t="s">
        <v>688</v>
      </c>
      <c r="S41" t="s">
        <v>687</v>
      </c>
      <c r="T41" t="s">
        <v>688</v>
      </c>
      <c r="U41" t="s">
        <v>687</v>
      </c>
      <c r="V41" t="s">
        <v>688</v>
      </c>
      <c r="W41" t="s">
        <v>688</v>
      </c>
      <c r="X41" t="s">
        <v>688</v>
      </c>
      <c r="Y41" t="s">
        <v>687</v>
      </c>
      <c r="Z41" t="s">
        <v>688</v>
      </c>
      <c r="AA41" t="s">
        <v>688</v>
      </c>
      <c r="AB41" t="s">
        <v>688</v>
      </c>
      <c r="AC41" t="s">
        <v>687</v>
      </c>
      <c r="AD41" t="s">
        <v>688</v>
      </c>
      <c r="AE41" t="s">
        <v>688</v>
      </c>
      <c r="AF41" t="s">
        <v>688</v>
      </c>
      <c r="AG41" t="s">
        <v>688</v>
      </c>
      <c r="AH41" t="s">
        <v>688</v>
      </c>
    </row>
    <row r="42" spans="1:34">
      <c r="A42">
        <v>2014</v>
      </c>
      <c r="B42" s="14">
        <v>43054.605891203704</v>
      </c>
      <c r="C42">
        <v>30</v>
      </c>
      <c r="D42" t="s">
        <v>688</v>
      </c>
      <c r="E42" t="s">
        <v>688</v>
      </c>
      <c r="F42" t="s">
        <v>688</v>
      </c>
      <c r="G42" t="s">
        <v>687</v>
      </c>
      <c r="H42" t="s">
        <v>688</v>
      </c>
      <c r="J42" t="s">
        <v>688</v>
      </c>
      <c r="K42" t="s">
        <v>688</v>
      </c>
      <c r="L42" t="s">
        <v>688</v>
      </c>
      <c r="M42" t="s">
        <v>688</v>
      </c>
      <c r="N42" t="s">
        <v>688</v>
      </c>
      <c r="O42" t="s">
        <v>688</v>
      </c>
      <c r="P42" t="s">
        <v>688</v>
      </c>
      <c r="Q42" t="s">
        <v>688</v>
      </c>
      <c r="R42" t="s">
        <v>688</v>
      </c>
      <c r="S42" t="s">
        <v>687</v>
      </c>
      <c r="T42" t="s">
        <v>688</v>
      </c>
      <c r="U42" t="s">
        <v>687</v>
      </c>
      <c r="V42" t="s">
        <v>688</v>
      </c>
      <c r="W42" t="s">
        <v>687</v>
      </c>
      <c r="X42" t="s">
        <v>688</v>
      </c>
      <c r="Y42" t="s">
        <v>687</v>
      </c>
      <c r="Z42" t="s">
        <v>687</v>
      </c>
      <c r="AA42" t="s">
        <v>688</v>
      </c>
      <c r="AB42" t="s">
        <v>688</v>
      </c>
      <c r="AC42" t="s">
        <v>687</v>
      </c>
      <c r="AD42" t="s">
        <v>688</v>
      </c>
      <c r="AE42" t="s">
        <v>688</v>
      </c>
      <c r="AF42" t="s">
        <v>688</v>
      </c>
      <c r="AG42" t="s">
        <v>688</v>
      </c>
      <c r="AH42" t="s">
        <v>688</v>
      </c>
    </row>
    <row r="43" spans="1:34">
      <c r="A43">
        <v>2014</v>
      </c>
      <c r="B43" s="14">
        <v>43054.605891203704</v>
      </c>
      <c r="C43">
        <v>31</v>
      </c>
      <c r="D43" t="s">
        <v>688</v>
      </c>
      <c r="E43" t="s">
        <v>688</v>
      </c>
      <c r="F43" t="s">
        <v>688</v>
      </c>
      <c r="G43" t="s">
        <v>687</v>
      </c>
      <c r="H43" t="s">
        <v>688</v>
      </c>
      <c r="J43" t="s">
        <v>688</v>
      </c>
      <c r="K43" t="s">
        <v>688</v>
      </c>
      <c r="L43" t="s">
        <v>688</v>
      </c>
      <c r="M43" t="s">
        <v>688</v>
      </c>
      <c r="N43" t="s">
        <v>688</v>
      </c>
      <c r="O43" t="s">
        <v>688</v>
      </c>
      <c r="P43" t="s">
        <v>688</v>
      </c>
      <c r="Q43" t="s">
        <v>688</v>
      </c>
      <c r="R43" t="s">
        <v>687</v>
      </c>
      <c r="S43" t="s">
        <v>687</v>
      </c>
      <c r="T43" t="s">
        <v>688</v>
      </c>
      <c r="U43" t="s">
        <v>687</v>
      </c>
      <c r="V43" t="s">
        <v>688</v>
      </c>
      <c r="W43" t="s">
        <v>688</v>
      </c>
      <c r="X43" t="s">
        <v>688</v>
      </c>
      <c r="Y43" t="s">
        <v>687</v>
      </c>
      <c r="Z43" t="s">
        <v>688</v>
      </c>
      <c r="AA43" t="s">
        <v>688</v>
      </c>
      <c r="AB43" t="s">
        <v>688</v>
      </c>
      <c r="AC43" t="s">
        <v>687</v>
      </c>
      <c r="AD43" t="s">
        <v>688</v>
      </c>
      <c r="AE43" t="s">
        <v>688</v>
      </c>
      <c r="AF43" t="s">
        <v>688</v>
      </c>
      <c r="AG43" t="s">
        <v>688</v>
      </c>
      <c r="AH43" t="s">
        <v>688</v>
      </c>
    </row>
    <row r="44" spans="1:34">
      <c r="A44">
        <v>2014</v>
      </c>
      <c r="B44" s="14">
        <v>43054.605891203704</v>
      </c>
      <c r="C44">
        <v>32</v>
      </c>
      <c r="D44" t="s">
        <v>688</v>
      </c>
      <c r="E44" t="s">
        <v>688</v>
      </c>
      <c r="F44" t="s">
        <v>688</v>
      </c>
      <c r="G44" t="s">
        <v>688</v>
      </c>
      <c r="H44" t="s">
        <v>688</v>
      </c>
      <c r="J44" t="s">
        <v>688</v>
      </c>
      <c r="K44" t="s">
        <v>688</v>
      </c>
      <c r="L44" t="s">
        <v>688</v>
      </c>
      <c r="M44" t="s">
        <v>688</v>
      </c>
      <c r="N44" t="s">
        <v>688</v>
      </c>
      <c r="O44" t="s">
        <v>688</v>
      </c>
      <c r="P44" t="s">
        <v>688</v>
      </c>
      <c r="Q44" t="s">
        <v>688</v>
      </c>
      <c r="R44" t="s">
        <v>688</v>
      </c>
      <c r="S44" t="s">
        <v>687</v>
      </c>
      <c r="T44" t="s">
        <v>688</v>
      </c>
      <c r="U44" t="s">
        <v>687</v>
      </c>
      <c r="V44" t="s">
        <v>688</v>
      </c>
      <c r="W44" t="s">
        <v>687</v>
      </c>
      <c r="X44" t="s">
        <v>688</v>
      </c>
      <c r="Y44" t="s">
        <v>687</v>
      </c>
      <c r="Z44" t="s">
        <v>688</v>
      </c>
      <c r="AA44" t="s">
        <v>688</v>
      </c>
      <c r="AB44" t="s">
        <v>688</v>
      </c>
      <c r="AC44" t="s">
        <v>687</v>
      </c>
      <c r="AD44" t="s">
        <v>688</v>
      </c>
      <c r="AE44" t="s">
        <v>688</v>
      </c>
      <c r="AF44" t="s">
        <v>688</v>
      </c>
      <c r="AG44" t="s">
        <v>688</v>
      </c>
      <c r="AH44" t="s">
        <v>688</v>
      </c>
    </row>
    <row r="45" spans="1:34">
      <c r="A45">
        <v>2014</v>
      </c>
      <c r="B45" s="14">
        <v>43054.605891203704</v>
      </c>
      <c r="C45">
        <v>33</v>
      </c>
      <c r="D45" t="s">
        <v>688</v>
      </c>
      <c r="E45" t="s">
        <v>688</v>
      </c>
      <c r="F45" t="s">
        <v>687</v>
      </c>
      <c r="G45" t="s">
        <v>687</v>
      </c>
      <c r="H45" t="s">
        <v>688</v>
      </c>
      <c r="J45" t="s">
        <v>688</v>
      </c>
      <c r="K45" t="s">
        <v>687</v>
      </c>
      <c r="L45" t="s">
        <v>688</v>
      </c>
      <c r="M45" t="s">
        <v>688</v>
      </c>
      <c r="N45" t="s">
        <v>688</v>
      </c>
      <c r="O45" t="s">
        <v>688</v>
      </c>
      <c r="P45" t="s">
        <v>688</v>
      </c>
      <c r="Q45" t="s">
        <v>688</v>
      </c>
      <c r="R45" t="s">
        <v>687</v>
      </c>
      <c r="S45" t="s">
        <v>687</v>
      </c>
      <c r="T45" t="s">
        <v>688</v>
      </c>
      <c r="U45" t="s">
        <v>687</v>
      </c>
      <c r="V45" t="s">
        <v>688</v>
      </c>
      <c r="W45" t="s">
        <v>687</v>
      </c>
      <c r="X45" t="s">
        <v>687</v>
      </c>
      <c r="Y45" t="s">
        <v>687</v>
      </c>
      <c r="Z45" t="s">
        <v>688</v>
      </c>
      <c r="AA45" t="s">
        <v>688</v>
      </c>
      <c r="AB45" t="s">
        <v>688</v>
      </c>
      <c r="AC45" t="s">
        <v>687</v>
      </c>
      <c r="AD45" t="s">
        <v>688</v>
      </c>
      <c r="AE45" t="s">
        <v>688</v>
      </c>
      <c r="AF45" t="s">
        <v>688</v>
      </c>
      <c r="AG45" t="s">
        <v>688</v>
      </c>
      <c r="AH45" t="s">
        <v>688</v>
      </c>
    </row>
    <row r="46" spans="1:34">
      <c r="A46">
        <v>2014</v>
      </c>
      <c r="B46" s="14">
        <v>43054.605891203704</v>
      </c>
      <c r="C46">
        <v>34</v>
      </c>
      <c r="D46" t="s">
        <v>688</v>
      </c>
      <c r="E46" t="s">
        <v>688</v>
      </c>
      <c r="F46" t="s">
        <v>688</v>
      </c>
      <c r="G46" t="s">
        <v>687</v>
      </c>
      <c r="H46" t="s">
        <v>688</v>
      </c>
      <c r="J46" t="s">
        <v>688</v>
      </c>
      <c r="K46" t="s">
        <v>687</v>
      </c>
      <c r="L46" t="s">
        <v>688</v>
      </c>
      <c r="M46" t="s">
        <v>688</v>
      </c>
      <c r="N46" t="s">
        <v>688</v>
      </c>
      <c r="O46" t="s">
        <v>687</v>
      </c>
      <c r="P46" t="s">
        <v>688</v>
      </c>
      <c r="Q46" t="s">
        <v>687</v>
      </c>
      <c r="R46" t="s">
        <v>688</v>
      </c>
      <c r="S46" t="s">
        <v>687</v>
      </c>
      <c r="T46" t="s">
        <v>688</v>
      </c>
      <c r="U46" t="s">
        <v>687</v>
      </c>
      <c r="V46" t="s">
        <v>687</v>
      </c>
      <c r="W46" t="s">
        <v>687</v>
      </c>
      <c r="X46" t="s">
        <v>688</v>
      </c>
      <c r="Y46" t="s">
        <v>687</v>
      </c>
      <c r="Z46" t="s">
        <v>688</v>
      </c>
      <c r="AA46" t="s">
        <v>688</v>
      </c>
      <c r="AB46" t="s">
        <v>688</v>
      </c>
      <c r="AC46" t="s">
        <v>687</v>
      </c>
      <c r="AD46" t="s">
        <v>687</v>
      </c>
      <c r="AE46" t="s">
        <v>688</v>
      </c>
      <c r="AF46" t="s">
        <v>687</v>
      </c>
      <c r="AG46" t="s">
        <v>687</v>
      </c>
      <c r="AH46" t="s">
        <v>688</v>
      </c>
    </row>
    <row r="47" spans="1:34">
      <c r="A47">
        <v>2014</v>
      </c>
      <c r="B47" s="14">
        <v>43054.605891203704</v>
      </c>
      <c r="C47">
        <v>35</v>
      </c>
      <c r="D47" t="s">
        <v>688</v>
      </c>
      <c r="E47" t="s">
        <v>688</v>
      </c>
      <c r="F47" t="s">
        <v>688</v>
      </c>
      <c r="G47" t="s">
        <v>687</v>
      </c>
      <c r="H47" t="s">
        <v>688</v>
      </c>
      <c r="J47" t="s">
        <v>688</v>
      </c>
      <c r="K47" t="s">
        <v>688</v>
      </c>
      <c r="L47" t="s">
        <v>688</v>
      </c>
      <c r="M47" t="s">
        <v>688</v>
      </c>
      <c r="N47" t="s">
        <v>688</v>
      </c>
      <c r="O47" t="s">
        <v>688</v>
      </c>
      <c r="P47" t="s">
        <v>687</v>
      </c>
      <c r="Q47" t="s">
        <v>688</v>
      </c>
      <c r="R47" t="s">
        <v>687</v>
      </c>
      <c r="S47" t="s">
        <v>687</v>
      </c>
      <c r="T47" t="s">
        <v>688</v>
      </c>
      <c r="U47" t="s">
        <v>687</v>
      </c>
      <c r="V47" t="s">
        <v>687</v>
      </c>
      <c r="W47" t="s">
        <v>687</v>
      </c>
      <c r="X47" t="s">
        <v>688</v>
      </c>
      <c r="Y47" t="s">
        <v>687</v>
      </c>
      <c r="Z47" t="s">
        <v>688</v>
      </c>
      <c r="AA47" t="s">
        <v>688</v>
      </c>
      <c r="AB47" t="s">
        <v>688</v>
      </c>
      <c r="AC47" t="s">
        <v>687</v>
      </c>
      <c r="AD47" t="s">
        <v>687</v>
      </c>
      <c r="AE47" t="s">
        <v>688</v>
      </c>
      <c r="AF47" t="s">
        <v>687</v>
      </c>
      <c r="AG47" t="s">
        <v>688</v>
      </c>
      <c r="AH47" t="s">
        <v>687</v>
      </c>
    </row>
    <row r="48" spans="1:34">
      <c r="A48">
        <v>2014</v>
      </c>
      <c r="B48" s="14">
        <v>43054.605891203704</v>
      </c>
      <c r="C48">
        <v>36</v>
      </c>
      <c r="D48" t="s">
        <v>688</v>
      </c>
      <c r="E48" t="s">
        <v>688</v>
      </c>
      <c r="F48" t="s">
        <v>688</v>
      </c>
      <c r="G48" t="s">
        <v>687</v>
      </c>
      <c r="H48" t="s">
        <v>688</v>
      </c>
      <c r="J48" t="s">
        <v>688</v>
      </c>
      <c r="K48" t="s">
        <v>688</v>
      </c>
      <c r="L48" t="s">
        <v>688</v>
      </c>
      <c r="M48" t="s">
        <v>688</v>
      </c>
      <c r="N48" t="s">
        <v>688</v>
      </c>
      <c r="O48" t="s">
        <v>688</v>
      </c>
      <c r="P48" t="s">
        <v>688</v>
      </c>
      <c r="Q48" t="s">
        <v>688</v>
      </c>
      <c r="R48" t="s">
        <v>687</v>
      </c>
      <c r="S48" t="s">
        <v>687</v>
      </c>
      <c r="T48" t="s">
        <v>688</v>
      </c>
      <c r="U48" t="s">
        <v>687</v>
      </c>
      <c r="V48" t="s">
        <v>688</v>
      </c>
      <c r="W48" t="s">
        <v>687</v>
      </c>
      <c r="X48" t="s">
        <v>688</v>
      </c>
      <c r="Y48" t="s">
        <v>687</v>
      </c>
      <c r="Z48" t="s">
        <v>688</v>
      </c>
      <c r="AA48" t="s">
        <v>688</v>
      </c>
      <c r="AB48" t="s">
        <v>688</v>
      </c>
      <c r="AC48" t="s">
        <v>687</v>
      </c>
      <c r="AD48" t="s">
        <v>688</v>
      </c>
      <c r="AE48" t="s">
        <v>688</v>
      </c>
      <c r="AF48" t="s">
        <v>688</v>
      </c>
      <c r="AG48" t="s">
        <v>688</v>
      </c>
      <c r="AH48" t="s">
        <v>688</v>
      </c>
    </row>
    <row r="49" spans="1:34">
      <c r="A49">
        <v>2014</v>
      </c>
      <c r="B49" s="14">
        <v>43054.605891203704</v>
      </c>
      <c r="C49">
        <v>37</v>
      </c>
      <c r="D49" t="s">
        <v>687</v>
      </c>
      <c r="E49" t="s">
        <v>688</v>
      </c>
      <c r="F49" t="s">
        <v>687</v>
      </c>
      <c r="G49" t="s">
        <v>687</v>
      </c>
      <c r="H49" t="s">
        <v>688</v>
      </c>
      <c r="J49" t="s">
        <v>687</v>
      </c>
      <c r="K49" t="s">
        <v>687</v>
      </c>
      <c r="L49" t="s">
        <v>688</v>
      </c>
      <c r="M49" t="s">
        <v>687</v>
      </c>
      <c r="N49" t="s">
        <v>688</v>
      </c>
      <c r="O49" t="s">
        <v>687</v>
      </c>
      <c r="P49" t="s">
        <v>688</v>
      </c>
      <c r="Q49" t="s">
        <v>688</v>
      </c>
      <c r="R49" t="s">
        <v>687</v>
      </c>
      <c r="S49" t="s">
        <v>687</v>
      </c>
      <c r="T49" t="s">
        <v>688</v>
      </c>
      <c r="U49" t="s">
        <v>687</v>
      </c>
      <c r="V49" t="s">
        <v>687</v>
      </c>
      <c r="W49" t="s">
        <v>687</v>
      </c>
      <c r="X49" t="s">
        <v>687</v>
      </c>
      <c r="Y49" t="s">
        <v>687</v>
      </c>
      <c r="Z49" t="s">
        <v>688</v>
      </c>
      <c r="AA49" t="s">
        <v>687</v>
      </c>
      <c r="AB49" t="s">
        <v>688</v>
      </c>
      <c r="AC49" t="s">
        <v>687</v>
      </c>
      <c r="AD49" t="s">
        <v>687</v>
      </c>
      <c r="AE49" t="s">
        <v>688</v>
      </c>
      <c r="AF49" t="s">
        <v>687</v>
      </c>
      <c r="AG49" t="s">
        <v>687</v>
      </c>
      <c r="AH49" t="s">
        <v>687</v>
      </c>
    </row>
    <row r="50" spans="1:34">
      <c r="A50">
        <v>2014</v>
      </c>
      <c r="B50" s="14">
        <v>43054.605891203704</v>
      </c>
      <c r="C50">
        <v>38</v>
      </c>
      <c r="D50" t="s">
        <v>688</v>
      </c>
      <c r="E50" t="s">
        <v>688</v>
      </c>
      <c r="F50" t="s">
        <v>688</v>
      </c>
      <c r="G50" t="s">
        <v>687</v>
      </c>
      <c r="H50" t="s">
        <v>688</v>
      </c>
      <c r="J50" t="s">
        <v>687</v>
      </c>
      <c r="K50" t="s">
        <v>687</v>
      </c>
      <c r="L50" t="s">
        <v>688</v>
      </c>
      <c r="M50" t="s">
        <v>688</v>
      </c>
      <c r="N50" t="s">
        <v>688</v>
      </c>
      <c r="O50" t="s">
        <v>688</v>
      </c>
      <c r="P50" t="s">
        <v>688</v>
      </c>
      <c r="Q50" t="s">
        <v>688</v>
      </c>
      <c r="R50" t="s">
        <v>687</v>
      </c>
      <c r="S50" t="s">
        <v>687</v>
      </c>
      <c r="T50" t="s">
        <v>688</v>
      </c>
      <c r="U50" t="s">
        <v>687</v>
      </c>
      <c r="V50" t="s">
        <v>688</v>
      </c>
      <c r="W50" t="s">
        <v>687</v>
      </c>
      <c r="X50" t="s">
        <v>687</v>
      </c>
      <c r="Y50" t="s">
        <v>687</v>
      </c>
      <c r="Z50" t="s">
        <v>688</v>
      </c>
      <c r="AA50" t="s">
        <v>688</v>
      </c>
      <c r="AB50" t="s">
        <v>688</v>
      </c>
      <c r="AC50" t="s">
        <v>687</v>
      </c>
      <c r="AD50" t="s">
        <v>688</v>
      </c>
      <c r="AE50" t="s">
        <v>688</v>
      </c>
      <c r="AF50" t="s">
        <v>687</v>
      </c>
      <c r="AG50" t="s">
        <v>688</v>
      </c>
      <c r="AH50" t="s">
        <v>688</v>
      </c>
    </row>
    <row r="51" spans="1:34">
      <c r="A51">
        <v>2014</v>
      </c>
      <c r="B51" s="14">
        <v>43054.605891203704</v>
      </c>
      <c r="C51">
        <v>39</v>
      </c>
      <c r="D51" t="s">
        <v>687</v>
      </c>
      <c r="E51" t="s">
        <v>687</v>
      </c>
      <c r="F51" t="s">
        <v>687</v>
      </c>
      <c r="G51" t="s">
        <v>687</v>
      </c>
      <c r="H51" t="s">
        <v>687</v>
      </c>
      <c r="J51" t="s">
        <v>687</v>
      </c>
      <c r="K51" t="s">
        <v>687</v>
      </c>
      <c r="L51" t="s">
        <v>687</v>
      </c>
      <c r="M51" t="s">
        <v>687</v>
      </c>
      <c r="N51" t="s">
        <v>688</v>
      </c>
      <c r="O51" t="s">
        <v>687</v>
      </c>
      <c r="P51" t="s">
        <v>687</v>
      </c>
      <c r="Q51" t="s">
        <v>687</v>
      </c>
      <c r="R51" t="s">
        <v>687</v>
      </c>
      <c r="S51" t="s">
        <v>687</v>
      </c>
      <c r="T51" t="s">
        <v>688</v>
      </c>
      <c r="U51" t="s">
        <v>687</v>
      </c>
      <c r="V51" t="s">
        <v>687</v>
      </c>
      <c r="W51" t="s">
        <v>687</v>
      </c>
      <c r="X51" t="s">
        <v>687</v>
      </c>
      <c r="Y51" t="s">
        <v>687</v>
      </c>
      <c r="Z51" t="s">
        <v>687</v>
      </c>
      <c r="AA51" t="s">
        <v>687</v>
      </c>
      <c r="AB51" t="s">
        <v>687</v>
      </c>
      <c r="AC51" t="s">
        <v>687</v>
      </c>
      <c r="AD51" t="s">
        <v>687</v>
      </c>
      <c r="AE51" t="s">
        <v>687</v>
      </c>
      <c r="AF51" t="s">
        <v>687</v>
      </c>
      <c r="AG51" t="s">
        <v>687</v>
      </c>
      <c r="AH51" t="s">
        <v>687</v>
      </c>
    </row>
    <row r="52" spans="1:34">
      <c r="A52">
        <v>2014</v>
      </c>
      <c r="B52" s="14">
        <v>43054.605891203704</v>
      </c>
      <c r="C52">
        <v>40</v>
      </c>
      <c r="D52" t="s">
        <v>687</v>
      </c>
      <c r="E52" t="s">
        <v>687</v>
      </c>
      <c r="F52" t="s">
        <v>687</v>
      </c>
      <c r="G52" t="s">
        <v>687</v>
      </c>
      <c r="H52" t="s">
        <v>687</v>
      </c>
      <c r="J52" t="s">
        <v>687</v>
      </c>
      <c r="K52" t="s">
        <v>687</v>
      </c>
      <c r="L52" t="s">
        <v>687</v>
      </c>
      <c r="M52" t="s">
        <v>687</v>
      </c>
      <c r="N52" t="s">
        <v>688</v>
      </c>
      <c r="O52" t="s">
        <v>687</v>
      </c>
      <c r="P52" t="s">
        <v>687</v>
      </c>
      <c r="Q52" t="s">
        <v>687</v>
      </c>
      <c r="R52" t="s">
        <v>687</v>
      </c>
      <c r="S52" t="s">
        <v>687</v>
      </c>
      <c r="T52" t="s">
        <v>687</v>
      </c>
      <c r="U52" t="s">
        <v>687</v>
      </c>
      <c r="V52" t="s">
        <v>687</v>
      </c>
      <c r="W52" t="s">
        <v>687</v>
      </c>
      <c r="X52" t="s">
        <v>687</v>
      </c>
      <c r="Y52" t="s">
        <v>687</v>
      </c>
      <c r="Z52" t="s">
        <v>687</v>
      </c>
      <c r="AA52" t="s">
        <v>687</v>
      </c>
      <c r="AB52" t="s">
        <v>687</v>
      </c>
      <c r="AC52" t="s">
        <v>687</v>
      </c>
      <c r="AD52" t="s">
        <v>687</v>
      </c>
      <c r="AE52" t="s">
        <v>687</v>
      </c>
      <c r="AF52" t="s">
        <v>687</v>
      </c>
      <c r="AG52" t="s">
        <v>687</v>
      </c>
      <c r="AH52" t="s">
        <v>687</v>
      </c>
    </row>
    <row r="53" spans="1:34">
      <c r="A53">
        <v>2014</v>
      </c>
      <c r="B53" s="14">
        <v>43054.605891203704</v>
      </c>
      <c r="C53">
        <v>41</v>
      </c>
      <c r="D53" t="s">
        <v>688</v>
      </c>
      <c r="E53" t="s">
        <v>688</v>
      </c>
      <c r="F53" t="s">
        <v>688</v>
      </c>
      <c r="G53" t="s">
        <v>687</v>
      </c>
      <c r="H53" t="s">
        <v>687</v>
      </c>
      <c r="J53" t="s">
        <v>687</v>
      </c>
      <c r="K53" t="s">
        <v>687</v>
      </c>
      <c r="L53" t="s">
        <v>688</v>
      </c>
      <c r="M53" t="s">
        <v>687</v>
      </c>
      <c r="N53" t="s">
        <v>688</v>
      </c>
      <c r="O53" t="s">
        <v>688</v>
      </c>
      <c r="P53" t="s">
        <v>688</v>
      </c>
      <c r="Q53" t="s">
        <v>688</v>
      </c>
      <c r="R53" t="s">
        <v>687</v>
      </c>
      <c r="S53" t="s">
        <v>687</v>
      </c>
      <c r="T53" t="s">
        <v>688</v>
      </c>
      <c r="U53" t="s">
        <v>687</v>
      </c>
      <c r="V53" t="s">
        <v>688</v>
      </c>
      <c r="W53" t="s">
        <v>687</v>
      </c>
      <c r="X53" t="s">
        <v>687</v>
      </c>
      <c r="Y53" t="s">
        <v>687</v>
      </c>
      <c r="Z53" t="s">
        <v>688</v>
      </c>
      <c r="AA53" t="s">
        <v>688</v>
      </c>
      <c r="AB53" t="s">
        <v>688</v>
      </c>
      <c r="AC53" t="s">
        <v>687</v>
      </c>
      <c r="AD53" t="s">
        <v>688</v>
      </c>
      <c r="AE53" t="s">
        <v>687</v>
      </c>
      <c r="AF53" t="s">
        <v>687</v>
      </c>
      <c r="AG53" t="s">
        <v>688</v>
      </c>
      <c r="AH53" t="s">
        <v>688</v>
      </c>
    </row>
    <row r="54" spans="1:34">
      <c r="A54">
        <v>2014</v>
      </c>
      <c r="B54" s="14">
        <v>43054.605891203704</v>
      </c>
      <c r="C54">
        <v>42</v>
      </c>
      <c r="D54" t="s">
        <v>688</v>
      </c>
      <c r="E54" t="s">
        <v>688</v>
      </c>
      <c r="F54" t="s">
        <v>688</v>
      </c>
      <c r="G54" t="s">
        <v>687</v>
      </c>
      <c r="H54" t="s">
        <v>688</v>
      </c>
      <c r="J54" t="s">
        <v>687</v>
      </c>
      <c r="K54" t="s">
        <v>687</v>
      </c>
      <c r="L54" t="s">
        <v>688</v>
      </c>
      <c r="M54" t="s">
        <v>688</v>
      </c>
      <c r="N54" t="s">
        <v>688</v>
      </c>
      <c r="O54" t="s">
        <v>687</v>
      </c>
      <c r="P54" t="s">
        <v>687</v>
      </c>
      <c r="Q54" t="s">
        <v>688</v>
      </c>
      <c r="R54" t="s">
        <v>687</v>
      </c>
      <c r="S54" t="s">
        <v>687</v>
      </c>
      <c r="T54" t="s">
        <v>688</v>
      </c>
      <c r="U54" t="s">
        <v>687</v>
      </c>
      <c r="V54" t="s">
        <v>687</v>
      </c>
      <c r="W54" t="s">
        <v>687</v>
      </c>
      <c r="X54" t="s">
        <v>687</v>
      </c>
      <c r="Y54" t="s">
        <v>687</v>
      </c>
      <c r="Z54" t="s">
        <v>688</v>
      </c>
      <c r="AA54" t="s">
        <v>688</v>
      </c>
      <c r="AB54" t="s">
        <v>688</v>
      </c>
      <c r="AC54" t="s">
        <v>687</v>
      </c>
      <c r="AD54" t="s">
        <v>688</v>
      </c>
      <c r="AE54" t="s">
        <v>688</v>
      </c>
      <c r="AF54" t="s">
        <v>687</v>
      </c>
      <c r="AG54" t="s">
        <v>688</v>
      </c>
      <c r="AH54" t="s">
        <v>688</v>
      </c>
    </row>
    <row r="55" spans="1:34">
      <c r="A55">
        <v>2014</v>
      </c>
      <c r="B55" s="14">
        <v>43054.605891203704</v>
      </c>
      <c r="C55">
        <v>43</v>
      </c>
      <c r="D55" t="s">
        <v>687</v>
      </c>
      <c r="E55" t="s">
        <v>688</v>
      </c>
      <c r="F55" t="s">
        <v>688</v>
      </c>
      <c r="G55" t="s">
        <v>687</v>
      </c>
      <c r="H55" t="s">
        <v>688</v>
      </c>
      <c r="J55" t="s">
        <v>687</v>
      </c>
      <c r="K55" t="s">
        <v>687</v>
      </c>
      <c r="L55" t="s">
        <v>688</v>
      </c>
      <c r="M55" t="s">
        <v>688</v>
      </c>
      <c r="N55" t="s">
        <v>688</v>
      </c>
      <c r="O55" t="s">
        <v>687</v>
      </c>
      <c r="P55" t="s">
        <v>687</v>
      </c>
      <c r="Q55" t="s">
        <v>688</v>
      </c>
      <c r="R55" t="s">
        <v>687</v>
      </c>
      <c r="S55" t="s">
        <v>687</v>
      </c>
      <c r="T55" t="s">
        <v>688</v>
      </c>
      <c r="U55" t="s">
        <v>687</v>
      </c>
      <c r="V55" t="s">
        <v>687</v>
      </c>
      <c r="W55" t="s">
        <v>687</v>
      </c>
      <c r="X55" t="s">
        <v>687</v>
      </c>
      <c r="Y55" t="s">
        <v>687</v>
      </c>
      <c r="Z55" t="s">
        <v>688</v>
      </c>
      <c r="AA55" t="s">
        <v>687</v>
      </c>
      <c r="AB55" t="s">
        <v>688</v>
      </c>
      <c r="AC55" t="s">
        <v>687</v>
      </c>
      <c r="AD55" t="s">
        <v>688</v>
      </c>
      <c r="AE55" t="s">
        <v>688</v>
      </c>
      <c r="AF55" t="s">
        <v>688</v>
      </c>
      <c r="AG55" t="s">
        <v>687</v>
      </c>
      <c r="AH55" t="s">
        <v>688</v>
      </c>
    </row>
    <row r="56" spans="1:34">
      <c r="A56">
        <v>2014</v>
      </c>
      <c r="B56" s="14">
        <v>43054.605891203704</v>
      </c>
      <c r="C56">
        <v>44</v>
      </c>
      <c r="D56" t="s">
        <v>687</v>
      </c>
      <c r="E56" t="s">
        <v>687</v>
      </c>
      <c r="F56" t="s">
        <v>688</v>
      </c>
      <c r="G56" t="s">
        <v>687</v>
      </c>
      <c r="H56" t="s">
        <v>687</v>
      </c>
      <c r="J56" t="s">
        <v>687</v>
      </c>
      <c r="K56" t="s">
        <v>687</v>
      </c>
      <c r="L56" t="s">
        <v>688</v>
      </c>
      <c r="M56" t="s">
        <v>687</v>
      </c>
      <c r="N56" t="s">
        <v>688</v>
      </c>
      <c r="O56" t="s">
        <v>687</v>
      </c>
      <c r="P56" t="s">
        <v>687</v>
      </c>
      <c r="Q56" t="s">
        <v>687</v>
      </c>
      <c r="R56" t="s">
        <v>687</v>
      </c>
      <c r="S56" t="s">
        <v>687</v>
      </c>
      <c r="T56" t="s">
        <v>688</v>
      </c>
      <c r="U56" t="s">
        <v>687</v>
      </c>
      <c r="V56" t="s">
        <v>687</v>
      </c>
      <c r="W56" t="s">
        <v>687</v>
      </c>
      <c r="X56" t="s">
        <v>687</v>
      </c>
      <c r="Y56" t="s">
        <v>687</v>
      </c>
      <c r="Z56" t="s">
        <v>687</v>
      </c>
      <c r="AA56" t="s">
        <v>687</v>
      </c>
      <c r="AB56" t="s">
        <v>688</v>
      </c>
      <c r="AC56" t="s">
        <v>687</v>
      </c>
      <c r="AD56" t="s">
        <v>688</v>
      </c>
      <c r="AE56" t="s">
        <v>687</v>
      </c>
      <c r="AF56" t="s">
        <v>687</v>
      </c>
      <c r="AG56" t="s">
        <v>687</v>
      </c>
      <c r="AH56" t="s">
        <v>688</v>
      </c>
    </row>
    <row r="57" spans="1:34">
      <c r="A57">
        <v>2014</v>
      </c>
      <c r="B57" s="14">
        <v>43054.605891203704</v>
      </c>
      <c r="C57">
        <v>45</v>
      </c>
      <c r="D57" t="s">
        <v>687</v>
      </c>
      <c r="E57" t="s">
        <v>687</v>
      </c>
      <c r="F57" t="s">
        <v>687</v>
      </c>
      <c r="G57" t="s">
        <v>687</v>
      </c>
      <c r="H57" t="s">
        <v>687</v>
      </c>
      <c r="J57" t="s">
        <v>687</v>
      </c>
      <c r="K57" t="s">
        <v>687</v>
      </c>
      <c r="L57" t="s">
        <v>687</v>
      </c>
      <c r="M57" t="s">
        <v>687</v>
      </c>
      <c r="N57" t="s">
        <v>688</v>
      </c>
      <c r="O57" t="s">
        <v>687</v>
      </c>
      <c r="P57" t="s">
        <v>687</v>
      </c>
      <c r="Q57" t="s">
        <v>687</v>
      </c>
      <c r="R57" t="s">
        <v>687</v>
      </c>
      <c r="S57" t="s">
        <v>687</v>
      </c>
      <c r="T57" t="s">
        <v>687</v>
      </c>
      <c r="U57" t="s">
        <v>687</v>
      </c>
      <c r="V57" t="s">
        <v>687</v>
      </c>
      <c r="W57" t="s">
        <v>687</v>
      </c>
      <c r="X57" t="s">
        <v>687</v>
      </c>
      <c r="Y57" t="s">
        <v>687</v>
      </c>
      <c r="Z57" t="s">
        <v>687</v>
      </c>
      <c r="AA57" t="s">
        <v>688</v>
      </c>
      <c r="AB57" t="s">
        <v>687</v>
      </c>
      <c r="AC57" t="s">
        <v>687</v>
      </c>
      <c r="AD57" t="s">
        <v>687</v>
      </c>
      <c r="AE57" t="s">
        <v>687</v>
      </c>
      <c r="AF57" t="s">
        <v>687</v>
      </c>
      <c r="AG57" t="s">
        <v>687</v>
      </c>
      <c r="AH57" t="s">
        <v>687</v>
      </c>
    </row>
    <row r="58" spans="1:34">
      <c r="A58">
        <v>2014</v>
      </c>
      <c r="B58" s="14">
        <v>43054.605891203704</v>
      </c>
      <c r="C58">
        <v>46</v>
      </c>
      <c r="D58" t="s">
        <v>687</v>
      </c>
      <c r="E58" t="s">
        <v>687</v>
      </c>
      <c r="F58" t="s">
        <v>687</v>
      </c>
      <c r="G58" t="s">
        <v>687</v>
      </c>
      <c r="H58" t="s">
        <v>687</v>
      </c>
      <c r="J58" t="s">
        <v>687</v>
      </c>
      <c r="K58" t="s">
        <v>687</v>
      </c>
      <c r="L58" t="s">
        <v>687</v>
      </c>
      <c r="M58" t="s">
        <v>687</v>
      </c>
      <c r="N58" t="s">
        <v>687</v>
      </c>
      <c r="O58" t="s">
        <v>687</v>
      </c>
      <c r="P58" t="s">
        <v>687</v>
      </c>
      <c r="Q58" t="s">
        <v>687</v>
      </c>
      <c r="R58" t="s">
        <v>687</v>
      </c>
      <c r="S58" t="s">
        <v>687</v>
      </c>
      <c r="T58" t="s">
        <v>687</v>
      </c>
      <c r="U58" t="s">
        <v>687</v>
      </c>
      <c r="V58" t="s">
        <v>687</v>
      </c>
      <c r="W58" t="s">
        <v>687</v>
      </c>
      <c r="X58" t="s">
        <v>687</v>
      </c>
      <c r="Y58" t="s">
        <v>687</v>
      </c>
      <c r="Z58" t="s">
        <v>687</v>
      </c>
      <c r="AA58" t="s">
        <v>687</v>
      </c>
      <c r="AB58" t="s">
        <v>687</v>
      </c>
      <c r="AC58" t="s">
        <v>687</v>
      </c>
      <c r="AD58" t="s">
        <v>687</v>
      </c>
      <c r="AE58" t="s">
        <v>687</v>
      </c>
      <c r="AF58" t="s">
        <v>687</v>
      </c>
      <c r="AG58" t="s">
        <v>687</v>
      </c>
      <c r="AH58" t="s">
        <v>687</v>
      </c>
    </row>
    <row r="59" spans="1:34">
      <c r="A59">
        <v>2014</v>
      </c>
      <c r="B59" s="14">
        <v>43054.605891203704</v>
      </c>
      <c r="C59">
        <v>47</v>
      </c>
      <c r="D59" t="s">
        <v>687</v>
      </c>
      <c r="E59" t="s">
        <v>687</v>
      </c>
      <c r="F59" t="s">
        <v>687</v>
      </c>
      <c r="G59" t="s">
        <v>687</v>
      </c>
      <c r="H59" t="s">
        <v>687</v>
      </c>
      <c r="I59" t="s">
        <v>687</v>
      </c>
      <c r="J59" t="s">
        <v>687</v>
      </c>
      <c r="K59" t="s">
        <v>687</v>
      </c>
      <c r="L59" t="s">
        <v>687</v>
      </c>
      <c r="M59" t="s">
        <v>687</v>
      </c>
      <c r="N59" t="s">
        <v>688</v>
      </c>
      <c r="O59" t="s">
        <v>687</v>
      </c>
      <c r="P59" t="s">
        <v>687</v>
      </c>
      <c r="Q59" t="s">
        <v>687</v>
      </c>
      <c r="R59" t="s">
        <v>687</v>
      </c>
      <c r="S59" t="s">
        <v>687</v>
      </c>
      <c r="T59" t="s">
        <v>687</v>
      </c>
      <c r="U59" t="s">
        <v>687</v>
      </c>
      <c r="V59" t="s">
        <v>687</v>
      </c>
      <c r="W59" t="s">
        <v>687</v>
      </c>
      <c r="X59" t="s">
        <v>687</v>
      </c>
      <c r="Y59" t="s">
        <v>687</v>
      </c>
      <c r="Z59" t="s">
        <v>687</v>
      </c>
      <c r="AA59" t="s">
        <v>688</v>
      </c>
      <c r="AB59" t="s">
        <v>687</v>
      </c>
      <c r="AC59" t="s">
        <v>687</v>
      </c>
      <c r="AD59" t="s">
        <v>687</v>
      </c>
      <c r="AE59" t="s">
        <v>687</v>
      </c>
      <c r="AF59" t="s">
        <v>687</v>
      </c>
      <c r="AG59" t="s">
        <v>687</v>
      </c>
      <c r="AH59" t="s">
        <v>687</v>
      </c>
    </row>
    <row r="60" spans="1:34">
      <c r="A60">
        <v>2014</v>
      </c>
      <c r="B60" s="14">
        <v>43054.605891203704</v>
      </c>
      <c r="C60" t="s">
        <v>1061</v>
      </c>
      <c r="I60" t="s">
        <v>687</v>
      </c>
    </row>
    <row r="61" spans="1:34">
      <c r="A61">
        <v>2014</v>
      </c>
      <c r="B61" s="14">
        <v>43054.605891203704</v>
      </c>
      <c r="C61" t="s">
        <v>1062</v>
      </c>
      <c r="I61" t="s">
        <v>688</v>
      </c>
    </row>
    <row r="62" spans="1:34">
      <c r="A62">
        <v>2014</v>
      </c>
      <c r="B62" s="14">
        <v>43054.605891203704</v>
      </c>
      <c r="C62" t="s">
        <v>1063</v>
      </c>
      <c r="I62" t="s">
        <v>688</v>
      </c>
    </row>
    <row r="63" spans="1:34">
      <c r="A63">
        <v>2014</v>
      </c>
      <c r="B63" s="14">
        <v>43054.605891203704</v>
      </c>
      <c r="C63" t="s">
        <v>1064</v>
      </c>
      <c r="I63" t="s">
        <v>688</v>
      </c>
    </row>
    <row r="64" spans="1:34">
      <c r="A64">
        <v>2014</v>
      </c>
      <c r="B64" s="14">
        <v>43054.605891203704</v>
      </c>
      <c r="C64" t="s">
        <v>1065</v>
      </c>
      <c r="I64" t="s">
        <v>688</v>
      </c>
    </row>
    <row r="65" spans="1:9">
      <c r="A65">
        <v>2014</v>
      </c>
      <c r="B65" s="14">
        <v>43054.605891203704</v>
      </c>
      <c r="C65" t="s">
        <v>1066</v>
      </c>
      <c r="I65" t="s">
        <v>688</v>
      </c>
    </row>
    <row r="66" spans="1:9">
      <c r="A66">
        <v>2014</v>
      </c>
      <c r="B66" s="14">
        <v>43054.605891203704</v>
      </c>
      <c r="C66" t="s">
        <v>1067</v>
      </c>
      <c r="I66" t="s">
        <v>688</v>
      </c>
    </row>
    <row r="67" spans="1:9">
      <c r="A67">
        <v>2014</v>
      </c>
      <c r="B67" s="14">
        <v>43054.605891203704</v>
      </c>
      <c r="C67" t="s">
        <v>1068</v>
      </c>
      <c r="I67" t="s">
        <v>688</v>
      </c>
    </row>
    <row r="68" spans="1:9">
      <c r="A68">
        <v>2014</v>
      </c>
      <c r="B68" s="14">
        <v>43054.605891203704</v>
      </c>
      <c r="C68" t="s">
        <v>1069</v>
      </c>
      <c r="I68" t="s">
        <v>688</v>
      </c>
    </row>
    <row r="69" spans="1:9">
      <c r="A69">
        <v>2014</v>
      </c>
      <c r="B69" s="14">
        <v>43054.605891203704</v>
      </c>
      <c r="C69" t="s">
        <v>1070</v>
      </c>
      <c r="I69" t="s">
        <v>688</v>
      </c>
    </row>
    <row r="70" spans="1:9">
      <c r="A70">
        <v>2014</v>
      </c>
      <c r="B70" s="14">
        <v>43054.605891203704</v>
      </c>
      <c r="C70" t="s">
        <v>1071</v>
      </c>
      <c r="I70" t="s">
        <v>688</v>
      </c>
    </row>
    <row r="71" spans="1:9">
      <c r="A71">
        <v>2014</v>
      </c>
      <c r="B71" s="14">
        <v>43054.605891203704</v>
      </c>
      <c r="C71" t="s">
        <v>1072</v>
      </c>
      <c r="I71" t="s">
        <v>688</v>
      </c>
    </row>
    <row r="72" spans="1:9">
      <c r="A72">
        <v>2014</v>
      </c>
      <c r="B72" s="14">
        <v>43054.605891203704</v>
      </c>
      <c r="C72" t="s">
        <v>1073</v>
      </c>
      <c r="I72" t="s">
        <v>688</v>
      </c>
    </row>
    <row r="73" spans="1:9">
      <c r="A73">
        <v>2014</v>
      </c>
      <c r="B73" s="14">
        <v>43054.605891203704</v>
      </c>
      <c r="C73" t="s">
        <v>1074</v>
      </c>
      <c r="I73" t="s">
        <v>688</v>
      </c>
    </row>
    <row r="74" spans="1:9">
      <c r="A74">
        <v>2014</v>
      </c>
      <c r="B74" s="14">
        <v>43054.605891203704</v>
      </c>
      <c r="C74" t="s">
        <v>1075</v>
      </c>
      <c r="I74" t="s">
        <v>688</v>
      </c>
    </row>
    <row r="75" spans="1:9">
      <c r="A75">
        <v>2014</v>
      </c>
      <c r="B75" s="14">
        <v>43054.605891203704</v>
      </c>
      <c r="C75" t="s">
        <v>1076</v>
      </c>
      <c r="I75" t="s">
        <v>688</v>
      </c>
    </row>
    <row r="76" spans="1:9">
      <c r="A76">
        <v>2014</v>
      </c>
      <c r="B76" s="14">
        <v>43054.605891203704</v>
      </c>
      <c r="C76" t="s">
        <v>1077</v>
      </c>
      <c r="I76" t="s">
        <v>688</v>
      </c>
    </row>
    <row r="77" spans="1:9">
      <c r="A77">
        <v>2014</v>
      </c>
      <c r="B77" s="14">
        <v>43054.605891203704</v>
      </c>
      <c r="C77" t="s">
        <v>1078</v>
      </c>
      <c r="I77" t="s">
        <v>688</v>
      </c>
    </row>
    <row r="78" spans="1:9">
      <c r="A78">
        <v>2014</v>
      </c>
      <c r="B78" s="14">
        <v>43054.605891203704</v>
      </c>
      <c r="C78" t="s">
        <v>1079</v>
      </c>
      <c r="I78" t="s">
        <v>688</v>
      </c>
    </row>
    <row r="79" spans="1:9">
      <c r="A79">
        <v>2014</v>
      </c>
      <c r="B79" s="14">
        <v>43054.605891203704</v>
      </c>
      <c r="C79" t="s">
        <v>1080</v>
      </c>
      <c r="I79" t="s">
        <v>688</v>
      </c>
    </row>
    <row r="80" spans="1:9">
      <c r="A80">
        <v>2014</v>
      </c>
      <c r="B80" s="14">
        <v>43054.605891203704</v>
      </c>
      <c r="C80" t="s">
        <v>1081</v>
      </c>
      <c r="I80" t="s">
        <v>688</v>
      </c>
    </row>
    <row r="81" spans="1:34">
      <c r="A81">
        <v>2014</v>
      </c>
      <c r="B81" s="14">
        <v>43054.605891203704</v>
      </c>
      <c r="C81" t="s">
        <v>1082</v>
      </c>
      <c r="I81" t="s">
        <v>688</v>
      </c>
    </row>
    <row r="82" spans="1:34">
      <c r="A82">
        <v>2014</v>
      </c>
      <c r="B82" s="14">
        <v>43054.605891203704</v>
      </c>
      <c r="C82" t="s">
        <v>1083</v>
      </c>
      <c r="I82" t="s">
        <v>688</v>
      </c>
    </row>
    <row r="83" spans="1:34">
      <c r="A83">
        <v>2014</v>
      </c>
      <c r="B83" s="14">
        <v>43054.605891203704</v>
      </c>
      <c r="C83" t="s">
        <v>1084</v>
      </c>
      <c r="I83" t="s">
        <v>687</v>
      </c>
    </row>
    <row r="84" spans="1:34">
      <c r="A84">
        <v>2015</v>
      </c>
      <c r="B84" s="14">
        <v>43054.605891203704</v>
      </c>
      <c r="C84">
        <v>20</v>
      </c>
      <c r="D84" t="s">
        <v>688</v>
      </c>
      <c r="E84" t="s">
        <v>688</v>
      </c>
      <c r="F84" t="s">
        <v>688</v>
      </c>
      <c r="G84" t="s">
        <v>688</v>
      </c>
      <c r="H84" t="s">
        <v>688</v>
      </c>
      <c r="I84" t="s">
        <v>688</v>
      </c>
      <c r="J84" t="s">
        <v>688</v>
      </c>
      <c r="K84" t="s">
        <v>688</v>
      </c>
      <c r="L84" t="s">
        <v>688</v>
      </c>
      <c r="M84" t="s">
        <v>688</v>
      </c>
      <c r="N84" t="s">
        <v>688</v>
      </c>
      <c r="O84" t="s">
        <v>688</v>
      </c>
      <c r="P84" t="s">
        <v>688</v>
      </c>
      <c r="Q84" t="s">
        <v>688</v>
      </c>
      <c r="R84" t="s">
        <v>688</v>
      </c>
      <c r="S84" t="s">
        <v>688</v>
      </c>
      <c r="T84" t="s">
        <v>688</v>
      </c>
      <c r="U84" t="s">
        <v>688</v>
      </c>
      <c r="V84" t="s">
        <v>688</v>
      </c>
      <c r="W84" t="s">
        <v>688</v>
      </c>
      <c r="X84" t="s">
        <v>688</v>
      </c>
      <c r="Y84" t="s">
        <v>688</v>
      </c>
      <c r="Z84" t="s">
        <v>688</v>
      </c>
      <c r="AA84" t="s">
        <v>688</v>
      </c>
      <c r="AB84" t="s">
        <v>688</v>
      </c>
      <c r="AC84" t="s">
        <v>688</v>
      </c>
      <c r="AD84" t="s">
        <v>688</v>
      </c>
      <c r="AE84" t="s">
        <v>688</v>
      </c>
      <c r="AF84" t="s">
        <v>688</v>
      </c>
      <c r="AG84" t="s">
        <v>688</v>
      </c>
      <c r="AH84" t="s">
        <v>688</v>
      </c>
    </row>
    <row r="85" spans="1:34">
      <c r="A85">
        <v>2015</v>
      </c>
      <c r="B85" s="14">
        <v>43054.605891203704</v>
      </c>
      <c r="C85">
        <v>21</v>
      </c>
      <c r="D85" t="s">
        <v>688</v>
      </c>
      <c r="E85" t="s">
        <v>688</v>
      </c>
      <c r="F85" t="s">
        <v>688</v>
      </c>
      <c r="G85" t="s">
        <v>687</v>
      </c>
      <c r="H85" t="s">
        <v>688</v>
      </c>
      <c r="I85" t="s">
        <v>688</v>
      </c>
      <c r="J85" t="s">
        <v>688</v>
      </c>
      <c r="K85" t="s">
        <v>688</v>
      </c>
      <c r="L85" t="s">
        <v>688</v>
      </c>
      <c r="M85" t="s">
        <v>688</v>
      </c>
      <c r="N85" t="s">
        <v>688</v>
      </c>
      <c r="O85" t="s">
        <v>688</v>
      </c>
      <c r="P85" t="s">
        <v>688</v>
      </c>
      <c r="Q85" t="s">
        <v>688</v>
      </c>
      <c r="R85" t="s">
        <v>688</v>
      </c>
      <c r="S85" t="s">
        <v>687</v>
      </c>
      <c r="T85" t="s">
        <v>688</v>
      </c>
      <c r="U85" t="s">
        <v>687</v>
      </c>
      <c r="V85" t="s">
        <v>688</v>
      </c>
      <c r="W85" t="s">
        <v>687</v>
      </c>
      <c r="X85" t="s">
        <v>687</v>
      </c>
      <c r="Y85" t="s">
        <v>687</v>
      </c>
      <c r="Z85" t="s">
        <v>688</v>
      </c>
      <c r="AA85" t="s">
        <v>688</v>
      </c>
      <c r="AB85" t="s">
        <v>688</v>
      </c>
      <c r="AC85" t="s">
        <v>687</v>
      </c>
      <c r="AD85" t="s">
        <v>688</v>
      </c>
      <c r="AE85" t="s">
        <v>688</v>
      </c>
      <c r="AF85" t="s">
        <v>687</v>
      </c>
      <c r="AG85" t="s">
        <v>688</v>
      </c>
      <c r="AH85" t="s">
        <v>688</v>
      </c>
    </row>
    <row r="86" spans="1:34">
      <c r="A86">
        <v>2015</v>
      </c>
      <c r="B86" s="14">
        <v>43054.605891203704</v>
      </c>
      <c r="C86">
        <v>22</v>
      </c>
      <c r="D86" t="s">
        <v>688</v>
      </c>
      <c r="E86" t="s">
        <v>688</v>
      </c>
      <c r="F86" t="s">
        <v>687</v>
      </c>
      <c r="G86" t="s">
        <v>687</v>
      </c>
      <c r="H86" t="s">
        <v>688</v>
      </c>
      <c r="I86" t="s">
        <v>688</v>
      </c>
      <c r="J86" t="s">
        <v>687</v>
      </c>
      <c r="K86" t="s">
        <v>687</v>
      </c>
      <c r="L86" t="s">
        <v>688</v>
      </c>
      <c r="M86" t="s">
        <v>687</v>
      </c>
      <c r="N86" t="s">
        <v>688</v>
      </c>
      <c r="O86" t="s">
        <v>687</v>
      </c>
      <c r="P86" t="s">
        <v>687</v>
      </c>
      <c r="Q86" t="s">
        <v>688</v>
      </c>
      <c r="R86" t="s">
        <v>687</v>
      </c>
      <c r="S86" t="s">
        <v>687</v>
      </c>
      <c r="T86" t="s">
        <v>688</v>
      </c>
      <c r="U86" t="s">
        <v>687</v>
      </c>
      <c r="V86" t="s">
        <v>687</v>
      </c>
      <c r="W86" t="s">
        <v>687</v>
      </c>
      <c r="X86" t="s">
        <v>687</v>
      </c>
      <c r="Y86" t="s">
        <v>687</v>
      </c>
      <c r="Z86" t="s">
        <v>688</v>
      </c>
      <c r="AA86" t="s">
        <v>687</v>
      </c>
      <c r="AB86" t="s">
        <v>688</v>
      </c>
      <c r="AC86" t="s">
        <v>687</v>
      </c>
      <c r="AD86" t="s">
        <v>688</v>
      </c>
      <c r="AE86" t="s">
        <v>688</v>
      </c>
      <c r="AF86" t="s">
        <v>687</v>
      </c>
      <c r="AG86" t="s">
        <v>688</v>
      </c>
      <c r="AH86" t="s">
        <v>688</v>
      </c>
    </row>
    <row r="87" spans="1:34">
      <c r="A87">
        <v>2015</v>
      </c>
      <c r="B87" s="14">
        <v>43054.605891203704</v>
      </c>
      <c r="C87">
        <v>23</v>
      </c>
      <c r="D87" t="s">
        <v>688</v>
      </c>
      <c r="E87" t="s">
        <v>688</v>
      </c>
      <c r="F87" t="s">
        <v>687</v>
      </c>
      <c r="G87" t="s">
        <v>687</v>
      </c>
      <c r="H87" t="s">
        <v>688</v>
      </c>
      <c r="I87" t="s">
        <v>688</v>
      </c>
      <c r="J87" t="s">
        <v>687</v>
      </c>
      <c r="K87" t="s">
        <v>687</v>
      </c>
      <c r="L87" t="s">
        <v>687</v>
      </c>
      <c r="M87" t="s">
        <v>688</v>
      </c>
      <c r="N87" t="s">
        <v>688</v>
      </c>
      <c r="O87" t="s">
        <v>688</v>
      </c>
      <c r="P87" t="s">
        <v>687</v>
      </c>
      <c r="Q87" t="s">
        <v>688</v>
      </c>
      <c r="R87" t="s">
        <v>687</v>
      </c>
      <c r="S87" t="s">
        <v>687</v>
      </c>
      <c r="T87" t="s">
        <v>688</v>
      </c>
      <c r="U87" t="s">
        <v>687</v>
      </c>
      <c r="V87" t="s">
        <v>687</v>
      </c>
      <c r="W87" t="s">
        <v>687</v>
      </c>
      <c r="X87" t="s">
        <v>687</v>
      </c>
      <c r="Y87" t="s">
        <v>687</v>
      </c>
      <c r="Z87" t="s">
        <v>688</v>
      </c>
      <c r="AA87" t="s">
        <v>688</v>
      </c>
      <c r="AB87" t="s">
        <v>688</v>
      </c>
      <c r="AC87" t="s">
        <v>687</v>
      </c>
      <c r="AD87" t="s">
        <v>688</v>
      </c>
      <c r="AE87" t="s">
        <v>688</v>
      </c>
      <c r="AF87" t="s">
        <v>687</v>
      </c>
      <c r="AG87" t="s">
        <v>688</v>
      </c>
      <c r="AH87" t="s">
        <v>688</v>
      </c>
    </row>
    <row r="88" spans="1:34">
      <c r="A88">
        <v>2015</v>
      </c>
      <c r="B88" s="14">
        <v>43054.605891203704</v>
      </c>
      <c r="C88">
        <v>24</v>
      </c>
      <c r="D88" t="s">
        <v>688</v>
      </c>
      <c r="E88" t="s">
        <v>688</v>
      </c>
      <c r="F88" t="s">
        <v>688</v>
      </c>
      <c r="G88" t="s">
        <v>687</v>
      </c>
      <c r="H88" t="s">
        <v>688</v>
      </c>
      <c r="I88" t="s">
        <v>688</v>
      </c>
      <c r="J88" t="s">
        <v>687</v>
      </c>
      <c r="K88" t="s">
        <v>687</v>
      </c>
      <c r="L88" t="s">
        <v>688</v>
      </c>
      <c r="M88" t="s">
        <v>688</v>
      </c>
      <c r="N88" t="s">
        <v>688</v>
      </c>
      <c r="O88" t="s">
        <v>688</v>
      </c>
      <c r="P88" t="s">
        <v>688</v>
      </c>
      <c r="Q88" t="s">
        <v>688</v>
      </c>
      <c r="R88" t="s">
        <v>687</v>
      </c>
      <c r="S88" t="s">
        <v>687</v>
      </c>
      <c r="T88" t="s">
        <v>688</v>
      </c>
      <c r="U88" t="s">
        <v>687</v>
      </c>
      <c r="V88" t="s">
        <v>687</v>
      </c>
      <c r="W88" t="s">
        <v>688</v>
      </c>
      <c r="X88" t="s">
        <v>688</v>
      </c>
      <c r="Y88" t="s">
        <v>687</v>
      </c>
      <c r="Z88" t="s">
        <v>688</v>
      </c>
      <c r="AA88" t="s">
        <v>688</v>
      </c>
      <c r="AB88" t="s">
        <v>688</v>
      </c>
      <c r="AC88" t="s">
        <v>687</v>
      </c>
      <c r="AD88" t="s">
        <v>688</v>
      </c>
      <c r="AE88" t="s">
        <v>688</v>
      </c>
      <c r="AF88" t="s">
        <v>688</v>
      </c>
      <c r="AG88" t="s">
        <v>688</v>
      </c>
      <c r="AH88" t="s">
        <v>688</v>
      </c>
    </row>
    <row r="89" spans="1:34">
      <c r="A89">
        <v>2015</v>
      </c>
      <c r="B89" s="14">
        <v>43054.605891203704</v>
      </c>
      <c r="C89">
        <v>25</v>
      </c>
      <c r="D89" t="s">
        <v>688</v>
      </c>
      <c r="E89" t="s">
        <v>688</v>
      </c>
      <c r="F89" t="s">
        <v>688</v>
      </c>
      <c r="G89" t="s">
        <v>687</v>
      </c>
      <c r="H89" t="s">
        <v>688</v>
      </c>
      <c r="I89" t="s">
        <v>688</v>
      </c>
      <c r="J89" t="s">
        <v>688</v>
      </c>
      <c r="K89" t="s">
        <v>687</v>
      </c>
      <c r="L89" t="s">
        <v>688</v>
      </c>
      <c r="M89" t="s">
        <v>688</v>
      </c>
      <c r="N89" t="s">
        <v>688</v>
      </c>
      <c r="O89" t="s">
        <v>688</v>
      </c>
      <c r="P89" t="s">
        <v>687</v>
      </c>
      <c r="Q89" t="s">
        <v>688</v>
      </c>
      <c r="R89" t="s">
        <v>687</v>
      </c>
      <c r="S89" t="s">
        <v>688</v>
      </c>
      <c r="T89" t="s">
        <v>688</v>
      </c>
      <c r="U89" t="s">
        <v>687</v>
      </c>
      <c r="V89" t="s">
        <v>687</v>
      </c>
      <c r="W89" t="s">
        <v>688</v>
      </c>
      <c r="X89" t="s">
        <v>688</v>
      </c>
      <c r="Y89" t="s">
        <v>687</v>
      </c>
      <c r="Z89" t="s">
        <v>688</v>
      </c>
      <c r="AA89" t="s">
        <v>688</v>
      </c>
      <c r="AB89" t="s">
        <v>688</v>
      </c>
      <c r="AC89" t="s">
        <v>687</v>
      </c>
      <c r="AD89" t="s">
        <v>688</v>
      </c>
      <c r="AE89" t="s">
        <v>688</v>
      </c>
      <c r="AF89" t="s">
        <v>687</v>
      </c>
      <c r="AG89" t="s">
        <v>688</v>
      </c>
      <c r="AH89" t="s">
        <v>688</v>
      </c>
    </row>
    <row r="90" spans="1:34">
      <c r="A90">
        <v>2015</v>
      </c>
      <c r="B90" s="14">
        <v>43054.605891203704</v>
      </c>
      <c r="C90">
        <v>26</v>
      </c>
      <c r="D90" t="s">
        <v>687</v>
      </c>
      <c r="E90" t="s">
        <v>687</v>
      </c>
      <c r="F90" t="s">
        <v>687</v>
      </c>
      <c r="G90" t="s">
        <v>687</v>
      </c>
      <c r="H90" t="s">
        <v>687</v>
      </c>
      <c r="I90" t="s">
        <v>688</v>
      </c>
      <c r="J90" t="s">
        <v>687</v>
      </c>
      <c r="K90" t="s">
        <v>687</v>
      </c>
      <c r="L90" t="s">
        <v>688</v>
      </c>
      <c r="M90" t="s">
        <v>687</v>
      </c>
      <c r="N90" t="s">
        <v>688</v>
      </c>
      <c r="O90" t="s">
        <v>688</v>
      </c>
      <c r="P90" t="s">
        <v>687</v>
      </c>
      <c r="Q90" t="s">
        <v>687</v>
      </c>
      <c r="R90" t="s">
        <v>687</v>
      </c>
      <c r="S90" t="s">
        <v>688</v>
      </c>
      <c r="T90" t="s">
        <v>688</v>
      </c>
      <c r="U90" t="s">
        <v>687</v>
      </c>
      <c r="V90" t="s">
        <v>687</v>
      </c>
      <c r="W90" t="s">
        <v>687</v>
      </c>
      <c r="X90" t="s">
        <v>687</v>
      </c>
      <c r="Y90" t="s">
        <v>687</v>
      </c>
      <c r="Z90" t="s">
        <v>688</v>
      </c>
      <c r="AA90" t="s">
        <v>688</v>
      </c>
      <c r="AB90" t="s">
        <v>687</v>
      </c>
      <c r="AC90" t="s">
        <v>687</v>
      </c>
      <c r="AD90" t="s">
        <v>688</v>
      </c>
      <c r="AE90" t="s">
        <v>688</v>
      </c>
      <c r="AF90" t="s">
        <v>688</v>
      </c>
      <c r="AG90" t="s">
        <v>688</v>
      </c>
      <c r="AH90" t="s">
        <v>688</v>
      </c>
    </row>
    <row r="91" spans="1:34">
      <c r="A91">
        <v>2015</v>
      </c>
      <c r="B91" s="14">
        <v>43054.605891203704</v>
      </c>
      <c r="C91">
        <v>27</v>
      </c>
      <c r="D91" t="s">
        <v>688</v>
      </c>
      <c r="E91" t="s">
        <v>688</v>
      </c>
      <c r="F91" t="s">
        <v>687</v>
      </c>
      <c r="G91" t="s">
        <v>687</v>
      </c>
      <c r="H91" t="s">
        <v>688</v>
      </c>
      <c r="I91" t="s">
        <v>688</v>
      </c>
      <c r="J91" t="s">
        <v>687</v>
      </c>
      <c r="K91" t="s">
        <v>687</v>
      </c>
      <c r="L91" t="s">
        <v>688</v>
      </c>
      <c r="M91" t="s">
        <v>687</v>
      </c>
      <c r="N91" t="s">
        <v>688</v>
      </c>
      <c r="O91" t="s">
        <v>688</v>
      </c>
      <c r="P91" t="s">
        <v>687</v>
      </c>
      <c r="Q91" t="s">
        <v>688</v>
      </c>
      <c r="R91" t="s">
        <v>687</v>
      </c>
      <c r="S91" t="s">
        <v>687</v>
      </c>
      <c r="T91" t="s">
        <v>688</v>
      </c>
      <c r="U91" t="s">
        <v>687</v>
      </c>
      <c r="V91" t="s">
        <v>687</v>
      </c>
      <c r="W91" t="s">
        <v>688</v>
      </c>
      <c r="X91" t="s">
        <v>687</v>
      </c>
      <c r="Y91" t="s">
        <v>687</v>
      </c>
      <c r="Z91" t="s">
        <v>688</v>
      </c>
      <c r="AA91" t="s">
        <v>687</v>
      </c>
      <c r="AB91" t="s">
        <v>687</v>
      </c>
      <c r="AC91" t="s">
        <v>687</v>
      </c>
      <c r="AD91" t="s">
        <v>688</v>
      </c>
      <c r="AE91" t="s">
        <v>687</v>
      </c>
      <c r="AF91" t="s">
        <v>688</v>
      </c>
      <c r="AG91" t="s">
        <v>687</v>
      </c>
      <c r="AH91" t="s">
        <v>688</v>
      </c>
    </row>
    <row r="92" spans="1:34">
      <c r="A92">
        <v>2015</v>
      </c>
      <c r="B92" s="14">
        <v>43054.605891203704</v>
      </c>
      <c r="C92">
        <v>28</v>
      </c>
      <c r="D92" t="s">
        <v>688</v>
      </c>
      <c r="E92" t="s">
        <v>688</v>
      </c>
      <c r="F92" t="s">
        <v>688</v>
      </c>
      <c r="G92" t="s">
        <v>687</v>
      </c>
      <c r="H92" t="s">
        <v>688</v>
      </c>
      <c r="I92" t="s">
        <v>688</v>
      </c>
      <c r="J92" t="s">
        <v>687</v>
      </c>
      <c r="K92" t="s">
        <v>687</v>
      </c>
      <c r="L92" t="s">
        <v>688</v>
      </c>
      <c r="M92" t="s">
        <v>688</v>
      </c>
      <c r="N92" t="s">
        <v>688</v>
      </c>
      <c r="O92" t="s">
        <v>688</v>
      </c>
      <c r="P92" t="s">
        <v>687</v>
      </c>
      <c r="Q92" t="s">
        <v>687</v>
      </c>
      <c r="R92" t="s">
        <v>687</v>
      </c>
      <c r="S92" t="s">
        <v>687</v>
      </c>
      <c r="T92" t="s">
        <v>688</v>
      </c>
      <c r="U92" t="s">
        <v>687</v>
      </c>
      <c r="V92" t="s">
        <v>687</v>
      </c>
      <c r="W92" t="s">
        <v>687</v>
      </c>
      <c r="X92" t="s">
        <v>687</v>
      </c>
      <c r="Y92" t="s">
        <v>687</v>
      </c>
      <c r="Z92" t="s">
        <v>688</v>
      </c>
      <c r="AA92" t="s">
        <v>688</v>
      </c>
      <c r="AB92" t="s">
        <v>688</v>
      </c>
      <c r="AC92" t="s">
        <v>687</v>
      </c>
      <c r="AD92" t="s">
        <v>688</v>
      </c>
      <c r="AE92" t="s">
        <v>688</v>
      </c>
      <c r="AF92" t="s">
        <v>688</v>
      </c>
      <c r="AG92" t="s">
        <v>688</v>
      </c>
      <c r="AH92" t="s">
        <v>688</v>
      </c>
    </row>
    <row r="93" spans="1:34">
      <c r="A93">
        <v>2015</v>
      </c>
      <c r="B93" s="14">
        <v>43054.605891203704</v>
      </c>
      <c r="C93">
        <v>29</v>
      </c>
      <c r="D93" t="s">
        <v>688</v>
      </c>
      <c r="E93" t="s">
        <v>688</v>
      </c>
      <c r="F93" t="s">
        <v>688</v>
      </c>
      <c r="G93" t="s">
        <v>688</v>
      </c>
      <c r="H93" t="s">
        <v>688</v>
      </c>
      <c r="I93" t="s">
        <v>688</v>
      </c>
      <c r="J93" t="s">
        <v>688</v>
      </c>
      <c r="K93" t="s">
        <v>688</v>
      </c>
      <c r="L93" t="s">
        <v>688</v>
      </c>
      <c r="M93" t="s">
        <v>688</v>
      </c>
      <c r="N93" t="s">
        <v>688</v>
      </c>
      <c r="O93" t="s">
        <v>688</v>
      </c>
      <c r="P93" t="s">
        <v>688</v>
      </c>
      <c r="Q93" t="s">
        <v>688</v>
      </c>
      <c r="R93" t="s">
        <v>688</v>
      </c>
      <c r="S93" t="s">
        <v>687</v>
      </c>
      <c r="T93" t="s">
        <v>688</v>
      </c>
      <c r="U93" t="s">
        <v>687</v>
      </c>
      <c r="V93" t="s">
        <v>688</v>
      </c>
      <c r="W93" t="s">
        <v>688</v>
      </c>
      <c r="X93" t="s">
        <v>688</v>
      </c>
      <c r="Y93" t="s">
        <v>687</v>
      </c>
      <c r="Z93" t="s">
        <v>688</v>
      </c>
      <c r="AA93" t="s">
        <v>688</v>
      </c>
      <c r="AB93" t="s">
        <v>688</v>
      </c>
      <c r="AC93" t="s">
        <v>687</v>
      </c>
      <c r="AD93" t="s">
        <v>688</v>
      </c>
      <c r="AE93" t="s">
        <v>688</v>
      </c>
      <c r="AF93" t="s">
        <v>688</v>
      </c>
      <c r="AG93" t="s">
        <v>688</v>
      </c>
      <c r="AH93" t="s">
        <v>688</v>
      </c>
    </row>
    <row r="94" spans="1:34">
      <c r="A94">
        <v>2015</v>
      </c>
      <c r="B94" s="14">
        <v>43054.605891203704</v>
      </c>
      <c r="C94">
        <v>30</v>
      </c>
      <c r="D94" t="s">
        <v>688</v>
      </c>
      <c r="E94" t="s">
        <v>688</v>
      </c>
      <c r="F94" t="s">
        <v>688</v>
      </c>
      <c r="G94" t="s">
        <v>687</v>
      </c>
      <c r="H94" t="s">
        <v>688</v>
      </c>
      <c r="I94" t="s">
        <v>688</v>
      </c>
      <c r="J94" t="s">
        <v>688</v>
      </c>
      <c r="K94" t="s">
        <v>688</v>
      </c>
      <c r="L94" t="s">
        <v>688</v>
      </c>
      <c r="M94" t="s">
        <v>688</v>
      </c>
      <c r="N94" t="s">
        <v>688</v>
      </c>
      <c r="O94" t="s">
        <v>688</v>
      </c>
      <c r="P94" t="s">
        <v>688</v>
      </c>
      <c r="Q94" t="s">
        <v>688</v>
      </c>
      <c r="R94" t="s">
        <v>688</v>
      </c>
      <c r="S94" t="s">
        <v>687</v>
      </c>
      <c r="T94" t="s">
        <v>688</v>
      </c>
      <c r="U94" t="s">
        <v>687</v>
      </c>
      <c r="V94" t="s">
        <v>688</v>
      </c>
      <c r="W94" t="s">
        <v>687</v>
      </c>
      <c r="X94" t="s">
        <v>688</v>
      </c>
      <c r="Y94" t="s">
        <v>687</v>
      </c>
      <c r="Z94" t="s">
        <v>687</v>
      </c>
      <c r="AA94" t="s">
        <v>688</v>
      </c>
      <c r="AB94" t="s">
        <v>688</v>
      </c>
      <c r="AC94" t="s">
        <v>687</v>
      </c>
      <c r="AD94" t="s">
        <v>688</v>
      </c>
      <c r="AE94" t="s">
        <v>688</v>
      </c>
      <c r="AF94" t="s">
        <v>688</v>
      </c>
      <c r="AG94" t="s">
        <v>688</v>
      </c>
      <c r="AH94" t="s">
        <v>688</v>
      </c>
    </row>
    <row r="95" spans="1:34">
      <c r="A95">
        <v>2015</v>
      </c>
      <c r="B95" s="14">
        <v>43054.605891203704</v>
      </c>
      <c r="C95">
        <v>31</v>
      </c>
      <c r="D95" t="s">
        <v>688</v>
      </c>
      <c r="E95" t="s">
        <v>688</v>
      </c>
      <c r="F95" t="s">
        <v>688</v>
      </c>
      <c r="G95" t="s">
        <v>687</v>
      </c>
      <c r="H95" t="s">
        <v>688</v>
      </c>
      <c r="I95" t="s">
        <v>688</v>
      </c>
      <c r="J95" t="s">
        <v>688</v>
      </c>
      <c r="K95" t="s">
        <v>688</v>
      </c>
      <c r="L95" t="s">
        <v>688</v>
      </c>
      <c r="M95" t="s">
        <v>688</v>
      </c>
      <c r="N95" t="s">
        <v>688</v>
      </c>
      <c r="O95" t="s">
        <v>688</v>
      </c>
      <c r="P95" t="s">
        <v>688</v>
      </c>
      <c r="Q95" t="s">
        <v>688</v>
      </c>
      <c r="R95" t="s">
        <v>687</v>
      </c>
      <c r="S95" t="s">
        <v>687</v>
      </c>
      <c r="T95" t="s">
        <v>688</v>
      </c>
      <c r="U95" t="s">
        <v>687</v>
      </c>
      <c r="V95" t="s">
        <v>688</v>
      </c>
      <c r="W95" t="s">
        <v>688</v>
      </c>
      <c r="X95" t="s">
        <v>688</v>
      </c>
      <c r="Y95" t="s">
        <v>687</v>
      </c>
      <c r="Z95" t="s">
        <v>688</v>
      </c>
      <c r="AA95" t="s">
        <v>688</v>
      </c>
      <c r="AB95" t="s">
        <v>688</v>
      </c>
      <c r="AC95" t="s">
        <v>688</v>
      </c>
      <c r="AD95" t="s">
        <v>688</v>
      </c>
      <c r="AE95" t="s">
        <v>688</v>
      </c>
      <c r="AF95" t="s">
        <v>688</v>
      </c>
      <c r="AG95" t="s">
        <v>688</v>
      </c>
      <c r="AH95" t="s">
        <v>688</v>
      </c>
    </row>
    <row r="96" spans="1:34">
      <c r="A96">
        <v>2015</v>
      </c>
      <c r="B96" s="14">
        <v>43054.605891203704</v>
      </c>
      <c r="C96">
        <v>32</v>
      </c>
      <c r="D96" t="s">
        <v>688</v>
      </c>
      <c r="E96" t="s">
        <v>688</v>
      </c>
      <c r="F96" t="s">
        <v>688</v>
      </c>
      <c r="G96" t="s">
        <v>688</v>
      </c>
      <c r="H96" t="s">
        <v>688</v>
      </c>
      <c r="I96" t="s">
        <v>688</v>
      </c>
      <c r="J96" t="s">
        <v>688</v>
      </c>
      <c r="K96" t="s">
        <v>688</v>
      </c>
      <c r="L96" t="s">
        <v>688</v>
      </c>
      <c r="M96" t="s">
        <v>688</v>
      </c>
      <c r="N96" t="s">
        <v>688</v>
      </c>
      <c r="O96" t="s">
        <v>688</v>
      </c>
      <c r="P96" t="s">
        <v>688</v>
      </c>
      <c r="Q96" t="s">
        <v>688</v>
      </c>
      <c r="R96" t="s">
        <v>688</v>
      </c>
      <c r="S96" t="s">
        <v>687</v>
      </c>
      <c r="T96" t="s">
        <v>688</v>
      </c>
      <c r="U96" t="s">
        <v>687</v>
      </c>
      <c r="V96" t="s">
        <v>688</v>
      </c>
      <c r="W96" t="s">
        <v>687</v>
      </c>
      <c r="X96" t="s">
        <v>688</v>
      </c>
      <c r="Y96" t="s">
        <v>687</v>
      </c>
      <c r="Z96" t="s">
        <v>688</v>
      </c>
      <c r="AA96" t="s">
        <v>688</v>
      </c>
      <c r="AB96" t="s">
        <v>688</v>
      </c>
      <c r="AC96" t="s">
        <v>688</v>
      </c>
      <c r="AD96" t="s">
        <v>688</v>
      </c>
      <c r="AE96" t="s">
        <v>688</v>
      </c>
      <c r="AF96" t="s">
        <v>688</v>
      </c>
      <c r="AG96" t="s">
        <v>688</v>
      </c>
      <c r="AH96" t="s">
        <v>688</v>
      </c>
    </row>
    <row r="97" spans="1:34">
      <c r="A97">
        <v>2015</v>
      </c>
      <c r="B97" s="14">
        <v>43054.605891203704</v>
      </c>
      <c r="C97">
        <v>33</v>
      </c>
      <c r="D97" t="s">
        <v>688</v>
      </c>
      <c r="E97" t="s">
        <v>688</v>
      </c>
      <c r="F97" t="s">
        <v>687</v>
      </c>
      <c r="G97" t="s">
        <v>687</v>
      </c>
      <c r="H97" t="s">
        <v>688</v>
      </c>
      <c r="I97" t="s">
        <v>688</v>
      </c>
      <c r="J97" t="s">
        <v>688</v>
      </c>
      <c r="K97" t="s">
        <v>687</v>
      </c>
      <c r="L97" t="s">
        <v>688</v>
      </c>
      <c r="M97" t="s">
        <v>688</v>
      </c>
      <c r="N97" t="s">
        <v>688</v>
      </c>
      <c r="O97" t="s">
        <v>688</v>
      </c>
      <c r="P97" t="s">
        <v>688</v>
      </c>
      <c r="Q97" t="s">
        <v>688</v>
      </c>
      <c r="R97" t="s">
        <v>687</v>
      </c>
      <c r="S97" t="s">
        <v>687</v>
      </c>
      <c r="T97" t="s">
        <v>688</v>
      </c>
      <c r="U97" t="s">
        <v>687</v>
      </c>
      <c r="V97" t="s">
        <v>688</v>
      </c>
      <c r="W97" t="s">
        <v>687</v>
      </c>
      <c r="X97" t="s">
        <v>687</v>
      </c>
      <c r="Y97" t="s">
        <v>687</v>
      </c>
      <c r="Z97" t="s">
        <v>688</v>
      </c>
      <c r="AA97" t="s">
        <v>688</v>
      </c>
      <c r="AB97" t="s">
        <v>688</v>
      </c>
      <c r="AC97" t="s">
        <v>687</v>
      </c>
      <c r="AD97" t="s">
        <v>688</v>
      </c>
      <c r="AE97" t="s">
        <v>688</v>
      </c>
      <c r="AF97" t="s">
        <v>688</v>
      </c>
      <c r="AG97" t="s">
        <v>688</v>
      </c>
      <c r="AH97" t="s">
        <v>688</v>
      </c>
    </row>
    <row r="98" spans="1:34">
      <c r="A98">
        <v>2015</v>
      </c>
      <c r="B98" s="14">
        <v>43054.605891203704</v>
      </c>
      <c r="C98">
        <v>34</v>
      </c>
      <c r="D98" t="s">
        <v>688</v>
      </c>
      <c r="E98" t="s">
        <v>688</v>
      </c>
      <c r="F98" t="s">
        <v>688</v>
      </c>
      <c r="G98" t="s">
        <v>687</v>
      </c>
      <c r="H98" t="s">
        <v>688</v>
      </c>
      <c r="I98" t="s">
        <v>688</v>
      </c>
      <c r="J98" t="s">
        <v>688</v>
      </c>
      <c r="K98" t="s">
        <v>687</v>
      </c>
      <c r="L98" t="s">
        <v>688</v>
      </c>
      <c r="M98" t="s">
        <v>688</v>
      </c>
      <c r="N98" t="s">
        <v>688</v>
      </c>
      <c r="O98" t="s">
        <v>687</v>
      </c>
      <c r="P98" t="s">
        <v>688</v>
      </c>
      <c r="Q98" t="s">
        <v>687</v>
      </c>
      <c r="R98" t="s">
        <v>688</v>
      </c>
      <c r="S98" t="s">
        <v>687</v>
      </c>
      <c r="T98" t="s">
        <v>688</v>
      </c>
      <c r="U98" t="s">
        <v>687</v>
      </c>
      <c r="V98" t="s">
        <v>687</v>
      </c>
      <c r="W98" t="s">
        <v>687</v>
      </c>
      <c r="X98" t="s">
        <v>688</v>
      </c>
      <c r="Y98" t="s">
        <v>687</v>
      </c>
      <c r="Z98" t="s">
        <v>688</v>
      </c>
      <c r="AA98" t="s">
        <v>688</v>
      </c>
      <c r="AB98" t="s">
        <v>688</v>
      </c>
      <c r="AC98" t="s">
        <v>687</v>
      </c>
      <c r="AD98" t="s">
        <v>688</v>
      </c>
      <c r="AE98" t="s">
        <v>688</v>
      </c>
      <c r="AF98" t="s">
        <v>687</v>
      </c>
      <c r="AG98" t="s">
        <v>687</v>
      </c>
      <c r="AH98" t="s">
        <v>688</v>
      </c>
    </row>
    <row r="99" spans="1:34">
      <c r="A99">
        <v>2015</v>
      </c>
      <c r="B99" s="14">
        <v>43054.605891203704</v>
      </c>
      <c r="C99">
        <v>35</v>
      </c>
      <c r="D99" t="s">
        <v>688</v>
      </c>
      <c r="E99" t="s">
        <v>688</v>
      </c>
      <c r="F99" t="s">
        <v>688</v>
      </c>
      <c r="G99" t="s">
        <v>687</v>
      </c>
      <c r="H99" t="s">
        <v>688</v>
      </c>
      <c r="I99" t="s">
        <v>688</v>
      </c>
      <c r="J99" t="s">
        <v>688</v>
      </c>
      <c r="K99" t="s">
        <v>688</v>
      </c>
      <c r="L99" t="s">
        <v>688</v>
      </c>
      <c r="M99" t="s">
        <v>688</v>
      </c>
      <c r="N99" t="s">
        <v>688</v>
      </c>
      <c r="O99" t="s">
        <v>688</v>
      </c>
      <c r="P99" t="s">
        <v>687</v>
      </c>
      <c r="Q99" t="s">
        <v>688</v>
      </c>
      <c r="R99" t="s">
        <v>687</v>
      </c>
      <c r="S99" t="s">
        <v>687</v>
      </c>
      <c r="T99" t="s">
        <v>688</v>
      </c>
      <c r="U99" t="s">
        <v>687</v>
      </c>
      <c r="V99" t="s">
        <v>687</v>
      </c>
      <c r="W99" t="s">
        <v>687</v>
      </c>
      <c r="X99" t="s">
        <v>688</v>
      </c>
      <c r="Y99" t="s">
        <v>687</v>
      </c>
      <c r="Z99" t="s">
        <v>688</v>
      </c>
      <c r="AA99" t="s">
        <v>688</v>
      </c>
      <c r="AB99" t="s">
        <v>688</v>
      </c>
      <c r="AC99" t="s">
        <v>687</v>
      </c>
      <c r="AD99" t="s">
        <v>687</v>
      </c>
      <c r="AE99" t="s">
        <v>688</v>
      </c>
      <c r="AF99" t="s">
        <v>687</v>
      </c>
      <c r="AG99" t="s">
        <v>688</v>
      </c>
      <c r="AH99" t="s">
        <v>687</v>
      </c>
    </row>
    <row r="100" spans="1:34">
      <c r="A100">
        <v>2015</v>
      </c>
      <c r="B100" s="14">
        <v>43054.605891203704</v>
      </c>
      <c r="C100">
        <v>36</v>
      </c>
      <c r="D100" t="s">
        <v>688</v>
      </c>
      <c r="E100" t="s">
        <v>688</v>
      </c>
      <c r="F100" t="s">
        <v>688</v>
      </c>
      <c r="G100" t="s">
        <v>687</v>
      </c>
      <c r="H100" t="s">
        <v>688</v>
      </c>
      <c r="I100" t="s">
        <v>688</v>
      </c>
      <c r="J100" t="s">
        <v>688</v>
      </c>
      <c r="K100" t="s">
        <v>688</v>
      </c>
      <c r="L100" t="s">
        <v>688</v>
      </c>
      <c r="M100" t="s">
        <v>688</v>
      </c>
      <c r="N100" t="s">
        <v>688</v>
      </c>
      <c r="O100" t="s">
        <v>688</v>
      </c>
      <c r="P100" t="s">
        <v>688</v>
      </c>
      <c r="Q100" t="s">
        <v>688</v>
      </c>
      <c r="R100" t="s">
        <v>687</v>
      </c>
      <c r="S100" t="s">
        <v>687</v>
      </c>
      <c r="T100" t="s">
        <v>688</v>
      </c>
      <c r="U100" t="s">
        <v>687</v>
      </c>
      <c r="V100" t="s">
        <v>688</v>
      </c>
      <c r="W100" t="s">
        <v>687</v>
      </c>
      <c r="X100" t="s">
        <v>688</v>
      </c>
      <c r="Y100" t="s">
        <v>687</v>
      </c>
      <c r="Z100" t="s">
        <v>688</v>
      </c>
      <c r="AA100" t="s">
        <v>688</v>
      </c>
      <c r="AB100" t="s">
        <v>688</v>
      </c>
      <c r="AC100" t="s">
        <v>688</v>
      </c>
      <c r="AD100" t="s">
        <v>688</v>
      </c>
      <c r="AE100" t="s">
        <v>688</v>
      </c>
      <c r="AF100" t="s">
        <v>688</v>
      </c>
      <c r="AG100" t="s">
        <v>688</v>
      </c>
      <c r="AH100" t="s">
        <v>688</v>
      </c>
    </row>
    <row r="101" spans="1:34">
      <c r="A101">
        <v>2015</v>
      </c>
      <c r="B101" s="14">
        <v>43054.605891203704</v>
      </c>
      <c r="C101">
        <v>37</v>
      </c>
      <c r="D101" t="s">
        <v>687</v>
      </c>
      <c r="E101" t="s">
        <v>688</v>
      </c>
      <c r="F101" t="s">
        <v>687</v>
      </c>
      <c r="G101" t="s">
        <v>687</v>
      </c>
      <c r="H101" t="s">
        <v>688</v>
      </c>
      <c r="I101" t="s">
        <v>688</v>
      </c>
      <c r="J101" t="s">
        <v>687</v>
      </c>
      <c r="K101" t="s">
        <v>687</v>
      </c>
      <c r="L101" t="s">
        <v>688</v>
      </c>
      <c r="M101" t="s">
        <v>687</v>
      </c>
      <c r="N101" t="s">
        <v>688</v>
      </c>
      <c r="O101" t="s">
        <v>687</v>
      </c>
      <c r="P101" t="s">
        <v>688</v>
      </c>
      <c r="Q101" t="s">
        <v>688</v>
      </c>
      <c r="R101" t="s">
        <v>687</v>
      </c>
      <c r="S101" t="s">
        <v>687</v>
      </c>
      <c r="T101" t="s">
        <v>688</v>
      </c>
      <c r="U101" t="s">
        <v>687</v>
      </c>
      <c r="V101" t="s">
        <v>687</v>
      </c>
      <c r="W101" t="s">
        <v>687</v>
      </c>
      <c r="X101" t="s">
        <v>687</v>
      </c>
      <c r="Y101" t="s">
        <v>687</v>
      </c>
      <c r="Z101" t="s">
        <v>688</v>
      </c>
      <c r="AA101" t="s">
        <v>687</v>
      </c>
      <c r="AB101" t="s">
        <v>688</v>
      </c>
      <c r="AC101" t="s">
        <v>687</v>
      </c>
      <c r="AD101" t="s">
        <v>687</v>
      </c>
      <c r="AE101" t="s">
        <v>688</v>
      </c>
      <c r="AF101" t="s">
        <v>687</v>
      </c>
      <c r="AG101" t="s">
        <v>687</v>
      </c>
      <c r="AH101" t="s">
        <v>687</v>
      </c>
    </row>
    <row r="102" spans="1:34">
      <c r="A102">
        <v>2015</v>
      </c>
      <c r="B102" s="14">
        <v>43054.605891203704</v>
      </c>
      <c r="C102">
        <v>38</v>
      </c>
      <c r="D102" t="s">
        <v>688</v>
      </c>
      <c r="E102" t="s">
        <v>688</v>
      </c>
      <c r="F102" t="s">
        <v>688</v>
      </c>
      <c r="G102" t="s">
        <v>687</v>
      </c>
      <c r="H102" t="s">
        <v>688</v>
      </c>
      <c r="I102" t="s">
        <v>688</v>
      </c>
      <c r="J102" t="s">
        <v>687</v>
      </c>
      <c r="K102" t="s">
        <v>687</v>
      </c>
      <c r="L102" t="s">
        <v>688</v>
      </c>
      <c r="M102" t="s">
        <v>688</v>
      </c>
      <c r="N102" t="s">
        <v>688</v>
      </c>
      <c r="O102" t="s">
        <v>688</v>
      </c>
      <c r="P102" t="s">
        <v>688</v>
      </c>
      <c r="Q102" t="s">
        <v>688</v>
      </c>
      <c r="R102" t="s">
        <v>687</v>
      </c>
      <c r="S102" t="s">
        <v>687</v>
      </c>
      <c r="T102" t="s">
        <v>688</v>
      </c>
      <c r="U102" t="s">
        <v>687</v>
      </c>
      <c r="V102" t="s">
        <v>688</v>
      </c>
      <c r="W102" t="s">
        <v>687</v>
      </c>
      <c r="X102" t="s">
        <v>687</v>
      </c>
      <c r="Y102" t="s">
        <v>687</v>
      </c>
      <c r="Z102" t="s">
        <v>688</v>
      </c>
      <c r="AA102" t="s">
        <v>688</v>
      </c>
      <c r="AB102" t="s">
        <v>688</v>
      </c>
      <c r="AC102" t="s">
        <v>687</v>
      </c>
      <c r="AD102" t="s">
        <v>688</v>
      </c>
      <c r="AE102" t="s">
        <v>688</v>
      </c>
      <c r="AF102" t="s">
        <v>687</v>
      </c>
      <c r="AG102" t="s">
        <v>688</v>
      </c>
      <c r="AH102" t="s">
        <v>688</v>
      </c>
    </row>
    <row r="103" spans="1:34">
      <c r="A103">
        <v>2015</v>
      </c>
      <c r="B103" s="14">
        <v>43054.605891203704</v>
      </c>
      <c r="C103">
        <v>39</v>
      </c>
      <c r="D103" t="s">
        <v>687</v>
      </c>
      <c r="E103" t="s">
        <v>687</v>
      </c>
      <c r="F103" t="s">
        <v>687</v>
      </c>
      <c r="G103" t="s">
        <v>687</v>
      </c>
      <c r="H103" t="s">
        <v>687</v>
      </c>
      <c r="I103" t="s">
        <v>688</v>
      </c>
      <c r="J103" t="s">
        <v>687</v>
      </c>
      <c r="K103" t="s">
        <v>687</v>
      </c>
      <c r="L103" t="s">
        <v>687</v>
      </c>
      <c r="M103" t="s">
        <v>687</v>
      </c>
      <c r="N103" t="s">
        <v>688</v>
      </c>
      <c r="O103" t="s">
        <v>687</v>
      </c>
      <c r="P103" t="s">
        <v>687</v>
      </c>
      <c r="Q103" t="s">
        <v>687</v>
      </c>
      <c r="R103" t="s">
        <v>687</v>
      </c>
      <c r="S103" t="s">
        <v>687</v>
      </c>
      <c r="T103" t="s">
        <v>688</v>
      </c>
      <c r="U103" t="s">
        <v>687</v>
      </c>
      <c r="V103" t="s">
        <v>687</v>
      </c>
      <c r="W103" t="s">
        <v>687</v>
      </c>
      <c r="X103" t="s">
        <v>687</v>
      </c>
      <c r="Y103" t="s">
        <v>687</v>
      </c>
      <c r="Z103" t="s">
        <v>687</v>
      </c>
      <c r="AA103" t="s">
        <v>687</v>
      </c>
      <c r="AB103" t="s">
        <v>687</v>
      </c>
      <c r="AC103" t="s">
        <v>687</v>
      </c>
      <c r="AD103" t="s">
        <v>687</v>
      </c>
      <c r="AE103" t="s">
        <v>687</v>
      </c>
      <c r="AF103" t="s">
        <v>687</v>
      </c>
      <c r="AG103" t="s">
        <v>687</v>
      </c>
      <c r="AH103" t="s">
        <v>687</v>
      </c>
    </row>
    <row r="104" spans="1:34">
      <c r="A104">
        <v>2015</v>
      </c>
      <c r="B104" s="14">
        <v>43054.605891203704</v>
      </c>
      <c r="C104">
        <v>40</v>
      </c>
      <c r="D104" t="s">
        <v>687</v>
      </c>
      <c r="E104" t="s">
        <v>687</v>
      </c>
      <c r="F104" t="s">
        <v>687</v>
      </c>
      <c r="G104" t="s">
        <v>687</v>
      </c>
      <c r="H104" t="s">
        <v>687</v>
      </c>
      <c r="I104" t="s">
        <v>688</v>
      </c>
      <c r="J104" t="s">
        <v>687</v>
      </c>
      <c r="K104" t="s">
        <v>687</v>
      </c>
      <c r="L104" t="s">
        <v>687</v>
      </c>
      <c r="M104" t="s">
        <v>687</v>
      </c>
      <c r="N104" t="s">
        <v>688</v>
      </c>
      <c r="O104" t="s">
        <v>687</v>
      </c>
      <c r="P104" t="s">
        <v>687</v>
      </c>
      <c r="Q104" t="s">
        <v>687</v>
      </c>
      <c r="R104" t="s">
        <v>687</v>
      </c>
      <c r="S104" t="s">
        <v>687</v>
      </c>
      <c r="T104" t="s">
        <v>687</v>
      </c>
      <c r="U104" t="s">
        <v>687</v>
      </c>
      <c r="V104" t="s">
        <v>687</v>
      </c>
      <c r="W104" t="s">
        <v>687</v>
      </c>
      <c r="X104" t="s">
        <v>687</v>
      </c>
      <c r="Y104" t="s">
        <v>687</v>
      </c>
      <c r="Z104" t="s">
        <v>687</v>
      </c>
      <c r="AA104" t="s">
        <v>687</v>
      </c>
      <c r="AB104" t="s">
        <v>687</v>
      </c>
      <c r="AC104" t="s">
        <v>687</v>
      </c>
      <c r="AD104" t="s">
        <v>687</v>
      </c>
      <c r="AE104" t="s">
        <v>687</v>
      </c>
      <c r="AF104" t="s">
        <v>687</v>
      </c>
      <c r="AG104" t="s">
        <v>687</v>
      </c>
      <c r="AH104" t="s">
        <v>687</v>
      </c>
    </row>
    <row r="105" spans="1:34">
      <c r="A105">
        <v>2015</v>
      </c>
      <c r="B105" s="14">
        <v>43054.605891203704</v>
      </c>
      <c r="C105">
        <v>41</v>
      </c>
      <c r="D105" t="s">
        <v>688</v>
      </c>
      <c r="E105" t="s">
        <v>688</v>
      </c>
      <c r="F105" t="s">
        <v>688</v>
      </c>
      <c r="G105" t="s">
        <v>687</v>
      </c>
      <c r="H105" t="s">
        <v>687</v>
      </c>
      <c r="I105" t="s">
        <v>688</v>
      </c>
      <c r="J105" t="s">
        <v>687</v>
      </c>
      <c r="K105" t="s">
        <v>687</v>
      </c>
      <c r="L105" t="s">
        <v>688</v>
      </c>
      <c r="M105" t="s">
        <v>687</v>
      </c>
      <c r="N105" t="s">
        <v>688</v>
      </c>
      <c r="O105" t="s">
        <v>688</v>
      </c>
      <c r="P105" t="s">
        <v>688</v>
      </c>
      <c r="Q105" t="s">
        <v>688</v>
      </c>
      <c r="R105" t="s">
        <v>687</v>
      </c>
      <c r="S105" t="s">
        <v>687</v>
      </c>
      <c r="T105" t="s">
        <v>688</v>
      </c>
      <c r="U105" t="s">
        <v>687</v>
      </c>
      <c r="V105" t="s">
        <v>688</v>
      </c>
      <c r="W105" t="s">
        <v>687</v>
      </c>
      <c r="X105" t="s">
        <v>687</v>
      </c>
      <c r="Y105" t="s">
        <v>687</v>
      </c>
      <c r="Z105" t="s">
        <v>688</v>
      </c>
      <c r="AA105" t="s">
        <v>688</v>
      </c>
      <c r="AB105" t="s">
        <v>688</v>
      </c>
      <c r="AC105" t="s">
        <v>687</v>
      </c>
      <c r="AD105" t="s">
        <v>688</v>
      </c>
      <c r="AE105" t="s">
        <v>687</v>
      </c>
      <c r="AF105" t="s">
        <v>687</v>
      </c>
      <c r="AG105" t="s">
        <v>688</v>
      </c>
      <c r="AH105" t="s">
        <v>688</v>
      </c>
    </row>
    <row r="106" spans="1:34">
      <c r="A106">
        <v>2015</v>
      </c>
      <c r="B106" s="14">
        <v>43054.605891203704</v>
      </c>
      <c r="C106">
        <v>42</v>
      </c>
      <c r="D106" t="s">
        <v>688</v>
      </c>
      <c r="E106" t="s">
        <v>688</v>
      </c>
      <c r="F106" t="s">
        <v>688</v>
      </c>
      <c r="G106" t="s">
        <v>687</v>
      </c>
      <c r="H106" t="s">
        <v>688</v>
      </c>
      <c r="I106" t="s">
        <v>688</v>
      </c>
      <c r="J106" t="s">
        <v>687</v>
      </c>
      <c r="K106" t="s">
        <v>687</v>
      </c>
      <c r="L106" t="s">
        <v>688</v>
      </c>
      <c r="M106" t="s">
        <v>688</v>
      </c>
      <c r="N106" t="s">
        <v>688</v>
      </c>
      <c r="O106" t="s">
        <v>687</v>
      </c>
      <c r="P106" t="s">
        <v>687</v>
      </c>
      <c r="Q106" t="s">
        <v>688</v>
      </c>
      <c r="R106" t="s">
        <v>687</v>
      </c>
      <c r="S106" t="s">
        <v>687</v>
      </c>
      <c r="T106" t="s">
        <v>688</v>
      </c>
      <c r="U106" t="s">
        <v>687</v>
      </c>
      <c r="V106" t="s">
        <v>687</v>
      </c>
      <c r="W106" t="s">
        <v>687</v>
      </c>
      <c r="X106" t="s">
        <v>687</v>
      </c>
      <c r="Y106" t="s">
        <v>687</v>
      </c>
      <c r="Z106" t="s">
        <v>688</v>
      </c>
      <c r="AA106" t="s">
        <v>688</v>
      </c>
      <c r="AB106" t="s">
        <v>688</v>
      </c>
      <c r="AC106" t="s">
        <v>687</v>
      </c>
      <c r="AD106" t="s">
        <v>688</v>
      </c>
      <c r="AE106" t="s">
        <v>688</v>
      </c>
      <c r="AF106" t="s">
        <v>687</v>
      </c>
      <c r="AG106" t="s">
        <v>688</v>
      </c>
      <c r="AH106" t="s">
        <v>688</v>
      </c>
    </row>
    <row r="107" spans="1:34">
      <c r="A107">
        <v>2015</v>
      </c>
      <c r="B107" s="14">
        <v>43054.605891203704</v>
      </c>
      <c r="C107">
        <v>43</v>
      </c>
      <c r="D107" t="s">
        <v>687</v>
      </c>
      <c r="E107" t="s">
        <v>688</v>
      </c>
      <c r="F107" t="s">
        <v>688</v>
      </c>
      <c r="G107" t="s">
        <v>687</v>
      </c>
      <c r="H107" t="s">
        <v>688</v>
      </c>
      <c r="I107" t="s">
        <v>688</v>
      </c>
      <c r="J107" t="s">
        <v>687</v>
      </c>
      <c r="K107" t="s">
        <v>687</v>
      </c>
      <c r="L107" t="s">
        <v>688</v>
      </c>
      <c r="M107" t="s">
        <v>688</v>
      </c>
      <c r="N107" t="s">
        <v>688</v>
      </c>
      <c r="O107" t="s">
        <v>687</v>
      </c>
      <c r="P107" t="s">
        <v>687</v>
      </c>
      <c r="Q107" t="s">
        <v>688</v>
      </c>
      <c r="R107" t="s">
        <v>687</v>
      </c>
      <c r="S107" t="s">
        <v>687</v>
      </c>
      <c r="T107" t="s">
        <v>688</v>
      </c>
      <c r="U107" t="s">
        <v>687</v>
      </c>
      <c r="V107" t="s">
        <v>687</v>
      </c>
      <c r="W107" t="s">
        <v>687</v>
      </c>
      <c r="X107" t="s">
        <v>687</v>
      </c>
      <c r="Y107" t="s">
        <v>687</v>
      </c>
      <c r="Z107" t="s">
        <v>688</v>
      </c>
      <c r="AA107" t="s">
        <v>687</v>
      </c>
      <c r="AB107" t="s">
        <v>688</v>
      </c>
      <c r="AC107" t="s">
        <v>688</v>
      </c>
      <c r="AD107" t="s">
        <v>688</v>
      </c>
      <c r="AE107" t="s">
        <v>688</v>
      </c>
      <c r="AF107" t="s">
        <v>688</v>
      </c>
      <c r="AG107" t="s">
        <v>687</v>
      </c>
      <c r="AH107" t="s">
        <v>688</v>
      </c>
    </row>
    <row r="108" spans="1:34">
      <c r="A108">
        <v>2015</v>
      </c>
      <c r="B108" s="14">
        <v>43054.605891203704</v>
      </c>
      <c r="C108">
        <v>44</v>
      </c>
      <c r="D108" t="s">
        <v>687</v>
      </c>
      <c r="E108" t="s">
        <v>687</v>
      </c>
      <c r="F108" t="s">
        <v>688</v>
      </c>
      <c r="G108" t="s">
        <v>687</v>
      </c>
      <c r="H108" t="s">
        <v>687</v>
      </c>
      <c r="I108" t="s">
        <v>688</v>
      </c>
      <c r="J108" t="s">
        <v>687</v>
      </c>
      <c r="K108" t="s">
        <v>687</v>
      </c>
      <c r="L108" t="s">
        <v>688</v>
      </c>
      <c r="M108" t="s">
        <v>687</v>
      </c>
      <c r="N108" t="s">
        <v>688</v>
      </c>
      <c r="O108" t="s">
        <v>687</v>
      </c>
      <c r="P108" t="s">
        <v>687</v>
      </c>
      <c r="Q108" t="s">
        <v>687</v>
      </c>
      <c r="R108" t="s">
        <v>687</v>
      </c>
      <c r="S108" t="s">
        <v>687</v>
      </c>
      <c r="T108" t="s">
        <v>688</v>
      </c>
      <c r="U108" t="s">
        <v>687</v>
      </c>
      <c r="V108" t="s">
        <v>687</v>
      </c>
      <c r="W108" t="s">
        <v>687</v>
      </c>
      <c r="X108" t="s">
        <v>687</v>
      </c>
      <c r="Y108" t="s">
        <v>687</v>
      </c>
      <c r="Z108" t="s">
        <v>687</v>
      </c>
      <c r="AA108" t="s">
        <v>687</v>
      </c>
      <c r="AB108" t="s">
        <v>688</v>
      </c>
      <c r="AC108" t="s">
        <v>687</v>
      </c>
      <c r="AD108" t="s">
        <v>688</v>
      </c>
      <c r="AE108" t="s">
        <v>687</v>
      </c>
      <c r="AF108" t="s">
        <v>687</v>
      </c>
      <c r="AG108" t="s">
        <v>687</v>
      </c>
      <c r="AH108" t="s">
        <v>688</v>
      </c>
    </row>
    <row r="109" spans="1:34">
      <c r="A109">
        <v>2015</v>
      </c>
      <c r="B109" s="14">
        <v>43054.605891203704</v>
      </c>
      <c r="C109">
        <v>45</v>
      </c>
      <c r="D109" t="s">
        <v>687</v>
      </c>
      <c r="E109" t="s">
        <v>687</v>
      </c>
      <c r="F109" t="s">
        <v>687</v>
      </c>
      <c r="G109" t="s">
        <v>687</v>
      </c>
      <c r="H109" t="s">
        <v>687</v>
      </c>
      <c r="I109" t="s">
        <v>687</v>
      </c>
      <c r="J109" t="s">
        <v>687</v>
      </c>
      <c r="K109" t="s">
        <v>687</v>
      </c>
      <c r="L109" t="s">
        <v>687</v>
      </c>
      <c r="M109" t="s">
        <v>687</v>
      </c>
      <c r="N109" t="s">
        <v>688</v>
      </c>
      <c r="O109" t="s">
        <v>687</v>
      </c>
      <c r="P109" t="s">
        <v>687</v>
      </c>
      <c r="Q109" t="s">
        <v>687</v>
      </c>
      <c r="R109" t="s">
        <v>687</v>
      </c>
      <c r="S109" t="s">
        <v>687</v>
      </c>
      <c r="T109" t="s">
        <v>687</v>
      </c>
      <c r="U109" t="s">
        <v>687</v>
      </c>
      <c r="V109" t="s">
        <v>687</v>
      </c>
      <c r="W109" t="s">
        <v>687</v>
      </c>
      <c r="X109" t="s">
        <v>687</v>
      </c>
      <c r="Y109" t="s">
        <v>687</v>
      </c>
      <c r="Z109" t="s">
        <v>687</v>
      </c>
      <c r="AA109" t="s">
        <v>688</v>
      </c>
      <c r="AB109" t="s">
        <v>687</v>
      </c>
      <c r="AC109" t="s">
        <v>687</v>
      </c>
      <c r="AD109" t="s">
        <v>687</v>
      </c>
      <c r="AE109" t="s">
        <v>687</v>
      </c>
      <c r="AF109" t="s">
        <v>687</v>
      </c>
      <c r="AG109" t="s">
        <v>687</v>
      </c>
      <c r="AH109" t="s">
        <v>687</v>
      </c>
    </row>
    <row r="110" spans="1:34">
      <c r="A110">
        <v>2015</v>
      </c>
      <c r="B110" s="14">
        <v>43054.605891203704</v>
      </c>
      <c r="C110">
        <v>46</v>
      </c>
      <c r="D110" t="s">
        <v>687</v>
      </c>
      <c r="E110" t="s">
        <v>687</v>
      </c>
      <c r="F110" t="s">
        <v>687</v>
      </c>
      <c r="G110" t="s">
        <v>687</v>
      </c>
      <c r="H110" t="s">
        <v>687</v>
      </c>
      <c r="I110" t="s">
        <v>687</v>
      </c>
      <c r="J110" t="s">
        <v>687</v>
      </c>
      <c r="K110" t="s">
        <v>687</v>
      </c>
      <c r="L110" t="s">
        <v>687</v>
      </c>
      <c r="M110" t="s">
        <v>687</v>
      </c>
      <c r="N110" t="s">
        <v>687</v>
      </c>
      <c r="O110" t="s">
        <v>687</v>
      </c>
      <c r="P110" t="s">
        <v>687</v>
      </c>
      <c r="Q110" t="s">
        <v>687</v>
      </c>
      <c r="R110" t="s">
        <v>687</v>
      </c>
      <c r="S110" t="s">
        <v>687</v>
      </c>
      <c r="T110" t="s">
        <v>687</v>
      </c>
      <c r="U110" t="s">
        <v>687</v>
      </c>
      <c r="V110" t="s">
        <v>687</v>
      </c>
      <c r="W110" t="s">
        <v>687</v>
      </c>
      <c r="X110" t="s">
        <v>687</v>
      </c>
      <c r="Y110" t="s">
        <v>687</v>
      </c>
      <c r="Z110" t="s">
        <v>687</v>
      </c>
      <c r="AA110" t="s">
        <v>687</v>
      </c>
      <c r="AB110" t="s">
        <v>687</v>
      </c>
      <c r="AC110" t="s">
        <v>687</v>
      </c>
      <c r="AD110" t="s">
        <v>687</v>
      </c>
      <c r="AE110" t="s">
        <v>687</v>
      </c>
      <c r="AF110" t="s">
        <v>687</v>
      </c>
      <c r="AG110" t="s">
        <v>687</v>
      </c>
      <c r="AH110" t="s">
        <v>687</v>
      </c>
    </row>
    <row r="111" spans="1:34">
      <c r="A111">
        <v>2015</v>
      </c>
      <c r="B111" s="14">
        <v>43054.605891203704</v>
      </c>
      <c r="C111">
        <v>47</v>
      </c>
      <c r="D111" t="s">
        <v>687</v>
      </c>
      <c r="E111" t="s">
        <v>687</v>
      </c>
      <c r="F111" t="s">
        <v>687</v>
      </c>
      <c r="G111" t="s">
        <v>687</v>
      </c>
      <c r="H111" t="s">
        <v>687</v>
      </c>
      <c r="I111" t="s">
        <v>687</v>
      </c>
      <c r="J111" t="s">
        <v>687</v>
      </c>
      <c r="K111" t="s">
        <v>687</v>
      </c>
      <c r="L111" t="s">
        <v>687</v>
      </c>
      <c r="M111" t="s">
        <v>687</v>
      </c>
      <c r="N111" t="s">
        <v>688</v>
      </c>
      <c r="O111" t="s">
        <v>687</v>
      </c>
      <c r="P111" t="s">
        <v>687</v>
      </c>
      <c r="Q111" t="s">
        <v>687</v>
      </c>
      <c r="R111" t="s">
        <v>687</v>
      </c>
      <c r="S111" t="s">
        <v>687</v>
      </c>
      <c r="T111" t="s">
        <v>687</v>
      </c>
      <c r="U111" t="s">
        <v>687</v>
      </c>
      <c r="V111" t="s">
        <v>687</v>
      </c>
      <c r="W111" t="s">
        <v>687</v>
      </c>
      <c r="X111" t="s">
        <v>687</v>
      </c>
      <c r="Y111" t="s">
        <v>687</v>
      </c>
      <c r="Z111" t="s">
        <v>687</v>
      </c>
      <c r="AA111" t="s">
        <v>688</v>
      </c>
      <c r="AB111" t="s">
        <v>687</v>
      </c>
      <c r="AC111" t="s">
        <v>687</v>
      </c>
      <c r="AD111" t="s">
        <v>687</v>
      </c>
      <c r="AE111" t="s">
        <v>687</v>
      </c>
      <c r="AF111" t="s">
        <v>687</v>
      </c>
      <c r="AG111" t="s">
        <v>687</v>
      </c>
      <c r="AH111" t="s">
        <v>687</v>
      </c>
    </row>
    <row r="112" spans="1:34">
      <c r="A112">
        <v>2016</v>
      </c>
      <c r="B112" s="14">
        <v>43054.605891203704</v>
      </c>
      <c r="C112">
        <v>20</v>
      </c>
      <c r="D112" t="s">
        <v>688</v>
      </c>
      <c r="E112" t="s">
        <v>688</v>
      </c>
      <c r="F112" t="s">
        <v>688</v>
      </c>
      <c r="G112" t="s">
        <v>688</v>
      </c>
      <c r="H112" t="s">
        <v>688</v>
      </c>
      <c r="I112" t="s">
        <v>688</v>
      </c>
      <c r="J112" t="s">
        <v>688</v>
      </c>
      <c r="K112" t="s">
        <v>688</v>
      </c>
      <c r="L112" t="s">
        <v>688</v>
      </c>
      <c r="M112" t="s">
        <v>688</v>
      </c>
      <c r="N112" t="s">
        <v>688</v>
      </c>
      <c r="O112" t="s">
        <v>688</v>
      </c>
      <c r="P112" t="s">
        <v>688</v>
      </c>
      <c r="Q112" t="s">
        <v>688</v>
      </c>
      <c r="R112" t="s">
        <v>688</v>
      </c>
      <c r="S112" t="s">
        <v>688</v>
      </c>
      <c r="T112" t="s">
        <v>688</v>
      </c>
      <c r="U112" t="s">
        <v>688</v>
      </c>
      <c r="V112" t="s">
        <v>688</v>
      </c>
      <c r="W112" t="s">
        <v>688</v>
      </c>
      <c r="X112" t="s">
        <v>688</v>
      </c>
      <c r="Y112" t="s">
        <v>688</v>
      </c>
      <c r="Z112" t="s">
        <v>688</v>
      </c>
      <c r="AA112" t="s">
        <v>688</v>
      </c>
      <c r="AB112" t="s">
        <v>688</v>
      </c>
      <c r="AC112" t="s">
        <v>688</v>
      </c>
      <c r="AD112" t="s">
        <v>688</v>
      </c>
      <c r="AE112" t="s">
        <v>688</v>
      </c>
      <c r="AF112" t="s">
        <v>688</v>
      </c>
      <c r="AG112" t="s">
        <v>688</v>
      </c>
      <c r="AH112" t="s">
        <v>688</v>
      </c>
    </row>
    <row r="113" spans="1:34">
      <c r="A113">
        <v>2016</v>
      </c>
      <c r="B113" s="14">
        <v>43054.605891203704</v>
      </c>
      <c r="C113">
        <v>21</v>
      </c>
      <c r="D113" t="s">
        <v>688</v>
      </c>
      <c r="E113" t="s">
        <v>688</v>
      </c>
      <c r="F113" t="s">
        <v>688</v>
      </c>
      <c r="G113" t="s">
        <v>687</v>
      </c>
      <c r="H113" t="s">
        <v>688</v>
      </c>
      <c r="I113" t="s">
        <v>688</v>
      </c>
      <c r="J113" t="s">
        <v>688</v>
      </c>
      <c r="K113" t="s">
        <v>688</v>
      </c>
      <c r="L113" t="s">
        <v>688</v>
      </c>
      <c r="M113" t="s">
        <v>688</v>
      </c>
      <c r="N113" t="s">
        <v>688</v>
      </c>
      <c r="O113" t="s">
        <v>688</v>
      </c>
      <c r="P113" t="s">
        <v>688</v>
      </c>
      <c r="Q113" t="s">
        <v>688</v>
      </c>
      <c r="R113" t="s">
        <v>688</v>
      </c>
      <c r="S113" t="s">
        <v>687</v>
      </c>
      <c r="T113" t="s">
        <v>688</v>
      </c>
      <c r="U113" t="s">
        <v>687</v>
      </c>
      <c r="V113" t="s">
        <v>688</v>
      </c>
      <c r="W113" t="s">
        <v>687</v>
      </c>
      <c r="X113" t="s">
        <v>687</v>
      </c>
      <c r="Y113" t="s">
        <v>687</v>
      </c>
      <c r="Z113" t="s">
        <v>688</v>
      </c>
      <c r="AA113" t="s">
        <v>688</v>
      </c>
      <c r="AB113" t="s">
        <v>688</v>
      </c>
      <c r="AC113" t="s">
        <v>687</v>
      </c>
      <c r="AD113" t="s">
        <v>688</v>
      </c>
      <c r="AE113" t="s">
        <v>688</v>
      </c>
      <c r="AF113" t="s">
        <v>687</v>
      </c>
      <c r="AG113" t="s">
        <v>688</v>
      </c>
      <c r="AH113" t="s">
        <v>688</v>
      </c>
    </row>
    <row r="114" spans="1:34">
      <c r="A114">
        <v>2016</v>
      </c>
      <c r="B114" s="14">
        <v>43054.605891203704</v>
      </c>
      <c r="C114">
        <v>22</v>
      </c>
      <c r="D114" t="s">
        <v>688</v>
      </c>
      <c r="E114" t="s">
        <v>688</v>
      </c>
      <c r="F114" t="s">
        <v>687</v>
      </c>
      <c r="G114" t="s">
        <v>687</v>
      </c>
      <c r="H114" t="s">
        <v>688</v>
      </c>
      <c r="I114" t="s">
        <v>688</v>
      </c>
      <c r="J114" t="s">
        <v>687</v>
      </c>
      <c r="K114" t="s">
        <v>687</v>
      </c>
      <c r="L114" t="s">
        <v>688</v>
      </c>
      <c r="M114" t="s">
        <v>687</v>
      </c>
      <c r="N114" t="s">
        <v>688</v>
      </c>
      <c r="O114" t="s">
        <v>687</v>
      </c>
      <c r="P114" t="s">
        <v>687</v>
      </c>
      <c r="Q114" t="s">
        <v>688</v>
      </c>
      <c r="R114" t="s">
        <v>687</v>
      </c>
      <c r="S114" t="s">
        <v>687</v>
      </c>
      <c r="T114" t="s">
        <v>688</v>
      </c>
      <c r="U114" t="s">
        <v>687</v>
      </c>
      <c r="V114" t="s">
        <v>687</v>
      </c>
      <c r="W114" t="s">
        <v>687</v>
      </c>
      <c r="X114" t="s">
        <v>687</v>
      </c>
      <c r="Y114" t="s">
        <v>687</v>
      </c>
      <c r="Z114" t="s">
        <v>688</v>
      </c>
      <c r="AA114" t="s">
        <v>687</v>
      </c>
      <c r="AB114" t="s">
        <v>688</v>
      </c>
      <c r="AC114" t="s">
        <v>687</v>
      </c>
      <c r="AD114" t="s">
        <v>688</v>
      </c>
      <c r="AE114" t="s">
        <v>687</v>
      </c>
      <c r="AF114" t="s">
        <v>687</v>
      </c>
      <c r="AG114" t="s">
        <v>688</v>
      </c>
      <c r="AH114" t="s">
        <v>688</v>
      </c>
    </row>
    <row r="115" spans="1:34">
      <c r="A115">
        <v>2016</v>
      </c>
      <c r="B115" s="14">
        <v>43054.605891203704</v>
      </c>
      <c r="C115">
        <v>23</v>
      </c>
      <c r="D115" t="s">
        <v>688</v>
      </c>
      <c r="E115" t="s">
        <v>688</v>
      </c>
      <c r="F115" t="s">
        <v>687</v>
      </c>
      <c r="G115" t="s">
        <v>687</v>
      </c>
      <c r="H115" t="s">
        <v>688</v>
      </c>
      <c r="I115" t="s">
        <v>688</v>
      </c>
      <c r="J115" t="s">
        <v>687</v>
      </c>
      <c r="K115" t="s">
        <v>687</v>
      </c>
      <c r="L115" t="s">
        <v>687</v>
      </c>
      <c r="M115" t="s">
        <v>688</v>
      </c>
      <c r="N115" t="s">
        <v>688</v>
      </c>
      <c r="O115" t="s">
        <v>688</v>
      </c>
      <c r="P115" t="s">
        <v>687</v>
      </c>
      <c r="Q115" t="s">
        <v>688</v>
      </c>
      <c r="R115" t="s">
        <v>687</v>
      </c>
      <c r="S115" t="s">
        <v>687</v>
      </c>
      <c r="T115" t="s">
        <v>688</v>
      </c>
      <c r="U115" t="s">
        <v>687</v>
      </c>
      <c r="V115" t="s">
        <v>687</v>
      </c>
      <c r="W115" t="s">
        <v>687</v>
      </c>
      <c r="X115" t="s">
        <v>687</v>
      </c>
      <c r="Y115" t="s">
        <v>687</v>
      </c>
      <c r="Z115" t="s">
        <v>688</v>
      </c>
      <c r="AA115" t="s">
        <v>688</v>
      </c>
      <c r="AB115" t="s">
        <v>688</v>
      </c>
      <c r="AC115" t="s">
        <v>687</v>
      </c>
      <c r="AD115" t="s">
        <v>688</v>
      </c>
      <c r="AE115" t="s">
        <v>688</v>
      </c>
      <c r="AF115" t="s">
        <v>687</v>
      </c>
      <c r="AG115" t="s">
        <v>688</v>
      </c>
      <c r="AH115" t="s">
        <v>688</v>
      </c>
    </row>
    <row r="116" spans="1:34">
      <c r="A116">
        <v>2016</v>
      </c>
      <c r="B116" s="14">
        <v>43054.605891203704</v>
      </c>
      <c r="C116">
        <v>24</v>
      </c>
      <c r="D116" t="s">
        <v>688</v>
      </c>
      <c r="E116" t="s">
        <v>688</v>
      </c>
      <c r="F116" t="s">
        <v>688</v>
      </c>
      <c r="G116" t="s">
        <v>687</v>
      </c>
      <c r="H116" t="s">
        <v>688</v>
      </c>
      <c r="I116" t="s">
        <v>688</v>
      </c>
      <c r="J116" t="s">
        <v>688</v>
      </c>
      <c r="K116" t="s">
        <v>687</v>
      </c>
      <c r="L116" t="s">
        <v>688</v>
      </c>
      <c r="M116" t="s">
        <v>688</v>
      </c>
      <c r="N116" t="s">
        <v>688</v>
      </c>
      <c r="O116" t="s">
        <v>688</v>
      </c>
      <c r="P116" t="s">
        <v>688</v>
      </c>
      <c r="Q116" t="s">
        <v>688</v>
      </c>
      <c r="R116" t="s">
        <v>687</v>
      </c>
      <c r="S116" t="s">
        <v>687</v>
      </c>
      <c r="T116" t="s">
        <v>688</v>
      </c>
      <c r="U116" t="s">
        <v>687</v>
      </c>
      <c r="V116" t="s">
        <v>687</v>
      </c>
      <c r="W116" t="s">
        <v>688</v>
      </c>
      <c r="X116" t="s">
        <v>688</v>
      </c>
      <c r="Y116" t="s">
        <v>687</v>
      </c>
      <c r="Z116" t="s">
        <v>688</v>
      </c>
      <c r="AA116" t="s">
        <v>688</v>
      </c>
      <c r="AB116" t="s">
        <v>688</v>
      </c>
      <c r="AC116" t="s">
        <v>687</v>
      </c>
      <c r="AD116" t="s">
        <v>688</v>
      </c>
      <c r="AE116" t="s">
        <v>688</v>
      </c>
      <c r="AF116" t="s">
        <v>688</v>
      </c>
      <c r="AG116" t="s">
        <v>688</v>
      </c>
      <c r="AH116" t="s">
        <v>688</v>
      </c>
    </row>
    <row r="117" spans="1:34">
      <c r="A117">
        <v>2016</v>
      </c>
      <c r="B117" s="14">
        <v>43054.605891203704</v>
      </c>
      <c r="C117">
        <v>25</v>
      </c>
      <c r="D117" t="s">
        <v>688</v>
      </c>
      <c r="E117" t="s">
        <v>688</v>
      </c>
      <c r="F117" t="s">
        <v>688</v>
      </c>
      <c r="G117" t="s">
        <v>687</v>
      </c>
      <c r="H117" t="s">
        <v>688</v>
      </c>
      <c r="I117" t="s">
        <v>688</v>
      </c>
      <c r="J117" t="s">
        <v>688</v>
      </c>
      <c r="K117" t="s">
        <v>687</v>
      </c>
      <c r="L117" t="s">
        <v>688</v>
      </c>
      <c r="M117" t="s">
        <v>688</v>
      </c>
      <c r="N117" t="s">
        <v>688</v>
      </c>
      <c r="O117" t="s">
        <v>688</v>
      </c>
      <c r="P117" t="s">
        <v>687</v>
      </c>
      <c r="Q117" t="s">
        <v>688</v>
      </c>
      <c r="R117" t="s">
        <v>687</v>
      </c>
      <c r="S117" t="s">
        <v>688</v>
      </c>
      <c r="T117" t="s">
        <v>688</v>
      </c>
      <c r="U117" t="s">
        <v>687</v>
      </c>
      <c r="V117" t="s">
        <v>687</v>
      </c>
      <c r="W117" t="s">
        <v>688</v>
      </c>
      <c r="X117" t="s">
        <v>688</v>
      </c>
      <c r="Y117" t="s">
        <v>687</v>
      </c>
      <c r="Z117" t="s">
        <v>688</v>
      </c>
      <c r="AA117" t="s">
        <v>688</v>
      </c>
      <c r="AB117" t="s">
        <v>688</v>
      </c>
      <c r="AC117" t="s">
        <v>687</v>
      </c>
      <c r="AD117" t="s">
        <v>688</v>
      </c>
      <c r="AE117" t="s">
        <v>688</v>
      </c>
      <c r="AF117" t="s">
        <v>687</v>
      </c>
      <c r="AG117" t="s">
        <v>688</v>
      </c>
      <c r="AH117" t="s">
        <v>688</v>
      </c>
    </row>
    <row r="118" spans="1:34">
      <c r="A118">
        <v>2016</v>
      </c>
      <c r="B118" s="14">
        <v>43054.605891203704</v>
      </c>
      <c r="C118">
        <v>26</v>
      </c>
      <c r="D118" t="s">
        <v>687</v>
      </c>
      <c r="E118" t="s">
        <v>687</v>
      </c>
      <c r="F118" t="s">
        <v>687</v>
      </c>
      <c r="G118" t="s">
        <v>687</v>
      </c>
      <c r="H118" t="s">
        <v>687</v>
      </c>
      <c r="I118" t="s">
        <v>688</v>
      </c>
      <c r="J118" t="s">
        <v>687</v>
      </c>
      <c r="K118" t="s">
        <v>687</v>
      </c>
      <c r="L118" t="s">
        <v>688</v>
      </c>
      <c r="M118" t="s">
        <v>687</v>
      </c>
      <c r="N118" t="s">
        <v>688</v>
      </c>
      <c r="O118" t="s">
        <v>688</v>
      </c>
      <c r="P118" t="s">
        <v>687</v>
      </c>
      <c r="Q118" t="s">
        <v>687</v>
      </c>
      <c r="R118" t="s">
        <v>687</v>
      </c>
      <c r="S118" t="s">
        <v>688</v>
      </c>
      <c r="T118" t="s">
        <v>688</v>
      </c>
      <c r="U118" t="s">
        <v>687</v>
      </c>
      <c r="V118" t="s">
        <v>687</v>
      </c>
      <c r="W118" t="s">
        <v>687</v>
      </c>
      <c r="X118" t="s">
        <v>687</v>
      </c>
      <c r="Y118" t="s">
        <v>687</v>
      </c>
      <c r="Z118" t="s">
        <v>688</v>
      </c>
      <c r="AA118" t="s">
        <v>688</v>
      </c>
      <c r="AB118" t="s">
        <v>687</v>
      </c>
      <c r="AC118" t="s">
        <v>687</v>
      </c>
      <c r="AD118" t="s">
        <v>688</v>
      </c>
      <c r="AE118" t="s">
        <v>688</v>
      </c>
      <c r="AF118" t="s">
        <v>688</v>
      </c>
      <c r="AG118" t="s">
        <v>688</v>
      </c>
      <c r="AH118" t="s">
        <v>688</v>
      </c>
    </row>
    <row r="119" spans="1:34">
      <c r="A119">
        <v>2016</v>
      </c>
      <c r="B119" s="14">
        <v>43054.605891203704</v>
      </c>
      <c r="C119">
        <v>27</v>
      </c>
      <c r="D119" t="s">
        <v>688</v>
      </c>
      <c r="E119" t="s">
        <v>688</v>
      </c>
      <c r="F119" t="s">
        <v>687</v>
      </c>
      <c r="G119" t="s">
        <v>687</v>
      </c>
      <c r="H119" t="s">
        <v>688</v>
      </c>
      <c r="I119" t="s">
        <v>688</v>
      </c>
      <c r="J119" t="s">
        <v>687</v>
      </c>
      <c r="K119" t="s">
        <v>687</v>
      </c>
      <c r="L119" t="s">
        <v>688</v>
      </c>
      <c r="M119" t="s">
        <v>687</v>
      </c>
      <c r="N119" t="s">
        <v>688</v>
      </c>
      <c r="O119" t="s">
        <v>688</v>
      </c>
      <c r="P119" t="s">
        <v>687</v>
      </c>
      <c r="Q119" t="s">
        <v>688</v>
      </c>
      <c r="R119" t="s">
        <v>687</v>
      </c>
      <c r="S119" t="s">
        <v>687</v>
      </c>
      <c r="T119" t="s">
        <v>688</v>
      </c>
      <c r="U119" t="s">
        <v>687</v>
      </c>
      <c r="V119" t="s">
        <v>687</v>
      </c>
      <c r="W119" t="s">
        <v>688</v>
      </c>
      <c r="X119" t="s">
        <v>687</v>
      </c>
      <c r="Y119" t="s">
        <v>687</v>
      </c>
      <c r="Z119" t="s">
        <v>688</v>
      </c>
      <c r="AA119" t="s">
        <v>687</v>
      </c>
      <c r="AB119" t="s">
        <v>687</v>
      </c>
      <c r="AC119" t="s">
        <v>687</v>
      </c>
      <c r="AD119" t="s">
        <v>688</v>
      </c>
      <c r="AE119" t="s">
        <v>687</v>
      </c>
      <c r="AF119" t="s">
        <v>688</v>
      </c>
      <c r="AG119" t="s">
        <v>687</v>
      </c>
      <c r="AH119" t="s">
        <v>688</v>
      </c>
    </row>
    <row r="120" spans="1:34">
      <c r="A120">
        <v>2016</v>
      </c>
      <c r="B120" s="14">
        <v>43054.605891203704</v>
      </c>
      <c r="C120">
        <v>28</v>
      </c>
      <c r="D120" t="s">
        <v>688</v>
      </c>
      <c r="E120" t="s">
        <v>688</v>
      </c>
      <c r="F120" t="s">
        <v>688</v>
      </c>
      <c r="G120" t="s">
        <v>687</v>
      </c>
      <c r="H120" t="s">
        <v>688</v>
      </c>
      <c r="I120" t="s">
        <v>688</v>
      </c>
      <c r="J120" t="s">
        <v>687</v>
      </c>
      <c r="K120" t="s">
        <v>687</v>
      </c>
      <c r="L120" t="s">
        <v>688</v>
      </c>
      <c r="M120" t="s">
        <v>688</v>
      </c>
      <c r="N120" t="s">
        <v>688</v>
      </c>
      <c r="O120" t="s">
        <v>687</v>
      </c>
      <c r="P120" t="s">
        <v>687</v>
      </c>
      <c r="Q120" t="s">
        <v>687</v>
      </c>
      <c r="R120" t="s">
        <v>687</v>
      </c>
      <c r="S120" t="s">
        <v>688</v>
      </c>
      <c r="T120" t="s">
        <v>688</v>
      </c>
      <c r="U120" t="s">
        <v>687</v>
      </c>
      <c r="V120" t="s">
        <v>687</v>
      </c>
      <c r="W120" t="s">
        <v>687</v>
      </c>
      <c r="X120" t="s">
        <v>687</v>
      </c>
      <c r="Y120" t="s">
        <v>687</v>
      </c>
      <c r="Z120" t="s">
        <v>688</v>
      </c>
      <c r="AA120" t="s">
        <v>688</v>
      </c>
      <c r="AB120" t="s">
        <v>688</v>
      </c>
      <c r="AC120" t="s">
        <v>687</v>
      </c>
      <c r="AD120" t="s">
        <v>688</v>
      </c>
      <c r="AE120" t="s">
        <v>688</v>
      </c>
      <c r="AF120" t="s">
        <v>688</v>
      </c>
      <c r="AG120" t="s">
        <v>688</v>
      </c>
      <c r="AH120" t="s">
        <v>687</v>
      </c>
    </row>
    <row r="121" spans="1:34">
      <c r="A121">
        <v>2016</v>
      </c>
      <c r="B121" s="14">
        <v>43054.605891203704</v>
      </c>
      <c r="C121">
        <v>29</v>
      </c>
      <c r="D121" t="s">
        <v>688</v>
      </c>
      <c r="E121" t="s">
        <v>688</v>
      </c>
      <c r="F121" t="s">
        <v>688</v>
      </c>
      <c r="G121" t="s">
        <v>688</v>
      </c>
      <c r="H121" t="s">
        <v>688</v>
      </c>
      <c r="I121" t="s">
        <v>688</v>
      </c>
      <c r="J121" t="s">
        <v>688</v>
      </c>
      <c r="K121" t="s">
        <v>688</v>
      </c>
      <c r="L121" t="s">
        <v>688</v>
      </c>
      <c r="M121" t="s">
        <v>688</v>
      </c>
      <c r="N121" t="s">
        <v>688</v>
      </c>
      <c r="O121" t="s">
        <v>688</v>
      </c>
      <c r="P121" t="s">
        <v>688</v>
      </c>
      <c r="Q121" t="s">
        <v>688</v>
      </c>
      <c r="R121" t="s">
        <v>688</v>
      </c>
      <c r="S121" t="s">
        <v>687</v>
      </c>
      <c r="T121" t="s">
        <v>688</v>
      </c>
      <c r="U121" t="s">
        <v>687</v>
      </c>
      <c r="V121" t="s">
        <v>688</v>
      </c>
      <c r="W121" t="s">
        <v>688</v>
      </c>
      <c r="X121" t="s">
        <v>688</v>
      </c>
      <c r="Y121" t="s">
        <v>687</v>
      </c>
      <c r="Z121" t="s">
        <v>688</v>
      </c>
      <c r="AA121" t="s">
        <v>688</v>
      </c>
      <c r="AB121" t="s">
        <v>688</v>
      </c>
      <c r="AC121" t="s">
        <v>688</v>
      </c>
      <c r="AD121" t="s">
        <v>688</v>
      </c>
      <c r="AE121" t="s">
        <v>688</v>
      </c>
      <c r="AF121" t="s">
        <v>688</v>
      </c>
      <c r="AG121" t="s">
        <v>688</v>
      </c>
      <c r="AH121" t="s">
        <v>688</v>
      </c>
    </row>
    <row r="122" spans="1:34">
      <c r="A122">
        <v>2016</v>
      </c>
      <c r="B122" s="14">
        <v>43054.605891203704</v>
      </c>
      <c r="C122">
        <v>30</v>
      </c>
      <c r="D122" t="s">
        <v>688</v>
      </c>
      <c r="E122" t="s">
        <v>688</v>
      </c>
      <c r="F122" t="s">
        <v>688</v>
      </c>
      <c r="G122" t="s">
        <v>687</v>
      </c>
      <c r="H122" t="s">
        <v>688</v>
      </c>
      <c r="I122" t="s">
        <v>688</v>
      </c>
      <c r="J122" t="s">
        <v>688</v>
      </c>
      <c r="K122" t="s">
        <v>688</v>
      </c>
      <c r="L122" t="s">
        <v>688</v>
      </c>
      <c r="M122" t="s">
        <v>688</v>
      </c>
      <c r="N122" t="s">
        <v>688</v>
      </c>
      <c r="O122" t="s">
        <v>688</v>
      </c>
      <c r="P122" t="s">
        <v>688</v>
      </c>
      <c r="Q122" t="s">
        <v>688</v>
      </c>
      <c r="R122" t="s">
        <v>688</v>
      </c>
      <c r="S122" t="s">
        <v>687</v>
      </c>
      <c r="T122" t="s">
        <v>688</v>
      </c>
      <c r="U122" t="s">
        <v>687</v>
      </c>
      <c r="V122" t="s">
        <v>688</v>
      </c>
      <c r="W122" t="s">
        <v>687</v>
      </c>
      <c r="X122" t="s">
        <v>688</v>
      </c>
      <c r="Y122" t="s">
        <v>687</v>
      </c>
      <c r="Z122" t="s">
        <v>687</v>
      </c>
      <c r="AA122" t="s">
        <v>688</v>
      </c>
      <c r="AB122" t="s">
        <v>688</v>
      </c>
      <c r="AC122" t="s">
        <v>687</v>
      </c>
      <c r="AD122" t="s">
        <v>688</v>
      </c>
      <c r="AE122" t="s">
        <v>688</v>
      </c>
      <c r="AF122" t="s">
        <v>688</v>
      </c>
      <c r="AG122" t="s">
        <v>688</v>
      </c>
      <c r="AH122" t="s">
        <v>688</v>
      </c>
    </row>
    <row r="123" spans="1:34">
      <c r="A123">
        <v>2016</v>
      </c>
      <c r="B123" s="14">
        <v>43054.605891203704</v>
      </c>
      <c r="C123">
        <v>31</v>
      </c>
      <c r="D123" t="s">
        <v>688</v>
      </c>
      <c r="E123" t="s">
        <v>688</v>
      </c>
      <c r="F123" t="s">
        <v>688</v>
      </c>
      <c r="G123" t="s">
        <v>687</v>
      </c>
      <c r="H123" t="s">
        <v>688</v>
      </c>
      <c r="I123" t="s">
        <v>688</v>
      </c>
      <c r="J123" t="s">
        <v>688</v>
      </c>
      <c r="K123" t="s">
        <v>688</v>
      </c>
      <c r="L123" t="s">
        <v>688</v>
      </c>
      <c r="M123" t="s">
        <v>688</v>
      </c>
      <c r="N123" t="s">
        <v>688</v>
      </c>
      <c r="O123" t="s">
        <v>688</v>
      </c>
      <c r="P123" t="s">
        <v>688</v>
      </c>
      <c r="Q123" t="s">
        <v>688</v>
      </c>
      <c r="R123" t="s">
        <v>687</v>
      </c>
      <c r="S123" t="s">
        <v>687</v>
      </c>
      <c r="T123" t="s">
        <v>688</v>
      </c>
      <c r="U123" t="s">
        <v>687</v>
      </c>
      <c r="V123" t="s">
        <v>688</v>
      </c>
      <c r="W123" t="s">
        <v>688</v>
      </c>
      <c r="X123" t="s">
        <v>688</v>
      </c>
      <c r="Y123" t="s">
        <v>687</v>
      </c>
      <c r="Z123" t="s">
        <v>688</v>
      </c>
      <c r="AA123" t="s">
        <v>688</v>
      </c>
      <c r="AB123" t="s">
        <v>688</v>
      </c>
      <c r="AC123" t="s">
        <v>688</v>
      </c>
      <c r="AD123" t="s">
        <v>688</v>
      </c>
      <c r="AE123" t="s">
        <v>688</v>
      </c>
      <c r="AF123" t="s">
        <v>688</v>
      </c>
      <c r="AG123" t="s">
        <v>688</v>
      </c>
      <c r="AH123" t="s">
        <v>688</v>
      </c>
    </row>
    <row r="124" spans="1:34">
      <c r="A124">
        <v>2016</v>
      </c>
      <c r="B124" s="14">
        <v>43054.605891203704</v>
      </c>
      <c r="C124">
        <v>32</v>
      </c>
      <c r="D124" t="s">
        <v>688</v>
      </c>
      <c r="E124" t="s">
        <v>688</v>
      </c>
      <c r="F124" t="s">
        <v>688</v>
      </c>
      <c r="G124" t="s">
        <v>688</v>
      </c>
      <c r="H124" t="s">
        <v>688</v>
      </c>
      <c r="I124" t="s">
        <v>688</v>
      </c>
      <c r="J124" t="s">
        <v>688</v>
      </c>
      <c r="K124" t="s">
        <v>688</v>
      </c>
      <c r="L124" t="s">
        <v>688</v>
      </c>
      <c r="M124" t="s">
        <v>688</v>
      </c>
      <c r="N124" t="s">
        <v>688</v>
      </c>
      <c r="O124" t="s">
        <v>688</v>
      </c>
      <c r="P124" t="s">
        <v>688</v>
      </c>
      <c r="Q124" t="s">
        <v>688</v>
      </c>
      <c r="R124" t="s">
        <v>688</v>
      </c>
      <c r="S124" t="s">
        <v>687</v>
      </c>
      <c r="T124" t="s">
        <v>688</v>
      </c>
      <c r="U124" t="s">
        <v>687</v>
      </c>
      <c r="V124" t="s">
        <v>688</v>
      </c>
      <c r="W124" t="s">
        <v>687</v>
      </c>
      <c r="X124" t="s">
        <v>688</v>
      </c>
      <c r="Y124" t="s">
        <v>687</v>
      </c>
      <c r="Z124" t="s">
        <v>688</v>
      </c>
      <c r="AA124" t="s">
        <v>688</v>
      </c>
      <c r="AB124" t="s">
        <v>688</v>
      </c>
      <c r="AC124" t="s">
        <v>688</v>
      </c>
      <c r="AD124" t="s">
        <v>688</v>
      </c>
      <c r="AE124" t="s">
        <v>688</v>
      </c>
      <c r="AF124" t="s">
        <v>688</v>
      </c>
      <c r="AG124" t="s">
        <v>688</v>
      </c>
      <c r="AH124" t="s">
        <v>688</v>
      </c>
    </row>
    <row r="125" spans="1:34">
      <c r="A125">
        <v>2016</v>
      </c>
      <c r="B125" s="14">
        <v>43054.605891203704</v>
      </c>
      <c r="C125">
        <v>33</v>
      </c>
      <c r="D125" t="s">
        <v>688</v>
      </c>
      <c r="E125" t="s">
        <v>688</v>
      </c>
      <c r="F125" t="s">
        <v>687</v>
      </c>
      <c r="G125" t="s">
        <v>687</v>
      </c>
      <c r="H125" t="s">
        <v>688</v>
      </c>
      <c r="I125" t="s">
        <v>688</v>
      </c>
      <c r="J125" t="s">
        <v>688</v>
      </c>
      <c r="K125" t="s">
        <v>687</v>
      </c>
      <c r="L125" t="s">
        <v>688</v>
      </c>
      <c r="M125" t="s">
        <v>688</v>
      </c>
      <c r="N125" t="s">
        <v>688</v>
      </c>
      <c r="O125" t="s">
        <v>688</v>
      </c>
      <c r="P125" t="s">
        <v>688</v>
      </c>
      <c r="Q125" t="s">
        <v>688</v>
      </c>
      <c r="R125" t="s">
        <v>687</v>
      </c>
      <c r="S125" t="s">
        <v>687</v>
      </c>
      <c r="T125" t="s">
        <v>688</v>
      </c>
      <c r="U125" t="s">
        <v>687</v>
      </c>
      <c r="V125" t="s">
        <v>688</v>
      </c>
      <c r="W125" t="s">
        <v>687</v>
      </c>
      <c r="X125" t="s">
        <v>687</v>
      </c>
      <c r="Y125" t="s">
        <v>687</v>
      </c>
      <c r="Z125" t="s">
        <v>688</v>
      </c>
      <c r="AA125" t="s">
        <v>688</v>
      </c>
      <c r="AB125" t="s">
        <v>688</v>
      </c>
      <c r="AC125" t="s">
        <v>687</v>
      </c>
      <c r="AD125" t="s">
        <v>688</v>
      </c>
      <c r="AE125" t="s">
        <v>688</v>
      </c>
      <c r="AF125" t="s">
        <v>688</v>
      </c>
      <c r="AG125" t="s">
        <v>688</v>
      </c>
      <c r="AH125" t="s">
        <v>688</v>
      </c>
    </row>
    <row r="126" spans="1:34">
      <c r="A126">
        <v>2016</v>
      </c>
      <c r="B126" s="14">
        <v>43054.605891203704</v>
      </c>
      <c r="C126">
        <v>34</v>
      </c>
      <c r="D126" t="s">
        <v>688</v>
      </c>
      <c r="E126" t="s">
        <v>688</v>
      </c>
      <c r="F126" t="s">
        <v>688</v>
      </c>
      <c r="G126" t="s">
        <v>687</v>
      </c>
      <c r="H126" t="s">
        <v>688</v>
      </c>
      <c r="I126" t="s">
        <v>688</v>
      </c>
      <c r="J126" t="s">
        <v>688</v>
      </c>
      <c r="K126" t="s">
        <v>687</v>
      </c>
      <c r="L126" t="s">
        <v>688</v>
      </c>
      <c r="M126" t="s">
        <v>688</v>
      </c>
      <c r="N126" t="s">
        <v>688</v>
      </c>
      <c r="O126" t="s">
        <v>687</v>
      </c>
      <c r="P126" t="s">
        <v>687</v>
      </c>
      <c r="Q126" t="s">
        <v>687</v>
      </c>
      <c r="R126" t="s">
        <v>688</v>
      </c>
      <c r="S126" t="s">
        <v>687</v>
      </c>
      <c r="T126" t="s">
        <v>688</v>
      </c>
      <c r="U126" t="s">
        <v>687</v>
      </c>
      <c r="V126" t="s">
        <v>687</v>
      </c>
      <c r="W126" t="s">
        <v>687</v>
      </c>
      <c r="X126" t="s">
        <v>688</v>
      </c>
      <c r="Y126" t="s">
        <v>687</v>
      </c>
      <c r="Z126" t="s">
        <v>688</v>
      </c>
      <c r="AA126" t="s">
        <v>688</v>
      </c>
      <c r="AB126" t="s">
        <v>688</v>
      </c>
      <c r="AC126" t="s">
        <v>687</v>
      </c>
      <c r="AD126" t="s">
        <v>688</v>
      </c>
      <c r="AE126" t="s">
        <v>688</v>
      </c>
      <c r="AF126" t="s">
        <v>687</v>
      </c>
      <c r="AG126" t="s">
        <v>687</v>
      </c>
      <c r="AH126" t="s">
        <v>688</v>
      </c>
    </row>
    <row r="127" spans="1:34">
      <c r="A127">
        <v>2016</v>
      </c>
      <c r="B127" s="14">
        <v>43054.605891203704</v>
      </c>
      <c r="C127">
        <v>35</v>
      </c>
      <c r="D127" t="s">
        <v>688</v>
      </c>
      <c r="E127" t="s">
        <v>688</v>
      </c>
      <c r="F127" t="s">
        <v>688</v>
      </c>
      <c r="G127" t="s">
        <v>687</v>
      </c>
      <c r="H127" t="s">
        <v>688</v>
      </c>
      <c r="I127" t="s">
        <v>688</v>
      </c>
      <c r="J127" t="s">
        <v>688</v>
      </c>
      <c r="K127" t="s">
        <v>688</v>
      </c>
      <c r="L127" t="s">
        <v>688</v>
      </c>
      <c r="M127" t="s">
        <v>688</v>
      </c>
      <c r="N127" t="s">
        <v>688</v>
      </c>
      <c r="O127" t="s">
        <v>688</v>
      </c>
      <c r="P127" t="s">
        <v>687</v>
      </c>
      <c r="Q127" t="s">
        <v>688</v>
      </c>
      <c r="R127" t="s">
        <v>687</v>
      </c>
      <c r="S127" t="s">
        <v>687</v>
      </c>
      <c r="T127" t="s">
        <v>688</v>
      </c>
      <c r="U127" t="s">
        <v>687</v>
      </c>
      <c r="V127" t="s">
        <v>687</v>
      </c>
      <c r="W127" t="s">
        <v>687</v>
      </c>
      <c r="X127" t="s">
        <v>688</v>
      </c>
      <c r="Y127" t="s">
        <v>687</v>
      </c>
      <c r="Z127" t="s">
        <v>688</v>
      </c>
      <c r="AA127" t="s">
        <v>688</v>
      </c>
      <c r="AB127" t="s">
        <v>688</v>
      </c>
      <c r="AC127" t="s">
        <v>687</v>
      </c>
      <c r="AD127" t="s">
        <v>687</v>
      </c>
      <c r="AE127" t="s">
        <v>688</v>
      </c>
      <c r="AF127" t="s">
        <v>687</v>
      </c>
      <c r="AG127" t="s">
        <v>688</v>
      </c>
      <c r="AH127" t="s">
        <v>687</v>
      </c>
    </row>
    <row r="128" spans="1:34">
      <c r="A128">
        <v>2016</v>
      </c>
      <c r="B128" s="14">
        <v>43054.605891203704</v>
      </c>
      <c r="C128">
        <v>36</v>
      </c>
      <c r="D128" t="s">
        <v>688</v>
      </c>
      <c r="E128" t="s">
        <v>688</v>
      </c>
      <c r="F128" t="s">
        <v>688</v>
      </c>
      <c r="G128" t="s">
        <v>687</v>
      </c>
      <c r="H128" t="s">
        <v>688</v>
      </c>
      <c r="I128" t="s">
        <v>688</v>
      </c>
      <c r="J128" t="s">
        <v>688</v>
      </c>
      <c r="K128" t="s">
        <v>688</v>
      </c>
      <c r="L128" t="s">
        <v>688</v>
      </c>
      <c r="M128" t="s">
        <v>688</v>
      </c>
      <c r="N128" t="s">
        <v>688</v>
      </c>
      <c r="O128" t="s">
        <v>688</v>
      </c>
      <c r="P128" t="s">
        <v>688</v>
      </c>
      <c r="Q128" t="s">
        <v>688</v>
      </c>
      <c r="R128" t="s">
        <v>687</v>
      </c>
      <c r="S128" t="s">
        <v>687</v>
      </c>
      <c r="T128" t="s">
        <v>688</v>
      </c>
      <c r="U128" t="s">
        <v>687</v>
      </c>
      <c r="V128" t="s">
        <v>688</v>
      </c>
      <c r="W128" t="s">
        <v>687</v>
      </c>
      <c r="X128" t="s">
        <v>688</v>
      </c>
      <c r="Y128" t="s">
        <v>687</v>
      </c>
      <c r="Z128" t="s">
        <v>688</v>
      </c>
      <c r="AA128" t="s">
        <v>688</v>
      </c>
      <c r="AB128" t="s">
        <v>688</v>
      </c>
      <c r="AC128" t="s">
        <v>688</v>
      </c>
      <c r="AD128" t="s">
        <v>688</v>
      </c>
      <c r="AE128" t="s">
        <v>688</v>
      </c>
      <c r="AF128" t="s">
        <v>688</v>
      </c>
      <c r="AG128" t="s">
        <v>688</v>
      </c>
      <c r="AH128" t="s">
        <v>688</v>
      </c>
    </row>
    <row r="129" spans="1:34">
      <c r="A129">
        <v>2016</v>
      </c>
      <c r="B129" s="14">
        <v>43054.605891203704</v>
      </c>
      <c r="C129">
        <v>37</v>
      </c>
      <c r="D129" t="s">
        <v>687</v>
      </c>
      <c r="E129" t="s">
        <v>688</v>
      </c>
      <c r="F129" t="s">
        <v>687</v>
      </c>
      <c r="G129" t="s">
        <v>687</v>
      </c>
      <c r="H129" t="s">
        <v>688</v>
      </c>
      <c r="I129" t="s">
        <v>688</v>
      </c>
      <c r="J129" t="s">
        <v>687</v>
      </c>
      <c r="K129" t="s">
        <v>687</v>
      </c>
      <c r="L129" t="s">
        <v>688</v>
      </c>
      <c r="M129" t="s">
        <v>687</v>
      </c>
      <c r="N129" t="s">
        <v>688</v>
      </c>
      <c r="O129" t="s">
        <v>687</v>
      </c>
      <c r="P129" t="s">
        <v>688</v>
      </c>
      <c r="Q129" t="s">
        <v>688</v>
      </c>
      <c r="R129" t="s">
        <v>687</v>
      </c>
      <c r="S129" t="s">
        <v>687</v>
      </c>
      <c r="T129" t="s">
        <v>688</v>
      </c>
      <c r="U129" t="s">
        <v>687</v>
      </c>
      <c r="V129" t="s">
        <v>687</v>
      </c>
      <c r="W129" t="s">
        <v>687</v>
      </c>
      <c r="X129" t="s">
        <v>687</v>
      </c>
      <c r="Y129" t="s">
        <v>687</v>
      </c>
      <c r="Z129" t="s">
        <v>688</v>
      </c>
      <c r="AA129" t="s">
        <v>687</v>
      </c>
      <c r="AB129" t="s">
        <v>688</v>
      </c>
      <c r="AC129" t="s">
        <v>687</v>
      </c>
      <c r="AD129" t="s">
        <v>687</v>
      </c>
      <c r="AE129" t="s">
        <v>688</v>
      </c>
      <c r="AF129" t="s">
        <v>687</v>
      </c>
      <c r="AG129" t="s">
        <v>687</v>
      </c>
      <c r="AH129" t="s">
        <v>687</v>
      </c>
    </row>
    <row r="130" spans="1:34">
      <c r="A130">
        <v>2016</v>
      </c>
      <c r="B130" s="14">
        <v>43054.605891203704</v>
      </c>
      <c r="C130">
        <v>38</v>
      </c>
      <c r="D130" t="s">
        <v>688</v>
      </c>
      <c r="E130" t="s">
        <v>688</v>
      </c>
      <c r="F130" t="s">
        <v>688</v>
      </c>
      <c r="G130" t="s">
        <v>687</v>
      </c>
      <c r="H130" t="s">
        <v>688</v>
      </c>
      <c r="I130" t="s">
        <v>688</v>
      </c>
      <c r="J130" t="s">
        <v>687</v>
      </c>
      <c r="K130" t="s">
        <v>687</v>
      </c>
      <c r="L130" t="s">
        <v>688</v>
      </c>
      <c r="M130" t="s">
        <v>688</v>
      </c>
      <c r="N130" t="s">
        <v>688</v>
      </c>
      <c r="O130" t="s">
        <v>688</v>
      </c>
      <c r="P130" t="s">
        <v>688</v>
      </c>
      <c r="Q130" t="s">
        <v>688</v>
      </c>
      <c r="R130" t="s">
        <v>687</v>
      </c>
      <c r="S130" t="s">
        <v>687</v>
      </c>
      <c r="T130" t="s">
        <v>688</v>
      </c>
      <c r="U130" t="s">
        <v>687</v>
      </c>
      <c r="V130" t="s">
        <v>688</v>
      </c>
      <c r="W130" t="s">
        <v>687</v>
      </c>
      <c r="X130" t="s">
        <v>687</v>
      </c>
      <c r="Y130" t="s">
        <v>687</v>
      </c>
      <c r="Z130" t="s">
        <v>688</v>
      </c>
      <c r="AA130" t="s">
        <v>688</v>
      </c>
      <c r="AB130" t="s">
        <v>688</v>
      </c>
      <c r="AC130" t="s">
        <v>688</v>
      </c>
      <c r="AD130" t="s">
        <v>688</v>
      </c>
      <c r="AE130" t="s">
        <v>688</v>
      </c>
      <c r="AF130" t="s">
        <v>687</v>
      </c>
      <c r="AG130" t="s">
        <v>688</v>
      </c>
      <c r="AH130" t="s">
        <v>688</v>
      </c>
    </row>
    <row r="131" spans="1:34">
      <c r="A131">
        <v>2016</v>
      </c>
      <c r="B131" s="14">
        <v>43054.605891203704</v>
      </c>
      <c r="C131">
        <v>39</v>
      </c>
      <c r="D131" t="s">
        <v>687</v>
      </c>
      <c r="E131" t="s">
        <v>687</v>
      </c>
      <c r="F131" t="s">
        <v>687</v>
      </c>
      <c r="G131" t="s">
        <v>687</v>
      </c>
      <c r="H131" t="s">
        <v>687</v>
      </c>
      <c r="I131" t="s">
        <v>688</v>
      </c>
      <c r="J131" t="s">
        <v>687</v>
      </c>
      <c r="K131" t="s">
        <v>687</v>
      </c>
      <c r="L131" t="s">
        <v>687</v>
      </c>
      <c r="M131" t="s">
        <v>687</v>
      </c>
      <c r="N131" t="s">
        <v>688</v>
      </c>
      <c r="O131" t="s">
        <v>687</v>
      </c>
      <c r="P131" t="s">
        <v>687</v>
      </c>
      <c r="Q131" t="s">
        <v>687</v>
      </c>
      <c r="R131" t="s">
        <v>687</v>
      </c>
      <c r="S131" t="s">
        <v>687</v>
      </c>
      <c r="T131" t="s">
        <v>688</v>
      </c>
      <c r="U131" t="s">
        <v>687</v>
      </c>
      <c r="V131" t="s">
        <v>687</v>
      </c>
      <c r="W131" t="s">
        <v>687</v>
      </c>
      <c r="X131" t="s">
        <v>687</v>
      </c>
      <c r="Y131" t="s">
        <v>687</v>
      </c>
      <c r="Z131" t="s">
        <v>687</v>
      </c>
      <c r="AA131" t="s">
        <v>687</v>
      </c>
      <c r="AB131" t="s">
        <v>687</v>
      </c>
      <c r="AC131" t="s">
        <v>687</v>
      </c>
      <c r="AD131" t="s">
        <v>687</v>
      </c>
      <c r="AE131" t="s">
        <v>687</v>
      </c>
      <c r="AF131" t="s">
        <v>687</v>
      </c>
      <c r="AG131" t="s">
        <v>687</v>
      </c>
      <c r="AH131" t="s">
        <v>687</v>
      </c>
    </row>
    <row r="132" spans="1:34">
      <c r="A132">
        <v>2016</v>
      </c>
      <c r="B132" s="14">
        <v>43054.605891203704</v>
      </c>
      <c r="C132">
        <v>40</v>
      </c>
      <c r="D132" t="s">
        <v>687</v>
      </c>
      <c r="E132" t="s">
        <v>687</v>
      </c>
      <c r="F132" t="s">
        <v>687</v>
      </c>
      <c r="G132" t="s">
        <v>687</v>
      </c>
      <c r="H132" t="s">
        <v>687</v>
      </c>
      <c r="I132" t="s">
        <v>688</v>
      </c>
      <c r="J132" t="s">
        <v>687</v>
      </c>
      <c r="K132" t="s">
        <v>687</v>
      </c>
      <c r="L132" t="s">
        <v>687</v>
      </c>
      <c r="M132" t="s">
        <v>687</v>
      </c>
      <c r="N132" t="s">
        <v>688</v>
      </c>
      <c r="O132" t="s">
        <v>687</v>
      </c>
      <c r="P132" t="s">
        <v>687</v>
      </c>
      <c r="Q132" t="s">
        <v>687</v>
      </c>
      <c r="R132" t="s">
        <v>687</v>
      </c>
      <c r="S132" t="s">
        <v>687</v>
      </c>
      <c r="T132" t="s">
        <v>687</v>
      </c>
      <c r="U132" t="s">
        <v>687</v>
      </c>
      <c r="V132" t="s">
        <v>687</v>
      </c>
      <c r="W132" t="s">
        <v>687</v>
      </c>
      <c r="X132" t="s">
        <v>687</v>
      </c>
      <c r="Y132" t="s">
        <v>687</v>
      </c>
      <c r="Z132" t="s">
        <v>687</v>
      </c>
      <c r="AA132" t="s">
        <v>687</v>
      </c>
      <c r="AB132" t="s">
        <v>687</v>
      </c>
      <c r="AC132" t="s">
        <v>687</v>
      </c>
      <c r="AD132" t="s">
        <v>687</v>
      </c>
      <c r="AE132" t="s">
        <v>687</v>
      </c>
      <c r="AF132" t="s">
        <v>687</v>
      </c>
      <c r="AG132" t="s">
        <v>687</v>
      </c>
      <c r="AH132" t="s">
        <v>687</v>
      </c>
    </row>
    <row r="133" spans="1:34">
      <c r="A133">
        <v>2016</v>
      </c>
      <c r="B133" s="14">
        <v>43054.605891203704</v>
      </c>
      <c r="C133">
        <v>41</v>
      </c>
      <c r="D133" t="s">
        <v>688</v>
      </c>
      <c r="E133" t="s">
        <v>688</v>
      </c>
      <c r="F133" t="s">
        <v>688</v>
      </c>
      <c r="G133" t="s">
        <v>687</v>
      </c>
      <c r="H133" t="s">
        <v>687</v>
      </c>
      <c r="I133" t="s">
        <v>688</v>
      </c>
      <c r="J133" t="s">
        <v>687</v>
      </c>
      <c r="K133" t="s">
        <v>687</v>
      </c>
      <c r="L133" t="s">
        <v>688</v>
      </c>
      <c r="M133" t="s">
        <v>687</v>
      </c>
      <c r="N133" t="s">
        <v>688</v>
      </c>
      <c r="O133" t="s">
        <v>688</v>
      </c>
      <c r="P133" t="s">
        <v>688</v>
      </c>
      <c r="Q133" t="s">
        <v>688</v>
      </c>
      <c r="R133" t="s">
        <v>687</v>
      </c>
      <c r="S133" t="s">
        <v>687</v>
      </c>
      <c r="T133" t="s">
        <v>688</v>
      </c>
      <c r="U133" t="s">
        <v>687</v>
      </c>
      <c r="V133" t="s">
        <v>688</v>
      </c>
      <c r="W133" t="s">
        <v>687</v>
      </c>
      <c r="X133" t="s">
        <v>687</v>
      </c>
      <c r="Y133" t="s">
        <v>687</v>
      </c>
      <c r="Z133" t="s">
        <v>688</v>
      </c>
      <c r="AA133" t="s">
        <v>688</v>
      </c>
      <c r="AB133" t="s">
        <v>688</v>
      </c>
      <c r="AC133" t="s">
        <v>687</v>
      </c>
      <c r="AD133" t="s">
        <v>688</v>
      </c>
      <c r="AE133" t="s">
        <v>687</v>
      </c>
      <c r="AF133" t="s">
        <v>687</v>
      </c>
      <c r="AG133" t="s">
        <v>688</v>
      </c>
      <c r="AH133" t="s">
        <v>688</v>
      </c>
    </row>
    <row r="134" spans="1:34">
      <c r="A134">
        <v>2016</v>
      </c>
      <c r="B134" s="14">
        <v>43054.605891203704</v>
      </c>
      <c r="C134">
        <v>42</v>
      </c>
      <c r="D134" t="s">
        <v>688</v>
      </c>
      <c r="E134" t="s">
        <v>688</v>
      </c>
      <c r="F134" t="s">
        <v>688</v>
      </c>
      <c r="G134" t="s">
        <v>687</v>
      </c>
      <c r="H134" t="s">
        <v>688</v>
      </c>
      <c r="I134" t="s">
        <v>688</v>
      </c>
      <c r="J134" t="s">
        <v>687</v>
      </c>
      <c r="K134" t="s">
        <v>687</v>
      </c>
      <c r="L134" t="s">
        <v>688</v>
      </c>
      <c r="M134" t="s">
        <v>688</v>
      </c>
      <c r="N134" t="s">
        <v>688</v>
      </c>
      <c r="O134" t="s">
        <v>687</v>
      </c>
      <c r="P134" t="s">
        <v>687</v>
      </c>
      <c r="Q134" t="s">
        <v>688</v>
      </c>
      <c r="R134" t="s">
        <v>687</v>
      </c>
      <c r="S134" t="s">
        <v>687</v>
      </c>
      <c r="T134" t="s">
        <v>688</v>
      </c>
      <c r="U134" t="s">
        <v>687</v>
      </c>
      <c r="V134" t="s">
        <v>687</v>
      </c>
      <c r="W134" t="s">
        <v>687</v>
      </c>
      <c r="X134" t="s">
        <v>687</v>
      </c>
      <c r="Y134" t="s">
        <v>687</v>
      </c>
      <c r="Z134" t="s">
        <v>688</v>
      </c>
      <c r="AA134" t="s">
        <v>688</v>
      </c>
      <c r="AB134" t="s">
        <v>688</v>
      </c>
      <c r="AC134" t="s">
        <v>688</v>
      </c>
      <c r="AD134" t="s">
        <v>688</v>
      </c>
      <c r="AE134" t="s">
        <v>688</v>
      </c>
      <c r="AF134" t="s">
        <v>687</v>
      </c>
      <c r="AG134" t="s">
        <v>688</v>
      </c>
      <c r="AH134" t="s">
        <v>688</v>
      </c>
    </row>
    <row r="135" spans="1:34">
      <c r="A135">
        <v>2016</v>
      </c>
      <c r="B135" s="14">
        <v>43054.605891203704</v>
      </c>
      <c r="C135">
        <v>43</v>
      </c>
      <c r="D135" t="s">
        <v>687</v>
      </c>
      <c r="E135" t="s">
        <v>688</v>
      </c>
      <c r="F135" t="s">
        <v>688</v>
      </c>
      <c r="G135" t="s">
        <v>687</v>
      </c>
      <c r="H135" t="s">
        <v>688</v>
      </c>
      <c r="I135" t="s">
        <v>688</v>
      </c>
      <c r="J135" t="s">
        <v>687</v>
      </c>
      <c r="K135" t="s">
        <v>687</v>
      </c>
      <c r="L135" t="s">
        <v>688</v>
      </c>
      <c r="M135" t="s">
        <v>688</v>
      </c>
      <c r="N135" t="s">
        <v>688</v>
      </c>
      <c r="O135" t="s">
        <v>687</v>
      </c>
      <c r="P135" t="s">
        <v>687</v>
      </c>
      <c r="Q135" t="s">
        <v>688</v>
      </c>
      <c r="R135" t="s">
        <v>687</v>
      </c>
      <c r="S135" t="s">
        <v>687</v>
      </c>
      <c r="T135" t="s">
        <v>688</v>
      </c>
      <c r="U135" t="s">
        <v>687</v>
      </c>
      <c r="V135" t="s">
        <v>687</v>
      </c>
      <c r="W135" t="s">
        <v>687</v>
      </c>
      <c r="X135" t="s">
        <v>687</v>
      </c>
      <c r="Y135" t="s">
        <v>687</v>
      </c>
      <c r="Z135" t="s">
        <v>688</v>
      </c>
      <c r="AA135" t="s">
        <v>687</v>
      </c>
      <c r="AB135" t="s">
        <v>688</v>
      </c>
      <c r="AC135" t="s">
        <v>688</v>
      </c>
      <c r="AD135" t="s">
        <v>688</v>
      </c>
      <c r="AE135" t="s">
        <v>687</v>
      </c>
      <c r="AF135" t="s">
        <v>688</v>
      </c>
      <c r="AG135" t="s">
        <v>687</v>
      </c>
      <c r="AH135" t="s">
        <v>688</v>
      </c>
    </row>
    <row r="136" spans="1:34">
      <c r="A136">
        <v>2016</v>
      </c>
      <c r="B136" s="14">
        <v>43054.605891203704</v>
      </c>
      <c r="C136">
        <v>44</v>
      </c>
      <c r="D136" t="s">
        <v>687</v>
      </c>
      <c r="E136" t="s">
        <v>687</v>
      </c>
      <c r="F136" t="s">
        <v>688</v>
      </c>
      <c r="G136" t="s">
        <v>687</v>
      </c>
      <c r="H136" t="s">
        <v>687</v>
      </c>
      <c r="I136" t="s">
        <v>688</v>
      </c>
      <c r="J136" t="s">
        <v>687</v>
      </c>
      <c r="K136" t="s">
        <v>687</v>
      </c>
      <c r="L136" t="s">
        <v>688</v>
      </c>
      <c r="M136" t="s">
        <v>687</v>
      </c>
      <c r="N136" t="s">
        <v>688</v>
      </c>
      <c r="O136" t="s">
        <v>687</v>
      </c>
      <c r="P136" t="s">
        <v>687</v>
      </c>
      <c r="Q136" t="s">
        <v>687</v>
      </c>
      <c r="R136" t="s">
        <v>687</v>
      </c>
      <c r="S136" t="s">
        <v>687</v>
      </c>
      <c r="T136" t="s">
        <v>688</v>
      </c>
      <c r="U136" t="s">
        <v>687</v>
      </c>
      <c r="V136" t="s">
        <v>687</v>
      </c>
      <c r="W136" t="s">
        <v>687</v>
      </c>
      <c r="X136" t="s">
        <v>687</v>
      </c>
      <c r="Y136" t="s">
        <v>687</v>
      </c>
      <c r="Z136" t="s">
        <v>687</v>
      </c>
      <c r="AA136" t="s">
        <v>687</v>
      </c>
      <c r="AB136" t="s">
        <v>688</v>
      </c>
      <c r="AC136" t="s">
        <v>687</v>
      </c>
      <c r="AD136" t="s">
        <v>688</v>
      </c>
      <c r="AE136" t="s">
        <v>687</v>
      </c>
      <c r="AF136" t="s">
        <v>687</v>
      </c>
      <c r="AG136" t="s">
        <v>687</v>
      </c>
      <c r="AH136" t="s">
        <v>688</v>
      </c>
    </row>
    <row r="137" spans="1:34">
      <c r="A137">
        <v>2016</v>
      </c>
      <c r="B137" s="14">
        <v>43054.605891203704</v>
      </c>
      <c r="C137">
        <v>45</v>
      </c>
      <c r="D137" t="s">
        <v>687</v>
      </c>
      <c r="E137" t="s">
        <v>687</v>
      </c>
      <c r="F137" t="s">
        <v>687</v>
      </c>
      <c r="G137" t="s">
        <v>687</v>
      </c>
      <c r="H137" t="s">
        <v>687</v>
      </c>
      <c r="I137" t="s">
        <v>687</v>
      </c>
      <c r="J137" t="s">
        <v>687</v>
      </c>
      <c r="K137" t="s">
        <v>687</v>
      </c>
      <c r="L137" t="s">
        <v>687</v>
      </c>
      <c r="M137" t="s">
        <v>687</v>
      </c>
      <c r="N137" t="s">
        <v>688</v>
      </c>
      <c r="O137" t="s">
        <v>687</v>
      </c>
      <c r="P137" t="s">
        <v>687</v>
      </c>
      <c r="Q137" t="s">
        <v>687</v>
      </c>
      <c r="R137" t="s">
        <v>687</v>
      </c>
      <c r="S137" t="s">
        <v>687</v>
      </c>
      <c r="T137" t="s">
        <v>687</v>
      </c>
      <c r="U137" t="s">
        <v>687</v>
      </c>
      <c r="V137" t="s">
        <v>687</v>
      </c>
      <c r="W137" t="s">
        <v>687</v>
      </c>
      <c r="X137" t="s">
        <v>687</v>
      </c>
      <c r="Y137" t="s">
        <v>687</v>
      </c>
      <c r="Z137" t="s">
        <v>687</v>
      </c>
      <c r="AA137" t="s">
        <v>688</v>
      </c>
      <c r="AB137" t="s">
        <v>687</v>
      </c>
      <c r="AC137" t="s">
        <v>687</v>
      </c>
      <c r="AD137" t="s">
        <v>687</v>
      </c>
      <c r="AE137" t="s">
        <v>687</v>
      </c>
      <c r="AF137" t="s">
        <v>687</v>
      </c>
      <c r="AG137" t="s">
        <v>687</v>
      </c>
      <c r="AH137" t="s">
        <v>687</v>
      </c>
    </row>
    <row r="138" spans="1:34">
      <c r="A138">
        <v>2016</v>
      </c>
      <c r="B138" s="14">
        <v>43054.605891203704</v>
      </c>
      <c r="C138">
        <v>46</v>
      </c>
      <c r="D138" t="s">
        <v>687</v>
      </c>
      <c r="E138" t="s">
        <v>687</v>
      </c>
      <c r="F138" t="s">
        <v>687</v>
      </c>
      <c r="G138" t="s">
        <v>687</v>
      </c>
      <c r="H138" t="s">
        <v>687</v>
      </c>
      <c r="I138" t="s">
        <v>687</v>
      </c>
      <c r="J138" t="s">
        <v>687</v>
      </c>
      <c r="K138" t="s">
        <v>687</v>
      </c>
      <c r="L138" t="s">
        <v>687</v>
      </c>
      <c r="M138" t="s">
        <v>687</v>
      </c>
      <c r="N138" t="s">
        <v>687</v>
      </c>
      <c r="O138" t="s">
        <v>687</v>
      </c>
      <c r="P138" t="s">
        <v>687</v>
      </c>
      <c r="Q138" t="s">
        <v>687</v>
      </c>
      <c r="R138" t="s">
        <v>687</v>
      </c>
      <c r="S138" t="s">
        <v>687</v>
      </c>
      <c r="T138" t="s">
        <v>687</v>
      </c>
      <c r="U138" t="s">
        <v>687</v>
      </c>
      <c r="V138" t="s">
        <v>687</v>
      </c>
      <c r="W138" t="s">
        <v>687</v>
      </c>
      <c r="X138" t="s">
        <v>687</v>
      </c>
      <c r="Y138" t="s">
        <v>687</v>
      </c>
      <c r="Z138" t="s">
        <v>687</v>
      </c>
      <c r="AA138" t="s">
        <v>687</v>
      </c>
      <c r="AB138" t="s">
        <v>687</v>
      </c>
      <c r="AC138" t="s">
        <v>687</v>
      </c>
      <c r="AD138" t="s">
        <v>687</v>
      </c>
      <c r="AE138" t="s">
        <v>687</v>
      </c>
      <c r="AF138" t="s">
        <v>687</v>
      </c>
      <c r="AG138" t="s">
        <v>687</v>
      </c>
      <c r="AH138" t="s">
        <v>687</v>
      </c>
    </row>
    <row r="139" spans="1:34">
      <c r="A139">
        <v>2016</v>
      </c>
      <c r="B139" s="14">
        <v>43054.605891203704</v>
      </c>
      <c r="C139">
        <v>47</v>
      </c>
      <c r="D139" t="s">
        <v>687</v>
      </c>
      <c r="E139" t="s">
        <v>687</v>
      </c>
      <c r="F139" t="s">
        <v>687</v>
      </c>
      <c r="G139" t="s">
        <v>687</v>
      </c>
      <c r="H139" t="s">
        <v>687</v>
      </c>
      <c r="I139" t="s">
        <v>687</v>
      </c>
      <c r="J139" t="s">
        <v>687</v>
      </c>
      <c r="K139" t="s">
        <v>687</v>
      </c>
      <c r="L139" t="s">
        <v>687</v>
      </c>
      <c r="M139" t="s">
        <v>687</v>
      </c>
      <c r="N139" t="s">
        <v>688</v>
      </c>
      <c r="O139" t="s">
        <v>687</v>
      </c>
      <c r="P139" t="s">
        <v>687</v>
      </c>
      <c r="Q139" t="s">
        <v>687</v>
      </c>
      <c r="R139" t="s">
        <v>687</v>
      </c>
      <c r="S139" t="s">
        <v>687</v>
      </c>
      <c r="T139" t="s">
        <v>687</v>
      </c>
      <c r="U139" t="s">
        <v>687</v>
      </c>
      <c r="V139" t="s">
        <v>687</v>
      </c>
      <c r="W139" t="s">
        <v>687</v>
      </c>
      <c r="X139" t="s">
        <v>687</v>
      </c>
      <c r="Y139" t="s">
        <v>687</v>
      </c>
      <c r="Z139" t="s">
        <v>687</v>
      </c>
      <c r="AA139" t="s">
        <v>688</v>
      </c>
      <c r="AB139" t="s">
        <v>687</v>
      </c>
      <c r="AC139" t="s">
        <v>687</v>
      </c>
      <c r="AD139" t="s">
        <v>687</v>
      </c>
      <c r="AE139" t="s">
        <v>687</v>
      </c>
      <c r="AF139" t="s">
        <v>687</v>
      </c>
      <c r="AG139" t="s">
        <v>687</v>
      </c>
      <c r="AH139" t="s">
        <v>687</v>
      </c>
    </row>
  </sheetData>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AG8"/>
  <sheetViews>
    <sheetView workbookViewId="0"/>
  </sheetViews>
  <sheetFormatPr defaultRowHeight="15"/>
  <sheetData>
    <row r="1" spans="1:33">
      <c r="A1">
        <v>11.8</v>
      </c>
      <c r="B1" t="s">
        <v>93</v>
      </c>
    </row>
    <row r="2" spans="1:33">
      <c r="A2" s="10" t="str">
        <f>HYPERLINK("#'Contents'!B223",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43054.608819444446</v>
      </c>
      <c r="C4">
        <v>0</v>
      </c>
      <c r="G4">
        <v>0</v>
      </c>
      <c r="J4">
        <v>0</v>
      </c>
      <c r="L4">
        <v>0</v>
      </c>
      <c r="N4">
        <v>0</v>
      </c>
      <c r="O4">
        <v>0</v>
      </c>
      <c r="Q4">
        <v>0</v>
      </c>
      <c r="T4">
        <v>0</v>
      </c>
      <c r="W4">
        <v>0</v>
      </c>
      <c r="X4">
        <v>0</v>
      </c>
      <c r="Z4">
        <v>0</v>
      </c>
      <c r="AC4">
        <v>0</v>
      </c>
      <c r="AE4">
        <v>0</v>
      </c>
    </row>
    <row r="5" spans="1:33">
      <c r="A5">
        <v>2013</v>
      </c>
      <c r="B5" s="14">
        <v>43054.608819444446</v>
      </c>
      <c r="E5">
        <v>1</v>
      </c>
      <c r="F5">
        <v>1</v>
      </c>
      <c r="M5">
        <v>1</v>
      </c>
      <c r="P5">
        <v>1</v>
      </c>
      <c r="V5">
        <v>1</v>
      </c>
      <c r="Y5">
        <v>1</v>
      </c>
      <c r="AA5">
        <v>1</v>
      </c>
      <c r="AD5">
        <v>3</v>
      </c>
      <c r="AF5">
        <v>1</v>
      </c>
    </row>
    <row r="6" spans="1:33">
      <c r="A6">
        <v>2014</v>
      </c>
      <c r="B6" s="14">
        <v>43054.608819444446</v>
      </c>
      <c r="H6">
        <v>40</v>
      </c>
      <c r="I6">
        <v>1</v>
      </c>
      <c r="S6">
        <v>15</v>
      </c>
      <c r="U6">
        <v>1</v>
      </c>
      <c r="Y6">
        <v>1</v>
      </c>
      <c r="AD6">
        <v>3</v>
      </c>
      <c r="AG6">
        <v>5</v>
      </c>
    </row>
    <row r="7" spans="1:33">
      <c r="A7">
        <v>2015</v>
      </c>
      <c r="B7" s="14">
        <v>43054.608819444446</v>
      </c>
      <c r="K7">
        <v>2</v>
      </c>
      <c r="R7">
        <v>1</v>
      </c>
      <c r="Y7">
        <v>1</v>
      </c>
      <c r="AB7">
        <v>47</v>
      </c>
      <c r="AD7">
        <v>1</v>
      </c>
      <c r="AG7">
        <v>20</v>
      </c>
    </row>
    <row r="8" spans="1:33">
      <c r="A8">
        <v>2016</v>
      </c>
      <c r="B8" s="14">
        <v>43054.608819444446</v>
      </c>
      <c r="D8">
        <v>1</v>
      </c>
      <c r="H8">
        <v>4</v>
      </c>
      <c r="K8">
        <v>4</v>
      </c>
      <c r="M8">
        <v>1</v>
      </c>
      <c r="Y8">
        <v>1</v>
      </c>
      <c r="AA8">
        <v>1</v>
      </c>
      <c r="AG8">
        <v>39</v>
      </c>
    </row>
  </sheetData>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E127"/>
  <sheetViews>
    <sheetView workbookViewId="0"/>
  </sheetViews>
  <sheetFormatPr defaultRowHeight="15"/>
  <sheetData>
    <row r="1" spans="1:5">
      <c r="A1">
        <v>11.9</v>
      </c>
      <c r="B1" t="s">
        <v>94</v>
      </c>
    </row>
    <row r="2" spans="1:5">
      <c r="A2" s="10" t="str">
        <f>HYPERLINK("#'Contents'!B224", "Back to Contents")</f>
        <v>Back to Contents</v>
      </c>
    </row>
    <row r="3" spans="1:5">
      <c r="A3" t="s">
        <v>110</v>
      </c>
      <c r="B3" t="s">
        <v>109</v>
      </c>
      <c r="C3" t="s">
        <v>108</v>
      </c>
      <c r="D3" t="s">
        <v>4204</v>
      </c>
      <c r="E3" t="s">
        <v>1041</v>
      </c>
    </row>
    <row r="4" spans="1:5">
      <c r="A4" t="s">
        <v>205</v>
      </c>
      <c r="B4" s="14">
        <v>43054.608831018515</v>
      </c>
      <c r="C4">
        <v>2016</v>
      </c>
      <c r="D4" t="s">
        <v>4312</v>
      </c>
      <c r="E4" s="8" t="s">
        <v>647</v>
      </c>
    </row>
    <row r="5" spans="1:5" ht="409.5">
      <c r="A5" t="s">
        <v>272</v>
      </c>
      <c r="B5" s="14">
        <v>43054.608831018515</v>
      </c>
      <c r="C5">
        <v>2013</v>
      </c>
      <c r="D5" t="s">
        <v>4312</v>
      </c>
      <c r="E5" s="8" t="s">
        <v>7522</v>
      </c>
    </row>
    <row r="6" spans="1:5" ht="409.5">
      <c r="A6" t="s">
        <v>272</v>
      </c>
      <c r="B6" s="14">
        <v>43054.608831018515</v>
      </c>
      <c r="C6">
        <v>2014</v>
      </c>
      <c r="D6" t="s">
        <v>4312</v>
      </c>
      <c r="E6" s="8" t="s">
        <v>7522</v>
      </c>
    </row>
    <row r="7" spans="1:5">
      <c r="A7" t="s">
        <v>359</v>
      </c>
      <c r="B7" s="14">
        <v>43054.608831018515</v>
      </c>
      <c r="C7">
        <v>2013</v>
      </c>
      <c r="D7" t="s">
        <v>4312</v>
      </c>
      <c r="E7" t="s">
        <v>7523</v>
      </c>
    </row>
    <row r="8" spans="1:5" ht="409.5">
      <c r="A8" t="s">
        <v>359</v>
      </c>
      <c r="B8" s="14">
        <v>43054.608831018515</v>
      </c>
      <c r="C8">
        <v>2014</v>
      </c>
      <c r="D8" t="s">
        <v>4312</v>
      </c>
      <c r="E8" s="8" t="s">
        <v>7523</v>
      </c>
    </row>
    <row r="9" spans="1:5">
      <c r="A9" t="s">
        <v>359</v>
      </c>
      <c r="B9" s="14">
        <v>43054.608831018515</v>
      </c>
      <c r="C9">
        <v>2015</v>
      </c>
      <c r="D9" t="s">
        <v>4312</v>
      </c>
      <c r="E9" t="s">
        <v>7523</v>
      </c>
    </row>
    <row r="10" spans="1:5">
      <c r="A10" t="s">
        <v>155</v>
      </c>
      <c r="B10" s="14">
        <v>43054.608831018515</v>
      </c>
      <c r="C10">
        <v>2015</v>
      </c>
      <c r="D10" t="s">
        <v>4312</v>
      </c>
      <c r="E10" t="s">
        <v>4313</v>
      </c>
    </row>
    <row r="11" spans="1:5" ht="409.5">
      <c r="A11" t="s">
        <v>232</v>
      </c>
      <c r="B11" s="14">
        <v>43054.608831018515</v>
      </c>
      <c r="C11">
        <v>2013</v>
      </c>
      <c r="D11" t="s">
        <v>4312</v>
      </c>
      <c r="E11" s="8" t="s">
        <v>7524</v>
      </c>
    </row>
    <row r="12" spans="1:5" ht="409.5">
      <c r="A12" t="s">
        <v>232</v>
      </c>
      <c r="B12" s="14">
        <v>43054.608831018515</v>
      </c>
      <c r="C12">
        <v>2014</v>
      </c>
      <c r="D12" t="s">
        <v>4312</v>
      </c>
      <c r="E12" s="8" t="s">
        <v>7524</v>
      </c>
    </row>
    <row r="13" spans="1:5">
      <c r="A13" t="s">
        <v>232</v>
      </c>
      <c r="B13" s="14">
        <v>43054.608831018515</v>
      </c>
      <c r="C13">
        <v>2015</v>
      </c>
      <c r="D13" t="s">
        <v>4312</v>
      </c>
      <c r="E13" t="s">
        <v>7525</v>
      </c>
    </row>
    <row r="14" spans="1:5" ht="409.5">
      <c r="A14" t="s">
        <v>126</v>
      </c>
      <c r="B14" s="14">
        <v>43054.608831018515</v>
      </c>
      <c r="C14">
        <v>2016</v>
      </c>
      <c r="D14" t="s">
        <v>4312</v>
      </c>
      <c r="E14" s="8" t="s">
        <v>7526</v>
      </c>
    </row>
    <row r="15" spans="1:5" ht="409.5">
      <c r="A15" t="s">
        <v>134</v>
      </c>
      <c r="B15" s="14">
        <v>43054.608831018515</v>
      </c>
      <c r="C15">
        <v>2016</v>
      </c>
      <c r="D15" t="s">
        <v>4312</v>
      </c>
      <c r="E15" s="8" t="s">
        <v>7527</v>
      </c>
    </row>
    <row r="16" spans="1:5" ht="409.5">
      <c r="A16" t="s">
        <v>285</v>
      </c>
      <c r="B16" s="14">
        <v>43054.608831018515</v>
      </c>
      <c r="C16">
        <v>2013</v>
      </c>
      <c r="D16" t="s">
        <v>4312</v>
      </c>
      <c r="E16" s="8" t="s">
        <v>4335</v>
      </c>
    </row>
    <row r="17" spans="1:5" ht="409.5">
      <c r="A17" t="s">
        <v>285</v>
      </c>
      <c r="B17" s="14">
        <v>43054.608831018515</v>
      </c>
      <c r="C17">
        <v>2014</v>
      </c>
      <c r="D17" t="s">
        <v>4312</v>
      </c>
      <c r="E17" s="8" t="s">
        <v>4326</v>
      </c>
    </row>
    <row r="18" spans="1:5">
      <c r="A18" t="s">
        <v>285</v>
      </c>
      <c r="B18" s="14">
        <v>43054.608831018515</v>
      </c>
      <c r="C18">
        <v>2015</v>
      </c>
      <c r="D18" t="s">
        <v>4312</v>
      </c>
      <c r="E18" t="s">
        <v>4326</v>
      </c>
    </row>
    <row r="19" spans="1:5" ht="270">
      <c r="A19" t="s">
        <v>223</v>
      </c>
      <c r="B19" s="14">
        <v>43054.608831018515</v>
      </c>
      <c r="C19">
        <v>2014</v>
      </c>
      <c r="D19" t="s">
        <v>4312</v>
      </c>
      <c r="E19" s="8" t="s">
        <v>4321</v>
      </c>
    </row>
    <row r="20" spans="1:5">
      <c r="A20" t="s">
        <v>223</v>
      </c>
      <c r="B20" s="14">
        <v>43054.608831018515</v>
      </c>
      <c r="C20">
        <v>2013</v>
      </c>
      <c r="D20" t="s">
        <v>4312</v>
      </c>
      <c r="E20" t="s">
        <v>4321</v>
      </c>
    </row>
    <row r="21" spans="1:5">
      <c r="A21" t="s">
        <v>223</v>
      </c>
      <c r="B21" s="14">
        <v>43054.608831018515</v>
      </c>
      <c r="C21">
        <v>2015</v>
      </c>
      <c r="D21" t="s">
        <v>4312</v>
      </c>
      <c r="E21" t="s">
        <v>4321</v>
      </c>
    </row>
    <row r="22" spans="1:5">
      <c r="A22" t="s">
        <v>239</v>
      </c>
      <c r="B22" s="14">
        <v>43054.608831018515</v>
      </c>
      <c r="C22">
        <v>2016</v>
      </c>
      <c r="D22" t="s">
        <v>4312</v>
      </c>
      <c r="E22" t="s">
        <v>7528</v>
      </c>
    </row>
    <row r="23" spans="1:5">
      <c r="A23" t="s">
        <v>359</v>
      </c>
      <c r="B23" s="14">
        <v>43054.608831018515</v>
      </c>
      <c r="C23">
        <v>2016</v>
      </c>
      <c r="D23" t="s">
        <v>4312</v>
      </c>
      <c r="E23" t="s">
        <v>7523</v>
      </c>
    </row>
    <row r="24" spans="1:5" ht="409.5">
      <c r="A24" t="s">
        <v>215</v>
      </c>
      <c r="B24" s="14">
        <v>43054.608831018515</v>
      </c>
      <c r="C24">
        <v>2016</v>
      </c>
      <c r="D24" t="s">
        <v>4312</v>
      </c>
      <c r="E24" s="8" t="s">
        <v>7529</v>
      </c>
    </row>
    <row r="25" spans="1:5">
      <c r="A25" t="s">
        <v>272</v>
      </c>
      <c r="B25" s="14">
        <v>43054.608831018515</v>
      </c>
      <c r="C25">
        <v>2015</v>
      </c>
      <c r="D25" t="s">
        <v>4312</v>
      </c>
      <c r="E25" t="s">
        <v>7530</v>
      </c>
    </row>
    <row r="26" spans="1:5">
      <c r="A26" t="s">
        <v>291</v>
      </c>
      <c r="B26" s="14">
        <v>43054.608831018515</v>
      </c>
      <c r="C26">
        <v>2013</v>
      </c>
      <c r="D26" t="s">
        <v>4312</v>
      </c>
      <c r="E26" t="s">
        <v>4336</v>
      </c>
    </row>
    <row r="27" spans="1:5">
      <c r="A27" t="s">
        <v>291</v>
      </c>
      <c r="B27" s="14">
        <v>43054.608831018515</v>
      </c>
      <c r="C27">
        <v>2014</v>
      </c>
      <c r="D27" t="s">
        <v>4312</v>
      </c>
      <c r="E27" s="8" t="s">
        <v>3815</v>
      </c>
    </row>
    <row r="28" spans="1:5">
      <c r="A28" t="s">
        <v>291</v>
      </c>
      <c r="B28" s="14">
        <v>43054.608831018515</v>
      </c>
      <c r="C28">
        <v>2015</v>
      </c>
      <c r="D28" t="s">
        <v>4312</v>
      </c>
      <c r="E28" t="s">
        <v>3815</v>
      </c>
    </row>
    <row r="29" spans="1:5">
      <c r="A29" t="s">
        <v>155</v>
      </c>
      <c r="B29" s="14">
        <v>43054.608831018515</v>
      </c>
      <c r="C29">
        <v>2013</v>
      </c>
      <c r="D29" t="s">
        <v>4312</v>
      </c>
      <c r="E29" t="s">
        <v>4313</v>
      </c>
    </row>
    <row r="30" spans="1:5" ht="255">
      <c r="A30" t="s">
        <v>155</v>
      </c>
      <c r="B30" s="14">
        <v>43054.608831018515</v>
      </c>
      <c r="C30">
        <v>2014</v>
      </c>
      <c r="D30" t="s">
        <v>4312</v>
      </c>
      <c r="E30" s="8" t="s">
        <v>4313</v>
      </c>
    </row>
    <row r="31" spans="1:5" ht="409.5">
      <c r="A31" t="s">
        <v>239</v>
      </c>
      <c r="B31" s="14">
        <v>43054.608831018515</v>
      </c>
      <c r="C31">
        <v>2013</v>
      </c>
      <c r="D31" t="s">
        <v>4312</v>
      </c>
      <c r="E31" s="8" t="s">
        <v>7531</v>
      </c>
    </row>
    <row r="32" spans="1:5">
      <c r="A32" t="s">
        <v>239</v>
      </c>
      <c r="B32" s="14">
        <v>43054.608831018515</v>
      </c>
      <c r="C32">
        <v>2014</v>
      </c>
      <c r="D32" t="s">
        <v>4312</v>
      </c>
      <c r="E32" t="s">
        <v>7531</v>
      </c>
    </row>
    <row r="33" spans="1:5">
      <c r="A33" t="s">
        <v>239</v>
      </c>
      <c r="B33" s="14">
        <v>43054.608831018515</v>
      </c>
      <c r="C33">
        <v>2015</v>
      </c>
      <c r="D33" t="s">
        <v>4312</v>
      </c>
      <c r="E33" t="s">
        <v>7528</v>
      </c>
    </row>
    <row r="34" spans="1:5" ht="409.5">
      <c r="A34" t="s">
        <v>192</v>
      </c>
      <c r="B34" s="14">
        <v>43054.608831018515</v>
      </c>
      <c r="C34">
        <v>2013</v>
      </c>
      <c r="D34" t="s">
        <v>4312</v>
      </c>
      <c r="E34" s="8" t="s">
        <v>4315</v>
      </c>
    </row>
    <row r="35" spans="1:5" ht="409.5">
      <c r="A35" t="s">
        <v>192</v>
      </c>
      <c r="B35" s="14">
        <v>43054.608831018515</v>
      </c>
      <c r="C35">
        <v>2014</v>
      </c>
      <c r="D35" t="s">
        <v>4312</v>
      </c>
      <c r="E35" s="8" t="s">
        <v>4315</v>
      </c>
    </row>
    <row r="36" spans="1:5">
      <c r="A36" t="s">
        <v>192</v>
      </c>
      <c r="B36" s="14">
        <v>43054.608831018515</v>
      </c>
      <c r="C36">
        <v>2015</v>
      </c>
      <c r="D36" t="s">
        <v>4312</v>
      </c>
      <c r="E36" t="s">
        <v>4315</v>
      </c>
    </row>
    <row r="37" spans="1:5">
      <c r="A37" t="s">
        <v>254</v>
      </c>
      <c r="B37" s="14">
        <v>43054.608831018515</v>
      </c>
      <c r="C37">
        <v>2013</v>
      </c>
      <c r="D37" t="s">
        <v>4312</v>
      </c>
      <c r="E37" t="s">
        <v>4323</v>
      </c>
    </row>
    <row r="38" spans="1:5">
      <c r="A38" t="s">
        <v>254</v>
      </c>
      <c r="B38" s="14">
        <v>43054.608831018515</v>
      </c>
      <c r="C38">
        <v>2014</v>
      </c>
      <c r="D38" t="s">
        <v>4312</v>
      </c>
      <c r="E38" t="s">
        <v>4323</v>
      </c>
    </row>
    <row r="39" spans="1:5">
      <c r="A39" t="s">
        <v>254</v>
      </c>
      <c r="B39" s="14">
        <v>43054.608831018515</v>
      </c>
      <c r="C39">
        <v>2015</v>
      </c>
      <c r="D39" t="s">
        <v>4312</v>
      </c>
      <c r="E39" t="s">
        <v>4323</v>
      </c>
    </row>
    <row r="40" spans="1:5" ht="409.5">
      <c r="A40" t="s">
        <v>215</v>
      </c>
      <c r="B40" s="14">
        <v>43054.608831018515</v>
      </c>
      <c r="C40">
        <v>2014</v>
      </c>
      <c r="D40" t="s">
        <v>4312</v>
      </c>
      <c r="E40" s="8" t="s">
        <v>7529</v>
      </c>
    </row>
    <row r="41" spans="1:5">
      <c r="A41" t="s">
        <v>215</v>
      </c>
      <c r="B41" s="14">
        <v>43054.608831018515</v>
      </c>
      <c r="C41">
        <v>2013</v>
      </c>
      <c r="D41" t="s">
        <v>4312</v>
      </c>
      <c r="E41" t="s">
        <v>7529</v>
      </c>
    </row>
    <row r="42" spans="1:5">
      <c r="A42" t="s">
        <v>215</v>
      </c>
      <c r="B42" s="14">
        <v>43054.608831018515</v>
      </c>
      <c r="C42">
        <v>2015</v>
      </c>
      <c r="D42" t="s">
        <v>4312</v>
      </c>
      <c r="E42" t="s">
        <v>7529</v>
      </c>
    </row>
    <row r="43" spans="1:5">
      <c r="A43" t="s">
        <v>205</v>
      </c>
      <c r="B43" s="14">
        <v>43054.608831018515</v>
      </c>
      <c r="C43">
        <v>2013</v>
      </c>
      <c r="D43" t="s">
        <v>4312</v>
      </c>
      <c r="E43" t="s">
        <v>4320</v>
      </c>
    </row>
    <row r="44" spans="1:5">
      <c r="A44" t="s">
        <v>205</v>
      </c>
      <c r="B44" s="14">
        <v>43054.608831018515</v>
      </c>
      <c r="C44">
        <v>2014</v>
      </c>
      <c r="D44" t="s">
        <v>4312</v>
      </c>
    </row>
    <row r="45" spans="1:5" ht="409.5">
      <c r="A45" t="s">
        <v>311</v>
      </c>
      <c r="B45" s="14">
        <v>43054.608831018515</v>
      </c>
      <c r="C45">
        <v>2013</v>
      </c>
      <c r="D45" t="s">
        <v>4312</v>
      </c>
      <c r="E45" s="8" t="s">
        <v>7532</v>
      </c>
    </row>
    <row r="46" spans="1:5">
      <c r="A46" t="s">
        <v>311</v>
      </c>
      <c r="B46" s="14">
        <v>43054.608831018515</v>
      </c>
      <c r="C46">
        <v>2014</v>
      </c>
      <c r="D46" t="s">
        <v>4312</v>
      </c>
      <c r="E46" t="s">
        <v>7533</v>
      </c>
    </row>
    <row r="47" spans="1:5">
      <c r="A47" t="s">
        <v>311</v>
      </c>
      <c r="B47" s="14">
        <v>43054.608831018515</v>
      </c>
      <c r="C47">
        <v>2015</v>
      </c>
      <c r="D47" t="s">
        <v>4312</v>
      </c>
      <c r="E47" t="s">
        <v>7534</v>
      </c>
    </row>
    <row r="48" spans="1:5">
      <c r="A48" t="s">
        <v>368</v>
      </c>
      <c r="B48" s="14">
        <v>43054.608831018515</v>
      </c>
      <c r="C48">
        <v>2016</v>
      </c>
      <c r="D48" t="s">
        <v>4312</v>
      </c>
      <c r="E48" t="s">
        <v>7535</v>
      </c>
    </row>
    <row r="49" spans="1:5">
      <c r="A49" t="s">
        <v>180</v>
      </c>
      <c r="B49" s="14">
        <v>43054.608831018515</v>
      </c>
      <c r="C49">
        <v>2016</v>
      </c>
      <c r="D49" t="s">
        <v>4312</v>
      </c>
      <c r="E49" t="s">
        <v>7536</v>
      </c>
    </row>
    <row r="50" spans="1:5">
      <c r="A50" t="s">
        <v>162</v>
      </c>
      <c r="B50" s="14">
        <v>43054.608831018515</v>
      </c>
      <c r="C50">
        <v>2015</v>
      </c>
      <c r="D50" t="s">
        <v>4312</v>
      </c>
      <c r="E50" t="s">
        <v>7537</v>
      </c>
    </row>
    <row r="51" spans="1:5">
      <c r="A51" t="s">
        <v>300</v>
      </c>
      <c r="B51" s="14">
        <v>43054.608831018515</v>
      </c>
      <c r="C51">
        <v>2016</v>
      </c>
      <c r="D51" t="s">
        <v>4312</v>
      </c>
      <c r="E51" t="s">
        <v>7538</v>
      </c>
    </row>
    <row r="52" spans="1:5">
      <c r="A52" t="s">
        <v>349</v>
      </c>
      <c r="B52" s="14">
        <v>43054.608831018515</v>
      </c>
      <c r="C52">
        <v>2016</v>
      </c>
      <c r="D52" t="s">
        <v>4312</v>
      </c>
      <c r="E52" t="s">
        <v>4333</v>
      </c>
    </row>
    <row r="53" spans="1:5" ht="270">
      <c r="A53" t="s">
        <v>223</v>
      </c>
      <c r="B53" s="14">
        <v>43054.608831018515</v>
      </c>
      <c r="C53">
        <v>2016</v>
      </c>
      <c r="D53" t="s">
        <v>4312</v>
      </c>
      <c r="E53" s="8" t="s">
        <v>7539</v>
      </c>
    </row>
    <row r="54" spans="1:5" ht="409.5">
      <c r="A54" t="s">
        <v>336</v>
      </c>
      <c r="B54" s="14">
        <v>43054.608831018515</v>
      </c>
      <c r="C54">
        <v>2016</v>
      </c>
      <c r="D54" t="s">
        <v>4312</v>
      </c>
      <c r="E54" s="8" t="s">
        <v>4332</v>
      </c>
    </row>
    <row r="55" spans="1:5">
      <c r="A55" t="s">
        <v>199</v>
      </c>
      <c r="B55" s="14">
        <v>43054.608831018515</v>
      </c>
      <c r="C55">
        <v>2013</v>
      </c>
      <c r="D55" t="s">
        <v>4312</v>
      </c>
      <c r="E55" t="s">
        <v>7540</v>
      </c>
    </row>
    <row r="56" spans="1:5">
      <c r="A56" t="s">
        <v>199</v>
      </c>
      <c r="B56" s="14">
        <v>43054.608831018515</v>
      </c>
      <c r="C56">
        <v>2014</v>
      </c>
      <c r="D56" t="s">
        <v>4312</v>
      </c>
      <c r="E56" t="s">
        <v>7540</v>
      </c>
    </row>
    <row r="57" spans="1:5">
      <c r="A57" t="s">
        <v>199</v>
      </c>
      <c r="B57" s="14">
        <v>43054.608831018515</v>
      </c>
      <c r="C57">
        <v>2015</v>
      </c>
      <c r="D57" t="s">
        <v>4312</v>
      </c>
      <c r="E57" t="s">
        <v>7540</v>
      </c>
    </row>
    <row r="58" spans="1:5">
      <c r="A58" t="s">
        <v>280</v>
      </c>
      <c r="B58" s="14">
        <v>43054.608831018515</v>
      </c>
      <c r="C58">
        <v>2013</v>
      </c>
      <c r="D58" t="s">
        <v>4312</v>
      </c>
      <c r="E58" t="s">
        <v>4325</v>
      </c>
    </row>
    <row r="59" spans="1:5" ht="300">
      <c r="A59" t="s">
        <v>280</v>
      </c>
      <c r="B59" s="14">
        <v>43054.608831018515</v>
      </c>
      <c r="C59">
        <v>2014</v>
      </c>
      <c r="D59" t="s">
        <v>4312</v>
      </c>
      <c r="E59" s="8" t="s">
        <v>4325</v>
      </c>
    </row>
    <row r="60" spans="1:5">
      <c r="A60" t="s">
        <v>280</v>
      </c>
      <c r="B60" s="14">
        <v>43054.608831018515</v>
      </c>
      <c r="C60">
        <v>2015</v>
      </c>
      <c r="D60" t="s">
        <v>4312</v>
      </c>
      <c r="E60" t="s">
        <v>4325</v>
      </c>
    </row>
    <row r="61" spans="1:5">
      <c r="A61" t="s">
        <v>180</v>
      </c>
      <c r="B61" s="14">
        <v>43054.608831018515</v>
      </c>
      <c r="C61">
        <v>2013</v>
      </c>
      <c r="D61" t="s">
        <v>4312</v>
      </c>
      <c r="E61" t="s">
        <v>4314</v>
      </c>
    </row>
    <row r="62" spans="1:5" ht="270">
      <c r="A62" t="s">
        <v>180</v>
      </c>
      <c r="B62" s="14">
        <v>43054.608831018515</v>
      </c>
      <c r="C62">
        <v>2014</v>
      </c>
      <c r="D62" t="s">
        <v>4312</v>
      </c>
      <c r="E62" s="8" t="s">
        <v>4319</v>
      </c>
    </row>
    <row r="63" spans="1:5">
      <c r="A63" t="s">
        <v>180</v>
      </c>
      <c r="B63" s="14">
        <v>43054.608831018515</v>
      </c>
      <c r="C63">
        <v>2015</v>
      </c>
      <c r="D63" t="s">
        <v>4312</v>
      </c>
      <c r="E63" t="s">
        <v>7536</v>
      </c>
    </row>
    <row r="64" spans="1:5">
      <c r="A64" t="s">
        <v>172</v>
      </c>
      <c r="B64" s="14">
        <v>43054.608831018515</v>
      </c>
      <c r="C64">
        <v>2014</v>
      </c>
      <c r="D64" t="s">
        <v>4312</v>
      </c>
      <c r="E64" t="s">
        <v>4318</v>
      </c>
    </row>
    <row r="65" spans="1:5">
      <c r="A65" t="s">
        <v>172</v>
      </c>
      <c r="B65" s="14">
        <v>43054.608831018515</v>
      </c>
      <c r="C65">
        <v>2013</v>
      </c>
      <c r="D65" t="s">
        <v>4312</v>
      </c>
      <c r="E65" t="s">
        <v>4317</v>
      </c>
    </row>
    <row r="66" spans="1:5">
      <c r="A66" t="s">
        <v>172</v>
      </c>
      <c r="B66" s="14">
        <v>43054.608831018515</v>
      </c>
      <c r="C66">
        <v>2015</v>
      </c>
      <c r="D66" t="s">
        <v>4312</v>
      </c>
      <c r="E66" t="s">
        <v>4318</v>
      </c>
    </row>
    <row r="67" spans="1:5">
      <c r="A67" t="s">
        <v>117</v>
      </c>
      <c r="B67" s="14">
        <v>43054.608831018515</v>
      </c>
      <c r="C67">
        <v>2014</v>
      </c>
      <c r="D67" t="s">
        <v>4312</v>
      </c>
      <c r="E67" t="s">
        <v>4316</v>
      </c>
    </row>
    <row r="68" spans="1:5">
      <c r="A68" t="s">
        <v>117</v>
      </c>
      <c r="B68" s="14">
        <v>43054.608831018515</v>
      </c>
      <c r="C68">
        <v>2015</v>
      </c>
      <c r="D68" t="s">
        <v>4312</v>
      </c>
      <c r="E68" t="s">
        <v>4316</v>
      </c>
    </row>
    <row r="69" spans="1:5">
      <c r="A69" t="s">
        <v>349</v>
      </c>
      <c r="B69" s="14">
        <v>43054.608831018515</v>
      </c>
      <c r="C69">
        <v>2013</v>
      </c>
      <c r="D69" t="s">
        <v>4312</v>
      </c>
      <c r="E69" t="s">
        <v>4333</v>
      </c>
    </row>
    <row r="70" spans="1:5">
      <c r="A70" t="s">
        <v>349</v>
      </c>
      <c r="B70" s="14">
        <v>43054.608831018515</v>
      </c>
      <c r="C70">
        <v>2014</v>
      </c>
      <c r="D70" t="s">
        <v>4312</v>
      </c>
      <c r="E70" t="s">
        <v>4333</v>
      </c>
    </row>
    <row r="71" spans="1:5">
      <c r="A71" t="s">
        <v>349</v>
      </c>
      <c r="B71" s="14">
        <v>43054.608831018515</v>
      </c>
      <c r="C71">
        <v>2015</v>
      </c>
      <c r="D71" t="s">
        <v>4312</v>
      </c>
      <c r="E71" t="s">
        <v>4333</v>
      </c>
    </row>
    <row r="72" spans="1:5">
      <c r="A72" t="s">
        <v>134</v>
      </c>
      <c r="B72" s="14">
        <v>43054.608831018515</v>
      </c>
      <c r="C72">
        <v>2013</v>
      </c>
      <c r="D72" t="s">
        <v>4312</v>
      </c>
      <c r="E72" t="s">
        <v>7541</v>
      </c>
    </row>
    <row r="73" spans="1:5">
      <c r="A73" t="s">
        <v>134</v>
      </c>
      <c r="B73" s="14">
        <v>43054.608831018515</v>
      </c>
      <c r="C73">
        <v>2014</v>
      </c>
      <c r="D73" t="s">
        <v>4312</v>
      </c>
      <c r="E73" t="s">
        <v>7527</v>
      </c>
    </row>
    <row r="74" spans="1:5">
      <c r="A74" t="s">
        <v>134</v>
      </c>
      <c r="B74" s="14">
        <v>43054.608831018515</v>
      </c>
      <c r="C74">
        <v>2015</v>
      </c>
      <c r="D74" t="s">
        <v>4312</v>
      </c>
      <c r="E74" t="s">
        <v>7527</v>
      </c>
    </row>
    <row r="75" spans="1:5">
      <c r="A75" t="s">
        <v>300</v>
      </c>
      <c r="B75" s="14">
        <v>43054.608831018515</v>
      </c>
      <c r="C75">
        <v>2014</v>
      </c>
      <c r="D75" t="s">
        <v>4312</v>
      </c>
      <c r="E75" t="s">
        <v>4327</v>
      </c>
    </row>
    <row r="76" spans="1:5">
      <c r="A76" t="s">
        <v>300</v>
      </c>
      <c r="B76" s="14">
        <v>43054.608831018515</v>
      </c>
      <c r="C76">
        <v>2013</v>
      </c>
      <c r="D76" t="s">
        <v>4312</v>
      </c>
      <c r="E76" t="s">
        <v>4327</v>
      </c>
    </row>
    <row r="77" spans="1:5">
      <c r="A77" t="s">
        <v>300</v>
      </c>
      <c r="B77" s="14">
        <v>43054.608831018515</v>
      </c>
      <c r="C77">
        <v>2015</v>
      </c>
      <c r="D77" t="s">
        <v>4312</v>
      </c>
      <c r="E77" t="s">
        <v>4327</v>
      </c>
    </row>
    <row r="78" spans="1:5">
      <c r="A78" t="s">
        <v>263</v>
      </c>
      <c r="B78" s="14">
        <v>43054.608831018515</v>
      </c>
      <c r="C78">
        <v>2016</v>
      </c>
      <c r="D78" t="s">
        <v>4312</v>
      </c>
      <c r="E78" t="s">
        <v>7542</v>
      </c>
    </row>
    <row r="79" spans="1:5">
      <c r="A79" t="s">
        <v>162</v>
      </c>
      <c r="B79" s="14">
        <v>43054.608831018515</v>
      </c>
      <c r="C79">
        <v>2013</v>
      </c>
      <c r="D79" t="s">
        <v>4312</v>
      </c>
      <c r="E79" t="s">
        <v>7543</v>
      </c>
    </row>
    <row r="80" spans="1:5">
      <c r="A80" t="s">
        <v>162</v>
      </c>
      <c r="B80" s="14">
        <v>43054.608831018515</v>
      </c>
      <c r="C80">
        <v>2014</v>
      </c>
      <c r="D80" t="s">
        <v>4312</v>
      </c>
      <c r="E80" t="s">
        <v>7537</v>
      </c>
    </row>
    <row r="81" spans="1:5">
      <c r="A81" t="s">
        <v>336</v>
      </c>
      <c r="B81" s="14">
        <v>43054.608831018515</v>
      </c>
      <c r="C81">
        <v>2014</v>
      </c>
      <c r="D81" t="s">
        <v>4312</v>
      </c>
      <c r="E81" t="s">
        <v>4332</v>
      </c>
    </row>
    <row r="82" spans="1:5">
      <c r="A82" t="s">
        <v>336</v>
      </c>
      <c r="B82" s="14">
        <v>43054.608831018515</v>
      </c>
      <c r="C82">
        <v>2013</v>
      </c>
      <c r="D82" t="s">
        <v>4312</v>
      </c>
      <c r="E82" t="s">
        <v>4331</v>
      </c>
    </row>
    <row r="83" spans="1:5">
      <c r="A83" t="s">
        <v>336</v>
      </c>
      <c r="B83" s="14">
        <v>43054.608831018515</v>
      </c>
      <c r="C83">
        <v>2015</v>
      </c>
      <c r="D83" t="s">
        <v>4312</v>
      </c>
      <c r="E83" t="s">
        <v>4332</v>
      </c>
    </row>
    <row r="84" spans="1:5">
      <c r="A84" t="s">
        <v>380</v>
      </c>
      <c r="B84" s="14">
        <v>43054.608831018515</v>
      </c>
      <c r="C84">
        <v>2014</v>
      </c>
      <c r="D84" t="s">
        <v>4312</v>
      </c>
      <c r="E84" t="s">
        <v>7544</v>
      </c>
    </row>
    <row r="85" spans="1:5">
      <c r="A85" t="s">
        <v>380</v>
      </c>
      <c r="B85" s="14">
        <v>43054.608831018515</v>
      </c>
      <c r="C85">
        <v>2013</v>
      </c>
      <c r="D85" t="s">
        <v>4312</v>
      </c>
      <c r="E85" t="s">
        <v>7544</v>
      </c>
    </row>
    <row r="86" spans="1:5">
      <c r="A86" t="s">
        <v>380</v>
      </c>
      <c r="B86" s="14">
        <v>43054.608831018515</v>
      </c>
      <c r="C86">
        <v>2015</v>
      </c>
      <c r="D86" t="s">
        <v>4312</v>
      </c>
      <c r="E86" t="s">
        <v>7544</v>
      </c>
    </row>
    <row r="87" spans="1:5">
      <c r="A87" t="s">
        <v>199</v>
      </c>
      <c r="B87" s="14">
        <v>43054.608831018515</v>
      </c>
      <c r="C87">
        <v>2016</v>
      </c>
      <c r="D87" t="s">
        <v>4312</v>
      </c>
      <c r="E87" t="s">
        <v>7540</v>
      </c>
    </row>
    <row r="88" spans="1:5">
      <c r="A88" t="s">
        <v>147</v>
      </c>
      <c r="B88" s="14">
        <v>43054.608831018515</v>
      </c>
      <c r="C88">
        <v>2013</v>
      </c>
      <c r="D88" t="s">
        <v>4312</v>
      </c>
      <c r="E88" t="s">
        <v>7545</v>
      </c>
    </row>
    <row r="89" spans="1:5">
      <c r="A89" t="s">
        <v>147</v>
      </c>
      <c r="B89" s="14">
        <v>43054.608831018515</v>
      </c>
      <c r="C89">
        <v>2014</v>
      </c>
      <c r="D89" t="s">
        <v>4312</v>
      </c>
      <c r="E89" t="s">
        <v>7546</v>
      </c>
    </row>
    <row r="90" spans="1:5">
      <c r="A90" t="s">
        <v>147</v>
      </c>
      <c r="B90" s="14">
        <v>43054.608831018515</v>
      </c>
      <c r="C90">
        <v>2015</v>
      </c>
      <c r="D90" t="s">
        <v>4312</v>
      </c>
      <c r="E90" t="s">
        <v>7547</v>
      </c>
    </row>
    <row r="91" spans="1:5">
      <c r="A91" t="s">
        <v>248</v>
      </c>
      <c r="B91" s="14">
        <v>43054.608831018515</v>
      </c>
      <c r="C91">
        <v>2013</v>
      </c>
      <c r="D91" t="s">
        <v>4312</v>
      </c>
      <c r="E91" t="s">
        <v>4322</v>
      </c>
    </row>
    <row r="92" spans="1:5">
      <c r="A92" t="s">
        <v>248</v>
      </c>
      <c r="B92" s="14">
        <v>43054.608831018515</v>
      </c>
      <c r="C92">
        <v>2014</v>
      </c>
      <c r="D92" t="s">
        <v>4312</v>
      </c>
      <c r="E92" t="s">
        <v>4322</v>
      </c>
    </row>
    <row r="93" spans="1:5">
      <c r="A93" t="s">
        <v>248</v>
      </c>
      <c r="B93" s="14">
        <v>43054.608831018515</v>
      </c>
      <c r="C93">
        <v>2015</v>
      </c>
      <c r="D93" t="s">
        <v>4312</v>
      </c>
      <c r="E93" t="s">
        <v>7548</v>
      </c>
    </row>
    <row r="94" spans="1:5">
      <c r="A94" t="s">
        <v>318</v>
      </c>
      <c r="B94" s="14">
        <v>43054.608831018515</v>
      </c>
      <c r="C94">
        <v>2013</v>
      </c>
      <c r="D94" t="s">
        <v>4312</v>
      </c>
      <c r="E94" t="s">
        <v>4328</v>
      </c>
    </row>
    <row r="95" spans="1:5">
      <c r="A95" t="s">
        <v>318</v>
      </c>
      <c r="B95" s="14">
        <v>43054.608831018515</v>
      </c>
      <c r="C95">
        <v>2014</v>
      </c>
      <c r="D95" t="s">
        <v>4312</v>
      </c>
      <c r="E95" t="s">
        <v>4328</v>
      </c>
    </row>
    <row r="96" spans="1:5">
      <c r="A96" t="s">
        <v>318</v>
      </c>
      <c r="B96" s="14">
        <v>43054.608831018515</v>
      </c>
      <c r="C96">
        <v>2015</v>
      </c>
      <c r="D96" t="s">
        <v>4312</v>
      </c>
      <c r="E96" t="s">
        <v>7549</v>
      </c>
    </row>
    <row r="97" spans="1:5">
      <c r="A97" t="s">
        <v>205</v>
      </c>
      <c r="B97" s="14">
        <v>43054.608831018515</v>
      </c>
      <c r="C97">
        <v>2015</v>
      </c>
      <c r="D97" t="s">
        <v>4312</v>
      </c>
    </row>
    <row r="98" spans="1:5">
      <c r="A98" t="s">
        <v>272</v>
      </c>
      <c r="B98" s="14">
        <v>43054.608831018515</v>
      </c>
      <c r="C98">
        <v>2016</v>
      </c>
      <c r="D98" t="s">
        <v>4312</v>
      </c>
      <c r="E98" t="s">
        <v>7530</v>
      </c>
    </row>
    <row r="99" spans="1:5">
      <c r="A99" t="s">
        <v>232</v>
      </c>
      <c r="B99" s="14">
        <v>43054.608831018515</v>
      </c>
      <c r="C99">
        <v>2016</v>
      </c>
      <c r="D99" t="s">
        <v>4312</v>
      </c>
      <c r="E99" t="s">
        <v>7525</v>
      </c>
    </row>
    <row r="100" spans="1:5">
      <c r="A100" t="s">
        <v>380</v>
      </c>
      <c r="B100" s="14">
        <v>43054.608831018515</v>
      </c>
      <c r="C100">
        <v>2016</v>
      </c>
      <c r="D100" t="s">
        <v>4312</v>
      </c>
      <c r="E100" t="s">
        <v>7544</v>
      </c>
    </row>
    <row r="101" spans="1:5">
      <c r="A101" t="s">
        <v>126</v>
      </c>
      <c r="B101" s="14">
        <v>43054.608831018515</v>
      </c>
      <c r="C101">
        <v>2013</v>
      </c>
      <c r="D101" t="s">
        <v>4312</v>
      </c>
      <c r="E101" t="s">
        <v>7526</v>
      </c>
    </row>
    <row r="102" spans="1:5">
      <c r="A102" t="s">
        <v>126</v>
      </c>
      <c r="B102" s="14">
        <v>43054.608831018515</v>
      </c>
      <c r="C102">
        <v>2014</v>
      </c>
      <c r="D102" t="s">
        <v>4312</v>
      </c>
      <c r="E102" t="s">
        <v>7526</v>
      </c>
    </row>
    <row r="103" spans="1:5">
      <c r="A103" t="s">
        <v>126</v>
      </c>
      <c r="B103" s="14">
        <v>43054.608831018515</v>
      </c>
      <c r="C103">
        <v>2015</v>
      </c>
      <c r="D103" t="s">
        <v>4312</v>
      </c>
      <c r="E103" t="s">
        <v>7526</v>
      </c>
    </row>
    <row r="104" spans="1:5">
      <c r="A104" t="s">
        <v>327</v>
      </c>
      <c r="B104" s="14">
        <v>43054.608831018515</v>
      </c>
      <c r="C104">
        <v>2014</v>
      </c>
      <c r="D104" t="s">
        <v>4312</v>
      </c>
      <c r="E104" t="s">
        <v>4330</v>
      </c>
    </row>
    <row r="105" spans="1:5">
      <c r="A105" t="s">
        <v>327</v>
      </c>
      <c r="B105" s="14">
        <v>43054.608831018515</v>
      </c>
      <c r="C105">
        <v>2013</v>
      </c>
      <c r="D105" t="s">
        <v>4312</v>
      </c>
      <c r="E105" t="s">
        <v>4329</v>
      </c>
    </row>
    <row r="106" spans="1:5">
      <c r="A106" t="s">
        <v>327</v>
      </c>
      <c r="B106" s="14">
        <v>43054.608831018515</v>
      </c>
      <c r="C106">
        <v>2015</v>
      </c>
      <c r="D106" t="s">
        <v>4312</v>
      </c>
      <c r="E106" t="s">
        <v>4330</v>
      </c>
    </row>
    <row r="107" spans="1:5">
      <c r="A107" t="s">
        <v>368</v>
      </c>
      <c r="B107" s="14">
        <v>43054.608831018515</v>
      </c>
      <c r="C107">
        <v>2013</v>
      </c>
      <c r="D107" t="s">
        <v>4312</v>
      </c>
      <c r="E107" t="s">
        <v>7535</v>
      </c>
    </row>
    <row r="108" spans="1:5">
      <c r="A108" t="s">
        <v>368</v>
      </c>
      <c r="B108" s="14">
        <v>43054.608831018515</v>
      </c>
      <c r="C108">
        <v>2014</v>
      </c>
      <c r="D108" t="s">
        <v>4312</v>
      </c>
      <c r="E108" t="s">
        <v>7550</v>
      </c>
    </row>
    <row r="109" spans="1:5">
      <c r="A109" t="s">
        <v>368</v>
      </c>
      <c r="B109" s="14">
        <v>43054.608831018515</v>
      </c>
      <c r="C109">
        <v>2015</v>
      </c>
      <c r="D109" t="s">
        <v>4312</v>
      </c>
      <c r="E109" t="s">
        <v>7535</v>
      </c>
    </row>
    <row r="110" spans="1:5">
      <c r="A110" t="s">
        <v>318</v>
      </c>
      <c r="B110" s="14">
        <v>43054.608831018515</v>
      </c>
      <c r="C110">
        <v>2016</v>
      </c>
      <c r="D110" t="s">
        <v>4312</v>
      </c>
      <c r="E110" t="s">
        <v>7551</v>
      </c>
    </row>
    <row r="111" spans="1:5">
      <c r="A111" t="s">
        <v>248</v>
      </c>
      <c r="B111" s="14">
        <v>43054.608831018515</v>
      </c>
      <c r="C111">
        <v>2016</v>
      </c>
      <c r="D111" t="s">
        <v>4312</v>
      </c>
      <c r="E111" t="s">
        <v>7548</v>
      </c>
    </row>
    <row r="112" spans="1:5">
      <c r="A112" t="s">
        <v>311</v>
      </c>
      <c r="B112" s="14">
        <v>43054.608831018515</v>
      </c>
      <c r="C112">
        <v>2016</v>
      </c>
      <c r="D112" t="s">
        <v>4312</v>
      </c>
      <c r="E112" t="s">
        <v>7552</v>
      </c>
    </row>
    <row r="113" spans="1:5">
      <c r="A113" t="s">
        <v>263</v>
      </c>
      <c r="B113" s="14">
        <v>43054.608831018515</v>
      </c>
      <c r="C113">
        <v>2013</v>
      </c>
      <c r="D113" t="s">
        <v>4312</v>
      </c>
      <c r="E113" t="s">
        <v>4334</v>
      </c>
    </row>
    <row r="114" spans="1:5">
      <c r="A114" t="s">
        <v>263</v>
      </c>
      <c r="B114" s="14">
        <v>43054.608831018515</v>
      </c>
      <c r="C114">
        <v>2014</v>
      </c>
      <c r="D114" t="s">
        <v>4312</v>
      </c>
      <c r="E114" t="s">
        <v>4324</v>
      </c>
    </row>
    <row r="115" spans="1:5">
      <c r="A115" t="s">
        <v>263</v>
      </c>
      <c r="B115" s="14">
        <v>43054.608831018515</v>
      </c>
      <c r="C115">
        <v>2015</v>
      </c>
      <c r="D115" t="s">
        <v>4312</v>
      </c>
      <c r="E115" t="s">
        <v>4324</v>
      </c>
    </row>
    <row r="116" spans="1:5">
      <c r="A116" t="s">
        <v>192</v>
      </c>
      <c r="B116" s="14">
        <v>43054.608831018515</v>
      </c>
      <c r="C116">
        <v>2016</v>
      </c>
      <c r="D116" t="s">
        <v>4312</v>
      </c>
      <c r="E116" t="s">
        <v>4315</v>
      </c>
    </row>
    <row r="117" spans="1:5">
      <c r="A117" t="s">
        <v>172</v>
      </c>
      <c r="B117" s="14">
        <v>43054.608831018515</v>
      </c>
      <c r="C117">
        <v>2016</v>
      </c>
      <c r="D117" t="s">
        <v>4312</v>
      </c>
      <c r="E117" t="s">
        <v>4318</v>
      </c>
    </row>
    <row r="118" spans="1:5">
      <c r="A118" t="s">
        <v>327</v>
      </c>
      <c r="B118" s="14">
        <v>43054.608831018515</v>
      </c>
      <c r="C118">
        <v>2016</v>
      </c>
      <c r="D118" t="s">
        <v>4312</v>
      </c>
      <c r="E118" t="s">
        <v>4330</v>
      </c>
    </row>
    <row r="119" spans="1:5">
      <c r="A119" t="s">
        <v>254</v>
      </c>
      <c r="B119" s="14">
        <v>43054.608831018515</v>
      </c>
      <c r="C119">
        <v>2016</v>
      </c>
      <c r="D119" t="s">
        <v>4312</v>
      </c>
      <c r="E119" t="s">
        <v>4323</v>
      </c>
    </row>
    <row r="120" spans="1:5">
      <c r="A120" t="s">
        <v>155</v>
      </c>
      <c r="B120" s="14">
        <v>43054.608831018515</v>
      </c>
      <c r="C120">
        <v>2016</v>
      </c>
      <c r="D120" t="s">
        <v>4312</v>
      </c>
      <c r="E120" t="s">
        <v>4313</v>
      </c>
    </row>
    <row r="121" spans="1:5">
      <c r="A121" t="s">
        <v>291</v>
      </c>
      <c r="B121" s="14">
        <v>43054.608831018515</v>
      </c>
      <c r="C121">
        <v>2016</v>
      </c>
      <c r="D121" t="s">
        <v>4312</v>
      </c>
      <c r="E121" t="s">
        <v>3815</v>
      </c>
    </row>
    <row r="122" spans="1:5">
      <c r="A122" t="s">
        <v>280</v>
      </c>
      <c r="B122" s="14">
        <v>43054.608831018515</v>
      </c>
      <c r="C122">
        <v>2016</v>
      </c>
      <c r="D122" t="s">
        <v>4312</v>
      </c>
      <c r="E122" t="s">
        <v>4325</v>
      </c>
    </row>
    <row r="123" spans="1:5">
      <c r="A123" t="s">
        <v>285</v>
      </c>
      <c r="B123" s="14">
        <v>43054.608831018515</v>
      </c>
      <c r="C123">
        <v>2016</v>
      </c>
      <c r="D123" t="s">
        <v>4312</v>
      </c>
      <c r="E123" t="s">
        <v>4326</v>
      </c>
    </row>
    <row r="124" spans="1:5">
      <c r="A124" t="s">
        <v>147</v>
      </c>
      <c r="B124" s="14">
        <v>43054.608831018515</v>
      </c>
      <c r="C124">
        <v>2016</v>
      </c>
      <c r="D124" t="s">
        <v>4312</v>
      </c>
      <c r="E124" t="s">
        <v>7547</v>
      </c>
    </row>
    <row r="125" spans="1:5">
      <c r="A125" t="s">
        <v>117</v>
      </c>
      <c r="B125" s="14">
        <v>43054.608831018515</v>
      </c>
      <c r="C125">
        <v>2016</v>
      </c>
      <c r="D125" t="s">
        <v>4312</v>
      </c>
      <c r="E125" t="s">
        <v>4316</v>
      </c>
    </row>
    <row r="126" spans="1:5">
      <c r="A126" t="s">
        <v>162</v>
      </c>
      <c r="B126" s="14">
        <v>43054.608831018515</v>
      </c>
      <c r="C126">
        <v>2016</v>
      </c>
      <c r="D126" t="s">
        <v>4312</v>
      </c>
      <c r="E126" t="s">
        <v>7553</v>
      </c>
    </row>
    <row r="127" spans="1:5">
      <c r="A127" t="s">
        <v>117</v>
      </c>
      <c r="B127" s="14">
        <v>43054.608831018515</v>
      </c>
      <c r="C127">
        <v>2013</v>
      </c>
      <c r="D127" t="s">
        <v>4312</v>
      </c>
      <c r="E127" t="s">
        <v>7554</v>
      </c>
    </row>
  </sheetData>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D127"/>
  <sheetViews>
    <sheetView workbookViewId="0"/>
  </sheetViews>
  <sheetFormatPr defaultRowHeight="15"/>
  <sheetData>
    <row r="1" spans="1:4">
      <c r="A1">
        <v>12.1</v>
      </c>
      <c r="B1" t="s">
        <v>95</v>
      </c>
    </row>
    <row r="2" spans="1:4">
      <c r="A2" s="10" t="str">
        <f>HYPERLINK("#'Contents'!B226", "Back to Contents")</f>
        <v>Back to Contents</v>
      </c>
    </row>
    <row r="3" spans="1:4">
      <c r="A3" t="s">
        <v>110</v>
      </c>
      <c r="B3" t="s">
        <v>4337</v>
      </c>
      <c r="C3" t="s">
        <v>108</v>
      </c>
      <c r="D3" t="s">
        <v>109</v>
      </c>
    </row>
    <row r="4" spans="1:4">
      <c r="A4" t="s">
        <v>117</v>
      </c>
      <c r="B4" t="s">
        <v>4338</v>
      </c>
      <c r="C4">
        <v>2014</v>
      </c>
      <c r="D4" s="14">
        <v>43054.608831018515</v>
      </c>
    </row>
    <row r="5" spans="1:4">
      <c r="A5" t="s">
        <v>117</v>
      </c>
      <c r="B5" t="s">
        <v>4338</v>
      </c>
      <c r="C5">
        <v>2015</v>
      </c>
      <c r="D5" s="14">
        <v>43054.608831018515</v>
      </c>
    </row>
    <row r="6" spans="1:4">
      <c r="A6" t="s">
        <v>117</v>
      </c>
      <c r="B6" t="s">
        <v>4338</v>
      </c>
      <c r="C6">
        <v>2016</v>
      </c>
      <c r="D6" s="14">
        <v>43054.608831018515</v>
      </c>
    </row>
    <row r="7" spans="1:4">
      <c r="A7" t="s">
        <v>117</v>
      </c>
      <c r="B7" t="s">
        <v>4338</v>
      </c>
      <c r="C7">
        <v>2013</v>
      </c>
      <c r="D7" s="14">
        <v>43054.608831018515</v>
      </c>
    </row>
    <row r="8" spans="1:4" ht="180">
      <c r="A8" t="s">
        <v>126</v>
      </c>
      <c r="B8" s="8" t="s">
        <v>4339</v>
      </c>
      <c r="C8">
        <v>2013</v>
      </c>
      <c r="D8" s="14">
        <v>43054.608831018515</v>
      </c>
    </row>
    <row r="9" spans="1:4" ht="180">
      <c r="A9" t="s">
        <v>126</v>
      </c>
      <c r="B9" s="8" t="s">
        <v>4339</v>
      </c>
      <c r="C9">
        <v>2014</v>
      </c>
      <c r="D9" s="14">
        <v>43054.608831018515</v>
      </c>
    </row>
    <row r="10" spans="1:4">
      <c r="A10" t="s">
        <v>126</v>
      </c>
      <c r="B10" t="s">
        <v>4339</v>
      </c>
      <c r="C10">
        <v>2015</v>
      </c>
      <c r="D10" s="14">
        <v>43054.608831018515</v>
      </c>
    </row>
    <row r="11" spans="1:4">
      <c r="A11" t="s">
        <v>126</v>
      </c>
      <c r="B11" t="s">
        <v>4339</v>
      </c>
      <c r="C11">
        <v>2016</v>
      </c>
      <c r="D11" s="14">
        <v>43054.608831018515</v>
      </c>
    </row>
    <row r="12" spans="1:4">
      <c r="A12" t="s">
        <v>134</v>
      </c>
      <c r="B12" t="s">
        <v>7555</v>
      </c>
      <c r="C12">
        <v>2013</v>
      </c>
      <c r="D12" s="14">
        <v>43054.608831018515</v>
      </c>
    </row>
    <row r="13" spans="1:4">
      <c r="A13" t="s">
        <v>134</v>
      </c>
      <c r="B13" t="s">
        <v>7555</v>
      </c>
      <c r="C13">
        <v>2014</v>
      </c>
      <c r="D13" s="14">
        <v>43054.608831018515</v>
      </c>
    </row>
    <row r="14" spans="1:4" ht="409.5">
      <c r="A14" t="s">
        <v>134</v>
      </c>
      <c r="B14" s="8" t="s">
        <v>7555</v>
      </c>
      <c r="C14">
        <v>2015</v>
      </c>
      <c r="D14" s="14">
        <v>43054.608831018515</v>
      </c>
    </row>
    <row r="15" spans="1:4" ht="409.5">
      <c r="A15" t="s">
        <v>134</v>
      </c>
      <c r="B15" s="8" t="s">
        <v>7555</v>
      </c>
      <c r="C15">
        <v>2016</v>
      </c>
      <c r="D15" s="14">
        <v>43054.608831018515</v>
      </c>
    </row>
    <row r="16" spans="1:4">
      <c r="A16" t="s">
        <v>147</v>
      </c>
      <c r="B16" t="s">
        <v>7556</v>
      </c>
      <c r="C16">
        <v>2015</v>
      </c>
      <c r="D16" s="14">
        <v>43054.608831018515</v>
      </c>
    </row>
    <row r="17" spans="1:4">
      <c r="A17" t="s">
        <v>147</v>
      </c>
      <c r="B17" t="s">
        <v>7556</v>
      </c>
      <c r="C17">
        <v>2016</v>
      </c>
      <c r="D17" s="14">
        <v>43054.608831018515</v>
      </c>
    </row>
    <row r="18" spans="1:4">
      <c r="A18" t="s">
        <v>147</v>
      </c>
      <c r="B18" t="s">
        <v>4340</v>
      </c>
      <c r="C18">
        <v>2014</v>
      </c>
      <c r="D18" s="14">
        <v>43054.608831018515</v>
      </c>
    </row>
    <row r="19" spans="1:4">
      <c r="A19" t="s">
        <v>147</v>
      </c>
      <c r="B19" t="s">
        <v>4340</v>
      </c>
      <c r="C19">
        <v>2013</v>
      </c>
      <c r="D19" s="14">
        <v>43054.608831018515</v>
      </c>
    </row>
    <row r="20" spans="1:4">
      <c r="A20" t="s">
        <v>155</v>
      </c>
      <c r="B20" t="s">
        <v>7557</v>
      </c>
      <c r="C20">
        <v>2014</v>
      </c>
      <c r="D20" s="14">
        <v>43054.608831018515</v>
      </c>
    </row>
    <row r="21" spans="1:4">
      <c r="A21" t="s">
        <v>155</v>
      </c>
      <c r="B21" t="s">
        <v>7557</v>
      </c>
      <c r="C21">
        <v>2015</v>
      </c>
      <c r="D21" s="14">
        <v>43054.608831018515</v>
      </c>
    </row>
    <row r="22" spans="1:4">
      <c r="A22" t="s">
        <v>155</v>
      </c>
      <c r="B22" t="s">
        <v>7557</v>
      </c>
      <c r="C22">
        <v>2016</v>
      </c>
      <c r="D22" s="14">
        <v>43054.608831018515</v>
      </c>
    </row>
    <row r="23" spans="1:4">
      <c r="A23" t="s">
        <v>155</v>
      </c>
      <c r="B23" t="s">
        <v>7557</v>
      </c>
      <c r="C23">
        <v>2013</v>
      </c>
      <c r="D23" s="14">
        <v>43054.608831018515</v>
      </c>
    </row>
    <row r="24" spans="1:4">
      <c r="A24" t="s">
        <v>162</v>
      </c>
      <c r="B24" t="s">
        <v>7558</v>
      </c>
      <c r="C24">
        <v>2014</v>
      </c>
      <c r="D24" s="14">
        <v>43054.608831018515</v>
      </c>
    </row>
    <row r="25" spans="1:4">
      <c r="A25" t="s">
        <v>162</v>
      </c>
      <c r="B25" t="s">
        <v>7558</v>
      </c>
      <c r="C25">
        <v>2015</v>
      </c>
      <c r="D25" s="14">
        <v>43054.608831018515</v>
      </c>
    </row>
    <row r="26" spans="1:4">
      <c r="A26" t="s">
        <v>162</v>
      </c>
      <c r="B26" t="s">
        <v>7559</v>
      </c>
      <c r="C26">
        <v>2013</v>
      </c>
      <c r="D26" s="14">
        <v>43054.608831018515</v>
      </c>
    </row>
    <row r="27" spans="1:4">
      <c r="A27" t="s">
        <v>162</v>
      </c>
      <c r="B27" t="s">
        <v>7560</v>
      </c>
      <c r="C27">
        <v>2016</v>
      </c>
      <c r="D27" s="14">
        <v>43054.608831018515</v>
      </c>
    </row>
    <row r="28" spans="1:4">
      <c r="A28" t="s">
        <v>172</v>
      </c>
      <c r="B28" t="s">
        <v>4341</v>
      </c>
      <c r="C28">
        <v>2013</v>
      </c>
      <c r="D28" s="14">
        <v>43054.608831018515</v>
      </c>
    </row>
    <row r="29" spans="1:4">
      <c r="A29" t="s">
        <v>172</v>
      </c>
      <c r="B29" t="s">
        <v>4341</v>
      </c>
      <c r="C29">
        <v>2014</v>
      </c>
      <c r="D29" s="14">
        <v>43054.608831018515</v>
      </c>
    </row>
    <row r="30" spans="1:4">
      <c r="A30" t="s">
        <v>172</v>
      </c>
      <c r="B30" t="s">
        <v>4341</v>
      </c>
      <c r="C30">
        <v>2015</v>
      </c>
      <c r="D30" s="14">
        <v>43054.608831018515</v>
      </c>
    </row>
    <row r="31" spans="1:4">
      <c r="A31" t="s">
        <v>172</v>
      </c>
      <c r="B31" t="s">
        <v>4341</v>
      </c>
      <c r="C31">
        <v>2016</v>
      </c>
      <c r="D31" s="14">
        <v>43054.608831018515</v>
      </c>
    </row>
    <row r="32" spans="1:4">
      <c r="A32" t="s">
        <v>180</v>
      </c>
      <c r="B32" t="s">
        <v>4343</v>
      </c>
      <c r="C32">
        <v>2015</v>
      </c>
      <c r="D32" s="14">
        <v>43054.608831018515</v>
      </c>
    </row>
    <row r="33" spans="1:4">
      <c r="A33" t="s">
        <v>180</v>
      </c>
      <c r="B33" t="s">
        <v>4343</v>
      </c>
      <c r="C33">
        <v>2016</v>
      </c>
      <c r="D33" s="14">
        <v>43054.608831018515</v>
      </c>
    </row>
    <row r="34" spans="1:4">
      <c r="A34" t="s">
        <v>180</v>
      </c>
      <c r="B34" t="s">
        <v>4343</v>
      </c>
      <c r="C34">
        <v>2014</v>
      </c>
      <c r="D34" s="14">
        <v>43054.608831018515</v>
      </c>
    </row>
    <row r="35" spans="1:4">
      <c r="A35" t="s">
        <v>180</v>
      </c>
      <c r="B35" t="s">
        <v>4342</v>
      </c>
      <c r="C35">
        <v>2013</v>
      </c>
      <c r="D35" s="14">
        <v>43054.608831018515</v>
      </c>
    </row>
    <row r="36" spans="1:4">
      <c r="A36" t="s">
        <v>192</v>
      </c>
      <c r="B36" t="s">
        <v>4344</v>
      </c>
      <c r="C36">
        <v>2014</v>
      </c>
      <c r="D36" s="14">
        <v>43054.608831018515</v>
      </c>
    </row>
    <row r="37" spans="1:4">
      <c r="A37" t="s">
        <v>192</v>
      </c>
      <c r="B37" t="s">
        <v>4344</v>
      </c>
      <c r="C37">
        <v>2015</v>
      </c>
      <c r="D37" s="14">
        <v>43054.608831018515</v>
      </c>
    </row>
    <row r="38" spans="1:4">
      <c r="A38" t="s">
        <v>192</v>
      </c>
      <c r="B38" t="s">
        <v>4344</v>
      </c>
      <c r="C38">
        <v>2016</v>
      </c>
      <c r="D38" s="14">
        <v>43054.608831018515</v>
      </c>
    </row>
    <row r="39" spans="1:4" ht="409.5">
      <c r="A39" t="s">
        <v>192</v>
      </c>
      <c r="B39" s="8" t="s">
        <v>4344</v>
      </c>
      <c r="C39">
        <v>2013</v>
      </c>
      <c r="D39" s="14">
        <v>43054.608831018515</v>
      </c>
    </row>
    <row r="40" spans="1:4">
      <c r="A40" t="s">
        <v>199</v>
      </c>
      <c r="B40" t="s">
        <v>4345</v>
      </c>
      <c r="C40">
        <v>2014</v>
      </c>
      <c r="D40" s="14">
        <v>43054.608831018515</v>
      </c>
    </row>
    <row r="41" spans="1:4">
      <c r="A41" t="s">
        <v>199</v>
      </c>
      <c r="B41" t="s">
        <v>4345</v>
      </c>
      <c r="C41">
        <v>2015</v>
      </c>
      <c r="D41" s="14">
        <v>43054.608831018515</v>
      </c>
    </row>
    <row r="42" spans="1:4">
      <c r="A42" t="s">
        <v>199</v>
      </c>
      <c r="B42" t="s">
        <v>4345</v>
      </c>
      <c r="C42">
        <v>2013</v>
      </c>
      <c r="D42" s="14">
        <v>43054.608831018515</v>
      </c>
    </row>
    <row r="43" spans="1:4">
      <c r="A43" t="s">
        <v>199</v>
      </c>
      <c r="B43" t="s">
        <v>4345</v>
      </c>
      <c r="C43">
        <v>2016</v>
      </c>
      <c r="D43" s="14">
        <v>43054.608831018515</v>
      </c>
    </row>
    <row r="44" spans="1:4">
      <c r="A44" t="s">
        <v>205</v>
      </c>
      <c r="B44" t="s">
        <v>4346</v>
      </c>
      <c r="C44">
        <v>2013</v>
      </c>
      <c r="D44" s="14">
        <v>43054.608831018515</v>
      </c>
    </row>
    <row r="45" spans="1:4">
      <c r="A45" t="s">
        <v>205</v>
      </c>
      <c r="B45" t="s">
        <v>4346</v>
      </c>
      <c r="C45">
        <v>2014</v>
      </c>
      <c r="D45" s="14">
        <v>43054.608831018515</v>
      </c>
    </row>
    <row r="46" spans="1:4">
      <c r="A46" t="s">
        <v>205</v>
      </c>
      <c r="B46" t="s">
        <v>4346</v>
      </c>
      <c r="C46">
        <v>2015</v>
      </c>
      <c r="D46" s="14">
        <v>43054.608831018515</v>
      </c>
    </row>
    <row r="47" spans="1:4">
      <c r="A47" t="s">
        <v>205</v>
      </c>
      <c r="B47" t="s">
        <v>4346</v>
      </c>
      <c r="C47">
        <v>2016</v>
      </c>
      <c r="D47" s="14">
        <v>43054.608831018515</v>
      </c>
    </row>
    <row r="48" spans="1:4">
      <c r="A48" t="s">
        <v>215</v>
      </c>
      <c r="B48" t="s">
        <v>4348</v>
      </c>
      <c r="C48">
        <v>2013</v>
      </c>
      <c r="D48" s="14">
        <v>43054.608831018515</v>
      </c>
    </row>
    <row r="49" spans="1:4">
      <c r="A49" t="s">
        <v>215</v>
      </c>
      <c r="B49" t="s">
        <v>4347</v>
      </c>
      <c r="C49">
        <v>2014</v>
      </c>
      <c r="D49" s="14">
        <v>43054.608831018515</v>
      </c>
    </row>
    <row r="50" spans="1:4">
      <c r="A50" t="s">
        <v>215</v>
      </c>
      <c r="B50" t="s">
        <v>4347</v>
      </c>
      <c r="C50">
        <v>2015</v>
      </c>
      <c r="D50" s="14">
        <v>43054.608831018515</v>
      </c>
    </row>
    <row r="51" spans="1:4">
      <c r="A51" t="s">
        <v>215</v>
      </c>
      <c r="B51" t="s">
        <v>7561</v>
      </c>
      <c r="C51">
        <v>2016</v>
      </c>
      <c r="D51" s="14">
        <v>43054.608831018515</v>
      </c>
    </row>
    <row r="52" spans="1:4">
      <c r="A52" t="s">
        <v>223</v>
      </c>
      <c r="B52" t="s">
        <v>4349</v>
      </c>
      <c r="C52">
        <v>2014</v>
      </c>
      <c r="D52" s="14">
        <v>43054.608831018515</v>
      </c>
    </row>
    <row r="53" spans="1:4">
      <c r="A53" t="s">
        <v>223</v>
      </c>
      <c r="B53" t="s">
        <v>4349</v>
      </c>
      <c r="C53">
        <v>2015</v>
      </c>
      <c r="D53" s="14">
        <v>43054.608831018515</v>
      </c>
    </row>
    <row r="54" spans="1:4" ht="409.5">
      <c r="A54" t="s">
        <v>223</v>
      </c>
      <c r="B54" s="8" t="s">
        <v>4349</v>
      </c>
      <c r="C54">
        <v>2013</v>
      </c>
      <c r="D54" s="14">
        <v>43054.608831018515</v>
      </c>
    </row>
    <row r="55" spans="1:4" ht="409.5">
      <c r="A55" t="s">
        <v>223</v>
      </c>
      <c r="B55" s="8" t="s">
        <v>4349</v>
      </c>
      <c r="C55">
        <v>2016</v>
      </c>
      <c r="D55" s="14">
        <v>43054.608831018515</v>
      </c>
    </row>
    <row r="56" spans="1:4">
      <c r="A56" t="s">
        <v>232</v>
      </c>
      <c r="B56" t="s">
        <v>4350</v>
      </c>
      <c r="C56">
        <v>2013</v>
      </c>
      <c r="D56" s="14">
        <v>43054.608831018515</v>
      </c>
    </row>
    <row r="57" spans="1:4">
      <c r="A57" t="s">
        <v>232</v>
      </c>
      <c r="B57" t="s">
        <v>4350</v>
      </c>
      <c r="C57">
        <v>2014</v>
      </c>
      <c r="D57" s="14">
        <v>43054.608831018515</v>
      </c>
    </row>
    <row r="58" spans="1:4">
      <c r="A58" t="s">
        <v>232</v>
      </c>
      <c r="B58" t="s">
        <v>4350</v>
      </c>
      <c r="C58">
        <v>2015</v>
      </c>
      <c r="D58" s="14">
        <v>43054.608831018515</v>
      </c>
    </row>
    <row r="59" spans="1:4">
      <c r="A59" t="s">
        <v>232</v>
      </c>
      <c r="B59" t="s">
        <v>4350</v>
      </c>
      <c r="C59">
        <v>2016</v>
      </c>
      <c r="D59" s="14">
        <v>43054.608831018515</v>
      </c>
    </row>
    <row r="60" spans="1:4">
      <c r="A60" t="s">
        <v>239</v>
      </c>
      <c r="C60">
        <v>2015</v>
      </c>
      <c r="D60" s="14">
        <v>43054.608831018515</v>
      </c>
    </row>
    <row r="61" spans="1:4">
      <c r="A61" t="s">
        <v>239</v>
      </c>
      <c r="C61">
        <v>2014</v>
      </c>
      <c r="D61" s="14">
        <v>43054.608831018515</v>
      </c>
    </row>
    <row r="62" spans="1:4">
      <c r="A62" t="s">
        <v>239</v>
      </c>
      <c r="C62">
        <v>2016</v>
      </c>
      <c r="D62" s="14">
        <v>43054.608831018515</v>
      </c>
    </row>
    <row r="63" spans="1:4">
      <c r="A63" t="s">
        <v>239</v>
      </c>
      <c r="C63">
        <v>2013</v>
      </c>
      <c r="D63" s="14">
        <v>43054.608831018515</v>
      </c>
    </row>
    <row r="64" spans="1:4">
      <c r="A64" t="s">
        <v>248</v>
      </c>
      <c r="B64" t="s">
        <v>7562</v>
      </c>
      <c r="C64">
        <v>2013</v>
      </c>
      <c r="D64" s="14">
        <v>43054.608831018515</v>
      </c>
    </row>
    <row r="65" spans="1:4">
      <c r="A65" t="s">
        <v>248</v>
      </c>
      <c r="B65" t="s">
        <v>7562</v>
      </c>
      <c r="C65">
        <v>2014</v>
      </c>
      <c r="D65" s="14">
        <v>43054.608831018515</v>
      </c>
    </row>
    <row r="66" spans="1:4">
      <c r="A66" t="s">
        <v>248</v>
      </c>
      <c r="B66" t="s">
        <v>7562</v>
      </c>
      <c r="C66">
        <v>2015</v>
      </c>
      <c r="D66" s="14">
        <v>43054.608831018515</v>
      </c>
    </row>
    <row r="67" spans="1:4">
      <c r="A67" t="s">
        <v>248</v>
      </c>
      <c r="B67" t="s">
        <v>7563</v>
      </c>
      <c r="C67">
        <v>2016</v>
      </c>
      <c r="D67" s="14">
        <v>43054.608831018515</v>
      </c>
    </row>
    <row r="68" spans="1:4">
      <c r="A68" t="s">
        <v>254</v>
      </c>
      <c r="B68" t="s">
        <v>4351</v>
      </c>
      <c r="C68">
        <v>2014</v>
      </c>
      <c r="D68" s="14">
        <v>43054.608831018515</v>
      </c>
    </row>
    <row r="69" spans="1:4">
      <c r="A69" t="s">
        <v>254</v>
      </c>
      <c r="B69" t="s">
        <v>4351</v>
      </c>
      <c r="C69">
        <v>2015</v>
      </c>
      <c r="D69" s="14">
        <v>43054.608831018515</v>
      </c>
    </row>
    <row r="70" spans="1:4">
      <c r="A70" t="s">
        <v>254</v>
      </c>
      <c r="B70" t="s">
        <v>4351</v>
      </c>
      <c r="C70">
        <v>2013</v>
      </c>
      <c r="D70" s="14">
        <v>43054.608831018515</v>
      </c>
    </row>
    <row r="71" spans="1:4">
      <c r="A71" t="s">
        <v>254</v>
      </c>
      <c r="B71" t="s">
        <v>4351</v>
      </c>
      <c r="C71">
        <v>2016</v>
      </c>
      <c r="D71" s="14">
        <v>43054.608831018515</v>
      </c>
    </row>
    <row r="72" spans="1:4">
      <c r="A72" t="s">
        <v>263</v>
      </c>
      <c r="B72" t="s">
        <v>4352</v>
      </c>
      <c r="C72">
        <v>2013</v>
      </c>
      <c r="D72" s="14">
        <v>43054.608831018515</v>
      </c>
    </row>
    <row r="73" spans="1:4">
      <c r="A73" t="s">
        <v>263</v>
      </c>
      <c r="B73" t="s">
        <v>7564</v>
      </c>
      <c r="C73">
        <v>2014</v>
      </c>
      <c r="D73" s="14">
        <v>43054.608831018515</v>
      </c>
    </row>
    <row r="74" spans="1:4">
      <c r="A74" t="s">
        <v>263</v>
      </c>
      <c r="B74" t="s">
        <v>7564</v>
      </c>
      <c r="C74">
        <v>2015</v>
      </c>
      <c r="D74" s="14">
        <v>43054.608831018515</v>
      </c>
    </row>
    <row r="75" spans="1:4">
      <c r="A75" t="s">
        <v>263</v>
      </c>
      <c r="B75" t="s">
        <v>7565</v>
      </c>
      <c r="C75">
        <v>2016</v>
      </c>
      <c r="D75" s="14">
        <v>43054.608831018515</v>
      </c>
    </row>
    <row r="76" spans="1:4">
      <c r="A76" t="s">
        <v>272</v>
      </c>
      <c r="C76">
        <v>2013</v>
      </c>
      <c r="D76" s="14">
        <v>43054.608831018515</v>
      </c>
    </row>
    <row r="77" spans="1:4">
      <c r="A77" t="s">
        <v>272</v>
      </c>
      <c r="B77" t="s">
        <v>4353</v>
      </c>
      <c r="C77">
        <v>2014</v>
      </c>
      <c r="D77" s="14">
        <v>43054.608831018515</v>
      </c>
    </row>
    <row r="78" spans="1:4">
      <c r="A78" t="s">
        <v>272</v>
      </c>
      <c r="B78" t="s">
        <v>4353</v>
      </c>
      <c r="C78">
        <v>2015</v>
      </c>
      <c r="D78" s="14">
        <v>43054.608831018515</v>
      </c>
    </row>
    <row r="79" spans="1:4">
      <c r="A79" t="s">
        <v>272</v>
      </c>
      <c r="B79" t="s">
        <v>4353</v>
      </c>
      <c r="C79">
        <v>2016</v>
      </c>
      <c r="D79" s="14">
        <v>43054.608831018515</v>
      </c>
    </row>
    <row r="80" spans="1:4">
      <c r="A80" t="s">
        <v>280</v>
      </c>
      <c r="B80" t="s">
        <v>4355</v>
      </c>
      <c r="C80">
        <v>2014</v>
      </c>
      <c r="D80" s="14">
        <v>43054.608831018515</v>
      </c>
    </row>
    <row r="81" spans="1:4">
      <c r="A81" t="s">
        <v>280</v>
      </c>
      <c r="B81" t="s">
        <v>7566</v>
      </c>
      <c r="C81">
        <v>2015</v>
      </c>
      <c r="D81" s="14">
        <v>43054.608831018515</v>
      </c>
    </row>
    <row r="82" spans="1:4">
      <c r="A82" t="s">
        <v>280</v>
      </c>
      <c r="B82" t="s">
        <v>4354</v>
      </c>
      <c r="C82">
        <v>2013</v>
      </c>
      <c r="D82" s="14">
        <v>43054.608831018515</v>
      </c>
    </row>
    <row r="83" spans="1:4">
      <c r="A83" t="s">
        <v>280</v>
      </c>
      <c r="B83" t="s">
        <v>7566</v>
      </c>
      <c r="C83">
        <v>2016</v>
      </c>
      <c r="D83" s="14">
        <v>43054.608831018515</v>
      </c>
    </row>
    <row r="84" spans="1:4">
      <c r="A84" t="s">
        <v>285</v>
      </c>
      <c r="B84" t="s">
        <v>4357</v>
      </c>
      <c r="C84">
        <v>2014</v>
      </c>
      <c r="D84" s="14">
        <v>43054.608831018515</v>
      </c>
    </row>
    <row r="85" spans="1:4">
      <c r="A85" t="s">
        <v>285</v>
      </c>
      <c r="B85" t="s">
        <v>4357</v>
      </c>
      <c r="C85">
        <v>2015</v>
      </c>
      <c r="D85" s="14">
        <v>43054.608831018515</v>
      </c>
    </row>
    <row r="86" spans="1:4">
      <c r="A86" t="s">
        <v>285</v>
      </c>
      <c r="B86" t="s">
        <v>4356</v>
      </c>
      <c r="C86">
        <v>2013</v>
      </c>
      <c r="D86" s="14">
        <v>43054.608831018515</v>
      </c>
    </row>
    <row r="87" spans="1:4">
      <c r="A87" t="s">
        <v>285</v>
      </c>
      <c r="B87" t="s">
        <v>4357</v>
      </c>
      <c r="C87">
        <v>2016</v>
      </c>
      <c r="D87" s="14">
        <v>43054.608831018515</v>
      </c>
    </row>
    <row r="88" spans="1:4">
      <c r="A88" t="s">
        <v>291</v>
      </c>
      <c r="B88" t="s">
        <v>4358</v>
      </c>
      <c r="C88">
        <v>2013</v>
      </c>
      <c r="D88" s="14">
        <v>43054.608831018515</v>
      </c>
    </row>
    <row r="89" spans="1:4">
      <c r="A89" t="s">
        <v>291</v>
      </c>
      <c r="B89" t="s">
        <v>4358</v>
      </c>
      <c r="C89">
        <v>2014</v>
      </c>
      <c r="D89" s="14">
        <v>43054.608831018515</v>
      </c>
    </row>
    <row r="90" spans="1:4">
      <c r="A90" t="s">
        <v>291</v>
      </c>
      <c r="B90" t="s">
        <v>4358</v>
      </c>
      <c r="C90">
        <v>2015</v>
      </c>
      <c r="D90" s="14">
        <v>43054.608831018515</v>
      </c>
    </row>
    <row r="91" spans="1:4">
      <c r="A91" t="s">
        <v>291</v>
      </c>
      <c r="B91" t="s">
        <v>4358</v>
      </c>
      <c r="C91">
        <v>2016</v>
      </c>
      <c r="D91" s="14">
        <v>43054.608831018515</v>
      </c>
    </row>
    <row r="92" spans="1:4">
      <c r="A92" t="s">
        <v>300</v>
      </c>
      <c r="B92" t="s">
        <v>4359</v>
      </c>
      <c r="C92">
        <v>2013</v>
      </c>
      <c r="D92" s="14">
        <v>43054.608831018515</v>
      </c>
    </row>
    <row r="93" spans="1:4">
      <c r="A93" t="s">
        <v>300</v>
      </c>
      <c r="B93" t="s">
        <v>4359</v>
      </c>
      <c r="C93">
        <v>2016</v>
      </c>
      <c r="D93" s="14">
        <v>43054.608831018515</v>
      </c>
    </row>
    <row r="94" spans="1:4">
      <c r="A94" t="s">
        <v>300</v>
      </c>
      <c r="B94" t="s">
        <v>4359</v>
      </c>
      <c r="C94">
        <v>2014</v>
      </c>
      <c r="D94" s="14">
        <v>43054.608831018515</v>
      </c>
    </row>
    <row r="95" spans="1:4">
      <c r="A95" t="s">
        <v>300</v>
      </c>
      <c r="B95" t="s">
        <v>7567</v>
      </c>
      <c r="C95">
        <v>2015</v>
      </c>
      <c r="D95" s="14">
        <v>43054.608831018515</v>
      </c>
    </row>
    <row r="96" spans="1:4">
      <c r="A96" t="s">
        <v>311</v>
      </c>
      <c r="B96" t="s">
        <v>4360</v>
      </c>
      <c r="C96">
        <v>2013</v>
      </c>
      <c r="D96" s="14">
        <v>43054.608831018515</v>
      </c>
    </row>
    <row r="97" spans="1:4">
      <c r="A97" t="s">
        <v>311</v>
      </c>
      <c r="B97" t="s">
        <v>4361</v>
      </c>
      <c r="C97">
        <v>2014</v>
      </c>
      <c r="D97" s="14">
        <v>43054.608831018515</v>
      </c>
    </row>
    <row r="98" spans="1:4">
      <c r="A98" t="s">
        <v>311</v>
      </c>
      <c r="B98" t="s">
        <v>4361</v>
      </c>
      <c r="C98">
        <v>2015</v>
      </c>
      <c r="D98" s="14">
        <v>43054.608831018515</v>
      </c>
    </row>
    <row r="99" spans="1:4">
      <c r="A99" t="s">
        <v>311</v>
      </c>
      <c r="B99" t="s">
        <v>7568</v>
      </c>
      <c r="C99">
        <v>2016</v>
      </c>
      <c r="D99" s="14">
        <v>43054.608831018515</v>
      </c>
    </row>
    <row r="100" spans="1:4">
      <c r="A100" t="s">
        <v>318</v>
      </c>
      <c r="C100">
        <v>2014</v>
      </c>
      <c r="D100" s="14">
        <v>43054.608831018515</v>
      </c>
    </row>
    <row r="101" spans="1:4">
      <c r="A101" t="s">
        <v>318</v>
      </c>
      <c r="B101" t="s">
        <v>7569</v>
      </c>
      <c r="C101">
        <v>2015</v>
      </c>
      <c r="D101" s="14">
        <v>43054.608831018515</v>
      </c>
    </row>
    <row r="102" spans="1:4">
      <c r="A102" t="s">
        <v>318</v>
      </c>
      <c r="C102">
        <v>2013</v>
      </c>
      <c r="D102" s="14">
        <v>43054.608831018515</v>
      </c>
    </row>
    <row r="103" spans="1:4">
      <c r="A103" t="s">
        <v>318</v>
      </c>
      <c r="B103" t="s">
        <v>7569</v>
      </c>
      <c r="C103">
        <v>2016</v>
      </c>
      <c r="D103" s="14">
        <v>43054.608831018515</v>
      </c>
    </row>
    <row r="104" spans="1:4">
      <c r="A104" t="s">
        <v>327</v>
      </c>
      <c r="B104" t="s">
        <v>7570</v>
      </c>
      <c r="C104">
        <v>2013</v>
      </c>
      <c r="D104" s="14">
        <v>43054.608831018515</v>
      </c>
    </row>
    <row r="105" spans="1:4">
      <c r="A105" t="s">
        <v>327</v>
      </c>
      <c r="B105" t="s">
        <v>7570</v>
      </c>
      <c r="C105">
        <v>2014</v>
      </c>
      <c r="D105" s="14">
        <v>43054.608831018515</v>
      </c>
    </row>
    <row r="106" spans="1:4">
      <c r="A106" t="s">
        <v>327</v>
      </c>
      <c r="B106" t="s">
        <v>7570</v>
      </c>
      <c r="C106">
        <v>2015</v>
      </c>
      <c r="D106" s="14">
        <v>43054.608831018515</v>
      </c>
    </row>
    <row r="107" spans="1:4">
      <c r="A107" t="s">
        <v>327</v>
      </c>
      <c r="B107" t="s">
        <v>7571</v>
      </c>
      <c r="C107">
        <v>2016</v>
      </c>
      <c r="D107" s="14">
        <v>43054.608831018515</v>
      </c>
    </row>
    <row r="108" spans="1:4">
      <c r="A108" t="s">
        <v>336</v>
      </c>
      <c r="B108" t="s">
        <v>4362</v>
      </c>
      <c r="C108">
        <v>2013</v>
      </c>
      <c r="D108" s="14">
        <v>43054.608831018515</v>
      </c>
    </row>
    <row r="109" spans="1:4">
      <c r="A109" t="s">
        <v>336</v>
      </c>
      <c r="B109" t="s">
        <v>7572</v>
      </c>
      <c r="C109">
        <v>2016</v>
      </c>
      <c r="D109" s="14">
        <v>43054.608831018515</v>
      </c>
    </row>
    <row r="110" spans="1:4">
      <c r="A110" t="s">
        <v>336</v>
      </c>
      <c r="B110" t="s">
        <v>4363</v>
      </c>
      <c r="C110">
        <v>2014</v>
      </c>
      <c r="D110" s="14">
        <v>43054.608831018515</v>
      </c>
    </row>
    <row r="111" spans="1:4">
      <c r="A111" t="s">
        <v>336</v>
      </c>
      <c r="B111" t="s">
        <v>7573</v>
      </c>
      <c r="C111">
        <v>2015</v>
      </c>
      <c r="D111" s="14">
        <v>43054.608831018515</v>
      </c>
    </row>
    <row r="112" spans="1:4">
      <c r="A112" t="s">
        <v>349</v>
      </c>
      <c r="C112">
        <v>2013</v>
      </c>
      <c r="D112" s="14">
        <v>43054.608831018515</v>
      </c>
    </row>
    <row r="113" spans="1:4">
      <c r="A113" t="s">
        <v>349</v>
      </c>
      <c r="B113" t="s">
        <v>4364</v>
      </c>
      <c r="C113">
        <v>2014</v>
      </c>
      <c r="D113" s="14">
        <v>43054.608831018515</v>
      </c>
    </row>
    <row r="114" spans="1:4">
      <c r="A114" t="s">
        <v>349</v>
      </c>
      <c r="B114" t="s">
        <v>4364</v>
      </c>
      <c r="C114">
        <v>2015</v>
      </c>
      <c r="D114" s="14">
        <v>43054.608831018515</v>
      </c>
    </row>
    <row r="115" spans="1:4">
      <c r="A115" t="s">
        <v>349</v>
      </c>
      <c r="B115" t="s">
        <v>4364</v>
      </c>
      <c r="C115">
        <v>2016</v>
      </c>
      <c r="D115" s="14">
        <v>43054.608831018515</v>
      </c>
    </row>
    <row r="116" spans="1:4">
      <c r="A116" t="s">
        <v>359</v>
      </c>
      <c r="B116" t="s">
        <v>4365</v>
      </c>
      <c r="C116">
        <v>2013</v>
      </c>
      <c r="D116" s="14">
        <v>43054.608831018515</v>
      </c>
    </row>
    <row r="117" spans="1:4">
      <c r="A117" t="s">
        <v>359</v>
      </c>
      <c r="B117" t="s">
        <v>4365</v>
      </c>
      <c r="C117">
        <v>2014</v>
      </c>
      <c r="D117" s="14">
        <v>43054.608831018515</v>
      </c>
    </row>
    <row r="118" spans="1:4">
      <c r="A118" t="s">
        <v>359</v>
      </c>
      <c r="B118" t="s">
        <v>4365</v>
      </c>
      <c r="C118">
        <v>2015</v>
      </c>
      <c r="D118" s="14">
        <v>43054.608831018515</v>
      </c>
    </row>
    <row r="119" spans="1:4">
      <c r="A119" t="s">
        <v>359</v>
      </c>
      <c r="B119" t="s">
        <v>4365</v>
      </c>
      <c r="C119">
        <v>2016</v>
      </c>
      <c r="D119" s="14">
        <v>43054.608831018515</v>
      </c>
    </row>
    <row r="120" spans="1:4">
      <c r="A120" t="s">
        <v>368</v>
      </c>
      <c r="B120" t="s">
        <v>4366</v>
      </c>
      <c r="C120">
        <v>2016</v>
      </c>
      <c r="D120" s="14">
        <v>43054.608831018515</v>
      </c>
    </row>
    <row r="121" spans="1:4">
      <c r="A121" t="s">
        <v>368</v>
      </c>
      <c r="B121" t="s">
        <v>4367</v>
      </c>
      <c r="C121">
        <v>2013</v>
      </c>
      <c r="D121" s="14">
        <v>43054.608831018515</v>
      </c>
    </row>
    <row r="122" spans="1:4">
      <c r="A122" t="s">
        <v>368</v>
      </c>
      <c r="B122" t="s">
        <v>4366</v>
      </c>
      <c r="C122">
        <v>2014</v>
      </c>
      <c r="D122" s="14">
        <v>43054.608831018515</v>
      </c>
    </row>
    <row r="123" spans="1:4">
      <c r="A123" t="s">
        <v>368</v>
      </c>
      <c r="B123" t="s">
        <v>4366</v>
      </c>
      <c r="C123">
        <v>2015</v>
      </c>
      <c r="D123" s="14">
        <v>43054.608831018515</v>
      </c>
    </row>
    <row r="124" spans="1:4">
      <c r="A124" t="s">
        <v>380</v>
      </c>
      <c r="B124" t="s">
        <v>4368</v>
      </c>
      <c r="C124">
        <v>2014</v>
      </c>
      <c r="D124" s="14">
        <v>43054.608831018515</v>
      </c>
    </row>
    <row r="125" spans="1:4">
      <c r="A125" t="s">
        <v>380</v>
      </c>
      <c r="B125" t="s">
        <v>4368</v>
      </c>
      <c r="C125">
        <v>2015</v>
      </c>
      <c r="D125" s="14">
        <v>43054.608831018515</v>
      </c>
    </row>
    <row r="126" spans="1:4">
      <c r="A126" t="s">
        <v>380</v>
      </c>
      <c r="B126" t="s">
        <v>4368</v>
      </c>
      <c r="C126">
        <v>2013</v>
      </c>
      <c r="D126" s="14">
        <v>43054.608831018515</v>
      </c>
    </row>
    <row r="127" spans="1:4">
      <c r="A127" t="s">
        <v>380</v>
      </c>
      <c r="B127" t="s">
        <v>4368</v>
      </c>
      <c r="C127">
        <v>2016</v>
      </c>
      <c r="D127" s="14">
        <v>43054.608831018515</v>
      </c>
    </row>
  </sheetData>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D127"/>
  <sheetViews>
    <sheetView workbookViewId="0"/>
  </sheetViews>
  <sheetFormatPr defaultRowHeight="15"/>
  <sheetData>
    <row r="1" spans="1:4">
      <c r="A1">
        <v>12.2</v>
      </c>
      <c r="B1" t="s">
        <v>96</v>
      </c>
    </row>
    <row r="2" spans="1:4">
      <c r="A2" s="10" t="str">
        <f>HYPERLINK("#'Contents'!B227", "Back to Contents")</f>
        <v>Back to Contents</v>
      </c>
    </row>
    <row r="3" spans="1:4">
      <c r="A3" t="s">
        <v>110</v>
      </c>
      <c r="B3" t="s">
        <v>4369</v>
      </c>
      <c r="C3" t="s">
        <v>108</v>
      </c>
      <c r="D3" t="s">
        <v>109</v>
      </c>
    </row>
    <row r="4" spans="1:4">
      <c r="A4" t="s">
        <v>117</v>
      </c>
      <c r="B4" t="s">
        <v>4338</v>
      </c>
      <c r="C4">
        <v>2014</v>
      </c>
      <c r="D4" s="14">
        <v>43054.608842592592</v>
      </c>
    </row>
    <row r="5" spans="1:4">
      <c r="A5" t="s">
        <v>117</v>
      </c>
      <c r="B5" t="s">
        <v>4338</v>
      </c>
      <c r="C5">
        <v>2015</v>
      </c>
      <c r="D5" s="14">
        <v>43054.608842592592</v>
      </c>
    </row>
    <row r="6" spans="1:4">
      <c r="A6" t="s">
        <v>117</v>
      </c>
      <c r="B6" t="s">
        <v>4338</v>
      </c>
      <c r="C6">
        <v>2016</v>
      </c>
      <c r="D6" s="14">
        <v>43054.608842592592</v>
      </c>
    </row>
    <row r="7" spans="1:4">
      <c r="A7" t="s">
        <v>117</v>
      </c>
      <c r="B7" t="s">
        <v>4338</v>
      </c>
      <c r="C7">
        <v>2013</v>
      </c>
      <c r="D7" s="14">
        <v>43054.608842592592</v>
      </c>
    </row>
    <row r="8" spans="1:4" ht="180">
      <c r="A8" t="s">
        <v>126</v>
      </c>
      <c r="B8" s="8" t="s">
        <v>4339</v>
      </c>
      <c r="C8">
        <v>2013</v>
      </c>
      <c r="D8" s="14">
        <v>43054.608842592592</v>
      </c>
    </row>
    <row r="9" spans="1:4" ht="180">
      <c r="A9" t="s">
        <v>126</v>
      </c>
      <c r="B9" s="8" t="s">
        <v>4339</v>
      </c>
      <c r="C9">
        <v>2014</v>
      </c>
      <c r="D9" s="14">
        <v>43054.608842592592</v>
      </c>
    </row>
    <row r="10" spans="1:4">
      <c r="A10" t="s">
        <v>126</v>
      </c>
      <c r="B10" t="s">
        <v>4339</v>
      </c>
      <c r="C10">
        <v>2015</v>
      </c>
      <c r="D10" s="14">
        <v>43054.608842592592</v>
      </c>
    </row>
    <row r="11" spans="1:4">
      <c r="A11" t="s">
        <v>126</v>
      </c>
      <c r="B11" t="s">
        <v>4339</v>
      </c>
      <c r="C11">
        <v>2016</v>
      </c>
      <c r="D11" s="14">
        <v>43054.608842592592</v>
      </c>
    </row>
    <row r="12" spans="1:4">
      <c r="A12" t="s">
        <v>134</v>
      </c>
      <c r="B12" t="s">
        <v>7574</v>
      </c>
      <c r="C12">
        <v>2013</v>
      </c>
      <c r="D12" s="14">
        <v>43054.608842592592</v>
      </c>
    </row>
    <row r="13" spans="1:4">
      <c r="A13" t="s">
        <v>134</v>
      </c>
      <c r="B13" t="s">
        <v>7574</v>
      </c>
      <c r="C13">
        <v>2014</v>
      </c>
      <c r="D13" s="14">
        <v>43054.608842592592</v>
      </c>
    </row>
    <row r="14" spans="1:4" ht="409.5">
      <c r="A14" t="s">
        <v>134</v>
      </c>
      <c r="B14" s="8" t="s">
        <v>7574</v>
      </c>
      <c r="C14">
        <v>2015</v>
      </c>
      <c r="D14" s="14">
        <v>43054.608842592592</v>
      </c>
    </row>
    <row r="15" spans="1:4" ht="409.5">
      <c r="A15" t="s">
        <v>134</v>
      </c>
      <c r="B15" s="8" t="s">
        <v>7574</v>
      </c>
      <c r="C15">
        <v>2016</v>
      </c>
      <c r="D15" s="14">
        <v>43054.608842592592</v>
      </c>
    </row>
    <row r="16" spans="1:4" ht="120">
      <c r="A16" t="s">
        <v>147</v>
      </c>
      <c r="B16" s="8" t="s">
        <v>4371</v>
      </c>
      <c r="C16">
        <v>2015</v>
      </c>
      <c r="D16" s="14">
        <v>43054.608842592592</v>
      </c>
    </row>
    <row r="17" spans="1:4" ht="120">
      <c r="A17" t="s">
        <v>147</v>
      </c>
      <c r="B17" s="8" t="s">
        <v>4371</v>
      </c>
      <c r="C17">
        <v>2016</v>
      </c>
      <c r="D17" s="14">
        <v>43054.608842592592</v>
      </c>
    </row>
    <row r="18" spans="1:4">
      <c r="A18" t="s">
        <v>147</v>
      </c>
      <c r="B18" t="s">
        <v>4371</v>
      </c>
      <c r="C18">
        <v>2014</v>
      </c>
      <c r="D18" s="14">
        <v>43054.608842592592</v>
      </c>
    </row>
    <row r="19" spans="1:4">
      <c r="A19" t="s">
        <v>147</v>
      </c>
      <c r="B19" t="s">
        <v>4370</v>
      </c>
      <c r="C19">
        <v>2013</v>
      </c>
      <c r="D19" s="14">
        <v>43054.608842592592</v>
      </c>
    </row>
    <row r="20" spans="1:4" ht="105">
      <c r="A20" t="s">
        <v>155</v>
      </c>
      <c r="B20" s="8" t="s">
        <v>4372</v>
      </c>
      <c r="C20">
        <v>2014</v>
      </c>
      <c r="D20" s="14">
        <v>43054.608842592592</v>
      </c>
    </row>
    <row r="21" spans="1:4" ht="105">
      <c r="A21" t="s">
        <v>155</v>
      </c>
      <c r="B21" s="8" t="s">
        <v>4372</v>
      </c>
      <c r="C21">
        <v>2015</v>
      </c>
      <c r="D21" s="14">
        <v>43054.608842592592</v>
      </c>
    </row>
    <row r="22" spans="1:4">
      <c r="A22" t="s">
        <v>155</v>
      </c>
      <c r="B22" t="s">
        <v>4372</v>
      </c>
      <c r="C22">
        <v>2016</v>
      </c>
      <c r="D22" s="14">
        <v>43054.608842592592</v>
      </c>
    </row>
    <row r="23" spans="1:4">
      <c r="A23" t="s">
        <v>155</v>
      </c>
      <c r="B23" t="s">
        <v>4372</v>
      </c>
      <c r="C23">
        <v>2013</v>
      </c>
      <c r="D23" s="14">
        <v>43054.608842592592</v>
      </c>
    </row>
    <row r="24" spans="1:4" ht="409.5">
      <c r="A24" t="s">
        <v>162</v>
      </c>
      <c r="B24" s="8" t="s">
        <v>7575</v>
      </c>
      <c r="C24">
        <v>2014</v>
      </c>
      <c r="D24" s="14">
        <v>43054.608842592592</v>
      </c>
    </row>
    <row r="25" spans="1:4" ht="409.5">
      <c r="A25" t="s">
        <v>162</v>
      </c>
      <c r="B25" s="8" t="s">
        <v>7576</v>
      </c>
      <c r="C25">
        <v>2015</v>
      </c>
      <c r="D25" s="14">
        <v>43054.608842592592</v>
      </c>
    </row>
    <row r="26" spans="1:4">
      <c r="A26" t="s">
        <v>162</v>
      </c>
      <c r="B26" t="s">
        <v>7577</v>
      </c>
      <c r="C26">
        <v>2013</v>
      </c>
      <c r="D26" s="14">
        <v>43054.608842592592</v>
      </c>
    </row>
    <row r="27" spans="1:4">
      <c r="A27" t="s">
        <v>162</v>
      </c>
      <c r="B27" t="s">
        <v>7578</v>
      </c>
      <c r="C27">
        <v>2016</v>
      </c>
      <c r="D27" s="14">
        <v>43054.608842592592</v>
      </c>
    </row>
    <row r="28" spans="1:4" ht="409.5">
      <c r="A28" t="s">
        <v>172</v>
      </c>
      <c r="B28" s="8" t="s">
        <v>7579</v>
      </c>
      <c r="C28">
        <v>2013</v>
      </c>
      <c r="D28" s="14">
        <v>43054.608842592592</v>
      </c>
    </row>
    <row r="29" spans="1:4">
      <c r="A29" t="s">
        <v>172</v>
      </c>
      <c r="B29" t="s">
        <v>7580</v>
      </c>
      <c r="C29">
        <v>2014</v>
      </c>
      <c r="D29" s="14">
        <v>43054.608842592592</v>
      </c>
    </row>
    <row r="30" spans="1:4" ht="409.5">
      <c r="A30" t="s">
        <v>172</v>
      </c>
      <c r="B30" s="8" t="s">
        <v>7581</v>
      </c>
      <c r="C30">
        <v>2015</v>
      </c>
      <c r="D30" s="14">
        <v>43054.608842592592</v>
      </c>
    </row>
    <row r="31" spans="1:4" ht="409.5">
      <c r="A31" t="s">
        <v>172</v>
      </c>
      <c r="B31" s="8" t="s">
        <v>7582</v>
      </c>
      <c r="C31">
        <v>2016</v>
      </c>
      <c r="D31" s="14">
        <v>43054.608842592592</v>
      </c>
    </row>
    <row r="32" spans="1:4">
      <c r="A32" t="s">
        <v>180</v>
      </c>
      <c r="B32" t="s">
        <v>4373</v>
      </c>
      <c r="C32">
        <v>2015</v>
      </c>
      <c r="D32" s="14">
        <v>43054.608842592592</v>
      </c>
    </row>
    <row r="33" spans="1:4">
      <c r="A33" t="s">
        <v>180</v>
      </c>
      <c r="B33" t="s">
        <v>4373</v>
      </c>
      <c r="C33">
        <v>2016</v>
      </c>
      <c r="D33" s="14">
        <v>43054.608842592592</v>
      </c>
    </row>
    <row r="34" spans="1:4">
      <c r="A34" t="s">
        <v>180</v>
      </c>
      <c r="B34" t="s">
        <v>4373</v>
      </c>
      <c r="C34">
        <v>2014</v>
      </c>
      <c r="D34" s="14">
        <v>43054.608842592592</v>
      </c>
    </row>
    <row r="35" spans="1:4">
      <c r="A35" t="s">
        <v>180</v>
      </c>
      <c r="B35" t="s">
        <v>4373</v>
      </c>
      <c r="C35">
        <v>2013</v>
      </c>
      <c r="D35" s="14">
        <v>43054.608842592592</v>
      </c>
    </row>
    <row r="36" spans="1:4">
      <c r="A36" t="s">
        <v>192</v>
      </c>
      <c r="B36" t="s">
        <v>7583</v>
      </c>
      <c r="C36">
        <v>2014</v>
      </c>
      <c r="D36" s="14">
        <v>43054.608842592592</v>
      </c>
    </row>
    <row r="37" spans="1:4">
      <c r="A37" t="s">
        <v>192</v>
      </c>
      <c r="B37" t="s">
        <v>7583</v>
      </c>
      <c r="C37">
        <v>2015</v>
      </c>
      <c r="D37" s="14">
        <v>43054.608842592592</v>
      </c>
    </row>
    <row r="38" spans="1:4">
      <c r="A38" t="s">
        <v>192</v>
      </c>
      <c r="B38" t="s">
        <v>7583</v>
      </c>
      <c r="C38">
        <v>2016</v>
      </c>
      <c r="D38" s="14">
        <v>43054.608842592592</v>
      </c>
    </row>
    <row r="39" spans="1:4">
      <c r="A39" t="s">
        <v>192</v>
      </c>
      <c r="B39" t="s">
        <v>7584</v>
      </c>
      <c r="C39">
        <v>2013</v>
      </c>
      <c r="D39" s="14">
        <v>43054.608842592592</v>
      </c>
    </row>
    <row r="40" spans="1:4" ht="409.5">
      <c r="A40" t="s">
        <v>199</v>
      </c>
      <c r="B40" s="8" t="s">
        <v>4374</v>
      </c>
      <c r="C40">
        <v>2014</v>
      </c>
      <c r="D40" s="14">
        <v>43054.608842592592</v>
      </c>
    </row>
    <row r="41" spans="1:4" ht="409.5">
      <c r="A41" t="s">
        <v>199</v>
      </c>
      <c r="B41" s="8" t="s">
        <v>4374</v>
      </c>
      <c r="C41">
        <v>2015</v>
      </c>
      <c r="D41" s="14">
        <v>43054.608842592592</v>
      </c>
    </row>
    <row r="42" spans="1:4">
      <c r="A42" t="s">
        <v>199</v>
      </c>
      <c r="B42" t="s">
        <v>4374</v>
      </c>
      <c r="C42">
        <v>2013</v>
      </c>
      <c r="D42" s="14">
        <v>43054.608842592592</v>
      </c>
    </row>
    <row r="43" spans="1:4">
      <c r="A43" t="s">
        <v>199</v>
      </c>
      <c r="B43" t="s">
        <v>4374</v>
      </c>
      <c r="C43">
        <v>2016</v>
      </c>
      <c r="D43" s="14">
        <v>43054.608842592592</v>
      </c>
    </row>
    <row r="44" spans="1:4">
      <c r="A44" t="s">
        <v>205</v>
      </c>
      <c r="B44" t="s">
        <v>7585</v>
      </c>
      <c r="C44">
        <v>2013</v>
      </c>
      <c r="D44" s="14">
        <v>43054.608842592592</v>
      </c>
    </row>
    <row r="45" spans="1:4">
      <c r="A45" t="s">
        <v>205</v>
      </c>
      <c r="B45" t="s">
        <v>7585</v>
      </c>
      <c r="C45">
        <v>2014</v>
      </c>
      <c r="D45" s="14">
        <v>43054.608842592592</v>
      </c>
    </row>
    <row r="46" spans="1:4">
      <c r="A46" t="s">
        <v>205</v>
      </c>
      <c r="B46" t="s">
        <v>7585</v>
      </c>
      <c r="C46">
        <v>2015</v>
      </c>
      <c r="D46" s="14">
        <v>43054.608842592592</v>
      </c>
    </row>
    <row r="47" spans="1:4">
      <c r="A47" t="s">
        <v>205</v>
      </c>
      <c r="B47" t="s">
        <v>7585</v>
      </c>
      <c r="C47">
        <v>2016</v>
      </c>
      <c r="D47" s="14">
        <v>43054.608842592592</v>
      </c>
    </row>
    <row r="48" spans="1:4" ht="75">
      <c r="A48" t="s">
        <v>215</v>
      </c>
      <c r="B48" s="8" t="s">
        <v>4375</v>
      </c>
      <c r="C48">
        <v>2013</v>
      </c>
      <c r="D48" s="14">
        <v>43054.608842592592</v>
      </c>
    </row>
    <row r="49" spans="1:4" ht="75">
      <c r="A49" t="s">
        <v>215</v>
      </c>
      <c r="B49" s="8" t="s">
        <v>4375</v>
      </c>
      <c r="C49">
        <v>2014</v>
      </c>
      <c r="D49" s="14">
        <v>43054.608842592592</v>
      </c>
    </row>
    <row r="50" spans="1:4" ht="75">
      <c r="A50" t="s">
        <v>215</v>
      </c>
      <c r="B50" s="8" t="s">
        <v>4375</v>
      </c>
      <c r="C50">
        <v>2015</v>
      </c>
      <c r="D50" s="14">
        <v>43054.608842592592</v>
      </c>
    </row>
    <row r="51" spans="1:4" ht="75">
      <c r="A51" t="s">
        <v>215</v>
      </c>
      <c r="B51" s="8" t="s">
        <v>4375</v>
      </c>
      <c r="C51">
        <v>2016</v>
      </c>
      <c r="D51" s="14">
        <v>43054.608842592592</v>
      </c>
    </row>
    <row r="52" spans="1:4">
      <c r="A52" t="s">
        <v>223</v>
      </c>
      <c r="B52" t="s">
        <v>4376</v>
      </c>
      <c r="C52">
        <v>2014</v>
      </c>
      <c r="D52" s="14">
        <v>43054.608842592592</v>
      </c>
    </row>
    <row r="53" spans="1:4">
      <c r="A53" t="s">
        <v>223</v>
      </c>
      <c r="B53" t="s">
        <v>4376</v>
      </c>
      <c r="C53">
        <v>2015</v>
      </c>
      <c r="D53" s="14">
        <v>43054.608842592592</v>
      </c>
    </row>
    <row r="54" spans="1:4">
      <c r="A54" t="s">
        <v>223</v>
      </c>
      <c r="B54" t="s">
        <v>7586</v>
      </c>
      <c r="C54">
        <v>2013</v>
      </c>
      <c r="D54" s="14">
        <v>43054.608842592592</v>
      </c>
    </row>
    <row r="55" spans="1:4">
      <c r="A55" t="s">
        <v>223</v>
      </c>
      <c r="B55" t="s">
        <v>4376</v>
      </c>
      <c r="C55">
        <v>2016</v>
      </c>
      <c r="D55" s="14">
        <v>43054.608842592592</v>
      </c>
    </row>
    <row r="56" spans="1:4">
      <c r="A56" t="s">
        <v>232</v>
      </c>
      <c r="B56" t="s">
        <v>7587</v>
      </c>
      <c r="C56">
        <v>2013</v>
      </c>
      <c r="D56" s="14">
        <v>43054.608842592592</v>
      </c>
    </row>
    <row r="57" spans="1:4">
      <c r="A57" t="s">
        <v>232</v>
      </c>
      <c r="B57" t="s">
        <v>7587</v>
      </c>
      <c r="C57">
        <v>2014</v>
      </c>
      <c r="D57" s="14">
        <v>43054.608842592592</v>
      </c>
    </row>
    <row r="58" spans="1:4">
      <c r="A58" t="s">
        <v>232</v>
      </c>
      <c r="B58" t="s">
        <v>7587</v>
      </c>
      <c r="C58">
        <v>2015</v>
      </c>
      <c r="D58" s="14">
        <v>43054.608842592592</v>
      </c>
    </row>
    <row r="59" spans="1:4">
      <c r="A59" t="s">
        <v>232</v>
      </c>
      <c r="B59" t="s">
        <v>7588</v>
      </c>
      <c r="C59">
        <v>2016</v>
      </c>
      <c r="D59" s="14">
        <v>43054.608842592592</v>
      </c>
    </row>
    <row r="60" spans="1:4">
      <c r="A60" t="s">
        <v>239</v>
      </c>
      <c r="C60">
        <v>2015</v>
      </c>
      <c r="D60" s="14">
        <v>43054.608842592592</v>
      </c>
    </row>
    <row r="61" spans="1:4">
      <c r="A61" t="s">
        <v>239</v>
      </c>
      <c r="C61">
        <v>2014</v>
      </c>
      <c r="D61" s="14">
        <v>43054.608842592592</v>
      </c>
    </row>
    <row r="62" spans="1:4">
      <c r="A62" t="s">
        <v>239</v>
      </c>
      <c r="C62">
        <v>2016</v>
      </c>
      <c r="D62" s="14">
        <v>43054.608842592592</v>
      </c>
    </row>
    <row r="63" spans="1:4">
      <c r="A63" t="s">
        <v>239</v>
      </c>
      <c r="C63">
        <v>2013</v>
      </c>
      <c r="D63" s="14">
        <v>43054.608842592592</v>
      </c>
    </row>
    <row r="64" spans="1:4">
      <c r="A64" t="s">
        <v>248</v>
      </c>
      <c r="C64">
        <v>2013</v>
      </c>
      <c r="D64" s="14">
        <v>43054.608842592592</v>
      </c>
    </row>
    <row r="65" spans="1:4">
      <c r="A65" t="s">
        <v>248</v>
      </c>
      <c r="C65">
        <v>2014</v>
      </c>
      <c r="D65" s="14">
        <v>43054.608842592592</v>
      </c>
    </row>
    <row r="66" spans="1:4">
      <c r="A66" t="s">
        <v>248</v>
      </c>
      <c r="B66" t="s">
        <v>7589</v>
      </c>
      <c r="C66">
        <v>2015</v>
      </c>
      <c r="D66" s="14">
        <v>43054.608842592592</v>
      </c>
    </row>
    <row r="67" spans="1:4">
      <c r="A67" t="s">
        <v>248</v>
      </c>
      <c r="B67" t="s">
        <v>7590</v>
      </c>
      <c r="C67">
        <v>2016</v>
      </c>
      <c r="D67" s="14">
        <v>43054.608842592592</v>
      </c>
    </row>
    <row r="68" spans="1:4">
      <c r="A68" t="s">
        <v>254</v>
      </c>
      <c r="C68">
        <v>2014</v>
      </c>
      <c r="D68" s="14">
        <v>43054.608842592592</v>
      </c>
    </row>
    <row r="69" spans="1:4">
      <c r="A69" t="s">
        <v>254</v>
      </c>
      <c r="C69">
        <v>2015</v>
      </c>
      <c r="D69" s="14">
        <v>43054.608842592592</v>
      </c>
    </row>
    <row r="70" spans="1:4">
      <c r="A70" t="s">
        <v>254</v>
      </c>
      <c r="C70">
        <v>2013</v>
      </c>
      <c r="D70" s="14">
        <v>43054.608842592592</v>
      </c>
    </row>
    <row r="71" spans="1:4">
      <c r="A71" t="s">
        <v>254</v>
      </c>
      <c r="C71">
        <v>2016</v>
      </c>
      <c r="D71" s="14">
        <v>43054.608842592592</v>
      </c>
    </row>
    <row r="72" spans="1:4">
      <c r="A72" t="s">
        <v>263</v>
      </c>
      <c r="B72" t="s">
        <v>4377</v>
      </c>
      <c r="C72">
        <v>2013</v>
      </c>
      <c r="D72" s="14">
        <v>43054.608842592592</v>
      </c>
    </row>
    <row r="73" spans="1:4">
      <c r="A73" t="s">
        <v>263</v>
      </c>
      <c r="B73" t="s">
        <v>4378</v>
      </c>
      <c r="C73">
        <v>2014</v>
      </c>
      <c r="D73" s="14">
        <v>43054.608842592592</v>
      </c>
    </row>
    <row r="74" spans="1:4">
      <c r="A74" t="s">
        <v>263</v>
      </c>
      <c r="B74" t="s">
        <v>4378</v>
      </c>
      <c r="C74">
        <v>2015</v>
      </c>
      <c r="D74" s="14">
        <v>43054.608842592592</v>
      </c>
    </row>
    <row r="75" spans="1:4">
      <c r="A75" t="s">
        <v>263</v>
      </c>
      <c r="B75" t="s">
        <v>7591</v>
      </c>
      <c r="C75">
        <v>2016</v>
      </c>
      <c r="D75" s="14">
        <v>43054.608842592592</v>
      </c>
    </row>
    <row r="76" spans="1:4">
      <c r="A76" t="s">
        <v>272</v>
      </c>
      <c r="B76" t="s">
        <v>7592</v>
      </c>
      <c r="C76">
        <v>2013</v>
      </c>
      <c r="D76" s="14">
        <v>43054.608842592592</v>
      </c>
    </row>
    <row r="77" spans="1:4">
      <c r="A77" t="s">
        <v>272</v>
      </c>
      <c r="B77" t="s">
        <v>7592</v>
      </c>
      <c r="C77">
        <v>2014</v>
      </c>
      <c r="D77" s="14">
        <v>43054.608842592592</v>
      </c>
    </row>
    <row r="78" spans="1:4">
      <c r="A78" t="s">
        <v>272</v>
      </c>
      <c r="B78" t="s">
        <v>7593</v>
      </c>
      <c r="C78">
        <v>2015</v>
      </c>
      <c r="D78" s="14">
        <v>43054.608842592592</v>
      </c>
    </row>
    <row r="79" spans="1:4">
      <c r="A79" t="s">
        <v>272</v>
      </c>
      <c r="B79" t="s">
        <v>7593</v>
      </c>
      <c r="C79">
        <v>2016</v>
      </c>
      <c r="D79" s="14">
        <v>43054.608842592592</v>
      </c>
    </row>
    <row r="80" spans="1:4">
      <c r="A80" t="s">
        <v>280</v>
      </c>
      <c r="C80">
        <v>2014</v>
      </c>
      <c r="D80" s="14">
        <v>43054.608842592592</v>
      </c>
    </row>
    <row r="81" spans="1:4">
      <c r="A81" t="s">
        <v>280</v>
      </c>
      <c r="C81">
        <v>2015</v>
      </c>
      <c r="D81" s="14">
        <v>43054.608842592592</v>
      </c>
    </row>
    <row r="82" spans="1:4">
      <c r="A82" t="s">
        <v>280</v>
      </c>
      <c r="C82">
        <v>2013</v>
      </c>
      <c r="D82" s="14">
        <v>43054.608842592592</v>
      </c>
    </row>
    <row r="83" spans="1:4">
      <c r="A83" t="s">
        <v>280</v>
      </c>
      <c r="C83">
        <v>2016</v>
      </c>
      <c r="D83" s="14">
        <v>43054.608842592592</v>
      </c>
    </row>
    <row r="84" spans="1:4">
      <c r="A84" t="s">
        <v>285</v>
      </c>
      <c r="B84" t="s">
        <v>4380</v>
      </c>
      <c r="C84">
        <v>2014</v>
      </c>
      <c r="D84" s="14">
        <v>43054.608842592592</v>
      </c>
    </row>
    <row r="85" spans="1:4">
      <c r="A85" t="s">
        <v>285</v>
      </c>
      <c r="B85" t="s">
        <v>4380</v>
      </c>
      <c r="C85">
        <v>2015</v>
      </c>
      <c r="D85" s="14">
        <v>43054.608842592592</v>
      </c>
    </row>
    <row r="86" spans="1:4">
      <c r="A86" t="s">
        <v>285</v>
      </c>
      <c r="B86" t="s">
        <v>4379</v>
      </c>
      <c r="C86">
        <v>2013</v>
      </c>
      <c r="D86" s="14">
        <v>43054.608842592592</v>
      </c>
    </row>
    <row r="87" spans="1:4">
      <c r="A87" t="s">
        <v>285</v>
      </c>
      <c r="B87" t="s">
        <v>4380</v>
      </c>
      <c r="C87">
        <v>2016</v>
      </c>
      <c r="D87" s="14">
        <v>43054.608842592592</v>
      </c>
    </row>
    <row r="88" spans="1:4">
      <c r="A88" t="s">
        <v>291</v>
      </c>
      <c r="B88" t="s">
        <v>4381</v>
      </c>
      <c r="C88">
        <v>2013</v>
      </c>
      <c r="D88" s="14">
        <v>43054.608842592592</v>
      </c>
    </row>
    <row r="89" spans="1:4">
      <c r="A89" t="s">
        <v>291</v>
      </c>
      <c r="B89" t="s">
        <v>4381</v>
      </c>
      <c r="C89">
        <v>2014</v>
      </c>
      <c r="D89" s="14">
        <v>43054.608842592592</v>
      </c>
    </row>
    <row r="90" spans="1:4">
      <c r="A90" t="s">
        <v>291</v>
      </c>
      <c r="B90" t="s">
        <v>4381</v>
      </c>
      <c r="C90">
        <v>2015</v>
      </c>
      <c r="D90" s="14">
        <v>43054.608842592592</v>
      </c>
    </row>
    <row r="91" spans="1:4">
      <c r="A91" t="s">
        <v>291</v>
      </c>
      <c r="B91" t="s">
        <v>4381</v>
      </c>
      <c r="C91">
        <v>2016</v>
      </c>
      <c r="D91" s="14">
        <v>43054.608842592592</v>
      </c>
    </row>
    <row r="92" spans="1:4">
      <c r="A92" t="s">
        <v>300</v>
      </c>
      <c r="B92" t="s">
        <v>7594</v>
      </c>
      <c r="C92">
        <v>2013</v>
      </c>
      <c r="D92" s="14">
        <v>43054.608842592592</v>
      </c>
    </row>
    <row r="93" spans="1:4">
      <c r="A93" t="s">
        <v>300</v>
      </c>
      <c r="B93" t="s">
        <v>7595</v>
      </c>
      <c r="C93">
        <v>2016</v>
      </c>
      <c r="D93" s="14">
        <v>43054.608842592592</v>
      </c>
    </row>
    <row r="94" spans="1:4">
      <c r="A94" t="s">
        <v>300</v>
      </c>
      <c r="B94" t="s">
        <v>7594</v>
      </c>
      <c r="C94">
        <v>2014</v>
      </c>
      <c r="D94" s="14">
        <v>43054.608842592592</v>
      </c>
    </row>
    <row r="95" spans="1:4">
      <c r="A95" t="s">
        <v>300</v>
      </c>
      <c r="B95" t="s">
        <v>7594</v>
      </c>
      <c r="C95">
        <v>2015</v>
      </c>
      <c r="D95" s="14">
        <v>43054.608842592592</v>
      </c>
    </row>
    <row r="96" spans="1:4">
      <c r="A96" t="s">
        <v>311</v>
      </c>
      <c r="B96" t="s">
        <v>7596</v>
      </c>
      <c r="C96">
        <v>2013</v>
      </c>
      <c r="D96" s="14">
        <v>43054.608842592592</v>
      </c>
    </row>
    <row r="97" spans="1:4">
      <c r="A97" t="s">
        <v>311</v>
      </c>
      <c r="B97" t="s">
        <v>7597</v>
      </c>
      <c r="C97">
        <v>2014</v>
      </c>
      <c r="D97" s="14">
        <v>43054.608842592592</v>
      </c>
    </row>
    <row r="98" spans="1:4">
      <c r="A98" t="s">
        <v>311</v>
      </c>
      <c r="B98" t="s">
        <v>7598</v>
      </c>
      <c r="C98">
        <v>2015</v>
      </c>
      <c r="D98" s="14">
        <v>43054.608842592592</v>
      </c>
    </row>
    <row r="99" spans="1:4">
      <c r="A99" t="s">
        <v>311</v>
      </c>
      <c r="B99" t="s">
        <v>7599</v>
      </c>
      <c r="C99">
        <v>2016</v>
      </c>
      <c r="D99" s="14">
        <v>43054.608842592592</v>
      </c>
    </row>
    <row r="100" spans="1:4">
      <c r="A100" t="s">
        <v>318</v>
      </c>
      <c r="B100" t="s">
        <v>4382</v>
      </c>
      <c r="C100">
        <v>2014</v>
      </c>
      <c r="D100" s="14">
        <v>43054.608842592592</v>
      </c>
    </row>
    <row r="101" spans="1:4">
      <c r="A101" t="s">
        <v>318</v>
      </c>
      <c r="B101" t="s">
        <v>7600</v>
      </c>
      <c r="C101">
        <v>2015</v>
      </c>
      <c r="D101" s="14">
        <v>43054.608842592592</v>
      </c>
    </row>
    <row r="102" spans="1:4">
      <c r="A102" t="s">
        <v>318</v>
      </c>
      <c r="C102">
        <v>2013</v>
      </c>
      <c r="D102" s="14">
        <v>43054.608842592592</v>
      </c>
    </row>
    <row r="103" spans="1:4">
      <c r="A103" t="s">
        <v>318</v>
      </c>
      <c r="B103" t="s">
        <v>7600</v>
      </c>
      <c r="C103">
        <v>2016</v>
      </c>
      <c r="D103" s="14">
        <v>43054.608842592592</v>
      </c>
    </row>
    <row r="104" spans="1:4">
      <c r="A104" t="s">
        <v>327</v>
      </c>
      <c r="B104" t="s">
        <v>4383</v>
      </c>
      <c r="C104">
        <v>2013</v>
      </c>
      <c r="D104" s="14">
        <v>43054.608842592592</v>
      </c>
    </row>
    <row r="105" spans="1:4">
      <c r="A105" t="s">
        <v>327</v>
      </c>
      <c r="B105" t="s">
        <v>4383</v>
      </c>
      <c r="C105">
        <v>2014</v>
      </c>
      <c r="D105" s="14">
        <v>43054.608842592592</v>
      </c>
    </row>
    <row r="106" spans="1:4">
      <c r="A106" t="s">
        <v>327</v>
      </c>
      <c r="B106" t="s">
        <v>4383</v>
      </c>
      <c r="C106">
        <v>2015</v>
      </c>
      <c r="D106" s="14">
        <v>43054.608842592592</v>
      </c>
    </row>
    <row r="107" spans="1:4">
      <c r="A107" t="s">
        <v>327</v>
      </c>
      <c r="B107" t="s">
        <v>4383</v>
      </c>
      <c r="C107">
        <v>2016</v>
      </c>
      <c r="D107" s="14">
        <v>43054.608842592592</v>
      </c>
    </row>
    <row r="108" spans="1:4">
      <c r="A108" t="s">
        <v>336</v>
      </c>
      <c r="B108" t="s">
        <v>4384</v>
      </c>
      <c r="C108">
        <v>2013</v>
      </c>
      <c r="D108" s="14">
        <v>43054.608842592592</v>
      </c>
    </row>
    <row r="109" spans="1:4">
      <c r="A109" t="s">
        <v>336</v>
      </c>
      <c r="B109" t="s">
        <v>4384</v>
      </c>
      <c r="C109">
        <v>2016</v>
      </c>
      <c r="D109" s="14">
        <v>43054.608842592592</v>
      </c>
    </row>
    <row r="110" spans="1:4">
      <c r="A110" t="s">
        <v>336</v>
      </c>
      <c r="B110" t="s">
        <v>4384</v>
      </c>
      <c r="C110">
        <v>2014</v>
      </c>
      <c r="D110" s="14">
        <v>43054.608842592592</v>
      </c>
    </row>
    <row r="111" spans="1:4">
      <c r="A111" t="s">
        <v>336</v>
      </c>
      <c r="B111" t="s">
        <v>4384</v>
      </c>
      <c r="C111">
        <v>2015</v>
      </c>
      <c r="D111" s="14">
        <v>43054.608842592592</v>
      </c>
    </row>
    <row r="112" spans="1:4">
      <c r="A112" t="s">
        <v>349</v>
      </c>
      <c r="C112">
        <v>2013</v>
      </c>
      <c r="D112" s="14">
        <v>43054.608842592592</v>
      </c>
    </row>
    <row r="113" spans="1:4">
      <c r="A113" t="s">
        <v>349</v>
      </c>
      <c r="B113" t="s">
        <v>4385</v>
      </c>
      <c r="C113">
        <v>2014</v>
      </c>
      <c r="D113" s="14">
        <v>43054.608842592592</v>
      </c>
    </row>
    <row r="114" spans="1:4">
      <c r="A114" t="s">
        <v>349</v>
      </c>
      <c r="B114" t="s">
        <v>4385</v>
      </c>
      <c r="C114">
        <v>2015</v>
      </c>
      <c r="D114" s="14">
        <v>43054.608842592592</v>
      </c>
    </row>
    <row r="115" spans="1:4">
      <c r="A115" t="s">
        <v>349</v>
      </c>
      <c r="B115" t="s">
        <v>4385</v>
      </c>
      <c r="C115">
        <v>2016</v>
      </c>
      <c r="D115" s="14">
        <v>43054.608842592592</v>
      </c>
    </row>
    <row r="116" spans="1:4">
      <c r="A116" t="s">
        <v>359</v>
      </c>
      <c r="B116" t="s">
        <v>4386</v>
      </c>
      <c r="C116">
        <v>2013</v>
      </c>
      <c r="D116" s="14">
        <v>43054.608842592592</v>
      </c>
    </row>
    <row r="117" spans="1:4">
      <c r="A117" t="s">
        <v>359</v>
      </c>
      <c r="B117" t="s">
        <v>4386</v>
      </c>
      <c r="C117">
        <v>2014</v>
      </c>
      <c r="D117" s="14">
        <v>43054.608842592592</v>
      </c>
    </row>
    <row r="118" spans="1:4">
      <c r="A118" t="s">
        <v>359</v>
      </c>
      <c r="B118" t="s">
        <v>4386</v>
      </c>
      <c r="C118">
        <v>2015</v>
      </c>
      <c r="D118" s="14">
        <v>43054.608842592592</v>
      </c>
    </row>
    <row r="119" spans="1:4">
      <c r="A119" t="s">
        <v>359</v>
      </c>
      <c r="B119" t="s">
        <v>4386</v>
      </c>
      <c r="C119">
        <v>2016</v>
      </c>
      <c r="D119" s="14">
        <v>43054.608842592592</v>
      </c>
    </row>
    <row r="120" spans="1:4">
      <c r="A120" t="s">
        <v>368</v>
      </c>
      <c r="B120" t="s">
        <v>7601</v>
      </c>
      <c r="C120">
        <v>2016</v>
      </c>
      <c r="D120" s="14">
        <v>43054.608842592592</v>
      </c>
    </row>
    <row r="121" spans="1:4">
      <c r="A121" t="s">
        <v>368</v>
      </c>
      <c r="B121" t="s">
        <v>4388</v>
      </c>
      <c r="C121">
        <v>2013</v>
      </c>
      <c r="D121" s="14">
        <v>43054.608842592592</v>
      </c>
    </row>
    <row r="122" spans="1:4">
      <c r="A122" t="s">
        <v>368</v>
      </c>
      <c r="B122" t="s">
        <v>4387</v>
      </c>
      <c r="C122">
        <v>2014</v>
      </c>
      <c r="D122" s="14">
        <v>43054.608842592592</v>
      </c>
    </row>
    <row r="123" spans="1:4">
      <c r="A123" t="s">
        <v>368</v>
      </c>
      <c r="B123" t="s">
        <v>7601</v>
      </c>
      <c r="C123">
        <v>2015</v>
      </c>
      <c r="D123" s="14">
        <v>43054.608842592592</v>
      </c>
    </row>
    <row r="124" spans="1:4">
      <c r="A124" t="s">
        <v>380</v>
      </c>
      <c r="B124" t="s">
        <v>4389</v>
      </c>
      <c r="C124">
        <v>2014</v>
      </c>
      <c r="D124" s="14">
        <v>43054.608842592592</v>
      </c>
    </row>
    <row r="125" spans="1:4">
      <c r="A125" t="s">
        <v>380</v>
      </c>
      <c r="B125" t="s">
        <v>4389</v>
      </c>
      <c r="C125">
        <v>2015</v>
      </c>
      <c r="D125" s="14">
        <v>43054.608842592592</v>
      </c>
    </row>
    <row r="126" spans="1:4">
      <c r="A126" t="s">
        <v>380</v>
      </c>
      <c r="B126" t="s">
        <v>4389</v>
      </c>
      <c r="C126">
        <v>2013</v>
      </c>
      <c r="D126" s="14">
        <v>43054.608842592592</v>
      </c>
    </row>
    <row r="127" spans="1:4">
      <c r="A127" t="s">
        <v>380</v>
      </c>
      <c r="B127" t="s">
        <v>4389</v>
      </c>
      <c r="C127">
        <v>2016</v>
      </c>
      <c r="D127" s="14">
        <v>43054.608842592592</v>
      </c>
    </row>
  </sheetData>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AG7"/>
  <sheetViews>
    <sheetView workbookViewId="0"/>
  </sheetViews>
  <sheetFormatPr defaultRowHeight="15"/>
  <sheetData>
    <row r="1" spans="1:33">
      <c r="A1">
        <v>12.3</v>
      </c>
      <c r="B1" t="s">
        <v>97</v>
      </c>
    </row>
    <row r="2" spans="1:33">
      <c r="A2" s="10" t="str">
        <f>HYPERLINK("#'Contents'!B228",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43054.608854166669</v>
      </c>
      <c r="C4" t="s">
        <v>687</v>
      </c>
      <c r="D4" t="s">
        <v>687</v>
      </c>
      <c r="E4" t="s">
        <v>687</v>
      </c>
      <c r="F4" t="s">
        <v>687</v>
      </c>
      <c r="G4" t="s">
        <v>687</v>
      </c>
      <c r="H4" t="s">
        <v>687</v>
      </c>
      <c r="I4" t="s">
        <v>688</v>
      </c>
      <c r="J4" t="s">
        <v>687</v>
      </c>
      <c r="K4" t="s">
        <v>687</v>
      </c>
      <c r="L4" t="s">
        <v>687</v>
      </c>
      <c r="M4" t="s">
        <v>687</v>
      </c>
      <c r="N4" t="s">
        <v>687</v>
      </c>
      <c r="O4" t="s">
        <v>687</v>
      </c>
      <c r="P4" t="s">
        <v>687</v>
      </c>
      <c r="Q4" t="s">
        <v>688</v>
      </c>
      <c r="R4" t="s">
        <v>687</v>
      </c>
      <c r="S4" t="s">
        <v>687</v>
      </c>
      <c r="T4" t="s">
        <v>687</v>
      </c>
      <c r="U4" t="s">
        <v>687</v>
      </c>
      <c r="V4" t="s">
        <v>687</v>
      </c>
      <c r="W4" t="s">
        <v>688</v>
      </c>
      <c r="X4" t="s">
        <v>687</v>
      </c>
      <c r="Y4" t="s">
        <v>687</v>
      </c>
      <c r="Z4" t="s">
        <v>687</v>
      </c>
      <c r="AA4" t="s">
        <v>687</v>
      </c>
      <c r="AC4" t="s">
        <v>687</v>
      </c>
      <c r="AD4" t="s">
        <v>687</v>
      </c>
      <c r="AE4" t="s">
        <v>687</v>
      </c>
      <c r="AF4" t="s">
        <v>687</v>
      </c>
      <c r="AG4" t="s">
        <v>688</v>
      </c>
    </row>
    <row r="5" spans="1:33">
      <c r="A5">
        <v>2014</v>
      </c>
      <c r="B5" s="14">
        <v>43054.608854166669</v>
      </c>
      <c r="C5" t="s">
        <v>687</v>
      </c>
      <c r="D5" t="s">
        <v>687</v>
      </c>
      <c r="E5" t="s">
        <v>687</v>
      </c>
      <c r="F5" t="s">
        <v>687</v>
      </c>
      <c r="G5" t="s">
        <v>687</v>
      </c>
      <c r="H5" t="s">
        <v>687</v>
      </c>
      <c r="I5" t="s">
        <v>688</v>
      </c>
      <c r="J5" t="s">
        <v>687</v>
      </c>
      <c r="K5" t="s">
        <v>687</v>
      </c>
      <c r="L5" t="s">
        <v>687</v>
      </c>
      <c r="M5" t="s">
        <v>688</v>
      </c>
      <c r="N5" t="s">
        <v>687</v>
      </c>
      <c r="O5" t="s">
        <v>687</v>
      </c>
      <c r="P5" t="s">
        <v>687</v>
      </c>
      <c r="Q5" t="s">
        <v>687</v>
      </c>
      <c r="R5" t="s">
        <v>687</v>
      </c>
      <c r="S5" t="s">
        <v>687</v>
      </c>
      <c r="T5" t="s">
        <v>687</v>
      </c>
      <c r="U5" t="s">
        <v>687</v>
      </c>
      <c r="V5" t="s">
        <v>687</v>
      </c>
      <c r="W5" t="s">
        <v>688</v>
      </c>
      <c r="X5" t="s">
        <v>687</v>
      </c>
      <c r="Y5" t="s">
        <v>687</v>
      </c>
      <c r="Z5" t="s">
        <v>687</v>
      </c>
      <c r="AA5" t="s">
        <v>687</v>
      </c>
      <c r="AB5" t="s">
        <v>688</v>
      </c>
      <c r="AC5" t="s">
        <v>687</v>
      </c>
      <c r="AD5" t="s">
        <v>687</v>
      </c>
      <c r="AE5" t="s">
        <v>687</v>
      </c>
      <c r="AF5" t="s">
        <v>687</v>
      </c>
      <c r="AG5" t="s">
        <v>688</v>
      </c>
    </row>
    <row r="6" spans="1:33">
      <c r="A6">
        <v>2015</v>
      </c>
      <c r="B6" s="14">
        <v>43054.608854166669</v>
      </c>
      <c r="C6" t="s">
        <v>687</v>
      </c>
      <c r="D6" t="s">
        <v>687</v>
      </c>
      <c r="E6" t="s">
        <v>687</v>
      </c>
      <c r="F6" t="s">
        <v>687</v>
      </c>
      <c r="G6" t="s">
        <v>687</v>
      </c>
      <c r="H6" t="s">
        <v>687</v>
      </c>
      <c r="I6" t="s">
        <v>688</v>
      </c>
      <c r="J6" t="s">
        <v>687</v>
      </c>
      <c r="K6" t="s">
        <v>687</v>
      </c>
      <c r="L6" t="s">
        <v>687</v>
      </c>
      <c r="M6" t="s">
        <v>687</v>
      </c>
      <c r="N6" t="s">
        <v>687</v>
      </c>
      <c r="O6" t="s">
        <v>687</v>
      </c>
      <c r="P6" t="s">
        <v>687</v>
      </c>
      <c r="Q6" t="s">
        <v>687</v>
      </c>
      <c r="R6" t="s">
        <v>687</v>
      </c>
      <c r="S6" t="s">
        <v>687</v>
      </c>
      <c r="T6" t="s">
        <v>687</v>
      </c>
      <c r="U6" t="s">
        <v>687</v>
      </c>
      <c r="V6" t="s">
        <v>687</v>
      </c>
      <c r="W6" t="s">
        <v>687</v>
      </c>
      <c r="X6" t="s">
        <v>687</v>
      </c>
      <c r="Y6" t="s">
        <v>687</v>
      </c>
      <c r="Z6" t="s">
        <v>687</v>
      </c>
      <c r="AA6" t="s">
        <v>687</v>
      </c>
      <c r="AB6" t="s">
        <v>688</v>
      </c>
      <c r="AC6" t="s">
        <v>687</v>
      </c>
      <c r="AD6" t="s">
        <v>687</v>
      </c>
      <c r="AE6" t="s">
        <v>687</v>
      </c>
      <c r="AF6" t="s">
        <v>687</v>
      </c>
      <c r="AG6" t="s">
        <v>688</v>
      </c>
    </row>
    <row r="7" spans="1:33">
      <c r="A7">
        <v>2016</v>
      </c>
      <c r="B7" s="14">
        <v>43054.608854166669</v>
      </c>
      <c r="C7" t="s">
        <v>687</v>
      </c>
      <c r="D7" t="s">
        <v>687</v>
      </c>
      <c r="E7" t="s">
        <v>687</v>
      </c>
      <c r="F7" t="s">
        <v>687</v>
      </c>
      <c r="G7" t="s">
        <v>687</v>
      </c>
      <c r="H7" t="s">
        <v>687</v>
      </c>
      <c r="I7" t="s">
        <v>688</v>
      </c>
      <c r="J7" t="s">
        <v>687</v>
      </c>
      <c r="K7" t="s">
        <v>687</v>
      </c>
      <c r="L7" t="s">
        <v>687</v>
      </c>
      <c r="M7" t="s">
        <v>687</v>
      </c>
      <c r="N7" t="s">
        <v>687</v>
      </c>
      <c r="O7" t="s">
        <v>687</v>
      </c>
      <c r="P7" t="s">
        <v>687</v>
      </c>
      <c r="Q7" t="s">
        <v>687</v>
      </c>
      <c r="R7" t="s">
        <v>687</v>
      </c>
      <c r="S7" t="s">
        <v>687</v>
      </c>
      <c r="T7" t="s">
        <v>687</v>
      </c>
      <c r="U7" t="s">
        <v>687</v>
      </c>
      <c r="V7" t="s">
        <v>687</v>
      </c>
      <c r="W7" t="s">
        <v>687</v>
      </c>
      <c r="X7" t="s">
        <v>687</v>
      </c>
      <c r="Y7" t="s">
        <v>687</v>
      </c>
      <c r="Z7" t="s">
        <v>687</v>
      </c>
      <c r="AA7" t="s">
        <v>687</v>
      </c>
      <c r="AB7" t="s">
        <v>688</v>
      </c>
      <c r="AC7" t="s">
        <v>687</v>
      </c>
      <c r="AD7" t="s">
        <v>687</v>
      </c>
      <c r="AE7" t="s">
        <v>687</v>
      </c>
      <c r="AF7" t="s">
        <v>687</v>
      </c>
      <c r="AG7" t="s">
        <v>688</v>
      </c>
    </row>
  </sheetData>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AG7"/>
  <sheetViews>
    <sheetView workbookViewId="0"/>
  </sheetViews>
  <sheetFormatPr defaultRowHeight="15"/>
  <sheetData>
    <row r="1" spans="1:33">
      <c r="A1">
        <v>12.3</v>
      </c>
      <c r="B1" t="s">
        <v>98</v>
      </c>
    </row>
    <row r="2" spans="1:33">
      <c r="A2" s="10" t="str">
        <f>HYPERLINK("#'Contents'!B229",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43054.608865740738</v>
      </c>
      <c r="C4" t="s">
        <v>688</v>
      </c>
      <c r="D4" t="s">
        <v>688</v>
      </c>
      <c r="E4" t="s">
        <v>688</v>
      </c>
      <c r="F4" t="s">
        <v>687</v>
      </c>
      <c r="G4" t="s">
        <v>688</v>
      </c>
      <c r="H4" t="s">
        <v>688</v>
      </c>
      <c r="I4" t="s">
        <v>688</v>
      </c>
      <c r="J4" t="s">
        <v>687</v>
      </c>
      <c r="K4" t="s">
        <v>688</v>
      </c>
      <c r="L4" t="s">
        <v>688</v>
      </c>
      <c r="M4" t="s">
        <v>688</v>
      </c>
      <c r="N4" t="s">
        <v>688</v>
      </c>
      <c r="O4" t="s">
        <v>688</v>
      </c>
      <c r="P4" t="s">
        <v>688</v>
      </c>
      <c r="Q4" t="s">
        <v>688</v>
      </c>
      <c r="R4" t="s">
        <v>687</v>
      </c>
      <c r="S4" t="s">
        <v>688</v>
      </c>
      <c r="T4" t="s">
        <v>687</v>
      </c>
      <c r="U4" t="s">
        <v>688</v>
      </c>
      <c r="V4" t="s">
        <v>688</v>
      </c>
      <c r="W4" t="s">
        <v>688</v>
      </c>
      <c r="X4" t="s">
        <v>688</v>
      </c>
      <c r="Y4" t="s">
        <v>688</v>
      </c>
      <c r="Z4" t="s">
        <v>688</v>
      </c>
      <c r="AA4" t="s">
        <v>688</v>
      </c>
      <c r="AC4" t="s">
        <v>688</v>
      </c>
      <c r="AD4" t="s">
        <v>688</v>
      </c>
      <c r="AE4" t="s">
        <v>688</v>
      </c>
      <c r="AF4" t="s">
        <v>688</v>
      </c>
      <c r="AG4" t="s">
        <v>688</v>
      </c>
    </row>
    <row r="5" spans="1:33">
      <c r="A5">
        <v>2014</v>
      </c>
      <c r="B5" s="14">
        <v>43054.608865740738</v>
      </c>
      <c r="C5" t="s">
        <v>688</v>
      </c>
      <c r="D5" t="s">
        <v>688</v>
      </c>
      <c r="E5" t="s">
        <v>688</v>
      </c>
      <c r="F5" t="s">
        <v>687</v>
      </c>
      <c r="G5" t="s">
        <v>688</v>
      </c>
      <c r="H5" t="s">
        <v>688</v>
      </c>
      <c r="I5" t="s">
        <v>688</v>
      </c>
      <c r="J5" t="s">
        <v>687</v>
      </c>
      <c r="K5" t="s">
        <v>688</v>
      </c>
      <c r="L5" t="s">
        <v>688</v>
      </c>
      <c r="M5" t="s">
        <v>688</v>
      </c>
      <c r="N5" t="s">
        <v>688</v>
      </c>
      <c r="O5" t="s">
        <v>688</v>
      </c>
      <c r="P5" t="s">
        <v>688</v>
      </c>
      <c r="Q5" t="s">
        <v>688</v>
      </c>
      <c r="R5" t="s">
        <v>687</v>
      </c>
      <c r="S5" t="s">
        <v>688</v>
      </c>
      <c r="T5" t="s">
        <v>687</v>
      </c>
      <c r="U5" t="s">
        <v>688</v>
      </c>
      <c r="V5" t="s">
        <v>688</v>
      </c>
      <c r="W5" t="s">
        <v>688</v>
      </c>
      <c r="X5" t="s">
        <v>688</v>
      </c>
      <c r="Y5" t="s">
        <v>688</v>
      </c>
      <c r="Z5" t="s">
        <v>688</v>
      </c>
      <c r="AA5" t="s">
        <v>688</v>
      </c>
      <c r="AB5" t="s">
        <v>688</v>
      </c>
      <c r="AC5" t="s">
        <v>688</v>
      </c>
      <c r="AD5" t="s">
        <v>688</v>
      </c>
      <c r="AE5" t="s">
        <v>688</v>
      </c>
      <c r="AF5" t="s">
        <v>688</v>
      </c>
      <c r="AG5" t="s">
        <v>688</v>
      </c>
    </row>
    <row r="6" spans="1:33">
      <c r="A6">
        <v>2015</v>
      </c>
      <c r="B6" s="14">
        <v>43054.608865740738</v>
      </c>
      <c r="C6" t="s">
        <v>688</v>
      </c>
      <c r="D6" t="s">
        <v>688</v>
      </c>
      <c r="E6" t="s">
        <v>688</v>
      </c>
      <c r="F6" t="s">
        <v>687</v>
      </c>
      <c r="G6" t="s">
        <v>688</v>
      </c>
      <c r="H6" t="s">
        <v>688</v>
      </c>
      <c r="I6" t="s">
        <v>688</v>
      </c>
      <c r="J6" t="s">
        <v>687</v>
      </c>
      <c r="K6" t="s">
        <v>688</v>
      </c>
      <c r="L6" t="s">
        <v>688</v>
      </c>
      <c r="M6" t="s">
        <v>688</v>
      </c>
      <c r="N6" t="s">
        <v>688</v>
      </c>
      <c r="O6" t="s">
        <v>688</v>
      </c>
      <c r="P6" t="s">
        <v>688</v>
      </c>
      <c r="Q6" t="s">
        <v>688</v>
      </c>
      <c r="R6" t="s">
        <v>687</v>
      </c>
      <c r="S6" t="s">
        <v>688</v>
      </c>
      <c r="T6" t="s">
        <v>687</v>
      </c>
      <c r="U6" t="s">
        <v>688</v>
      </c>
      <c r="V6" t="s">
        <v>688</v>
      </c>
      <c r="W6" t="s">
        <v>688</v>
      </c>
      <c r="X6" t="s">
        <v>688</v>
      </c>
      <c r="Y6" t="s">
        <v>688</v>
      </c>
      <c r="Z6" t="s">
        <v>688</v>
      </c>
      <c r="AA6" t="s">
        <v>688</v>
      </c>
      <c r="AB6" t="s">
        <v>688</v>
      </c>
      <c r="AC6" t="s">
        <v>688</v>
      </c>
      <c r="AD6" t="s">
        <v>688</v>
      </c>
      <c r="AE6" t="s">
        <v>688</v>
      </c>
      <c r="AF6" t="s">
        <v>688</v>
      </c>
      <c r="AG6" t="s">
        <v>688</v>
      </c>
    </row>
    <row r="7" spans="1:33">
      <c r="A7">
        <v>2016</v>
      </c>
      <c r="B7" s="14">
        <v>43054.608865740738</v>
      </c>
      <c r="C7" t="s">
        <v>688</v>
      </c>
      <c r="D7" t="s">
        <v>688</v>
      </c>
      <c r="E7" t="s">
        <v>688</v>
      </c>
      <c r="F7" t="s">
        <v>687</v>
      </c>
      <c r="G7" t="s">
        <v>688</v>
      </c>
      <c r="H7" t="s">
        <v>688</v>
      </c>
      <c r="I7" t="s">
        <v>688</v>
      </c>
      <c r="J7" t="s">
        <v>687</v>
      </c>
      <c r="K7" t="s">
        <v>688</v>
      </c>
      <c r="L7" t="s">
        <v>688</v>
      </c>
      <c r="M7" t="s">
        <v>688</v>
      </c>
      <c r="N7" t="s">
        <v>688</v>
      </c>
      <c r="O7" t="s">
        <v>688</v>
      </c>
      <c r="P7" t="s">
        <v>688</v>
      </c>
      <c r="Q7" t="s">
        <v>688</v>
      </c>
      <c r="R7" t="s">
        <v>687</v>
      </c>
      <c r="S7" t="s">
        <v>688</v>
      </c>
      <c r="T7" t="s">
        <v>687</v>
      </c>
      <c r="U7" t="s">
        <v>688</v>
      </c>
      <c r="V7" t="s">
        <v>688</v>
      </c>
      <c r="W7" t="s">
        <v>688</v>
      </c>
      <c r="X7" t="s">
        <v>688</v>
      </c>
      <c r="Y7" t="s">
        <v>688</v>
      </c>
      <c r="Z7" t="s">
        <v>688</v>
      </c>
      <c r="AA7" t="s">
        <v>688</v>
      </c>
      <c r="AB7" t="s">
        <v>688</v>
      </c>
      <c r="AC7" t="s">
        <v>688</v>
      </c>
      <c r="AD7" t="s">
        <v>688</v>
      </c>
      <c r="AE7" t="s">
        <v>688</v>
      </c>
      <c r="AF7" t="s">
        <v>688</v>
      </c>
      <c r="AG7" t="s">
        <v>688</v>
      </c>
    </row>
  </sheetData>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AG7"/>
  <sheetViews>
    <sheetView workbookViewId="0"/>
  </sheetViews>
  <sheetFormatPr defaultRowHeight="15"/>
  <sheetData>
    <row r="1" spans="1:33">
      <c r="A1">
        <v>12.3</v>
      </c>
      <c r="B1" t="s">
        <v>99</v>
      </c>
    </row>
    <row r="2" spans="1:33">
      <c r="A2" s="10" t="str">
        <f>HYPERLINK("#'Contents'!B230",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43054.608888888892</v>
      </c>
      <c r="C4" t="s">
        <v>688</v>
      </c>
      <c r="D4" t="s">
        <v>688</v>
      </c>
      <c r="E4" t="s">
        <v>687</v>
      </c>
      <c r="F4" t="s">
        <v>687</v>
      </c>
      <c r="G4" t="s">
        <v>688</v>
      </c>
      <c r="H4" t="s">
        <v>688</v>
      </c>
      <c r="I4" t="s">
        <v>688</v>
      </c>
      <c r="J4" t="s">
        <v>687</v>
      </c>
      <c r="K4" t="s">
        <v>688</v>
      </c>
      <c r="L4" t="s">
        <v>688</v>
      </c>
      <c r="M4" t="s">
        <v>688</v>
      </c>
      <c r="N4" t="s">
        <v>687</v>
      </c>
      <c r="O4" t="s">
        <v>688</v>
      </c>
      <c r="P4" t="s">
        <v>688</v>
      </c>
      <c r="Q4" t="s">
        <v>688</v>
      </c>
      <c r="R4" t="s">
        <v>687</v>
      </c>
      <c r="S4" t="s">
        <v>687</v>
      </c>
      <c r="T4" t="s">
        <v>687</v>
      </c>
      <c r="U4" t="s">
        <v>687</v>
      </c>
      <c r="V4" t="s">
        <v>688</v>
      </c>
      <c r="W4" t="s">
        <v>687</v>
      </c>
      <c r="X4" t="s">
        <v>687</v>
      </c>
      <c r="Y4" t="s">
        <v>688</v>
      </c>
      <c r="Z4" t="s">
        <v>688</v>
      </c>
      <c r="AA4" t="s">
        <v>688</v>
      </c>
      <c r="AC4" t="s">
        <v>688</v>
      </c>
      <c r="AD4" t="s">
        <v>688</v>
      </c>
      <c r="AE4" t="s">
        <v>688</v>
      </c>
      <c r="AF4" t="s">
        <v>688</v>
      </c>
      <c r="AG4" t="s">
        <v>688</v>
      </c>
    </row>
    <row r="5" spans="1:33">
      <c r="A5">
        <v>2014</v>
      </c>
      <c r="B5" s="14">
        <v>43054.608888888892</v>
      </c>
      <c r="C5" t="s">
        <v>688</v>
      </c>
      <c r="D5" t="s">
        <v>688</v>
      </c>
      <c r="E5" t="s">
        <v>687</v>
      </c>
      <c r="F5" t="s">
        <v>687</v>
      </c>
      <c r="G5" t="s">
        <v>688</v>
      </c>
      <c r="H5" t="s">
        <v>688</v>
      </c>
      <c r="I5" t="s">
        <v>688</v>
      </c>
      <c r="J5" t="s">
        <v>687</v>
      </c>
      <c r="K5" t="s">
        <v>688</v>
      </c>
      <c r="L5" t="s">
        <v>688</v>
      </c>
      <c r="M5" t="s">
        <v>688</v>
      </c>
      <c r="N5" t="s">
        <v>687</v>
      </c>
      <c r="O5" t="s">
        <v>688</v>
      </c>
      <c r="P5" t="s">
        <v>688</v>
      </c>
      <c r="Q5" t="s">
        <v>688</v>
      </c>
      <c r="R5" t="s">
        <v>687</v>
      </c>
      <c r="S5" t="s">
        <v>688</v>
      </c>
      <c r="T5" t="s">
        <v>687</v>
      </c>
      <c r="U5" t="s">
        <v>687</v>
      </c>
      <c r="V5" t="s">
        <v>688</v>
      </c>
      <c r="W5" t="s">
        <v>687</v>
      </c>
      <c r="X5" t="s">
        <v>687</v>
      </c>
      <c r="Y5" t="s">
        <v>688</v>
      </c>
      <c r="Z5" t="s">
        <v>688</v>
      </c>
      <c r="AA5" t="s">
        <v>688</v>
      </c>
      <c r="AB5" t="s">
        <v>688</v>
      </c>
      <c r="AC5" t="s">
        <v>688</v>
      </c>
      <c r="AD5" t="s">
        <v>688</v>
      </c>
      <c r="AE5" t="s">
        <v>688</v>
      </c>
      <c r="AF5" t="s">
        <v>688</v>
      </c>
      <c r="AG5" t="s">
        <v>688</v>
      </c>
    </row>
    <row r="6" spans="1:33">
      <c r="A6">
        <v>2015</v>
      </c>
      <c r="B6" s="14">
        <v>43054.608888888892</v>
      </c>
      <c r="C6" t="s">
        <v>688</v>
      </c>
      <c r="D6" t="s">
        <v>688</v>
      </c>
      <c r="E6" t="s">
        <v>687</v>
      </c>
      <c r="F6" t="s">
        <v>687</v>
      </c>
      <c r="G6" t="s">
        <v>688</v>
      </c>
      <c r="H6" t="s">
        <v>688</v>
      </c>
      <c r="I6" t="s">
        <v>688</v>
      </c>
      <c r="J6" t="s">
        <v>687</v>
      </c>
      <c r="K6" t="s">
        <v>688</v>
      </c>
      <c r="L6" t="s">
        <v>688</v>
      </c>
      <c r="M6" t="s">
        <v>688</v>
      </c>
      <c r="N6" t="s">
        <v>687</v>
      </c>
      <c r="O6" t="s">
        <v>688</v>
      </c>
      <c r="P6" t="s">
        <v>688</v>
      </c>
      <c r="Q6" t="s">
        <v>688</v>
      </c>
      <c r="R6" t="s">
        <v>687</v>
      </c>
      <c r="S6" t="s">
        <v>688</v>
      </c>
      <c r="T6" t="s">
        <v>687</v>
      </c>
      <c r="U6" t="s">
        <v>687</v>
      </c>
      <c r="V6" t="s">
        <v>688</v>
      </c>
      <c r="W6" t="s">
        <v>687</v>
      </c>
      <c r="X6" t="s">
        <v>687</v>
      </c>
      <c r="Y6" t="s">
        <v>688</v>
      </c>
      <c r="Z6" t="s">
        <v>688</v>
      </c>
      <c r="AA6" t="s">
        <v>688</v>
      </c>
      <c r="AB6" t="s">
        <v>688</v>
      </c>
      <c r="AC6" t="s">
        <v>688</v>
      </c>
      <c r="AD6" t="s">
        <v>688</v>
      </c>
      <c r="AE6" t="s">
        <v>688</v>
      </c>
      <c r="AF6" t="s">
        <v>688</v>
      </c>
      <c r="AG6" t="s">
        <v>688</v>
      </c>
    </row>
    <row r="7" spans="1:33">
      <c r="A7">
        <v>2016</v>
      </c>
      <c r="B7" s="14">
        <v>43054.608888888892</v>
      </c>
      <c r="C7" t="s">
        <v>688</v>
      </c>
      <c r="D7" t="s">
        <v>688</v>
      </c>
      <c r="E7" t="s">
        <v>687</v>
      </c>
      <c r="F7" t="s">
        <v>687</v>
      </c>
      <c r="G7" t="s">
        <v>688</v>
      </c>
      <c r="H7" t="s">
        <v>688</v>
      </c>
      <c r="I7" t="s">
        <v>688</v>
      </c>
      <c r="J7" t="s">
        <v>687</v>
      </c>
      <c r="K7" t="s">
        <v>688</v>
      </c>
      <c r="L7" t="s">
        <v>688</v>
      </c>
      <c r="M7" t="s">
        <v>688</v>
      </c>
      <c r="N7" t="s">
        <v>687</v>
      </c>
      <c r="O7" t="s">
        <v>688</v>
      </c>
      <c r="P7" t="s">
        <v>688</v>
      </c>
      <c r="Q7" t="s">
        <v>688</v>
      </c>
      <c r="R7" t="s">
        <v>687</v>
      </c>
      <c r="S7" t="s">
        <v>688</v>
      </c>
      <c r="T7" t="s">
        <v>687</v>
      </c>
      <c r="U7" t="s">
        <v>687</v>
      </c>
      <c r="V7" t="s">
        <v>688</v>
      </c>
      <c r="W7" t="s">
        <v>687</v>
      </c>
      <c r="X7" t="s">
        <v>687</v>
      </c>
      <c r="Y7" t="s">
        <v>688</v>
      </c>
      <c r="Z7" t="s">
        <v>688</v>
      </c>
      <c r="AA7" t="s">
        <v>688</v>
      </c>
      <c r="AB7" t="s">
        <v>688</v>
      </c>
      <c r="AC7" t="s">
        <v>688</v>
      </c>
      <c r="AD7" t="s">
        <v>688</v>
      </c>
      <c r="AE7" t="s">
        <v>688</v>
      </c>
      <c r="AF7" t="s">
        <v>688</v>
      </c>
      <c r="AG7" t="s">
        <v>688</v>
      </c>
    </row>
  </sheetData>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AG7"/>
  <sheetViews>
    <sheetView workbookViewId="0"/>
  </sheetViews>
  <sheetFormatPr defaultRowHeight="15"/>
  <sheetData>
    <row r="1" spans="1:33">
      <c r="A1">
        <v>12.4</v>
      </c>
      <c r="B1" t="s">
        <v>100</v>
      </c>
    </row>
    <row r="2" spans="1:33">
      <c r="A2" s="10" t="str">
        <f>HYPERLINK("#'Contents'!B231",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43054.608900462961</v>
      </c>
      <c r="C4" t="s">
        <v>687</v>
      </c>
      <c r="D4" t="s">
        <v>687</v>
      </c>
      <c r="E4" t="s">
        <v>688</v>
      </c>
      <c r="F4" t="s">
        <v>688</v>
      </c>
      <c r="G4" t="s">
        <v>688</v>
      </c>
      <c r="H4" t="s">
        <v>688</v>
      </c>
      <c r="I4" t="s">
        <v>688</v>
      </c>
      <c r="J4" t="s">
        <v>687</v>
      </c>
      <c r="K4" t="s">
        <v>687</v>
      </c>
      <c r="L4" t="s">
        <v>688</v>
      </c>
      <c r="M4" t="s">
        <v>687</v>
      </c>
      <c r="N4" t="s">
        <v>687</v>
      </c>
      <c r="O4" t="s">
        <v>688</v>
      </c>
      <c r="P4" t="s">
        <v>688</v>
      </c>
      <c r="Q4" t="s">
        <v>687</v>
      </c>
      <c r="R4" t="s">
        <v>687</v>
      </c>
      <c r="S4" t="s">
        <v>687</v>
      </c>
      <c r="T4" t="s">
        <v>687</v>
      </c>
      <c r="U4" t="s">
        <v>687</v>
      </c>
      <c r="V4" t="s">
        <v>687</v>
      </c>
      <c r="W4" t="s">
        <v>688</v>
      </c>
      <c r="X4" t="s">
        <v>687</v>
      </c>
      <c r="Y4" t="s">
        <v>688</v>
      </c>
      <c r="Z4" t="s">
        <v>688</v>
      </c>
      <c r="AA4" t="s">
        <v>688</v>
      </c>
      <c r="AC4" t="s">
        <v>687</v>
      </c>
      <c r="AD4" t="s">
        <v>688</v>
      </c>
      <c r="AE4" t="s">
        <v>687</v>
      </c>
      <c r="AF4" t="s">
        <v>687</v>
      </c>
      <c r="AG4" t="s">
        <v>688</v>
      </c>
    </row>
    <row r="5" spans="1:33">
      <c r="A5">
        <v>2014</v>
      </c>
      <c r="B5" s="14">
        <v>43054.608900462961</v>
      </c>
      <c r="C5" t="s">
        <v>687</v>
      </c>
      <c r="D5" t="s">
        <v>687</v>
      </c>
      <c r="E5" t="s">
        <v>688</v>
      </c>
      <c r="F5" t="s">
        <v>688</v>
      </c>
      <c r="G5" t="s">
        <v>688</v>
      </c>
      <c r="H5" t="s">
        <v>688</v>
      </c>
      <c r="I5" t="s">
        <v>688</v>
      </c>
      <c r="J5" t="s">
        <v>687</v>
      </c>
      <c r="K5" t="s">
        <v>687</v>
      </c>
      <c r="L5" t="s">
        <v>688</v>
      </c>
      <c r="M5" t="s">
        <v>687</v>
      </c>
      <c r="N5" t="s">
        <v>687</v>
      </c>
      <c r="O5" t="s">
        <v>688</v>
      </c>
      <c r="P5" t="s">
        <v>688</v>
      </c>
      <c r="Q5" t="s">
        <v>687</v>
      </c>
      <c r="R5" t="s">
        <v>687</v>
      </c>
      <c r="S5" t="s">
        <v>687</v>
      </c>
      <c r="T5" t="s">
        <v>687</v>
      </c>
      <c r="U5" t="s">
        <v>688</v>
      </c>
      <c r="V5" t="s">
        <v>687</v>
      </c>
      <c r="W5" t="s">
        <v>688</v>
      </c>
      <c r="X5" t="s">
        <v>687</v>
      </c>
      <c r="Y5" t="s">
        <v>688</v>
      </c>
      <c r="Z5" t="s">
        <v>688</v>
      </c>
      <c r="AA5" t="s">
        <v>688</v>
      </c>
      <c r="AB5" t="s">
        <v>688</v>
      </c>
      <c r="AC5" t="s">
        <v>687</v>
      </c>
      <c r="AD5" t="s">
        <v>688</v>
      </c>
      <c r="AE5" t="s">
        <v>687</v>
      </c>
      <c r="AF5" t="s">
        <v>687</v>
      </c>
      <c r="AG5" t="s">
        <v>688</v>
      </c>
    </row>
    <row r="6" spans="1:33">
      <c r="A6">
        <v>2015</v>
      </c>
      <c r="B6" s="14">
        <v>43054.608900462961</v>
      </c>
      <c r="C6" t="s">
        <v>687</v>
      </c>
      <c r="D6" t="s">
        <v>687</v>
      </c>
      <c r="E6" t="s">
        <v>688</v>
      </c>
      <c r="F6" t="s">
        <v>688</v>
      </c>
      <c r="G6" t="s">
        <v>688</v>
      </c>
      <c r="H6" t="s">
        <v>688</v>
      </c>
      <c r="I6" t="s">
        <v>688</v>
      </c>
      <c r="J6" t="s">
        <v>687</v>
      </c>
      <c r="K6" t="s">
        <v>687</v>
      </c>
      <c r="L6" t="s">
        <v>688</v>
      </c>
      <c r="M6" t="s">
        <v>687</v>
      </c>
      <c r="N6" t="s">
        <v>687</v>
      </c>
      <c r="O6" t="s">
        <v>688</v>
      </c>
      <c r="P6" t="s">
        <v>688</v>
      </c>
      <c r="Q6" t="s">
        <v>687</v>
      </c>
      <c r="R6" t="s">
        <v>687</v>
      </c>
      <c r="S6" t="s">
        <v>687</v>
      </c>
      <c r="T6" t="s">
        <v>687</v>
      </c>
      <c r="U6" t="s">
        <v>688</v>
      </c>
      <c r="V6" t="s">
        <v>687</v>
      </c>
      <c r="W6" t="s">
        <v>688</v>
      </c>
      <c r="X6" t="s">
        <v>687</v>
      </c>
      <c r="Y6" t="s">
        <v>688</v>
      </c>
      <c r="Z6" t="s">
        <v>688</v>
      </c>
      <c r="AA6" t="s">
        <v>688</v>
      </c>
      <c r="AB6" t="s">
        <v>688</v>
      </c>
      <c r="AC6" t="s">
        <v>687</v>
      </c>
      <c r="AD6" t="s">
        <v>688</v>
      </c>
      <c r="AE6" t="s">
        <v>687</v>
      </c>
      <c r="AF6" t="s">
        <v>687</v>
      </c>
      <c r="AG6" t="s">
        <v>688</v>
      </c>
    </row>
    <row r="7" spans="1:33">
      <c r="A7">
        <v>2016</v>
      </c>
      <c r="B7" s="14">
        <v>43054.608900462961</v>
      </c>
      <c r="C7" t="s">
        <v>687</v>
      </c>
      <c r="D7" t="s">
        <v>687</v>
      </c>
      <c r="E7" t="s">
        <v>688</v>
      </c>
      <c r="F7" t="s">
        <v>688</v>
      </c>
      <c r="G7" t="s">
        <v>688</v>
      </c>
      <c r="H7" t="s">
        <v>688</v>
      </c>
      <c r="I7" t="s">
        <v>688</v>
      </c>
      <c r="J7" t="s">
        <v>687</v>
      </c>
      <c r="K7" t="s">
        <v>687</v>
      </c>
      <c r="L7" t="s">
        <v>688</v>
      </c>
      <c r="M7" t="s">
        <v>687</v>
      </c>
      <c r="N7" t="s">
        <v>687</v>
      </c>
      <c r="O7" t="s">
        <v>688</v>
      </c>
      <c r="P7" t="s">
        <v>688</v>
      </c>
      <c r="Q7" t="s">
        <v>687</v>
      </c>
      <c r="R7" t="s">
        <v>687</v>
      </c>
      <c r="S7" t="s">
        <v>687</v>
      </c>
      <c r="T7" t="s">
        <v>687</v>
      </c>
      <c r="U7" t="s">
        <v>688</v>
      </c>
      <c r="V7" t="s">
        <v>687</v>
      </c>
      <c r="W7" t="s">
        <v>688</v>
      </c>
      <c r="X7" t="s">
        <v>687</v>
      </c>
      <c r="Y7" t="s">
        <v>688</v>
      </c>
      <c r="Z7" t="s">
        <v>688</v>
      </c>
      <c r="AA7" t="s">
        <v>688</v>
      </c>
      <c r="AB7" t="s">
        <v>688</v>
      </c>
      <c r="AC7" t="s">
        <v>687</v>
      </c>
      <c r="AD7" t="s">
        <v>688</v>
      </c>
      <c r="AE7" t="s">
        <v>687</v>
      </c>
      <c r="AF7" t="s">
        <v>687</v>
      </c>
      <c r="AG7" t="s">
        <v>688</v>
      </c>
    </row>
  </sheetData>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F81"/>
  <sheetViews>
    <sheetView workbookViewId="0"/>
  </sheetViews>
  <sheetFormatPr defaultRowHeight="15"/>
  <sheetData>
    <row r="1" spans="1:6">
      <c r="A1">
        <v>12.4</v>
      </c>
      <c r="B1" t="s">
        <v>4973</v>
      </c>
    </row>
    <row r="2" spans="1:6">
      <c r="A2" s="10" t="str">
        <f>HYPERLINK("#'Contents'!B232", "Back to Contents")</f>
        <v>Back to Contents</v>
      </c>
    </row>
    <row r="3" spans="1:6">
      <c r="A3" t="s">
        <v>110</v>
      </c>
      <c r="B3" t="s">
        <v>109</v>
      </c>
      <c r="C3" t="s">
        <v>108</v>
      </c>
      <c r="D3" t="s">
        <v>4390</v>
      </c>
      <c r="E3" t="s">
        <v>4391</v>
      </c>
      <c r="F3" t="s">
        <v>4392</v>
      </c>
    </row>
    <row r="4" spans="1:6">
      <c r="A4" t="s">
        <v>272</v>
      </c>
      <c r="B4" s="14">
        <v>43054.608912037038</v>
      </c>
      <c r="C4">
        <v>2014</v>
      </c>
      <c r="D4" t="s">
        <v>4395</v>
      </c>
      <c r="E4">
        <v>15</v>
      </c>
      <c r="F4">
        <v>15</v>
      </c>
    </row>
    <row r="5" spans="1:6">
      <c r="A5" t="s">
        <v>272</v>
      </c>
      <c r="B5" s="14">
        <v>43054.608912037038</v>
      </c>
      <c r="C5">
        <v>2014</v>
      </c>
      <c r="D5" t="s">
        <v>4393</v>
      </c>
      <c r="E5">
        <v>21</v>
      </c>
      <c r="F5">
        <v>21</v>
      </c>
    </row>
    <row r="6" spans="1:6">
      <c r="A6" t="s">
        <v>155</v>
      </c>
      <c r="B6" s="14">
        <v>43054.608912037038</v>
      </c>
      <c r="C6">
        <v>2015</v>
      </c>
      <c r="D6" t="s">
        <v>4393</v>
      </c>
      <c r="E6">
        <v>21</v>
      </c>
      <c r="F6">
        <v>21</v>
      </c>
    </row>
    <row r="7" spans="1:6">
      <c r="A7" t="s">
        <v>134</v>
      </c>
      <c r="B7" s="14">
        <v>43054.608912037038</v>
      </c>
      <c r="C7">
        <v>2016</v>
      </c>
      <c r="D7" t="s">
        <v>4393</v>
      </c>
      <c r="E7">
        <v>10</v>
      </c>
      <c r="F7">
        <v>10</v>
      </c>
    </row>
    <row r="8" spans="1:6">
      <c r="A8" t="s">
        <v>223</v>
      </c>
      <c r="B8" s="14">
        <v>43054.608912037038</v>
      </c>
      <c r="C8">
        <v>2014</v>
      </c>
      <c r="D8" t="s">
        <v>4393</v>
      </c>
      <c r="E8">
        <v>27</v>
      </c>
      <c r="F8">
        <v>27</v>
      </c>
    </row>
    <row r="9" spans="1:6">
      <c r="A9" t="s">
        <v>223</v>
      </c>
      <c r="B9" s="14">
        <v>43054.608912037038</v>
      </c>
      <c r="C9">
        <v>2013</v>
      </c>
      <c r="D9" t="s">
        <v>4393</v>
      </c>
      <c r="E9">
        <v>27</v>
      </c>
      <c r="F9">
        <v>27</v>
      </c>
    </row>
    <row r="10" spans="1:6">
      <c r="A10" t="s">
        <v>223</v>
      </c>
      <c r="B10" s="14">
        <v>43054.608912037038</v>
      </c>
      <c r="C10">
        <v>2015</v>
      </c>
      <c r="D10" t="s">
        <v>4393</v>
      </c>
      <c r="E10">
        <v>27</v>
      </c>
      <c r="F10">
        <v>27</v>
      </c>
    </row>
    <row r="11" spans="1:6">
      <c r="A11" t="s">
        <v>215</v>
      </c>
      <c r="B11" s="14">
        <v>43054.608912037038</v>
      </c>
      <c r="C11">
        <v>2016</v>
      </c>
      <c r="D11" t="s">
        <v>4393</v>
      </c>
      <c r="E11">
        <v>25</v>
      </c>
      <c r="F11">
        <v>25</v>
      </c>
    </row>
    <row r="12" spans="1:6">
      <c r="A12" t="s">
        <v>272</v>
      </c>
      <c r="B12" s="14">
        <v>43054.608912037038</v>
      </c>
      <c r="C12">
        <v>2015</v>
      </c>
      <c r="D12" t="s">
        <v>4393</v>
      </c>
      <c r="E12">
        <v>21</v>
      </c>
      <c r="F12">
        <v>21</v>
      </c>
    </row>
    <row r="13" spans="1:6">
      <c r="A13" t="s">
        <v>272</v>
      </c>
      <c r="B13" s="14">
        <v>43054.608912037038</v>
      </c>
      <c r="C13">
        <v>2015</v>
      </c>
      <c r="D13" t="s">
        <v>4395</v>
      </c>
      <c r="E13">
        <v>15</v>
      </c>
      <c r="F13">
        <v>15</v>
      </c>
    </row>
    <row r="14" spans="1:6">
      <c r="A14" t="s">
        <v>291</v>
      </c>
      <c r="B14" s="14">
        <v>43054.608912037038</v>
      </c>
      <c r="C14">
        <v>2014</v>
      </c>
      <c r="D14" t="s">
        <v>4394</v>
      </c>
      <c r="E14">
        <v>20</v>
      </c>
      <c r="F14">
        <v>25</v>
      </c>
    </row>
    <row r="15" spans="1:6">
      <c r="A15" t="s">
        <v>291</v>
      </c>
      <c r="B15" s="14">
        <v>43054.608912037038</v>
      </c>
      <c r="C15">
        <v>2014</v>
      </c>
      <c r="D15" t="s">
        <v>4393</v>
      </c>
      <c r="E15">
        <v>21</v>
      </c>
    </row>
    <row r="16" spans="1:6">
      <c r="A16" t="s">
        <v>291</v>
      </c>
      <c r="B16" s="14">
        <v>43054.608912037038</v>
      </c>
      <c r="C16">
        <v>2015</v>
      </c>
      <c r="D16" t="s">
        <v>4394</v>
      </c>
      <c r="E16">
        <v>20</v>
      </c>
      <c r="F16">
        <v>25</v>
      </c>
    </row>
    <row r="17" spans="1:6">
      <c r="A17" t="s">
        <v>291</v>
      </c>
      <c r="B17" s="14">
        <v>43054.608912037038</v>
      </c>
      <c r="C17">
        <v>2015</v>
      </c>
      <c r="D17" t="s">
        <v>4393</v>
      </c>
      <c r="E17">
        <v>21</v>
      </c>
    </row>
    <row r="18" spans="1:6">
      <c r="A18" t="s">
        <v>155</v>
      </c>
      <c r="B18" s="14">
        <v>43054.608912037038</v>
      </c>
      <c r="C18">
        <v>2013</v>
      </c>
      <c r="D18" t="s">
        <v>4393</v>
      </c>
      <c r="E18">
        <v>21</v>
      </c>
      <c r="F18">
        <v>21</v>
      </c>
    </row>
    <row r="19" spans="1:6">
      <c r="A19" t="s">
        <v>155</v>
      </c>
      <c r="B19" s="14">
        <v>43054.608912037038</v>
      </c>
      <c r="C19">
        <v>2014</v>
      </c>
      <c r="D19" t="s">
        <v>4393</v>
      </c>
      <c r="E19">
        <v>21</v>
      </c>
      <c r="F19">
        <v>21</v>
      </c>
    </row>
    <row r="20" spans="1:6">
      <c r="A20" t="s">
        <v>215</v>
      </c>
      <c r="B20" s="14">
        <v>43054.608912037038</v>
      </c>
      <c r="C20">
        <v>2014</v>
      </c>
      <c r="D20" t="s">
        <v>4393</v>
      </c>
      <c r="E20">
        <v>25</v>
      </c>
      <c r="F20">
        <v>25</v>
      </c>
    </row>
    <row r="21" spans="1:6">
      <c r="A21" t="s">
        <v>215</v>
      </c>
      <c r="B21" s="14">
        <v>43054.608912037038</v>
      </c>
      <c r="C21">
        <v>2013</v>
      </c>
      <c r="D21" t="s">
        <v>4393</v>
      </c>
      <c r="E21">
        <v>25</v>
      </c>
      <c r="F21">
        <v>25</v>
      </c>
    </row>
    <row r="22" spans="1:6">
      <c r="A22" t="s">
        <v>215</v>
      </c>
      <c r="B22" s="14">
        <v>43054.608912037038</v>
      </c>
      <c r="C22">
        <v>2015</v>
      </c>
      <c r="D22" t="s">
        <v>4393</v>
      </c>
      <c r="E22">
        <v>25</v>
      </c>
      <c r="F22">
        <v>25</v>
      </c>
    </row>
    <row r="23" spans="1:6">
      <c r="A23" t="s">
        <v>311</v>
      </c>
      <c r="B23" s="14">
        <v>43054.608912037038</v>
      </c>
      <c r="C23">
        <v>2014</v>
      </c>
      <c r="D23" t="s">
        <v>4393</v>
      </c>
      <c r="E23">
        <v>23</v>
      </c>
      <c r="F23">
        <v>23</v>
      </c>
    </row>
    <row r="24" spans="1:6">
      <c r="A24" t="s">
        <v>311</v>
      </c>
      <c r="B24" s="14">
        <v>43054.608912037038</v>
      </c>
      <c r="C24">
        <v>2015</v>
      </c>
      <c r="D24" t="s">
        <v>4393</v>
      </c>
      <c r="E24">
        <v>23</v>
      </c>
      <c r="F24">
        <v>23</v>
      </c>
    </row>
    <row r="25" spans="1:6">
      <c r="A25" t="s">
        <v>368</v>
      </c>
      <c r="B25" s="14">
        <v>43054.608912037038</v>
      </c>
      <c r="C25">
        <v>2016</v>
      </c>
      <c r="D25" t="s">
        <v>4393</v>
      </c>
      <c r="E25">
        <v>20</v>
      </c>
      <c r="F25">
        <v>20</v>
      </c>
    </row>
    <row r="26" spans="1:6">
      <c r="A26" t="s">
        <v>162</v>
      </c>
      <c r="B26" s="14">
        <v>43054.608912037038</v>
      </c>
      <c r="C26">
        <v>2015</v>
      </c>
      <c r="D26" t="s">
        <v>4396</v>
      </c>
    </row>
    <row r="27" spans="1:6">
      <c r="A27" t="s">
        <v>162</v>
      </c>
      <c r="B27" s="14">
        <v>43054.608912037038</v>
      </c>
      <c r="C27">
        <v>2015</v>
      </c>
      <c r="D27" t="s">
        <v>4397</v>
      </c>
    </row>
    <row r="28" spans="1:6">
      <c r="A28" t="s">
        <v>162</v>
      </c>
      <c r="B28" s="14">
        <v>43054.608912037038</v>
      </c>
      <c r="C28">
        <v>2015</v>
      </c>
      <c r="D28" t="s">
        <v>4393</v>
      </c>
      <c r="E28">
        <v>19</v>
      </c>
      <c r="F28">
        <v>19</v>
      </c>
    </row>
    <row r="29" spans="1:6">
      <c r="A29" t="s">
        <v>162</v>
      </c>
      <c r="B29" s="14">
        <v>43054.608912037038</v>
      </c>
      <c r="C29">
        <v>2015</v>
      </c>
      <c r="D29" t="s">
        <v>4398</v>
      </c>
    </row>
    <row r="30" spans="1:6">
      <c r="A30" t="s">
        <v>300</v>
      </c>
      <c r="B30" s="14">
        <v>43054.608912037038</v>
      </c>
      <c r="C30">
        <v>2016</v>
      </c>
      <c r="D30" t="s">
        <v>4393</v>
      </c>
      <c r="E30">
        <v>25</v>
      </c>
      <c r="F30">
        <v>25</v>
      </c>
    </row>
    <row r="31" spans="1:6">
      <c r="A31" t="s">
        <v>223</v>
      </c>
      <c r="B31" s="14">
        <v>43054.608912037038</v>
      </c>
      <c r="C31">
        <v>2016</v>
      </c>
      <c r="D31" t="s">
        <v>4393</v>
      </c>
      <c r="E31">
        <v>27</v>
      </c>
      <c r="F31">
        <v>27</v>
      </c>
    </row>
    <row r="32" spans="1:6">
      <c r="A32" t="s">
        <v>336</v>
      </c>
      <c r="B32" s="14">
        <v>43054.608912037038</v>
      </c>
      <c r="C32">
        <v>2016</v>
      </c>
      <c r="D32" t="s">
        <v>4394</v>
      </c>
      <c r="E32">
        <v>22</v>
      </c>
      <c r="F32">
        <v>22</v>
      </c>
    </row>
    <row r="33" spans="1:6">
      <c r="A33" t="s">
        <v>199</v>
      </c>
      <c r="B33" s="14">
        <v>43054.608912037038</v>
      </c>
      <c r="C33">
        <v>2014</v>
      </c>
      <c r="D33" t="s">
        <v>4394</v>
      </c>
      <c r="E33">
        <v>20</v>
      </c>
      <c r="F33">
        <v>20</v>
      </c>
    </row>
    <row r="34" spans="1:6">
      <c r="A34" t="s">
        <v>199</v>
      </c>
      <c r="B34" s="14">
        <v>43054.608912037038</v>
      </c>
      <c r="C34">
        <v>2014</v>
      </c>
      <c r="D34" t="s">
        <v>4399</v>
      </c>
      <c r="E34">
        <v>30</v>
      </c>
      <c r="F34">
        <v>32</v>
      </c>
    </row>
    <row r="35" spans="1:6">
      <c r="A35" t="s">
        <v>199</v>
      </c>
      <c r="B35" s="14">
        <v>43054.608912037038</v>
      </c>
      <c r="C35">
        <v>2015</v>
      </c>
      <c r="D35" t="s">
        <v>4394</v>
      </c>
      <c r="E35">
        <v>20</v>
      </c>
      <c r="F35">
        <v>20</v>
      </c>
    </row>
    <row r="36" spans="1:6">
      <c r="A36" t="s">
        <v>199</v>
      </c>
      <c r="B36" s="14">
        <v>43054.608912037038</v>
      </c>
      <c r="C36">
        <v>2015</v>
      </c>
      <c r="D36" t="s">
        <v>4399</v>
      </c>
      <c r="E36">
        <v>30</v>
      </c>
      <c r="F36">
        <v>33</v>
      </c>
    </row>
    <row r="37" spans="1:6">
      <c r="A37" t="s">
        <v>172</v>
      </c>
      <c r="B37" s="14">
        <v>43054.608912037038</v>
      </c>
      <c r="C37">
        <v>2014</v>
      </c>
      <c r="D37" t="s">
        <v>4395</v>
      </c>
      <c r="E37">
        <v>24.5</v>
      </c>
      <c r="F37">
        <v>24.5</v>
      </c>
    </row>
    <row r="38" spans="1:6">
      <c r="A38" t="s">
        <v>172</v>
      </c>
      <c r="B38" s="14">
        <v>43054.608912037038</v>
      </c>
      <c r="C38">
        <v>2013</v>
      </c>
      <c r="D38" t="s">
        <v>4395</v>
      </c>
      <c r="E38">
        <v>22</v>
      </c>
      <c r="F38">
        <v>24.5</v>
      </c>
    </row>
    <row r="39" spans="1:6">
      <c r="A39" t="s">
        <v>172</v>
      </c>
      <c r="B39" s="14">
        <v>43054.608912037038</v>
      </c>
      <c r="C39">
        <v>2015</v>
      </c>
      <c r="D39" t="s">
        <v>4395</v>
      </c>
      <c r="E39">
        <v>24.5</v>
      </c>
      <c r="F39">
        <v>24.5</v>
      </c>
    </row>
    <row r="40" spans="1:6">
      <c r="A40" t="s">
        <v>172</v>
      </c>
      <c r="B40" s="14">
        <v>43054.608912037038</v>
      </c>
      <c r="C40">
        <v>2015</v>
      </c>
      <c r="D40" t="s">
        <v>4393</v>
      </c>
      <c r="E40">
        <v>25</v>
      </c>
      <c r="F40">
        <v>25</v>
      </c>
    </row>
    <row r="41" spans="1:6">
      <c r="A41" t="s">
        <v>134</v>
      </c>
      <c r="B41" s="14">
        <v>43054.608912037038</v>
      </c>
      <c r="C41">
        <v>2014</v>
      </c>
      <c r="D41" t="s">
        <v>4393</v>
      </c>
      <c r="E41">
        <v>10</v>
      </c>
      <c r="F41">
        <v>10</v>
      </c>
    </row>
    <row r="42" spans="1:6">
      <c r="A42" t="s">
        <v>134</v>
      </c>
      <c r="B42" s="14">
        <v>43054.608912037038</v>
      </c>
      <c r="C42">
        <v>2015</v>
      </c>
      <c r="D42" t="s">
        <v>4393</v>
      </c>
      <c r="E42">
        <v>10</v>
      </c>
      <c r="F42">
        <v>10</v>
      </c>
    </row>
    <row r="43" spans="1:6">
      <c r="A43" t="s">
        <v>300</v>
      </c>
      <c r="B43" s="14">
        <v>43054.608912037038</v>
      </c>
      <c r="C43">
        <v>2014</v>
      </c>
      <c r="D43" t="s">
        <v>4393</v>
      </c>
      <c r="E43">
        <v>25</v>
      </c>
      <c r="F43">
        <v>25</v>
      </c>
    </row>
    <row r="44" spans="1:6">
      <c r="A44" t="s">
        <v>300</v>
      </c>
      <c r="B44" s="14">
        <v>43054.608912037038</v>
      </c>
      <c r="C44">
        <v>2013</v>
      </c>
      <c r="D44" t="s">
        <v>4393</v>
      </c>
      <c r="E44">
        <v>25</v>
      </c>
      <c r="F44">
        <v>25</v>
      </c>
    </row>
    <row r="45" spans="1:6">
      <c r="A45" t="s">
        <v>300</v>
      </c>
      <c r="B45" s="14">
        <v>43054.608912037038</v>
      </c>
      <c r="C45">
        <v>2015</v>
      </c>
      <c r="D45" t="s">
        <v>4393</v>
      </c>
      <c r="E45">
        <v>25</v>
      </c>
      <c r="F45">
        <v>25</v>
      </c>
    </row>
    <row r="46" spans="1:6">
      <c r="A46" t="s">
        <v>263</v>
      </c>
      <c r="B46" s="14">
        <v>43054.608912037038</v>
      </c>
      <c r="C46">
        <v>2016</v>
      </c>
      <c r="D46" t="s">
        <v>4395</v>
      </c>
      <c r="E46">
        <v>0</v>
      </c>
      <c r="F46">
        <v>15</v>
      </c>
    </row>
    <row r="47" spans="1:6">
      <c r="A47" t="s">
        <v>263</v>
      </c>
      <c r="B47" s="14">
        <v>43054.608912037038</v>
      </c>
      <c r="C47">
        <v>2016</v>
      </c>
      <c r="D47" t="s">
        <v>4393</v>
      </c>
      <c r="E47">
        <v>0</v>
      </c>
      <c r="F47">
        <v>21</v>
      </c>
    </row>
    <row r="48" spans="1:6">
      <c r="A48" t="s">
        <v>162</v>
      </c>
      <c r="B48" s="14">
        <v>43054.608912037038</v>
      </c>
      <c r="C48">
        <v>2014</v>
      </c>
      <c r="D48" t="s">
        <v>4396</v>
      </c>
    </row>
    <row r="49" spans="1:6">
      <c r="A49" t="s">
        <v>162</v>
      </c>
      <c r="B49" s="14">
        <v>43054.608912037038</v>
      </c>
      <c r="C49">
        <v>2014</v>
      </c>
      <c r="D49" t="s">
        <v>4397</v>
      </c>
    </row>
    <row r="50" spans="1:6">
      <c r="A50" t="s">
        <v>162</v>
      </c>
      <c r="B50" s="14">
        <v>43054.608912037038</v>
      </c>
      <c r="C50">
        <v>2014</v>
      </c>
      <c r="D50" t="s">
        <v>4393</v>
      </c>
      <c r="E50">
        <v>19</v>
      </c>
      <c r="F50">
        <v>19</v>
      </c>
    </row>
    <row r="51" spans="1:6">
      <c r="A51" t="s">
        <v>162</v>
      </c>
      <c r="B51" s="14">
        <v>43054.608912037038</v>
      </c>
      <c r="C51">
        <v>2014</v>
      </c>
      <c r="D51" t="s">
        <v>4398</v>
      </c>
    </row>
    <row r="52" spans="1:6">
      <c r="A52" t="s">
        <v>336</v>
      </c>
      <c r="B52" s="14">
        <v>43054.608912037038</v>
      </c>
      <c r="C52">
        <v>2014</v>
      </c>
      <c r="D52" t="s">
        <v>4394</v>
      </c>
      <c r="E52">
        <v>22</v>
      </c>
      <c r="F52">
        <v>22</v>
      </c>
    </row>
    <row r="53" spans="1:6">
      <c r="A53" t="s">
        <v>336</v>
      </c>
      <c r="B53" s="14">
        <v>43054.608912037038</v>
      </c>
      <c r="C53">
        <v>2013</v>
      </c>
      <c r="D53" t="s">
        <v>4394</v>
      </c>
      <c r="E53">
        <v>22</v>
      </c>
      <c r="F53">
        <v>22</v>
      </c>
    </row>
    <row r="54" spans="1:6">
      <c r="A54" t="s">
        <v>336</v>
      </c>
      <c r="B54" s="14">
        <v>43054.608912037038</v>
      </c>
      <c r="C54">
        <v>2015</v>
      </c>
      <c r="D54" t="s">
        <v>4394</v>
      </c>
      <c r="E54">
        <v>22</v>
      </c>
      <c r="F54">
        <v>22</v>
      </c>
    </row>
    <row r="55" spans="1:6">
      <c r="A55" t="s">
        <v>199</v>
      </c>
      <c r="B55" s="14">
        <v>43054.608912037038</v>
      </c>
      <c r="C55">
        <v>2016</v>
      </c>
      <c r="D55" t="s">
        <v>4394</v>
      </c>
      <c r="E55">
        <v>20</v>
      </c>
      <c r="F55">
        <v>20</v>
      </c>
    </row>
    <row r="56" spans="1:6">
      <c r="A56" t="s">
        <v>199</v>
      </c>
      <c r="B56" s="14">
        <v>43054.608912037038</v>
      </c>
      <c r="C56">
        <v>2016</v>
      </c>
      <c r="D56" t="s">
        <v>4399</v>
      </c>
      <c r="E56">
        <v>30</v>
      </c>
      <c r="F56">
        <v>34</v>
      </c>
    </row>
    <row r="57" spans="1:6">
      <c r="A57" t="s">
        <v>147</v>
      </c>
      <c r="B57" s="14">
        <v>43054.608912037038</v>
      </c>
      <c r="C57">
        <v>2013</v>
      </c>
      <c r="D57" t="s">
        <v>4394</v>
      </c>
      <c r="E57">
        <v>12.5</v>
      </c>
      <c r="F57">
        <v>12.5</v>
      </c>
    </row>
    <row r="58" spans="1:6">
      <c r="A58" t="s">
        <v>147</v>
      </c>
      <c r="B58" s="14">
        <v>43054.608912037038</v>
      </c>
      <c r="C58">
        <v>2014</v>
      </c>
      <c r="D58" t="s">
        <v>4394</v>
      </c>
      <c r="E58">
        <v>12.5</v>
      </c>
      <c r="F58">
        <v>12.5</v>
      </c>
    </row>
    <row r="59" spans="1:6">
      <c r="A59" t="s">
        <v>147</v>
      </c>
      <c r="B59" s="14">
        <v>43054.608912037038</v>
      </c>
      <c r="C59">
        <v>2015</v>
      </c>
      <c r="D59" t="s">
        <v>4394</v>
      </c>
      <c r="E59">
        <v>12.5</v>
      </c>
      <c r="F59">
        <v>12.5</v>
      </c>
    </row>
    <row r="60" spans="1:6">
      <c r="A60" t="s">
        <v>318</v>
      </c>
      <c r="B60" s="14">
        <v>43054.608912037038</v>
      </c>
      <c r="C60">
        <v>2014</v>
      </c>
      <c r="D60" t="s">
        <v>4393</v>
      </c>
    </row>
    <row r="61" spans="1:6">
      <c r="A61" t="s">
        <v>318</v>
      </c>
      <c r="B61" s="14">
        <v>43054.608912037038</v>
      </c>
      <c r="C61">
        <v>2015</v>
      </c>
      <c r="D61" t="s">
        <v>4393</v>
      </c>
      <c r="E61">
        <v>23</v>
      </c>
      <c r="F61">
        <v>23</v>
      </c>
    </row>
    <row r="62" spans="1:6">
      <c r="A62" t="s">
        <v>272</v>
      </c>
      <c r="B62" s="14">
        <v>43054.608912037038</v>
      </c>
      <c r="C62">
        <v>2016</v>
      </c>
      <c r="D62" t="s">
        <v>4393</v>
      </c>
      <c r="E62">
        <v>21</v>
      </c>
      <c r="F62">
        <v>21</v>
      </c>
    </row>
    <row r="63" spans="1:6">
      <c r="A63" t="s">
        <v>272</v>
      </c>
      <c r="B63" s="14">
        <v>43054.608912037038</v>
      </c>
      <c r="C63">
        <v>2016</v>
      </c>
      <c r="D63" t="s">
        <v>4395</v>
      </c>
      <c r="E63">
        <v>15</v>
      </c>
      <c r="F63">
        <v>15</v>
      </c>
    </row>
    <row r="64" spans="1:6">
      <c r="A64" t="s">
        <v>368</v>
      </c>
      <c r="B64" s="14">
        <v>43054.608912037038</v>
      </c>
      <c r="C64">
        <v>2014</v>
      </c>
      <c r="D64" t="s">
        <v>4393</v>
      </c>
      <c r="E64">
        <v>20</v>
      </c>
      <c r="F64">
        <v>20</v>
      </c>
    </row>
    <row r="65" spans="1:6">
      <c r="A65" t="s">
        <v>368</v>
      </c>
      <c r="B65" s="14">
        <v>43054.608912037038</v>
      </c>
      <c r="C65">
        <v>2015</v>
      </c>
      <c r="D65" t="s">
        <v>4393</v>
      </c>
      <c r="E65">
        <v>20</v>
      </c>
      <c r="F65">
        <v>20</v>
      </c>
    </row>
    <row r="66" spans="1:6">
      <c r="A66" t="s">
        <v>318</v>
      </c>
      <c r="B66" s="14">
        <v>43054.608912037038</v>
      </c>
      <c r="C66">
        <v>2016</v>
      </c>
      <c r="D66" t="s">
        <v>4393</v>
      </c>
      <c r="E66">
        <v>23</v>
      </c>
      <c r="F66">
        <v>23</v>
      </c>
    </row>
    <row r="67" spans="1:6">
      <c r="A67" t="s">
        <v>311</v>
      </c>
      <c r="B67" s="14">
        <v>43054.608912037038</v>
      </c>
      <c r="C67">
        <v>2016</v>
      </c>
      <c r="D67" t="s">
        <v>4393</v>
      </c>
      <c r="E67">
        <v>23</v>
      </c>
      <c r="F67">
        <v>23</v>
      </c>
    </row>
    <row r="68" spans="1:6">
      <c r="A68" t="s">
        <v>263</v>
      </c>
      <c r="B68" s="14">
        <v>43054.608912037038</v>
      </c>
      <c r="C68">
        <v>2014</v>
      </c>
      <c r="D68" t="s">
        <v>4395</v>
      </c>
      <c r="E68">
        <v>0</v>
      </c>
      <c r="F68">
        <v>15</v>
      </c>
    </row>
    <row r="69" spans="1:6">
      <c r="A69" t="s">
        <v>263</v>
      </c>
      <c r="B69" s="14">
        <v>43054.608912037038</v>
      </c>
      <c r="C69">
        <v>2014</v>
      </c>
      <c r="D69" t="s">
        <v>4393</v>
      </c>
      <c r="E69">
        <v>0</v>
      </c>
      <c r="F69">
        <v>21</v>
      </c>
    </row>
    <row r="70" spans="1:6">
      <c r="A70" t="s">
        <v>263</v>
      </c>
      <c r="B70" s="14">
        <v>43054.608912037038</v>
      </c>
      <c r="C70">
        <v>2015</v>
      </c>
      <c r="D70" t="s">
        <v>4395</v>
      </c>
      <c r="E70">
        <v>0</v>
      </c>
      <c r="F70">
        <v>15</v>
      </c>
    </row>
    <row r="71" spans="1:6">
      <c r="A71" t="s">
        <v>263</v>
      </c>
      <c r="B71" s="14">
        <v>43054.608912037038</v>
      </c>
      <c r="C71">
        <v>2015</v>
      </c>
      <c r="D71" t="s">
        <v>4393</v>
      </c>
      <c r="E71">
        <v>0</v>
      </c>
      <c r="F71">
        <v>21</v>
      </c>
    </row>
    <row r="72" spans="1:6">
      <c r="A72" t="s">
        <v>172</v>
      </c>
      <c r="B72" s="14">
        <v>43054.608912037038</v>
      </c>
      <c r="C72">
        <v>2016</v>
      </c>
      <c r="D72" t="s">
        <v>4395</v>
      </c>
      <c r="E72">
        <v>22</v>
      </c>
      <c r="F72">
        <v>22</v>
      </c>
    </row>
    <row r="73" spans="1:6">
      <c r="A73" t="s">
        <v>172</v>
      </c>
      <c r="B73" s="14">
        <v>43054.608912037038</v>
      </c>
      <c r="C73">
        <v>2016</v>
      </c>
      <c r="D73" t="s">
        <v>4393</v>
      </c>
      <c r="E73">
        <v>25</v>
      </c>
      <c r="F73">
        <v>25</v>
      </c>
    </row>
    <row r="74" spans="1:6">
      <c r="A74" t="s">
        <v>155</v>
      </c>
      <c r="B74" s="14">
        <v>43054.608912037038</v>
      </c>
      <c r="C74">
        <v>2016</v>
      </c>
      <c r="D74" t="s">
        <v>4393</v>
      </c>
      <c r="E74">
        <v>21</v>
      </c>
      <c r="F74">
        <v>21</v>
      </c>
    </row>
    <row r="75" spans="1:6">
      <c r="A75" t="s">
        <v>291</v>
      </c>
      <c r="B75" s="14">
        <v>43054.608912037038</v>
      </c>
      <c r="C75">
        <v>2016</v>
      </c>
      <c r="D75" t="s">
        <v>4394</v>
      </c>
      <c r="E75">
        <v>20</v>
      </c>
      <c r="F75">
        <v>25</v>
      </c>
    </row>
    <row r="76" spans="1:6">
      <c r="A76" t="s">
        <v>291</v>
      </c>
      <c r="B76" s="14">
        <v>43054.608912037038</v>
      </c>
      <c r="C76">
        <v>2016</v>
      </c>
      <c r="D76" t="s">
        <v>4393</v>
      </c>
      <c r="E76">
        <v>21</v>
      </c>
    </row>
    <row r="77" spans="1:6">
      <c r="A77" t="s">
        <v>147</v>
      </c>
      <c r="B77" s="14">
        <v>43054.608912037038</v>
      </c>
      <c r="C77">
        <v>2016</v>
      </c>
      <c r="D77" t="s">
        <v>4394</v>
      </c>
      <c r="E77">
        <v>12.5</v>
      </c>
      <c r="F77">
        <v>12.5</v>
      </c>
    </row>
    <row r="78" spans="1:6">
      <c r="A78" t="s">
        <v>162</v>
      </c>
      <c r="B78" s="14">
        <v>43054.608912037038</v>
      </c>
      <c r="C78">
        <v>2016</v>
      </c>
      <c r="D78" t="s">
        <v>4396</v>
      </c>
    </row>
    <row r="79" spans="1:6">
      <c r="A79" t="s">
        <v>162</v>
      </c>
      <c r="B79" s="14">
        <v>43054.608912037038</v>
      </c>
      <c r="C79">
        <v>2016</v>
      </c>
      <c r="D79" t="s">
        <v>4397</v>
      </c>
    </row>
    <row r="80" spans="1:6">
      <c r="A80" t="s">
        <v>162</v>
      </c>
      <c r="B80" s="14">
        <v>43054.608912037038</v>
      </c>
      <c r="C80">
        <v>2016</v>
      </c>
      <c r="D80" t="s">
        <v>4393</v>
      </c>
      <c r="E80">
        <v>19</v>
      </c>
      <c r="F80">
        <v>19</v>
      </c>
    </row>
    <row r="81" spans="1:4">
      <c r="A81" t="s">
        <v>162</v>
      </c>
      <c r="B81" s="14">
        <v>43054.608912037038</v>
      </c>
      <c r="C81">
        <v>2016</v>
      </c>
      <c r="D81" t="s">
        <v>4398</v>
      </c>
    </row>
  </sheetData>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F723"/>
  <sheetViews>
    <sheetView workbookViewId="0"/>
  </sheetViews>
  <sheetFormatPr defaultRowHeight="15"/>
  <sheetData>
    <row r="1" spans="1:6">
      <c r="A1">
        <v>13.1</v>
      </c>
      <c r="B1" t="s">
        <v>101</v>
      </c>
    </row>
    <row r="2" spans="1:6">
      <c r="A2" s="10" t="str">
        <f>HYPERLINK("#'Contents'!B234", "Back to Contents")</f>
        <v>Back to Contents</v>
      </c>
    </row>
    <row r="3" spans="1:6">
      <c r="A3" t="s">
        <v>110</v>
      </c>
      <c r="B3" t="s">
        <v>108</v>
      </c>
      <c r="C3" t="s">
        <v>109</v>
      </c>
      <c r="D3" t="s">
        <v>806</v>
      </c>
      <c r="E3" t="s">
        <v>1041</v>
      </c>
      <c r="F3" t="s">
        <v>4400</v>
      </c>
    </row>
    <row r="4" spans="1:6" ht="60">
      <c r="A4" t="s">
        <v>162</v>
      </c>
      <c r="B4">
        <v>2016</v>
      </c>
      <c r="C4" s="14">
        <v>43054.608923611115</v>
      </c>
      <c r="D4">
        <v>1</v>
      </c>
      <c r="E4" s="8" t="s">
        <v>4431</v>
      </c>
      <c r="F4" t="b">
        <v>0</v>
      </c>
    </row>
    <row r="5" spans="1:6" ht="60">
      <c r="A5" t="s">
        <v>162</v>
      </c>
      <c r="B5">
        <v>2016</v>
      </c>
      <c r="C5" s="14">
        <v>43054.608923611115</v>
      </c>
      <c r="D5">
        <v>2</v>
      </c>
      <c r="E5" s="8" t="s">
        <v>4431</v>
      </c>
      <c r="F5" t="b">
        <v>0</v>
      </c>
    </row>
    <row r="6" spans="1:6">
      <c r="A6" t="s">
        <v>162</v>
      </c>
      <c r="B6">
        <v>2016</v>
      </c>
      <c r="C6" s="14">
        <v>43054.608923611115</v>
      </c>
      <c r="D6">
        <v>3</v>
      </c>
      <c r="E6" t="s">
        <v>4432</v>
      </c>
      <c r="F6" t="b">
        <v>0</v>
      </c>
    </row>
    <row r="7" spans="1:6" ht="409.5">
      <c r="A7" t="s">
        <v>162</v>
      </c>
      <c r="B7">
        <v>2016</v>
      </c>
      <c r="C7" s="14">
        <v>43054.608923611115</v>
      </c>
      <c r="D7">
        <v>4</v>
      </c>
      <c r="E7" s="8" t="s">
        <v>4433</v>
      </c>
      <c r="F7" t="b">
        <v>0</v>
      </c>
    </row>
    <row r="8" spans="1:6">
      <c r="A8" t="s">
        <v>162</v>
      </c>
      <c r="B8">
        <v>2016</v>
      </c>
      <c r="C8" s="14">
        <v>43054.608923611115</v>
      </c>
      <c r="D8">
        <v>1</v>
      </c>
      <c r="E8" t="s">
        <v>4431</v>
      </c>
      <c r="F8" t="b">
        <v>0</v>
      </c>
    </row>
    <row r="9" spans="1:6">
      <c r="A9" t="s">
        <v>162</v>
      </c>
      <c r="B9">
        <v>2016</v>
      </c>
      <c r="C9" s="14">
        <v>43054.608923611115</v>
      </c>
      <c r="D9">
        <v>2</v>
      </c>
      <c r="E9" t="s">
        <v>4431</v>
      </c>
      <c r="F9" t="b">
        <v>0</v>
      </c>
    </row>
    <row r="10" spans="1:6">
      <c r="A10" t="s">
        <v>162</v>
      </c>
      <c r="B10">
        <v>2016</v>
      </c>
      <c r="C10" s="14">
        <v>43054.608923611115</v>
      </c>
      <c r="D10">
        <v>3</v>
      </c>
      <c r="E10" t="s">
        <v>4432</v>
      </c>
      <c r="F10" t="b">
        <v>0</v>
      </c>
    </row>
    <row r="11" spans="1:6">
      <c r="A11" t="s">
        <v>162</v>
      </c>
      <c r="B11">
        <v>2016</v>
      </c>
      <c r="C11" s="14">
        <v>43054.608923611115</v>
      </c>
      <c r="D11">
        <v>4</v>
      </c>
      <c r="E11" t="s">
        <v>4433</v>
      </c>
      <c r="F11" t="b">
        <v>0</v>
      </c>
    </row>
    <row r="12" spans="1:6">
      <c r="A12" t="s">
        <v>162</v>
      </c>
      <c r="B12">
        <v>2015</v>
      </c>
      <c r="C12" s="14">
        <v>43054.608923611115</v>
      </c>
      <c r="D12">
        <v>1</v>
      </c>
      <c r="E12" t="s">
        <v>4431</v>
      </c>
      <c r="F12" t="b">
        <v>1</v>
      </c>
    </row>
    <row r="13" spans="1:6">
      <c r="A13" t="s">
        <v>162</v>
      </c>
      <c r="B13">
        <v>2015</v>
      </c>
      <c r="C13" s="14">
        <v>43054.608923611115</v>
      </c>
      <c r="D13">
        <v>2</v>
      </c>
      <c r="E13" t="s">
        <v>4431</v>
      </c>
      <c r="F13" t="b">
        <v>1</v>
      </c>
    </row>
    <row r="14" spans="1:6">
      <c r="A14" t="s">
        <v>162</v>
      </c>
      <c r="B14">
        <v>2015</v>
      </c>
      <c r="C14" s="14">
        <v>43054.608923611115</v>
      </c>
      <c r="D14">
        <v>3</v>
      </c>
      <c r="E14" t="s">
        <v>4432</v>
      </c>
      <c r="F14" t="b">
        <v>1</v>
      </c>
    </row>
    <row r="15" spans="1:6">
      <c r="A15" t="s">
        <v>162</v>
      </c>
      <c r="B15">
        <v>2015</v>
      </c>
      <c r="C15" s="14">
        <v>43054.608923611115</v>
      </c>
      <c r="D15">
        <v>4</v>
      </c>
      <c r="E15" t="s">
        <v>4433</v>
      </c>
      <c r="F15" t="b">
        <v>1</v>
      </c>
    </row>
    <row r="16" spans="1:6">
      <c r="A16" t="s">
        <v>162</v>
      </c>
      <c r="B16">
        <v>2016</v>
      </c>
      <c r="C16" s="14">
        <v>43054.608923611115</v>
      </c>
      <c r="D16">
        <v>1</v>
      </c>
      <c r="E16" t="s">
        <v>4410</v>
      </c>
      <c r="F16" t="b">
        <v>0</v>
      </c>
    </row>
    <row r="17" spans="1:6">
      <c r="A17" t="s">
        <v>162</v>
      </c>
      <c r="B17">
        <v>2016</v>
      </c>
      <c r="C17" s="14">
        <v>43054.608923611115</v>
      </c>
      <c r="D17">
        <v>2</v>
      </c>
      <c r="E17" t="s">
        <v>4410</v>
      </c>
      <c r="F17" t="b">
        <v>0</v>
      </c>
    </row>
    <row r="18" spans="1:6">
      <c r="A18" t="s">
        <v>162</v>
      </c>
      <c r="B18">
        <v>2016</v>
      </c>
      <c r="C18" s="14">
        <v>43054.608923611115</v>
      </c>
      <c r="D18">
        <v>3</v>
      </c>
      <c r="E18" t="s">
        <v>4429</v>
      </c>
      <c r="F18" t="b">
        <v>0</v>
      </c>
    </row>
    <row r="19" spans="1:6">
      <c r="A19" t="s">
        <v>162</v>
      </c>
      <c r="B19">
        <v>2016</v>
      </c>
      <c r="C19" s="14">
        <v>43054.608923611115</v>
      </c>
      <c r="D19">
        <v>4</v>
      </c>
      <c r="E19" t="s">
        <v>4430</v>
      </c>
      <c r="F19" t="b">
        <v>0</v>
      </c>
    </row>
    <row r="20" spans="1:6">
      <c r="A20" t="s">
        <v>117</v>
      </c>
      <c r="B20">
        <v>2013</v>
      </c>
      <c r="C20" s="14">
        <v>43054.608923611115</v>
      </c>
      <c r="D20">
        <v>1</v>
      </c>
      <c r="E20" t="s">
        <v>7602</v>
      </c>
      <c r="F20" t="b">
        <v>1</v>
      </c>
    </row>
    <row r="21" spans="1:6">
      <c r="A21" t="s">
        <v>117</v>
      </c>
      <c r="B21">
        <v>2013</v>
      </c>
      <c r="C21" s="14">
        <v>43054.608923611115</v>
      </c>
      <c r="D21">
        <v>2</v>
      </c>
      <c r="E21" t="s">
        <v>7603</v>
      </c>
      <c r="F21" t="b">
        <v>1</v>
      </c>
    </row>
    <row r="22" spans="1:6">
      <c r="A22" t="s">
        <v>117</v>
      </c>
      <c r="B22">
        <v>2013</v>
      </c>
      <c r="C22" s="14">
        <v>43054.608923611115</v>
      </c>
      <c r="D22">
        <v>3</v>
      </c>
      <c r="E22" t="s">
        <v>4401</v>
      </c>
      <c r="F22" t="b">
        <v>1</v>
      </c>
    </row>
    <row r="23" spans="1:6">
      <c r="A23" t="s">
        <v>117</v>
      </c>
      <c r="B23">
        <v>2013</v>
      </c>
      <c r="C23" s="14">
        <v>43054.608923611115</v>
      </c>
      <c r="D23">
        <v>4</v>
      </c>
      <c r="E23" t="s">
        <v>7604</v>
      </c>
      <c r="F23" t="b">
        <v>1</v>
      </c>
    </row>
    <row r="24" spans="1:6">
      <c r="A24" t="s">
        <v>205</v>
      </c>
      <c r="B24">
        <v>2016</v>
      </c>
      <c r="C24" s="14">
        <v>43054.608923611115</v>
      </c>
      <c r="D24">
        <v>1</v>
      </c>
      <c r="E24" t="s">
        <v>7605</v>
      </c>
      <c r="F24" t="b">
        <v>1</v>
      </c>
    </row>
    <row r="25" spans="1:6">
      <c r="A25" t="s">
        <v>205</v>
      </c>
      <c r="B25">
        <v>2016</v>
      </c>
      <c r="C25" s="14">
        <v>43054.608923611115</v>
      </c>
      <c r="D25">
        <v>2</v>
      </c>
      <c r="E25" t="s">
        <v>4422</v>
      </c>
      <c r="F25" t="b">
        <v>1</v>
      </c>
    </row>
    <row r="26" spans="1:6">
      <c r="A26" t="s">
        <v>205</v>
      </c>
      <c r="B26">
        <v>2016</v>
      </c>
      <c r="C26" s="14">
        <v>43054.608923611115</v>
      </c>
      <c r="D26">
        <v>3</v>
      </c>
      <c r="E26" t="s">
        <v>7606</v>
      </c>
      <c r="F26" t="b">
        <v>1</v>
      </c>
    </row>
    <row r="27" spans="1:6">
      <c r="A27" t="s">
        <v>205</v>
      </c>
      <c r="B27">
        <v>2016</v>
      </c>
      <c r="C27" s="14">
        <v>43054.608923611115</v>
      </c>
      <c r="D27">
        <v>4</v>
      </c>
      <c r="E27" t="s">
        <v>7607</v>
      </c>
      <c r="F27" t="b">
        <v>1</v>
      </c>
    </row>
    <row r="28" spans="1:6">
      <c r="A28" t="s">
        <v>272</v>
      </c>
      <c r="B28">
        <v>2013</v>
      </c>
      <c r="C28" s="14">
        <v>43054.608923611115</v>
      </c>
      <c r="D28">
        <v>1</v>
      </c>
      <c r="E28" t="s">
        <v>4453</v>
      </c>
      <c r="F28" t="b">
        <v>1</v>
      </c>
    </row>
    <row r="29" spans="1:6">
      <c r="A29" t="s">
        <v>272</v>
      </c>
      <c r="B29">
        <v>2013</v>
      </c>
      <c r="C29" s="14">
        <v>43054.608923611115</v>
      </c>
      <c r="D29">
        <v>2</v>
      </c>
      <c r="E29" t="s">
        <v>4454</v>
      </c>
      <c r="F29" t="b">
        <v>1</v>
      </c>
    </row>
    <row r="30" spans="1:6" ht="210">
      <c r="A30" t="s">
        <v>272</v>
      </c>
      <c r="B30">
        <v>2013</v>
      </c>
      <c r="C30" s="14">
        <v>43054.608923611115</v>
      </c>
      <c r="D30">
        <v>3</v>
      </c>
      <c r="E30" s="8" t="s">
        <v>4455</v>
      </c>
      <c r="F30" t="b">
        <v>1</v>
      </c>
    </row>
    <row r="31" spans="1:6" ht="270">
      <c r="A31" t="s">
        <v>272</v>
      </c>
      <c r="B31">
        <v>2013</v>
      </c>
      <c r="C31" s="14">
        <v>43054.608923611115</v>
      </c>
      <c r="D31">
        <v>4</v>
      </c>
      <c r="E31" s="8" t="s">
        <v>4456</v>
      </c>
      <c r="F31" t="b">
        <v>1</v>
      </c>
    </row>
    <row r="32" spans="1:6">
      <c r="A32" t="s">
        <v>272</v>
      </c>
      <c r="B32">
        <v>2014</v>
      </c>
      <c r="C32" s="14">
        <v>43054.608923611115</v>
      </c>
      <c r="D32">
        <v>1</v>
      </c>
      <c r="E32" t="s">
        <v>4453</v>
      </c>
      <c r="F32" t="b">
        <v>0</v>
      </c>
    </row>
    <row r="33" spans="1:6">
      <c r="A33" t="s">
        <v>272</v>
      </c>
      <c r="B33">
        <v>2014</v>
      </c>
      <c r="C33" s="14">
        <v>43054.608923611115</v>
      </c>
      <c r="D33">
        <v>2</v>
      </c>
      <c r="E33" t="s">
        <v>4454</v>
      </c>
      <c r="F33" t="b">
        <v>0</v>
      </c>
    </row>
    <row r="34" spans="1:6">
      <c r="A34" t="s">
        <v>272</v>
      </c>
      <c r="B34">
        <v>2014</v>
      </c>
      <c r="C34" s="14">
        <v>43054.608923611115</v>
      </c>
      <c r="D34">
        <v>3</v>
      </c>
      <c r="E34" t="s">
        <v>4455</v>
      </c>
      <c r="F34" t="b">
        <v>0</v>
      </c>
    </row>
    <row r="35" spans="1:6">
      <c r="A35" t="s">
        <v>272</v>
      </c>
      <c r="B35">
        <v>2014</v>
      </c>
      <c r="C35" s="14">
        <v>43054.608923611115</v>
      </c>
      <c r="D35">
        <v>4</v>
      </c>
      <c r="E35" t="s">
        <v>4456</v>
      </c>
      <c r="F35" t="b">
        <v>0</v>
      </c>
    </row>
    <row r="36" spans="1:6">
      <c r="A36" t="s">
        <v>272</v>
      </c>
      <c r="B36">
        <v>2014</v>
      </c>
      <c r="C36" s="14">
        <v>43054.608923611115</v>
      </c>
      <c r="D36">
        <v>1</v>
      </c>
      <c r="E36" t="s">
        <v>4453</v>
      </c>
      <c r="F36" t="b">
        <v>1</v>
      </c>
    </row>
    <row r="37" spans="1:6">
      <c r="A37" t="s">
        <v>272</v>
      </c>
      <c r="B37">
        <v>2014</v>
      </c>
      <c r="C37" s="14">
        <v>43054.608923611115</v>
      </c>
      <c r="D37">
        <v>2</v>
      </c>
      <c r="E37" t="s">
        <v>4454</v>
      </c>
      <c r="F37" t="b">
        <v>1</v>
      </c>
    </row>
    <row r="38" spans="1:6">
      <c r="A38" t="s">
        <v>272</v>
      </c>
      <c r="B38">
        <v>2014</v>
      </c>
      <c r="C38" s="14">
        <v>43054.608923611115</v>
      </c>
      <c r="D38">
        <v>3</v>
      </c>
      <c r="E38" t="s">
        <v>4455</v>
      </c>
      <c r="F38" t="b">
        <v>1</v>
      </c>
    </row>
    <row r="39" spans="1:6" ht="270">
      <c r="A39" t="s">
        <v>272</v>
      </c>
      <c r="B39">
        <v>2014</v>
      </c>
      <c r="C39" s="14">
        <v>43054.608923611115</v>
      </c>
      <c r="D39">
        <v>4</v>
      </c>
      <c r="E39" s="8" t="s">
        <v>4456</v>
      </c>
      <c r="F39" t="b">
        <v>1</v>
      </c>
    </row>
    <row r="40" spans="1:6">
      <c r="A40" t="s">
        <v>272</v>
      </c>
      <c r="B40">
        <v>2015</v>
      </c>
      <c r="C40" s="14">
        <v>43054.608923611115</v>
      </c>
      <c r="D40">
        <v>1</v>
      </c>
      <c r="E40" t="s">
        <v>4453</v>
      </c>
      <c r="F40" t="b">
        <v>0</v>
      </c>
    </row>
    <row r="41" spans="1:6">
      <c r="A41" t="s">
        <v>272</v>
      </c>
      <c r="B41">
        <v>2015</v>
      </c>
      <c r="C41" s="14">
        <v>43054.608923611115</v>
      </c>
      <c r="D41">
        <v>2</v>
      </c>
      <c r="E41" t="s">
        <v>7608</v>
      </c>
      <c r="F41" t="b">
        <v>0</v>
      </c>
    </row>
    <row r="42" spans="1:6">
      <c r="A42" t="s">
        <v>272</v>
      </c>
      <c r="B42">
        <v>2015</v>
      </c>
      <c r="C42" s="14">
        <v>43054.608923611115</v>
      </c>
      <c r="D42">
        <v>3</v>
      </c>
      <c r="E42" t="s">
        <v>4455</v>
      </c>
      <c r="F42" t="b">
        <v>0</v>
      </c>
    </row>
    <row r="43" spans="1:6">
      <c r="A43" t="s">
        <v>272</v>
      </c>
      <c r="B43">
        <v>2015</v>
      </c>
      <c r="C43" s="14">
        <v>43054.608923611115</v>
      </c>
      <c r="D43">
        <v>4</v>
      </c>
      <c r="E43" t="s">
        <v>4456</v>
      </c>
      <c r="F43" t="b">
        <v>0</v>
      </c>
    </row>
    <row r="44" spans="1:6" ht="409.5">
      <c r="A44" t="s">
        <v>272</v>
      </c>
      <c r="B44">
        <v>2015</v>
      </c>
      <c r="C44" s="14">
        <v>43054.608923611115</v>
      </c>
      <c r="D44">
        <v>1</v>
      </c>
      <c r="E44" s="8" t="s">
        <v>4453</v>
      </c>
      <c r="F44" t="b">
        <v>0</v>
      </c>
    </row>
    <row r="45" spans="1:6">
      <c r="A45" t="s">
        <v>272</v>
      </c>
      <c r="B45">
        <v>2015</v>
      </c>
      <c r="C45" s="14">
        <v>43054.608923611115</v>
      </c>
      <c r="D45">
        <v>2</v>
      </c>
      <c r="E45" t="s">
        <v>7608</v>
      </c>
      <c r="F45" t="b">
        <v>0</v>
      </c>
    </row>
    <row r="46" spans="1:6" ht="210">
      <c r="A46" t="s">
        <v>272</v>
      </c>
      <c r="B46">
        <v>2015</v>
      </c>
      <c r="C46" s="14">
        <v>43054.608923611115</v>
      </c>
      <c r="D46">
        <v>3</v>
      </c>
      <c r="E46" s="8" t="s">
        <v>4455</v>
      </c>
      <c r="F46" t="b">
        <v>0</v>
      </c>
    </row>
    <row r="47" spans="1:6" ht="270">
      <c r="A47" t="s">
        <v>272</v>
      </c>
      <c r="B47">
        <v>2015</v>
      </c>
      <c r="C47" s="14">
        <v>43054.608923611115</v>
      </c>
      <c r="D47">
        <v>4</v>
      </c>
      <c r="E47" s="8" t="s">
        <v>4456</v>
      </c>
      <c r="F47" t="b">
        <v>0</v>
      </c>
    </row>
    <row r="48" spans="1:6">
      <c r="A48" t="s">
        <v>359</v>
      </c>
      <c r="B48">
        <v>2013</v>
      </c>
      <c r="C48" s="14">
        <v>43054.608923611115</v>
      </c>
      <c r="D48">
        <v>1</v>
      </c>
      <c r="E48" t="s">
        <v>1465</v>
      </c>
      <c r="F48" t="b">
        <v>1</v>
      </c>
    </row>
    <row r="49" spans="1:6">
      <c r="A49" t="s">
        <v>359</v>
      </c>
      <c r="B49">
        <v>2013</v>
      </c>
      <c r="C49" s="14">
        <v>43054.608923611115</v>
      </c>
      <c r="D49">
        <v>2</v>
      </c>
      <c r="E49" t="s">
        <v>1465</v>
      </c>
      <c r="F49" t="b">
        <v>1</v>
      </c>
    </row>
    <row r="50" spans="1:6">
      <c r="A50" t="s">
        <v>359</v>
      </c>
      <c r="B50">
        <v>2013</v>
      </c>
      <c r="C50" s="14">
        <v>43054.608923611115</v>
      </c>
      <c r="D50">
        <v>3</v>
      </c>
      <c r="E50" t="s">
        <v>1465</v>
      </c>
      <c r="F50" t="b">
        <v>1</v>
      </c>
    </row>
    <row r="51" spans="1:6" ht="360">
      <c r="A51" t="s">
        <v>359</v>
      </c>
      <c r="B51">
        <v>2013</v>
      </c>
      <c r="C51" s="14">
        <v>43054.608923611115</v>
      </c>
      <c r="D51">
        <v>4</v>
      </c>
      <c r="E51" s="8" t="s">
        <v>4486</v>
      </c>
      <c r="F51" t="b">
        <v>1</v>
      </c>
    </row>
    <row r="52" spans="1:6">
      <c r="A52" t="s">
        <v>359</v>
      </c>
      <c r="B52">
        <v>2014</v>
      </c>
      <c r="C52" s="14">
        <v>43054.608923611115</v>
      </c>
      <c r="D52">
        <v>1</v>
      </c>
      <c r="E52" t="s">
        <v>1465</v>
      </c>
      <c r="F52" t="b">
        <v>0</v>
      </c>
    </row>
    <row r="53" spans="1:6">
      <c r="A53" t="s">
        <v>359</v>
      </c>
      <c r="B53">
        <v>2014</v>
      </c>
      <c r="C53" s="14">
        <v>43054.608923611115</v>
      </c>
      <c r="D53">
        <v>2</v>
      </c>
      <c r="E53" t="s">
        <v>1465</v>
      </c>
      <c r="F53" t="b">
        <v>0</v>
      </c>
    </row>
    <row r="54" spans="1:6">
      <c r="A54" t="s">
        <v>359</v>
      </c>
      <c r="B54">
        <v>2014</v>
      </c>
      <c r="C54" s="14">
        <v>43054.608923611115</v>
      </c>
      <c r="D54">
        <v>3</v>
      </c>
      <c r="E54" t="s">
        <v>1465</v>
      </c>
      <c r="F54" t="b">
        <v>0</v>
      </c>
    </row>
    <row r="55" spans="1:6">
      <c r="A55" t="s">
        <v>359</v>
      </c>
      <c r="B55">
        <v>2014</v>
      </c>
      <c r="C55" s="14">
        <v>43054.608923611115</v>
      </c>
      <c r="D55">
        <v>4</v>
      </c>
      <c r="E55" t="s">
        <v>4486</v>
      </c>
      <c r="F55" t="b">
        <v>0</v>
      </c>
    </row>
    <row r="56" spans="1:6">
      <c r="A56" t="s">
        <v>359</v>
      </c>
      <c r="B56">
        <v>2014</v>
      </c>
      <c r="C56" s="14">
        <v>43054.608923611115</v>
      </c>
      <c r="D56">
        <v>1</v>
      </c>
      <c r="E56" t="s">
        <v>1465</v>
      </c>
      <c r="F56" t="b">
        <v>1</v>
      </c>
    </row>
    <row r="57" spans="1:6">
      <c r="A57" t="s">
        <v>359</v>
      </c>
      <c r="B57">
        <v>2014</v>
      </c>
      <c r="C57" s="14">
        <v>43054.608923611115</v>
      </c>
      <c r="D57">
        <v>2</v>
      </c>
      <c r="E57" t="s">
        <v>1465</v>
      </c>
      <c r="F57" t="b">
        <v>1</v>
      </c>
    </row>
    <row r="58" spans="1:6">
      <c r="A58" t="s">
        <v>359</v>
      </c>
      <c r="B58">
        <v>2014</v>
      </c>
      <c r="C58" s="14">
        <v>43054.608923611115</v>
      </c>
      <c r="D58">
        <v>3</v>
      </c>
      <c r="E58" t="s">
        <v>1465</v>
      </c>
      <c r="F58" t="b">
        <v>1</v>
      </c>
    </row>
    <row r="59" spans="1:6">
      <c r="A59" t="s">
        <v>359</v>
      </c>
      <c r="B59">
        <v>2014</v>
      </c>
      <c r="C59" s="14">
        <v>43054.608923611115</v>
      </c>
      <c r="D59">
        <v>4</v>
      </c>
      <c r="E59" t="s">
        <v>4482</v>
      </c>
      <c r="F59" t="b">
        <v>1</v>
      </c>
    </row>
    <row r="60" spans="1:6">
      <c r="A60" t="s">
        <v>359</v>
      </c>
      <c r="B60">
        <v>2015</v>
      </c>
      <c r="C60" s="14">
        <v>43054.608923611115</v>
      </c>
      <c r="D60">
        <v>1</v>
      </c>
      <c r="E60" t="s">
        <v>1465</v>
      </c>
      <c r="F60" t="b">
        <v>1</v>
      </c>
    </row>
    <row r="61" spans="1:6">
      <c r="A61" t="s">
        <v>359</v>
      </c>
      <c r="B61">
        <v>2015</v>
      </c>
      <c r="C61" s="14">
        <v>43054.608923611115</v>
      </c>
      <c r="D61">
        <v>2</v>
      </c>
      <c r="E61" t="s">
        <v>1465</v>
      </c>
      <c r="F61" t="b">
        <v>1</v>
      </c>
    </row>
    <row r="62" spans="1:6">
      <c r="A62" t="s">
        <v>359</v>
      </c>
      <c r="B62">
        <v>2015</v>
      </c>
      <c r="C62" s="14">
        <v>43054.608923611115</v>
      </c>
      <c r="D62">
        <v>3</v>
      </c>
      <c r="E62" t="s">
        <v>1465</v>
      </c>
      <c r="F62" t="b">
        <v>1</v>
      </c>
    </row>
    <row r="63" spans="1:6">
      <c r="A63" t="s">
        <v>359</v>
      </c>
      <c r="B63">
        <v>2015</v>
      </c>
      <c r="C63" s="14">
        <v>43054.608923611115</v>
      </c>
      <c r="D63">
        <v>4</v>
      </c>
      <c r="E63" t="s">
        <v>4482</v>
      </c>
      <c r="F63" t="b">
        <v>1</v>
      </c>
    </row>
    <row r="64" spans="1:6">
      <c r="A64" t="s">
        <v>155</v>
      </c>
      <c r="B64">
        <v>2015</v>
      </c>
      <c r="C64" s="14">
        <v>43054.608923611115</v>
      </c>
      <c r="D64">
        <v>1</v>
      </c>
      <c r="E64" t="s">
        <v>4407</v>
      </c>
      <c r="F64" t="b">
        <v>1</v>
      </c>
    </row>
    <row r="65" spans="1:6">
      <c r="A65" t="s">
        <v>155</v>
      </c>
      <c r="B65">
        <v>2015</v>
      </c>
      <c r="C65" s="14">
        <v>43054.608923611115</v>
      </c>
      <c r="D65">
        <v>2</v>
      </c>
      <c r="E65" t="s">
        <v>4408</v>
      </c>
      <c r="F65" t="b">
        <v>1</v>
      </c>
    </row>
    <row r="66" spans="1:6">
      <c r="A66" t="s">
        <v>155</v>
      </c>
      <c r="B66">
        <v>2015</v>
      </c>
      <c r="C66" s="14">
        <v>43054.608923611115</v>
      </c>
      <c r="D66">
        <v>3</v>
      </c>
      <c r="E66" t="s">
        <v>4407</v>
      </c>
      <c r="F66" t="b">
        <v>1</v>
      </c>
    </row>
    <row r="67" spans="1:6">
      <c r="A67" t="s">
        <v>155</v>
      </c>
      <c r="B67">
        <v>2015</v>
      </c>
      <c r="C67" s="14">
        <v>43054.608923611115</v>
      </c>
      <c r="D67">
        <v>4</v>
      </c>
      <c r="E67" t="s">
        <v>4409</v>
      </c>
      <c r="F67" t="b">
        <v>1</v>
      </c>
    </row>
    <row r="68" spans="1:6">
      <c r="A68" t="s">
        <v>232</v>
      </c>
      <c r="B68">
        <v>2013</v>
      </c>
      <c r="C68" s="14">
        <v>43054.608923611115</v>
      </c>
      <c r="D68">
        <v>1</v>
      </c>
      <c r="E68" t="s">
        <v>4442</v>
      </c>
      <c r="F68" t="b">
        <v>1</v>
      </c>
    </row>
    <row r="69" spans="1:6">
      <c r="A69" t="s">
        <v>232</v>
      </c>
      <c r="B69">
        <v>2013</v>
      </c>
      <c r="C69" s="14">
        <v>43054.608923611115</v>
      </c>
      <c r="D69">
        <v>2</v>
      </c>
      <c r="E69" t="s">
        <v>4442</v>
      </c>
      <c r="F69" t="b">
        <v>1</v>
      </c>
    </row>
    <row r="70" spans="1:6">
      <c r="A70" t="s">
        <v>232</v>
      </c>
      <c r="B70">
        <v>2013</v>
      </c>
      <c r="C70" s="14">
        <v>43054.608923611115</v>
      </c>
      <c r="D70">
        <v>3</v>
      </c>
      <c r="F70" t="b">
        <v>1</v>
      </c>
    </row>
    <row r="71" spans="1:6">
      <c r="A71" t="s">
        <v>232</v>
      </c>
      <c r="B71">
        <v>2013</v>
      </c>
      <c r="C71" s="14">
        <v>43054.608923611115</v>
      </c>
      <c r="D71">
        <v>4</v>
      </c>
      <c r="F71" t="b">
        <v>1</v>
      </c>
    </row>
    <row r="72" spans="1:6">
      <c r="A72" t="s">
        <v>232</v>
      </c>
      <c r="B72">
        <v>2014</v>
      </c>
      <c r="C72" s="14">
        <v>43054.608923611115</v>
      </c>
      <c r="D72">
        <v>1</v>
      </c>
      <c r="E72" t="s">
        <v>4442</v>
      </c>
      <c r="F72" t="b">
        <v>1</v>
      </c>
    </row>
    <row r="73" spans="1:6">
      <c r="A73" t="s">
        <v>232</v>
      </c>
      <c r="B73">
        <v>2014</v>
      </c>
      <c r="C73" s="14">
        <v>43054.608923611115</v>
      </c>
      <c r="D73">
        <v>2</v>
      </c>
      <c r="E73" t="s">
        <v>4442</v>
      </c>
      <c r="F73" t="b">
        <v>1</v>
      </c>
    </row>
    <row r="74" spans="1:6">
      <c r="A74" t="s">
        <v>232</v>
      </c>
      <c r="B74">
        <v>2014</v>
      </c>
      <c r="C74" s="14">
        <v>43054.608923611115</v>
      </c>
      <c r="D74">
        <v>3</v>
      </c>
      <c r="F74" t="b">
        <v>1</v>
      </c>
    </row>
    <row r="75" spans="1:6">
      <c r="A75" t="s">
        <v>232</v>
      </c>
      <c r="B75">
        <v>2014</v>
      </c>
      <c r="C75" s="14">
        <v>43054.608923611115</v>
      </c>
      <c r="D75">
        <v>4</v>
      </c>
      <c r="F75" t="b">
        <v>1</v>
      </c>
    </row>
    <row r="76" spans="1:6">
      <c r="A76" t="s">
        <v>232</v>
      </c>
      <c r="B76">
        <v>2015</v>
      </c>
      <c r="C76" s="14">
        <v>43054.608923611115</v>
      </c>
      <c r="D76">
        <v>1</v>
      </c>
      <c r="E76" t="s">
        <v>4442</v>
      </c>
      <c r="F76" t="b">
        <v>1</v>
      </c>
    </row>
    <row r="77" spans="1:6">
      <c r="A77" t="s">
        <v>232</v>
      </c>
      <c r="B77">
        <v>2015</v>
      </c>
      <c r="C77" s="14">
        <v>43054.608923611115</v>
      </c>
      <c r="D77">
        <v>2</v>
      </c>
      <c r="E77" t="s">
        <v>4442</v>
      </c>
      <c r="F77" t="b">
        <v>1</v>
      </c>
    </row>
    <row r="78" spans="1:6">
      <c r="A78" t="s">
        <v>232</v>
      </c>
      <c r="B78">
        <v>2015</v>
      </c>
      <c r="C78" s="14">
        <v>43054.608923611115</v>
      </c>
      <c r="D78">
        <v>3</v>
      </c>
      <c r="E78" t="s">
        <v>7609</v>
      </c>
      <c r="F78" t="b">
        <v>1</v>
      </c>
    </row>
    <row r="79" spans="1:6">
      <c r="A79" t="s">
        <v>232</v>
      </c>
      <c r="B79">
        <v>2015</v>
      </c>
      <c r="C79" s="14">
        <v>43054.608923611115</v>
      </c>
      <c r="D79">
        <v>4</v>
      </c>
      <c r="E79" t="s">
        <v>7610</v>
      </c>
      <c r="F79" t="b">
        <v>1</v>
      </c>
    </row>
    <row r="80" spans="1:6">
      <c r="A80" t="s">
        <v>126</v>
      </c>
      <c r="B80">
        <v>2016</v>
      </c>
      <c r="C80" s="14">
        <v>43054.608923611115</v>
      </c>
      <c r="D80">
        <v>1</v>
      </c>
      <c r="E80" t="s">
        <v>4402</v>
      </c>
      <c r="F80" t="b">
        <v>1</v>
      </c>
    </row>
    <row r="81" spans="1:6">
      <c r="A81" t="s">
        <v>126</v>
      </c>
      <c r="B81">
        <v>2016</v>
      </c>
      <c r="C81" s="14">
        <v>43054.608923611115</v>
      </c>
      <c r="D81">
        <v>2</v>
      </c>
      <c r="E81" t="s">
        <v>4403</v>
      </c>
      <c r="F81" t="b">
        <v>1</v>
      </c>
    </row>
    <row r="82" spans="1:6">
      <c r="A82" t="s">
        <v>126</v>
      </c>
      <c r="B82">
        <v>2016</v>
      </c>
      <c r="C82" s="14">
        <v>43054.608923611115</v>
      </c>
      <c r="D82">
        <v>3</v>
      </c>
      <c r="E82" t="s">
        <v>4404</v>
      </c>
      <c r="F82" t="b">
        <v>1</v>
      </c>
    </row>
    <row r="83" spans="1:6">
      <c r="A83" t="s">
        <v>126</v>
      </c>
      <c r="B83">
        <v>2016</v>
      </c>
      <c r="C83" s="14">
        <v>43054.608923611115</v>
      </c>
      <c r="D83">
        <v>4</v>
      </c>
      <c r="E83" t="s">
        <v>4404</v>
      </c>
      <c r="F83" t="b">
        <v>1</v>
      </c>
    </row>
    <row r="84" spans="1:6">
      <c r="A84" t="s">
        <v>134</v>
      </c>
      <c r="B84">
        <v>2016</v>
      </c>
      <c r="C84" s="14">
        <v>43054.608923611115</v>
      </c>
      <c r="D84">
        <v>1</v>
      </c>
      <c r="E84" t="s">
        <v>4405</v>
      </c>
      <c r="F84" t="b">
        <v>1</v>
      </c>
    </row>
    <row r="85" spans="1:6">
      <c r="A85" t="s">
        <v>134</v>
      </c>
      <c r="B85">
        <v>2016</v>
      </c>
      <c r="C85" s="14">
        <v>43054.608923611115</v>
      </c>
      <c r="D85">
        <v>2</v>
      </c>
      <c r="E85" t="s">
        <v>4406</v>
      </c>
      <c r="F85" t="b">
        <v>1</v>
      </c>
    </row>
    <row r="86" spans="1:6">
      <c r="A86" t="s">
        <v>134</v>
      </c>
      <c r="B86">
        <v>2016</v>
      </c>
      <c r="C86" s="14">
        <v>43054.608923611115</v>
      </c>
      <c r="D86">
        <v>3</v>
      </c>
      <c r="E86" t="s">
        <v>4406</v>
      </c>
      <c r="F86" t="b">
        <v>1</v>
      </c>
    </row>
    <row r="87" spans="1:6">
      <c r="A87" t="s">
        <v>134</v>
      </c>
      <c r="B87">
        <v>2016</v>
      </c>
      <c r="C87" s="14">
        <v>43054.608923611115</v>
      </c>
      <c r="D87">
        <v>4</v>
      </c>
      <c r="F87" t="b">
        <v>1</v>
      </c>
    </row>
    <row r="88" spans="1:6">
      <c r="A88" t="s">
        <v>285</v>
      </c>
      <c r="B88">
        <v>2013</v>
      </c>
      <c r="C88" s="14">
        <v>43054.608923611115</v>
      </c>
      <c r="D88">
        <v>1</v>
      </c>
      <c r="E88" t="s">
        <v>4457</v>
      </c>
      <c r="F88" t="b">
        <v>1</v>
      </c>
    </row>
    <row r="89" spans="1:6">
      <c r="A89" t="s">
        <v>285</v>
      </c>
      <c r="B89">
        <v>2013</v>
      </c>
      <c r="C89" s="14">
        <v>43054.608923611115</v>
      </c>
      <c r="D89">
        <v>2</v>
      </c>
      <c r="E89" t="s">
        <v>4457</v>
      </c>
      <c r="F89" t="b">
        <v>1</v>
      </c>
    </row>
    <row r="90" spans="1:6">
      <c r="A90" t="s">
        <v>285</v>
      </c>
      <c r="B90">
        <v>2013</v>
      </c>
      <c r="C90" s="14">
        <v>43054.608923611115</v>
      </c>
      <c r="D90">
        <v>3</v>
      </c>
      <c r="E90" t="s">
        <v>4457</v>
      </c>
      <c r="F90" t="b">
        <v>1</v>
      </c>
    </row>
    <row r="91" spans="1:6">
      <c r="A91" t="s">
        <v>285</v>
      </c>
      <c r="B91">
        <v>2013</v>
      </c>
      <c r="C91" s="14">
        <v>43054.608923611115</v>
      </c>
      <c r="D91">
        <v>4</v>
      </c>
      <c r="E91" t="s">
        <v>4458</v>
      </c>
      <c r="F91" t="b">
        <v>1</v>
      </c>
    </row>
    <row r="92" spans="1:6">
      <c r="A92" t="s">
        <v>285</v>
      </c>
      <c r="B92">
        <v>2014</v>
      </c>
      <c r="C92" s="14">
        <v>43054.608923611115</v>
      </c>
      <c r="D92">
        <v>1</v>
      </c>
      <c r="E92" t="s">
        <v>4457</v>
      </c>
      <c r="F92" t="b">
        <v>1</v>
      </c>
    </row>
    <row r="93" spans="1:6">
      <c r="A93" t="s">
        <v>285</v>
      </c>
      <c r="B93">
        <v>2014</v>
      </c>
      <c r="C93" s="14">
        <v>43054.608923611115</v>
      </c>
      <c r="D93">
        <v>2</v>
      </c>
      <c r="E93" t="s">
        <v>4457</v>
      </c>
      <c r="F93" t="b">
        <v>1</v>
      </c>
    </row>
    <row r="94" spans="1:6">
      <c r="A94" t="s">
        <v>285</v>
      </c>
      <c r="B94">
        <v>2014</v>
      </c>
      <c r="C94" s="14">
        <v>43054.608923611115</v>
      </c>
      <c r="D94">
        <v>3</v>
      </c>
      <c r="E94" t="s">
        <v>4457</v>
      </c>
      <c r="F94" t="b">
        <v>1</v>
      </c>
    </row>
    <row r="95" spans="1:6">
      <c r="A95" t="s">
        <v>285</v>
      </c>
      <c r="B95">
        <v>2014</v>
      </c>
      <c r="C95" s="14">
        <v>43054.608923611115</v>
      </c>
      <c r="D95">
        <v>4</v>
      </c>
      <c r="E95" t="s">
        <v>4458</v>
      </c>
      <c r="F95" t="b">
        <v>1</v>
      </c>
    </row>
    <row r="96" spans="1:6">
      <c r="A96" t="s">
        <v>285</v>
      </c>
      <c r="B96">
        <v>2015</v>
      </c>
      <c r="C96" s="14">
        <v>43054.608923611115</v>
      </c>
      <c r="D96">
        <v>1</v>
      </c>
      <c r="E96" t="s">
        <v>4457</v>
      </c>
      <c r="F96" t="b">
        <v>0</v>
      </c>
    </row>
    <row r="97" spans="1:6">
      <c r="A97" t="s">
        <v>285</v>
      </c>
      <c r="B97">
        <v>2015</v>
      </c>
      <c r="C97" s="14">
        <v>43054.608923611115</v>
      </c>
      <c r="D97">
        <v>2</v>
      </c>
      <c r="E97" t="s">
        <v>4457</v>
      </c>
      <c r="F97" t="b">
        <v>0</v>
      </c>
    </row>
    <row r="98" spans="1:6">
      <c r="A98" t="s">
        <v>285</v>
      </c>
      <c r="B98">
        <v>2015</v>
      </c>
      <c r="C98" s="14">
        <v>43054.608923611115</v>
      </c>
      <c r="D98">
        <v>3</v>
      </c>
      <c r="E98" t="s">
        <v>4457</v>
      </c>
      <c r="F98" t="b">
        <v>0</v>
      </c>
    </row>
    <row r="99" spans="1:6">
      <c r="A99" t="s">
        <v>285</v>
      </c>
      <c r="B99">
        <v>2015</v>
      </c>
      <c r="C99" s="14">
        <v>43054.608923611115</v>
      </c>
      <c r="D99">
        <v>4</v>
      </c>
      <c r="E99" t="s">
        <v>4458</v>
      </c>
      <c r="F99" t="b">
        <v>0</v>
      </c>
    </row>
    <row r="100" spans="1:6">
      <c r="A100" t="s">
        <v>285</v>
      </c>
      <c r="B100">
        <v>2015</v>
      </c>
      <c r="C100" s="14">
        <v>43054.608923611115</v>
      </c>
      <c r="D100">
        <v>1</v>
      </c>
      <c r="E100" t="s">
        <v>4457</v>
      </c>
      <c r="F100" t="b">
        <v>1</v>
      </c>
    </row>
    <row r="101" spans="1:6">
      <c r="A101" t="s">
        <v>285</v>
      </c>
      <c r="B101">
        <v>2015</v>
      </c>
      <c r="C101" s="14">
        <v>43054.608923611115</v>
      </c>
      <c r="D101">
        <v>2</v>
      </c>
      <c r="E101" t="s">
        <v>4457</v>
      </c>
      <c r="F101" t="b">
        <v>1</v>
      </c>
    </row>
    <row r="102" spans="1:6">
      <c r="A102" t="s">
        <v>285</v>
      </c>
      <c r="B102">
        <v>2015</v>
      </c>
      <c r="C102" s="14">
        <v>43054.608923611115</v>
      </c>
      <c r="D102">
        <v>3</v>
      </c>
      <c r="E102" t="s">
        <v>4457</v>
      </c>
      <c r="F102" t="b">
        <v>1</v>
      </c>
    </row>
    <row r="103" spans="1:6">
      <c r="A103" t="s">
        <v>285</v>
      </c>
      <c r="B103">
        <v>2015</v>
      </c>
      <c r="C103" s="14">
        <v>43054.608923611115</v>
      </c>
      <c r="D103">
        <v>4</v>
      </c>
      <c r="E103" t="s">
        <v>4458</v>
      </c>
      <c r="F103" t="b">
        <v>1</v>
      </c>
    </row>
    <row r="104" spans="1:6">
      <c r="A104" t="s">
        <v>223</v>
      </c>
      <c r="B104">
        <v>2014</v>
      </c>
      <c r="C104" s="14">
        <v>43054.608923611115</v>
      </c>
      <c r="D104">
        <v>1</v>
      </c>
      <c r="E104" t="s">
        <v>7611</v>
      </c>
      <c r="F104" t="b">
        <v>0</v>
      </c>
    </row>
    <row r="105" spans="1:6">
      <c r="A105" t="s">
        <v>223</v>
      </c>
      <c r="B105">
        <v>2014</v>
      </c>
      <c r="C105" s="14">
        <v>43054.608923611115</v>
      </c>
      <c r="D105">
        <v>2</v>
      </c>
      <c r="E105" t="s">
        <v>7611</v>
      </c>
      <c r="F105" t="b">
        <v>0</v>
      </c>
    </row>
    <row r="106" spans="1:6">
      <c r="A106" t="s">
        <v>223</v>
      </c>
      <c r="B106">
        <v>2014</v>
      </c>
      <c r="C106" s="14">
        <v>43054.608923611115</v>
      </c>
      <c r="D106">
        <v>3</v>
      </c>
      <c r="E106" t="s">
        <v>7612</v>
      </c>
      <c r="F106" t="b">
        <v>0</v>
      </c>
    </row>
    <row r="107" spans="1:6">
      <c r="A107" t="s">
        <v>223</v>
      </c>
      <c r="B107">
        <v>2014</v>
      </c>
      <c r="C107" s="14">
        <v>43054.608923611115</v>
      </c>
      <c r="D107">
        <v>4</v>
      </c>
      <c r="E107" t="s">
        <v>7613</v>
      </c>
      <c r="F107" t="b">
        <v>0</v>
      </c>
    </row>
    <row r="108" spans="1:6">
      <c r="A108" t="s">
        <v>223</v>
      </c>
      <c r="B108">
        <v>2014</v>
      </c>
      <c r="C108" s="14">
        <v>43054.608923611115</v>
      </c>
      <c r="D108">
        <v>1</v>
      </c>
      <c r="E108" t="s">
        <v>4439</v>
      </c>
      <c r="F108" t="b">
        <v>1</v>
      </c>
    </row>
    <row r="109" spans="1:6">
      <c r="A109" t="s">
        <v>223</v>
      </c>
      <c r="B109">
        <v>2014</v>
      </c>
      <c r="C109" s="14">
        <v>43054.608923611115</v>
      </c>
      <c r="D109">
        <v>2</v>
      </c>
      <c r="E109" t="s">
        <v>4439</v>
      </c>
      <c r="F109" t="b">
        <v>1</v>
      </c>
    </row>
    <row r="110" spans="1:6">
      <c r="A110" t="s">
        <v>223</v>
      </c>
      <c r="B110">
        <v>2014</v>
      </c>
      <c r="C110" s="14">
        <v>43054.608923611115</v>
      </c>
      <c r="D110">
        <v>3</v>
      </c>
      <c r="E110" t="s">
        <v>4440</v>
      </c>
      <c r="F110" t="b">
        <v>1</v>
      </c>
    </row>
    <row r="111" spans="1:6">
      <c r="A111" t="s">
        <v>223</v>
      </c>
      <c r="B111">
        <v>2014</v>
      </c>
      <c r="C111" s="14">
        <v>43054.608923611115</v>
      </c>
      <c r="D111">
        <v>4</v>
      </c>
      <c r="E111" t="s">
        <v>4441</v>
      </c>
      <c r="F111" t="b">
        <v>1</v>
      </c>
    </row>
    <row r="112" spans="1:6">
      <c r="A112" t="s">
        <v>223</v>
      </c>
      <c r="B112">
        <v>2013</v>
      </c>
      <c r="C112" s="14">
        <v>43054.608923611115</v>
      </c>
      <c r="D112">
        <v>1</v>
      </c>
      <c r="E112" t="s">
        <v>7611</v>
      </c>
      <c r="F112" t="b">
        <v>1</v>
      </c>
    </row>
    <row r="113" spans="1:6">
      <c r="A113" t="s">
        <v>223</v>
      </c>
      <c r="B113">
        <v>2013</v>
      </c>
      <c r="C113" s="14">
        <v>43054.608923611115</v>
      </c>
      <c r="D113">
        <v>2</v>
      </c>
      <c r="E113" t="s">
        <v>7611</v>
      </c>
      <c r="F113" t="b">
        <v>1</v>
      </c>
    </row>
    <row r="114" spans="1:6" ht="409.5">
      <c r="A114" t="s">
        <v>223</v>
      </c>
      <c r="B114">
        <v>2013</v>
      </c>
      <c r="C114" s="14">
        <v>43054.608923611115</v>
      </c>
      <c r="D114">
        <v>3</v>
      </c>
      <c r="E114" s="8" t="s">
        <v>7614</v>
      </c>
      <c r="F114" t="b">
        <v>1</v>
      </c>
    </row>
    <row r="115" spans="1:6" ht="409.5">
      <c r="A115" t="s">
        <v>223</v>
      </c>
      <c r="B115">
        <v>2013</v>
      </c>
      <c r="C115" s="14">
        <v>43054.608923611115</v>
      </c>
      <c r="D115">
        <v>4</v>
      </c>
      <c r="E115" s="8" t="s">
        <v>7615</v>
      </c>
      <c r="F115" t="b">
        <v>1</v>
      </c>
    </row>
    <row r="116" spans="1:6">
      <c r="A116" t="s">
        <v>223</v>
      </c>
      <c r="B116">
        <v>2015</v>
      </c>
      <c r="C116" s="14">
        <v>43054.608923611115</v>
      </c>
      <c r="D116">
        <v>1</v>
      </c>
      <c r="E116" t="s">
        <v>4439</v>
      </c>
      <c r="F116" t="b">
        <v>0</v>
      </c>
    </row>
    <row r="117" spans="1:6">
      <c r="A117" t="s">
        <v>223</v>
      </c>
      <c r="B117">
        <v>2015</v>
      </c>
      <c r="C117" s="14">
        <v>43054.608923611115</v>
      </c>
      <c r="D117">
        <v>2</v>
      </c>
      <c r="E117" t="s">
        <v>4439</v>
      </c>
      <c r="F117" t="b">
        <v>0</v>
      </c>
    </row>
    <row r="118" spans="1:6" ht="409.5">
      <c r="A118" t="s">
        <v>223</v>
      </c>
      <c r="B118">
        <v>2015</v>
      </c>
      <c r="C118" s="14">
        <v>43054.608923611115</v>
      </c>
      <c r="D118">
        <v>3</v>
      </c>
      <c r="E118" s="8" t="s">
        <v>7616</v>
      </c>
      <c r="F118" t="b">
        <v>0</v>
      </c>
    </row>
    <row r="119" spans="1:6" ht="409.5">
      <c r="A119" t="s">
        <v>223</v>
      </c>
      <c r="B119">
        <v>2015</v>
      </c>
      <c r="C119" s="14">
        <v>43054.608923611115</v>
      </c>
      <c r="D119">
        <v>4</v>
      </c>
      <c r="E119" s="8" t="s">
        <v>7617</v>
      </c>
      <c r="F119" t="b">
        <v>0</v>
      </c>
    </row>
    <row r="120" spans="1:6">
      <c r="A120" t="s">
        <v>223</v>
      </c>
      <c r="B120">
        <v>2015</v>
      </c>
      <c r="C120" s="14">
        <v>43054.608923611115</v>
      </c>
      <c r="D120">
        <v>1</v>
      </c>
      <c r="E120" t="s">
        <v>4439</v>
      </c>
      <c r="F120" t="b">
        <v>1</v>
      </c>
    </row>
    <row r="121" spans="1:6">
      <c r="A121" t="s">
        <v>223</v>
      </c>
      <c r="B121">
        <v>2015</v>
      </c>
      <c r="C121" s="14">
        <v>43054.608923611115</v>
      </c>
      <c r="D121">
        <v>2</v>
      </c>
      <c r="E121" t="s">
        <v>4439</v>
      </c>
      <c r="F121" t="b">
        <v>1</v>
      </c>
    </row>
    <row r="122" spans="1:6" ht="409.5">
      <c r="A122" t="s">
        <v>223</v>
      </c>
      <c r="B122">
        <v>2015</v>
      </c>
      <c r="C122" s="14">
        <v>43054.608923611115</v>
      </c>
      <c r="D122">
        <v>3</v>
      </c>
      <c r="E122" s="8" t="s">
        <v>7616</v>
      </c>
      <c r="F122" t="b">
        <v>1</v>
      </c>
    </row>
    <row r="123" spans="1:6" ht="409.5">
      <c r="A123" t="s">
        <v>223</v>
      </c>
      <c r="B123">
        <v>2015</v>
      </c>
      <c r="C123" s="14">
        <v>43054.608923611115</v>
      </c>
      <c r="D123">
        <v>4</v>
      </c>
      <c r="E123" s="8" t="s">
        <v>7617</v>
      </c>
      <c r="F123" t="b">
        <v>1</v>
      </c>
    </row>
    <row r="124" spans="1:6">
      <c r="A124" t="s">
        <v>239</v>
      </c>
      <c r="B124">
        <v>2016</v>
      </c>
      <c r="C124" s="14">
        <v>43054.608923611115</v>
      </c>
      <c r="D124">
        <v>1</v>
      </c>
      <c r="F124" t="b">
        <v>1</v>
      </c>
    </row>
    <row r="125" spans="1:6">
      <c r="A125" t="s">
        <v>239</v>
      </c>
      <c r="B125">
        <v>2016</v>
      </c>
      <c r="C125" s="14">
        <v>43054.608923611115</v>
      </c>
      <c r="D125">
        <v>2</v>
      </c>
      <c r="F125" t="b">
        <v>1</v>
      </c>
    </row>
    <row r="126" spans="1:6">
      <c r="A126" t="s">
        <v>239</v>
      </c>
      <c r="B126">
        <v>2016</v>
      </c>
      <c r="C126" s="14">
        <v>43054.608923611115</v>
      </c>
      <c r="D126">
        <v>3</v>
      </c>
      <c r="F126" t="b">
        <v>1</v>
      </c>
    </row>
    <row r="127" spans="1:6">
      <c r="A127" t="s">
        <v>239</v>
      </c>
      <c r="B127">
        <v>2016</v>
      </c>
      <c r="C127" s="14">
        <v>43054.608923611115</v>
      </c>
      <c r="D127">
        <v>4</v>
      </c>
      <c r="F127" t="b">
        <v>1</v>
      </c>
    </row>
    <row r="128" spans="1:6">
      <c r="A128" t="s">
        <v>359</v>
      </c>
      <c r="B128">
        <v>2016</v>
      </c>
      <c r="C128" s="14">
        <v>43054.608923611115</v>
      </c>
      <c r="D128">
        <v>1</v>
      </c>
      <c r="E128" t="s">
        <v>1465</v>
      </c>
      <c r="F128" t="b">
        <v>1</v>
      </c>
    </row>
    <row r="129" spans="1:6">
      <c r="A129" t="s">
        <v>359</v>
      </c>
      <c r="B129">
        <v>2016</v>
      </c>
      <c r="C129" s="14">
        <v>43054.608923611115</v>
      </c>
      <c r="D129">
        <v>2</v>
      </c>
      <c r="E129" t="s">
        <v>1465</v>
      </c>
      <c r="F129" t="b">
        <v>1</v>
      </c>
    </row>
    <row r="130" spans="1:6">
      <c r="A130" t="s">
        <v>359</v>
      </c>
      <c r="B130">
        <v>2016</v>
      </c>
      <c r="C130" s="14">
        <v>43054.608923611115</v>
      </c>
      <c r="D130">
        <v>3</v>
      </c>
      <c r="E130" t="s">
        <v>1465</v>
      </c>
      <c r="F130" t="b">
        <v>1</v>
      </c>
    </row>
    <row r="131" spans="1:6">
      <c r="A131" t="s">
        <v>359</v>
      </c>
      <c r="B131">
        <v>2016</v>
      </c>
      <c r="C131" s="14">
        <v>43054.608923611115</v>
      </c>
      <c r="D131">
        <v>4</v>
      </c>
      <c r="E131" t="s">
        <v>4482</v>
      </c>
      <c r="F131" t="b">
        <v>1</v>
      </c>
    </row>
    <row r="132" spans="1:6">
      <c r="A132" t="s">
        <v>215</v>
      </c>
      <c r="B132">
        <v>2016</v>
      </c>
      <c r="C132" s="14">
        <v>43054.608923611115</v>
      </c>
      <c r="D132">
        <v>1</v>
      </c>
      <c r="E132" t="s">
        <v>7618</v>
      </c>
      <c r="F132" t="b">
        <v>1</v>
      </c>
    </row>
    <row r="133" spans="1:6">
      <c r="A133" t="s">
        <v>215</v>
      </c>
      <c r="B133">
        <v>2016</v>
      </c>
      <c r="C133" s="14">
        <v>43054.608923611115</v>
      </c>
      <c r="D133">
        <v>2</v>
      </c>
      <c r="E133" t="s">
        <v>7618</v>
      </c>
      <c r="F133" t="b">
        <v>1</v>
      </c>
    </row>
    <row r="134" spans="1:6">
      <c r="A134" t="s">
        <v>215</v>
      </c>
      <c r="B134">
        <v>2016</v>
      </c>
      <c r="C134" s="14">
        <v>43054.608923611115</v>
      </c>
      <c r="D134">
        <v>3</v>
      </c>
      <c r="E134" t="s">
        <v>7619</v>
      </c>
      <c r="F134" t="b">
        <v>1</v>
      </c>
    </row>
    <row r="135" spans="1:6">
      <c r="A135" t="s">
        <v>215</v>
      </c>
      <c r="B135">
        <v>2016</v>
      </c>
      <c r="C135" s="14">
        <v>43054.608923611115</v>
      </c>
      <c r="D135">
        <v>4</v>
      </c>
      <c r="E135" t="s">
        <v>7620</v>
      </c>
      <c r="F135" t="b">
        <v>1</v>
      </c>
    </row>
    <row r="136" spans="1:6">
      <c r="A136" t="s">
        <v>272</v>
      </c>
      <c r="B136">
        <v>2015</v>
      </c>
      <c r="C136" s="14">
        <v>43054.608923611115</v>
      </c>
      <c r="D136">
        <v>1</v>
      </c>
      <c r="E136" t="s">
        <v>4453</v>
      </c>
      <c r="F136" t="b">
        <v>1</v>
      </c>
    </row>
    <row r="137" spans="1:6">
      <c r="A137" t="s">
        <v>272</v>
      </c>
      <c r="B137">
        <v>2015</v>
      </c>
      <c r="C137" s="14">
        <v>43054.608923611115</v>
      </c>
      <c r="D137">
        <v>2</v>
      </c>
      <c r="E137" t="s">
        <v>7608</v>
      </c>
      <c r="F137" t="b">
        <v>1</v>
      </c>
    </row>
    <row r="138" spans="1:6" ht="210">
      <c r="A138" t="s">
        <v>272</v>
      </c>
      <c r="B138">
        <v>2015</v>
      </c>
      <c r="C138" s="14">
        <v>43054.608923611115</v>
      </c>
      <c r="D138">
        <v>3</v>
      </c>
      <c r="E138" s="8" t="s">
        <v>4455</v>
      </c>
      <c r="F138" t="b">
        <v>1</v>
      </c>
    </row>
    <row r="139" spans="1:6" ht="270">
      <c r="A139" t="s">
        <v>272</v>
      </c>
      <c r="B139">
        <v>2015</v>
      </c>
      <c r="C139" s="14">
        <v>43054.608923611115</v>
      </c>
      <c r="D139">
        <v>4</v>
      </c>
      <c r="E139" s="8" t="s">
        <v>4456</v>
      </c>
      <c r="F139" t="b">
        <v>1</v>
      </c>
    </row>
    <row r="140" spans="1:6">
      <c r="A140" t="s">
        <v>291</v>
      </c>
      <c r="B140">
        <v>2013</v>
      </c>
      <c r="C140" s="14">
        <v>43054.608923611115</v>
      </c>
      <c r="D140">
        <v>1</v>
      </c>
      <c r="E140" t="s">
        <v>7621</v>
      </c>
      <c r="F140" t="b">
        <v>1</v>
      </c>
    </row>
    <row r="141" spans="1:6">
      <c r="A141" t="s">
        <v>291</v>
      </c>
      <c r="B141">
        <v>2013</v>
      </c>
      <c r="C141" s="14">
        <v>43054.608923611115</v>
      </c>
      <c r="D141">
        <v>2</v>
      </c>
      <c r="E141" t="s">
        <v>4460</v>
      </c>
      <c r="F141" t="b">
        <v>1</v>
      </c>
    </row>
    <row r="142" spans="1:6">
      <c r="A142" t="s">
        <v>291</v>
      </c>
      <c r="B142">
        <v>2013</v>
      </c>
      <c r="C142" s="14">
        <v>43054.608923611115</v>
      </c>
      <c r="D142">
        <v>3</v>
      </c>
      <c r="E142" t="s">
        <v>7622</v>
      </c>
      <c r="F142" t="b">
        <v>1</v>
      </c>
    </row>
    <row r="143" spans="1:6" ht="330">
      <c r="A143" t="s">
        <v>291</v>
      </c>
      <c r="B143">
        <v>2013</v>
      </c>
      <c r="C143" s="14">
        <v>43054.608923611115</v>
      </c>
      <c r="D143">
        <v>4</v>
      </c>
      <c r="E143" s="8" t="s">
        <v>4462</v>
      </c>
      <c r="F143" t="b">
        <v>1</v>
      </c>
    </row>
    <row r="144" spans="1:6">
      <c r="A144" t="s">
        <v>291</v>
      </c>
      <c r="B144">
        <v>2014</v>
      </c>
      <c r="C144" s="14">
        <v>43054.608923611115</v>
      </c>
      <c r="D144">
        <v>1</v>
      </c>
      <c r="E144" t="s">
        <v>4459</v>
      </c>
      <c r="F144" t="b">
        <v>0</v>
      </c>
    </row>
    <row r="145" spans="1:6">
      <c r="A145" t="s">
        <v>291</v>
      </c>
      <c r="B145">
        <v>2014</v>
      </c>
      <c r="C145" s="14">
        <v>43054.608923611115</v>
      </c>
      <c r="D145">
        <v>2</v>
      </c>
      <c r="E145" t="s">
        <v>4460</v>
      </c>
      <c r="F145" t="b">
        <v>0</v>
      </c>
    </row>
    <row r="146" spans="1:6" ht="409.5">
      <c r="A146" t="s">
        <v>291</v>
      </c>
      <c r="B146">
        <v>2014</v>
      </c>
      <c r="C146" s="14">
        <v>43054.608923611115</v>
      </c>
      <c r="D146">
        <v>3</v>
      </c>
      <c r="E146" s="8" t="s">
        <v>4461</v>
      </c>
      <c r="F146" t="b">
        <v>0</v>
      </c>
    </row>
    <row r="147" spans="1:6">
      <c r="A147" t="s">
        <v>291</v>
      </c>
      <c r="B147">
        <v>2014</v>
      </c>
      <c r="C147" s="14">
        <v>43054.608923611115</v>
      </c>
      <c r="D147">
        <v>4</v>
      </c>
      <c r="E147" t="s">
        <v>4462</v>
      </c>
      <c r="F147" t="b">
        <v>0</v>
      </c>
    </row>
    <row r="148" spans="1:6">
      <c r="A148" t="s">
        <v>291</v>
      </c>
      <c r="B148">
        <v>2014</v>
      </c>
      <c r="C148" s="14">
        <v>43054.608923611115</v>
      </c>
      <c r="D148">
        <v>1</v>
      </c>
      <c r="E148" t="s">
        <v>4459</v>
      </c>
      <c r="F148" t="b">
        <v>0</v>
      </c>
    </row>
    <row r="149" spans="1:6">
      <c r="A149" t="s">
        <v>291</v>
      </c>
      <c r="B149">
        <v>2014</v>
      </c>
      <c r="C149" s="14">
        <v>43054.608923611115</v>
      </c>
      <c r="D149">
        <v>2</v>
      </c>
      <c r="E149" t="s">
        <v>4460</v>
      </c>
      <c r="F149" t="b">
        <v>0</v>
      </c>
    </row>
    <row r="150" spans="1:6">
      <c r="A150" t="s">
        <v>291</v>
      </c>
      <c r="B150">
        <v>2014</v>
      </c>
      <c r="C150" s="14">
        <v>43054.608923611115</v>
      </c>
      <c r="D150">
        <v>3</v>
      </c>
      <c r="E150" t="s">
        <v>4461</v>
      </c>
      <c r="F150" t="b">
        <v>0</v>
      </c>
    </row>
    <row r="151" spans="1:6" ht="330">
      <c r="A151" t="s">
        <v>291</v>
      </c>
      <c r="B151">
        <v>2014</v>
      </c>
      <c r="C151" s="14">
        <v>43054.608923611115</v>
      </c>
      <c r="D151">
        <v>4</v>
      </c>
      <c r="E151" s="8" t="s">
        <v>4462</v>
      </c>
      <c r="F151" t="b">
        <v>0</v>
      </c>
    </row>
    <row r="152" spans="1:6">
      <c r="A152" t="s">
        <v>291</v>
      </c>
      <c r="B152">
        <v>2014</v>
      </c>
      <c r="C152" s="14">
        <v>43054.608923611115</v>
      </c>
      <c r="D152">
        <v>1</v>
      </c>
      <c r="E152" t="s">
        <v>4459</v>
      </c>
      <c r="F152" t="b">
        <v>1</v>
      </c>
    </row>
    <row r="153" spans="1:6" ht="409.5">
      <c r="A153" t="s">
        <v>291</v>
      </c>
      <c r="B153">
        <v>2014</v>
      </c>
      <c r="C153" s="14">
        <v>43054.608923611115</v>
      </c>
      <c r="D153">
        <v>2</v>
      </c>
      <c r="E153" s="8" t="s">
        <v>4460</v>
      </c>
      <c r="F153" t="b">
        <v>1</v>
      </c>
    </row>
    <row r="154" spans="1:6">
      <c r="A154" t="s">
        <v>291</v>
      </c>
      <c r="B154">
        <v>2014</v>
      </c>
      <c r="C154" s="14">
        <v>43054.608923611115</v>
      </c>
      <c r="D154">
        <v>3</v>
      </c>
      <c r="E154" t="s">
        <v>4461</v>
      </c>
      <c r="F154" t="b">
        <v>1</v>
      </c>
    </row>
    <row r="155" spans="1:6">
      <c r="A155" t="s">
        <v>291</v>
      </c>
      <c r="B155">
        <v>2014</v>
      </c>
      <c r="C155" s="14">
        <v>43054.608923611115</v>
      </c>
      <c r="D155">
        <v>4</v>
      </c>
      <c r="E155" t="s">
        <v>4462</v>
      </c>
      <c r="F155" t="b">
        <v>1</v>
      </c>
    </row>
    <row r="156" spans="1:6" ht="409.5">
      <c r="A156" t="s">
        <v>291</v>
      </c>
      <c r="B156">
        <v>2015</v>
      </c>
      <c r="C156" s="14">
        <v>43054.608923611115</v>
      </c>
      <c r="D156">
        <v>1</v>
      </c>
      <c r="E156" s="8" t="s">
        <v>4459</v>
      </c>
      <c r="F156" t="b">
        <v>1</v>
      </c>
    </row>
    <row r="157" spans="1:6">
      <c r="A157" t="s">
        <v>291</v>
      </c>
      <c r="B157">
        <v>2015</v>
      </c>
      <c r="C157" s="14">
        <v>43054.608923611115</v>
      </c>
      <c r="D157">
        <v>2</v>
      </c>
      <c r="E157" t="s">
        <v>4460</v>
      </c>
      <c r="F157" t="b">
        <v>1</v>
      </c>
    </row>
    <row r="158" spans="1:6" ht="409.5">
      <c r="A158" t="s">
        <v>291</v>
      </c>
      <c r="B158">
        <v>2015</v>
      </c>
      <c r="C158" s="14">
        <v>43054.608923611115</v>
      </c>
      <c r="D158">
        <v>3</v>
      </c>
      <c r="E158" s="8" t="s">
        <v>4461</v>
      </c>
      <c r="F158" t="b">
        <v>1</v>
      </c>
    </row>
    <row r="159" spans="1:6" ht="330">
      <c r="A159" t="s">
        <v>291</v>
      </c>
      <c r="B159">
        <v>2015</v>
      </c>
      <c r="C159" s="14">
        <v>43054.608923611115</v>
      </c>
      <c r="D159">
        <v>4</v>
      </c>
      <c r="E159" s="8" t="s">
        <v>4462</v>
      </c>
      <c r="F159" t="b">
        <v>1</v>
      </c>
    </row>
    <row r="160" spans="1:6" ht="60">
      <c r="A160" t="s">
        <v>155</v>
      </c>
      <c r="B160">
        <v>2013</v>
      </c>
      <c r="C160" s="14">
        <v>43054.608923611115</v>
      </c>
      <c r="D160">
        <v>1</v>
      </c>
      <c r="E160" s="8" t="s">
        <v>4407</v>
      </c>
      <c r="F160" t="b">
        <v>0</v>
      </c>
    </row>
    <row r="161" spans="1:6">
      <c r="A161" t="s">
        <v>155</v>
      </c>
      <c r="B161">
        <v>2013</v>
      </c>
      <c r="C161" s="14">
        <v>43054.608923611115</v>
      </c>
      <c r="D161">
        <v>2</v>
      </c>
      <c r="E161" t="s">
        <v>4408</v>
      </c>
      <c r="F161" t="b">
        <v>0</v>
      </c>
    </row>
    <row r="162" spans="1:6" ht="60">
      <c r="A162" t="s">
        <v>155</v>
      </c>
      <c r="B162">
        <v>2013</v>
      </c>
      <c r="C162" s="14">
        <v>43054.608923611115</v>
      </c>
      <c r="D162">
        <v>3</v>
      </c>
      <c r="E162" s="8" t="s">
        <v>4407</v>
      </c>
      <c r="F162" t="b">
        <v>0</v>
      </c>
    </row>
    <row r="163" spans="1:6" ht="270">
      <c r="A163" t="s">
        <v>155</v>
      </c>
      <c r="B163">
        <v>2013</v>
      </c>
      <c r="C163" s="14">
        <v>43054.608923611115</v>
      </c>
      <c r="D163">
        <v>4</v>
      </c>
      <c r="E163" s="8" t="s">
        <v>4409</v>
      </c>
      <c r="F163" t="b">
        <v>0</v>
      </c>
    </row>
    <row r="164" spans="1:6" ht="60">
      <c r="A164" t="s">
        <v>155</v>
      </c>
      <c r="B164">
        <v>2014</v>
      </c>
      <c r="C164" s="14">
        <v>43054.608923611115</v>
      </c>
      <c r="D164">
        <v>1</v>
      </c>
      <c r="E164" s="8" t="s">
        <v>4407</v>
      </c>
      <c r="F164" t="b">
        <v>0</v>
      </c>
    </row>
    <row r="165" spans="1:6" ht="75">
      <c r="A165" t="s">
        <v>155</v>
      </c>
      <c r="B165">
        <v>2014</v>
      </c>
      <c r="C165" s="14">
        <v>43054.608923611115</v>
      </c>
      <c r="D165">
        <v>2</v>
      </c>
      <c r="E165" s="8" t="s">
        <v>4408</v>
      </c>
      <c r="F165" t="b">
        <v>0</v>
      </c>
    </row>
    <row r="166" spans="1:6" ht="60">
      <c r="A166" t="s">
        <v>155</v>
      </c>
      <c r="B166">
        <v>2014</v>
      </c>
      <c r="C166" s="14">
        <v>43054.608923611115</v>
      </c>
      <c r="D166">
        <v>3</v>
      </c>
      <c r="E166" s="8" t="s">
        <v>4407</v>
      </c>
      <c r="F166" t="b">
        <v>0</v>
      </c>
    </row>
    <row r="167" spans="1:6" ht="270">
      <c r="A167" t="s">
        <v>155</v>
      </c>
      <c r="B167">
        <v>2014</v>
      </c>
      <c r="C167" s="14">
        <v>43054.608923611115</v>
      </c>
      <c r="D167">
        <v>4</v>
      </c>
      <c r="E167" s="8" t="s">
        <v>4409</v>
      </c>
      <c r="F167" t="b">
        <v>0</v>
      </c>
    </row>
    <row r="168" spans="1:6">
      <c r="A168" t="s">
        <v>155</v>
      </c>
      <c r="B168">
        <v>2013</v>
      </c>
      <c r="C168" s="14">
        <v>43054.608923611115</v>
      </c>
      <c r="D168">
        <v>1</v>
      </c>
      <c r="E168" t="s">
        <v>4407</v>
      </c>
      <c r="F168" t="b">
        <v>1</v>
      </c>
    </row>
    <row r="169" spans="1:6">
      <c r="A169" t="s">
        <v>155</v>
      </c>
      <c r="B169">
        <v>2013</v>
      </c>
      <c r="C169" s="14">
        <v>43054.608923611115</v>
      </c>
      <c r="D169">
        <v>2</v>
      </c>
      <c r="E169" t="s">
        <v>4408</v>
      </c>
      <c r="F169" t="b">
        <v>1</v>
      </c>
    </row>
    <row r="170" spans="1:6">
      <c r="A170" t="s">
        <v>155</v>
      </c>
      <c r="B170">
        <v>2013</v>
      </c>
      <c r="C170" s="14">
        <v>43054.608923611115</v>
      </c>
      <c r="D170">
        <v>3</v>
      </c>
      <c r="E170" t="s">
        <v>4407</v>
      </c>
      <c r="F170" t="b">
        <v>1</v>
      </c>
    </row>
    <row r="171" spans="1:6" ht="270">
      <c r="A171" t="s">
        <v>155</v>
      </c>
      <c r="B171">
        <v>2013</v>
      </c>
      <c r="C171" s="14">
        <v>43054.608923611115</v>
      </c>
      <c r="D171">
        <v>4</v>
      </c>
      <c r="E171" s="8" t="s">
        <v>4409</v>
      </c>
      <c r="F171" t="b">
        <v>1</v>
      </c>
    </row>
    <row r="172" spans="1:6">
      <c r="A172" t="s">
        <v>155</v>
      </c>
      <c r="B172">
        <v>2014</v>
      </c>
      <c r="C172" s="14">
        <v>43054.608923611115</v>
      </c>
      <c r="D172">
        <v>1</v>
      </c>
      <c r="E172" t="s">
        <v>4407</v>
      </c>
      <c r="F172" t="b">
        <v>1</v>
      </c>
    </row>
    <row r="173" spans="1:6">
      <c r="A173" t="s">
        <v>155</v>
      </c>
      <c r="B173">
        <v>2014</v>
      </c>
      <c r="C173" s="14">
        <v>43054.608923611115</v>
      </c>
      <c r="D173">
        <v>2</v>
      </c>
      <c r="E173" t="s">
        <v>4408</v>
      </c>
      <c r="F173" t="b">
        <v>1</v>
      </c>
    </row>
    <row r="174" spans="1:6">
      <c r="A174" t="s">
        <v>155</v>
      </c>
      <c r="B174">
        <v>2014</v>
      </c>
      <c r="C174" s="14">
        <v>43054.608923611115</v>
      </c>
      <c r="D174">
        <v>3</v>
      </c>
      <c r="E174" t="s">
        <v>4407</v>
      </c>
      <c r="F174" t="b">
        <v>1</v>
      </c>
    </row>
    <row r="175" spans="1:6" ht="270">
      <c r="A175" t="s">
        <v>155</v>
      </c>
      <c r="B175">
        <v>2014</v>
      </c>
      <c r="C175" s="14">
        <v>43054.608923611115</v>
      </c>
      <c r="D175">
        <v>4</v>
      </c>
      <c r="E175" s="8" t="s">
        <v>4409</v>
      </c>
      <c r="F175" t="b">
        <v>1</v>
      </c>
    </row>
    <row r="176" spans="1:6">
      <c r="A176" t="s">
        <v>155</v>
      </c>
      <c r="B176">
        <v>2015</v>
      </c>
      <c r="C176" s="14">
        <v>43054.608923611115</v>
      </c>
      <c r="D176">
        <v>1</v>
      </c>
      <c r="E176" t="s">
        <v>4407</v>
      </c>
      <c r="F176" t="b">
        <v>0</v>
      </c>
    </row>
    <row r="177" spans="1:6">
      <c r="A177" t="s">
        <v>155</v>
      </c>
      <c r="B177">
        <v>2015</v>
      </c>
      <c r="C177" s="14">
        <v>43054.608923611115</v>
      </c>
      <c r="D177">
        <v>2</v>
      </c>
      <c r="E177" t="s">
        <v>4408</v>
      </c>
      <c r="F177" t="b">
        <v>0</v>
      </c>
    </row>
    <row r="178" spans="1:6">
      <c r="A178" t="s">
        <v>155</v>
      </c>
      <c r="B178">
        <v>2015</v>
      </c>
      <c r="C178" s="14">
        <v>43054.608923611115</v>
      </c>
      <c r="D178">
        <v>3</v>
      </c>
      <c r="E178" t="s">
        <v>4407</v>
      </c>
      <c r="F178" t="b">
        <v>0</v>
      </c>
    </row>
    <row r="179" spans="1:6">
      <c r="A179" t="s">
        <v>155</v>
      </c>
      <c r="B179">
        <v>2015</v>
      </c>
      <c r="C179" s="14">
        <v>43054.608923611115</v>
      </c>
      <c r="D179">
        <v>4</v>
      </c>
      <c r="E179" t="s">
        <v>4409</v>
      </c>
      <c r="F179" t="b">
        <v>0</v>
      </c>
    </row>
    <row r="180" spans="1:6">
      <c r="A180" t="s">
        <v>239</v>
      </c>
      <c r="B180">
        <v>2013</v>
      </c>
      <c r="C180" s="14">
        <v>43054.608923611115</v>
      </c>
      <c r="D180">
        <v>1</v>
      </c>
      <c r="F180" t="b">
        <v>1</v>
      </c>
    </row>
    <row r="181" spans="1:6">
      <c r="A181" t="s">
        <v>239</v>
      </c>
      <c r="B181">
        <v>2013</v>
      </c>
      <c r="C181" s="14">
        <v>43054.608923611115</v>
      </c>
      <c r="D181">
        <v>2</v>
      </c>
      <c r="F181" t="b">
        <v>1</v>
      </c>
    </row>
    <row r="182" spans="1:6">
      <c r="A182" t="s">
        <v>239</v>
      </c>
      <c r="B182">
        <v>2013</v>
      </c>
      <c r="C182" s="14">
        <v>43054.608923611115</v>
      </c>
      <c r="D182">
        <v>3</v>
      </c>
      <c r="F182" t="b">
        <v>1</v>
      </c>
    </row>
    <row r="183" spans="1:6">
      <c r="A183" t="s">
        <v>239</v>
      </c>
      <c r="B183">
        <v>2013</v>
      </c>
      <c r="C183" s="14">
        <v>43054.608923611115</v>
      </c>
      <c r="D183">
        <v>4</v>
      </c>
      <c r="F183" t="b">
        <v>1</v>
      </c>
    </row>
    <row r="184" spans="1:6">
      <c r="A184" t="s">
        <v>239</v>
      </c>
      <c r="B184">
        <v>2014</v>
      </c>
      <c r="C184" s="14">
        <v>43054.608923611115</v>
      </c>
      <c r="D184">
        <v>1</v>
      </c>
      <c r="F184" t="b">
        <v>0</v>
      </c>
    </row>
    <row r="185" spans="1:6">
      <c r="A185" t="s">
        <v>239</v>
      </c>
      <c r="B185">
        <v>2014</v>
      </c>
      <c r="C185" s="14">
        <v>43054.608923611115</v>
      </c>
      <c r="D185">
        <v>2</v>
      </c>
      <c r="F185" t="b">
        <v>0</v>
      </c>
    </row>
    <row r="186" spans="1:6">
      <c r="A186" t="s">
        <v>239</v>
      </c>
      <c r="B186">
        <v>2014</v>
      </c>
      <c r="C186" s="14">
        <v>43054.608923611115</v>
      </c>
      <c r="D186">
        <v>3</v>
      </c>
      <c r="F186" t="b">
        <v>0</v>
      </c>
    </row>
    <row r="187" spans="1:6">
      <c r="A187" t="s">
        <v>239</v>
      </c>
      <c r="B187">
        <v>2014</v>
      </c>
      <c r="C187" s="14">
        <v>43054.608923611115</v>
      </c>
      <c r="D187">
        <v>4</v>
      </c>
      <c r="F187" t="b">
        <v>0</v>
      </c>
    </row>
    <row r="188" spans="1:6">
      <c r="A188" t="s">
        <v>239</v>
      </c>
      <c r="B188">
        <v>2014</v>
      </c>
      <c r="C188" s="14">
        <v>43054.608923611115</v>
      </c>
      <c r="D188">
        <v>1</v>
      </c>
      <c r="F188" t="b">
        <v>1</v>
      </c>
    </row>
    <row r="189" spans="1:6">
      <c r="A189" t="s">
        <v>239</v>
      </c>
      <c r="B189">
        <v>2014</v>
      </c>
      <c r="C189" s="14">
        <v>43054.608923611115</v>
      </c>
      <c r="D189">
        <v>2</v>
      </c>
      <c r="F189" t="b">
        <v>1</v>
      </c>
    </row>
    <row r="190" spans="1:6">
      <c r="A190" t="s">
        <v>239</v>
      </c>
      <c r="B190">
        <v>2014</v>
      </c>
      <c r="C190" s="14">
        <v>43054.608923611115</v>
      </c>
      <c r="D190">
        <v>3</v>
      </c>
      <c r="F190" t="b">
        <v>1</v>
      </c>
    </row>
    <row r="191" spans="1:6">
      <c r="A191" t="s">
        <v>239</v>
      </c>
      <c r="B191">
        <v>2014</v>
      </c>
      <c r="C191" s="14">
        <v>43054.608923611115</v>
      </c>
      <c r="D191">
        <v>4</v>
      </c>
      <c r="F191" t="b">
        <v>1</v>
      </c>
    </row>
    <row r="192" spans="1:6">
      <c r="A192" t="s">
        <v>239</v>
      </c>
      <c r="B192">
        <v>2015</v>
      </c>
      <c r="C192" s="14">
        <v>43054.608923611115</v>
      </c>
      <c r="D192">
        <v>1</v>
      </c>
      <c r="F192" t="b">
        <v>1</v>
      </c>
    </row>
    <row r="193" spans="1:6">
      <c r="A193" t="s">
        <v>239</v>
      </c>
      <c r="B193">
        <v>2015</v>
      </c>
      <c r="C193" s="14">
        <v>43054.608923611115</v>
      </c>
      <c r="D193">
        <v>2</v>
      </c>
      <c r="F193" t="b">
        <v>1</v>
      </c>
    </row>
    <row r="194" spans="1:6">
      <c r="A194" t="s">
        <v>239</v>
      </c>
      <c r="B194">
        <v>2015</v>
      </c>
      <c r="C194" s="14">
        <v>43054.608923611115</v>
      </c>
      <c r="D194">
        <v>3</v>
      </c>
      <c r="F194" t="b">
        <v>1</v>
      </c>
    </row>
    <row r="195" spans="1:6">
      <c r="A195" t="s">
        <v>239</v>
      </c>
      <c r="B195">
        <v>2015</v>
      </c>
      <c r="C195" s="14">
        <v>43054.608923611115</v>
      </c>
      <c r="D195">
        <v>4</v>
      </c>
      <c r="F195" t="b">
        <v>1</v>
      </c>
    </row>
    <row r="196" spans="1:6">
      <c r="A196" t="s">
        <v>192</v>
      </c>
      <c r="B196">
        <v>2013</v>
      </c>
      <c r="C196" s="14">
        <v>43054.608923611115</v>
      </c>
      <c r="D196">
        <v>1</v>
      </c>
      <c r="E196" t="s">
        <v>4415</v>
      </c>
      <c r="F196" t="b">
        <v>0</v>
      </c>
    </row>
    <row r="197" spans="1:6">
      <c r="A197" t="s">
        <v>192</v>
      </c>
      <c r="B197">
        <v>2013</v>
      </c>
      <c r="C197" s="14">
        <v>43054.608923611115</v>
      </c>
      <c r="D197">
        <v>2</v>
      </c>
      <c r="E197" t="s">
        <v>4416</v>
      </c>
      <c r="F197" t="b">
        <v>0</v>
      </c>
    </row>
    <row r="198" spans="1:6">
      <c r="A198" t="s">
        <v>192</v>
      </c>
      <c r="B198">
        <v>2013</v>
      </c>
      <c r="C198" s="14">
        <v>43054.608923611115</v>
      </c>
      <c r="D198">
        <v>3</v>
      </c>
      <c r="E198" t="s">
        <v>4417</v>
      </c>
      <c r="F198" t="b">
        <v>0</v>
      </c>
    </row>
    <row r="199" spans="1:6">
      <c r="A199" t="s">
        <v>192</v>
      </c>
      <c r="B199">
        <v>2013</v>
      </c>
      <c r="C199" s="14">
        <v>43054.608923611115</v>
      </c>
      <c r="D199">
        <v>4</v>
      </c>
      <c r="E199" t="s">
        <v>7623</v>
      </c>
      <c r="F199" t="b">
        <v>0</v>
      </c>
    </row>
    <row r="200" spans="1:6" ht="150">
      <c r="A200" t="s">
        <v>192</v>
      </c>
      <c r="B200">
        <v>2013</v>
      </c>
      <c r="C200" s="14">
        <v>43054.608923611115</v>
      </c>
      <c r="D200">
        <v>1</v>
      </c>
      <c r="E200" s="8" t="s">
        <v>4415</v>
      </c>
      <c r="F200" t="b">
        <v>0</v>
      </c>
    </row>
    <row r="201" spans="1:6" ht="409.5">
      <c r="A201" t="s">
        <v>192</v>
      </c>
      <c r="B201">
        <v>2013</v>
      </c>
      <c r="C201" s="14">
        <v>43054.608923611115</v>
      </c>
      <c r="D201">
        <v>2</v>
      </c>
      <c r="E201" s="8" t="s">
        <v>4416</v>
      </c>
      <c r="F201" t="b">
        <v>0</v>
      </c>
    </row>
    <row r="202" spans="1:6" ht="409.5">
      <c r="A202" t="s">
        <v>192</v>
      </c>
      <c r="B202">
        <v>2013</v>
      </c>
      <c r="C202" s="14">
        <v>43054.608923611115</v>
      </c>
      <c r="D202">
        <v>3</v>
      </c>
      <c r="E202" s="8" t="s">
        <v>4417</v>
      </c>
      <c r="F202" t="b">
        <v>0</v>
      </c>
    </row>
    <row r="203" spans="1:6" ht="409.5">
      <c r="A203" t="s">
        <v>192</v>
      </c>
      <c r="B203">
        <v>2013</v>
      </c>
      <c r="C203" s="14">
        <v>43054.608923611115</v>
      </c>
      <c r="D203">
        <v>4</v>
      </c>
      <c r="E203" s="8" t="s">
        <v>7623</v>
      </c>
      <c r="F203" t="b">
        <v>0</v>
      </c>
    </row>
    <row r="204" spans="1:6" ht="150">
      <c r="A204" t="s">
        <v>192</v>
      </c>
      <c r="B204">
        <v>2013</v>
      </c>
      <c r="C204" s="14">
        <v>43054.608923611115</v>
      </c>
      <c r="D204">
        <v>1</v>
      </c>
      <c r="E204" s="8" t="s">
        <v>4415</v>
      </c>
      <c r="F204" t="b">
        <v>0</v>
      </c>
    </row>
    <row r="205" spans="1:6" ht="409.5">
      <c r="A205" t="s">
        <v>192</v>
      </c>
      <c r="B205">
        <v>2013</v>
      </c>
      <c r="C205" s="14">
        <v>43054.608923611115</v>
      </c>
      <c r="D205">
        <v>2</v>
      </c>
      <c r="E205" s="8" t="s">
        <v>4416</v>
      </c>
      <c r="F205" t="b">
        <v>0</v>
      </c>
    </row>
    <row r="206" spans="1:6" ht="409.5">
      <c r="A206" t="s">
        <v>192</v>
      </c>
      <c r="B206">
        <v>2013</v>
      </c>
      <c r="C206" s="14">
        <v>43054.608923611115</v>
      </c>
      <c r="D206">
        <v>3</v>
      </c>
      <c r="E206" s="8" t="s">
        <v>4417</v>
      </c>
      <c r="F206" t="b">
        <v>0</v>
      </c>
    </row>
    <row r="207" spans="1:6" ht="409.5">
      <c r="A207" t="s">
        <v>192</v>
      </c>
      <c r="B207">
        <v>2013</v>
      </c>
      <c r="C207" s="14">
        <v>43054.608923611115</v>
      </c>
      <c r="D207">
        <v>4</v>
      </c>
      <c r="E207" s="8" t="s">
        <v>7623</v>
      </c>
      <c r="F207" t="b">
        <v>0</v>
      </c>
    </row>
    <row r="208" spans="1:6">
      <c r="A208" t="s">
        <v>192</v>
      </c>
      <c r="B208">
        <v>2013</v>
      </c>
      <c r="C208" s="14">
        <v>43054.608923611115</v>
      </c>
      <c r="D208">
        <v>1</v>
      </c>
      <c r="E208" t="s">
        <v>4415</v>
      </c>
      <c r="F208" t="b">
        <v>1</v>
      </c>
    </row>
    <row r="209" spans="1:6">
      <c r="A209" t="s">
        <v>192</v>
      </c>
      <c r="B209">
        <v>2013</v>
      </c>
      <c r="C209" s="14">
        <v>43054.608923611115</v>
      </c>
      <c r="D209">
        <v>2</v>
      </c>
      <c r="E209" t="s">
        <v>4416</v>
      </c>
      <c r="F209" t="b">
        <v>1</v>
      </c>
    </row>
    <row r="210" spans="1:6">
      <c r="A210" t="s">
        <v>192</v>
      </c>
      <c r="B210">
        <v>2013</v>
      </c>
      <c r="C210" s="14">
        <v>43054.608923611115</v>
      </c>
      <c r="D210">
        <v>3</v>
      </c>
      <c r="E210" t="s">
        <v>4417</v>
      </c>
      <c r="F210" t="b">
        <v>1</v>
      </c>
    </row>
    <row r="211" spans="1:6">
      <c r="A211" t="s">
        <v>192</v>
      </c>
      <c r="B211">
        <v>2013</v>
      </c>
      <c r="C211" s="14">
        <v>43054.608923611115</v>
      </c>
      <c r="D211">
        <v>4</v>
      </c>
      <c r="E211" t="s">
        <v>7623</v>
      </c>
      <c r="F211" t="b">
        <v>1</v>
      </c>
    </row>
    <row r="212" spans="1:6">
      <c r="A212" t="s">
        <v>192</v>
      </c>
      <c r="B212">
        <v>2014</v>
      </c>
      <c r="C212" s="14">
        <v>43054.608923611115</v>
      </c>
      <c r="D212">
        <v>1</v>
      </c>
      <c r="E212" t="s">
        <v>4415</v>
      </c>
      <c r="F212" t="b">
        <v>0</v>
      </c>
    </row>
    <row r="213" spans="1:6">
      <c r="A213" t="s">
        <v>192</v>
      </c>
      <c r="B213">
        <v>2014</v>
      </c>
      <c r="C213" s="14">
        <v>43054.608923611115</v>
      </c>
      <c r="D213">
        <v>2</v>
      </c>
      <c r="E213" t="s">
        <v>4416</v>
      </c>
      <c r="F213" t="b">
        <v>0</v>
      </c>
    </row>
    <row r="214" spans="1:6">
      <c r="A214" t="s">
        <v>192</v>
      </c>
      <c r="B214">
        <v>2014</v>
      </c>
      <c r="C214" s="14">
        <v>43054.608923611115</v>
      </c>
      <c r="D214">
        <v>3</v>
      </c>
      <c r="E214" t="s">
        <v>4417</v>
      </c>
      <c r="F214" t="b">
        <v>0</v>
      </c>
    </row>
    <row r="215" spans="1:6">
      <c r="A215" t="s">
        <v>192</v>
      </c>
      <c r="B215">
        <v>2014</v>
      </c>
      <c r="C215" s="14">
        <v>43054.608923611115</v>
      </c>
      <c r="D215">
        <v>4</v>
      </c>
      <c r="E215" t="s">
        <v>7623</v>
      </c>
      <c r="F215" t="b">
        <v>0</v>
      </c>
    </row>
    <row r="216" spans="1:6">
      <c r="A216" t="s">
        <v>192</v>
      </c>
      <c r="B216">
        <v>2014</v>
      </c>
      <c r="C216" s="14">
        <v>43054.608923611115</v>
      </c>
      <c r="D216">
        <v>1</v>
      </c>
      <c r="E216" t="s">
        <v>4415</v>
      </c>
      <c r="F216" t="b">
        <v>0</v>
      </c>
    </row>
    <row r="217" spans="1:6">
      <c r="A217" t="s">
        <v>192</v>
      </c>
      <c r="B217">
        <v>2014</v>
      </c>
      <c r="C217" s="14">
        <v>43054.608923611115</v>
      </c>
      <c r="D217">
        <v>2</v>
      </c>
      <c r="E217" t="s">
        <v>4416</v>
      </c>
      <c r="F217" t="b">
        <v>0</v>
      </c>
    </row>
    <row r="218" spans="1:6">
      <c r="A218" t="s">
        <v>192</v>
      </c>
      <c r="B218">
        <v>2014</v>
      </c>
      <c r="C218" s="14">
        <v>43054.608923611115</v>
      </c>
      <c r="D218">
        <v>3</v>
      </c>
      <c r="E218" t="s">
        <v>4417</v>
      </c>
      <c r="F218" t="b">
        <v>0</v>
      </c>
    </row>
    <row r="219" spans="1:6">
      <c r="A219" t="s">
        <v>192</v>
      </c>
      <c r="B219">
        <v>2014</v>
      </c>
      <c r="C219" s="14">
        <v>43054.608923611115</v>
      </c>
      <c r="D219">
        <v>4</v>
      </c>
      <c r="E219" t="s">
        <v>7623</v>
      </c>
      <c r="F219" t="b">
        <v>0</v>
      </c>
    </row>
    <row r="220" spans="1:6">
      <c r="A220" t="s">
        <v>192</v>
      </c>
      <c r="B220">
        <v>2014</v>
      </c>
      <c r="C220" s="14">
        <v>43054.608923611115</v>
      </c>
      <c r="D220">
        <v>1</v>
      </c>
      <c r="E220" t="s">
        <v>4415</v>
      </c>
      <c r="F220" t="b">
        <v>1</v>
      </c>
    </row>
    <row r="221" spans="1:6">
      <c r="A221" t="s">
        <v>192</v>
      </c>
      <c r="B221">
        <v>2014</v>
      </c>
      <c r="C221" s="14">
        <v>43054.608923611115</v>
      </c>
      <c r="D221">
        <v>2</v>
      </c>
      <c r="E221" t="s">
        <v>4416</v>
      </c>
      <c r="F221" t="b">
        <v>1</v>
      </c>
    </row>
    <row r="222" spans="1:6">
      <c r="A222" t="s">
        <v>192</v>
      </c>
      <c r="B222">
        <v>2014</v>
      </c>
      <c r="C222" s="14">
        <v>43054.608923611115</v>
      </c>
      <c r="D222">
        <v>3</v>
      </c>
      <c r="E222" t="s">
        <v>4417</v>
      </c>
      <c r="F222" t="b">
        <v>1</v>
      </c>
    </row>
    <row r="223" spans="1:6">
      <c r="A223" t="s">
        <v>192</v>
      </c>
      <c r="B223">
        <v>2014</v>
      </c>
      <c r="C223" s="14">
        <v>43054.608923611115</v>
      </c>
      <c r="D223">
        <v>4</v>
      </c>
      <c r="E223" t="s">
        <v>7623</v>
      </c>
      <c r="F223" t="b">
        <v>1</v>
      </c>
    </row>
    <row r="224" spans="1:6">
      <c r="A224" t="s">
        <v>254</v>
      </c>
      <c r="B224">
        <v>2013</v>
      </c>
      <c r="C224" s="14">
        <v>43054.608923611115</v>
      </c>
      <c r="D224">
        <v>1</v>
      </c>
      <c r="E224" t="s">
        <v>4447</v>
      </c>
      <c r="F224" t="b">
        <v>1</v>
      </c>
    </row>
    <row r="225" spans="1:6">
      <c r="A225" t="s">
        <v>254</v>
      </c>
      <c r="B225">
        <v>2013</v>
      </c>
      <c r="C225" s="14">
        <v>43054.608923611115</v>
      </c>
      <c r="D225">
        <v>2</v>
      </c>
      <c r="E225" t="s">
        <v>4448</v>
      </c>
      <c r="F225" t="b">
        <v>1</v>
      </c>
    </row>
    <row r="226" spans="1:6">
      <c r="A226" t="s">
        <v>254</v>
      </c>
      <c r="B226">
        <v>2013</v>
      </c>
      <c r="C226" s="14">
        <v>43054.608923611115</v>
      </c>
      <c r="D226">
        <v>3</v>
      </c>
      <c r="E226" t="s">
        <v>4448</v>
      </c>
      <c r="F226" t="b">
        <v>1</v>
      </c>
    </row>
    <row r="227" spans="1:6">
      <c r="A227" t="s">
        <v>254</v>
      </c>
      <c r="B227">
        <v>2013</v>
      </c>
      <c r="C227" s="14">
        <v>43054.608923611115</v>
      </c>
      <c r="D227">
        <v>4</v>
      </c>
      <c r="E227" t="s">
        <v>4448</v>
      </c>
      <c r="F227" t="b">
        <v>1</v>
      </c>
    </row>
    <row r="228" spans="1:6" ht="150">
      <c r="A228" t="s">
        <v>192</v>
      </c>
      <c r="B228">
        <v>2015</v>
      </c>
      <c r="C228" s="14">
        <v>43054.608923611115</v>
      </c>
      <c r="D228">
        <v>1</v>
      </c>
      <c r="E228" s="8" t="s">
        <v>4415</v>
      </c>
      <c r="F228" t="b">
        <v>1</v>
      </c>
    </row>
    <row r="229" spans="1:6">
      <c r="A229" t="s">
        <v>192</v>
      </c>
      <c r="B229">
        <v>2015</v>
      </c>
      <c r="C229" s="14">
        <v>43054.608923611115</v>
      </c>
      <c r="D229">
        <v>2</v>
      </c>
      <c r="E229" t="s">
        <v>4416</v>
      </c>
      <c r="F229" t="b">
        <v>1</v>
      </c>
    </row>
    <row r="230" spans="1:6">
      <c r="A230" t="s">
        <v>192</v>
      </c>
      <c r="B230">
        <v>2015</v>
      </c>
      <c r="C230" s="14">
        <v>43054.608923611115</v>
      </c>
      <c r="D230">
        <v>3</v>
      </c>
      <c r="E230" t="s">
        <v>4417</v>
      </c>
      <c r="F230" t="b">
        <v>1</v>
      </c>
    </row>
    <row r="231" spans="1:6">
      <c r="A231" t="s">
        <v>192</v>
      </c>
      <c r="B231">
        <v>2015</v>
      </c>
      <c r="C231" s="14">
        <v>43054.608923611115</v>
      </c>
      <c r="D231">
        <v>4</v>
      </c>
      <c r="E231" t="s">
        <v>7623</v>
      </c>
      <c r="F231" t="b">
        <v>1</v>
      </c>
    </row>
    <row r="232" spans="1:6">
      <c r="A232" t="s">
        <v>254</v>
      </c>
      <c r="B232">
        <v>2014</v>
      </c>
      <c r="C232" s="14">
        <v>43054.608923611115</v>
      </c>
      <c r="D232">
        <v>1</v>
      </c>
      <c r="E232" t="s">
        <v>4447</v>
      </c>
      <c r="F232" t="b">
        <v>1</v>
      </c>
    </row>
    <row r="233" spans="1:6">
      <c r="A233" t="s">
        <v>254</v>
      </c>
      <c r="B233">
        <v>2014</v>
      </c>
      <c r="C233" s="14">
        <v>43054.608923611115</v>
      </c>
      <c r="D233">
        <v>2</v>
      </c>
      <c r="E233" t="s">
        <v>4448</v>
      </c>
      <c r="F233" t="b">
        <v>1</v>
      </c>
    </row>
    <row r="234" spans="1:6">
      <c r="A234" t="s">
        <v>254</v>
      </c>
      <c r="B234">
        <v>2014</v>
      </c>
      <c r="C234" s="14">
        <v>43054.608923611115</v>
      </c>
      <c r="D234">
        <v>3</v>
      </c>
      <c r="E234" t="s">
        <v>4448</v>
      </c>
      <c r="F234" t="b">
        <v>1</v>
      </c>
    </row>
    <row r="235" spans="1:6">
      <c r="A235" t="s">
        <v>254</v>
      </c>
      <c r="B235">
        <v>2014</v>
      </c>
      <c r="C235" s="14">
        <v>43054.608923611115</v>
      </c>
      <c r="D235">
        <v>4</v>
      </c>
      <c r="E235" t="s">
        <v>4448</v>
      </c>
      <c r="F235" t="b">
        <v>1</v>
      </c>
    </row>
    <row r="236" spans="1:6">
      <c r="A236" t="s">
        <v>254</v>
      </c>
      <c r="B236">
        <v>2015</v>
      </c>
      <c r="C236" s="14">
        <v>43054.608923611115</v>
      </c>
      <c r="D236">
        <v>1</v>
      </c>
      <c r="E236" t="s">
        <v>4447</v>
      </c>
      <c r="F236" t="b">
        <v>1</v>
      </c>
    </row>
    <row r="237" spans="1:6">
      <c r="A237" t="s">
        <v>254</v>
      </c>
      <c r="B237">
        <v>2015</v>
      </c>
      <c r="C237" s="14">
        <v>43054.608923611115</v>
      </c>
      <c r="D237">
        <v>2</v>
      </c>
      <c r="E237" t="s">
        <v>4448</v>
      </c>
      <c r="F237" t="b">
        <v>1</v>
      </c>
    </row>
    <row r="238" spans="1:6">
      <c r="A238" t="s">
        <v>254</v>
      </c>
      <c r="B238">
        <v>2015</v>
      </c>
      <c r="C238" s="14">
        <v>43054.608923611115</v>
      </c>
      <c r="D238">
        <v>3</v>
      </c>
      <c r="E238" t="s">
        <v>4448</v>
      </c>
      <c r="F238" t="b">
        <v>1</v>
      </c>
    </row>
    <row r="239" spans="1:6">
      <c r="A239" t="s">
        <v>254</v>
      </c>
      <c r="B239">
        <v>2015</v>
      </c>
      <c r="C239" s="14">
        <v>43054.608923611115</v>
      </c>
      <c r="D239">
        <v>4</v>
      </c>
      <c r="E239" t="s">
        <v>4448</v>
      </c>
      <c r="F239" t="b">
        <v>1</v>
      </c>
    </row>
    <row r="240" spans="1:6">
      <c r="A240" t="s">
        <v>215</v>
      </c>
      <c r="B240">
        <v>2013</v>
      </c>
      <c r="C240" s="14">
        <v>43054.608923611115</v>
      </c>
      <c r="D240">
        <v>1</v>
      </c>
      <c r="F240" t="b">
        <v>0</v>
      </c>
    </row>
    <row r="241" spans="1:6">
      <c r="A241" t="s">
        <v>215</v>
      </c>
      <c r="B241">
        <v>2013</v>
      </c>
      <c r="C241" s="14">
        <v>43054.608923611115</v>
      </c>
      <c r="D241">
        <v>2</v>
      </c>
      <c r="F241" t="b">
        <v>0</v>
      </c>
    </row>
    <row r="242" spans="1:6">
      <c r="A242" t="s">
        <v>215</v>
      </c>
      <c r="B242">
        <v>2013</v>
      </c>
      <c r="C242" s="14">
        <v>43054.608923611115</v>
      </c>
      <c r="D242">
        <v>3</v>
      </c>
      <c r="F242" t="b">
        <v>0</v>
      </c>
    </row>
    <row r="243" spans="1:6">
      <c r="A243" t="s">
        <v>215</v>
      </c>
      <c r="B243">
        <v>2013</v>
      </c>
      <c r="C243" s="14">
        <v>43054.608923611115</v>
      </c>
      <c r="D243">
        <v>4</v>
      </c>
      <c r="F243" t="b">
        <v>0</v>
      </c>
    </row>
    <row r="244" spans="1:6">
      <c r="A244" t="s">
        <v>215</v>
      </c>
      <c r="B244">
        <v>2014</v>
      </c>
      <c r="C244" s="14">
        <v>43054.608923611115</v>
      </c>
      <c r="D244">
        <v>1</v>
      </c>
      <c r="F244" t="b">
        <v>0</v>
      </c>
    </row>
    <row r="245" spans="1:6">
      <c r="A245" t="s">
        <v>215</v>
      </c>
      <c r="B245">
        <v>2014</v>
      </c>
      <c r="C245" s="14">
        <v>43054.608923611115</v>
      </c>
      <c r="D245">
        <v>2</v>
      </c>
      <c r="F245" t="b">
        <v>0</v>
      </c>
    </row>
    <row r="246" spans="1:6">
      <c r="A246" t="s">
        <v>215</v>
      </c>
      <c r="B246">
        <v>2014</v>
      </c>
      <c r="C246" s="14">
        <v>43054.608923611115</v>
      </c>
      <c r="D246">
        <v>3</v>
      </c>
      <c r="F246" t="b">
        <v>0</v>
      </c>
    </row>
    <row r="247" spans="1:6">
      <c r="A247" t="s">
        <v>215</v>
      </c>
      <c r="B247">
        <v>2014</v>
      </c>
      <c r="C247" s="14">
        <v>43054.608923611115</v>
      </c>
      <c r="D247">
        <v>4</v>
      </c>
      <c r="F247" t="b">
        <v>0</v>
      </c>
    </row>
    <row r="248" spans="1:6">
      <c r="A248" t="s">
        <v>215</v>
      </c>
      <c r="B248">
        <v>2014</v>
      </c>
      <c r="C248" s="14">
        <v>43054.608923611115</v>
      </c>
      <c r="D248">
        <v>1</v>
      </c>
      <c r="F248" t="b">
        <v>1</v>
      </c>
    </row>
    <row r="249" spans="1:6">
      <c r="A249" t="s">
        <v>215</v>
      </c>
      <c r="B249">
        <v>2014</v>
      </c>
      <c r="C249" s="14">
        <v>43054.608923611115</v>
      </c>
      <c r="D249">
        <v>2</v>
      </c>
      <c r="F249" t="b">
        <v>1</v>
      </c>
    </row>
    <row r="250" spans="1:6">
      <c r="A250" t="s">
        <v>215</v>
      </c>
      <c r="B250">
        <v>2014</v>
      </c>
      <c r="C250" s="14">
        <v>43054.608923611115</v>
      </c>
      <c r="D250">
        <v>3</v>
      </c>
      <c r="F250" t="b">
        <v>1</v>
      </c>
    </row>
    <row r="251" spans="1:6">
      <c r="A251" t="s">
        <v>215</v>
      </c>
      <c r="B251">
        <v>2014</v>
      </c>
      <c r="C251" s="14">
        <v>43054.608923611115</v>
      </c>
      <c r="D251">
        <v>4</v>
      </c>
      <c r="F251" t="b">
        <v>1</v>
      </c>
    </row>
    <row r="252" spans="1:6">
      <c r="A252" t="s">
        <v>215</v>
      </c>
      <c r="B252">
        <v>2013</v>
      </c>
      <c r="C252" s="14">
        <v>43054.608923611115</v>
      </c>
      <c r="D252">
        <v>1</v>
      </c>
      <c r="F252" t="b">
        <v>1</v>
      </c>
    </row>
    <row r="253" spans="1:6">
      <c r="A253" t="s">
        <v>215</v>
      </c>
      <c r="B253">
        <v>2013</v>
      </c>
      <c r="C253" s="14">
        <v>43054.608923611115</v>
      </c>
      <c r="D253">
        <v>2</v>
      </c>
      <c r="F253" t="b">
        <v>1</v>
      </c>
    </row>
    <row r="254" spans="1:6">
      <c r="A254" t="s">
        <v>215</v>
      </c>
      <c r="B254">
        <v>2013</v>
      </c>
      <c r="C254" s="14">
        <v>43054.608923611115</v>
      </c>
      <c r="D254">
        <v>3</v>
      </c>
      <c r="F254" t="b">
        <v>1</v>
      </c>
    </row>
    <row r="255" spans="1:6">
      <c r="A255" t="s">
        <v>215</v>
      </c>
      <c r="B255">
        <v>2013</v>
      </c>
      <c r="C255" s="14">
        <v>43054.608923611115</v>
      </c>
      <c r="D255">
        <v>4</v>
      </c>
      <c r="F255" t="b">
        <v>1</v>
      </c>
    </row>
    <row r="256" spans="1:6">
      <c r="A256" t="s">
        <v>215</v>
      </c>
      <c r="B256">
        <v>2015</v>
      </c>
      <c r="C256" s="14">
        <v>43054.608923611115</v>
      </c>
      <c r="D256">
        <v>1</v>
      </c>
      <c r="E256" t="s">
        <v>7624</v>
      </c>
      <c r="F256" t="b">
        <v>1</v>
      </c>
    </row>
    <row r="257" spans="1:6">
      <c r="A257" t="s">
        <v>215</v>
      </c>
      <c r="B257">
        <v>2015</v>
      </c>
      <c r="C257" s="14">
        <v>43054.608923611115</v>
      </c>
      <c r="D257">
        <v>2</v>
      </c>
      <c r="E257" t="s">
        <v>7624</v>
      </c>
      <c r="F257" t="b">
        <v>1</v>
      </c>
    </row>
    <row r="258" spans="1:6">
      <c r="A258" t="s">
        <v>215</v>
      </c>
      <c r="B258">
        <v>2015</v>
      </c>
      <c r="C258" s="14">
        <v>43054.608923611115</v>
      </c>
      <c r="D258">
        <v>3</v>
      </c>
      <c r="E258" t="s">
        <v>7625</v>
      </c>
      <c r="F258" t="b">
        <v>1</v>
      </c>
    </row>
    <row r="259" spans="1:6">
      <c r="A259" t="s">
        <v>215</v>
      </c>
      <c r="B259">
        <v>2015</v>
      </c>
      <c r="C259" s="14">
        <v>43054.608923611115</v>
      </c>
      <c r="D259">
        <v>4</v>
      </c>
      <c r="E259" t="s">
        <v>7626</v>
      </c>
      <c r="F259" t="b">
        <v>1</v>
      </c>
    </row>
    <row r="260" spans="1:6">
      <c r="A260" t="s">
        <v>205</v>
      </c>
      <c r="B260">
        <v>2013</v>
      </c>
      <c r="C260" s="14">
        <v>43054.608923611115</v>
      </c>
      <c r="D260">
        <v>1</v>
      </c>
      <c r="E260" t="s">
        <v>7605</v>
      </c>
      <c r="F260" t="b">
        <v>0</v>
      </c>
    </row>
    <row r="261" spans="1:6">
      <c r="A261" t="s">
        <v>205</v>
      </c>
      <c r="B261">
        <v>2013</v>
      </c>
      <c r="C261" s="14">
        <v>43054.608923611115</v>
      </c>
      <c r="D261">
        <v>2</v>
      </c>
      <c r="E261" t="s">
        <v>4422</v>
      </c>
      <c r="F261" t="b">
        <v>0</v>
      </c>
    </row>
    <row r="262" spans="1:6">
      <c r="A262" t="s">
        <v>205</v>
      </c>
      <c r="B262">
        <v>2013</v>
      </c>
      <c r="C262" s="14">
        <v>43054.608923611115</v>
      </c>
      <c r="D262">
        <v>3</v>
      </c>
      <c r="E262" t="s">
        <v>7627</v>
      </c>
      <c r="F262" t="b">
        <v>0</v>
      </c>
    </row>
    <row r="263" spans="1:6">
      <c r="A263" t="s">
        <v>205</v>
      </c>
      <c r="B263">
        <v>2013</v>
      </c>
      <c r="C263" s="14">
        <v>43054.608923611115</v>
      </c>
      <c r="D263">
        <v>4</v>
      </c>
      <c r="E263" t="s">
        <v>7628</v>
      </c>
      <c r="F263" t="b">
        <v>0</v>
      </c>
    </row>
    <row r="264" spans="1:6">
      <c r="A264" t="s">
        <v>205</v>
      </c>
      <c r="B264">
        <v>2013</v>
      </c>
      <c r="C264" s="14">
        <v>43054.608923611115</v>
      </c>
      <c r="D264">
        <v>1</v>
      </c>
      <c r="E264" t="s">
        <v>7605</v>
      </c>
      <c r="F264" t="b">
        <v>1</v>
      </c>
    </row>
    <row r="265" spans="1:6">
      <c r="A265" t="s">
        <v>205</v>
      </c>
      <c r="B265">
        <v>2013</v>
      </c>
      <c r="C265" s="14">
        <v>43054.608923611115</v>
      </c>
      <c r="D265">
        <v>2</v>
      </c>
      <c r="E265" t="s">
        <v>4422</v>
      </c>
      <c r="F265" t="b">
        <v>1</v>
      </c>
    </row>
    <row r="266" spans="1:6">
      <c r="A266" t="s">
        <v>205</v>
      </c>
      <c r="B266">
        <v>2013</v>
      </c>
      <c r="C266" s="14">
        <v>43054.608923611115</v>
      </c>
      <c r="D266">
        <v>3</v>
      </c>
      <c r="E266" t="s">
        <v>7627</v>
      </c>
      <c r="F266" t="b">
        <v>1</v>
      </c>
    </row>
    <row r="267" spans="1:6">
      <c r="A267" t="s">
        <v>205</v>
      </c>
      <c r="B267">
        <v>2013</v>
      </c>
      <c r="C267" s="14">
        <v>43054.608923611115</v>
      </c>
      <c r="D267">
        <v>4</v>
      </c>
      <c r="E267" t="s">
        <v>7628</v>
      </c>
      <c r="F267" t="b">
        <v>1</v>
      </c>
    </row>
    <row r="268" spans="1:6" ht="409.5">
      <c r="A268" t="s">
        <v>205</v>
      </c>
      <c r="B268">
        <v>2013</v>
      </c>
      <c r="C268" s="14">
        <v>43054.608923611115</v>
      </c>
      <c r="D268">
        <v>1</v>
      </c>
      <c r="E268" s="8" t="s">
        <v>7605</v>
      </c>
      <c r="F268" t="b">
        <v>0</v>
      </c>
    </row>
    <row r="269" spans="1:6" ht="409.5">
      <c r="A269" t="s">
        <v>205</v>
      </c>
      <c r="B269">
        <v>2013</v>
      </c>
      <c r="C269" s="14">
        <v>43054.608923611115</v>
      </c>
      <c r="D269">
        <v>2</v>
      </c>
      <c r="E269" s="8" t="s">
        <v>4422</v>
      </c>
      <c r="F269" t="b">
        <v>0</v>
      </c>
    </row>
    <row r="270" spans="1:6">
      <c r="A270" t="s">
        <v>205</v>
      </c>
      <c r="B270">
        <v>2013</v>
      </c>
      <c r="C270" s="14">
        <v>43054.608923611115</v>
      </c>
      <c r="D270">
        <v>3</v>
      </c>
      <c r="E270" t="s">
        <v>7627</v>
      </c>
      <c r="F270" t="b">
        <v>0</v>
      </c>
    </row>
    <row r="271" spans="1:6" ht="409.5">
      <c r="A271" t="s">
        <v>205</v>
      </c>
      <c r="B271">
        <v>2013</v>
      </c>
      <c r="C271" s="14">
        <v>43054.608923611115</v>
      </c>
      <c r="D271">
        <v>4</v>
      </c>
      <c r="E271" s="8" t="s">
        <v>7628</v>
      </c>
      <c r="F271" t="b">
        <v>0</v>
      </c>
    </row>
    <row r="272" spans="1:6">
      <c r="A272" t="s">
        <v>205</v>
      </c>
      <c r="B272">
        <v>2013</v>
      </c>
      <c r="C272" s="14">
        <v>43054.608923611115</v>
      </c>
      <c r="D272">
        <v>1</v>
      </c>
      <c r="E272" t="s">
        <v>7605</v>
      </c>
      <c r="F272" t="b">
        <v>0</v>
      </c>
    </row>
    <row r="273" spans="1:6">
      <c r="A273" t="s">
        <v>205</v>
      </c>
      <c r="B273">
        <v>2013</v>
      </c>
      <c r="C273" s="14">
        <v>43054.608923611115</v>
      </c>
      <c r="D273">
        <v>2</v>
      </c>
      <c r="E273" t="s">
        <v>4422</v>
      </c>
      <c r="F273" t="b">
        <v>0</v>
      </c>
    </row>
    <row r="274" spans="1:6">
      <c r="A274" t="s">
        <v>205</v>
      </c>
      <c r="B274">
        <v>2013</v>
      </c>
      <c r="C274" s="14">
        <v>43054.608923611115</v>
      </c>
      <c r="D274">
        <v>3</v>
      </c>
      <c r="E274" t="s">
        <v>7627</v>
      </c>
      <c r="F274" t="b">
        <v>0</v>
      </c>
    </row>
    <row r="275" spans="1:6">
      <c r="A275" t="s">
        <v>205</v>
      </c>
      <c r="B275">
        <v>2013</v>
      </c>
      <c r="C275" s="14">
        <v>43054.608923611115</v>
      </c>
      <c r="D275">
        <v>4</v>
      </c>
      <c r="E275" t="s">
        <v>7628</v>
      </c>
      <c r="F275" t="b">
        <v>0</v>
      </c>
    </row>
    <row r="276" spans="1:6">
      <c r="A276" t="s">
        <v>205</v>
      </c>
      <c r="B276">
        <v>2014</v>
      </c>
      <c r="C276" s="14">
        <v>43054.608923611115</v>
      </c>
      <c r="D276">
        <v>1</v>
      </c>
      <c r="E276" t="s">
        <v>7605</v>
      </c>
      <c r="F276" t="b">
        <v>1</v>
      </c>
    </row>
    <row r="277" spans="1:6">
      <c r="A277" t="s">
        <v>205</v>
      </c>
      <c r="B277">
        <v>2014</v>
      </c>
      <c r="C277" s="14">
        <v>43054.608923611115</v>
      </c>
      <c r="D277">
        <v>2</v>
      </c>
      <c r="E277" t="s">
        <v>4422</v>
      </c>
      <c r="F277" t="b">
        <v>1</v>
      </c>
    </row>
    <row r="278" spans="1:6">
      <c r="A278" t="s">
        <v>205</v>
      </c>
      <c r="B278">
        <v>2014</v>
      </c>
      <c r="C278" s="14">
        <v>43054.608923611115</v>
      </c>
      <c r="D278">
        <v>3</v>
      </c>
      <c r="E278" t="s">
        <v>7606</v>
      </c>
      <c r="F278" t="b">
        <v>1</v>
      </c>
    </row>
    <row r="279" spans="1:6">
      <c r="A279" t="s">
        <v>205</v>
      </c>
      <c r="B279">
        <v>2014</v>
      </c>
      <c r="C279" s="14">
        <v>43054.608923611115</v>
      </c>
      <c r="D279">
        <v>4</v>
      </c>
      <c r="E279" t="s">
        <v>7607</v>
      </c>
      <c r="F279" t="b">
        <v>1</v>
      </c>
    </row>
    <row r="280" spans="1:6">
      <c r="A280" t="s">
        <v>311</v>
      </c>
      <c r="B280">
        <v>2013</v>
      </c>
      <c r="C280" s="14">
        <v>43054.608923611115</v>
      </c>
      <c r="D280">
        <v>1</v>
      </c>
      <c r="E280" t="s">
        <v>7629</v>
      </c>
      <c r="F280" t="b">
        <v>1</v>
      </c>
    </row>
    <row r="281" spans="1:6">
      <c r="A281" t="s">
        <v>311</v>
      </c>
      <c r="B281">
        <v>2013</v>
      </c>
      <c r="C281" s="14">
        <v>43054.608923611115</v>
      </c>
      <c r="D281">
        <v>2</v>
      </c>
      <c r="E281" t="s">
        <v>4483</v>
      </c>
      <c r="F281" t="b">
        <v>1</v>
      </c>
    </row>
    <row r="282" spans="1:6">
      <c r="A282" t="s">
        <v>311</v>
      </c>
      <c r="B282">
        <v>2013</v>
      </c>
      <c r="C282" s="14">
        <v>43054.608923611115</v>
      </c>
      <c r="D282">
        <v>3</v>
      </c>
      <c r="E282" t="s">
        <v>4484</v>
      </c>
      <c r="F282" t="b">
        <v>1</v>
      </c>
    </row>
    <row r="283" spans="1:6">
      <c r="A283" t="s">
        <v>311</v>
      </c>
      <c r="B283">
        <v>2013</v>
      </c>
      <c r="C283" s="14">
        <v>43054.608923611115</v>
      </c>
      <c r="D283">
        <v>4</v>
      </c>
      <c r="E283" t="s">
        <v>7630</v>
      </c>
      <c r="F283" t="b">
        <v>1</v>
      </c>
    </row>
    <row r="284" spans="1:6" ht="409.5">
      <c r="A284" t="s">
        <v>311</v>
      </c>
      <c r="B284">
        <v>2014</v>
      </c>
      <c r="C284" s="14">
        <v>43054.608923611115</v>
      </c>
      <c r="D284">
        <v>1</v>
      </c>
      <c r="E284" s="8" t="s">
        <v>7631</v>
      </c>
      <c r="F284" t="b">
        <v>1</v>
      </c>
    </row>
    <row r="285" spans="1:6" ht="105">
      <c r="A285" t="s">
        <v>311</v>
      </c>
      <c r="B285">
        <v>2014</v>
      </c>
      <c r="C285" s="14">
        <v>43054.608923611115</v>
      </c>
      <c r="D285">
        <v>2</v>
      </c>
      <c r="E285" s="8" t="s">
        <v>4466</v>
      </c>
      <c r="F285" t="b">
        <v>1</v>
      </c>
    </row>
    <row r="286" spans="1:6" ht="255">
      <c r="A286" t="s">
        <v>311</v>
      </c>
      <c r="B286">
        <v>2014</v>
      </c>
      <c r="C286" s="14">
        <v>43054.608923611115</v>
      </c>
      <c r="D286">
        <v>3</v>
      </c>
      <c r="E286" s="8" t="s">
        <v>4467</v>
      </c>
      <c r="F286" t="b">
        <v>1</v>
      </c>
    </row>
    <row r="287" spans="1:6">
      <c r="A287" t="s">
        <v>311</v>
      </c>
      <c r="B287">
        <v>2014</v>
      </c>
      <c r="C287" s="14">
        <v>43054.608923611115</v>
      </c>
      <c r="D287">
        <v>4</v>
      </c>
      <c r="E287" t="s">
        <v>7632</v>
      </c>
      <c r="F287" t="b">
        <v>1</v>
      </c>
    </row>
    <row r="288" spans="1:6">
      <c r="A288" t="s">
        <v>311</v>
      </c>
      <c r="B288">
        <v>2015</v>
      </c>
      <c r="C288" s="14">
        <v>43054.608923611115</v>
      </c>
      <c r="D288">
        <v>1</v>
      </c>
      <c r="E288" t="s">
        <v>7633</v>
      </c>
      <c r="F288" t="b">
        <v>1</v>
      </c>
    </row>
    <row r="289" spans="1:6">
      <c r="A289" t="s">
        <v>311</v>
      </c>
      <c r="B289">
        <v>2015</v>
      </c>
      <c r="C289" s="14">
        <v>43054.608923611115</v>
      </c>
      <c r="D289">
        <v>2</v>
      </c>
      <c r="E289" t="s">
        <v>7634</v>
      </c>
      <c r="F289" t="b">
        <v>1</v>
      </c>
    </row>
    <row r="290" spans="1:6">
      <c r="A290" t="s">
        <v>311</v>
      </c>
      <c r="B290">
        <v>2015</v>
      </c>
      <c r="C290" s="14">
        <v>43054.608923611115</v>
      </c>
      <c r="D290">
        <v>3</v>
      </c>
      <c r="E290" t="s">
        <v>7635</v>
      </c>
      <c r="F290" t="b">
        <v>1</v>
      </c>
    </row>
    <row r="291" spans="1:6">
      <c r="A291" t="s">
        <v>311</v>
      </c>
      <c r="B291">
        <v>2015</v>
      </c>
      <c r="C291" s="14">
        <v>43054.608923611115</v>
      </c>
      <c r="D291">
        <v>4</v>
      </c>
      <c r="E291" t="s">
        <v>7636</v>
      </c>
      <c r="F291" t="b">
        <v>1</v>
      </c>
    </row>
    <row r="292" spans="1:6">
      <c r="A292" t="s">
        <v>368</v>
      </c>
      <c r="B292">
        <v>2016</v>
      </c>
      <c r="C292" s="14">
        <v>43054.608923611115</v>
      </c>
      <c r="D292">
        <v>1</v>
      </c>
      <c r="E292" t="s">
        <v>4423</v>
      </c>
      <c r="F292" t="b">
        <v>1</v>
      </c>
    </row>
    <row r="293" spans="1:6">
      <c r="A293" t="s">
        <v>368</v>
      </c>
      <c r="B293">
        <v>2016</v>
      </c>
      <c r="C293" s="14">
        <v>43054.608923611115</v>
      </c>
      <c r="D293">
        <v>2</v>
      </c>
      <c r="E293" t="s">
        <v>4437</v>
      </c>
      <c r="F293" t="b">
        <v>1</v>
      </c>
    </row>
    <row r="294" spans="1:6">
      <c r="A294" t="s">
        <v>368</v>
      </c>
      <c r="B294">
        <v>2016</v>
      </c>
      <c r="C294" s="14">
        <v>43054.608923611115</v>
      </c>
      <c r="D294">
        <v>3</v>
      </c>
      <c r="E294" t="s">
        <v>4438</v>
      </c>
      <c r="F294" t="b">
        <v>1</v>
      </c>
    </row>
    <row r="295" spans="1:6">
      <c r="A295" t="s">
        <v>368</v>
      </c>
      <c r="B295">
        <v>2016</v>
      </c>
      <c r="C295" s="14">
        <v>43054.608923611115</v>
      </c>
      <c r="D295">
        <v>4</v>
      </c>
      <c r="E295" t="s">
        <v>7637</v>
      </c>
      <c r="F295" t="b">
        <v>1</v>
      </c>
    </row>
    <row r="296" spans="1:6">
      <c r="A296" t="s">
        <v>180</v>
      </c>
      <c r="B296">
        <v>2016</v>
      </c>
      <c r="C296" s="14">
        <v>43054.608923611115</v>
      </c>
      <c r="D296">
        <v>1</v>
      </c>
      <c r="F296" t="b">
        <v>1</v>
      </c>
    </row>
    <row r="297" spans="1:6">
      <c r="A297" t="s">
        <v>180</v>
      </c>
      <c r="B297">
        <v>2016</v>
      </c>
      <c r="C297" s="14">
        <v>43054.608923611115</v>
      </c>
      <c r="D297">
        <v>2</v>
      </c>
      <c r="F297" t="b">
        <v>1</v>
      </c>
    </row>
    <row r="298" spans="1:6">
      <c r="A298" t="s">
        <v>180</v>
      </c>
      <c r="B298">
        <v>2016</v>
      </c>
      <c r="C298" s="14">
        <v>43054.608923611115</v>
      </c>
      <c r="D298">
        <v>3</v>
      </c>
      <c r="F298" t="b">
        <v>1</v>
      </c>
    </row>
    <row r="299" spans="1:6">
      <c r="A299" t="s">
        <v>180</v>
      </c>
      <c r="B299">
        <v>2016</v>
      </c>
      <c r="C299" s="14">
        <v>43054.608923611115</v>
      </c>
      <c r="D299">
        <v>4</v>
      </c>
      <c r="F299" t="b">
        <v>1</v>
      </c>
    </row>
    <row r="300" spans="1:6">
      <c r="A300" t="s">
        <v>300</v>
      </c>
      <c r="B300">
        <v>2016</v>
      </c>
      <c r="C300" s="14">
        <v>43054.608923611115</v>
      </c>
      <c r="D300">
        <v>1</v>
      </c>
      <c r="E300" t="s">
        <v>4463</v>
      </c>
      <c r="F300" t="b">
        <v>1</v>
      </c>
    </row>
    <row r="301" spans="1:6">
      <c r="A301" t="s">
        <v>300</v>
      </c>
      <c r="B301">
        <v>2016</v>
      </c>
      <c r="C301" s="14">
        <v>43054.608923611115</v>
      </c>
      <c r="D301">
        <v>2</v>
      </c>
      <c r="E301" t="s">
        <v>4464</v>
      </c>
      <c r="F301" t="b">
        <v>1</v>
      </c>
    </row>
    <row r="302" spans="1:6">
      <c r="A302" t="s">
        <v>300</v>
      </c>
      <c r="B302">
        <v>2016</v>
      </c>
      <c r="C302" s="14">
        <v>43054.608923611115</v>
      </c>
      <c r="D302">
        <v>3</v>
      </c>
      <c r="E302" t="s">
        <v>4464</v>
      </c>
      <c r="F302" t="b">
        <v>1</v>
      </c>
    </row>
    <row r="303" spans="1:6">
      <c r="A303" t="s">
        <v>300</v>
      </c>
      <c r="B303">
        <v>2016</v>
      </c>
      <c r="C303" s="14">
        <v>43054.608923611115</v>
      </c>
      <c r="D303">
        <v>4</v>
      </c>
      <c r="E303" t="s">
        <v>7638</v>
      </c>
      <c r="F303" t="b">
        <v>1</v>
      </c>
    </row>
    <row r="304" spans="1:6">
      <c r="A304" t="s">
        <v>349</v>
      </c>
      <c r="B304">
        <v>2016</v>
      </c>
      <c r="C304" s="14">
        <v>43054.608923611115</v>
      </c>
      <c r="D304">
        <v>1</v>
      </c>
      <c r="E304" t="s">
        <v>4480</v>
      </c>
      <c r="F304" t="b">
        <v>1</v>
      </c>
    </row>
    <row r="305" spans="1:6">
      <c r="A305" t="s">
        <v>349</v>
      </c>
      <c r="B305">
        <v>2016</v>
      </c>
      <c r="C305" s="14">
        <v>43054.608923611115</v>
      </c>
      <c r="D305">
        <v>2</v>
      </c>
      <c r="E305" t="s">
        <v>4463</v>
      </c>
      <c r="F305" t="b">
        <v>1</v>
      </c>
    </row>
    <row r="306" spans="1:6">
      <c r="A306" t="s">
        <v>349</v>
      </c>
      <c r="B306">
        <v>2016</v>
      </c>
      <c r="C306" s="14">
        <v>43054.608923611115</v>
      </c>
      <c r="D306">
        <v>3</v>
      </c>
      <c r="E306" t="s">
        <v>4463</v>
      </c>
      <c r="F306" t="b">
        <v>1</v>
      </c>
    </row>
    <row r="307" spans="1:6">
      <c r="A307" t="s">
        <v>349</v>
      </c>
      <c r="B307">
        <v>2016</v>
      </c>
      <c r="C307" s="14">
        <v>43054.608923611115</v>
      </c>
      <c r="D307">
        <v>4</v>
      </c>
      <c r="E307" t="s">
        <v>4481</v>
      </c>
      <c r="F307" t="b">
        <v>1</v>
      </c>
    </row>
    <row r="308" spans="1:6" ht="409.5">
      <c r="A308" t="s">
        <v>223</v>
      </c>
      <c r="B308">
        <v>2016</v>
      </c>
      <c r="C308" s="14">
        <v>43054.608923611115</v>
      </c>
      <c r="D308">
        <v>1</v>
      </c>
      <c r="E308" s="8" t="s">
        <v>4439</v>
      </c>
      <c r="F308" t="b">
        <v>1</v>
      </c>
    </row>
    <row r="309" spans="1:6" ht="409.5">
      <c r="A309" t="s">
        <v>223</v>
      </c>
      <c r="B309">
        <v>2016</v>
      </c>
      <c r="C309" s="14">
        <v>43054.608923611115</v>
      </c>
      <c r="D309">
        <v>2</v>
      </c>
      <c r="E309" s="8" t="s">
        <v>4439</v>
      </c>
      <c r="F309" t="b">
        <v>1</v>
      </c>
    </row>
    <row r="310" spans="1:6" ht="409.5">
      <c r="A310" t="s">
        <v>223</v>
      </c>
      <c r="B310">
        <v>2016</v>
      </c>
      <c r="C310" s="14">
        <v>43054.608923611115</v>
      </c>
      <c r="D310">
        <v>3</v>
      </c>
      <c r="E310" s="8" t="s">
        <v>7616</v>
      </c>
      <c r="F310" t="b">
        <v>1</v>
      </c>
    </row>
    <row r="311" spans="1:6" ht="409.5">
      <c r="A311" t="s">
        <v>223</v>
      </c>
      <c r="B311">
        <v>2016</v>
      </c>
      <c r="C311" s="14">
        <v>43054.608923611115</v>
      </c>
      <c r="D311">
        <v>4</v>
      </c>
      <c r="E311" s="8" t="s">
        <v>7617</v>
      </c>
      <c r="F311" t="b">
        <v>1</v>
      </c>
    </row>
    <row r="312" spans="1:6">
      <c r="A312" t="s">
        <v>336</v>
      </c>
      <c r="B312">
        <v>2016</v>
      </c>
      <c r="C312" s="14">
        <v>43054.608923611115</v>
      </c>
      <c r="D312">
        <v>1</v>
      </c>
      <c r="E312" t="s">
        <v>4476</v>
      </c>
      <c r="F312" t="b">
        <v>1</v>
      </c>
    </row>
    <row r="313" spans="1:6">
      <c r="A313" t="s">
        <v>336</v>
      </c>
      <c r="B313">
        <v>2016</v>
      </c>
      <c r="C313" s="14">
        <v>43054.608923611115</v>
      </c>
      <c r="D313">
        <v>2</v>
      </c>
      <c r="E313" t="s">
        <v>7639</v>
      </c>
      <c r="F313" t="b">
        <v>1</v>
      </c>
    </row>
    <row r="314" spans="1:6">
      <c r="A314" t="s">
        <v>336</v>
      </c>
      <c r="B314">
        <v>2016</v>
      </c>
      <c r="C314" s="14">
        <v>43054.608923611115</v>
      </c>
      <c r="D314">
        <v>3</v>
      </c>
      <c r="E314" t="s">
        <v>7640</v>
      </c>
      <c r="F314" t="b">
        <v>1</v>
      </c>
    </row>
    <row r="315" spans="1:6">
      <c r="A315" t="s">
        <v>336</v>
      </c>
      <c r="B315">
        <v>2016</v>
      </c>
      <c r="C315" s="14">
        <v>43054.608923611115</v>
      </c>
      <c r="D315">
        <v>4</v>
      </c>
      <c r="E315" t="s">
        <v>7641</v>
      </c>
      <c r="F315" t="b">
        <v>1</v>
      </c>
    </row>
    <row r="316" spans="1:6">
      <c r="A316" t="s">
        <v>199</v>
      </c>
      <c r="B316">
        <v>2013</v>
      </c>
      <c r="C316" s="14">
        <v>43054.608923611115</v>
      </c>
      <c r="D316">
        <v>1</v>
      </c>
      <c r="E316" t="s">
        <v>4419</v>
      </c>
      <c r="F316" t="b">
        <v>1</v>
      </c>
    </row>
    <row r="317" spans="1:6">
      <c r="A317" t="s">
        <v>199</v>
      </c>
      <c r="B317">
        <v>2013</v>
      </c>
      <c r="C317" s="14">
        <v>43054.608923611115</v>
      </c>
      <c r="D317">
        <v>2</v>
      </c>
      <c r="E317" t="s">
        <v>4420</v>
      </c>
      <c r="F317" t="b">
        <v>1</v>
      </c>
    </row>
    <row r="318" spans="1:6">
      <c r="A318" t="s">
        <v>199</v>
      </c>
      <c r="B318">
        <v>2013</v>
      </c>
      <c r="C318" s="14">
        <v>43054.608923611115</v>
      </c>
      <c r="D318">
        <v>3</v>
      </c>
      <c r="E318" t="s">
        <v>4421</v>
      </c>
      <c r="F318" t="b">
        <v>1</v>
      </c>
    </row>
    <row r="319" spans="1:6">
      <c r="A319" t="s">
        <v>199</v>
      </c>
      <c r="B319">
        <v>2013</v>
      </c>
      <c r="C319" s="14">
        <v>43054.608923611115</v>
      </c>
      <c r="D319">
        <v>4</v>
      </c>
      <c r="E319" t="s">
        <v>4418</v>
      </c>
      <c r="F319" t="b">
        <v>1</v>
      </c>
    </row>
    <row r="320" spans="1:6">
      <c r="A320" t="s">
        <v>199</v>
      </c>
      <c r="B320">
        <v>2014</v>
      </c>
      <c r="C320" s="14">
        <v>43054.608923611115</v>
      </c>
      <c r="D320">
        <v>1</v>
      </c>
      <c r="E320" t="s">
        <v>4434</v>
      </c>
      <c r="F320" t="b">
        <v>0</v>
      </c>
    </row>
    <row r="321" spans="1:6">
      <c r="A321" t="s">
        <v>199</v>
      </c>
      <c r="B321">
        <v>2014</v>
      </c>
      <c r="C321" s="14">
        <v>43054.608923611115</v>
      </c>
      <c r="D321">
        <v>2</v>
      </c>
      <c r="E321" t="s">
        <v>4435</v>
      </c>
      <c r="F321" t="b">
        <v>0</v>
      </c>
    </row>
    <row r="322" spans="1:6">
      <c r="A322" t="s">
        <v>199</v>
      </c>
      <c r="B322">
        <v>2014</v>
      </c>
      <c r="C322" s="14">
        <v>43054.608923611115</v>
      </c>
      <c r="D322">
        <v>3</v>
      </c>
      <c r="E322" t="s">
        <v>4436</v>
      </c>
      <c r="F322" t="b">
        <v>0</v>
      </c>
    </row>
    <row r="323" spans="1:6">
      <c r="A323" t="s">
        <v>199</v>
      </c>
      <c r="B323">
        <v>2014</v>
      </c>
      <c r="C323" s="14">
        <v>43054.608923611115</v>
      </c>
      <c r="D323">
        <v>4</v>
      </c>
      <c r="E323" t="s">
        <v>7642</v>
      </c>
      <c r="F323" t="b">
        <v>0</v>
      </c>
    </row>
    <row r="324" spans="1:6">
      <c r="A324" t="s">
        <v>199</v>
      </c>
      <c r="B324">
        <v>2014</v>
      </c>
      <c r="C324" s="14">
        <v>43054.608923611115</v>
      </c>
      <c r="D324">
        <v>1</v>
      </c>
      <c r="E324" t="s">
        <v>4434</v>
      </c>
      <c r="F324" t="b">
        <v>1</v>
      </c>
    </row>
    <row r="325" spans="1:6">
      <c r="A325" t="s">
        <v>199</v>
      </c>
      <c r="B325">
        <v>2014</v>
      </c>
      <c r="C325" s="14">
        <v>43054.608923611115</v>
      </c>
      <c r="D325">
        <v>2</v>
      </c>
      <c r="E325" t="s">
        <v>4435</v>
      </c>
      <c r="F325" t="b">
        <v>1</v>
      </c>
    </row>
    <row r="326" spans="1:6">
      <c r="A326" t="s">
        <v>199</v>
      </c>
      <c r="B326">
        <v>2014</v>
      </c>
      <c r="C326" s="14">
        <v>43054.608923611115</v>
      </c>
      <c r="D326">
        <v>3</v>
      </c>
      <c r="E326" t="s">
        <v>4436</v>
      </c>
      <c r="F326" t="b">
        <v>1</v>
      </c>
    </row>
    <row r="327" spans="1:6">
      <c r="A327" t="s">
        <v>199</v>
      </c>
      <c r="B327">
        <v>2014</v>
      </c>
      <c r="C327" s="14">
        <v>43054.608923611115</v>
      </c>
      <c r="D327">
        <v>4</v>
      </c>
      <c r="E327" t="s">
        <v>7642</v>
      </c>
      <c r="F327" t="b">
        <v>1</v>
      </c>
    </row>
    <row r="328" spans="1:6" ht="240">
      <c r="A328" t="s">
        <v>199</v>
      </c>
      <c r="B328">
        <v>2015</v>
      </c>
      <c r="C328" s="14">
        <v>43054.608923611115</v>
      </c>
      <c r="D328">
        <v>1</v>
      </c>
      <c r="E328" s="8" t="s">
        <v>4434</v>
      </c>
      <c r="F328" t="b">
        <v>1</v>
      </c>
    </row>
    <row r="329" spans="1:6">
      <c r="A329" t="s">
        <v>199</v>
      </c>
      <c r="B329">
        <v>2015</v>
      </c>
      <c r="C329" s="14">
        <v>43054.608923611115</v>
      </c>
      <c r="D329">
        <v>2</v>
      </c>
      <c r="E329" t="s">
        <v>4435</v>
      </c>
      <c r="F329" t="b">
        <v>1</v>
      </c>
    </row>
    <row r="330" spans="1:6">
      <c r="A330" t="s">
        <v>199</v>
      </c>
      <c r="B330">
        <v>2015</v>
      </c>
      <c r="C330" s="14">
        <v>43054.608923611115</v>
      </c>
      <c r="D330">
        <v>3</v>
      </c>
      <c r="E330" t="s">
        <v>4436</v>
      </c>
      <c r="F330" t="b">
        <v>1</v>
      </c>
    </row>
    <row r="331" spans="1:6">
      <c r="A331" t="s">
        <v>199</v>
      </c>
      <c r="B331">
        <v>2015</v>
      </c>
      <c r="C331" s="14">
        <v>43054.608923611115</v>
      </c>
      <c r="D331">
        <v>4</v>
      </c>
      <c r="E331" t="s">
        <v>7642</v>
      </c>
      <c r="F331" t="b">
        <v>1</v>
      </c>
    </row>
    <row r="332" spans="1:6">
      <c r="A332" t="s">
        <v>280</v>
      </c>
      <c r="B332">
        <v>2013</v>
      </c>
      <c r="C332" s="14">
        <v>43054.608923611115</v>
      </c>
      <c r="D332">
        <v>1</v>
      </c>
      <c r="E332" t="s">
        <v>7643</v>
      </c>
      <c r="F332" t="b">
        <v>1</v>
      </c>
    </row>
    <row r="333" spans="1:6">
      <c r="A333" t="s">
        <v>280</v>
      </c>
      <c r="B333">
        <v>2013</v>
      </c>
      <c r="C333" s="14">
        <v>43054.608923611115</v>
      </c>
      <c r="D333">
        <v>2</v>
      </c>
      <c r="F333" t="b">
        <v>1</v>
      </c>
    </row>
    <row r="334" spans="1:6">
      <c r="A334" t="s">
        <v>280</v>
      </c>
      <c r="B334">
        <v>2013</v>
      </c>
      <c r="C334" s="14">
        <v>43054.608923611115</v>
      </c>
      <c r="D334">
        <v>3</v>
      </c>
      <c r="F334" t="b">
        <v>1</v>
      </c>
    </row>
    <row r="335" spans="1:6">
      <c r="A335" t="s">
        <v>280</v>
      </c>
      <c r="B335">
        <v>2013</v>
      </c>
      <c r="C335" s="14">
        <v>43054.608923611115</v>
      </c>
      <c r="D335">
        <v>4</v>
      </c>
      <c r="E335" t="s">
        <v>4452</v>
      </c>
      <c r="F335" t="b">
        <v>1</v>
      </c>
    </row>
    <row r="336" spans="1:6">
      <c r="A336" t="s">
        <v>280</v>
      </c>
      <c r="B336">
        <v>2014</v>
      </c>
      <c r="C336" s="14">
        <v>43054.608923611115</v>
      </c>
      <c r="D336">
        <v>1</v>
      </c>
      <c r="E336" t="s">
        <v>7644</v>
      </c>
      <c r="F336" t="b">
        <v>1</v>
      </c>
    </row>
    <row r="337" spans="1:6">
      <c r="A337" t="s">
        <v>280</v>
      </c>
      <c r="B337">
        <v>2014</v>
      </c>
      <c r="C337" s="14">
        <v>43054.608923611115</v>
      </c>
      <c r="D337">
        <v>2</v>
      </c>
      <c r="F337" t="b">
        <v>1</v>
      </c>
    </row>
    <row r="338" spans="1:6">
      <c r="A338" t="s">
        <v>280</v>
      </c>
      <c r="B338">
        <v>2014</v>
      </c>
      <c r="C338" s="14">
        <v>43054.608923611115</v>
      </c>
      <c r="D338">
        <v>3</v>
      </c>
      <c r="F338" t="b">
        <v>1</v>
      </c>
    </row>
    <row r="339" spans="1:6">
      <c r="A339" t="s">
        <v>280</v>
      </c>
      <c r="B339">
        <v>2014</v>
      </c>
      <c r="C339" s="14">
        <v>43054.608923611115</v>
      </c>
      <c r="D339">
        <v>4</v>
      </c>
      <c r="E339" t="s">
        <v>4452</v>
      </c>
      <c r="F339" t="b">
        <v>1</v>
      </c>
    </row>
    <row r="340" spans="1:6">
      <c r="A340" t="s">
        <v>280</v>
      </c>
      <c r="B340">
        <v>2015</v>
      </c>
      <c r="C340" s="14">
        <v>43054.608923611115</v>
      </c>
      <c r="D340">
        <v>1</v>
      </c>
      <c r="E340" t="s">
        <v>7644</v>
      </c>
      <c r="F340" t="b">
        <v>1</v>
      </c>
    </row>
    <row r="341" spans="1:6">
      <c r="A341" t="s">
        <v>280</v>
      </c>
      <c r="B341">
        <v>2015</v>
      </c>
      <c r="C341" s="14">
        <v>43054.608923611115</v>
      </c>
      <c r="D341">
        <v>2</v>
      </c>
      <c r="F341" t="b">
        <v>1</v>
      </c>
    </row>
    <row r="342" spans="1:6">
      <c r="A342" t="s">
        <v>280</v>
      </c>
      <c r="B342">
        <v>2015</v>
      </c>
      <c r="C342" s="14">
        <v>43054.608923611115</v>
      </c>
      <c r="D342">
        <v>3</v>
      </c>
      <c r="F342" t="b">
        <v>1</v>
      </c>
    </row>
    <row r="343" spans="1:6">
      <c r="A343" t="s">
        <v>280</v>
      </c>
      <c r="B343">
        <v>2015</v>
      </c>
      <c r="C343" s="14">
        <v>43054.608923611115</v>
      </c>
      <c r="D343">
        <v>4</v>
      </c>
      <c r="E343" t="s">
        <v>4452</v>
      </c>
      <c r="F343" t="b">
        <v>1</v>
      </c>
    </row>
    <row r="344" spans="1:6">
      <c r="A344" t="s">
        <v>180</v>
      </c>
      <c r="B344">
        <v>2013</v>
      </c>
      <c r="C344" s="14">
        <v>43054.608923611115</v>
      </c>
      <c r="D344">
        <v>1</v>
      </c>
      <c r="E344" s="8"/>
      <c r="F344" t="b">
        <v>1</v>
      </c>
    </row>
    <row r="345" spans="1:6">
      <c r="A345" t="s">
        <v>180</v>
      </c>
      <c r="B345">
        <v>2013</v>
      </c>
      <c r="C345" s="14">
        <v>43054.608923611115</v>
      </c>
      <c r="D345">
        <v>2</v>
      </c>
      <c r="F345" t="b">
        <v>1</v>
      </c>
    </row>
    <row r="346" spans="1:6">
      <c r="A346" t="s">
        <v>180</v>
      </c>
      <c r="B346">
        <v>2013</v>
      </c>
      <c r="C346" s="14">
        <v>43054.608923611115</v>
      </c>
      <c r="D346">
        <v>3</v>
      </c>
      <c r="E346" s="8"/>
      <c r="F346" t="b">
        <v>1</v>
      </c>
    </row>
    <row r="347" spans="1:6">
      <c r="A347" t="s">
        <v>180</v>
      </c>
      <c r="B347">
        <v>2013</v>
      </c>
      <c r="C347" s="14">
        <v>43054.608923611115</v>
      </c>
      <c r="D347">
        <v>4</v>
      </c>
      <c r="F347" t="b">
        <v>1</v>
      </c>
    </row>
    <row r="348" spans="1:6">
      <c r="A348" t="s">
        <v>180</v>
      </c>
      <c r="B348">
        <v>2014</v>
      </c>
      <c r="C348" s="14">
        <v>43054.608923611115</v>
      </c>
      <c r="D348">
        <v>1</v>
      </c>
      <c r="F348" t="b">
        <v>0</v>
      </c>
    </row>
    <row r="349" spans="1:6">
      <c r="A349" t="s">
        <v>180</v>
      </c>
      <c r="B349">
        <v>2014</v>
      </c>
      <c r="C349" s="14">
        <v>43054.608923611115</v>
      </c>
      <c r="D349">
        <v>2</v>
      </c>
      <c r="F349" t="b">
        <v>0</v>
      </c>
    </row>
    <row r="350" spans="1:6">
      <c r="A350" t="s">
        <v>180</v>
      </c>
      <c r="B350">
        <v>2014</v>
      </c>
      <c r="C350" s="14">
        <v>43054.608923611115</v>
      </c>
      <c r="D350">
        <v>3</v>
      </c>
      <c r="F350" t="b">
        <v>0</v>
      </c>
    </row>
    <row r="351" spans="1:6">
      <c r="A351" t="s">
        <v>180</v>
      </c>
      <c r="B351">
        <v>2014</v>
      </c>
      <c r="C351" s="14">
        <v>43054.608923611115</v>
      </c>
      <c r="D351">
        <v>4</v>
      </c>
      <c r="F351" t="b">
        <v>0</v>
      </c>
    </row>
    <row r="352" spans="1:6">
      <c r="A352" t="s">
        <v>180</v>
      </c>
      <c r="B352">
        <v>2013</v>
      </c>
      <c r="C352" s="14">
        <v>43054.608923611115</v>
      </c>
      <c r="D352">
        <v>1</v>
      </c>
      <c r="E352" s="8"/>
      <c r="F352" t="b">
        <v>0</v>
      </c>
    </row>
    <row r="353" spans="1:6">
      <c r="A353" t="s">
        <v>180</v>
      </c>
      <c r="B353">
        <v>2013</v>
      </c>
      <c r="C353" s="14">
        <v>43054.608923611115</v>
      </c>
      <c r="D353">
        <v>2</v>
      </c>
      <c r="F353" t="b">
        <v>0</v>
      </c>
    </row>
    <row r="354" spans="1:6">
      <c r="A354" t="s">
        <v>180</v>
      </c>
      <c r="B354">
        <v>2013</v>
      </c>
      <c r="C354" s="14">
        <v>43054.608923611115</v>
      </c>
      <c r="D354">
        <v>3</v>
      </c>
      <c r="F354" t="b">
        <v>0</v>
      </c>
    </row>
    <row r="355" spans="1:6">
      <c r="A355" t="s">
        <v>180</v>
      </c>
      <c r="B355">
        <v>2013</v>
      </c>
      <c r="C355" s="14">
        <v>43054.608923611115</v>
      </c>
      <c r="D355">
        <v>4</v>
      </c>
      <c r="E355" s="8"/>
      <c r="F355" t="b">
        <v>0</v>
      </c>
    </row>
    <row r="356" spans="1:6">
      <c r="A356" t="s">
        <v>180</v>
      </c>
      <c r="B356">
        <v>2014</v>
      </c>
      <c r="C356" s="14">
        <v>43054.608923611115</v>
      </c>
      <c r="D356">
        <v>1</v>
      </c>
      <c r="F356" t="b">
        <v>0</v>
      </c>
    </row>
    <row r="357" spans="1:6">
      <c r="A357" t="s">
        <v>180</v>
      </c>
      <c r="B357">
        <v>2014</v>
      </c>
      <c r="C357" s="14">
        <v>43054.608923611115</v>
      </c>
      <c r="D357">
        <v>2</v>
      </c>
      <c r="F357" t="b">
        <v>0</v>
      </c>
    </row>
    <row r="358" spans="1:6">
      <c r="A358" t="s">
        <v>180</v>
      </c>
      <c r="B358">
        <v>2014</v>
      </c>
      <c r="C358" s="14">
        <v>43054.608923611115</v>
      </c>
      <c r="D358">
        <v>3</v>
      </c>
      <c r="F358" t="b">
        <v>0</v>
      </c>
    </row>
    <row r="359" spans="1:6">
      <c r="A359" t="s">
        <v>180</v>
      </c>
      <c r="B359">
        <v>2014</v>
      </c>
      <c r="C359" s="14">
        <v>43054.608923611115</v>
      </c>
      <c r="D359">
        <v>4</v>
      </c>
      <c r="F359" t="b">
        <v>0</v>
      </c>
    </row>
    <row r="360" spans="1:6">
      <c r="A360" t="s">
        <v>180</v>
      </c>
      <c r="B360">
        <v>2013</v>
      </c>
      <c r="C360" s="14">
        <v>43054.608923611115</v>
      </c>
      <c r="D360">
        <v>1</v>
      </c>
      <c r="F360" t="b">
        <v>0</v>
      </c>
    </row>
    <row r="361" spans="1:6">
      <c r="A361" t="s">
        <v>180</v>
      </c>
      <c r="B361">
        <v>2013</v>
      </c>
      <c r="C361" s="14">
        <v>43054.608923611115</v>
      </c>
      <c r="D361">
        <v>2</v>
      </c>
      <c r="F361" t="b">
        <v>0</v>
      </c>
    </row>
    <row r="362" spans="1:6">
      <c r="A362" t="s">
        <v>180</v>
      </c>
      <c r="B362">
        <v>2013</v>
      </c>
      <c r="C362" s="14">
        <v>43054.608923611115</v>
      </c>
      <c r="D362">
        <v>3</v>
      </c>
      <c r="F362" t="b">
        <v>0</v>
      </c>
    </row>
    <row r="363" spans="1:6">
      <c r="A363" t="s">
        <v>180</v>
      </c>
      <c r="B363">
        <v>2013</v>
      </c>
      <c r="C363" s="14">
        <v>43054.608923611115</v>
      </c>
      <c r="D363">
        <v>4</v>
      </c>
      <c r="F363" t="b">
        <v>0</v>
      </c>
    </row>
    <row r="364" spans="1:6">
      <c r="A364" t="s">
        <v>180</v>
      </c>
      <c r="B364">
        <v>2014</v>
      </c>
      <c r="C364" s="14">
        <v>43054.608923611115</v>
      </c>
      <c r="D364">
        <v>1</v>
      </c>
      <c r="F364" t="b">
        <v>1</v>
      </c>
    </row>
    <row r="365" spans="1:6">
      <c r="A365" t="s">
        <v>180</v>
      </c>
      <c r="B365">
        <v>2014</v>
      </c>
      <c r="C365" s="14">
        <v>43054.608923611115</v>
      </c>
      <c r="D365">
        <v>2</v>
      </c>
      <c r="F365" t="b">
        <v>1</v>
      </c>
    </row>
    <row r="366" spans="1:6">
      <c r="A366" t="s">
        <v>180</v>
      </c>
      <c r="B366">
        <v>2014</v>
      </c>
      <c r="C366" s="14">
        <v>43054.608923611115</v>
      </c>
      <c r="D366">
        <v>3</v>
      </c>
      <c r="F366" t="b">
        <v>1</v>
      </c>
    </row>
    <row r="367" spans="1:6">
      <c r="A367" t="s">
        <v>180</v>
      </c>
      <c r="B367">
        <v>2014</v>
      </c>
      <c r="C367" s="14">
        <v>43054.608923611115</v>
      </c>
      <c r="D367">
        <v>4</v>
      </c>
      <c r="F367" t="b">
        <v>1</v>
      </c>
    </row>
    <row r="368" spans="1:6">
      <c r="A368" t="s">
        <v>180</v>
      </c>
      <c r="B368">
        <v>2015</v>
      </c>
      <c r="C368" s="14">
        <v>43054.608923611115</v>
      </c>
      <c r="D368">
        <v>1</v>
      </c>
      <c r="F368" t="b">
        <v>1</v>
      </c>
    </row>
    <row r="369" spans="1:6">
      <c r="A369" t="s">
        <v>180</v>
      </c>
      <c r="B369">
        <v>2015</v>
      </c>
      <c r="C369" s="14">
        <v>43054.608923611115</v>
      </c>
      <c r="D369">
        <v>2</v>
      </c>
      <c r="F369" t="b">
        <v>1</v>
      </c>
    </row>
    <row r="370" spans="1:6">
      <c r="A370" t="s">
        <v>180</v>
      </c>
      <c r="B370">
        <v>2015</v>
      </c>
      <c r="C370" s="14">
        <v>43054.608923611115</v>
      </c>
      <c r="D370">
        <v>3</v>
      </c>
      <c r="F370" t="b">
        <v>1</v>
      </c>
    </row>
    <row r="371" spans="1:6">
      <c r="A371" t="s">
        <v>180</v>
      </c>
      <c r="B371">
        <v>2015</v>
      </c>
      <c r="C371" s="14">
        <v>43054.608923611115</v>
      </c>
      <c r="D371">
        <v>4</v>
      </c>
      <c r="F371" t="b">
        <v>1</v>
      </c>
    </row>
    <row r="372" spans="1:6">
      <c r="A372" t="s">
        <v>172</v>
      </c>
      <c r="B372">
        <v>2013</v>
      </c>
      <c r="C372" s="14">
        <v>43054.608923611115</v>
      </c>
      <c r="D372">
        <v>1</v>
      </c>
      <c r="E372" t="s">
        <v>4413</v>
      </c>
      <c r="F372" t="b">
        <v>0</v>
      </c>
    </row>
    <row r="373" spans="1:6">
      <c r="A373" t="s">
        <v>172</v>
      </c>
      <c r="B373">
        <v>2013</v>
      </c>
      <c r="C373" s="14">
        <v>43054.608923611115</v>
      </c>
      <c r="D373">
        <v>2</v>
      </c>
      <c r="E373" t="s">
        <v>4414</v>
      </c>
      <c r="F373" t="b">
        <v>0</v>
      </c>
    </row>
    <row r="374" spans="1:6">
      <c r="A374" t="s">
        <v>172</v>
      </c>
      <c r="B374">
        <v>2013</v>
      </c>
      <c r="C374" s="14">
        <v>43054.608923611115</v>
      </c>
      <c r="D374">
        <v>3</v>
      </c>
      <c r="E374" t="s">
        <v>7645</v>
      </c>
      <c r="F374" t="b">
        <v>0</v>
      </c>
    </row>
    <row r="375" spans="1:6">
      <c r="A375" t="s">
        <v>172</v>
      </c>
      <c r="B375">
        <v>2013</v>
      </c>
      <c r="C375" s="14">
        <v>43054.608923611115</v>
      </c>
      <c r="D375">
        <v>4</v>
      </c>
      <c r="E375" t="s">
        <v>7646</v>
      </c>
      <c r="F375" t="b">
        <v>0</v>
      </c>
    </row>
    <row r="376" spans="1:6">
      <c r="A376" t="s">
        <v>172</v>
      </c>
      <c r="B376">
        <v>2014</v>
      </c>
      <c r="C376" s="14">
        <v>43054.608923611115</v>
      </c>
      <c r="D376">
        <v>1</v>
      </c>
      <c r="E376" t="s">
        <v>4413</v>
      </c>
      <c r="F376" t="b">
        <v>1</v>
      </c>
    </row>
    <row r="377" spans="1:6">
      <c r="A377" t="s">
        <v>172</v>
      </c>
      <c r="B377">
        <v>2014</v>
      </c>
      <c r="C377" s="14">
        <v>43054.608923611115</v>
      </c>
      <c r="D377">
        <v>2</v>
      </c>
      <c r="E377" t="s">
        <v>4414</v>
      </c>
      <c r="F377" t="b">
        <v>1</v>
      </c>
    </row>
    <row r="378" spans="1:6">
      <c r="A378" t="s">
        <v>172</v>
      </c>
      <c r="B378">
        <v>2014</v>
      </c>
      <c r="C378" s="14">
        <v>43054.608923611115</v>
      </c>
      <c r="D378">
        <v>3</v>
      </c>
      <c r="E378" t="s">
        <v>7647</v>
      </c>
      <c r="F378" t="b">
        <v>1</v>
      </c>
    </row>
    <row r="379" spans="1:6">
      <c r="A379" t="s">
        <v>172</v>
      </c>
      <c r="B379">
        <v>2014</v>
      </c>
      <c r="C379" s="14">
        <v>43054.608923611115</v>
      </c>
      <c r="D379">
        <v>4</v>
      </c>
      <c r="E379" t="s">
        <v>7646</v>
      </c>
      <c r="F379" t="b">
        <v>1</v>
      </c>
    </row>
    <row r="380" spans="1:6">
      <c r="A380" t="s">
        <v>172</v>
      </c>
      <c r="B380">
        <v>2013</v>
      </c>
      <c r="C380" s="14">
        <v>43054.608923611115</v>
      </c>
      <c r="D380">
        <v>1</v>
      </c>
      <c r="E380" t="s">
        <v>4413</v>
      </c>
      <c r="F380" t="b">
        <v>0</v>
      </c>
    </row>
    <row r="381" spans="1:6">
      <c r="A381" t="s">
        <v>172</v>
      </c>
      <c r="B381">
        <v>2013</v>
      </c>
      <c r="C381" s="14">
        <v>43054.608923611115</v>
      </c>
      <c r="D381">
        <v>2</v>
      </c>
      <c r="E381" t="s">
        <v>4414</v>
      </c>
      <c r="F381" t="b">
        <v>0</v>
      </c>
    </row>
    <row r="382" spans="1:6">
      <c r="A382" t="s">
        <v>172</v>
      </c>
      <c r="B382">
        <v>2013</v>
      </c>
      <c r="C382" s="14">
        <v>43054.608923611115</v>
      </c>
      <c r="D382">
        <v>3</v>
      </c>
      <c r="E382" t="s">
        <v>7645</v>
      </c>
      <c r="F382" t="b">
        <v>0</v>
      </c>
    </row>
    <row r="383" spans="1:6">
      <c r="A383" t="s">
        <v>172</v>
      </c>
      <c r="B383">
        <v>2013</v>
      </c>
      <c r="C383" s="14">
        <v>43054.608923611115</v>
      </c>
      <c r="D383">
        <v>4</v>
      </c>
      <c r="E383" t="s">
        <v>7646</v>
      </c>
      <c r="F383" t="b">
        <v>0</v>
      </c>
    </row>
    <row r="384" spans="1:6">
      <c r="A384" t="s">
        <v>172</v>
      </c>
      <c r="B384">
        <v>2013</v>
      </c>
      <c r="C384" s="14">
        <v>43054.608923611115</v>
      </c>
      <c r="D384">
        <v>1</v>
      </c>
      <c r="E384" t="s">
        <v>4413</v>
      </c>
      <c r="F384" t="b">
        <v>1</v>
      </c>
    </row>
    <row r="385" spans="1:6">
      <c r="A385" t="s">
        <v>172</v>
      </c>
      <c r="B385">
        <v>2013</v>
      </c>
      <c r="C385" s="14">
        <v>43054.608923611115</v>
      </c>
      <c r="D385">
        <v>2</v>
      </c>
      <c r="E385" t="s">
        <v>4414</v>
      </c>
      <c r="F385" t="b">
        <v>1</v>
      </c>
    </row>
    <row r="386" spans="1:6">
      <c r="A386" t="s">
        <v>172</v>
      </c>
      <c r="B386">
        <v>2013</v>
      </c>
      <c r="C386" s="14">
        <v>43054.608923611115</v>
      </c>
      <c r="D386">
        <v>3</v>
      </c>
      <c r="E386" t="s">
        <v>7645</v>
      </c>
      <c r="F386" t="b">
        <v>1</v>
      </c>
    </row>
    <row r="387" spans="1:6">
      <c r="A387" t="s">
        <v>172</v>
      </c>
      <c r="B387">
        <v>2013</v>
      </c>
      <c r="C387" s="14">
        <v>43054.608923611115</v>
      </c>
      <c r="D387">
        <v>4</v>
      </c>
      <c r="E387" t="s">
        <v>7646</v>
      </c>
      <c r="F387" t="b">
        <v>1</v>
      </c>
    </row>
    <row r="388" spans="1:6">
      <c r="A388" t="s">
        <v>172</v>
      </c>
      <c r="B388">
        <v>2015</v>
      </c>
      <c r="C388" s="14">
        <v>43054.608923611115</v>
      </c>
      <c r="D388">
        <v>1</v>
      </c>
      <c r="E388" t="s">
        <v>4413</v>
      </c>
      <c r="F388" t="b">
        <v>1</v>
      </c>
    </row>
    <row r="389" spans="1:6">
      <c r="A389" t="s">
        <v>172</v>
      </c>
      <c r="B389">
        <v>2015</v>
      </c>
      <c r="C389" s="14">
        <v>43054.608923611115</v>
      </c>
      <c r="D389">
        <v>2</v>
      </c>
      <c r="E389" t="s">
        <v>4414</v>
      </c>
      <c r="F389" t="b">
        <v>1</v>
      </c>
    </row>
    <row r="390" spans="1:6">
      <c r="A390" t="s">
        <v>172</v>
      </c>
      <c r="B390">
        <v>2015</v>
      </c>
      <c r="C390" s="14">
        <v>43054.608923611115</v>
      </c>
      <c r="D390">
        <v>3</v>
      </c>
      <c r="E390" t="s">
        <v>7648</v>
      </c>
      <c r="F390" t="b">
        <v>1</v>
      </c>
    </row>
    <row r="391" spans="1:6">
      <c r="A391" t="s">
        <v>172</v>
      </c>
      <c r="B391">
        <v>2015</v>
      </c>
      <c r="C391" s="14">
        <v>43054.608923611115</v>
      </c>
      <c r="D391">
        <v>4</v>
      </c>
      <c r="E391" t="s">
        <v>7646</v>
      </c>
      <c r="F391" t="b">
        <v>1</v>
      </c>
    </row>
    <row r="392" spans="1:6">
      <c r="A392" t="s">
        <v>117</v>
      </c>
      <c r="B392">
        <v>2014</v>
      </c>
      <c r="C392" s="14">
        <v>43054.608923611115</v>
      </c>
      <c r="D392">
        <v>1</v>
      </c>
      <c r="E392" t="s">
        <v>4426</v>
      </c>
      <c r="F392" t="b">
        <v>0</v>
      </c>
    </row>
    <row r="393" spans="1:6">
      <c r="A393" t="s">
        <v>117</v>
      </c>
      <c r="B393">
        <v>2014</v>
      </c>
      <c r="C393" s="14">
        <v>43054.608923611115</v>
      </c>
      <c r="D393">
        <v>2</v>
      </c>
      <c r="E393" t="s">
        <v>4427</v>
      </c>
      <c r="F393" t="b">
        <v>0</v>
      </c>
    </row>
    <row r="394" spans="1:6">
      <c r="A394" t="s">
        <v>117</v>
      </c>
      <c r="B394">
        <v>2014</v>
      </c>
      <c r="C394" s="14">
        <v>43054.608923611115</v>
      </c>
      <c r="D394">
        <v>3</v>
      </c>
      <c r="E394" t="s">
        <v>4401</v>
      </c>
      <c r="F394" t="b">
        <v>0</v>
      </c>
    </row>
    <row r="395" spans="1:6">
      <c r="A395" t="s">
        <v>117</v>
      </c>
      <c r="B395">
        <v>2014</v>
      </c>
      <c r="C395" s="14">
        <v>43054.608923611115</v>
      </c>
      <c r="D395">
        <v>4</v>
      </c>
      <c r="E395" t="s">
        <v>4428</v>
      </c>
      <c r="F395" t="b">
        <v>0</v>
      </c>
    </row>
    <row r="396" spans="1:6">
      <c r="A396" t="s">
        <v>117</v>
      </c>
      <c r="B396">
        <v>2014</v>
      </c>
      <c r="C396" s="14">
        <v>43054.608923611115</v>
      </c>
      <c r="D396">
        <v>1</v>
      </c>
      <c r="E396" t="s">
        <v>4426</v>
      </c>
      <c r="F396" t="b">
        <v>0</v>
      </c>
    </row>
    <row r="397" spans="1:6">
      <c r="A397" t="s">
        <v>117</v>
      </c>
      <c r="B397">
        <v>2014</v>
      </c>
      <c r="C397" s="14">
        <v>43054.608923611115</v>
      </c>
      <c r="D397">
        <v>2</v>
      </c>
      <c r="E397" t="s">
        <v>4427</v>
      </c>
      <c r="F397" t="b">
        <v>0</v>
      </c>
    </row>
    <row r="398" spans="1:6">
      <c r="A398" t="s">
        <v>117</v>
      </c>
      <c r="B398">
        <v>2014</v>
      </c>
      <c r="C398" s="14">
        <v>43054.608923611115</v>
      </c>
      <c r="D398">
        <v>3</v>
      </c>
      <c r="E398" t="s">
        <v>4401</v>
      </c>
      <c r="F398" t="b">
        <v>0</v>
      </c>
    </row>
    <row r="399" spans="1:6">
      <c r="A399" t="s">
        <v>117</v>
      </c>
      <c r="B399">
        <v>2014</v>
      </c>
      <c r="C399" s="14">
        <v>43054.608923611115</v>
      </c>
      <c r="D399">
        <v>4</v>
      </c>
      <c r="E399" t="s">
        <v>4428</v>
      </c>
      <c r="F399" t="b">
        <v>0</v>
      </c>
    </row>
    <row r="400" spans="1:6">
      <c r="A400" t="s">
        <v>117</v>
      </c>
      <c r="B400">
        <v>2014</v>
      </c>
      <c r="C400" s="14">
        <v>43054.608923611115</v>
      </c>
      <c r="D400">
        <v>1</v>
      </c>
      <c r="E400" t="s">
        <v>4426</v>
      </c>
      <c r="F400" t="b">
        <v>1</v>
      </c>
    </row>
    <row r="401" spans="1:6">
      <c r="A401" t="s">
        <v>117</v>
      </c>
      <c r="B401">
        <v>2014</v>
      </c>
      <c r="C401" s="14">
        <v>43054.608923611115</v>
      </c>
      <c r="D401">
        <v>2</v>
      </c>
      <c r="E401" t="s">
        <v>4427</v>
      </c>
      <c r="F401" t="b">
        <v>1</v>
      </c>
    </row>
    <row r="402" spans="1:6">
      <c r="A402" t="s">
        <v>117</v>
      </c>
      <c r="B402">
        <v>2014</v>
      </c>
      <c r="C402" s="14">
        <v>43054.608923611115</v>
      </c>
      <c r="D402">
        <v>3</v>
      </c>
      <c r="E402" t="s">
        <v>4401</v>
      </c>
      <c r="F402" t="b">
        <v>1</v>
      </c>
    </row>
    <row r="403" spans="1:6">
      <c r="A403" t="s">
        <v>117</v>
      </c>
      <c r="B403">
        <v>2014</v>
      </c>
      <c r="C403" s="14">
        <v>43054.608923611115</v>
      </c>
      <c r="D403">
        <v>4</v>
      </c>
      <c r="E403" t="s">
        <v>4428</v>
      </c>
      <c r="F403" t="b">
        <v>1</v>
      </c>
    </row>
    <row r="404" spans="1:6">
      <c r="A404" t="s">
        <v>117</v>
      </c>
      <c r="B404">
        <v>2015</v>
      </c>
      <c r="C404" s="14">
        <v>43054.608923611115</v>
      </c>
      <c r="D404">
        <v>1</v>
      </c>
      <c r="E404" t="s">
        <v>4426</v>
      </c>
      <c r="F404" t="b">
        <v>0</v>
      </c>
    </row>
    <row r="405" spans="1:6">
      <c r="A405" t="s">
        <v>117</v>
      </c>
      <c r="B405">
        <v>2015</v>
      </c>
      <c r="C405" s="14">
        <v>43054.608923611115</v>
      </c>
      <c r="D405">
        <v>2</v>
      </c>
      <c r="E405" t="s">
        <v>7649</v>
      </c>
      <c r="F405" t="b">
        <v>0</v>
      </c>
    </row>
    <row r="406" spans="1:6">
      <c r="A406" t="s">
        <v>117</v>
      </c>
      <c r="B406">
        <v>2015</v>
      </c>
      <c r="C406" s="14">
        <v>43054.608923611115</v>
      </c>
      <c r="D406">
        <v>3</v>
      </c>
      <c r="E406" t="s">
        <v>4401</v>
      </c>
      <c r="F406" t="b">
        <v>0</v>
      </c>
    </row>
    <row r="407" spans="1:6">
      <c r="A407" t="s">
        <v>117</v>
      </c>
      <c r="B407">
        <v>2015</v>
      </c>
      <c r="C407" s="14">
        <v>43054.608923611115</v>
      </c>
      <c r="D407">
        <v>4</v>
      </c>
      <c r="E407" t="s">
        <v>4428</v>
      </c>
      <c r="F407" t="b">
        <v>0</v>
      </c>
    </row>
    <row r="408" spans="1:6">
      <c r="A408" t="s">
        <v>117</v>
      </c>
      <c r="B408">
        <v>2015</v>
      </c>
      <c r="C408" s="14">
        <v>43054.608923611115</v>
      </c>
      <c r="D408">
        <v>1</v>
      </c>
      <c r="E408" t="s">
        <v>4426</v>
      </c>
      <c r="F408" t="b">
        <v>1</v>
      </c>
    </row>
    <row r="409" spans="1:6">
      <c r="A409" t="s">
        <v>117</v>
      </c>
      <c r="B409">
        <v>2015</v>
      </c>
      <c r="C409" s="14">
        <v>43054.608923611115</v>
      </c>
      <c r="D409">
        <v>2</v>
      </c>
      <c r="E409" t="s">
        <v>7649</v>
      </c>
      <c r="F409" t="b">
        <v>1</v>
      </c>
    </row>
    <row r="410" spans="1:6">
      <c r="A410" t="s">
        <v>117</v>
      </c>
      <c r="B410">
        <v>2015</v>
      </c>
      <c r="C410" s="14">
        <v>43054.608923611115</v>
      </c>
      <c r="D410">
        <v>3</v>
      </c>
      <c r="E410" t="s">
        <v>4401</v>
      </c>
      <c r="F410" t="b">
        <v>1</v>
      </c>
    </row>
    <row r="411" spans="1:6">
      <c r="A411" t="s">
        <v>117</v>
      </c>
      <c r="B411">
        <v>2015</v>
      </c>
      <c r="C411" s="14">
        <v>43054.608923611115</v>
      </c>
      <c r="D411">
        <v>4</v>
      </c>
      <c r="E411" t="s">
        <v>4428</v>
      </c>
      <c r="F411" t="b">
        <v>1</v>
      </c>
    </row>
    <row r="412" spans="1:6">
      <c r="A412" t="s">
        <v>349</v>
      </c>
      <c r="B412">
        <v>2013</v>
      </c>
      <c r="C412" s="14">
        <v>43054.608923611115</v>
      </c>
      <c r="D412">
        <v>1</v>
      </c>
      <c r="F412" t="b">
        <v>1</v>
      </c>
    </row>
    <row r="413" spans="1:6">
      <c r="A413" t="s">
        <v>349</v>
      </c>
      <c r="B413">
        <v>2013</v>
      </c>
      <c r="C413" s="14">
        <v>43054.608923611115</v>
      </c>
      <c r="D413">
        <v>2</v>
      </c>
      <c r="F413" t="b">
        <v>1</v>
      </c>
    </row>
    <row r="414" spans="1:6">
      <c r="A414" t="s">
        <v>349</v>
      </c>
      <c r="B414">
        <v>2013</v>
      </c>
      <c r="C414" s="14">
        <v>43054.608923611115</v>
      </c>
      <c r="D414">
        <v>3</v>
      </c>
      <c r="F414" t="b">
        <v>1</v>
      </c>
    </row>
    <row r="415" spans="1:6">
      <c r="A415" t="s">
        <v>349</v>
      </c>
      <c r="B415">
        <v>2013</v>
      </c>
      <c r="C415" s="14">
        <v>43054.608923611115</v>
      </c>
      <c r="D415">
        <v>4</v>
      </c>
      <c r="F415" t="b">
        <v>1</v>
      </c>
    </row>
    <row r="416" spans="1:6">
      <c r="A416" t="s">
        <v>349</v>
      </c>
      <c r="B416">
        <v>2014</v>
      </c>
      <c r="C416" s="14">
        <v>43054.608923611115</v>
      </c>
      <c r="D416">
        <v>1</v>
      </c>
      <c r="E416" t="s">
        <v>4480</v>
      </c>
      <c r="F416" t="b">
        <v>1</v>
      </c>
    </row>
    <row r="417" spans="1:6">
      <c r="A417" t="s">
        <v>349</v>
      </c>
      <c r="B417">
        <v>2014</v>
      </c>
      <c r="C417" s="14">
        <v>43054.608923611115</v>
      </c>
      <c r="D417">
        <v>2</v>
      </c>
      <c r="E417" t="s">
        <v>4463</v>
      </c>
      <c r="F417" t="b">
        <v>1</v>
      </c>
    </row>
    <row r="418" spans="1:6">
      <c r="A418" t="s">
        <v>349</v>
      </c>
      <c r="B418">
        <v>2014</v>
      </c>
      <c r="C418" s="14">
        <v>43054.608923611115</v>
      </c>
      <c r="D418">
        <v>3</v>
      </c>
      <c r="E418" t="s">
        <v>4463</v>
      </c>
      <c r="F418" t="b">
        <v>1</v>
      </c>
    </row>
    <row r="419" spans="1:6">
      <c r="A419" t="s">
        <v>349</v>
      </c>
      <c r="B419">
        <v>2014</v>
      </c>
      <c r="C419" s="14">
        <v>43054.608923611115</v>
      </c>
      <c r="D419">
        <v>4</v>
      </c>
      <c r="E419" t="s">
        <v>4481</v>
      </c>
      <c r="F419" t="b">
        <v>1</v>
      </c>
    </row>
    <row r="420" spans="1:6">
      <c r="A420" t="s">
        <v>349</v>
      </c>
      <c r="B420">
        <v>2015</v>
      </c>
      <c r="C420" s="14">
        <v>43054.608923611115</v>
      </c>
      <c r="D420">
        <v>1</v>
      </c>
      <c r="E420" t="s">
        <v>4480</v>
      </c>
      <c r="F420" t="b">
        <v>1</v>
      </c>
    </row>
    <row r="421" spans="1:6">
      <c r="A421" t="s">
        <v>349</v>
      </c>
      <c r="B421">
        <v>2015</v>
      </c>
      <c r="C421" s="14">
        <v>43054.608923611115</v>
      </c>
      <c r="D421">
        <v>2</v>
      </c>
      <c r="E421" t="s">
        <v>4463</v>
      </c>
      <c r="F421" t="b">
        <v>1</v>
      </c>
    </row>
    <row r="422" spans="1:6">
      <c r="A422" t="s">
        <v>349</v>
      </c>
      <c r="B422">
        <v>2015</v>
      </c>
      <c r="C422" s="14">
        <v>43054.608923611115</v>
      </c>
      <c r="D422">
        <v>3</v>
      </c>
      <c r="E422" t="s">
        <v>4463</v>
      </c>
      <c r="F422" t="b">
        <v>1</v>
      </c>
    </row>
    <row r="423" spans="1:6">
      <c r="A423" t="s">
        <v>349</v>
      </c>
      <c r="B423">
        <v>2015</v>
      </c>
      <c r="C423" s="14">
        <v>43054.608923611115</v>
      </c>
      <c r="D423">
        <v>4</v>
      </c>
      <c r="E423" t="s">
        <v>4481</v>
      </c>
      <c r="F423" t="b">
        <v>1</v>
      </c>
    </row>
    <row r="424" spans="1:6">
      <c r="A424" t="s">
        <v>134</v>
      </c>
      <c r="B424">
        <v>2013</v>
      </c>
      <c r="C424" s="14">
        <v>43054.608923611115</v>
      </c>
      <c r="D424">
        <v>1</v>
      </c>
      <c r="E424" t="s">
        <v>4405</v>
      </c>
      <c r="F424" t="b">
        <v>1</v>
      </c>
    </row>
    <row r="425" spans="1:6">
      <c r="A425" t="s">
        <v>134</v>
      </c>
      <c r="B425">
        <v>2013</v>
      </c>
      <c r="C425" s="14">
        <v>43054.608923611115</v>
      </c>
      <c r="D425">
        <v>2</v>
      </c>
      <c r="E425" t="s">
        <v>4406</v>
      </c>
      <c r="F425" t="b">
        <v>1</v>
      </c>
    </row>
    <row r="426" spans="1:6">
      <c r="A426" t="s">
        <v>134</v>
      </c>
      <c r="B426">
        <v>2013</v>
      </c>
      <c r="C426" s="14">
        <v>43054.608923611115</v>
      </c>
      <c r="D426">
        <v>3</v>
      </c>
      <c r="E426" t="s">
        <v>4406</v>
      </c>
      <c r="F426" t="b">
        <v>1</v>
      </c>
    </row>
    <row r="427" spans="1:6">
      <c r="A427" t="s">
        <v>134</v>
      </c>
      <c r="B427">
        <v>2013</v>
      </c>
      <c r="C427" s="14">
        <v>43054.608923611115</v>
      </c>
      <c r="D427">
        <v>4</v>
      </c>
      <c r="F427" t="b">
        <v>1</v>
      </c>
    </row>
    <row r="428" spans="1:6">
      <c r="A428" t="s">
        <v>134</v>
      </c>
      <c r="B428">
        <v>2014</v>
      </c>
      <c r="C428" s="14">
        <v>43054.608923611115</v>
      </c>
      <c r="D428">
        <v>1</v>
      </c>
      <c r="E428" t="s">
        <v>4405</v>
      </c>
      <c r="F428" t="b">
        <v>0</v>
      </c>
    </row>
    <row r="429" spans="1:6">
      <c r="A429" t="s">
        <v>134</v>
      </c>
      <c r="B429">
        <v>2014</v>
      </c>
      <c r="C429" s="14">
        <v>43054.608923611115</v>
      </c>
      <c r="D429">
        <v>2</v>
      </c>
      <c r="E429" t="s">
        <v>4406</v>
      </c>
      <c r="F429" t="b">
        <v>0</v>
      </c>
    </row>
    <row r="430" spans="1:6">
      <c r="A430" t="s">
        <v>134</v>
      </c>
      <c r="B430">
        <v>2014</v>
      </c>
      <c r="C430" s="14">
        <v>43054.608923611115</v>
      </c>
      <c r="D430">
        <v>3</v>
      </c>
      <c r="E430" t="s">
        <v>4406</v>
      </c>
      <c r="F430" t="b">
        <v>0</v>
      </c>
    </row>
    <row r="431" spans="1:6">
      <c r="A431" t="s">
        <v>134</v>
      </c>
      <c r="B431">
        <v>2014</v>
      </c>
      <c r="C431" s="14">
        <v>43054.608923611115</v>
      </c>
      <c r="D431">
        <v>4</v>
      </c>
      <c r="F431" t="b">
        <v>0</v>
      </c>
    </row>
    <row r="432" spans="1:6">
      <c r="A432" t="s">
        <v>134</v>
      </c>
      <c r="B432">
        <v>2014</v>
      </c>
      <c r="C432" s="14">
        <v>43054.608923611115</v>
      </c>
      <c r="D432">
        <v>1</v>
      </c>
      <c r="E432" t="s">
        <v>4405</v>
      </c>
      <c r="F432" t="b">
        <v>1</v>
      </c>
    </row>
    <row r="433" spans="1:6">
      <c r="A433" t="s">
        <v>134</v>
      </c>
      <c r="B433">
        <v>2014</v>
      </c>
      <c r="C433" s="14">
        <v>43054.608923611115</v>
      </c>
      <c r="D433">
        <v>2</v>
      </c>
      <c r="E433" t="s">
        <v>4406</v>
      </c>
      <c r="F433" t="b">
        <v>1</v>
      </c>
    </row>
    <row r="434" spans="1:6">
      <c r="A434" t="s">
        <v>134</v>
      </c>
      <c r="B434">
        <v>2014</v>
      </c>
      <c r="C434" s="14">
        <v>43054.608923611115</v>
      </c>
      <c r="D434">
        <v>3</v>
      </c>
      <c r="E434" t="s">
        <v>4406</v>
      </c>
      <c r="F434" t="b">
        <v>1</v>
      </c>
    </row>
    <row r="435" spans="1:6">
      <c r="A435" t="s">
        <v>134</v>
      </c>
      <c r="B435">
        <v>2014</v>
      </c>
      <c r="C435" s="14">
        <v>43054.608923611115</v>
      </c>
      <c r="D435">
        <v>4</v>
      </c>
      <c r="F435" t="b">
        <v>1</v>
      </c>
    </row>
    <row r="436" spans="1:6">
      <c r="A436" t="s">
        <v>134</v>
      </c>
      <c r="B436">
        <v>2015</v>
      </c>
      <c r="C436" s="14">
        <v>43054.608923611115</v>
      </c>
      <c r="D436">
        <v>1</v>
      </c>
      <c r="E436" t="s">
        <v>4405</v>
      </c>
      <c r="F436" t="b">
        <v>1</v>
      </c>
    </row>
    <row r="437" spans="1:6">
      <c r="A437" t="s">
        <v>134</v>
      </c>
      <c r="B437">
        <v>2015</v>
      </c>
      <c r="C437" s="14">
        <v>43054.608923611115</v>
      </c>
      <c r="D437">
        <v>2</v>
      </c>
      <c r="E437" t="s">
        <v>4406</v>
      </c>
      <c r="F437" t="b">
        <v>1</v>
      </c>
    </row>
    <row r="438" spans="1:6">
      <c r="A438" t="s">
        <v>134</v>
      </c>
      <c r="B438">
        <v>2015</v>
      </c>
      <c r="C438" s="14">
        <v>43054.608923611115</v>
      </c>
      <c r="D438">
        <v>3</v>
      </c>
      <c r="E438" t="s">
        <v>4406</v>
      </c>
      <c r="F438" t="b">
        <v>1</v>
      </c>
    </row>
    <row r="439" spans="1:6">
      <c r="A439" t="s">
        <v>134</v>
      </c>
      <c r="B439">
        <v>2015</v>
      </c>
      <c r="C439" s="14">
        <v>43054.608923611115</v>
      </c>
      <c r="D439">
        <v>4</v>
      </c>
      <c r="F439" t="b">
        <v>1</v>
      </c>
    </row>
    <row r="440" spans="1:6">
      <c r="A440" t="s">
        <v>300</v>
      </c>
      <c r="B440">
        <v>2013</v>
      </c>
      <c r="C440" s="14">
        <v>43054.608923611115</v>
      </c>
      <c r="D440">
        <v>1</v>
      </c>
      <c r="E440" t="s">
        <v>4463</v>
      </c>
      <c r="F440" t="b">
        <v>0</v>
      </c>
    </row>
    <row r="441" spans="1:6">
      <c r="A441" t="s">
        <v>300</v>
      </c>
      <c r="B441">
        <v>2013</v>
      </c>
      <c r="C441" s="14">
        <v>43054.608923611115</v>
      </c>
      <c r="D441">
        <v>2</v>
      </c>
      <c r="E441" t="s">
        <v>4464</v>
      </c>
      <c r="F441" t="b">
        <v>0</v>
      </c>
    </row>
    <row r="442" spans="1:6">
      <c r="A442" t="s">
        <v>300</v>
      </c>
      <c r="B442">
        <v>2013</v>
      </c>
      <c r="C442" s="14">
        <v>43054.608923611115</v>
      </c>
      <c r="D442">
        <v>3</v>
      </c>
      <c r="E442" t="s">
        <v>4464</v>
      </c>
      <c r="F442" t="b">
        <v>0</v>
      </c>
    </row>
    <row r="443" spans="1:6">
      <c r="A443" t="s">
        <v>300</v>
      </c>
      <c r="B443">
        <v>2013</v>
      </c>
      <c r="C443" s="14">
        <v>43054.608923611115</v>
      </c>
      <c r="D443">
        <v>4</v>
      </c>
      <c r="E443" t="s">
        <v>4465</v>
      </c>
      <c r="F443" t="b">
        <v>0</v>
      </c>
    </row>
    <row r="444" spans="1:6">
      <c r="A444" t="s">
        <v>300</v>
      </c>
      <c r="B444">
        <v>2014</v>
      </c>
      <c r="C444" s="14">
        <v>43054.608923611115</v>
      </c>
      <c r="D444">
        <v>1</v>
      </c>
      <c r="E444" t="s">
        <v>4463</v>
      </c>
      <c r="F444" t="b">
        <v>1</v>
      </c>
    </row>
    <row r="445" spans="1:6">
      <c r="A445" t="s">
        <v>300</v>
      </c>
      <c r="B445">
        <v>2014</v>
      </c>
      <c r="C445" s="14">
        <v>43054.608923611115</v>
      </c>
      <c r="D445">
        <v>2</v>
      </c>
      <c r="E445" t="s">
        <v>4464</v>
      </c>
      <c r="F445" t="b">
        <v>1</v>
      </c>
    </row>
    <row r="446" spans="1:6">
      <c r="A446" t="s">
        <v>300</v>
      </c>
      <c r="B446">
        <v>2014</v>
      </c>
      <c r="C446" s="14">
        <v>43054.608923611115</v>
      </c>
      <c r="D446">
        <v>3</v>
      </c>
      <c r="E446" t="s">
        <v>4464</v>
      </c>
      <c r="F446" t="b">
        <v>1</v>
      </c>
    </row>
    <row r="447" spans="1:6">
      <c r="A447" t="s">
        <v>300</v>
      </c>
      <c r="B447">
        <v>2014</v>
      </c>
      <c r="C447" s="14">
        <v>43054.608923611115</v>
      </c>
      <c r="D447">
        <v>4</v>
      </c>
      <c r="E447" t="s">
        <v>4465</v>
      </c>
      <c r="F447" t="b">
        <v>1</v>
      </c>
    </row>
    <row r="448" spans="1:6">
      <c r="A448" t="s">
        <v>300</v>
      </c>
      <c r="B448">
        <v>2013</v>
      </c>
      <c r="C448" s="14">
        <v>43054.608923611115</v>
      </c>
      <c r="D448">
        <v>1</v>
      </c>
      <c r="E448" t="s">
        <v>4463</v>
      </c>
      <c r="F448" t="b">
        <v>1</v>
      </c>
    </row>
    <row r="449" spans="1:6">
      <c r="A449" t="s">
        <v>300</v>
      </c>
      <c r="B449">
        <v>2013</v>
      </c>
      <c r="C449" s="14">
        <v>43054.608923611115</v>
      </c>
      <c r="D449">
        <v>2</v>
      </c>
      <c r="E449" t="s">
        <v>4464</v>
      </c>
      <c r="F449" t="b">
        <v>1</v>
      </c>
    </row>
    <row r="450" spans="1:6">
      <c r="A450" t="s">
        <v>300</v>
      </c>
      <c r="B450">
        <v>2013</v>
      </c>
      <c r="C450" s="14">
        <v>43054.608923611115</v>
      </c>
      <c r="D450">
        <v>3</v>
      </c>
      <c r="E450" t="s">
        <v>4464</v>
      </c>
      <c r="F450" t="b">
        <v>1</v>
      </c>
    </row>
    <row r="451" spans="1:6">
      <c r="A451" t="s">
        <v>300</v>
      </c>
      <c r="B451">
        <v>2013</v>
      </c>
      <c r="C451" s="14">
        <v>43054.608923611115</v>
      </c>
      <c r="D451">
        <v>4</v>
      </c>
      <c r="E451" t="s">
        <v>4465</v>
      </c>
      <c r="F451" t="b">
        <v>1</v>
      </c>
    </row>
    <row r="452" spans="1:6">
      <c r="A452" t="s">
        <v>300</v>
      </c>
      <c r="B452">
        <v>2015</v>
      </c>
      <c r="C452" s="14">
        <v>43054.608923611115</v>
      </c>
      <c r="D452">
        <v>1</v>
      </c>
      <c r="E452" t="s">
        <v>7650</v>
      </c>
      <c r="F452" t="b">
        <v>1</v>
      </c>
    </row>
    <row r="453" spans="1:6">
      <c r="A453" t="s">
        <v>300</v>
      </c>
      <c r="B453">
        <v>2015</v>
      </c>
      <c r="C453" s="14">
        <v>43054.608923611115</v>
      </c>
      <c r="D453">
        <v>2</v>
      </c>
      <c r="E453" t="s">
        <v>7651</v>
      </c>
      <c r="F453" t="b">
        <v>1</v>
      </c>
    </row>
    <row r="454" spans="1:6">
      <c r="A454" t="s">
        <v>300</v>
      </c>
      <c r="B454">
        <v>2015</v>
      </c>
      <c r="C454" s="14">
        <v>43054.608923611115</v>
      </c>
      <c r="D454">
        <v>3</v>
      </c>
      <c r="E454" t="s">
        <v>7651</v>
      </c>
      <c r="F454" t="b">
        <v>1</v>
      </c>
    </row>
    <row r="455" spans="1:6">
      <c r="A455" t="s">
        <v>300</v>
      </c>
      <c r="B455">
        <v>2015</v>
      </c>
      <c r="C455" s="14">
        <v>43054.608923611115</v>
      </c>
      <c r="D455">
        <v>4</v>
      </c>
      <c r="E455" t="s">
        <v>7638</v>
      </c>
      <c r="F455" t="b">
        <v>1</v>
      </c>
    </row>
    <row r="456" spans="1:6">
      <c r="A456" t="s">
        <v>263</v>
      </c>
      <c r="B456">
        <v>2016</v>
      </c>
      <c r="C456" s="14">
        <v>43054.608923611115</v>
      </c>
      <c r="D456">
        <v>1</v>
      </c>
      <c r="E456" t="s">
        <v>7652</v>
      </c>
      <c r="F456" t="b">
        <v>1</v>
      </c>
    </row>
    <row r="457" spans="1:6">
      <c r="A457" t="s">
        <v>263</v>
      </c>
      <c r="B457">
        <v>2016</v>
      </c>
      <c r="C457" s="14">
        <v>43054.608923611115</v>
      </c>
      <c r="D457">
        <v>2</v>
      </c>
      <c r="E457" t="s">
        <v>4449</v>
      </c>
      <c r="F457" t="b">
        <v>1</v>
      </c>
    </row>
    <row r="458" spans="1:6">
      <c r="A458" t="s">
        <v>263</v>
      </c>
      <c r="B458">
        <v>2016</v>
      </c>
      <c r="C458" s="14">
        <v>43054.608923611115</v>
      </c>
      <c r="D458">
        <v>3</v>
      </c>
      <c r="E458" t="s">
        <v>4450</v>
      </c>
      <c r="F458" t="b">
        <v>1</v>
      </c>
    </row>
    <row r="459" spans="1:6">
      <c r="A459" t="s">
        <v>263</v>
      </c>
      <c r="B459">
        <v>2016</v>
      </c>
      <c r="C459" s="14">
        <v>43054.608923611115</v>
      </c>
      <c r="D459">
        <v>4</v>
      </c>
      <c r="E459" t="s">
        <v>4451</v>
      </c>
      <c r="F459" t="b">
        <v>1</v>
      </c>
    </row>
    <row r="460" spans="1:6">
      <c r="A460" t="s">
        <v>162</v>
      </c>
      <c r="B460">
        <v>2013</v>
      </c>
      <c r="C460" s="14">
        <v>43054.608923611115</v>
      </c>
      <c r="D460">
        <v>1</v>
      </c>
      <c r="E460" t="s">
        <v>4410</v>
      </c>
      <c r="F460" t="b">
        <v>0</v>
      </c>
    </row>
    <row r="461" spans="1:6">
      <c r="A461" t="s">
        <v>162</v>
      </c>
      <c r="B461">
        <v>2013</v>
      </c>
      <c r="C461" s="14">
        <v>43054.608923611115</v>
      </c>
      <c r="D461">
        <v>2</v>
      </c>
      <c r="E461" t="s">
        <v>4410</v>
      </c>
      <c r="F461" t="b">
        <v>0</v>
      </c>
    </row>
    <row r="462" spans="1:6">
      <c r="A462" t="s">
        <v>162</v>
      </c>
      <c r="B462">
        <v>2013</v>
      </c>
      <c r="C462" s="14">
        <v>43054.608923611115</v>
      </c>
      <c r="D462">
        <v>3</v>
      </c>
      <c r="E462" t="s">
        <v>4411</v>
      </c>
      <c r="F462" t="b">
        <v>0</v>
      </c>
    </row>
    <row r="463" spans="1:6">
      <c r="A463" t="s">
        <v>162</v>
      </c>
      <c r="B463">
        <v>2013</v>
      </c>
      <c r="C463" s="14">
        <v>43054.608923611115</v>
      </c>
      <c r="D463">
        <v>4</v>
      </c>
      <c r="E463" t="s">
        <v>4412</v>
      </c>
      <c r="F463" t="b">
        <v>0</v>
      </c>
    </row>
    <row r="464" spans="1:6">
      <c r="A464" t="s">
        <v>162</v>
      </c>
      <c r="B464">
        <v>2013</v>
      </c>
      <c r="C464" s="14">
        <v>43054.608923611115</v>
      </c>
      <c r="D464">
        <v>1</v>
      </c>
      <c r="E464" t="s">
        <v>4431</v>
      </c>
      <c r="F464" t="b">
        <v>1</v>
      </c>
    </row>
    <row r="465" spans="1:6">
      <c r="A465" t="s">
        <v>162</v>
      </c>
      <c r="B465">
        <v>2013</v>
      </c>
      <c r="C465" s="14">
        <v>43054.608923611115</v>
      </c>
      <c r="D465">
        <v>2</v>
      </c>
      <c r="E465" t="s">
        <v>4431</v>
      </c>
      <c r="F465" t="b">
        <v>1</v>
      </c>
    </row>
    <row r="466" spans="1:6">
      <c r="A466" t="s">
        <v>162</v>
      </c>
      <c r="B466">
        <v>2013</v>
      </c>
      <c r="C466" s="14">
        <v>43054.608923611115</v>
      </c>
      <c r="D466">
        <v>3</v>
      </c>
      <c r="E466" t="s">
        <v>4432</v>
      </c>
      <c r="F466" t="b">
        <v>1</v>
      </c>
    </row>
    <row r="467" spans="1:6">
      <c r="A467" t="s">
        <v>162</v>
      </c>
      <c r="B467">
        <v>2013</v>
      </c>
      <c r="C467" s="14">
        <v>43054.608923611115</v>
      </c>
      <c r="D467">
        <v>4</v>
      </c>
      <c r="E467" t="s">
        <v>4433</v>
      </c>
      <c r="F467" t="b">
        <v>1</v>
      </c>
    </row>
    <row r="468" spans="1:6">
      <c r="A468" t="s">
        <v>162</v>
      </c>
      <c r="B468">
        <v>2014</v>
      </c>
      <c r="C468" s="14">
        <v>43054.608923611115</v>
      </c>
      <c r="D468">
        <v>1</v>
      </c>
      <c r="F468" t="b">
        <v>0</v>
      </c>
    </row>
    <row r="469" spans="1:6">
      <c r="A469" t="s">
        <v>162</v>
      </c>
      <c r="B469">
        <v>2014</v>
      </c>
      <c r="C469" s="14">
        <v>43054.608923611115</v>
      </c>
      <c r="D469">
        <v>2</v>
      </c>
      <c r="F469" t="b">
        <v>0</v>
      </c>
    </row>
    <row r="470" spans="1:6">
      <c r="A470" t="s">
        <v>162</v>
      </c>
      <c r="B470">
        <v>2014</v>
      </c>
      <c r="C470" s="14">
        <v>43054.608923611115</v>
      </c>
      <c r="D470">
        <v>3</v>
      </c>
      <c r="F470" t="b">
        <v>0</v>
      </c>
    </row>
    <row r="471" spans="1:6">
      <c r="A471" t="s">
        <v>162</v>
      </c>
      <c r="B471">
        <v>2014</v>
      </c>
      <c r="C471" s="14">
        <v>43054.608923611115</v>
      </c>
      <c r="D471">
        <v>4</v>
      </c>
      <c r="F471" t="b">
        <v>0</v>
      </c>
    </row>
    <row r="472" spans="1:6">
      <c r="A472" t="s">
        <v>162</v>
      </c>
      <c r="B472">
        <v>2014</v>
      </c>
      <c r="C472" s="14">
        <v>43054.608923611115</v>
      </c>
      <c r="D472">
        <v>1</v>
      </c>
      <c r="E472" t="s">
        <v>4410</v>
      </c>
      <c r="F472" t="b">
        <v>0</v>
      </c>
    </row>
    <row r="473" spans="1:6">
      <c r="A473" t="s">
        <v>162</v>
      </c>
      <c r="B473">
        <v>2014</v>
      </c>
      <c r="C473" s="14">
        <v>43054.608923611115</v>
      </c>
      <c r="D473">
        <v>2</v>
      </c>
      <c r="E473" t="s">
        <v>4410</v>
      </c>
      <c r="F473" t="b">
        <v>0</v>
      </c>
    </row>
    <row r="474" spans="1:6">
      <c r="A474" t="s">
        <v>162</v>
      </c>
      <c r="B474">
        <v>2014</v>
      </c>
      <c r="C474" s="14">
        <v>43054.608923611115</v>
      </c>
      <c r="D474">
        <v>3</v>
      </c>
      <c r="E474" t="s">
        <v>4429</v>
      </c>
      <c r="F474" t="b">
        <v>0</v>
      </c>
    </row>
    <row r="475" spans="1:6">
      <c r="A475" t="s">
        <v>162</v>
      </c>
      <c r="B475">
        <v>2014</v>
      </c>
      <c r="C475" s="14">
        <v>43054.608923611115</v>
      </c>
      <c r="D475">
        <v>4</v>
      </c>
      <c r="E475" t="s">
        <v>4430</v>
      </c>
      <c r="F475" t="b">
        <v>0</v>
      </c>
    </row>
    <row r="476" spans="1:6">
      <c r="A476" t="s">
        <v>162</v>
      </c>
      <c r="B476">
        <v>2014</v>
      </c>
      <c r="C476" s="14">
        <v>43054.608923611115</v>
      </c>
      <c r="D476">
        <v>1</v>
      </c>
      <c r="E476" t="s">
        <v>4431</v>
      </c>
      <c r="F476" t="b">
        <v>1</v>
      </c>
    </row>
    <row r="477" spans="1:6">
      <c r="A477" t="s">
        <v>162</v>
      </c>
      <c r="B477">
        <v>2014</v>
      </c>
      <c r="C477" s="14">
        <v>43054.608923611115</v>
      </c>
      <c r="D477">
        <v>2</v>
      </c>
      <c r="E477" t="s">
        <v>4431</v>
      </c>
      <c r="F477" t="b">
        <v>1</v>
      </c>
    </row>
    <row r="478" spans="1:6">
      <c r="A478" t="s">
        <v>162</v>
      </c>
      <c r="B478">
        <v>2014</v>
      </c>
      <c r="C478" s="14">
        <v>43054.608923611115</v>
      </c>
      <c r="D478">
        <v>3</v>
      </c>
      <c r="E478" t="s">
        <v>4432</v>
      </c>
      <c r="F478" t="b">
        <v>1</v>
      </c>
    </row>
    <row r="479" spans="1:6">
      <c r="A479" t="s">
        <v>162</v>
      </c>
      <c r="B479">
        <v>2014</v>
      </c>
      <c r="C479" s="14">
        <v>43054.608923611115</v>
      </c>
      <c r="D479">
        <v>4</v>
      </c>
      <c r="E479" t="s">
        <v>4433</v>
      </c>
      <c r="F479" t="b">
        <v>1</v>
      </c>
    </row>
    <row r="480" spans="1:6">
      <c r="A480" t="s">
        <v>162</v>
      </c>
      <c r="B480">
        <v>2015</v>
      </c>
      <c r="C480" s="14">
        <v>43054.608923611115</v>
      </c>
      <c r="D480">
        <v>1</v>
      </c>
      <c r="E480" t="s">
        <v>4410</v>
      </c>
      <c r="F480" t="b">
        <v>0</v>
      </c>
    </row>
    <row r="481" spans="1:6">
      <c r="A481" t="s">
        <v>162</v>
      </c>
      <c r="B481">
        <v>2015</v>
      </c>
      <c r="C481" s="14">
        <v>43054.608923611115</v>
      </c>
      <c r="D481">
        <v>2</v>
      </c>
      <c r="E481" t="s">
        <v>4410</v>
      </c>
      <c r="F481" t="b">
        <v>0</v>
      </c>
    </row>
    <row r="482" spans="1:6">
      <c r="A482" t="s">
        <v>162</v>
      </c>
      <c r="B482">
        <v>2015</v>
      </c>
      <c r="C482" s="14">
        <v>43054.608923611115</v>
      </c>
      <c r="D482">
        <v>3</v>
      </c>
      <c r="E482" t="s">
        <v>4429</v>
      </c>
      <c r="F482" t="b">
        <v>0</v>
      </c>
    </row>
    <row r="483" spans="1:6">
      <c r="A483" t="s">
        <v>162</v>
      </c>
      <c r="B483">
        <v>2015</v>
      </c>
      <c r="C483" s="14">
        <v>43054.608923611115</v>
      </c>
      <c r="D483">
        <v>4</v>
      </c>
      <c r="E483" t="s">
        <v>4430</v>
      </c>
      <c r="F483" t="b">
        <v>0</v>
      </c>
    </row>
    <row r="484" spans="1:6">
      <c r="A484" t="s">
        <v>162</v>
      </c>
      <c r="B484">
        <v>2015</v>
      </c>
      <c r="C484" s="14">
        <v>43054.608923611115</v>
      </c>
      <c r="D484">
        <v>1</v>
      </c>
      <c r="E484" t="s">
        <v>4431</v>
      </c>
      <c r="F484" t="b">
        <v>0</v>
      </c>
    </row>
    <row r="485" spans="1:6">
      <c r="A485" t="s">
        <v>162</v>
      </c>
      <c r="B485">
        <v>2015</v>
      </c>
      <c r="C485" s="14">
        <v>43054.608923611115</v>
      </c>
      <c r="D485">
        <v>2</v>
      </c>
      <c r="E485" t="s">
        <v>4431</v>
      </c>
      <c r="F485" t="b">
        <v>0</v>
      </c>
    </row>
    <row r="486" spans="1:6">
      <c r="A486" t="s">
        <v>162</v>
      </c>
      <c r="B486">
        <v>2015</v>
      </c>
      <c r="C486" s="14">
        <v>43054.608923611115</v>
      </c>
      <c r="D486">
        <v>3</v>
      </c>
      <c r="E486" t="s">
        <v>4432</v>
      </c>
      <c r="F486" t="b">
        <v>0</v>
      </c>
    </row>
    <row r="487" spans="1:6">
      <c r="A487" t="s">
        <v>162</v>
      </c>
      <c r="B487">
        <v>2015</v>
      </c>
      <c r="C487" s="14">
        <v>43054.608923611115</v>
      </c>
      <c r="D487">
        <v>4</v>
      </c>
      <c r="E487" t="s">
        <v>4433</v>
      </c>
      <c r="F487" t="b">
        <v>0</v>
      </c>
    </row>
    <row r="488" spans="1:6">
      <c r="A488" t="s">
        <v>336</v>
      </c>
      <c r="B488">
        <v>2013</v>
      </c>
      <c r="C488" s="14">
        <v>43054.608923611115</v>
      </c>
      <c r="D488">
        <v>1</v>
      </c>
      <c r="E488" t="s">
        <v>4476</v>
      </c>
      <c r="F488" t="b">
        <v>0</v>
      </c>
    </row>
    <row r="489" spans="1:6">
      <c r="A489" t="s">
        <v>336</v>
      </c>
      <c r="B489">
        <v>2013</v>
      </c>
      <c r="C489" s="14">
        <v>43054.608923611115</v>
      </c>
      <c r="D489">
        <v>2</v>
      </c>
      <c r="E489" t="s">
        <v>4477</v>
      </c>
      <c r="F489" t="b">
        <v>0</v>
      </c>
    </row>
    <row r="490" spans="1:6">
      <c r="A490" t="s">
        <v>336</v>
      </c>
      <c r="B490">
        <v>2013</v>
      </c>
      <c r="C490" s="14">
        <v>43054.608923611115</v>
      </c>
      <c r="D490">
        <v>3</v>
      </c>
      <c r="E490" t="s">
        <v>4478</v>
      </c>
      <c r="F490" t="b">
        <v>0</v>
      </c>
    </row>
    <row r="491" spans="1:6">
      <c r="A491" t="s">
        <v>336</v>
      </c>
      <c r="B491">
        <v>2013</v>
      </c>
      <c r="C491" s="14">
        <v>43054.608923611115</v>
      </c>
      <c r="D491">
        <v>4</v>
      </c>
      <c r="E491" t="s">
        <v>4475</v>
      </c>
      <c r="F491" t="b">
        <v>0</v>
      </c>
    </row>
    <row r="492" spans="1:6">
      <c r="A492" t="s">
        <v>336</v>
      </c>
      <c r="B492">
        <v>2014</v>
      </c>
      <c r="C492" s="14">
        <v>43054.608923611115</v>
      </c>
      <c r="D492">
        <v>1</v>
      </c>
      <c r="E492" t="s">
        <v>4476</v>
      </c>
      <c r="F492" t="b">
        <v>0</v>
      </c>
    </row>
    <row r="493" spans="1:6">
      <c r="A493" t="s">
        <v>336</v>
      </c>
      <c r="B493">
        <v>2014</v>
      </c>
      <c r="C493" s="14">
        <v>43054.608923611115</v>
      </c>
      <c r="D493">
        <v>2</v>
      </c>
      <c r="E493" t="s">
        <v>4479</v>
      </c>
      <c r="F493" t="b">
        <v>0</v>
      </c>
    </row>
    <row r="494" spans="1:6">
      <c r="A494" t="s">
        <v>336</v>
      </c>
      <c r="B494">
        <v>2014</v>
      </c>
      <c r="C494" s="14">
        <v>43054.608923611115</v>
      </c>
      <c r="D494">
        <v>3</v>
      </c>
      <c r="E494" t="s">
        <v>4478</v>
      </c>
      <c r="F494" t="b">
        <v>0</v>
      </c>
    </row>
    <row r="495" spans="1:6">
      <c r="A495" t="s">
        <v>336</v>
      </c>
      <c r="B495">
        <v>2014</v>
      </c>
      <c r="C495" s="14">
        <v>43054.608923611115</v>
      </c>
      <c r="D495">
        <v>4</v>
      </c>
      <c r="E495" t="s">
        <v>4475</v>
      </c>
      <c r="F495" t="b">
        <v>0</v>
      </c>
    </row>
    <row r="496" spans="1:6">
      <c r="A496" t="s">
        <v>336</v>
      </c>
      <c r="B496">
        <v>2014</v>
      </c>
      <c r="C496" s="14">
        <v>43054.608923611115</v>
      </c>
      <c r="D496">
        <v>1</v>
      </c>
      <c r="E496" t="s">
        <v>4476</v>
      </c>
      <c r="F496" t="b">
        <v>1</v>
      </c>
    </row>
    <row r="497" spans="1:6">
      <c r="A497" t="s">
        <v>336</v>
      </c>
      <c r="B497">
        <v>2014</v>
      </c>
      <c r="C497" s="14">
        <v>43054.608923611115</v>
      </c>
      <c r="D497">
        <v>2</v>
      </c>
      <c r="E497" t="s">
        <v>4479</v>
      </c>
      <c r="F497" t="b">
        <v>1</v>
      </c>
    </row>
    <row r="498" spans="1:6">
      <c r="A498" t="s">
        <v>336</v>
      </c>
      <c r="B498">
        <v>2014</v>
      </c>
      <c r="C498" s="14">
        <v>43054.608923611115</v>
      </c>
      <c r="D498">
        <v>3</v>
      </c>
      <c r="E498" t="s">
        <v>4478</v>
      </c>
      <c r="F498" t="b">
        <v>1</v>
      </c>
    </row>
    <row r="499" spans="1:6">
      <c r="A499" t="s">
        <v>336</v>
      </c>
      <c r="B499">
        <v>2014</v>
      </c>
      <c r="C499" s="14">
        <v>43054.608923611115</v>
      </c>
      <c r="D499">
        <v>4</v>
      </c>
      <c r="E499" t="s">
        <v>4475</v>
      </c>
      <c r="F499" t="b">
        <v>1</v>
      </c>
    </row>
    <row r="500" spans="1:6">
      <c r="A500" t="s">
        <v>336</v>
      </c>
      <c r="B500">
        <v>2013</v>
      </c>
      <c r="C500" s="14">
        <v>43054.608923611115</v>
      </c>
      <c r="D500">
        <v>1</v>
      </c>
      <c r="E500" t="s">
        <v>4476</v>
      </c>
      <c r="F500" t="b">
        <v>1</v>
      </c>
    </row>
    <row r="501" spans="1:6">
      <c r="A501" t="s">
        <v>336</v>
      </c>
      <c r="B501">
        <v>2013</v>
      </c>
      <c r="C501" s="14">
        <v>43054.608923611115</v>
      </c>
      <c r="D501">
        <v>2</v>
      </c>
      <c r="E501" t="s">
        <v>4477</v>
      </c>
      <c r="F501" t="b">
        <v>1</v>
      </c>
    </row>
    <row r="502" spans="1:6">
      <c r="A502" t="s">
        <v>336</v>
      </c>
      <c r="B502">
        <v>2013</v>
      </c>
      <c r="C502" s="14">
        <v>43054.608923611115</v>
      </c>
      <c r="D502">
        <v>3</v>
      </c>
      <c r="E502" t="s">
        <v>4478</v>
      </c>
      <c r="F502" t="b">
        <v>1</v>
      </c>
    </row>
    <row r="503" spans="1:6">
      <c r="A503" t="s">
        <v>336</v>
      </c>
      <c r="B503">
        <v>2013</v>
      </c>
      <c r="C503" s="14">
        <v>43054.608923611115</v>
      </c>
      <c r="D503">
        <v>4</v>
      </c>
      <c r="E503" t="s">
        <v>4475</v>
      </c>
      <c r="F503" t="b">
        <v>1</v>
      </c>
    </row>
    <row r="504" spans="1:6">
      <c r="A504" t="s">
        <v>336</v>
      </c>
      <c r="B504">
        <v>2015</v>
      </c>
      <c r="C504" s="14">
        <v>43054.608923611115</v>
      </c>
      <c r="D504">
        <v>1</v>
      </c>
      <c r="E504" t="s">
        <v>4476</v>
      </c>
      <c r="F504" t="b">
        <v>1</v>
      </c>
    </row>
    <row r="505" spans="1:6">
      <c r="A505" t="s">
        <v>336</v>
      </c>
      <c r="B505">
        <v>2015</v>
      </c>
      <c r="C505" s="14">
        <v>43054.608923611115</v>
      </c>
      <c r="D505">
        <v>2</v>
      </c>
      <c r="E505" t="s">
        <v>4479</v>
      </c>
      <c r="F505" t="b">
        <v>1</v>
      </c>
    </row>
    <row r="506" spans="1:6">
      <c r="A506" t="s">
        <v>336</v>
      </c>
      <c r="B506">
        <v>2015</v>
      </c>
      <c r="C506" s="14">
        <v>43054.608923611115</v>
      </c>
      <c r="D506">
        <v>3</v>
      </c>
      <c r="E506" t="s">
        <v>4478</v>
      </c>
      <c r="F506" t="b">
        <v>1</v>
      </c>
    </row>
    <row r="507" spans="1:6">
      <c r="A507" t="s">
        <v>336</v>
      </c>
      <c r="B507">
        <v>2015</v>
      </c>
      <c r="C507" s="14">
        <v>43054.608923611115</v>
      </c>
      <c r="D507">
        <v>4</v>
      </c>
      <c r="E507" t="s">
        <v>4475</v>
      </c>
      <c r="F507" t="b">
        <v>1</v>
      </c>
    </row>
    <row r="508" spans="1:6">
      <c r="A508" t="s">
        <v>380</v>
      </c>
      <c r="B508">
        <v>2013</v>
      </c>
      <c r="C508" s="14">
        <v>43054.608923611115</v>
      </c>
      <c r="D508">
        <v>1</v>
      </c>
      <c r="F508" t="b">
        <v>0</v>
      </c>
    </row>
    <row r="509" spans="1:6">
      <c r="A509" t="s">
        <v>380</v>
      </c>
      <c r="B509">
        <v>2013</v>
      </c>
      <c r="C509" s="14">
        <v>43054.608923611115</v>
      </c>
      <c r="D509">
        <v>2</v>
      </c>
      <c r="F509" t="b">
        <v>0</v>
      </c>
    </row>
    <row r="510" spans="1:6">
      <c r="A510" t="s">
        <v>380</v>
      </c>
      <c r="B510">
        <v>2013</v>
      </c>
      <c r="C510" s="14">
        <v>43054.608923611115</v>
      </c>
      <c r="D510">
        <v>3</v>
      </c>
      <c r="F510" t="b">
        <v>0</v>
      </c>
    </row>
    <row r="511" spans="1:6">
      <c r="A511" t="s">
        <v>380</v>
      </c>
      <c r="B511">
        <v>2013</v>
      </c>
      <c r="C511" s="14">
        <v>43054.608923611115</v>
      </c>
      <c r="D511">
        <v>4</v>
      </c>
      <c r="F511" t="b">
        <v>0</v>
      </c>
    </row>
    <row r="512" spans="1:6">
      <c r="A512" t="s">
        <v>380</v>
      </c>
      <c r="B512">
        <v>2014</v>
      </c>
      <c r="C512" s="14">
        <v>43054.608923611115</v>
      </c>
      <c r="D512">
        <v>1</v>
      </c>
      <c r="F512" t="b">
        <v>1</v>
      </c>
    </row>
    <row r="513" spans="1:6">
      <c r="A513" t="s">
        <v>380</v>
      </c>
      <c r="B513">
        <v>2014</v>
      </c>
      <c r="C513" s="14">
        <v>43054.608923611115</v>
      </c>
      <c r="D513">
        <v>2</v>
      </c>
      <c r="F513" t="b">
        <v>1</v>
      </c>
    </row>
    <row r="514" spans="1:6">
      <c r="A514" t="s">
        <v>380</v>
      </c>
      <c r="B514">
        <v>2014</v>
      </c>
      <c r="C514" s="14">
        <v>43054.608923611115</v>
      </c>
      <c r="D514">
        <v>3</v>
      </c>
      <c r="F514" t="b">
        <v>1</v>
      </c>
    </row>
    <row r="515" spans="1:6">
      <c r="A515" t="s">
        <v>380</v>
      </c>
      <c r="B515">
        <v>2014</v>
      </c>
      <c r="C515" s="14">
        <v>43054.608923611115</v>
      </c>
      <c r="D515">
        <v>4</v>
      </c>
      <c r="F515" t="b">
        <v>1</v>
      </c>
    </row>
    <row r="516" spans="1:6">
      <c r="A516" t="s">
        <v>380</v>
      </c>
      <c r="B516">
        <v>2013</v>
      </c>
      <c r="C516" s="14">
        <v>43054.608923611115</v>
      </c>
      <c r="D516">
        <v>1</v>
      </c>
      <c r="F516" t="b">
        <v>1</v>
      </c>
    </row>
    <row r="517" spans="1:6">
      <c r="A517" t="s">
        <v>380</v>
      </c>
      <c r="B517">
        <v>2013</v>
      </c>
      <c r="C517" s="14">
        <v>43054.608923611115</v>
      </c>
      <c r="D517">
        <v>2</v>
      </c>
      <c r="F517" t="b">
        <v>1</v>
      </c>
    </row>
    <row r="518" spans="1:6">
      <c r="A518" t="s">
        <v>380</v>
      </c>
      <c r="B518">
        <v>2013</v>
      </c>
      <c r="C518" s="14">
        <v>43054.608923611115</v>
      </c>
      <c r="D518">
        <v>3</v>
      </c>
      <c r="F518" t="b">
        <v>1</v>
      </c>
    </row>
    <row r="519" spans="1:6">
      <c r="A519" t="s">
        <v>380</v>
      </c>
      <c r="B519">
        <v>2013</v>
      </c>
      <c r="C519" s="14">
        <v>43054.608923611115</v>
      </c>
      <c r="D519">
        <v>4</v>
      </c>
      <c r="F519" t="b">
        <v>1</v>
      </c>
    </row>
    <row r="520" spans="1:6">
      <c r="A520" t="s">
        <v>380</v>
      </c>
      <c r="B520">
        <v>2015</v>
      </c>
      <c r="C520" s="14">
        <v>43054.608923611115</v>
      </c>
      <c r="D520">
        <v>1</v>
      </c>
      <c r="F520" t="b">
        <v>1</v>
      </c>
    </row>
    <row r="521" spans="1:6">
      <c r="A521" t="s">
        <v>380</v>
      </c>
      <c r="B521">
        <v>2015</v>
      </c>
      <c r="C521" s="14">
        <v>43054.608923611115</v>
      </c>
      <c r="D521">
        <v>2</v>
      </c>
      <c r="F521" t="b">
        <v>1</v>
      </c>
    </row>
    <row r="522" spans="1:6">
      <c r="A522" t="s">
        <v>380</v>
      </c>
      <c r="B522">
        <v>2015</v>
      </c>
      <c r="C522" s="14">
        <v>43054.608923611115</v>
      </c>
      <c r="D522">
        <v>3</v>
      </c>
      <c r="F522" t="b">
        <v>1</v>
      </c>
    </row>
    <row r="523" spans="1:6">
      <c r="A523" t="s">
        <v>380</v>
      </c>
      <c r="B523">
        <v>2015</v>
      </c>
      <c r="C523" s="14">
        <v>43054.608923611115</v>
      </c>
      <c r="D523">
        <v>4</v>
      </c>
      <c r="F523" t="b">
        <v>1</v>
      </c>
    </row>
    <row r="524" spans="1:6">
      <c r="A524" t="s">
        <v>199</v>
      </c>
      <c r="B524">
        <v>2016</v>
      </c>
      <c r="C524" s="14">
        <v>43054.608923611115</v>
      </c>
      <c r="D524">
        <v>1</v>
      </c>
      <c r="E524" t="s">
        <v>4434</v>
      </c>
      <c r="F524" t="b">
        <v>1</v>
      </c>
    </row>
    <row r="525" spans="1:6">
      <c r="A525" t="s">
        <v>199</v>
      </c>
      <c r="B525">
        <v>2016</v>
      </c>
      <c r="C525" s="14">
        <v>43054.608923611115</v>
      </c>
      <c r="D525">
        <v>2</v>
      </c>
      <c r="E525" t="s">
        <v>4435</v>
      </c>
      <c r="F525" t="b">
        <v>1</v>
      </c>
    </row>
    <row r="526" spans="1:6">
      <c r="A526" t="s">
        <v>199</v>
      </c>
      <c r="B526">
        <v>2016</v>
      </c>
      <c r="C526" s="14">
        <v>43054.608923611115</v>
      </c>
      <c r="D526">
        <v>3</v>
      </c>
      <c r="E526" t="s">
        <v>4436</v>
      </c>
      <c r="F526" t="b">
        <v>1</v>
      </c>
    </row>
    <row r="527" spans="1:6">
      <c r="A527" t="s">
        <v>199</v>
      </c>
      <c r="B527">
        <v>2016</v>
      </c>
      <c r="C527" s="14">
        <v>43054.608923611115</v>
      </c>
      <c r="D527">
        <v>4</v>
      </c>
      <c r="E527" t="s">
        <v>7642</v>
      </c>
      <c r="F527" t="b">
        <v>1</v>
      </c>
    </row>
    <row r="528" spans="1:6">
      <c r="A528" t="s">
        <v>147</v>
      </c>
      <c r="B528">
        <v>2013</v>
      </c>
      <c r="C528" s="14">
        <v>43054.608923611115</v>
      </c>
      <c r="D528">
        <v>1</v>
      </c>
      <c r="F528" t="b">
        <v>0</v>
      </c>
    </row>
    <row r="529" spans="1:6">
      <c r="A529" t="s">
        <v>147</v>
      </c>
      <c r="B529">
        <v>2013</v>
      </c>
      <c r="C529" s="14">
        <v>43054.608923611115</v>
      </c>
      <c r="D529">
        <v>2</v>
      </c>
      <c r="F529" t="b">
        <v>0</v>
      </c>
    </row>
    <row r="530" spans="1:6">
      <c r="A530" t="s">
        <v>147</v>
      </c>
      <c r="B530">
        <v>2013</v>
      </c>
      <c r="C530" s="14">
        <v>43054.608923611115</v>
      </c>
      <c r="D530">
        <v>3</v>
      </c>
      <c r="F530" t="b">
        <v>0</v>
      </c>
    </row>
    <row r="531" spans="1:6">
      <c r="A531" t="s">
        <v>147</v>
      </c>
      <c r="B531">
        <v>2013</v>
      </c>
      <c r="C531" s="14">
        <v>43054.608923611115</v>
      </c>
      <c r="D531">
        <v>4</v>
      </c>
      <c r="F531" t="b">
        <v>0</v>
      </c>
    </row>
    <row r="532" spans="1:6">
      <c r="A532" t="s">
        <v>147</v>
      </c>
      <c r="B532">
        <v>2014</v>
      </c>
      <c r="C532" s="14">
        <v>43054.608923611115</v>
      </c>
      <c r="D532">
        <v>1</v>
      </c>
      <c r="F532" t="b">
        <v>0</v>
      </c>
    </row>
    <row r="533" spans="1:6">
      <c r="A533" t="s">
        <v>147</v>
      </c>
      <c r="B533">
        <v>2014</v>
      </c>
      <c r="C533" s="14">
        <v>43054.608923611115</v>
      </c>
      <c r="D533">
        <v>2</v>
      </c>
      <c r="F533" t="b">
        <v>0</v>
      </c>
    </row>
    <row r="534" spans="1:6">
      <c r="A534" t="s">
        <v>147</v>
      </c>
      <c r="B534">
        <v>2014</v>
      </c>
      <c r="C534" s="14">
        <v>43054.608923611115</v>
      </c>
      <c r="D534">
        <v>3</v>
      </c>
      <c r="F534" t="b">
        <v>0</v>
      </c>
    </row>
    <row r="535" spans="1:6">
      <c r="A535" t="s">
        <v>147</v>
      </c>
      <c r="B535">
        <v>2014</v>
      </c>
      <c r="C535" s="14">
        <v>43054.608923611115</v>
      </c>
      <c r="D535">
        <v>4</v>
      </c>
      <c r="F535" t="b">
        <v>0</v>
      </c>
    </row>
    <row r="536" spans="1:6">
      <c r="A536" t="s">
        <v>147</v>
      </c>
      <c r="B536">
        <v>2013</v>
      </c>
      <c r="C536" s="14">
        <v>43054.608923611115</v>
      </c>
      <c r="D536">
        <v>1</v>
      </c>
      <c r="F536" t="b">
        <v>1</v>
      </c>
    </row>
    <row r="537" spans="1:6">
      <c r="A537" t="s">
        <v>147</v>
      </c>
      <c r="B537">
        <v>2013</v>
      </c>
      <c r="C537" s="14">
        <v>43054.608923611115</v>
      </c>
      <c r="D537">
        <v>2</v>
      </c>
      <c r="F537" t="b">
        <v>1</v>
      </c>
    </row>
    <row r="538" spans="1:6">
      <c r="A538" t="s">
        <v>147</v>
      </c>
      <c r="B538">
        <v>2013</v>
      </c>
      <c r="C538" s="14">
        <v>43054.608923611115</v>
      </c>
      <c r="D538">
        <v>3</v>
      </c>
      <c r="F538" t="b">
        <v>1</v>
      </c>
    </row>
    <row r="539" spans="1:6">
      <c r="A539" t="s">
        <v>147</v>
      </c>
      <c r="B539">
        <v>2013</v>
      </c>
      <c r="C539" s="14">
        <v>43054.608923611115</v>
      </c>
      <c r="D539">
        <v>4</v>
      </c>
      <c r="F539" t="b">
        <v>1</v>
      </c>
    </row>
    <row r="540" spans="1:6">
      <c r="A540" t="s">
        <v>147</v>
      </c>
      <c r="B540">
        <v>2014</v>
      </c>
      <c r="C540" s="14">
        <v>43054.608923611115</v>
      </c>
      <c r="D540">
        <v>1</v>
      </c>
      <c r="F540" t="b">
        <v>1</v>
      </c>
    </row>
    <row r="541" spans="1:6">
      <c r="A541" t="s">
        <v>147</v>
      </c>
      <c r="B541">
        <v>2014</v>
      </c>
      <c r="C541" s="14">
        <v>43054.608923611115</v>
      </c>
      <c r="D541">
        <v>2</v>
      </c>
      <c r="F541" t="b">
        <v>1</v>
      </c>
    </row>
    <row r="542" spans="1:6">
      <c r="A542" t="s">
        <v>147</v>
      </c>
      <c r="B542">
        <v>2014</v>
      </c>
      <c r="C542" s="14">
        <v>43054.608923611115</v>
      </c>
      <c r="D542">
        <v>3</v>
      </c>
      <c r="F542" t="b">
        <v>1</v>
      </c>
    </row>
    <row r="543" spans="1:6">
      <c r="A543" t="s">
        <v>147</v>
      </c>
      <c r="B543">
        <v>2014</v>
      </c>
      <c r="C543" s="14">
        <v>43054.608923611115</v>
      </c>
      <c r="D543">
        <v>4</v>
      </c>
      <c r="F543" t="b">
        <v>1</v>
      </c>
    </row>
    <row r="544" spans="1:6">
      <c r="A544" t="s">
        <v>147</v>
      </c>
      <c r="B544">
        <v>2015</v>
      </c>
      <c r="C544" s="14">
        <v>43054.608923611115</v>
      </c>
      <c r="D544">
        <v>1</v>
      </c>
      <c r="E544" t="s">
        <v>1506</v>
      </c>
      <c r="F544" t="b">
        <v>1</v>
      </c>
    </row>
    <row r="545" spans="1:6">
      <c r="A545" t="s">
        <v>147</v>
      </c>
      <c r="B545">
        <v>2015</v>
      </c>
      <c r="C545" s="14">
        <v>43054.608923611115</v>
      </c>
      <c r="D545">
        <v>2</v>
      </c>
      <c r="E545" t="s">
        <v>1506</v>
      </c>
      <c r="F545" t="b">
        <v>1</v>
      </c>
    </row>
    <row r="546" spans="1:6">
      <c r="A546" t="s">
        <v>147</v>
      </c>
      <c r="B546">
        <v>2015</v>
      </c>
      <c r="C546" s="14">
        <v>43054.608923611115</v>
      </c>
      <c r="D546">
        <v>3</v>
      </c>
      <c r="E546" t="s">
        <v>1506</v>
      </c>
      <c r="F546" t="b">
        <v>1</v>
      </c>
    </row>
    <row r="547" spans="1:6">
      <c r="A547" t="s">
        <v>147</v>
      </c>
      <c r="B547">
        <v>2015</v>
      </c>
      <c r="C547" s="14">
        <v>43054.608923611115</v>
      </c>
      <c r="D547">
        <v>4</v>
      </c>
      <c r="E547" t="s">
        <v>1506</v>
      </c>
      <c r="F547" t="b">
        <v>1</v>
      </c>
    </row>
    <row r="548" spans="1:6">
      <c r="A548" t="s">
        <v>248</v>
      </c>
      <c r="B548">
        <v>2013</v>
      </c>
      <c r="C548" s="14">
        <v>43054.608923611115</v>
      </c>
      <c r="D548">
        <v>1</v>
      </c>
      <c r="F548" t="b">
        <v>1</v>
      </c>
    </row>
    <row r="549" spans="1:6">
      <c r="A549" t="s">
        <v>248</v>
      </c>
      <c r="B549">
        <v>2013</v>
      </c>
      <c r="C549" s="14">
        <v>43054.608923611115</v>
      </c>
      <c r="D549">
        <v>2</v>
      </c>
      <c r="F549" t="b">
        <v>1</v>
      </c>
    </row>
    <row r="550" spans="1:6">
      <c r="A550" t="s">
        <v>248</v>
      </c>
      <c r="B550">
        <v>2013</v>
      </c>
      <c r="C550" s="14">
        <v>43054.608923611115</v>
      </c>
      <c r="D550">
        <v>3</v>
      </c>
      <c r="F550" t="b">
        <v>1</v>
      </c>
    </row>
    <row r="551" spans="1:6">
      <c r="A551" t="s">
        <v>248</v>
      </c>
      <c r="B551">
        <v>2013</v>
      </c>
      <c r="C551" s="14">
        <v>43054.608923611115</v>
      </c>
      <c r="D551">
        <v>4</v>
      </c>
      <c r="F551" t="b">
        <v>1</v>
      </c>
    </row>
    <row r="552" spans="1:6">
      <c r="A552" t="s">
        <v>248</v>
      </c>
      <c r="B552">
        <v>2014</v>
      </c>
      <c r="C552" s="14">
        <v>43054.608923611115</v>
      </c>
      <c r="D552">
        <v>1</v>
      </c>
      <c r="E552" t="s">
        <v>4443</v>
      </c>
      <c r="F552" t="b">
        <v>1</v>
      </c>
    </row>
    <row r="553" spans="1:6">
      <c r="A553" t="s">
        <v>248</v>
      </c>
      <c r="B553">
        <v>2014</v>
      </c>
      <c r="C553" s="14">
        <v>43054.608923611115</v>
      </c>
      <c r="D553">
        <v>2</v>
      </c>
      <c r="E553" t="s">
        <v>4444</v>
      </c>
      <c r="F553" t="b">
        <v>1</v>
      </c>
    </row>
    <row r="554" spans="1:6">
      <c r="A554" t="s">
        <v>248</v>
      </c>
      <c r="B554">
        <v>2014</v>
      </c>
      <c r="C554" s="14">
        <v>43054.608923611115</v>
      </c>
      <c r="D554">
        <v>3</v>
      </c>
      <c r="E554" t="s">
        <v>4445</v>
      </c>
      <c r="F554" t="b">
        <v>1</v>
      </c>
    </row>
    <row r="555" spans="1:6">
      <c r="A555" t="s">
        <v>248</v>
      </c>
      <c r="B555">
        <v>2014</v>
      </c>
      <c r="C555" s="14">
        <v>43054.608923611115</v>
      </c>
      <c r="D555">
        <v>4</v>
      </c>
      <c r="E555" t="s">
        <v>4446</v>
      </c>
      <c r="F555" t="b">
        <v>1</v>
      </c>
    </row>
    <row r="556" spans="1:6">
      <c r="A556" t="s">
        <v>318</v>
      </c>
      <c r="B556">
        <v>2013</v>
      </c>
      <c r="C556" s="14">
        <v>43054.608923611115</v>
      </c>
      <c r="D556">
        <v>1</v>
      </c>
      <c r="E556" t="s">
        <v>4485</v>
      </c>
      <c r="F556" t="b">
        <v>1</v>
      </c>
    </row>
    <row r="557" spans="1:6">
      <c r="A557" t="s">
        <v>318</v>
      </c>
      <c r="B557">
        <v>2013</v>
      </c>
      <c r="C557" s="14">
        <v>43054.608923611115</v>
      </c>
      <c r="D557">
        <v>2</v>
      </c>
      <c r="F557" t="b">
        <v>1</v>
      </c>
    </row>
    <row r="558" spans="1:6">
      <c r="A558" t="s">
        <v>318</v>
      </c>
      <c r="B558">
        <v>2013</v>
      </c>
      <c r="C558" s="14">
        <v>43054.608923611115</v>
      </c>
      <c r="D558">
        <v>3</v>
      </c>
      <c r="F558" t="b">
        <v>1</v>
      </c>
    </row>
    <row r="559" spans="1:6">
      <c r="A559" t="s">
        <v>318</v>
      </c>
      <c r="B559">
        <v>2013</v>
      </c>
      <c r="C559" s="14">
        <v>43054.608923611115</v>
      </c>
      <c r="D559">
        <v>4</v>
      </c>
      <c r="F559" t="b">
        <v>1</v>
      </c>
    </row>
    <row r="560" spans="1:6">
      <c r="A560" t="s">
        <v>248</v>
      </c>
      <c r="B560">
        <v>2015</v>
      </c>
      <c r="C560" s="14">
        <v>43054.608923611115</v>
      </c>
      <c r="D560">
        <v>1</v>
      </c>
      <c r="E560" t="s">
        <v>7653</v>
      </c>
      <c r="F560" t="b">
        <v>1</v>
      </c>
    </row>
    <row r="561" spans="1:6">
      <c r="A561" t="s">
        <v>248</v>
      </c>
      <c r="B561">
        <v>2015</v>
      </c>
      <c r="C561" s="14">
        <v>43054.608923611115</v>
      </c>
      <c r="D561">
        <v>2</v>
      </c>
      <c r="E561" t="s">
        <v>7654</v>
      </c>
      <c r="F561" t="b">
        <v>1</v>
      </c>
    </row>
    <row r="562" spans="1:6">
      <c r="A562" t="s">
        <v>248</v>
      </c>
      <c r="B562">
        <v>2015</v>
      </c>
      <c r="C562" s="14">
        <v>43054.608923611115</v>
      </c>
      <c r="D562">
        <v>3</v>
      </c>
      <c r="E562" t="s">
        <v>4445</v>
      </c>
      <c r="F562" t="b">
        <v>1</v>
      </c>
    </row>
    <row r="563" spans="1:6">
      <c r="A563" t="s">
        <v>248</v>
      </c>
      <c r="B563">
        <v>2015</v>
      </c>
      <c r="C563" s="14">
        <v>43054.608923611115</v>
      </c>
      <c r="D563">
        <v>4</v>
      </c>
      <c r="E563" t="s">
        <v>4446</v>
      </c>
      <c r="F563" t="b">
        <v>1</v>
      </c>
    </row>
    <row r="564" spans="1:6">
      <c r="A564" t="s">
        <v>318</v>
      </c>
      <c r="B564">
        <v>2014</v>
      </c>
      <c r="C564" s="14">
        <v>43054.608923611115</v>
      </c>
      <c r="D564">
        <v>1</v>
      </c>
      <c r="E564" t="s">
        <v>4468</v>
      </c>
      <c r="F564" t="b">
        <v>1</v>
      </c>
    </row>
    <row r="565" spans="1:6">
      <c r="A565" t="s">
        <v>318</v>
      </c>
      <c r="B565">
        <v>2014</v>
      </c>
      <c r="C565" s="14">
        <v>43054.608923611115</v>
      </c>
      <c r="D565">
        <v>2</v>
      </c>
      <c r="E565" t="s">
        <v>4469</v>
      </c>
      <c r="F565" t="b">
        <v>1</v>
      </c>
    </row>
    <row r="566" spans="1:6">
      <c r="A566" t="s">
        <v>318</v>
      </c>
      <c r="B566">
        <v>2014</v>
      </c>
      <c r="C566" s="14">
        <v>43054.608923611115</v>
      </c>
      <c r="D566">
        <v>3</v>
      </c>
      <c r="E566" t="s">
        <v>4470</v>
      </c>
      <c r="F566" t="b">
        <v>1</v>
      </c>
    </row>
    <row r="567" spans="1:6">
      <c r="A567" t="s">
        <v>318</v>
      </c>
      <c r="B567">
        <v>2014</v>
      </c>
      <c r="C567" s="14">
        <v>43054.608923611115</v>
      </c>
      <c r="D567">
        <v>4</v>
      </c>
      <c r="E567" t="s">
        <v>4471</v>
      </c>
      <c r="F567" t="b">
        <v>1</v>
      </c>
    </row>
    <row r="568" spans="1:6">
      <c r="A568" t="s">
        <v>318</v>
      </c>
      <c r="B568">
        <v>2013</v>
      </c>
      <c r="C568" s="14">
        <v>43054.608923611115</v>
      </c>
      <c r="D568">
        <v>1</v>
      </c>
      <c r="E568" t="s">
        <v>4485</v>
      </c>
      <c r="F568" t="b">
        <v>0</v>
      </c>
    </row>
    <row r="569" spans="1:6">
      <c r="A569" t="s">
        <v>318</v>
      </c>
      <c r="B569">
        <v>2013</v>
      </c>
      <c r="C569" s="14">
        <v>43054.608923611115</v>
      </c>
      <c r="D569">
        <v>2</v>
      </c>
      <c r="F569" t="b">
        <v>0</v>
      </c>
    </row>
    <row r="570" spans="1:6">
      <c r="A570" t="s">
        <v>318</v>
      </c>
      <c r="B570">
        <v>2013</v>
      </c>
      <c r="C570" s="14">
        <v>43054.608923611115</v>
      </c>
      <c r="D570">
        <v>3</v>
      </c>
      <c r="F570" t="b">
        <v>0</v>
      </c>
    </row>
    <row r="571" spans="1:6">
      <c r="A571" t="s">
        <v>318</v>
      </c>
      <c r="B571">
        <v>2013</v>
      </c>
      <c r="C571" s="14">
        <v>43054.608923611115</v>
      </c>
      <c r="D571">
        <v>4</v>
      </c>
      <c r="F571" t="b">
        <v>0</v>
      </c>
    </row>
    <row r="572" spans="1:6">
      <c r="A572" t="s">
        <v>318</v>
      </c>
      <c r="B572">
        <v>2015</v>
      </c>
      <c r="C572" s="14">
        <v>43054.608923611115</v>
      </c>
      <c r="D572">
        <v>1</v>
      </c>
      <c r="E572" t="s">
        <v>7655</v>
      </c>
      <c r="F572" t="b">
        <v>1</v>
      </c>
    </row>
    <row r="573" spans="1:6">
      <c r="A573" t="s">
        <v>318</v>
      </c>
      <c r="B573">
        <v>2015</v>
      </c>
      <c r="C573" s="14">
        <v>43054.608923611115</v>
      </c>
      <c r="D573">
        <v>2</v>
      </c>
      <c r="E573" t="s">
        <v>7656</v>
      </c>
      <c r="F573" t="b">
        <v>1</v>
      </c>
    </row>
    <row r="574" spans="1:6">
      <c r="A574" t="s">
        <v>318</v>
      </c>
      <c r="B574">
        <v>2015</v>
      </c>
      <c r="C574" s="14">
        <v>43054.608923611115</v>
      </c>
      <c r="D574">
        <v>3</v>
      </c>
      <c r="E574" t="s">
        <v>4470</v>
      </c>
      <c r="F574" t="b">
        <v>1</v>
      </c>
    </row>
    <row r="575" spans="1:6">
      <c r="A575" t="s">
        <v>318</v>
      </c>
      <c r="B575">
        <v>2015</v>
      </c>
      <c r="C575" s="14">
        <v>43054.608923611115</v>
      </c>
      <c r="D575">
        <v>4</v>
      </c>
      <c r="E575" t="s">
        <v>4471</v>
      </c>
      <c r="F575" t="b">
        <v>1</v>
      </c>
    </row>
    <row r="576" spans="1:6">
      <c r="A576" t="s">
        <v>205</v>
      </c>
      <c r="B576">
        <v>2015</v>
      </c>
      <c r="C576" s="14">
        <v>43054.608923611115</v>
      </c>
      <c r="D576">
        <v>1</v>
      </c>
      <c r="E576" t="s">
        <v>7605</v>
      </c>
      <c r="F576" t="b">
        <v>1</v>
      </c>
    </row>
    <row r="577" spans="1:6">
      <c r="A577" t="s">
        <v>205</v>
      </c>
      <c r="B577">
        <v>2015</v>
      </c>
      <c r="C577" s="14">
        <v>43054.608923611115</v>
      </c>
      <c r="D577">
        <v>2</v>
      </c>
      <c r="E577" t="s">
        <v>4422</v>
      </c>
      <c r="F577" t="b">
        <v>1</v>
      </c>
    </row>
    <row r="578" spans="1:6">
      <c r="A578" t="s">
        <v>205</v>
      </c>
      <c r="B578">
        <v>2015</v>
      </c>
      <c r="C578" s="14">
        <v>43054.608923611115</v>
      </c>
      <c r="D578">
        <v>3</v>
      </c>
      <c r="E578" t="s">
        <v>7606</v>
      </c>
      <c r="F578" t="b">
        <v>1</v>
      </c>
    </row>
    <row r="579" spans="1:6">
      <c r="A579" t="s">
        <v>205</v>
      </c>
      <c r="B579">
        <v>2015</v>
      </c>
      <c r="C579" s="14">
        <v>43054.608923611115</v>
      </c>
      <c r="D579">
        <v>4</v>
      </c>
      <c r="E579" t="s">
        <v>7607</v>
      </c>
      <c r="F579" t="b">
        <v>1</v>
      </c>
    </row>
    <row r="580" spans="1:6">
      <c r="A580" t="s">
        <v>205</v>
      </c>
      <c r="B580">
        <v>2015</v>
      </c>
      <c r="C580" s="14">
        <v>43054.608923611115</v>
      </c>
      <c r="D580">
        <v>1</v>
      </c>
      <c r="E580" t="s">
        <v>7605</v>
      </c>
      <c r="F580" t="b">
        <v>0</v>
      </c>
    </row>
    <row r="581" spans="1:6">
      <c r="A581" t="s">
        <v>205</v>
      </c>
      <c r="B581">
        <v>2015</v>
      </c>
      <c r="C581" s="14">
        <v>43054.608923611115</v>
      </c>
      <c r="D581">
        <v>2</v>
      </c>
      <c r="E581" t="s">
        <v>4422</v>
      </c>
      <c r="F581" t="b">
        <v>0</v>
      </c>
    </row>
    <row r="582" spans="1:6">
      <c r="A582" t="s">
        <v>205</v>
      </c>
      <c r="B582">
        <v>2015</v>
      </c>
      <c r="C582" s="14">
        <v>43054.608923611115</v>
      </c>
      <c r="D582">
        <v>3</v>
      </c>
      <c r="E582" t="s">
        <v>7606</v>
      </c>
      <c r="F582" t="b">
        <v>0</v>
      </c>
    </row>
    <row r="583" spans="1:6">
      <c r="A583" t="s">
        <v>205</v>
      </c>
      <c r="B583">
        <v>2015</v>
      </c>
      <c r="C583" s="14">
        <v>43054.608923611115</v>
      </c>
      <c r="D583">
        <v>4</v>
      </c>
      <c r="E583" t="s">
        <v>7607</v>
      </c>
      <c r="F583" t="b">
        <v>0</v>
      </c>
    </row>
    <row r="584" spans="1:6">
      <c r="A584" t="s">
        <v>272</v>
      </c>
      <c r="B584">
        <v>2016</v>
      </c>
      <c r="C584" s="14">
        <v>43054.608923611115</v>
      </c>
      <c r="D584">
        <v>1</v>
      </c>
      <c r="E584" t="s">
        <v>4453</v>
      </c>
      <c r="F584" t="b">
        <v>1</v>
      </c>
    </row>
    <row r="585" spans="1:6">
      <c r="A585" t="s">
        <v>272</v>
      </c>
      <c r="B585">
        <v>2016</v>
      </c>
      <c r="C585" s="14">
        <v>43054.608923611115</v>
      </c>
      <c r="D585">
        <v>2</v>
      </c>
      <c r="E585" t="s">
        <v>7608</v>
      </c>
      <c r="F585" t="b">
        <v>1</v>
      </c>
    </row>
    <row r="586" spans="1:6">
      <c r="A586" t="s">
        <v>272</v>
      </c>
      <c r="B586">
        <v>2016</v>
      </c>
      <c r="C586" s="14">
        <v>43054.608923611115</v>
      </c>
      <c r="D586">
        <v>3</v>
      </c>
      <c r="E586" t="s">
        <v>4455</v>
      </c>
      <c r="F586" t="b">
        <v>1</v>
      </c>
    </row>
    <row r="587" spans="1:6">
      <c r="A587" t="s">
        <v>272</v>
      </c>
      <c r="B587">
        <v>2016</v>
      </c>
      <c r="C587" s="14">
        <v>43054.608923611115</v>
      </c>
      <c r="D587">
        <v>4</v>
      </c>
      <c r="E587" t="s">
        <v>4456</v>
      </c>
      <c r="F587" t="b">
        <v>1</v>
      </c>
    </row>
    <row r="588" spans="1:6">
      <c r="A588" t="s">
        <v>232</v>
      </c>
      <c r="B588">
        <v>2016</v>
      </c>
      <c r="C588" s="14">
        <v>43054.608923611115</v>
      </c>
      <c r="D588">
        <v>1</v>
      </c>
      <c r="E588" t="s">
        <v>4442</v>
      </c>
      <c r="F588" t="b">
        <v>1</v>
      </c>
    </row>
    <row r="589" spans="1:6">
      <c r="A589" t="s">
        <v>232</v>
      </c>
      <c r="B589">
        <v>2016</v>
      </c>
      <c r="C589" s="14">
        <v>43054.608923611115</v>
      </c>
      <c r="D589">
        <v>2</v>
      </c>
      <c r="E589" t="s">
        <v>4442</v>
      </c>
      <c r="F589" t="b">
        <v>1</v>
      </c>
    </row>
    <row r="590" spans="1:6">
      <c r="A590" t="s">
        <v>232</v>
      </c>
      <c r="B590">
        <v>2016</v>
      </c>
      <c r="C590" s="14">
        <v>43054.608923611115</v>
      </c>
      <c r="D590">
        <v>3</v>
      </c>
      <c r="E590" t="s">
        <v>7609</v>
      </c>
      <c r="F590" t="b">
        <v>1</v>
      </c>
    </row>
    <row r="591" spans="1:6">
      <c r="A591" t="s">
        <v>232</v>
      </c>
      <c r="B591">
        <v>2016</v>
      </c>
      <c r="C591" s="14">
        <v>43054.608923611115</v>
      </c>
      <c r="D591">
        <v>4</v>
      </c>
      <c r="E591" t="s">
        <v>7610</v>
      </c>
      <c r="F591" t="b">
        <v>1</v>
      </c>
    </row>
    <row r="592" spans="1:6">
      <c r="A592" t="s">
        <v>126</v>
      </c>
      <c r="B592">
        <v>2013</v>
      </c>
      <c r="C592" s="14">
        <v>43054.608923611115</v>
      </c>
      <c r="D592">
        <v>1</v>
      </c>
      <c r="E592" t="s">
        <v>4402</v>
      </c>
      <c r="F592" t="b">
        <v>0</v>
      </c>
    </row>
    <row r="593" spans="1:6">
      <c r="A593" t="s">
        <v>126</v>
      </c>
      <c r="B593">
        <v>2013</v>
      </c>
      <c r="C593" s="14">
        <v>43054.608923611115</v>
      </c>
      <c r="D593">
        <v>2</v>
      </c>
      <c r="E593" t="s">
        <v>4403</v>
      </c>
      <c r="F593" t="b">
        <v>0</v>
      </c>
    </row>
    <row r="594" spans="1:6">
      <c r="A594" t="s">
        <v>126</v>
      </c>
      <c r="B594">
        <v>2013</v>
      </c>
      <c r="C594" s="14">
        <v>43054.608923611115</v>
      </c>
      <c r="D594">
        <v>3</v>
      </c>
      <c r="E594" t="s">
        <v>4404</v>
      </c>
      <c r="F594" t="b">
        <v>0</v>
      </c>
    </row>
    <row r="595" spans="1:6">
      <c r="A595" t="s">
        <v>126</v>
      </c>
      <c r="B595">
        <v>2013</v>
      </c>
      <c r="C595" s="14">
        <v>43054.608923611115</v>
      </c>
      <c r="D595">
        <v>4</v>
      </c>
      <c r="E595" t="s">
        <v>4404</v>
      </c>
      <c r="F595" t="b">
        <v>0</v>
      </c>
    </row>
    <row r="596" spans="1:6">
      <c r="A596" t="s">
        <v>380</v>
      </c>
      <c r="B596">
        <v>2016</v>
      </c>
      <c r="C596" s="14">
        <v>43054.608923611115</v>
      </c>
      <c r="D596">
        <v>1</v>
      </c>
      <c r="F596" t="b">
        <v>1</v>
      </c>
    </row>
    <row r="597" spans="1:6">
      <c r="A597" t="s">
        <v>380</v>
      </c>
      <c r="B597">
        <v>2016</v>
      </c>
      <c r="C597" s="14">
        <v>43054.608923611115</v>
      </c>
      <c r="D597">
        <v>2</v>
      </c>
      <c r="F597" t="b">
        <v>1</v>
      </c>
    </row>
    <row r="598" spans="1:6">
      <c r="A598" t="s">
        <v>380</v>
      </c>
      <c r="B598">
        <v>2016</v>
      </c>
      <c r="C598" s="14">
        <v>43054.608923611115</v>
      </c>
      <c r="D598">
        <v>3</v>
      </c>
      <c r="F598" t="b">
        <v>1</v>
      </c>
    </row>
    <row r="599" spans="1:6">
      <c r="A599" t="s">
        <v>380</v>
      </c>
      <c r="B599">
        <v>2016</v>
      </c>
      <c r="C599" s="14">
        <v>43054.608923611115</v>
      </c>
      <c r="D599">
        <v>4</v>
      </c>
      <c r="F599" t="b">
        <v>1</v>
      </c>
    </row>
    <row r="600" spans="1:6">
      <c r="A600" t="s">
        <v>126</v>
      </c>
      <c r="B600">
        <v>2013</v>
      </c>
      <c r="C600" s="14">
        <v>43054.608923611115</v>
      </c>
      <c r="D600">
        <v>1</v>
      </c>
      <c r="E600" t="s">
        <v>4402</v>
      </c>
      <c r="F600" t="b">
        <v>1</v>
      </c>
    </row>
    <row r="601" spans="1:6">
      <c r="A601" t="s">
        <v>126</v>
      </c>
      <c r="B601">
        <v>2013</v>
      </c>
      <c r="C601" s="14">
        <v>43054.608923611115</v>
      </c>
      <c r="D601">
        <v>2</v>
      </c>
      <c r="E601" t="s">
        <v>4403</v>
      </c>
      <c r="F601" t="b">
        <v>1</v>
      </c>
    </row>
    <row r="602" spans="1:6">
      <c r="A602" t="s">
        <v>126</v>
      </c>
      <c r="B602">
        <v>2013</v>
      </c>
      <c r="C602" s="14">
        <v>43054.608923611115</v>
      </c>
      <c r="D602">
        <v>3</v>
      </c>
      <c r="E602" t="s">
        <v>4404</v>
      </c>
      <c r="F602" t="b">
        <v>1</v>
      </c>
    </row>
    <row r="603" spans="1:6">
      <c r="A603" t="s">
        <v>126</v>
      </c>
      <c r="B603">
        <v>2013</v>
      </c>
      <c r="C603" s="14">
        <v>43054.608923611115</v>
      </c>
      <c r="D603">
        <v>4</v>
      </c>
      <c r="E603" t="s">
        <v>4404</v>
      </c>
      <c r="F603" t="b">
        <v>1</v>
      </c>
    </row>
    <row r="604" spans="1:6">
      <c r="A604" t="s">
        <v>126</v>
      </c>
      <c r="B604">
        <v>2014</v>
      </c>
      <c r="C604" s="14">
        <v>43054.608923611115</v>
      </c>
      <c r="D604">
        <v>1</v>
      </c>
      <c r="E604" t="s">
        <v>4402</v>
      </c>
      <c r="F604" t="b">
        <v>1</v>
      </c>
    </row>
    <row r="605" spans="1:6">
      <c r="A605" t="s">
        <v>126</v>
      </c>
      <c r="B605">
        <v>2014</v>
      </c>
      <c r="C605" s="14">
        <v>43054.608923611115</v>
      </c>
      <c r="D605">
        <v>2</v>
      </c>
      <c r="E605" t="s">
        <v>4403</v>
      </c>
      <c r="F605" t="b">
        <v>1</v>
      </c>
    </row>
    <row r="606" spans="1:6">
      <c r="A606" t="s">
        <v>126</v>
      </c>
      <c r="B606">
        <v>2014</v>
      </c>
      <c r="C606" s="14">
        <v>43054.608923611115</v>
      </c>
      <c r="D606">
        <v>3</v>
      </c>
      <c r="E606" t="s">
        <v>4404</v>
      </c>
      <c r="F606" t="b">
        <v>1</v>
      </c>
    </row>
    <row r="607" spans="1:6">
      <c r="A607" t="s">
        <v>126</v>
      </c>
      <c r="B607">
        <v>2014</v>
      </c>
      <c r="C607" s="14">
        <v>43054.608923611115</v>
      </c>
      <c r="D607">
        <v>4</v>
      </c>
      <c r="E607" t="s">
        <v>4404</v>
      </c>
      <c r="F607" t="b">
        <v>1</v>
      </c>
    </row>
    <row r="608" spans="1:6">
      <c r="A608" t="s">
        <v>126</v>
      </c>
      <c r="B608">
        <v>2015</v>
      </c>
      <c r="C608" s="14">
        <v>43054.608923611115</v>
      </c>
      <c r="D608">
        <v>1</v>
      </c>
      <c r="E608" t="s">
        <v>4402</v>
      </c>
      <c r="F608" t="b">
        <v>1</v>
      </c>
    </row>
    <row r="609" spans="1:6">
      <c r="A609" t="s">
        <v>126</v>
      </c>
      <c r="B609">
        <v>2015</v>
      </c>
      <c r="C609" s="14">
        <v>43054.608923611115</v>
      </c>
      <c r="D609">
        <v>2</v>
      </c>
      <c r="E609" t="s">
        <v>4403</v>
      </c>
      <c r="F609" t="b">
        <v>1</v>
      </c>
    </row>
    <row r="610" spans="1:6">
      <c r="A610" t="s">
        <v>126</v>
      </c>
      <c r="B610">
        <v>2015</v>
      </c>
      <c r="C610" s="14">
        <v>43054.608923611115</v>
      </c>
      <c r="D610">
        <v>3</v>
      </c>
      <c r="E610" t="s">
        <v>4404</v>
      </c>
      <c r="F610" t="b">
        <v>1</v>
      </c>
    </row>
    <row r="611" spans="1:6">
      <c r="A611" t="s">
        <v>126</v>
      </c>
      <c r="B611">
        <v>2015</v>
      </c>
      <c r="C611" s="14">
        <v>43054.608923611115</v>
      </c>
      <c r="D611">
        <v>4</v>
      </c>
      <c r="E611" t="s">
        <v>4404</v>
      </c>
      <c r="F611" t="b">
        <v>1</v>
      </c>
    </row>
    <row r="612" spans="1:6">
      <c r="A612" t="s">
        <v>327</v>
      </c>
      <c r="B612">
        <v>2013</v>
      </c>
      <c r="C612" s="14">
        <v>43054.608923611115</v>
      </c>
      <c r="D612">
        <v>1</v>
      </c>
      <c r="E612" t="s">
        <v>4472</v>
      </c>
      <c r="F612" t="b">
        <v>0</v>
      </c>
    </row>
    <row r="613" spans="1:6">
      <c r="A613" t="s">
        <v>327</v>
      </c>
      <c r="B613">
        <v>2013</v>
      </c>
      <c r="C613" s="14">
        <v>43054.608923611115</v>
      </c>
      <c r="D613">
        <v>2</v>
      </c>
      <c r="E613" t="s">
        <v>4473</v>
      </c>
      <c r="F613" t="b">
        <v>0</v>
      </c>
    </row>
    <row r="614" spans="1:6">
      <c r="A614" t="s">
        <v>327</v>
      </c>
      <c r="B614">
        <v>2013</v>
      </c>
      <c r="C614" s="14">
        <v>43054.608923611115</v>
      </c>
      <c r="D614">
        <v>3</v>
      </c>
      <c r="E614" t="s">
        <v>4473</v>
      </c>
      <c r="F614" t="b">
        <v>0</v>
      </c>
    </row>
    <row r="615" spans="1:6">
      <c r="A615" t="s">
        <v>327</v>
      </c>
      <c r="B615">
        <v>2013</v>
      </c>
      <c r="C615" s="14">
        <v>43054.608923611115</v>
      </c>
      <c r="D615">
        <v>4</v>
      </c>
      <c r="E615" t="s">
        <v>4474</v>
      </c>
      <c r="F615" t="b">
        <v>0</v>
      </c>
    </row>
    <row r="616" spans="1:6">
      <c r="A616" t="s">
        <v>327</v>
      </c>
      <c r="B616">
        <v>2013</v>
      </c>
      <c r="C616" s="14">
        <v>43054.608923611115</v>
      </c>
      <c r="D616">
        <v>1</v>
      </c>
      <c r="E616" t="s">
        <v>4472</v>
      </c>
      <c r="F616" t="b">
        <v>0</v>
      </c>
    </row>
    <row r="617" spans="1:6">
      <c r="A617" t="s">
        <v>327</v>
      </c>
      <c r="B617">
        <v>2013</v>
      </c>
      <c r="C617" s="14">
        <v>43054.608923611115</v>
      </c>
      <c r="D617">
        <v>2</v>
      </c>
      <c r="E617" t="s">
        <v>4473</v>
      </c>
      <c r="F617" t="b">
        <v>0</v>
      </c>
    </row>
    <row r="618" spans="1:6">
      <c r="A618" t="s">
        <v>327</v>
      </c>
      <c r="B618">
        <v>2013</v>
      </c>
      <c r="C618" s="14">
        <v>43054.608923611115</v>
      </c>
      <c r="D618">
        <v>3</v>
      </c>
      <c r="E618" t="s">
        <v>4473</v>
      </c>
      <c r="F618" t="b">
        <v>0</v>
      </c>
    </row>
    <row r="619" spans="1:6">
      <c r="A619" t="s">
        <v>327</v>
      </c>
      <c r="B619">
        <v>2013</v>
      </c>
      <c r="C619" s="14">
        <v>43054.608923611115</v>
      </c>
      <c r="D619">
        <v>4</v>
      </c>
      <c r="E619" t="s">
        <v>4474</v>
      </c>
      <c r="F619" t="b">
        <v>0</v>
      </c>
    </row>
    <row r="620" spans="1:6">
      <c r="A620" t="s">
        <v>327</v>
      </c>
      <c r="B620">
        <v>2014</v>
      </c>
      <c r="C620" s="14">
        <v>43054.608923611115</v>
      </c>
      <c r="D620">
        <v>1</v>
      </c>
      <c r="E620" t="s">
        <v>7657</v>
      </c>
      <c r="F620" t="b">
        <v>1</v>
      </c>
    </row>
    <row r="621" spans="1:6">
      <c r="A621" t="s">
        <v>327</v>
      </c>
      <c r="B621">
        <v>2014</v>
      </c>
      <c r="C621" s="14">
        <v>43054.608923611115</v>
      </c>
      <c r="D621">
        <v>2</v>
      </c>
      <c r="E621" t="s">
        <v>7658</v>
      </c>
      <c r="F621" t="b">
        <v>1</v>
      </c>
    </row>
    <row r="622" spans="1:6">
      <c r="A622" t="s">
        <v>327</v>
      </c>
      <c r="B622">
        <v>2014</v>
      </c>
      <c r="C622" s="14">
        <v>43054.608923611115</v>
      </c>
      <c r="D622">
        <v>3</v>
      </c>
      <c r="E622" t="s">
        <v>7658</v>
      </c>
      <c r="F622" t="b">
        <v>1</v>
      </c>
    </row>
    <row r="623" spans="1:6">
      <c r="A623" t="s">
        <v>327</v>
      </c>
      <c r="B623">
        <v>2014</v>
      </c>
      <c r="C623" s="14">
        <v>43054.608923611115</v>
      </c>
      <c r="D623">
        <v>4</v>
      </c>
      <c r="E623" t="s">
        <v>4474</v>
      </c>
      <c r="F623" t="b">
        <v>1</v>
      </c>
    </row>
    <row r="624" spans="1:6">
      <c r="A624" t="s">
        <v>327</v>
      </c>
      <c r="B624">
        <v>2013</v>
      </c>
      <c r="C624" s="14">
        <v>43054.608923611115</v>
      </c>
      <c r="D624">
        <v>1</v>
      </c>
      <c r="E624" t="s">
        <v>4472</v>
      </c>
      <c r="F624" t="b">
        <v>1</v>
      </c>
    </row>
    <row r="625" spans="1:6">
      <c r="A625" t="s">
        <v>327</v>
      </c>
      <c r="B625">
        <v>2013</v>
      </c>
      <c r="C625" s="14">
        <v>43054.608923611115</v>
      </c>
      <c r="D625">
        <v>2</v>
      </c>
      <c r="E625" t="s">
        <v>4473</v>
      </c>
      <c r="F625" t="b">
        <v>1</v>
      </c>
    </row>
    <row r="626" spans="1:6">
      <c r="A626" t="s">
        <v>327</v>
      </c>
      <c r="B626">
        <v>2013</v>
      </c>
      <c r="C626" s="14">
        <v>43054.608923611115</v>
      </c>
      <c r="D626">
        <v>3</v>
      </c>
      <c r="E626" t="s">
        <v>4473</v>
      </c>
      <c r="F626" t="b">
        <v>1</v>
      </c>
    </row>
    <row r="627" spans="1:6">
      <c r="A627" t="s">
        <v>327</v>
      </c>
      <c r="B627">
        <v>2013</v>
      </c>
      <c r="C627" s="14">
        <v>43054.608923611115</v>
      </c>
      <c r="D627">
        <v>4</v>
      </c>
      <c r="E627" t="s">
        <v>4474</v>
      </c>
      <c r="F627" t="b">
        <v>1</v>
      </c>
    </row>
    <row r="628" spans="1:6">
      <c r="A628" t="s">
        <v>327</v>
      </c>
      <c r="B628">
        <v>2015</v>
      </c>
      <c r="C628" s="14">
        <v>43054.608923611115</v>
      </c>
      <c r="D628">
        <v>1</v>
      </c>
      <c r="E628" t="s">
        <v>7657</v>
      </c>
      <c r="F628" t="b">
        <v>1</v>
      </c>
    </row>
    <row r="629" spans="1:6">
      <c r="A629" t="s">
        <v>327</v>
      </c>
      <c r="B629">
        <v>2015</v>
      </c>
      <c r="C629" s="14">
        <v>43054.608923611115</v>
      </c>
      <c r="D629">
        <v>2</v>
      </c>
      <c r="E629" t="s">
        <v>7658</v>
      </c>
      <c r="F629" t="b">
        <v>1</v>
      </c>
    </row>
    <row r="630" spans="1:6">
      <c r="A630" t="s">
        <v>327</v>
      </c>
      <c r="B630">
        <v>2015</v>
      </c>
      <c r="C630" s="14">
        <v>43054.608923611115</v>
      </c>
      <c r="D630">
        <v>3</v>
      </c>
      <c r="E630" t="s">
        <v>7658</v>
      </c>
      <c r="F630" t="b">
        <v>1</v>
      </c>
    </row>
    <row r="631" spans="1:6">
      <c r="A631" t="s">
        <v>327</v>
      </c>
      <c r="B631">
        <v>2015</v>
      </c>
      <c r="C631" s="14">
        <v>43054.608923611115</v>
      </c>
      <c r="D631">
        <v>4</v>
      </c>
      <c r="E631" t="s">
        <v>4474</v>
      </c>
      <c r="F631" t="b">
        <v>1</v>
      </c>
    </row>
    <row r="632" spans="1:6">
      <c r="A632" t="s">
        <v>368</v>
      </c>
      <c r="B632">
        <v>2013</v>
      </c>
      <c r="C632" s="14">
        <v>43054.608923611115</v>
      </c>
      <c r="D632">
        <v>1</v>
      </c>
      <c r="E632" t="s">
        <v>4423</v>
      </c>
      <c r="F632" t="b">
        <v>1</v>
      </c>
    </row>
    <row r="633" spans="1:6">
      <c r="A633" t="s">
        <v>368</v>
      </c>
      <c r="B633">
        <v>2013</v>
      </c>
      <c r="C633" s="14">
        <v>43054.608923611115</v>
      </c>
      <c r="D633">
        <v>2</v>
      </c>
      <c r="E633" t="s">
        <v>4424</v>
      </c>
      <c r="F633" t="b">
        <v>1</v>
      </c>
    </row>
    <row r="634" spans="1:6">
      <c r="A634" t="s">
        <v>368</v>
      </c>
      <c r="B634">
        <v>2013</v>
      </c>
      <c r="C634" s="14">
        <v>43054.608923611115</v>
      </c>
      <c r="D634">
        <v>3</v>
      </c>
      <c r="E634" t="s">
        <v>4425</v>
      </c>
      <c r="F634" t="b">
        <v>1</v>
      </c>
    </row>
    <row r="635" spans="1:6">
      <c r="A635" t="s">
        <v>368</v>
      </c>
      <c r="B635">
        <v>2013</v>
      </c>
      <c r="C635" s="14">
        <v>43054.608923611115</v>
      </c>
      <c r="D635">
        <v>4</v>
      </c>
      <c r="E635" t="s">
        <v>7659</v>
      </c>
      <c r="F635" t="b">
        <v>1</v>
      </c>
    </row>
    <row r="636" spans="1:6">
      <c r="A636" t="s">
        <v>368</v>
      </c>
      <c r="B636">
        <v>2014</v>
      </c>
      <c r="C636" s="14">
        <v>43054.608923611115</v>
      </c>
      <c r="D636">
        <v>1</v>
      </c>
      <c r="E636" t="s">
        <v>4423</v>
      </c>
      <c r="F636" t="b">
        <v>0</v>
      </c>
    </row>
    <row r="637" spans="1:6">
      <c r="A637" t="s">
        <v>368</v>
      </c>
      <c r="B637">
        <v>2014</v>
      </c>
      <c r="C637" s="14">
        <v>43054.608923611115</v>
      </c>
      <c r="D637">
        <v>2</v>
      </c>
      <c r="E637" t="s">
        <v>4424</v>
      </c>
      <c r="F637" t="b">
        <v>0</v>
      </c>
    </row>
    <row r="638" spans="1:6">
      <c r="A638" t="s">
        <v>368</v>
      </c>
      <c r="B638">
        <v>2014</v>
      </c>
      <c r="C638" s="14">
        <v>43054.608923611115</v>
      </c>
      <c r="D638">
        <v>3</v>
      </c>
      <c r="E638" t="s">
        <v>4425</v>
      </c>
      <c r="F638" t="b">
        <v>0</v>
      </c>
    </row>
    <row r="639" spans="1:6">
      <c r="A639" t="s">
        <v>368</v>
      </c>
      <c r="B639">
        <v>2014</v>
      </c>
      <c r="C639" s="14">
        <v>43054.608923611115</v>
      </c>
      <c r="D639">
        <v>4</v>
      </c>
      <c r="E639" t="s">
        <v>7659</v>
      </c>
      <c r="F639" t="b">
        <v>0</v>
      </c>
    </row>
    <row r="640" spans="1:6">
      <c r="A640" t="s">
        <v>368</v>
      </c>
      <c r="B640">
        <v>2014</v>
      </c>
      <c r="C640" s="14">
        <v>43054.608923611115</v>
      </c>
      <c r="D640">
        <v>1</v>
      </c>
      <c r="E640" t="s">
        <v>4423</v>
      </c>
      <c r="F640" t="b">
        <v>0</v>
      </c>
    </row>
    <row r="641" spans="1:6">
      <c r="A641" t="s">
        <v>368</v>
      </c>
      <c r="B641">
        <v>2014</v>
      </c>
      <c r="C641" s="14">
        <v>43054.608923611115</v>
      </c>
      <c r="D641">
        <v>2</v>
      </c>
      <c r="E641" t="s">
        <v>4437</v>
      </c>
      <c r="F641" t="b">
        <v>0</v>
      </c>
    </row>
    <row r="642" spans="1:6">
      <c r="A642" t="s">
        <v>368</v>
      </c>
      <c r="B642">
        <v>2014</v>
      </c>
      <c r="C642" s="14">
        <v>43054.608923611115</v>
      </c>
      <c r="D642">
        <v>3</v>
      </c>
      <c r="E642" t="s">
        <v>4438</v>
      </c>
      <c r="F642" t="b">
        <v>0</v>
      </c>
    </row>
    <row r="643" spans="1:6">
      <c r="A643" t="s">
        <v>368</v>
      </c>
      <c r="B643">
        <v>2014</v>
      </c>
      <c r="C643" s="14">
        <v>43054.608923611115</v>
      </c>
      <c r="D643">
        <v>4</v>
      </c>
      <c r="E643" t="s">
        <v>7637</v>
      </c>
      <c r="F643" t="b">
        <v>0</v>
      </c>
    </row>
    <row r="644" spans="1:6">
      <c r="A644" t="s">
        <v>368</v>
      </c>
      <c r="B644">
        <v>2014</v>
      </c>
      <c r="C644" s="14">
        <v>43054.608923611115</v>
      </c>
      <c r="D644">
        <v>1</v>
      </c>
      <c r="E644" t="s">
        <v>4423</v>
      </c>
      <c r="F644" t="b">
        <v>1</v>
      </c>
    </row>
    <row r="645" spans="1:6">
      <c r="A645" t="s">
        <v>368</v>
      </c>
      <c r="B645">
        <v>2014</v>
      </c>
      <c r="C645" s="14">
        <v>43054.608923611115</v>
      </c>
      <c r="D645">
        <v>2</v>
      </c>
      <c r="E645" t="s">
        <v>4437</v>
      </c>
      <c r="F645" t="b">
        <v>1</v>
      </c>
    </row>
    <row r="646" spans="1:6">
      <c r="A646" t="s">
        <v>368</v>
      </c>
      <c r="B646">
        <v>2014</v>
      </c>
      <c r="C646" s="14">
        <v>43054.608923611115</v>
      </c>
      <c r="D646">
        <v>3</v>
      </c>
      <c r="E646" t="s">
        <v>4438</v>
      </c>
      <c r="F646" t="b">
        <v>1</v>
      </c>
    </row>
    <row r="647" spans="1:6">
      <c r="A647" t="s">
        <v>368</v>
      </c>
      <c r="B647">
        <v>2014</v>
      </c>
      <c r="C647" s="14">
        <v>43054.608923611115</v>
      </c>
      <c r="D647">
        <v>4</v>
      </c>
      <c r="E647" t="s">
        <v>7637</v>
      </c>
      <c r="F647" t="b">
        <v>1</v>
      </c>
    </row>
    <row r="648" spans="1:6">
      <c r="A648" t="s">
        <v>368</v>
      </c>
      <c r="B648">
        <v>2015</v>
      </c>
      <c r="C648" s="14">
        <v>43054.608923611115</v>
      </c>
      <c r="D648">
        <v>1</v>
      </c>
      <c r="E648" t="s">
        <v>4423</v>
      </c>
      <c r="F648" t="b">
        <v>1</v>
      </c>
    </row>
    <row r="649" spans="1:6">
      <c r="A649" t="s">
        <v>368</v>
      </c>
      <c r="B649">
        <v>2015</v>
      </c>
      <c r="C649" s="14">
        <v>43054.608923611115</v>
      </c>
      <c r="D649">
        <v>2</v>
      </c>
      <c r="E649" t="s">
        <v>4437</v>
      </c>
      <c r="F649" t="b">
        <v>1</v>
      </c>
    </row>
    <row r="650" spans="1:6">
      <c r="A650" t="s">
        <v>368</v>
      </c>
      <c r="B650">
        <v>2015</v>
      </c>
      <c r="C650" s="14">
        <v>43054.608923611115</v>
      </c>
      <c r="D650">
        <v>3</v>
      </c>
      <c r="E650" t="s">
        <v>4438</v>
      </c>
      <c r="F650" t="b">
        <v>1</v>
      </c>
    </row>
    <row r="651" spans="1:6">
      <c r="A651" t="s">
        <v>368</v>
      </c>
      <c r="B651">
        <v>2015</v>
      </c>
      <c r="C651" s="14">
        <v>43054.608923611115</v>
      </c>
      <c r="D651">
        <v>4</v>
      </c>
      <c r="E651" t="s">
        <v>7637</v>
      </c>
      <c r="F651" t="b">
        <v>1</v>
      </c>
    </row>
    <row r="652" spans="1:6">
      <c r="A652" t="s">
        <v>318</v>
      </c>
      <c r="B652">
        <v>2016</v>
      </c>
      <c r="C652" s="14">
        <v>43054.608923611115</v>
      </c>
      <c r="D652">
        <v>1</v>
      </c>
      <c r="E652" t="s">
        <v>7655</v>
      </c>
      <c r="F652" t="b">
        <v>1</v>
      </c>
    </row>
    <row r="653" spans="1:6">
      <c r="A653" t="s">
        <v>318</v>
      </c>
      <c r="B653">
        <v>2016</v>
      </c>
      <c r="C653" s="14">
        <v>43054.608923611115</v>
      </c>
      <c r="D653">
        <v>2</v>
      </c>
      <c r="E653" t="s">
        <v>7656</v>
      </c>
      <c r="F653" t="b">
        <v>1</v>
      </c>
    </row>
    <row r="654" spans="1:6">
      <c r="A654" t="s">
        <v>318</v>
      </c>
      <c r="B654">
        <v>2016</v>
      </c>
      <c r="C654" s="14">
        <v>43054.608923611115</v>
      </c>
      <c r="D654">
        <v>3</v>
      </c>
      <c r="E654" t="s">
        <v>4470</v>
      </c>
      <c r="F654" t="b">
        <v>1</v>
      </c>
    </row>
    <row r="655" spans="1:6">
      <c r="A655" t="s">
        <v>318</v>
      </c>
      <c r="B655">
        <v>2016</v>
      </c>
      <c r="C655" s="14">
        <v>43054.608923611115</v>
      </c>
      <c r="D655">
        <v>4</v>
      </c>
      <c r="E655" t="s">
        <v>4471</v>
      </c>
      <c r="F655" t="b">
        <v>1</v>
      </c>
    </row>
    <row r="656" spans="1:6">
      <c r="A656" t="s">
        <v>248</v>
      </c>
      <c r="B656">
        <v>2016</v>
      </c>
      <c r="C656" s="14">
        <v>43054.608923611115</v>
      </c>
      <c r="D656">
        <v>1</v>
      </c>
      <c r="F656" t="b">
        <v>1</v>
      </c>
    </row>
    <row r="657" spans="1:6">
      <c r="A657" t="s">
        <v>248</v>
      </c>
      <c r="B657">
        <v>2016</v>
      </c>
      <c r="C657" s="14">
        <v>43054.608923611115</v>
      </c>
      <c r="D657">
        <v>2</v>
      </c>
      <c r="F657" t="b">
        <v>1</v>
      </c>
    </row>
    <row r="658" spans="1:6">
      <c r="A658" t="s">
        <v>248</v>
      </c>
      <c r="B658">
        <v>2016</v>
      </c>
      <c r="C658" s="14">
        <v>43054.608923611115</v>
      </c>
      <c r="D658">
        <v>3</v>
      </c>
      <c r="F658" t="b">
        <v>1</v>
      </c>
    </row>
    <row r="659" spans="1:6">
      <c r="A659" t="s">
        <v>248</v>
      </c>
      <c r="B659">
        <v>2016</v>
      </c>
      <c r="C659" s="14">
        <v>43054.608923611115</v>
      </c>
      <c r="D659">
        <v>4</v>
      </c>
      <c r="F659" t="b">
        <v>1</v>
      </c>
    </row>
    <row r="660" spans="1:6">
      <c r="A660" t="s">
        <v>311</v>
      </c>
      <c r="B660">
        <v>2016</v>
      </c>
      <c r="C660" s="14">
        <v>43054.608923611115</v>
      </c>
      <c r="D660">
        <v>1</v>
      </c>
      <c r="E660" t="s">
        <v>7660</v>
      </c>
      <c r="F660" t="b">
        <v>1</v>
      </c>
    </row>
    <row r="661" spans="1:6">
      <c r="A661" t="s">
        <v>311</v>
      </c>
      <c r="B661">
        <v>2016</v>
      </c>
      <c r="C661" s="14">
        <v>43054.608923611115</v>
      </c>
      <c r="D661">
        <v>2</v>
      </c>
      <c r="E661" t="s">
        <v>7661</v>
      </c>
      <c r="F661" t="b">
        <v>1</v>
      </c>
    </row>
    <row r="662" spans="1:6">
      <c r="A662" t="s">
        <v>311</v>
      </c>
      <c r="B662">
        <v>2016</v>
      </c>
      <c r="C662" s="14">
        <v>43054.608923611115</v>
      </c>
      <c r="D662">
        <v>3</v>
      </c>
      <c r="E662" t="s">
        <v>7661</v>
      </c>
      <c r="F662" t="b">
        <v>1</v>
      </c>
    </row>
    <row r="663" spans="1:6">
      <c r="A663" t="s">
        <v>311</v>
      </c>
      <c r="B663">
        <v>2016</v>
      </c>
      <c r="C663" s="14">
        <v>43054.608923611115</v>
      </c>
      <c r="D663">
        <v>4</v>
      </c>
      <c r="E663" t="s">
        <v>7662</v>
      </c>
      <c r="F663" t="b">
        <v>1</v>
      </c>
    </row>
    <row r="664" spans="1:6">
      <c r="A664" t="s">
        <v>263</v>
      </c>
      <c r="B664">
        <v>2013</v>
      </c>
      <c r="C664" s="14">
        <v>43054.608923611115</v>
      </c>
      <c r="D664">
        <v>1</v>
      </c>
      <c r="E664" t="s">
        <v>7663</v>
      </c>
      <c r="F664" t="b">
        <v>1</v>
      </c>
    </row>
    <row r="665" spans="1:6">
      <c r="A665" t="s">
        <v>263</v>
      </c>
      <c r="B665">
        <v>2013</v>
      </c>
      <c r="C665" s="14">
        <v>43054.608923611115</v>
      </c>
      <c r="D665">
        <v>2</v>
      </c>
      <c r="E665" t="s">
        <v>4449</v>
      </c>
      <c r="F665" t="b">
        <v>1</v>
      </c>
    </row>
    <row r="666" spans="1:6">
      <c r="A666" t="s">
        <v>263</v>
      </c>
      <c r="B666">
        <v>2013</v>
      </c>
      <c r="C666" s="14">
        <v>43054.608923611115</v>
      </c>
      <c r="D666">
        <v>3</v>
      </c>
      <c r="E666" t="s">
        <v>4450</v>
      </c>
      <c r="F666" t="b">
        <v>1</v>
      </c>
    </row>
    <row r="667" spans="1:6">
      <c r="A667" t="s">
        <v>263</v>
      </c>
      <c r="B667">
        <v>2013</v>
      </c>
      <c r="C667" s="14">
        <v>43054.608923611115</v>
      </c>
      <c r="D667">
        <v>4</v>
      </c>
      <c r="E667" t="s">
        <v>4451</v>
      </c>
      <c r="F667" t="b">
        <v>1</v>
      </c>
    </row>
    <row r="668" spans="1:6">
      <c r="A668" t="s">
        <v>263</v>
      </c>
      <c r="B668">
        <v>2014</v>
      </c>
      <c r="C668" s="14">
        <v>43054.608923611115</v>
      </c>
      <c r="D668">
        <v>1</v>
      </c>
      <c r="E668" t="s">
        <v>7663</v>
      </c>
      <c r="F668" t="b">
        <v>1</v>
      </c>
    </row>
    <row r="669" spans="1:6">
      <c r="A669" t="s">
        <v>263</v>
      </c>
      <c r="B669">
        <v>2014</v>
      </c>
      <c r="C669" s="14">
        <v>43054.608923611115</v>
      </c>
      <c r="D669">
        <v>2</v>
      </c>
      <c r="E669" t="s">
        <v>4449</v>
      </c>
      <c r="F669" t="b">
        <v>1</v>
      </c>
    </row>
    <row r="670" spans="1:6">
      <c r="A670" t="s">
        <v>263</v>
      </c>
      <c r="B670">
        <v>2014</v>
      </c>
      <c r="C670" s="14">
        <v>43054.608923611115</v>
      </c>
      <c r="D670">
        <v>3</v>
      </c>
      <c r="E670" t="s">
        <v>4450</v>
      </c>
      <c r="F670" t="b">
        <v>1</v>
      </c>
    </row>
    <row r="671" spans="1:6">
      <c r="A671" t="s">
        <v>263</v>
      </c>
      <c r="B671">
        <v>2014</v>
      </c>
      <c r="C671" s="14">
        <v>43054.608923611115</v>
      </c>
      <c r="D671">
        <v>4</v>
      </c>
      <c r="E671" t="s">
        <v>4451</v>
      </c>
      <c r="F671" t="b">
        <v>1</v>
      </c>
    </row>
    <row r="672" spans="1:6">
      <c r="A672" t="s">
        <v>263</v>
      </c>
      <c r="B672">
        <v>2015</v>
      </c>
      <c r="C672" s="14">
        <v>43054.608923611115</v>
      </c>
      <c r="D672">
        <v>1</v>
      </c>
      <c r="E672" t="s">
        <v>7663</v>
      </c>
      <c r="F672" t="b">
        <v>1</v>
      </c>
    </row>
    <row r="673" spans="1:6">
      <c r="A673" t="s">
        <v>263</v>
      </c>
      <c r="B673">
        <v>2015</v>
      </c>
      <c r="C673" s="14">
        <v>43054.608923611115</v>
      </c>
      <c r="D673">
        <v>2</v>
      </c>
      <c r="E673" t="s">
        <v>4449</v>
      </c>
      <c r="F673" t="b">
        <v>1</v>
      </c>
    </row>
    <row r="674" spans="1:6">
      <c r="A674" t="s">
        <v>263</v>
      </c>
      <c r="B674">
        <v>2015</v>
      </c>
      <c r="C674" s="14">
        <v>43054.608923611115</v>
      </c>
      <c r="D674">
        <v>3</v>
      </c>
      <c r="E674" t="s">
        <v>4450</v>
      </c>
      <c r="F674" t="b">
        <v>1</v>
      </c>
    </row>
    <row r="675" spans="1:6">
      <c r="A675" t="s">
        <v>263</v>
      </c>
      <c r="B675">
        <v>2015</v>
      </c>
      <c r="C675" s="14">
        <v>43054.608923611115</v>
      </c>
      <c r="D675">
        <v>4</v>
      </c>
      <c r="E675" t="s">
        <v>4451</v>
      </c>
      <c r="F675" t="b">
        <v>1</v>
      </c>
    </row>
    <row r="676" spans="1:6">
      <c r="A676" t="s">
        <v>192</v>
      </c>
      <c r="B676">
        <v>2016</v>
      </c>
      <c r="C676" s="14">
        <v>43054.608923611115</v>
      </c>
      <c r="D676">
        <v>1</v>
      </c>
      <c r="E676" t="s">
        <v>4415</v>
      </c>
      <c r="F676" t="b">
        <v>1</v>
      </c>
    </row>
    <row r="677" spans="1:6">
      <c r="A677" t="s">
        <v>192</v>
      </c>
      <c r="B677">
        <v>2016</v>
      </c>
      <c r="C677" s="14">
        <v>43054.608923611115</v>
      </c>
      <c r="D677">
        <v>2</v>
      </c>
      <c r="E677" t="s">
        <v>4416</v>
      </c>
      <c r="F677" t="b">
        <v>1</v>
      </c>
    </row>
    <row r="678" spans="1:6">
      <c r="A678" t="s">
        <v>192</v>
      </c>
      <c r="B678">
        <v>2016</v>
      </c>
      <c r="C678" s="14">
        <v>43054.608923611115</v>
      </c>
      <c r="D678">
        <v>3</v>
      </c>
      <c r="E678" t="s">
        <v>4417</v>
      </c>
      <c r="F678" t="b">
        <v>1</v>
      </c>
    </row>
    <row r="679" spans="1:6">
      <c r="A679" t="s">
        <v>192</v>
      </c>
      <c r="B679">
        <v>2016</v>
      </c>
      <c r="C679" s="14">
        <v>43054.608923611115</v>
      </c>
      <c r="D679">
        <v>4</v>
      </c>
      <c r="E679" t="s">
        <v>7623</v>
      </c>
      <c r="F679" t="b">
        <v>1</v>
      </c>
    </row>
    <row r="680" spans="1:6">
      <c r="A680" t="s">
        <v>172</v>
      </c>
      <c r="B680">
        <v>2016</v>
      </c>
      <c r="C680" s="14">
        <v>43054.608923611115</v>
      </c>
      <c r="D680">
        <v>1</v>
      </c>
      <c r="E680" t="s">
        <v>4413</v>
      </c>
      <c r="F680" t="b">
        <v>1</v>
      </c>
    </row>
    <row r="681" spans="1:6">
      <c r="A681" t="s">
        <v>172</v>
      </c>
      <c r="B681">
        <v>2016</v>
      </c>
      <c r="C681" s="14">
        <v>43054.608923611115</v>
      </c>
      <c r="D681">
        <v>2</v>
      </c>
      <c r="E681" t="s">
        <v>4414</v>
      </c>
      <c r="F681" t="b">
        <v>1</v>
      </c>
    </row>
    <row r="682" spans="1:6">
      <c r="A682" t="s">
        <v>172</v>
      </c>
      <c r="B682">
        <v>2016</v>
      </c>
      <c r="C682" s="14">
        <v>43054.608923611115</v>
      </c>
      <c r="D682">
        <v>3</v>
      </c>
      <c r="E682" t="s">
        <v>7648</v>
      </c>
      <c r="F682" t="b">
        <v>1</v>
      </c>
    </row>
    <row r="683" spans="1:6">
      <c r="A683" t="s">
        <v>172</v>
      </c>
      <c r="B683">
        <v>2016</v>
      </c>
      <c r="C683" s="14">
        <v>43054.608923611115</v>
      </c>
      <c r="D683">
        <v>4</v>
      </c>
      <c r="E683" t="s">
        <v>7646</v>
      </c>
      <c r="F683" t="b">
        <v>1</v>
      </c>
    </row>
    <row r="684" spans="1:6">
      <c r="A684" t="s">
        <v>327</v>
      </c>
      <c r="B684">
        <v>2016</v>
      </c>
      <c r="C684" s="14">
        <v>43054.608923611115</v>
      </c>
      <c r="D684">
        <v>1</v>
      </c>
      <c r="E684" t="s">
        <v>7657</v>
      </c>
      <c r="F684" t="b">
        <v>1</v>
      </c>
    </row>
    <row r="685" spans="1:6">
      <c r="A685" t="s">
        <v>327</v>
      </c>
      <c r="B685">
        <v>2016</v>
      </c>
      <c r="C685" s="14">
        <v>43054.608923611115</v>
      </c>
      <c r="D685">
        <v>2</v>
      </c>
      <c r="E685" t="s">
        <v>7658</v>
      </c>
      <c r="F685" t="b">
        <v>1</v>
      </c>
    </row>
    <row r="686" spans="1:6">
      <c r="A686" t="s">
        <v>327</v>
      </c>
      <c r="B686">
        <v>2016</v>
      </c>
      <c r="C686" s="14">
        <v>43054.608923611115</v>
      </c>
      <c r="D686">
        <v>3</v>
      </c>
      <c r="E686" t="s">
        <v>7658</v>
      </c>
      <c r="F686" t="b">
        <v>1</v>
      </c>
    </row>
    <row r="687" spans="1:6">
      <c r="A687" t="s">
        <v>327</v>
      </c>
      <c r="B687">
        <v>2016</v>
      </c>
      <c r="C687" s="14">
        <v>43054.608923611115</v>
      </c>
      <c r="D687">
        <v>4</v>
      </c>
      <c r="E687" t="s">
        <v>4474</v>
      </c>
      <c r="F687" t="b">
        <v>1</v>
      </c>
    </row>
    <row r="688" spans="1:6">
      <c r="A688" t="s">
        <v>254</v>
      </c>
      <c r="B688">
        <v>2016</v>
      </c>
      <c r="C688" s="14">
        <v>43054.608923611115</v>
      </c>
      <c r="D688">
        <v>1</v>
      </c>
      <c r="E688" t="s">
        <v>4447</v>
      </c>
      <c r="F688" t="b">
        <v>1</v>
      </c>
    </row>
    <row r="689" spans="1:6">
      <c r="A689" t="s">
        <v>254</v>
      </c>
      <c r="B689">
        <v>2016</v>
      </c>
      <c r="C689" s="14">
        <v>43054.608923611115</v>
      </c>
      <c r="D689">
        <v>2</v>
      </c>
      <c r="E689" t="s">
        <v>4448</v>
      </c>
      <c r="F689" t="b">
        <v>1</v>
      </c>
    </row>
    <row r="690" spans="1:6">
      <c r="A690" t="s">
        <v>254</v>
      </c>
      <c r="B690">
        <v>2016</v>
      </c>
      <c r="C690" s="14">
        <v>43054.608923611115</v>
      </c>
      <c r="D690">
        <v>3</v>
      </c>
      <c r="E690" t="s">
        <v>4448</v>
      </c>
      <c r="F690" t="b">
        <v>1</v>
      </c>
    </row>
    <row r="691" spans="1:6">
      <c r="A691" t="s">
        <v>254</v>
      </c>
      <c r="B691">
        <v>2016</v>
      </c>
      <c r="C691" s="14">
        <v>43054.608923611115</v>
      </c>
      <c r="D691">
        <v>4</v>
      </c>
      <c r="E691" t="s">
        <v>4448</v>
      </c>
      <c r="F691" t="b">
        <v>1</v>
      </c>
    </row>
    <row r="692" spans="1:6">
      <c r="A692" t="s">
        <v>155</v>
      </c>
      <c r="B692">
        <v>2016</v>
      </c>
      <c r="C692" s="14">
        <v>43054.608923611115</v>
      </c>
      <c r="D692">
        <v>1</v>
      </c>
      <c r="E692" t="s">
        <v>4407</v>
      </c>
      <c r="F692" t="b">
        <v>1</v>
      </c>
    </row>
    <row r="693" spans="1:6">
      <c r="A693" t="s">
        <v>155</v>
      </c>
      <c r="B693">
        <v>2016</v>
      </c>
      <c r="C693" s="14">
        <v>43054.608923611115</v>
      </c>
      <c r="D693">
        <v>2</v>
      </c>
      <c r="E693" t="s">
        <v>4408</v>
      </c>
      <c r="F693" t="b">
        <v>1</v>
      </c>
    </row>
    <row r="694" spans="1:6">
      <c r="A694" t="s">
        <v>155</v>
      </c>
      <c r="B694">
        <v>2016</v>
      </c>
      <c r="C694" s="14">
        <v>43054.608923611115</v>
      </c>
      <c r="D694">
        <v>3</v>
      </c>
      <c r="E694" t="s">
        <v>4407</v>
      </c>
      <c r="F694" t="b">
        <v>1</v>
      </c>
    </row>
    <row r="695" spans="1:6">
      <c r="A695" t="s">
        <v>155</v>
      </c>
      <c r="B695">
        <v>2016</v>
      </c>
      <c r="C695" s="14">
        <v>43054.608923611115</v>
      </c>
      <c r="D695">
        <v>4</v>
      </c>
      <c r="E695" t="s">
        <v>4409</v>
      </c>
      <c r="F695" t="b">
        <v>1</v>
      </c>
    </row>
    <row r="696" spans="1:6">
      <c r="A696" t="s">
        <v>291</v>
      </c>
      <c r="B696">
        <v>2016</v>
      </c>
      <c r="C696" s="14">
        <v>43054.608923611115</v>
      </c>
      <c r="D696">
        <v>1</v>
      </c>
      <c r="E696" t="s">
        <v>4459</v>
      </c>
      <c r="F696" t="b">
        <v>1</v>
      </c>
    </row>
    <row r="697" spans="1:6">
      <c r="A697" t="s">
        <v>291</v>
      </c>
      <c r="B697">
        <v>2016</v>
      </c>
      <c r="C697" s="14">
        <v>43054.608923611115</v>
      </c>
      <c r="D697">
        <v>2</v>
      </c>
      <c r="E697" t="s">
        <v>4460</v>
      </c>
      <c r="F697" t="b">
        <v>1</v>
      </c>
    </row>
    <row r="698" spans="1:6">
      <c r="A698" t="s">
        <v>291</v>
      </c>
      <c r="B698">
        <v>2016</v>
      </c>
      <c r="C698" s="14">
        <v>43054.608923611115</v>
      </c>
      <c r="D698">
        <v>3</v>
      </c>
      <c r="E698" t="s">
        <v>4461</v>
      </c>
      <c r="F698" t="b">
        <v>1</v>
      </c>
    </row>
    <row r="699" spans="1:6">
      <c r="A699" t="s">
        <v>291</v>
      </c>
      <c r="B699">
        <v>2016</v>
      </c>
      <c r="C699" s="14">
        <v>43054.608923611115</v>
      </c>
      <c r="D699">
        <v>4</v>
      </c>
      <c r="E699" t="s">
        <v>4462</v>
      </c>
      <c r="F699" t="b">
        <v>1</v>
      </c>
    </row>
    <row r="700" spans="1:6">
      <c r="A700" t="s">
        <v>280</v>
      </c>
      <c r="B700">
        <v>2016</v>
      </c>
      <c r="C700" s="14">
        <v>43054.608923611115</v>
      </c>
      <c r="D700">
        <v>1</v>
      </c>
      <c r="E700" t="s">
        <v>7644</v>
      </c>
      <c r="F700" t="b">
        <v>1</v>
      </c>
    </row>
    <row r="701" spans="1:6">
      <c r="A701" t="s">
        <v>280</v>
      </c>
      <c r="B701">
        <v>2016</v>
      </c>
      <c r="C701" s="14">
        <v>43054.608923611115</v>
      </c>
      <c r="D701">
        <v>2</v>
      </c>
      <c r="F701" t="b">
        <v>1</v>
      </c>
    </row>
    <row r="702" spans="1:6">
      <c r="A702" t="s">
        <v>280</v>
      </c>
      <c r="B702">
        <v>2016</v>
      </c>
      <c r="C702" s="14">
        <v>43054.608923611115</v>
      </c>
      <c r="D702">
        <v>3</v>
      </c>
      <c r="F702" t="b">
        <v>1</v>
      </c>
    </row>
    <row r="703" spans="1:6">
      <c r="A703" t="s">
        <v>280</v>
      </c>
      <c r="B703">
        <v>2016</v>
      </c>
      <c r="C703" s="14">
        <v>43054.608923611115</v>
      </c>
      <c r="D703">
        <v>4</v>
      </c>
      <c r="E703" t="s">
        <v>4452</v>
      </c>
      <c r="F703" t="b">
        <v>1</v>
      </c>
    </row>
    <row r="704" spans="1:6">
      <c r="A704" t="s">
        <v>285</v>
      </c>
      <c r="B704">
        <v>2016</v>
      </c>
      <c r="C704" s="14">
        <v>43054.608923611115</v>
      </c>
      <c r="D704">
        <v>1</v>
      </c>
      <c r="E704" t="s">
        <v>4457</v>
      </c>
      <c r="F704" t="b">
        <v>1</v>
      </c>
    </row>
    <row r="705" spans="1:6">
      <c r="A705" t="s">
        <v>285</v>
      </c>
      <c r="B705">
        <v>2016</v>
      </c>
      <c r="C705" s="14">
        <v>43054.608923611115</v>
      </c>
      <c r="D705">
        <v>2</v>
      </c>
      <c r="E705" t="s">
        <v>4457</v>
      </c>
      <c r="F705" t="b">
        <v>1</v>
      </c>
    </row>
    <row r="706" spans="1:6">
      <c r="A706" t="s">
        <v>285</v>
      </c>
      <c r="B706">
        <v>2016</v>
      </c>
      <c r="C706" s="14">
        <v>43054.608923611115</v>
      </c>
      <c r="D706">
        <v>3</v>
      </c>
      <c r="E706" t="s">
        <v>4457</v>
      </c>
      <c r="F706" t="b">
        <v>1</v>
      </c>
    </row>
    <row r="707" spans="1:6">
      <c r="A707" t="s">
        <v>285</v>
      </c>
      <c r="B707">
        <v>2016</v>
      </c>
      <c r="C707" s="14">
        <v>43054.608923611115</v>
      </c>
      <c r="D707">
        <v>4</v>
      </c>
      <c r="E707" t="s">
        <v>4458</v>
      </c>
      <c r="F707" t="b">
        <v>1</v>
      </c>
    </row>
    <row r="708" spans="1:6">
      <c r="A708" t="s">
        <v>147</v>
      </c>
      <c r="B708">
        <v>2016</v>
      </c>
      <c r="C708" s="14">
        <v>43054.608923611115</v>
      </c>
      <c r="D708">
        <v>1</v>
      </c>
      <c r="E708" t="s">
        <v>1506</v>
      </c>
      <c r="F708" t="b">
        <v>1</v>
      </c>
    </row>
    <row r="709" spans="1:6">
      <c r="A709" t="s">
        <v>147</v>
      </c>
      <c r="B709">
        <v>2016</v>
      </c>
      <c r="C709" s="14">
        <v>43054.608923611115</v>
      </c>
      <c r="D709">
        <v>2</v>
      </c>
      <c r="E709" t="s">
        <v>1506</v>
      </c>
      <c r="F709" t="b">
        <v>1</v>
      </c>
    </row>
    <row r="710" spans="1:6">
      <c r="A710" t="s">
        <v>147</v>
      </c>
      <c r="B710">
        <v>2016</v>
      </c>
      <c r="C710" s="14">
        <v>43054.608923611115</v>
      </c>
      <c r="D710">
        <v>3</v>
      </c>
      <c r="E710" t="s">
        <v>1506</v>
      </c>
      <c r="F710" t="b">
        <v>1</v>
      </c>
    </row>
    <row r="711" spans="1:6">
      <c r="A711" t="s">
        <v>147</v>
      </c>
      <c r="B711">
        <v>2016</v>
      </c>
      <c r="C711" s="14">
        <v>43054.608923611115</v>
      </c>
      <c r="D711">
        <v>4</v>
      </c>
      <c r="E711" t="s">
        <v>1506</v>
      </c>
      <c r="F711" t="b">
        <v>1</v>
      </c>
    </row>
    <row r="712" spans="1:6">
      <c r="A712" t="s">
        <v>117</v>
      </c>
      <c r="B712">
        <v>2016</v>
      </c>
      <c r="C712" s="14">
        <v>43054.608923611115</v>
      </c>
      <c r="D712">
        <v>1</v>
      </c>
      <c r="E712" t="s">
        <v>4426</v>
      </c>
      <c r="F712" t="b">
        <v>0</v>
      </c>
    </row>
    <row r="713" spans="1:6">
      <c r="A713" t="s">
        <v>117</v>
      </c>
      <c r="B713">
        <v>2016</v>
      </c>
      <c r="C713" s="14">
        <v>43054.608923611115</v>
      </c>
      <c r="D713">
        <v>2</v>
      </c>
      <c r="E713" t="s">
        <v>7664</v>
      </c>
      <c r="F713" t="b">
        <v>0</v>
      </c>
    </row>
    <row r="714" spans="1:6">
      <c r="A714" t="s">
        <v>117</v>
      </c>
      <c r="B714">
        <v>2016</v>
      </c>
      <c r="C714" s="14">
        <v>43054.608923611115</v>
      </c>
      <c r="D714">
        <v>3</v>
      </c>
      <c r="E714" t="s">
        <v>4401</v>
      </c>
      <c r="F714" t="b">
        <v>0</v>
      </c>
    </row>
    <row r="715" spans="1:6">
      <c r="A715" t="s">
        <v>117</v>
      </c>
      <c r="B715">
        <v>2016</v>
      </c>
      <c r="C715" s="14">
        <v>43054.608923611115</v>
      </c>
      <c r="D715">
        <v>4</v>
      </c>
      <c r="E715" t="s">
        <v>7665</v>
      </c>
      <c r="F715" t="b">
        <v>0</v>
      </c>
    </row>
    <row r="716" spans="1:6">
      <c r="A716" t="s">
        <v>117</v>
      </c>
      <c r="B716">
        <v>2016</v>
      </c>
      <c r="C716" s="14">
        <v>43054.608923611115</v>
      </c>
      <c r="D716">
        <v>1</v>
      </c>
      <c r="E716" t="s">
        <v>4426</v>
      </c>
      <c r="F716" t="b">
        <v>1</v>
      </c>
    </row>
    <row r="717" spans="1:6">
      <c r="A717" t="s">
        <v>117</v>
      </c>
      <c r="B717">
        <v>2016</v>
      </c>
      <c r="C717" s="14">
        <v>43054.608923611115</v>
      </c>
      <c r="D717">
        <v>2</v>
      </c>
      <c r="E717" t="s">
        <v>7664</v>
      </c>
      <c r="F717" t="b">
        <v>1</v>
      </c>
    </row>
    <row r="718" spans="1:6">
      <c r="A718" t="s">
        <v>117</v>
      </c>
      <c r="B718">
        <v>2016</v>
      </c>
      <c r="C718" s="14">
        <v>43054.608923611115</v>
      </c>
      <c r="D718">
        <v>3</v>
      </c>
      <c r="E718" t="s">
        <v>4401</v>
      </c>
      <c r="F718" t="b">
        <v>1</v>
      </c>
    </row>
    <row r="719" spans="1:6">
      <c r="A719" t="s">
        <v>117</v>
      </c>
      <c r="B719">
        <v>2016</v>
      </c>
      <c r="C719" s="14">
        <v>43054.608923611115</v>
      </c>
      <c r="D719">
        <v>4</v>
      </c>
      <c r="E719" t="s">
        <v>7665</v>
      </c>
      <c r="F719" t="b">
        <v>1</v>
      </c>
    </row>
    <row r="720" spans="1:6">
      <c r="A720" t="s">
        <v>162</v>
      </c>
      <c r="B720">
        <v>2016</v>
      </c>
      <c r="C720" s="14">
        <v>43054.608923611115</v>
      </c>
      <c r="D720">
        <v>1</v>
      </c>
      <c r="E720" t="s">
        <v>4410</v>
      </c>
      <c r="F720" t="b">
        <v>1</v>
      </c>
    </row>
    <row r="721" spans="1:6">
      <c r="A721" t="s">
        <v>162</v>
      </c>
      <c r="B721">
        <v>2016</v>
      </c>
      <c r="C721" s="14">
        <v>43054.608923611115</v>
      </c>
      <c r="D721">
        <v>2</v>
      </c>
      <c r="E721" t="s">
        <v>4410</v>
      </c>
      <c r="F721" t="b">
        <v>1</v>
      </c>
    </row>
    <row r="722" spans="1:6">
      <c r="A722" t="s">
        <v>162</v>
      </c>
      <c r="B722">
        <v>2016</v>
      </c>
      <c r="C722" s="14">
        <v>43054.608923611115</v>
      </c>
      <c r="D722">
        <v>3</v>
      </c>
      <c r="E722" t="s">
        <v>4429</v>
      </c>
      <c r="F722" t="b">
        <v>1</v>
      </c>
    </row>
    <row r="723" spans="1:6">
      <c r="A723" t="s">
        <v>162</v>
      </c>
      <c r="B723">
        <v>2016</v>
      </c>
      <c r="C723" s="14">
        <v>43054.608923611115</v>
      </c>
      <c r="D723">
        <v>4</v>
      </c>
      <c r="E723" t="s">
        <v>4430</v>
      </c>
      <c r="F723" t="b">
        <v>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G7"/>
  <sheetViews>
    <sheetView workbookViewId="0"/>
  </sheetViews>
  <sheetFormatPr defaultRowHeight="15"/>
  <sheetData>
    <row r="1" spans="1:33">
      <c r="A1">
        <v>3.2</v>
      </c>
      <c r="B1" t="s">
        <v>22</v>
      </c>
    </row>
    <row r="2" spans="1:33">
      <c r="A2" s="10" t="str">
        <f>HYPERLINK("#'Contents'!B23",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43054.605914351851</v>
      </c>
      <c r="C4" t="s">
        <v>687</v>
      </c>
      <c r="D4" t="s">
        <v>687</v>
      </c>
      <c r="E4" t="s">
        <v>687</v>
      </c>
      <c r="F4" t="s">
        <v>687</v>
      </c>
      <c r="G4" t="s">
        <v>687</v>
      </c>
      <c r="H4" t="s">
        <v>688</v>
      </c>
      <c r="I4" t="s">
        <v>687</v>
      </c>
      <c r="J4" t="s">
        <v>687</v>
      </c>
      <c r="K4" t="s">
        <v>688</v>
      </c>
      <c r="L4" t="s">
        <v>687</v>
      </c>
      <c r="M4" t="s">
        <v>688</v>
      </c>
      <c r="N4" t="s">
        <v>687</v>
      </c>
      <c r="O4" t="s">
        <v>688</v>
      </c>
      <c r="P4" t="s">
        <v>687</v>
      </c>
      <c r="Q4" t="s">
        <v>687</v>
      </c>
      <c r="R4" t="s">
        <v>688</v>
      </c>
      <c r="S4" t="s">
        <v>688</v>
      </c>
      <c r="T4" t="s">
        <v>687</v>
      </c>
      <c r="U4" t="s">
        <v>687</v>
      </c>
      <c r="V4" t="s">
        <v>687</v>
      </c>
      <c r="W4" t="s">
        <v>687</v>
      </c>
      <c r="X4" t="s">
        <v>687</v>
      </c>
      <c r="Y4" t="s">
        <v>687</v>
      </c>
      <c r="Z4" t="s">
        <v>687</v>
      </c>
      <c r="AA4" t="s">
        <v>687</v>
      </c>
      <c r="AB4" t="s">
        <v>687</v>
      </c>
      <c r="AC4" t="s">
        <v>687</v>
      </c>
      <c r="AD4" t="s">
        <v>687</v>
      </c>
      <c r="AE4" t="s">
        <v>688</v>
      </c>
      <c r="AF4" t="s">
        <v>687</v>
      </c>
      <c r="AG4" t="s">
        <v>688</v>
      </c>
    </row>
    <row r="5" spans="1:33">
      <c r="A5">
        <v>2014</v>
      </c>
      <c r="B5" s="14">
        <v>43054.605914351851</v>
      </c>
      <c r="C5" t="s">
        <v>687</v>
      </c>
      <c r="D5" t="s">
        <v>687</v>
      </c>
      <c r="E5" t="s">
        <v>687</v>
      </c>
      <c r="F5" t="s">
        <v>687</v>
      </c>
      <c r="G5" t="s">
        <v>687</v>
      </c>
      <c r="H5" t="s">
        <v>688</v>
      </c>
      <c r="I5" t="s">
        <v>687</v>
      </c>
      <c r="J5" t="s">
        <v>687</v>
      </c>
      <c r="K5" t="s">
        <v>688</v>
      </c>
      <c r="L5" t="s">
        <v>687</v>
      </c>
      <c r="M5" t="s">
        <v>688</v>
      </c>
      <c r="N5" t="s">
        <v>687</v>
      </c>
      <c r="O5" t="s">
        <v>688</v>
      </c>
      <c r="P5" t="s">
        <v>687</v>
      </c>
      <c r="Q5" t="s">
        <v>687</v>
      </c>
      <c r="R5" t="s">
        <v>688</v>
      </c>
      <c r="S5" t="s">
        <v>688</v>
      </c>
      <c r="T5" t="s">
        <v>687</v>
      </c>
      <c r="U5" t="s">
        <v>687</v>
      </c>
      <c r="V5" t="s">
        <v>687</v>
      </c>
      <c r="W5" t="s">
        <v>687</v>
      </c>
      <c r="X5" t="s">
        <v>687</v>
      </c>
      <c r="Y5" t="s">
        <v>687</v>
      </c>
      <c r="Z5" t="s">
        <v>687</v>
      </c>
      <c r="AA5" t="s">
        <v>687</v>
      </c>
      <c r="AB5" t="s">
        <v>687</v>
      </c>
      <c r="AC5" t="s">
        <v>687</v>
      </c>
      <c r="AD5" t="s">
        <v>687</v>
      </c>
      <c r="AE5" t="s">
        <v>688</v>
      </c>
      <c r="AF5" t="s">
        <v>687</v>
      </c>
      <c r="AG5" t="s">
        <v>688</v>
      </c>
    </row>
    <row r="6" spans="1:33">
      <c r="A6">
        <v>2015</v>
      </c>
      <c r="B6" s="14">
        <v>43054.605914351851</v>
      </c>
      <c r="C6" t="s">
        <v>687</v>
      </c>
      <c r="D6" t="s">
        <v>687</v>
      </c>
      <c r="E6" t="s">
        <v>687</v>
      </c>
      <c r="F6" t="s">
        <v>687</v>
      </c>
      <c r="G6" t="s">
        <v>687</v>
      </c>
      <c r="H6" t="s">
        <v>688</v>
      </c>
      <c r="I6" t="s">
        <v>687</v>
      </c>
      <c r="J6" t="s">
        <v>687</v>
      </c>
      <c r="K6" t="s">
        <v>688</v>
      </c>
      <c r="L6" t="s">
        <v>687</v>
      </c>
      <c r="M6" t="s">
        <v>688</v>
      </c>
      <c r="N6" t="s">
        <v>687</v>
      </c>
      <c r="O6" t="s">
        <v>688</v>
      </c>
      <c r="P6" t="s">
        <v>687</v>
      </c>
      <c r="Q6" t="s">
        <v>687</v>
      </c>
      <c r="R6" t="s">
        <v>688</v>
      </c>
      <c r="S6" t="s">
        <v>688</v>
      </c>
      <c r="T6" t="s">
        <v>687</v>
      </c>
      <c r="U6" t="s">
        <v>687</v>
      </c>
      <c r="V6" t="s">
        <v>687</v>
      </c>
      <c r="W6" t="s">
        <v>687</v>
      </c>
      <c r="X6" t="s">
        <v>687</v>
      </c>
      <c r="Y6" t="s">
        <v>687</v>
      </c>
      <c r="Z6" t="s">
        <v>687</v>
      </c>
      <c r="AA6" t="s">
        <v>687</v>
      </c>
      <c r="AB6" t="s">
        <v>687</v>
      </c>
      <c r="AC6" t="s">
        <v>687</v>
      </c>
      <c r="AD6" t="s">
        <v>687</v>
      </c>
      <c r="AE6" t="s">
        <v>688</v>
      </c>
      <c r="AF6" t="s">
        <v>687</v>
      </c>
      <c r="AG6" t="s">
        <v>688</v>
      </c>
    </row>
    <row r="7" spans="1:33">
      <c r="A7">
        <v>2016</v>
      </c>
      <c r="B7" s="14">
        <v>43054.605914351851</v>
      </c>
      <c r="C7" t="s">
        <v>687</v>
      </c>
      <c r="D7" t="s">
        <v>687</v>
      </c>
      <c r="E7" t="s">
        <v>687</v>
      </c>
      <c r="F7" t="s">
        <v>687</v>
      </c>
      <c r="G7" t="s">
        <v>687</v>
      </c>
      <c r="H7" t="s">
        <v>688</v>
      </c>
      <c r="I7" t="s">
        <v>687</v>
      </c>
      <c r="J7" t="s">
        <v>687</v>
      </c>
      <c r="K7" t="s">
        <v>688</v>
      </c>
      <c r="L7" t="s">
        <v>687</v>
      </c>
      <c r="M7" t="s">
        <v>688</v>
      </c>
      <c r="N7" t="s">
        <v>687</v>
      </c>
      <c r="O7" t="s">
        <v>688</v>
      </c>
      <c r="P7" t="s">
        <v>687</v>
      </c>
      <c r="Q7" t="s">
        <v>687</v>
      </c>
      <c r="R7" t="s">
        <v>688</v>
      </c>
      <c r="S7" t="s">
        <v>688</v>
      </c>
      <c r="T7" t="s">
        <v>687</v>
      </c>
      <c r="U7" t="s">
        <v>687</v>
      </c>
      <c r="V7" t="s">
        <v>687</v>
      </c>
      <c r="W7" t="s">
        <v>687</v>
      </c>
      <c r="X7" t="s">
        <v>687</v>
      </c>
      <c r="Y7" t="s">
        <v>687</v>
      </c>
      <c r="Z7" t="s">
        <v>687</v>
      </c>
      <c r="AA7" t="s">
        <v>687</v>
      </c>
      <c r="AB7" t="s">
        <v>687</v>
      </c>
      <c r="AC7" t="s">
        <v>687</v>
      </c>
      <c r="AD7" t="s">
        <v>687</v>
      </c>
      <c r="AE7" t="s">
        <v>688</v>
      </c>
      <c r="AF7" t="s">
        <v>687</v>
      </c>
      <c r="AG7" t="s">
        <v>688</v>
      </c>
    </row>
  </sheetData>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D251"/>
  <sheetViews>
    <sheetView workbookViewId="0"/>
  </sheetViews>
  <sheetFormatPr defaultRowHeight="15"/>
  <sheetData>
    <row r="1" spans="1:4">
      <c r="A1">
        <v>13.2</v>
      </c>
      <c r="B1" t="s">
        <v>102</v>
      </c>
    </row>
    <row r="2" spans="1:4">
      <c r="A2" s="10" t="str">
        <f>HYPERLINK("#'Contents'!B238", "Back to Contents")</f>
        <v>Back to Contents</v>
      </c>
    </row>
    <row r="3" spans="1:4">
      <c r="A3" t="s">
        <v>3170</v>
      </c>
      <c r="B3" t="s">
        <v>3171</v>
      </c>
      <c r="C3" t="s">
        <v>3206</v>
      </c>
      <c r="D3" t="s">
        <v>4487</v>
      </c>
    </row>
    <row r="4" spans="1:4" ht="409.5">
      <c r="A4" t="s">
        <v>117</v>
      </c>
      <c r="B4">
        <v>2013</v>
      </c>
      <c r="C4" t="s">
        <v>4488</v>
      </c>
      <c r="D4" s="8" t="s">
        <v>4489</v>
      </c>
    </row>
    <row r="5" spans="1:4">
      <c r="A5" t="s">
        <v>117</v>
      </c>
      <c r="B5">
        <v>2013</v>
      </c>
      <c r="C5" t="s">
        <v>4490</v>
      </c>
      <c r="D5" t="s">
        <v>4401</v>
      </c>
    </row>
    <row r="6" spans="1:4">
      <c r="A6" t="s">
        <v>117</v>
      </c>
      <c r="B6">
        <v>2013</v>
      </c>
      <c r="C6" t="s">
        <v>4491</v>
      </c>
      <c r="D6" t="s">
        <v>4401</v>
      </c>
    </row>
    <row r="7" spans="1:4" ht="409.5">
      <c r="A7" t="s">
        <v>117</v>
      </c>
      <c r="B7">
        <v>2013</v>
      </c>
      <c r="C7" t="s">
        <v>4492</v>
      </c>
      <c r="D7" s="8" t="s">
        <v>4493</v>
      </c>
    </row>
    <row r="8" spans="1:4">
      <c r="A8" t="s">
        <v>117</v>
      </c>
      <c r="B8">
        <v>2014</v>
      </c>
      <c r="C8" t="s">
        <v>4488</v>
      </c>
      <c r="D8" t="s">
        <v>4494</v>
      </c>
    </row>
    <row r="9" spans="1:4">
      <c r="A9" t="s">
        <v>117</v>
      </c>
      <c r="B9">
        <v>2014</v>
      </c>
      <c r="C9" t="s">
        <v>4490</v>
      </c>
      <c r="D9" t="s">
        <v>4401</v>
      </c>
    </row>
    <row r="10" spans="1:4">
      <c r="A10" t="s">
        <v>117</v>
      </c>
      <c r="B10">
        <v>2014</v>
      </c>
      <c r="C10" t="s">
        <v>4491</v>
      </c>
      <c r="D10" t="s">
        <v>4401</v>
      </c>
    </row>
    <row r="11" spans="1:4">
      <c r="A11" t="s">
        <v>117</v>
      </c>
      <c r="B11">
        <v>2014</v>
      </c>
      <c r="C11" t="s">
        <v>4492</v>
      </c>
      <c r="D11" t="s">
        <v>4495</v>
      </c>
    </row>
    <row r="12" spans="1:4">
      <c r="A12" t="s">
        <v>126</v>
      </c>
      <c r="B12">
        <v>2013</v>
      </c>
      <c r="C12" t="s">
        <v>4488</v>
      </c>
      <c r="D12" t="s">
        <v>4496</v>
      </c>
    </row>
    <row r="13" spans="1:4">
      <c r="A13" t="s">
        <v>126</v>
      </c>
      <c r="B13">
        <v>2013</v>
      </c>
      <c r="C13" t="s">
        <v>4490</v>
      </c>
      <c r="D13" t="s">
        <v>4496</v>
      </c>
    </row>
    <row r="14" spans="1:4">
      <c r="A14" t="s">
        <v>126</v>
      </c>
      <c r="B14">
        <v>2013</v>
      </c>
      <c r="C14" t="s">
        <v>4491</v>
      </c>
      <c r="D14" t="s">
        <v>4496</v>
      </c>
    </row>
    <row r="15" spans="1:4">
      <c r="A15" t="s">
        <v>126</v>
      </c>
      <c r="B15">
        <v>2013</v>
      </c>
      <c r="C15" t="s">
        <v>4492</v>
      </c>
      <c r="D15" t="s">
        <v>4496</v>
      </c>
    </row>
    <row r="16" spans="1:4">
      <c r="A16" t="s">
        <v>126</v>
      </c>
      <c r="B16">
        <v>2014</v>
      </c>
      <c r="C16" t="s">
        <v>4488</v>
      </c>
      <c r="D16" t="s">
        <v>4496</v>
      </c>
    </row>
    <row r="17" spans="1:4">
      <c r="A17" t="s">
        <v>126</v>
      </c>
      <c r="B17">
        <v>2014</v>
      </c>
      <c r="C17" t="s">
        <v>4490</v>
      </c>
      <c r="D17" t="s">
        <v>4496</v>
      </c>
    </row>
    <row r="18" spans="1:4">
      <c r="A18" t="s">
        <v>126</v>
      </c>
      <c r="B18">
        <v>2014</v>
      </c>
      <c r="C18" t="s">
        <v>4491</v>
      </c>
      <c r="D18" t="s">
        <v>4496</v>
      </c>
    </row>
    <row r="19" spans="1:4">
      <c r="A19" t="s">
        <v>126</v>
      </c>
      <c r="B19">
        <v>2014</v>
      </c>
      <c r="C19" t="s">
        <v>4492</v>
      </c>
      <c r="D19" t="s">
        <v>4496</v>
      </c>
    </row>
    <row r="20" spans="1:4">
      <c r="A20" t="s">
        <v>134</v>
      </c>
      <c r="B20">
        <v>2013</v>
      </c>
      <c r="C20" t="s">
        <v>4488</v>
      </c>
    </row>
    <row r="21" spans="1:4">
      <c r="A21" t="s">
        <v>134</v>
      </c>
      <c r="B21">
        <v>2013</v>
      </c>
      <c r="C21" t="s">
        <v>4490</v>
      </c>
    </row>
    <row r="22" spans="1:4">
      <c r="A22" t="s">
        <v>134</v>
      </c>
      <c r="B22">
        <v>2013</v>
      </c>
      <c r="C22" t="s">
        <v>4491</v>
      </c>
    </row>
    <row r="23" spans="1:4">
      <c r="A23" t="s">
        <v>134</v>
      </c>
      <c r="B23">
        <v>2013</v>
      </c>
      <c r="C23" t="s">
        <v>4492</v>
      </c>
    </row>
    <row r="24" spans="1:4">
      <c r="A24" t="s">
        <v>134</v>
      </c>
      <c r="B24">
        <v>2014</v>
      </c>
      <c r="C24" t="s">
        <v>4488</v>
      </c>
    </row>
    <row r="25" spans="1:4">
      <c r="A25" t="s">
        <v>134</v>
      </c>
      <c r="B25">
        <v>2014</v>
      </c>
      <c r="C25" t="s">
        <v>4490</v>
      </c>
    </row>
    <row r="26" spans="1:4">
      <c r="A26" t="s">
        <v>134</v>
      </c>
      <c r="B26">
        <v>2014</v>
      </c>
      <c r="C26" t="s">
        <v>4491</v>
      </c>
    </row>
    <row r="27" spans="1:4">
      <c r="A27" t="s">
        <v>134</v>
      </c>
      <c r="B27">
        <v>2014</v>
      </c>
      <c r="C27" t="s">
        <v>4492</v>
      </c>
    </row>
    <row r="28" spans="1:4">
      <c r="A28" t="s">
        <v>147</v>
      </c>
      <c r="B28">
        <v>2013</v>
      </c>
      <c r="C28" t="s">
        <v>4488</v>
      </c>
    </row>
    <row r="29" spans="1:4">
      <c r="A29" t="s">
        <v>147</v>
      </c>
      <c r="B29">
        <v>2013</v>
      </c>
      <c r="C29" t="s">
        <v>4490</v>
      </c>
    </row>
    <row r="30" spans="1:4">
      <c r="A30" t="s">
        <v>147</v>
      </c>
      <c r="B30">
        <v>2013</v>
      </c>
      <c r="C30" t="s">
        <v>4491</v>
      </c>
    </row>
    <row r="31" spans="1:4">
      <c r="A31" t="s">
        <v>147</v>
      </c>
      <c r="B31">
        <v>2013</v>
      </c>
      <c r="C31" t="s">
        <v>4492</v>
      </c>
    </row>
    <row r="32" spans="1:4">
      <c r="A32" t="s">
        <v>147</v>
      </c>
      <c r="B32">
        <v>2014</v>
      </c>
      <c r="C32" t="s">
        <v>4488</v>
      </c>
    </row>
    <row r="33" spans="1:4">
      <c r="A33" t="s">
        <v>147</v>
      </c>
      <c r="B33">
        <v>2014</v>
      </c>
      <c r="C33" t="s">
        <v>4490</v>
      </c>
    </row>
    <row r="34" spans="1:4">
      <c r="A34" t="s">
        <v>147</v>
      </c>
      <c r="B34">
        <v>2014</v>
      </c>
      <c r="C34" t="s">
        <v>4491</v>
      </c>
    </row>
    <row r="35" spans="1:4">
      <c r="A35" t="s">
        <v>147</v>
      </c>
      <c r="B35">
        <v>2014</v>
      </c>
      <c r="C35" t="s">
        <v>4492</v>
      </c>
    </row>
    <row r="36" spans="1:4">
      <c r="A36" t="s">
        <v>155</v>
      </c>
      <c r="B36">
        <v>2013</v>
      </c>
      <c r="C36" t="s">
        <v>4488</v>
      </c>
      <c r="D36" t="s">
        <v>4407</v>
      </c>
    </row>
    <row r="37" spans="1:4">
      <c r="A37" t="s">
        <v>155</v>
      </c>
      <c r="B37">
        <v>2013</v>
      </c>
      <c r="C37" t="s">
        <v>4490</v>
      </c>
      <c r="D37" t="s">
        <v>4407</v>
      </c>
    </row>
    <row r="38" spans="1:4">
      <c r="A38" t="s">
        <v>155</v>
      </c>
      <c r="B38">
        <v>2013</v>
      </c>
      <c r="C38" t="s">
        <v>4491</v>
      </c>
      <c r="D38" t="s">
        <v>4407</v>
      </c>
    </row>
    <row r="39" spans="1:4">
      <c r="A39" t="s">
        <v>155</v>
      </c>
      <c r="B39">
        <v>2013</v>
      </c>
      <c r="C39" t="s">
        <v>4492</v>
      </c>
      <c r="D39" t="s">
        <v>4407</v>
      </c>
    </row>
    <row r="40" spans="1:4">
      <c r="A40" t="s">
        <v>155</v>
      </c>
      <c r="B40">
        <v>2014</v>
      </c>
      <c r="C40" t="s">
        <v>4488</v>
      </c>
      <c r="D40" t="s">
        <v>4407</v>
      </c>
    </row>
    <row r="41" spans="1:4">
      <c r="A41" t="s">
        <v>155</v>
      </c>
      <c r="B41">
        <v>2014</v>
      </c>
      <c r="C41" t="s">
        <v>4490</v>
      </c>
      <c r="D41" t="s">
        <v>4407</v>
      </c>
    </row>
    <row r="42" spans="1:4">
      <c r="A42" t="s">
        <v>155</v>
      </c>
      <c r="B42">
        <v>2014</v>
      </c>
      <c r="C42" t="s">
        <v>4491</v>
      </c>
      <c r="D42" t="s">
        <v>4407</v>
      </c>
    </row>
    <row r="43" spans="1:4">
      <c r="A43" t="s">
        <v>155</v>
      </c>
      <c r="B43">
        <v>2014</v>
      </c>
      <c r="C43" t="s">
        <v>4492</v>
      </c>
      <c r="D43" t="s">
        <v>4407</v>
      </c>
    </row>
    <row r="44" spans="1:4">
      <c r="A44" t="s">
        <v>162</v>
      </c>
      <c r="B44">
        <v>2013</v>
      </c>
      <c r="C44" t="s">
        <v>4488</v>
      </c>
      <c r="D44" t="s">
        <v>4497</v>
      </c>
    </row>
    <row r="45" spans="1:4">
      <c r="A45" t="s">
        <v>162</v>
      </c>
      <c r="B45">
        <v>2013</v>
      </c>
      <c r="C45" t="s">
        <v>4490</v>
      </c>
      <c r="D45" t="s">
        <v>4498</v>
      </c>
    </row>
    <row r="46" spans="1:4">
      <c r="A46" t="s">
        <v>162</v>
      </c>
      <c r="B46">
        <v>2013</v>
      </c>
      <c r="C46" t="s">
        <v>4491</v>
      </c>
      <c r="D46" t="s">
        <v>4410</v>
      </c>
    </row>
    <row r="47" spans="1:4">
      <c r="A47" t="s">
        <v>162</v>
      </c>
      <c r="B47">
        <v>2013</v>
      </c>
      <c r="C47" t="s">
        <v>4492</v>
      </c>
      <c r="D47" t="s">
        <v>4499</v>
      </c>
    </row>
    <row r="48" spans="1:4">
      <c r="A48" t="s">
        <v>162</v>
      </c>
      <c r="B48">
        <v>2014</v>
      </c>
      <c r="C48" t="s">
        <v>4488</v>
      </c>
      <c r="D48" t="s">
        <v>4500</v>
      </c>
    </row>
    <row r="49" spans="1:4">
      <c r="A49" t="s">
        <v>162</v>
      </c>
      <c r="B49">
        <v>2014</v>
      </c>
      <c r="C49" t="s">
        <v>4490</v>
      </c>
      <c r="D49" t="s">
        <v>4501</v>
      </c>
    </row>
    <row r="50" spans="1:4">
      <c r="A50" t="s">
        <v>162</v>
      </c>
      <c r="B50">
        <v>2014</v>
      </c>
      <c r="C50" t="s">
        <v>4491</v>
      </c>
      <c r="D50" t="s">
        <v>4431</v>
      </c>
    </row>
    <row r="51" spans="1:4">
      <c r="A51" t="s">
        <v>162</v>
      </c>
      <c r="B51">
        <v>2014</v>
      </c>
      <c r="C51" t="s">
        <v>4492</v>
      </c>
      <c r="D51" t="s">
        <v>4502</v>
      </c>
    </row>
    <row r="52" spans="1:4">
      <c r="A52" t="s">
        <v>172</v>
      </c>
      <c r="B52">
        <v>2013</v>
      </c>
      <c r="C52" t="s">
        <v>4488</v>
      </c>
      <c r="D52" t="s">
        <v>4503</v>
      </c>
    </row>
    <row r="53" spans="1:4">
      <c r="A53" t="s">
        <v>172</v>
      </c>
      <c r="B53">
        <v>2013</v>
      </c>
      <c r="C53" t="s">
        <v>4490</v>
      </c>
      <c r="D53" t="s">
        <v>4503</v>
      </c>
    </row>
    <row r="54" spans="1:4">
      <c r="A54" t="s">
        <v>172</v>
      </c>
      <c r="B54">
        <v>2013</v>
      </c>
      <c r="C54" t="s">
        <v>4491</v>
      </c>
      <c r="D54" t="s">
        <v>4503</v>
      </c>
    </row>
    <row r="55" spans="1:4" ht="409.5">
      <c r="A55" t="s">
        <v>172</v>
      </c>
      <c r="B55">
        <v>2013</v>
      </c>
      <c r="C55" t="s">
        <v>4492</v>
      </c>
      <c r="D55" s="8" t="s">
        <v>4504</v>
      </c>
    </row>
    <row r="56" spans="1:4">
      <c r="A56" t="s">
        <v>172</v>
      </c>
      <c r="B56">
        <v>2014</v>
      </c>
      <c r="C56" t="s">
        <v>4488</v>
      </c>
      <c r="D56" t="s">
        <v>4503</v>
      </c>
    </row>
    <row r="57" spans="1:4">
      <c r="A57" t="s">
        <v>172</v>
      </c>
      <c r="B57">
        <v>2014</v>
      </c>
      <c r="C57" t="s">
        <v>4490</v>
      </c>
      <c r="D57" t="s">
        <v>4503</v>
      </c>
    </row>
    <row r="58" spans="1:4">
      <c r="A58" t="s">
        <v>172</v>
      </c>
      <c r="B58">
        <v>2014</v>
      </c>
      <c r="C58" t="s">
        <v>4491</v>
      </c>
      <c r="D58" t="s">
        <v>4503</v>
      </c>
    </row>
    <row r="59" spans="1:4" ht="409.5">
      <c r="A59" t="s">
        <v>172</v>
      </c>
      <c r="B59">
        <v>2014</v>
      </c>
      <c r="C59" t="s">
        <v>4492</v>
      </c>
      <c r="D59" s="8" t="s">
        <v>4504</v>
      </c>
    </row>
    <row r="60" spans="1:4">
      <c r="A60" t="s">
        <v>180</v>
      </c>
      <c r="B60">
        <v>2013</v>
      </c>
      <c r="C60" t="s">
        <v>4488</v>
      </c>
    </row>
    <row r="61" spans="1:4">
      <c r="A61" t="s">
        <v>180</v>
      </c>
      <c r="B61">
        <v>2013</v>
      </c>
      <c r="C61" t="s">
        <v>4490</v>
      </c>
    </row>
    <row r="62" spans="1:4">
      <c r="A62" t="s">
        <v>180</v>
      </c>
      <c r="B62">
        <v>2013</v>
      </c>
      <c r="C62" t="s">
        <v>4491</v>
      </c>
    </row>
    <row r="63" spans="1:4">
      <c r="A63" t="s">
        <v>180</v>
      </c>
      <c r="B63">
        <v>2013</v>
      </c>
      <c r="C63" t="s">
        <v>4492</v>
      </c>
    </row>
    <row r="64" spans="1:4">
      <c r="A64" t="s">
        <v>180</v>
      </c>
      <c r="B64">
        <v>2014</v>
      </c>
      <c r="C64" t="s">
        <v>4488</v>
      </c>
    </row>
    <row r="65" spans="1:4">
      <c r="A65" t="s">
        <v>180</v>
      </c>
      <c r="B65">
        <v>2014</v>
      </c>
      <c r="C65" t="s">
        <v>4490</v>
      </c>
    </row>
    <row r="66" spans="1:4">
      <c r="A66" t="s">
        <v>180</v>
      </c>
      <c r="B66">
        <v>2014</v>
      </c>
      <c r="C66" t="s">
        <v>4491</v>
      </c>
    </row>
    <row r="67" spans="1:4">
      <c r="A67" t="s">
        <v>180</v>
      </c>
      <c r="B67">
        <v>2014</v>
      </c>
      <c r="C67" t="s">
        <v>4492</v>
      </c>
    </row>
    <row r="68" spans="1:4">
      <c r="A68" t="s">
        <v>192</v>
      </c>
      <c r="B68">
        <v>2013</v>
      </c>
      <c r="C68" t="s">
        <v>4488</v>
      </c>
      <c r="D68" t="s">
        <v>4505</v>
      </c>
    </row>
    <row r="69" spans="1:4">
      <c r="A69" t="s">
        <v>192</v>
      </c>
      <c r="B69">
        <v>2013</v>
      </c>
      <c r="C69" t="s">
        <v>4490</v>
      </c>
      <c r="D69" t="s">
        <v>4505</v>
      </c>
    </row>
    <row r="70" spans="1:4">
      <c r="A70" t="s">
        <v>192</v>
      </c>
      <c r="B70">
        <v>2013</v>
      </c>
      <c r="C70" t="s">
        <v>4491</v>
      </c>
      <c r="D70" t="s">
        <v>4505</v>
      </c>
    </row>
    <row r="71" spans="1:4">
      <c r="A71" t="s">
        <v>192</v>
      </c>
      <c r="B71">
        <v>2013</v>
      </c>
      <c r="C71" t="s">
        <v>4492</v>
      </c>
      <c r="D71" t="s">
        <v>4506</v>
      </c>
    </row>
    <row r="72" spans="1:4">
      <c r="A72" t="s">
        <v>192</v>
      </c>
      <c r="B72">
        <v>2014</v>
      </c>
      <c r="C72" t="s">
        <v>4488</v>
      </c>
      <c r="D72" t="s">
        <v>4505</v>
      </c>
    </row>
    <row r="73" spans="1:4">
      <c r="A73" t="s">
        <v>192</v>
      </c>
      <c r="B73">
        <v>2014</v>
      </c>
      <c r="C73" t="s">
        <v>4490</v>
      </c>
      <c r="D73" t="s">
        <v>4505</v>
      </c>
    </row>
    <row r="74" spans="1:4">
      <c r="A74" t="s">
        <v>192</v>
      </c>
      <c r="B74">
        <v>2014</v>
      </c>
      <c r="C74" t="s">
        <v>4491</v>
      </c>
      <c r="D74" t="s">
        <v>4505</v>
      </c>
    </row>
    <row r="75" spans="1:4">
      <c r="A75" t="s">
        <v>192</v>
      </c>
      <c r="B75">
        <v>2014</v>
      </c>
      <c r="C75" t="s">
        <v>4492</v>
      </c>
      <c r="D75" t="s">
        <v>4506</v>
      </c>
    </row>
    <row r="76" spans="1:4">
      <c r="A76" t="s">
        <v>199</v>
      </c>
      <c r="B76">
        <v>2013</v>
      </c>
      <c r="C76" t="s">
        <v>4488</v>
      </c>
      <c r="D76" t="s">
        <v>4507</v>
      </c>
    </row>
    <row r="77" spans="1:4">
      <c r="A77" t="s">
        <v>199</v>
      </c>
      <c r="B77">
        <v>2013</v>
      </c>
      <c r="C77" t="s">
        <v>4490</v>
      </c>
      <c r="D77" t="s">
        <v>4508</v>
      </c>
    </row>
    <row r="78" spans="1:4">
      <c r="A78" t="s">
        <v>199</v>
      </c>
      <c r="B78">
        <v>2013</v>
      </c>
      <c r="C78" t="s">
        <v>4491</v>
      </c>
      <c r="D78" t="s">
        <v>4509</v>
      </c>
    </row>
    <row r="79" spans="1:4">
      <c r="A79" t="s">
        <v>199</v>
      </c>
      <c r="B79">
        <v>2013</v>
      </c>
      <c r="C79" t="s">
        <v>4492</v>
      </c>
      <c r="D79" t="s">
        <v>4510</v>
      </c>
    </row>
    <row r="80" spans="1:4">
      <c r="A80" t="s">
        <v>199</v>
      </c>
      <c r="B80">
        <v>2014</v>
      </c>
      <c r="C80" t="s">
        <v>4488</v>
      </c>
      <c r="D80" t="s">
        <v>4511</v>
      </c>
    </row>
    <row r="81" spans="1:4">
      <c r="A81" t="s">
        <v>199</v>
      </c>
      <c r="B81">
        <v>2014</v>
      </c>
      <c r="C81" t="s">
        <v>4490</v>
      </c>
      <c r="D81" t="s">
        <v>4512</v>
      </c>
    </row>
    <row r="82" spans="1:4">
      <c r="A82" t="s">
        <v>199</v>
      </c>
      <c r="B82">
        <v>2014</v>
      </c>
      <c r="C82" t="s">
        <v>4491</v>
      </c>
      <c r="D82" t="s">
        <v>4513</v>
      </c>
    </row>
    <row r="83" spans="1:4">
      <c r="A83" t="s">
        <v>199</v>
      </c>
      <c r="B83">
        <v>2014</v>
      </c>
      <c r="C83" t="s">
        <v>4492</v>
      </c>
      <c r="D83" t="s">
        <v>4510</v>
      </c>
    </row>
    <row r="84" spans="1:4">
      <c r="A84" t="s">
        <v>205</v>
      </c>
      <c r="B84">
        <v>2013</v>
      </c>
      <c r="C84" t="s">
        <v>4488</v>
      </c>
      <c r="D84" t="s">
        <v>4514</v>
      </c>
    </row>
    <row r="85" spans="1:4">
      <c r="A85" t="s">
        <v>205</v>
      </c>
      <c r="B85">
        <v>2013</v>
      </c>
      <c r="C85" t="s">
        <v>4490</v>
      </c>
      <c r="D85" t="s">
        <v>4514</v>
      </c>
    </row>
    <row r="86" spans="1:4">
      <c r="A86" t="s">
        <v>205</v>
      </c>
      <c r="B86">
        <v>2013</v>
      </c>
      <c r="C86" t="s">
        <v>4491</v>
      </c>
      <c r="D86" t="s">
        <v>4514</v>
      </c>
    </row>
    <row r="87" spans="1:4">
      <c r="A87" t="s">
        <v>205</v>
      </c>
      <c r="B87">
        <v>2013</v>
      </c>
      <c r="C87" t="s">
        <v>4492</v>
      </c>
      <c r="D87" t="s">
        <v>4515</v>
      </c>
    </row>
    <row r="88" spans="1:4">
      <c r="A88" t="s">
        <v>205</v>
      </c>
      <c r="B88">
        <v>2014</v>
      </c>
      <c r="C88" t="s">
        <v>4488</v>
      </c>
      <c r="D88" t="s">
        <v>4516</v>
      </c>
    </row>
    <row r="89" spans="1:4">
      <c r="A89" t="s">
        <v>205</v>
      </c>
      <c r="B89">
        <v>2014</v>
      </c>
      <c r="C89" t="s">
        <v>4490</v>
      </c>
      <c r="D89" t="s">
        <v>4517</v>
      </c>
    </row>
    <row r="90" spans="1:4">
      <c r="A90" t="s">
        <v>205</v>
      </c>
      <c r="B90">
        <v>2014</v>
      </c>
      <c r="C90" t="s">
        <v>4491</v>
      </c>
      <c r="D90" t="s">
        <v>4517</v>
      </c>
    </row>
    <row r="91" spans="1:4">
      <c r="A91" t="s">
        <v>205</v>
      </c>
      <c r="B91">
        <v>2014</v>
      </c>
      <c r="C91" t="s">
        <v>4492</v>
      </c>
      <c r="D91" t="s">
        <v>4518</v>
      </c>
    </row>
    <row r="92" spans="1:4">
      <c r="A92" t="s">
        <v>380</v>
      </c>
      <c r="B92">
        <v>2013</v>
      </c>
      <c r="C92" t="s">
        <v>4488</v>
      </c>
    </row>
    <row r="93" spans="1:4">
      <c r="A93" t="s">
        <v>380</v>
      </c>
      <c r="B93">
        <v>2013</v>
      </c>
      <c r="C93" t="s">
        <v>4490</v>
      </c>
    </row>
    <row r="94" spans="1:4">
      <c r="A94" t="s">
        <v>380</v>
      </c>
      <c r="B94">
        <v>2013</v>
      </c>
      <c r="C94" t="s">
        <v>4491</v>
      </c>
    </row>
    <row r="95" spans="1:4">
      <c r="A95" t="s">
        <v>380</v>
      </c>
      <c r="B95">
        <v>2013</v>
      </c>
      <c r="C95" t="s">
        <v>4492</v>
      </c>
    </row>
    <row r="96" spans="1:4">
      <c r="A96" t="s">
        <v>380</v>
      </c>
      <c r="B96">
        <v>2014</v>
      </c>
      <c r="C96" t="s">
        <v>4488</v>
      </c>
    </row>
    <row r="97" spans="1:4">
      <c r="A97" t="s">
        <v>380</v>
      </c>
      <c r="B97">
        <v>2014</v>
      </c>
      <c r="C97" t="s">
        <v>4490</v>
      </c>
    </row>
    <row r="98" spans="1:4">
      <c r="A98" t="s">
        <v>380</v>
      </c>
      <c r="B98">
        <v>2014</v>
      </c>
      <c r="C98" t="s">
        <v>4491</v>
      </c>
    </row>
    <row r="99" spans="1:4">
      <c r="A99" t="s">
        <v>380</v>
      </c>
      <c r="B99">
        <v>2014</v>
      </c>
      <c r="C99" t="s">
        <v>4492</v>
      </c>
    </row>
    <row r="100" spans="1:4">
      <c r="A100" t="s">
        <v>215</v>
      </c>
      <c r="B100">
        <v>2013</v>
      </c>
      <c r="C100" t="s">
        <v>4488</v>
      </c>
    </row>
    <row r="101" spans="1:4">
      <c r="A101" t="s">
        <v>215</v>
      </c>
      <c r="B101">
        <v>2013</v>
      </c>
      <c r="C101" t="s">
        <v>4490</v>
      </c>
    </row>
    <row r="102" spans="1:4">
      <c r="A102" t="s">
        <v>215</v>
      </c>
      <c r="B102">
        <v>2013</v>
      </c>
      <c r="C102" t="s">
        <v>4491</v>
      </c>
    </row>
    <row r="103" spans="1:4">
      <c r="A103" t="s">
        <v>215</v>
      </c>
      <c r="B103">
        <v>2013</v>
      </c>
      <c r="C103" t="s">
        <v>4492</v>
      </c>
    </row>
    <row r="104" spans="1:4">
      <c r="A104" t="s">
        <v>215</v>
      </c>
      <c r="B104">
        <v>2014</v>
      </c>
      <c r="C104" t="s">
        <v>4488</v>
      </c>
    </row>
    <row r="105" spans="1:4">
      <c r="A105" t="s">
        <v>215</v>
      </c>
      <c r="B105">
        <v>2014</v>
      </c>
      <c r="C105" t="s">
        <v>4490</v>
      </c>
    </row>
    <row r="106" spans="1:4">
      <c r="A106" t="s">
        <v>215</v>
      </c>
      <c r="B106">
        <v>2014</v>
      </c>
      <c r="C106" t="s">
        <v>4491</v>
      </c>
    </row>
    <row r="107" spans="1:4">
      <c r="A107" t="s">
        <v>215</v>
      </c>
      <c r="B107">
        <v>2014</v>
      </c>
      <c r="C107" t="s">
        <v>4492</v>
      </c>
    </row>
    <row r="108" spans="1:4" ht="409.5">
      <c r="A108" t="s">
        <v>223</v>
      </c>
      <c r="B108">
        <v>2013</v>
      </c>
      <c r="C108" t="s">
        <v>4488</v>
      </c>
      <c r="D108" s="8" t="s">
        <v>4519</v>
      </c>
    </row>
    <row r="109" spans="1:4" ht="409.5">
      <c r="A109" t="s">
        <v>223</v>
      </c>
      <c r="B109">
        <v>2013</v>
      </c>
      <c r="C109" t="s">
        <v>4490</v>
      </c>
      <c r="D109" s="8" t="s">
        <v>4519</v>
      </c>
    </row>
    <row r="110" spans="1:4" ht="409.5">
      <c r="A110" t="s">
        <v>223</v>
      </c>
      <c r="B110">
        <v>2013</v>
      </c>
      <c r="C110" t="s">
        <v>4491</v>
      </c>
      <c r="D110" s="8" t="s">
        <v>4519</v>
      </c>
    </row>
    <row r="111" spans="1:4" ht="409.5">
      <c r="A111" t="s">
        <v>223</v>
      </c>
      <c r="B111">
        <v>2013</v>
      </c>
      <c r="C111" t="s">
        <v>4492</v>
      </c>
      <c r="D111" s="8" t="s">
        <v>4519</v>
      </c>
    </row>
    <row r="112" spans="1:4">
      <c r="A112" t="s">
        <v>223</v>
      </c>
      <c r="B112">
        <v>2014</v>
      </c>
      <c r="C112" t="s">
        <v>4488</v>
      </c>
      <c r="D112" t="s">
        <v>4520</v>
      </c>
    </row>
    <row r="113" spans="1:4">
      <c r="A113" t="s">
        <v>223</v>
      </c>
      <c r="B113">
        <v>2014</v>
      </c>
      <c r="C113" t="s">
        <v>4490</v>
      </c>
      <c r="D113" t="s">
        <v>4520</v>
      </c>
    </row>
    <row r="114" spans="1:4">
      <c r="A114" t="s">
        <v>223</v>
      </c>
      <c r="B114">
        <v>2014</v>
      </c>
      <c r="C114" t="s">
        <v>4491</v>
      </c>
      <c r="D114" t="s">
        <v>4520</v>
      </c>
    </row>
    <row r="115" spans="1:4">
      <c r="A115" t="s">
        <v>223</v>
      </c>
      <c r="B115">
        <v>2014</v>
      </c>
      <c r="C115" t="s">
        <v>4492</v>
      </c>
      <c r="D115" t="s">
        <v>4520</v>
      </c>
    </row>
    <row r="116" spans="1:4">
      <c r="A116" t="s">
        <v>232</v>
      </c>
      <c r="B116">
        <v>2013</v>
      </c>
      <c r="C116" t="s">
        <v>4488</v>
      </c>
      <c r="D116" t="s">
        <v>4521</v>
      </c>
    </row>
    <row r="117" spans="1:4">
      <c r="A117" t="s">
        <v>232</v>
      </c>
      <c r="B117">
        <v>2013</v>
      </c>
      <c r="C117" t="s">
        <v>4490</v>
      </c>
      <c r="D117" t="s">
        <v>4521</v>
      </c>
    </row>
    <row r="118" spans="1:4">
      <c r="A118" t="s">
        <v>232</v>
      </c>
      <c r="B118">
        <v>2013</v>
      </c>
      <c r="C118" t="s">
        <v>4491</v>
      </c>
      <c r="D118" t="s">
        <v>4521</v>
      </c>
    </row>
    <row r="119" spans="1:4">
      <c r="A119" t="s">
        <v>232</v>
      </c>
      <c r="B119">
        <v>2013</v>
      </c>
      <c r="C119" t="s">
        <v>4492</v>
      </c>
      <c r="D119" t="s">
        <v>4521</v>
      </c>
    </row>
    <row r="120" spans="1:4">
      <c r="A120" t="s">
        <v>232</v>
      </c>
      <c r="B120">
        <v>2014</v>
      </c>
      <c r="C120" t="s">
        <v>4488</v>
      </c>
      <c r="D120" t="s">
        <v>4522</v>
      </c>
    </row>
    <row r="121" spans="1:4">
      <c r="A121" t="s">
        <v>232</v>
      </c>
      <c r="B121">
        <v>2014</v>
      </c>
      <c r="C121" t="s">
        <v>4490</v>
      </c>
      <c r="D121" t="s">
        <v>4522</v>
      </c>
    </row>
    <row r="122" spans="1:4">
      <c r="A122" t="s">
        <v>232</v>
      </c>
      <c r="B122">
        <v>2014</v>
      </c>
      <c r="C122" t="s">
        <v>4491</v>
      </c>
      <c r="D122" t="s">
        <v>4523</v>
      </c>
    </row>
    <row r="123" spans="1:4">
      <c r="A123" t="s">
        <v>232</v>
      </c>
      <c r="B123">
        <v>2014</v>
      </c>
      <c r="C123" t="s">
        <v>4492</v>
      </c>
      <c r="D123" t="s">
        <v>4522</v>
      </c>
    </row>
    <row r="124" spans="1:4">
      <c r="A124" t="s">
        <v>239</v>
      </c>
      <c r="B124">
        <v>2013</v>
      </c>
      <c r="C124" t="s">
        <v>4488</v>
      </c>
    </row>
    <row r="125" spans="1:4">
      <c r="A125" t="s">
        <v>239</v>
      </c>
      <c r="B125">
        <v>2013</v>
      </c>
      <c r="C125" t="s">
        <v>4490</v>
      </c>
    </row>
    <row r="126" spans="1:4">
      <c r="A126" t="s">
        <v>239</v>
      </c>
      <c r="B126">
        <v>2013</v>
      </c>
      <c r="C126" t="s">
        <v>4491</v>
      </c>
    </row>
    <row r="127" spans="1:4">
      <c r="A127" t="s">
        <v>239</v>
      </c>
      <c r="B127">
        <v>2013</v>
      </c>
      <c r="C127" t="s">
        <v>4492</v>
      </c>
    </row>
    <row r="128" spans="1:4">
      <c r="A128" t="s">
        <v>239</v>
      </c>
      <c r="B128">
        <v>2014</v>
      </c>
      <c r="C128" t="s">
        <v>4488</v>
      </c>
    </row>
    <row r="129" spans="1:4">
      <c r="A129" t="s">
        <v>239</v>
      </c>
      <c r="B129">
        <v>2014</v>
      </c>
      <c r="C129" t="s">
        <v>4490</v>
      </c>
    </row>
    <row r="130" spans="1:4">
      <c r="A130" t="s">
        <v>239</v>
      </c>
      <c r="B130">
        <v>2014</v>
      </c>
      <c r="C130" t="s">
        <v>4491</v>
      </c>
    </row>
    <row r="131" spans="1:4">
      <c r="A131" t="s">
        <v>239</v>
      </c>
      <c r="B131">
        <v>2014</v>
      </c>
      <c r="C131" t="s">
        <v>4492</v>
      </c>
    </row>
    <row r="132" spans="1:4">
      <c r="A132" t="s">
        <v>248</v>
      </c>
      <c r="B132">
        <v>2013</v>
      </c>
      <c r="C132" t="s">
        <v>4488</v>
      </c>
    </row>
    <row r="133" spans="1:4">
      <c r="A133" t="s">
        <v>248</v>
      </c>
      <c r="B133">
        <v>2013</v>
      </c>
      <c r="C133" t="s">
        <v>4490</v>
      </c>
    </row>
    <row r="134" spans="1:4">
      <c r="A134" t="s">
        <v>248</v>
      </c>
      <c r="B134">
        <v>2013</v>
      </c>
      <c r="C134" t="s">
        <v>4491</v>
      </c>
    </row>
    <row r="135" spans="1:4">
      <c r="A135" t="s">
        <v>248</v>
      </c>
      <c r="B135">
        <v>2013</v>
      </c>
      <c r="C135" t="s">
        <v>4492</v>
      </c>
    </row>
    <row r="136" spans="1:4">
      <c r="A136" t="s">
        <v>248</v>
      </c>
      <c r="B136">
        <v>2014</v>
      </c>
      <c r="C136" t="s">
        <v>4488</v>
      </c>
      <c r="D136" t="s">
        <v>4524</v>
      </c>
    </row>
    <row r="137" spans="1:4">
      <c r="A137" t="s">
        <v>248</v>
      </c>
      <c r="B137">
        <v>2014</v>
      </c>
      <c r="C137" t="s">
        <v>4490</v>
      </c>
      <c r="D137" t="s">
        <v>4524</v>
      </c>
    </row>
    <row r="138" spans="1:4">
      <c r="A138" t="s">
        <v>248</v>
      </c>
      <c r="B138">
        <v>2014</v>
      </c>
      <c r="C138" t="s">
        <v>4491</v>
      </c>
      <c r="D138" t="s">
        <v>4524</v>
      </c>
    </row>
    <row r="139" spans="1:4">
      <c r="A139" t="s">
        <v>248</v>
      </c>
      <c r="B139">
        <v>2014</v>
      </c>
      <c r="C139" t="s">
        <v>4492</v>
      </c>
      <c r="D139" t="s">
        <v>4524</v>
      </c>
    </row>
    <row r="140" spans="1:4">
      <c r="A140" t="s">
        <v>254</v>
      </c>
      <c r="B140">
        <v>2013</v>
      </c>
      <c r="C140" t="s">
        <v>4488</v>
      </c>
      <c r="D140" t="s">
        <v>4525</v>
      </c>
    </row>
    <row r="141" spans="1:4">
      <c r="A141" t="s">
        <v>254</v>
      </c>
      <c r="B141">
        <v>2013</v>
      </c>
      <c r="C141" t="s">
        <v>4490</v>
      </c>
      <c r="D141" t="s">
        <v>4525</v>
      </c>
    </row>
    <row r="142" spans="1:4">
      <c r="A142" t="s">
        <v>254</v>
      </c>
      <c r="B142">
        <v>2013</v>
      </c>
      <c r="C142" t="s">
        <v>4491</v>
      </c>
      <c r="D142" t="s">
        <v>4525</v>
      </c>
    </row>
    <row r="143" spans="1:4">
      <c r="A143" t="s">
        <v>254</v>
      </c>
      <c r="B143">
        <v>2013</v>
      </c>
      <c r="C143" t="s">
        <v>4492</v>
      </c>
      <c r="D143" t="s">
        <v>4526</v>
      </c>
    </row>
    <row r="144" spans="1:4">
      <c r="A144" t="s">
        <v>254</v>
      </c>
      <c r="B144">
        <v>2014</v>
      </c>
      <c r="C144" t="s">
        <v>4488</v>
      </c>
      <c r="D144" t="s">
        <v>4525</v>
      </c>
    </row>
    <row r="145" spans="1:4">
      <c r="A145" t="s">
        <v>254</v>
      </c>
      <c r="B145">
        <v>2014</v>
      </c>
      <c r="C145" t="s">
        <v>4490</v>
      </c>
      <c r="D145" t="s">
        <v>4525</v>
      </c>
    </row>
    <row r="146" spans="1:4">
      <c r="A146" t="s">
        <v>254</v>
      </c>
      <c r="B146">
        <v>2014</v>
      </c>
      <c r="C146" t="s">
        <v>4491</v>
      </c>
      <c r="D146" t="s">
        <v>4525</v>
      </c>
    </row>
    <row r="147" spans="1:4">
      <c r="A147" t="s">
        <v>254</v>
      </c>
      <c r="B147">
        <v>2014</v>
      </c>
      <c r="C147" t="s">
        <v>4492</v>
      </c>
      <c r="D147" t="s">
        <v>4526</v>
      </c>
    </row>
    <row r="148" spans="1:4">
      <c r="A148" t="s">
        <v>263</v>
      </c>
      <c r="B148">
        <v>2013</v>
      </c>
      <c r="C148" t="s">
        <v>4488</v>
      </c>
      <c r="D148" t="s">
        <v>4527</v>
      </c>
    </row>
    <row r="149" spans="1:4">
      <c r="A149" t="s">
        <v>263</v>
      </c>
      <c r="B149">
        <v>2013</v>
      </c>
      <c r="C149" t="s">
        <v>4490</v>
      </c>
      <c r="D149" t="s">
        <v>4528</v>
      </c>
    </row>
    <row r="150" spans="1:4">
      <c r="A150" t="s">
        <v>263</v>
      </c>
      <c r="B150">
        <v>2013</v>
      </c>
      <c r="C150" t="s">
        <v>4491</v>
      </c>
      <c r="D150" t="s">
        <v>4529</v>
      </c>
    </row>
    <row r="151" spans="1:4" ht="409.5">
      <c r="A151" t="s">
        <v>263</v>
      </c>
      <c r="B151">
        <v>2013</v>
      </c>
      <c r="C151" t="s">
        <v>4492</v>
      </c>
      <c r="D151" s="8" t="s">
        <v>4530</v>
      </c>
    </row>
    <row r="152" spans="1:4">
      <c r="A152" t="s">
        <v>263</v>
      </c>
      <c r="B152">
        <v>2014</v>
      </c>
      <c r="C152" t="s">
        <v>4488</v>
      </c>
      <c r="D152" t="s">
        <v>4527</v>
      </c>
    </row>
    <row r="153" spans="1:4">
      <c r="A153" t="s">
        <v>263</v>
      </c>
      <c r="B153">
        <v>2014</v>
      </c>
      <c r="C153" t="s">
        <v>4490</v>
      </c>
      <c r="D153" t="s">
        <v>4528</v>
      </c>
    </row>
    <row r="154" spans="1:4">
      <c r="A154" t="s">
        <v>263</v>
      </c>
      <c r="B154">
        <v>2014</v>
      </c>
      <c r="C154" t="s">
        <v>4491</v>
      </c>
      <c r="D154" t="s">
        <v>4529</v>
      </c>
    </row>
    <row r="155" spans="1:4" ht="409.5">
      <c r="A155" t="s">
        <v>263</v>
      </c>
      <c r="B155">
        <v>2014</v>
      </c>
      <c r="C155" t="s">
        <v>4492</v>
      </c>
      <c r="D155" s="8" t="s">
        <v>4530</v>
      </c>
    </row>
    <row r="156" spans="1:4">
      <c r="A156" t="s">
        <v>280</v>
      </c>
      <c r="B156">
        <v>2013</v>
      </c>
      <c r="C156" t="s">
        <v>4488</v>
      </c>
      <c r="D156" t="s">
        <v>4531</v>
      </c>
    </row>
    <row r="157" spans="1:4">
      <c r="A157" t="s">
        <v>280</v>
      </c>
      <c r="B157">
        <v>2013</v>
      </c>
      <c r="C157" t="s">
        <v>4490</v>
      </c>
      <c r="D157" t="s">
        <v>4532</v>
      </c>
    </row>
    <row r="158" spans="1:4">
      <c r="A158" t="s">
        <v>280</v>
      </c>
      <c r="B158">
        <v>2013</v>
      </c>
      <c r="C158" t="s">
        <v>4491</v>
      </c>
      <c r="D158" t="s">
        <v>4533</v>
      </c>
    </row>
    <row r="159" spans="1:4">
      <c r="A159" t="s">
        <v>280</v>
      </c>
      <c r="B159">
        <v>2013</v>
      </c>
      <c r="C159" t="s">
        <v>4492</v>
      </c>
      <c r="D159" t="s">
        <v>4534</v>
      </c>
    </row>
    <row r="160" spans="1:4">
      <c r="A160" t="s">
        <v>280</v>
      </c>
      <c r="B160">
        <v>2014</v>
      </c>
      <c r="C160" t="s">
        <v>4488</v>
      </c>
      <c r="D160" t="s">
        <v>4531</v>
      </c>
    </row>
    <row r="161" spans="1:4">
      <c r="A161" t="s">
        <v>280</v>
      </c>
      <c r="B161">
        <v>2014</v>
      </c>
      <c r="C161" t="s">
        <v>4490</v>
      </c>
      <c r="D161" t="s">
        <v>4532</v>
      </c>
    </row>
    <row r="162" spans="1:4">
      <c r="A162" t="s">
        <v>280</v>
      </c>
      <c r="B162">
        <v>2014</v>
      </c>
      <c r="C162" t="s">
        <v>4491</v>
      </c>
      <c r="D162" t="s">
        <v>4533</v>
      </c>
    </row>
    <row r="163" spans="1:4">
      <c r="A163" t="s">
        <v>280</v>
      </c>
      <c r="B163">
        <v>2014</v>
      </c>
      <c r="C163" t="s">
        <v>4492</v>
      </c>
      <c r="D163" t="s">
        <v>4534</v>
      </c>
    </row>
    <row r="164" spans="1:4" ht="409.5">
      <c r="A164" t="s">
        <v>272</v>
      </c>
      <c r="B164">
        <v>2013</v>
      </c>
      <c r="C164" t="s">
        <v>4488</v>
      </c>
      <c r="D164" s="8" t="s">
        <v>4535</v>
      </c>
    </row>
    <row r="165" spans="1:4" ht="409.5">
      <c r="A165" t="s">
        <v>272</v>
      </c>
      <c r="B165">
        <v>2013</v>
      </c>
      <c r="C165" t="s">
        <v>4490</v>
      </c>
      <c r="D165" s="8" t="s">
        <v>4535</v>
      </c>
    </row>
    <row r="166" spans="1:4" ht="409.5">
      <c r="A166" t="s">
        <v>272</v>
      </c>
      <c r="B166">
        <v>2013</v>
      </c>
      <c r="C166" t="s">
        <v>4491</v>
      </c>
      <c r="D166" s="8" t="s">
        <v>4535</v>
      </c>
    </row>
    <row r="167" spans="1:4" ht="409.5">
      <c r="A167" t="s">
        <v>272</v>
      </c>
      <c r="B167">
        <v>2013</v>
      </c>
      <c r="C167" t="s">
        <v>4492</v>
      </c>
      <c r="D167" s="8" t="s">
        <v>4535</v>
      </c>
    </row>
    <row r="168" spans="1:4" ht="409.5">
      <c r="A168" t="s">
        <v>272</v>
      </c>
      <c r="B168">
        <v>2014</v>
      </c>
      <c r="C168" t="s">
        <v>4488</v>
      </c>
      <c r="D168" s="8" t="s">
        <v>4535</v>
      </c>
    </row>
    <row r="169" spans="1:4" ht="409.5">
      <c r="A169" t="s">
        <v>272</v>
      </c>
      <c r="B169">
        <v>2014</v>
      </c>
      <c r="C169" t="s">
        <v>4490</v>
      </c>
      <c r="D169" s="8" t="s">
        <v>4535</v>
      </c>
    </row>
    <row r="170" spans="1:4" ht="409.5">
      <c r="A170" t="s">
        <v>272</v>
      </c>
      <c r="B170">
        <v>2014</v>
      </c>
      <c r="C170" t="s">
        <v>4491</v>
      </c>
      <c r="D170" s="8" t="s">
        <v>4535</v>
      </c>
    </row>
    <row r="171" spans="1:4" ht="409.5">
      <c r="A171" t="s">
        <v>272</v>
      </c>
      <c r="B171">
        <v>2014</v>
      </c>
      <c r="C171" t="s">
        <v>4492</v>
      </c>
      <c r="D171" s="8" t="s">
        <v>4535</v>
      </c>
    </row>
    <row r="172" spans="1:4">
      <c r="A172" t="s">
        <v>285</v>
      </c>
      <c r="B172">
        <v>2013</v>
      </c>
      <c r="C172" t="s">
        <v>4488</v>
      </c>
    </row>
    <row r="173" spans="1:4">
      <c r="A173" t="s">
        <v>285</v>
      </c>
      <c r="B173">
        <v>2013</v>
      </c>
      <c r="C173" t="s">
        <v>4490</v>
      </c>
    </row>
    <row r="174" spans="1:4">
      <c r="A174" t="s">
        <v>285</v>
      </c>
      <c r="B174">
        <v>2013</v>
      </c>
      <c r="C174" t="s">
        <v>4491</v>
      </c>
    </row>
    <row r="175" spans="1:4">
      <c r="A175" t="s">
        <v>285</v>
      </c>
      <c r="B175">
        <v>2013</v>
      </c>
      <c r="C175" t="s">
        <v>4492</v>
      </c>
    </row>
    <row r="176" spans="1:4">
      <c r="A176" t="s">
        <v>285</v>
      </c>
      <c r="B176">
        <v>2014</v>
      </c>
      <c r="C176" t="s">
        <v>4488</v>
      </c>
    </row>
    <row r="177" spans="1:4">
      <c r="A177" t="s">
        <v>285</v>
      </c>
      <c r="B177">
        <v>2014</v>
      </c>
      <c r="C177" t="s">
        <v>4490</v>
      </c>
    </row>
    <row r="178" spans="1:4">
      <c r="A178" t="s">
        <v>285</v>
      </c>
      <c r="B178">
        <v>2014</v>
      </c>
      <c r="C178" t="s">
        <v>4491</v>
      </c>
    </row>
    <row r="179" spans="1:4">
      <c r="A179" t="s">
        <v>285</v>
      </c>
      <c r="B179">
        <v>2014</v>
      </c>
      <c r="C179" t="s">
        <v>4492</v>
      </c>
    </row>
    <row r="180" spans="1:4">
      <c r="A180" t="s">
        <v>291</v>
      </c>
      <c r="B180">
        <v>2013</v>
      </c>
      <c r="C180" t="s">
        <v>4488</v>
      </c>
      <c r="D180" t="s">
        <v>4536</v>
      </c>
    </row>
    <row r="181" spans="1:4">
      <c r="A181" t="s">
        <v>291</v>
      </c>
      <c r="B181">
        <v>2013</v>
      </c>
      <c r="C181" t="s">
        <v>4490</v>
      </c>
      <c r="D181" t="s">
        <v>4537</v>
      </c>
    </row>
    <row r="182" spans="1:4">
      <c r="A182" t="s">
        <v>291</v>
      </c>
      <c r="B182">
        <v>2013</v>
      </c>
      <c r="C182" t="s">
        <v>4491</v>
      </c>
      <c r="D182" t="s">
        <v>4537</v>
      </c>
    </row>
    <row r="183" spans="1:4" ht="409.5">
      <c r="A183" t="s">
        <v>291</v>
      </c>
      <c r="B183">
        <v>2013</v>
      </c>
      <c r="C183" t="s">
        <v>4492</v>
      </c>
      <c r="D183" s="8" t="s">
        <v>4538</v>
      </c>
    </row>
    <row r="184" spans="1:4">
      <c r="A184" t="s">
        <v>291</v>
      </c>
      <c r="B184">
        <v>2014</v>
      </c>
      <c r="C184" t="s">
        <v>4488</v>
      </c>
      <c r="D184" t="s">
        <v>4536</v>
      </c>
    </row>
    <row r="185" spans="1:4">
      <c r="A185" t="s">
        <v>291</v>
      </c>
      <c r="B185">
        <v>2014</v>
      </c>
      <c r="C185" t="s">
        <v>4490</v>
      </c>
      <c r="D185" t="s">
        <v>4537</v>
      </c>
    </row>
    <row r="186" spans="1:4">
      <c r="A186" t="s">
        <v>291</v>
      </c>
      <c r="B186">
        <v>2014</v>
      </c>
      <c r="C186" t="s">
        <v>4491</v>
      </c>
      <c r="D186" t="s">
        <v>4537</v>
      </c>
    </row>
    <row r="187" spans="1:4">
      <c r="A187" t="s">
        <v>291</v>
      </c>
      <c r="B187">
        <v>2014</v>
      </c>
      <c r="C187" t="s">
        <v>4492</v>
      </c>
      <c r="D187" t="s">
        <v>4539</v>
      </c>
    </row>
    <row r="188" spans="1:4">
      <c r="A188" t="s">
        <v>300</v>
      </c>
      <c r="B188">
        <v>2013</v>
      </c>
      <c r="C188" t="s">
        <v>4488</v>
      </c>
      <c r="D188" t="s">
        <v>4540</v>
      </c>
    </row>
    <row r="189" spans="1:4">
      <c r="A189" t="s">
        <v>300</v>
      </c>
      <c r="B189">
        <v>2013</v>
      </c>
      <c r="C189" t="s">
        <v>4490</v>
      </c>
      <c r="D189" t="s">
        <v>4540</v>
      </c>
    </row>
    <row r="190" spans="1:4">
      <c r="A190" t="s">
        <v>300</v>
      </c>
      <c r="B190">
        <v>2013</v>
      </c>
      <c r="C190" t="s">
        <v>4491</v>
      </c>
      <c r="D190" t="s">
        <v>4540</v>
      </c>
    </row>
    <row r="191" spans="1:4">
      <c r="A191" t="s">
        <v>300</v>
      </c>
      <c r="B191">
        <v>2013</v>
      </c>
      <c r="C191" t="s">
        <v>4492</v>
      </c>
      <c r="D191" t="s">
        <v>4541</v>
      </c>
    </row>
    <row r="192" spans="1:4">
      <c r="A192" t="s">
        <v>300</v>
      </c>
      <c r="B192">
        <v>2014</v>
      </c>
      <c r="C192" t="s">
        <v>4488</v>
      </c>
      <c r="D192" t="s">
        <v>4540</v>
      </c>
    </row>
    <row r="193" spans="1:4">
      <c r="A193" t="s">
        <v>300</v>
      </c>
      <c r="B193">
        <v>2014</v>
      </c>
      <c r="C193" t="s">
        <v>4490</v>
      </c>
      <c r="D193" t="s">
        <v>4540</v>
      </c>
    </row>
    <row r="194" spans="1:4">
      <c r="A194" t="s">
        <v>300</v>
      </c>
      <c r="B194">
        <v>2014</v>
      </c>
      <c r="C194" t="s">
        <v>4491</v>
      </c>
      <c r="D194" t="s">
        <v>4540</v>
      </c>
    </row>
    <row r="195" spans="1:4">
      <c r="A195" t="s">
        <v>300</v>
      </c>
      <c r="B195">
        <v>2014</v>
      </c>
      <c r="C195" t="s">
        <v>4492</v>
      </c>
      <c r="D195" t="s">
        <v>4541</v>
      </c>
    </row>
    <row r="196" spans="1:4">
      <c r="A196" t="s">
        <v>311</v>
      </c>
      <c r="B196">
        <v>2013</v>
      </c>
      <c r="C196" t="s">
        <v>4488</v>
      </c>
      <c r="D196" t="s">
        <v>4542</v>
      </c>
    </row>
    <row r="197" spans="1:4">
      <c r="A197" t="s">
        <v>311</v>
      </c>
      <c r="B197">
        <v>2013</v>
      </c>
      <c r="C197" t="s">
        <v>4490</v>
      </c>
      <c r="D197" t="s">
        <v>4542</v>
      </c>
    </row>
    <row r="198" spans="1:4">
      <c r="A198" t="s">
        <v>311</v>
      </c>
      <c r="B198">
        <v>2013</v>
      </c>
      <c r="C198" t="s">
        <v>4491</v>
      </c>
      <c r="D198" t="s">
        <v>4542</v>
      </c>
    </row>
    <row r="199" spans="1:4">
      <c r="A199" t="s">
        <v>311</v>
      </c>
      <c r="B199">
        <v>2013</v>
      </c>
      <c r="C199" t="s">
        <v>4492</v>
      </c>
      <c r="D199" t="s">
        <v>4542</v>
      </c>
    </row>
    <row r="200" spans="1:4">
      <c r="A200" t="s">
        <v>311</v>
      </c>
      <c r="B200">
        <v>2014</v>
      </c>
      <c r="C200" t="s">
        <v>4488</v>
      </c>
      <c r="D200" t="s">
        <v>4543</v>
      </c>
    </row>
    <row r="201" spans="1:4">
      <c r="A201" t="s">
        <v>311</v>
      </c>
      <c r="B201">
        <v>2014</v>
      </c>
      <c r="C201" t="s">
        <v>4490</v>
      </c>
      <c r="D201" t="s">
        <v>4543</v>
      </c>
    </row>
    <row r="202" spans="1:4">
      <c r="A202" t="s">
        <v>311</v>
      </c>
      <c r="B202">
        <v>2014</v>
      </c>
      <c r="C202" t="s">
        <v>4491</v>
      </c>
      <c r="D202" t="s">
        <v>4543</v>
      </c>
    </row>
    <row r="203" spans="1:4">
      <c r="A203" t="s">
        <v>311</v>
      </c>
      <c r="B203">
        <v>2014</v>
      </c>
      <c r="C203" t="s">
        <v>4492</v>
      </c>
      <c r="D203" t="s">
        <v>4543</v>
      </c>
    </row>
    <row r="204" spans="1:4">
      <c r="A204" t="s">
        <v>318</v>
      </c>
      <c r="B204">
        <v>2013</v>
      </c>
      <c r="C204" t="s">
        <v>4488</v>
      </c>
    </row>
    <row r="205" spans="1:4">
      <c r="A205" t="s">
        <v>318</v>
      </c>
      <c r="B205">
        <v>2013</v>
      </c>
      <c r="C205" t="s">
        <v>4490</v>
      </c>
    </row>
    <row r="206" spans="1:4">
      <c r="A206" t="s">
        <v>318</v>
      </c>
      <c r="B206">
        <v>2013</v>
      </c>
      <c r="C206" t="s">
        <v>4491</v>
      </c>
    </row>
    <row r="207" spans="1:4">
      <c r="A207" t="s">
        <v>318</v>
      </c>
      <c r="B207">
        <v>2013</v>
      </c>
      <c r="C207" t="s">
        <v>4492</v>
      </c>
    </row>
    <row r="208" spans="1:4">
      <c r="A208" t="s">
        <v>318</v>
      </c>
      <c r="B208">
        <v>2014</v>
      </c>
      <c r="C208" t="s">
        <v>4488</v>
      </c>
    </row>
    <row r="209" spans="1:4">
      <c r="A209" t="s">
        <v>318</v>
      </c>
      <c r="B209">
        <v>2014</v>
      </c>
      <c r="C209" t="s">
        <v>4490</v>
      </c>
    </row>
    <row r="210" spans="1:4">
      <c r="A210" t="s">
        <v>318</v>
      </c>
      <c r="B210">
        <v>2014</v>
      </c>
      <c r="C210" t="s">
        <v>4491</v>
      </c>
    </row>
    <row r="211" spans="1:4" ht="409.5">
      <c r="A211" t="s">
        <v>318</v>
      </c>
      <c r="B211">
        <v>2014</v>
      </c>
      <c r="C211" t="s">
        <v>4492</v>
      </c>
      <c r="D211" s="8" t="s">
        <v>4544</v>
      </c>
    </row>
    <row r="212" spans="1:4">
      <c r="A212" t="s">
        <v>327</v>
      </c>
      <c r="B212">
        <v>2013</v>
      </c>
      <c r="C212" t="s">
        <v>4488</v>
      </c>
      <c r="D212" t="s">
        <v>4545</v>
      </c>
    </row>
    <row r="213" spans="1:4">
      <c r="A213" t="s">
        <v>327</v>
      </c>
      <c r="B213">
        <v>2013</v>
      </c>
      <c r="C213" t="s">
        <v>4490</v>
      </c>
      <c r="D213" t="s">
        <v>4546</v>
      </c>
    </row>
    <row r="214" spans="1:4">
      <c r="A214" t="s">
        <v>327</v>
      </c>
      <c r="B214">
        <v>2013</v>
      </c>
      <c r="C214" t="s">
        <v>4491</v>
      </c>
      <c r="D214" t="s">
        <v>4546</v>
      </c>
    </row>
    <row r="215" spans="1:4">
      <c r="A215" t="s">
        <v>327</v>
      </c>
      <c r="B215">
        <v>2013</v>
      </c>
      <c r="C215" t="s">
        <v>4492</v>
      </c>
      <c r="D215" t="s">
        <v>4547</v>
      </c>
    </row>
    <row r="216" spans="1:4">
      <c r="A216" t="s">
        <v>327</v>
      </c>
      <c r="B216">
        <v>2014</v>
      </c>
      <c r="C216" t="s">
        <v>4488</v>
      </c>
      <c r="D216" t="s">
        <v>4545</v>
      </c>
    </row>
    <row r="217" spans="1:4">
      <c r="A217" t="s">
        <v>327</v>
      </c>
      <c r="B217">
        <v>2014</v>
      </c>
      <c r="C217" t="s">
        <v>4490</v>
      </c>
      <c r="D217" t="s">
        <v>4546</v>
      </c>
    </row>
    <row r="218" spans="1:4">
      <c r="A218" t="s">
        <v>327</v>
      </c>
      <c r="B218">
        <v>2014</v>
      </c>
      <c r="C218" t="s">
        <v>4491</v>
      </c>
      <c r="D218" t="s">
        <v>4546</v>
      </c>
    </row>
    <row r="219" spans="1:4">
      <c r="A219" t="s">
        <v>327</v>
      </c>
      <c r="B219">
        <v>2014</v>
      </c>
      <c r="C219" t="s">
        <v>4492</v>
      </c>
      <c r="D219" t="s">
        <v>4547</v>
      </c>
    </row>
    <row r="220" spans="1:4">
      <c r="A220" t="s">
        <v>336</v>
      </c>
      <c r="B220">
        <v>2013</v>
      </c>
      <c r="C220" t="s">
        <v>4488</v>
      </c>
      <c r="D220" t="s">
        <v>4548</v>
      </c>
    </row>
    <row r="221" spans="1:4">
      <c r="A221" t="s">
        <v>336</v>
      </c>
      <c r="B221">
        <v>2013</v>
      </c>
      <c r="C221" t="s">
        <v>4490</v>
      </c>
      <c r="D221" t="s">
        <v>4548</v>
      </c>
    </row>
    <row r="222" spans="1:4">
      <c r="A222" t="s">
        <v>336</v>
      </c>
      <c r="B222">
        <v>2013</v>
      </c>
      <c r="C222" t="s">
        <v>4491</v>
      </c>
      <c r="D222" t="s">
        <v>4548</v>
      </c>
    </row>
    <row r="223" spans="1:4">
      <c r="A223" t="s">
        <v>336</v>
      </c>
      <c r="B223">
        <v>2013</v>
      </c>
      <c r="C223" t="s">
        <v>4492</v>
      </c>
      <c r="D223" t="s">
        <v>4548</v>
      </c>
    </row>
    <row r="224" spans="1:4">
      <c r="A224" t="s">
        <v>336</v>
      </c>
      <c r="B224">
        <v>2014</v>
      </c>
      <c r="C224" t="s">
        <v>4488</v>
      </c>
      <c r="D224" t="s">
        <v>4548</v>
      </c>
    </row>
    <row r="225" spans="1:4">
      <c r="A225" t="s">
        <v>336</v>
      </c>
      <c r="B225">
        <v>2014</v>
      </c>
      <c r="C225" t="s">
        <v>4490</v>
      </c>
      <c r="D225" t="s">
        <v>4548</v>
      </c>
    </row>
    <row r="226" spans="1:4">
      <c r="A226" t="s">
        <v>336</v>
      </c>
      <c r="B226">
        <v>2014</v>
      </c>
      <c r="C226" t="s">
        <v>4491</v>
      </c>
      <c r="D226" t="s">
        <v>4548</v>
      </c>
    </row>
    <row r="227" spans="1:4">
      <c r="A227" t="s">
        <v>336</v>
      </c>
      <c r="B227">
        <v>2014</v>
      </c>
      <c r="C227" t="s">
        <v>4492</v>
      </c>
      <c r="D227" t="s">
        <v>4548</v>
      </c>
    </row>
    <row r="228" spans="1:4">
      <c r="A228" t="s">
        <v>349</v>
      </c>
      <c r="B228">
        <v>2013</v>
      </c>
      <c r="C228" t="s">
        <v>4488</v>
      </c>
    </row>
    <row r="229" spans="1:4">
      <c r="A229" t="s">
        <v>349</v>
      </c>
      <c r="B229">
        <v>2013</v>
      </c>
      <c r="C229" t="s">
        <v>4490</v>
      </c>
    </row>
    <row r="230" spans="1:4">
      <c r="A230" t="s">
        <v>349</v>
      </c>
      <c r="B230">
        <v>2013</v>
      </c>
      <c r="C230" t="s">
        <v>4491</v>
      </c>
    </row>
    <row r="231" spans="1:4">
      <c r="A231" t="s">
        <v>349</v>
      </c>
      <c r="B231">
        <v>2013</v>
      </c>
      <c r="C231" t="s">
        <v>4492</v>
      </c>
    </row>
    <row r="232" spans="1:4">
      <c r="A232" t="s">
        <v>349</v>
      </c>
      <c r="B232">
        <v>2014</v>
      </c>
      <c r="C232" t="s">
        <v>4488</v>
      </c>
      <c r="D232" t="s">
        <v>4549</v>
      </c>
    </row>
    <row r="233" spans="1:4">
      <c r="A233" t="s">
        <v>349</v>
      </c>
      <c r="B233">
        <v>2014</v>
      </c>
      <c r="C233" t="s">
        <v>4490</v>
      </c>
      <c r="D233" t="s">
        <v>4550</v>
      </c>
    </row>
    <row r="234" spans="1:4">
      <c r="A234" t="s">
        <v>349</v>
      </c>
      <c r="B234">
        <v>2014</v>
      </c>
      <c r="C234" t="s">
        <v>4491</v>
      </c>
      <c r="D234" t="s">
        <v>4551</v>
      </c>
    </row>
    <row r="235" spans="1:4">
      <c r="A235" t="s">
        <v>349</v>
      </c>
      <c r="B235">
        <v>2014</v>
      </c>
      <c r="C235" t="s">
        <v>4492</v>
      </c>
      <c r="D235" t="s">
        <v>4552</v>
      </c>
    </row>
    <row r="236" spans="1:4">
      <c r="A236" t="s">
        <v>359</v>
      </c>
      <c r="B236">
        <v>2013</v>
      </c>
      <c r="C236" t="s">
        <v>4488</v>
      </c>
      <c r="D236" t="s">
        <v>1465</v>
      </c>
    </row>
    <row r="237" spans="1:4">
      <c r="A237" t="s">
        <v>359</v>
      </c>
      <c r="B237">
        <v>2013</v>
      </c>
      <c r="C237" t="s">
        <v>4490</v>
      </c>
      <c r="D237" t="s">
        <v>1465</v>
      </c>
    </row>
    <row r="238" spans="1:4">
      <c r="A238" t="s">
        <v>359</v>
      </c>
      <c r="B238">
        <v>2013</v>
      </c>
      <c r="C238" t="s">
        <v>4491</v>
      </c>
      <c r="D238" t="s">
        <v>1465</v>
      </c>
    </row>
    <row r="239" spans="1:4">
      <c r="A239" t="s">
        <v>359</v>
      </c>
      <c r="B239">
        <v>2013</v>
      </c>
      <c r="C239" t="s">
        <v>4492</v>
      </c>
      <c r="D239" t="s">
        <v>1465</v>
      </c>
    </row>
    <row r="240" spans="1:4">
      <c r="A240" t="s">
        <v>359</v>
      </c>
      <c r="B240">
        <v>2014</v>
      </c>
      <c r="C240" t="s">
        <v>4488</v>
      </c>
      <c r="D240" t="s">
        <v>1465</v>
      </c>
    </row>
    <row r="241" spans="1:4">
      <c r="A241" t="s">
        <v>359</v>
      </c>
      <c r="B241">
        <v>2014</v>
      </c>
      <c r="C241" t="s">
        <v>4490</v>
      </c>
      <c r="D241" t="s">
        <v>1465</v>
      </c>
    </row>
    <row r="242" spans="1:4">
      <c r="A242" t="s">
        <v>359</v>
      </c>
      <c r="B242">
        <v>2014</v>
      </c>
      <c r="C242" t="s">
        <v>4491</v>
      </c>
      <c r="D242" t="s">
        <v>1465</v>
      </c>
    </row>
    <row r="243" spans="1:4">
      <c r="A243" t="s">
        <v>359</v>
      </c>
      <c r="B243">
        <v>2014</v>
      </c>
      <c r="C243" t="s">
        <v>4492</v>
      </c>
      <c r="D243" t="s">
        <v>1465</v>
      </c>
    </row>
    <row r="244" spans="1:4">
      <c r="A244" t="s">
        <v>368</v>
      </c>
      <c r="B244">
        <v>2013</v>
      </c>
      <c r="C244" t="s">
        <v>4488</v>
      </c>
      <c r="D244" t="s">
        <v>4553</v>
      </c>
    </row>
    <row r="245" spans="1:4">
      <c r="A245" t="s">
        <v>368</v>
      </c>
      <c r="B245">
        <v>2013</v>
      </c>
      <c r="C245" t="s">
        <v>4490</v>
      </c>
      <c r="D245" t="s">
        <v>4553</v>
      </c>
    </row>
    <row r="246" spans="1:4">
      <c r="A246" t="s">
        <v>368</v>
      </c>
      <c r="B246">
        <v>2013</v>
      </c>
      <c r="C246" t="s">
        <v>4491</v>
      </c>
      <c r="D246" t="s">
        <v>4553</v>
      </c>
    </row>
    <row r="247" spans="1:4">
      <c r="A247" t="s">
        <v>368</v>
      </c>
      <c r="B247">
        <v>2013</v>
      </c>
      <c r="C247" t="s">
        <v>4492</v>
      </c>
      <c r="D247" t="s">
        <v>4554</v>
      </c>
    </row>
    <row r="248" spans="1:4">
      <c r="A248" t="s">
        <v>368</v>
      </c>
      <c r="B248">
        <v>2014</v>
      </c>
      <c r="C248" t="s">
        <v>4488</v>
      </c>
      <c r="D248" t="s">
        <v>4553</v>
      </c>
    </row>
    <row r="249" spans="1:4">
      <c r="A249" t="s">
        <v>368</v>
      </c>
      <c r="B249">
        <v>2014</v>
      </c>
      <c r="C249" t="s">
        <v>4490</v>
      </c>
      <c r="D249" t="s">
        <v>4553</v>
      </c>
    </row>
    <row r="250" spans="1:4">
      <c r="A250" t="s">
        <v>368</v>
      </c>
      <c r="B250">
        <v>2014</v>
      </c>
      <c r="C250" t="s">
        <v>4491</v>
      </c>
      <c r="D250" t="s">
        <v>4553</v>
      </c>
    </row>
    <row r="251" spans="1:4">
      <c r="A251" t="s">
        <v>368</v>
      </c>
      <c r="B251">
        <v>2014</v>
      </c>
      <c r="C251" t="s">
        <v>4492</v>
      </c>
      <c r="D251" t="s">
        <v>4554</v>
      </c>
    </row>
  </sheetData>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E499"/>
  <sheetViews>
    <sheetView workbookViewId="0"/>
  </sheetViews>
  <sheetFormatPr defaultRowHeight="15"/>
  <sheetData>
    <row r="1" spans="1:5">
      <c r="A1">
        <v>13.2</v>
      </c>
      <c r="B1" t="s">
        <v>102</v>
      </c>
    </row>
    <row r="2" spans="1:5">
      <c r="A2" s="10" t="str">
        <f>HYPERLINK("#'Contents'!B235", "Back to Contents")</f>
        <v>Back to Contents</v>
      </c>
    </row>
    <row r="3" spans="1:5">
      <c r="A3" t="s">
        <v>110</v>
      </c>
      <c r="B3" t="s">
        <v>108</v>
      </c>
      <c r="C3" t="s">
        <v>109</v>
      </c>
      <c r="D3" t="s">
        <v>806</v>
      </c>
      <c r="E3" t="s">
        <v>1041</v>
      </c>
    </row>
    <row r="4" spans="1:5" ht="409.5">
      <c r="A4" t="s">
        <v>205</v>
      </c>
      <c r="B4">
        <v>2016</v>
      </c>
      <c r="C4" s="14">
        <v>43054.608946759261</v>
      </c>
      <c r="D4">
        <v>1</v>
      </c>
      <c r="E4" s="8" t="s">
        <v>4518</v>
      </c>
    </row>
    <row r="5" spans="1:5" ht="90">
      <c r="A5" t="s">
        <v>205</v>
      </c>
      <c r="B5">
        <v>2016</v>
      </c>
      <c r="C5" s="14">
        <v>43054.608946759261</v>
      </c>
      <c r="D5">
        <v>2</v>
      </c>
      <c r="E5" s="8" t="s">
        <v>7666</v>
      </c>
    </row>
    <row r="6" spans="1:5">
      <c r="A6" t="s">
        <v>205</v>
      </c>
      <c r="B6">
        <v>2016</v>
      </c>
      <c r="C6" s="14">
        <v>43054.608946759261</v>
      </c>
      <c r="D6">
        <v>3</v>
      </c>
      <c r="E6" t="s">
        <v>4517</v>
      </c>
    </row>
    <row r="7" spans="1:5">
      <c r="A7" t="s">
        <v>205</v>
      </c>
      <c r="B7">
        <v>2016</v>
      </c>
      <c r="C7" s="14">
        <v>43054.608946759261</v>
      </c>
      <c r="D7">
        <v>4</v>
      </c>
      <c r="E7" t="s">
        <v>4517</v>
      </c>
    </row>
    <row r="8" spans="1:5">
      <c r="A8" t="s">
        <v>272</v>
      </c>
      <c r="B8">
        <v>2013</v>
      </c>
      <c r="C8" s="14">
        <v>43054.608946759261</v>
      </c>
      <c r="D8">
        <v>1</v>
      </c>
      <c r="E8" t="s">
        <v>7667</v>
      </c>
    </row>
    <row r="9" spans="1:5">
      <c r="A9" t="s">
        <v>272</v>
      </c>
      <c r="B9">
        <v>2013</v>
      </c>
      <c r="C9" s="14">
        <v>43054.608946759261</v>
      </c>
      <c r="D9">
        <v>2</v>
      </c>
      <c r="E9" t="s">
        <v>7667</v>
      </c>
    </row>
    <row r="10" spans="1:5">
      <c r="A10" t="s">
        <v>272</v>
      </c>
      <c r="B10">
        <v>2013</v>
      </c>
      <c r="C10" s="14">
        <v>43054.608946759261</v>
      </c>
      <c r="D10">
        <v>3</v>
      </c>
      <c r="E10" t="s">
        <v>7667</v>
      </c>
    </row>
    <row r="11" spans="1:5">
      <c r="A11" t="s">
        <v>272</v>
      </c>
      <c r="B11">
        <v>2013</v>
      </c>
      <c r="C11" s="14">
        <v>43054.608946759261</v>
      </c>
      <c r="D11">
        <v>4</v>
      </c>
      <c r="E11" t="s">
        <v>7667</v>
      </c>
    </row>
    <row r="12" spans="1:5">
      <c r="A12" t="s">
        <v>272</v>
      </c>
      <c r="B12">
        <v>2014</v>
      </c>
      <c r="C12" s="14">
        <v>43054.608946759261</v>
      </c>
      <c r="D12">
        <v>1</v>
      </c>
      <c r="E12" t="s">
        <v>7667</v>
      </c>
    </row>
    <row r="13" spans="1:5">
      <c r="A13" t="s">
        <v>272</v>
      </c>
      <c r="B13">
        <v>2014</v>
      </c>
      <c r="C13" s="14">
        <v>43054.608946759261</v>
      </c>
      <c r="D13">
        <v>2</v>
      </c>
      <c r="E13" t="s">
        <v>7667</v>
      </c>
    </row>
    <row r="14" spans="1:5">
      <c r="A14" t="s">
        <v>272</v>
      </c>
      <c r="B14">
        <v>2014</v>
      </c>
      <c r="C14" s="14">
        <v>43054.608946759261</v>
      </c>
      <c r="D14">
        <v>3</v>
      </c>
      <c r="E14" t="s">
        <v>7667</v>
      </c>
    </row>
    <row r="15" spans="1:5">
      <c r="A15" t="s">
        <v>272</v>
      </c>
      <c r="B15">
        <v>2014</v>
      </c>
      <c r="C15" s="14">
        <v>43054.608946759261</v>
      </c>
      <c r="D15">
        <v>4</v>
      </c>
      <c r="E15" t="s">
        <v>7667</v>
      </c>
    </row>
    <row r="16" spans="1:5">
      <c r="A16" t="s">
        <v>359</v>
      </c>
      <c r="B16">
        <v>2013</v>
      </c>
      <c r="C16" s="14">
        <v>43054.608946759261</v>
      </c>
      <c r="D16">
        <v>1</v>
      </c>
      <c r="E16" t="s">
        <v>1465</v>
      </c>
    </row>
    <row r="17" spans="1:5">
      <c r="A17" t="s">
        <v>359</v>
      </c>
      <c r="B17">
        <v>2013</v>
      </c>
      <c r="C17" s="14">
        <v>43054.608946759261</v>
      </c>
      <c r="D17">
        <v>2</v>
      </c>
      <c r="E17" t="s">
        <v>1465</v>
      </c>
    </row>
    <row r="18" spans="1:5">
      <c r="A18" t="s">
        <v>359</v>
      </c>
      <c r="B18">
        <v>2013</v>
      </c>
      <c r="C18" s="14">
        <v>43054.608946759261</v>
      </c>
      <c r="D18">
        <v>3</v>
      </c>
      <c r="E18" t="s">
        <v>1465</v>
      </c>
    </row>
    <row r="19" spans="1:5">
      <c r="A19" t="s">
        <v>359</v>
      </c>
      <c r="B19">
        <v>2013</v>
      </c>
      <c r="C19" s="14">
        <v>43054.608946759261</v>
      </c>
      <c r="D19">
        <v>4</v>
      </c>
      <c r="E19" t="s">
        <v>1465</v>
      </c>
    </row>
    <row r="20" spans="1:5">
      <c r="A20" t="s">
        <v>359</v>
      </c>
      <c r="B20">
        <v>2014</v>
      </c>
      <c r="C20" s="14">
        <v>43054.608946759261</v>
      </c>
      <c r="D20">
        <v>1</v>
      </c>
      <c r="E20" t="s">
        <v>1465</v>
      </c>
    </row>
    <row r="21" spans="1:5">
      <c r="A21" t="s">
        <v>359</v>
      </c>
      <c r="B21">
        <v>2014</v>
      </c>
      <c r="C21" s="14">
        <v>43054.608946759261</v>
      </c>
      <c r="D21">
        <v>2</v>
      </c>
      <c r="E21" t="s">
        <v>1465</v>
      </c>
    </row>
    <row r="22" spans="1:5">
      <c r="A22" t="s">
        <v>359</v>
      </c>
      <c r="B22">
        <v>2014</v>
      </c>
      <c r="C22" s="14">
        <v>43054.608946759261</v>
      </c>
      <c r="D22">
        <v>3</v>
      </c>
      <c r="E22" t="s">
        <v>1465</v>
      </c>
    </row>
    <row r="23" spans="1:5">
      <c r="A23" t="s">
        <v>359</v>
      </c>
      <c r="B23">
        <v>2014</v>
      </c>
      <c r="C23" s="14">
        <v>43054.608946759261</v>
      </c>
      <c r="D23">
        <v>4</v>
      </c>
      <c r="E23" t="s">
        <v>1465</v>
      </c>
    </row>
    <row r="24" spans="1:5">
      <c r="A24" t="s">
        <v>359</v>
      </c>
      <c r="B24">
        <v>2015</v>
      </c>
      <c r="C24" s="14">
        <v>43054.608946759261</v>
      </c>
      <c r="D24">
        <v>1</v>
      </c>
      <c r="E24" t="s">
        <v>1465</v>
      </c>
    </row>
    <row r="25" spans="1:5">
      <c r="A25" t="s">
        <v>359</v>
      </c>
      <c r="B25">
        <v>2015</v>
      </c>
      <c r="C25" s="14">
        <v>43054.608946759261</v>
      </c>
      <c r="D25">
        <v>2</v>
      </c>
      <c r="E25" t="s">
        <v>1465</v>
      </c>
    </row>
    <row r="26" spans="1:5">
      <c r="A26" t="s">
        <v>359</v>
      </c>
      <c r="B26">
        <v>2015</v>
      </c>
      <c r="C26" s="14">
        <v>43054.608946759261</v>
      </c>
      <c r="D26">
        <v>3</v>
      </c>
      <c r="E26" t="s">
        <v>1465</v>
      </c>
    </row>
    <row r="27" spans="1:5">
      <c r="A27" t="s">
        <v>359</v>
      </c>
      <c r="B27">
        <v>2015</v>
      </c>
      <c r="C27" s="14">
        <v>43054.608946759261</v>
      </c>
      <c r="D27">
        <v>4</v>
      </c>
      <c r="E27" t="s">
        <v>1465</v>
      </c>
    </row>
    <row r="28" spans="1:5">
      <c r="A28" t="s">
        <v>155</v>
      </c>
      <c r="B28">
        <v>2015</v>
      </c>
      <c r="C28" s="14">
        <v>43054.608946759261</v>
      </c>
      <c r="D28">
        <v>1</v>
      </c>
      <c r="E28" t="s">
        <v>4407</v>
      </c>
    </row>
    <row r="29" spans="1:5">
      <c r="A29" t="s">
        <v>155</v>
      </c>
      <c r="B29">
        <v>2015</v>
      </c>
      <c r="C29" s="14">
        <v>43054.608946759261</v>
      </c>
      <c r="D29">
        <v>2</v>
      </c>
      <c r="E29" t="s">
        <v>4407</v>
      </c>
    </row>
    <row r="30" spans="1:5">
      <c r="A30" t="s">
        <v>155</v>
      </c>
      <c r="B30">
        <v>2015</v>
      </c>
      <c r="C30" s="14">
        <v>43054.608946759261</v>
      </c>
      <c r="D30">
        <v>3</v>
      </c>
      <c r="E30" t="s">
        <v>4407</v>
      </c>
    </row>
    <row r="31" spans="1:5">
      <c r="A31" t="s">
        <v>155</v>
      </c>
      <c r="B31">
        <v>2015</v>
      </c>
      <c r="C31" s="14">
        <v>43054.608946759261</v>
      </c>
      <c r="D31">
        <v>4</v>
      </c>
      <c r="E31" t="s">
        <v>4407</v>
      </c>
    </row>
    <row r="32" spans="1:5">
      <c r="A32" t="s">
        <v>232</v>
      </c>
      <c r="B32">
        <v>2013</v>
      </c>
      <c r="C32" s="14">
        <v>43054.608946759261</v>
      </c>
      <c r="D32">
        <v>1</v>
      </c>
      <c r="E32" t="s">
        <v>4521</v>
      </c>
    </row>
    <row r="33" spans="1:5">
      <c r="A33" t="s">
        <v>232</v>
      </c>
      <c r="B33">
        <v>2013</v>
      </c>
      <c r="C33" s="14">
        <v>43054.608946759261</v>
      </c>
      <c r="D33">
        <v>2</v>
      </c>
      <c r="E33" t="s">
        <v>4521</v>
      </c>
    </row>
    <row r="34" spans="1:5">
      <c r="A34" t="s">
        <v>232</v>
      </c>
      <c r="B34">
        <v>2013</v>
      </c>
      <c r="C34" s="14">
        <v>43054.608946759261</v>
      </c>
      <c r="D34">
        <v>3</v>
      </c>
      <c r="E34" t="s">
        <v>4521</v>
      </c>
    </row>
    <row r="35" spans="1:5">
      <c r="A35" t="s">
        <v>232</v>
      </c>
      <c r="B35">
        <v>2013</v>
      </c>
      <c r="C35" s="14">
        <v>43054.608946759261</v>
      </c>
      <c r="D35">
        <v>4</v>
      </c>
      <c r="E35" t="s">
        <v>4521</v>
      </c>
    </row>
    <row r="36" spans="1:5">
      <c r="A36" t="s">
        <v>232</v>
      </c>
      <c r="B36">
        <v>2014</v>
      </c>
      <c r="C36" s="14">
        <v>43054.608946759261</v>
      </c>
      <c r="D36">
        <v>1</v>
      </c>
      <c r="E36" t="s">
        <v>4522</v>
      </c>
    </row>
    <row r="37" spans="1:5">
      <c r="A37" t="s">
        <v>232</v>
      </c>
      <c r="B37">
        <v>2014</v>
      </c>
      <c r="C37" s="14">
        <v>43054.608946759261</v>
      </c>
      <c r="D37">
        <v>2</v>
      </c>
      <c r="E37" t="s">
        <v>4522</v>
      </c>
    </row>
    <row r="38" spans="1:5">
      <c r="A38" t="s">
        <v>232</v>
      </c>
      <c r="B38">
        <v>2014</v>
      </c>
      <c r="C38" s="14">
        <v>43054.608946759261</v>
      </c>
      <c r="D38">
        <v>3</v>
      </c>
      <c r="E38" t="s">
        <v>4522</v>
      </c>
    </row>
    <row r="39" spans="1:5">
      <c r="A39" t="s">
        <v>232</v>
      </c>
      <c r="B39">
        <v>2014</v>
      </c>
      <c r="C39" s="14">
        <v>43054.608946759261</v>
      </c>
      <c r="D39">
        <v>4</v>
      </c>
      <c r="E39" t="s">
        <v>4523</v>
      </c>
    </row>
    <row r="40" spans="1:5">
      <c r="A40" t="s">
        <v>232</v>
      </c>
      <c r="B40">
        <v>2015</v>
      </c>
      <c r="C40" s="14">
        <v>43054.608946759261</v>
      </c>
      <c r="D40">
        <v>1</v>
      </c>
      <c r="E40" t="s">
        <v>7668</v>
      </c>
    </row>
    <row r="41" spans="1:5">
      <c r="A41" t="s">
        <v>232</v>
      </c>
      <c r="B41">
        <v>2015</v>
      </c>
      <c r="C41" s="14">
        <v>43054.608946759261</v>
      </c>
      <c r="D41">
        <v>2</v>
      </c>
      <c r="E41" t="s">
        <v>7669</v>
      </c>
    </row>
    <row r="42" spans="1:5">
      <c r="A42" t="s">
        <v>232</v>
      </c>
      <c r="B42">
        <v>2015</v>
      </c>
      <c r="C42" s="14">
        <v>43054.608946759261</v>
      </c>
      <c r="D42">
        <v>3</v>
      </c>
      <c r="E42" t="s">
        <v>7669</v>
      </c>
    </row>
    <row r="43" spans="1:5">
      <c r="A43" t="s">
        <v>232</v>
      </c>
      <c r="B43">
        <v>2015</v>
      </c>
      <c r="C43" s="14">
        <v>43054.608946759261</v>
      </c>
      <c r="D43">
        <v>4</v>
      </c>
      <c r="E43" t="s">
        <v>7669</v>
      </c>
    </row>
    <row r="44" spans="1:5">
      <c r="A44" t="s">
        <v>126</v>
      </c>
      <c r="B44">
        <v>2016</v>
      </c>
      <c r="C44" s="14">
        <v>43054.608946759261</v>
      </c>
      <c r="D44">
        <v>1</v>
      </c>
      <c r="E44" t="s">
        <v>4496</v>
      </c>
    </row>
    <row r="45" spans="1:5">
      <c r="A45" t="s">
        <v>126</v>
      </c>
      <c r="B45">
        <v>2016</v>
      </c>
      <c r="C45" s="14">
        <v>43054.608946759261</v>
      </c>
      <c r="D45">
        <v>2</v>
      </c>
      <c r="E45" t="s">
        <v>4496</v>
      </c>
    </row>
    <row r="46" spans="1:5">
      <c r="A46" t="s">
        <v>126</v>
      </c>
      <c r="B46">
        <v>2016</v>
      </c>
      <c r="C46" s="14">
        <v>43054.608946759261</v>
      </c>
      <c r="D46">
        <v>3</v>
      </c>
      <c r="E46" t="s">
        <v>4496</v>
      </c>
    </row>
    <row r="47" spans="1:5">
      <c r="A47" t="s">
        <v>126</v>
      </c>
      <c r="B47">
        <v>2016</v>
      </c>
      <c r="C47" s="14">
        <v>43054.608946759261</v>
      </c>
      <c r="D47">
        <v>4</v>
      </c>
      <c r="E47" t="s">
        <v>4496</v>
      </c>
    </row>
    <row r="48" spans="1:5">
      <c r="A48" t="s">
        <v>134</v>
      </c>
      <c r="B48">
        <v>2016</v>
      </c>
      <c r="C48" s="14">
        <v>43054.608946759261</v>
      </c>
      <c r="D48">
        <v>1</v>
      </c>
    </row>
    <row r="49" spans="1:5">
      <c r="A49" t="s">
        <v>134</v>
      </c>
      <c r="B49">
        <v>2016</v>
      </c>
      <c r="C49" s="14">
        <v>43054.608946759261</v>
      </c>
      <c r="D49">
        <v>2</v>
      </c>
    </row>
    <row r="50" spans="1:5">
      <c r="A50" t="s">
        <v>134</v>
      </c>
      <c r="B50">
        <v>2016</v>
      </c>
      <c r="C50" s="14">
        <v>43054.608946759261</v>
      </c>
      <c r="D50">
        <v>3</v>
      </c>
    </row>
    <row r="51" spans="1:5">
      <c r="A51" t="s">
        <v>134</v>
      </c>
      <c r="B51">
        <v>2016</v>
      </c>
      <c r="C51" s="14">
        <v>43054.608946759261</v>
      </c>
      <c r="D51">
        <v>4</v>
      </c>
    </row>
    <row r="52" spans="1:5">
      <c r="A52" t="s">
        <v>285</v>
      </c>
      <c r="B52">
        <v>2013</v>
      </c>
      <c r="C52" s="14">
        <v>43054.608946759261</v>
      </c>
      <c r="D52">
        <v>1</v>
      </c>
    </row>
    <row r="53" spans="1:5">
      <c r="A53" t="s">
        <v>285</v>
      </c>
      <c r="B53">
        <v>2013</v>
      </c>
      <c r="C53" s="14">
        <v>43054.608946759261</v>
      </c>
      <c r="D53">
        <v>2</v>
      </c>
    </row>
    <row r="54" spans="1:5">
      <c r="A54" t="s">
        <v>285</v>
      </c>
      <c r="B54">
        <v>2013</v>
      </c>
      <c r="C54" s="14">
        <v>43054.608946759261</v>
      </c>
      <c r="D54">
        <v>3</v>
      </c>
    </row>
    <row r="55" spans="1:5">
      <c r="A55" t="s">
        <v>285</v>
      </c>
      <c r="B55">
        <v>2013</v>
      </c>
      <c r="C55" s="14">
        <v>43054.608946759261</v>
      </c>
      <c r="D55">
        <v>4</v>
      </c>
    </row>
    <row r="56" spans="1:5">
      <c r="A56" t="s">
        <v>285</v>
      </c>
      <c r="B56">
        <v>2014</v>
      </c>
      <c r="C56" s="14">
        <v>43054.608946759261</v>
      </c>
      <c r="D56">
        <v>1</v>
      </c>
    </row>
    <row r="57" spans="1:5">
      <c r="A57" t="s">
        <v>285</v>
      </c>
      <c r="B57">
        <v>2014</v>
      </c>
      <c r="C57" s="14">
        <v>43054.608946759261</v>
      </c>
      <c r="D57">
        <v>2</v>
      </c>
    </row>
    <row r="58" spans="1:5">
      <c r="A58" t="s">
        <v>285</v>
      </c>
      <c r="B58">
        <v>2014</v>
      </c>
      <c r="C58" s="14">
        <v>43054.608946759261</v>
      </c>
      <c r="D58">
        <v>3</v>
      </c>
    </row>
    <row r="59" spans="1:5">
      <c r="A59" t="s">
        <v>285</v>
      </c>
      <c r="B59">
        <v>2014</v>
      </c>
      <c r="C59" s="14">
        <v>43054.608946759261</v>
      </c>
      <c r="D59">
        <v>4</v>
      </c>
    </row>
    <row r="60" spans="1:5">
      <c r="A60" t="s">
        <v>285</v>
      </c>
      <c r="B60">
        <v>2015</v>
      </c>
      <c r="C60" s="14">
        <v>43054.608946759261</v>
      </c>
      <c r="D60">
        <v>1</v>
      </c>
    </row>
    <row r="61" spans="1:5">
      <c r="A61" t="s">
        <v>285</v>
      </c>
      <c r="B61">
        <v>2015</v>
      </c>
      <c r="C61" s="14">
        <v>43054.608946759261</v>
      </c>
      <c r="D61">
        <v>2</v>
      </c>
    </row>
    <row r="62" spans="1:5">
      <c r="A62" t="s">
        <v>285</v>
      </c>
      <c r="B62">
        <v>2015</v>
      </c>
      <c r="C62" s="14">
        <v>43054.608946759261</v>
      </c>
      <c r="D62">
        <v>3</v>
      </c>
    </row>
    <row r="63" spans="1:5">
      <c r="A63" t="s">
        <v>285</v>
      </c>
      <c r="B63">
        <v>2015</v>
      </c>
      <c r="C63" s="14">
        <v>43054.608946759261</v>
      </c>
      <c r="D63">
        <v>4</v>
      </c>
    </row>
    <row r="64" spans="1:5">
      <c r="A64" t="s">
        <v>223</v>
      </c>
      <c r="B64">
        <v>2014</v>
      </c>
      <c r="C64" s="14">
        <v>43054.608946759261</v>
      </c>
      <c r="D64">
        <v>1</v>
      </c>
      <c r="E64" t="s">
        <v>4562</v>
      </c>
    </row>
    <row r="65" spans="1:5">
      <c r="A65" t="s">
        <v>223</v>
      </c>
      <c r="B65">
        <v>2014</v>
      </c>
      <c r="C65" s="14">
        <v>43054.608946759261</v>
      </c>
      <c r="D65">
        <v>2</v>
      </c>
      <c r="E65" t="s">
        <v>4562</v>
      </c>
    </row>
    <row r="66" spans="1:5">
      <c r="A66" t="s">
        <v>223</v>
      </c>
      <c r="B66">
        <v>2014</v>
      </c>
      <c r="C66" s="14">
        <v>43054.608946759261</v>
      </c>
      <c r="D66">
        <v>3</v>
      </c>
      <c r="E66" t="s">
        <v>4563</v>
      </c>
    </row>
    <row r="67" spans="1:5">
      <c r="A67" t="s">
        <v>223</v>
      </c>
      <c r="B67">
        <v>2014</v>
      </c>
      <c r="C67" s="14">
        <v>43054.608946759261</v>
      </c>
      <c r="D67">
        <v>4</v>
      </c>
      <c r="E67" t="s">
        <v>4562</v>
      </c>
    </row>
    <row r="68" spans="1:5" ht="409.5">
      <c r="A68" t="s">
        <v>223</v>
      </c>
      <c r="B68">
        <v>2013</v>
      </c>
      <c r="C68" s="14">
        <v>43054.608946759261</v>
      </c>
      <c r="D68">
        <v>1</v>
      </c>
      <c r="E68" s="8" t="s">
        <v>7614</v>
      </c>
    </row>
    <row r="69" spans="1:5" ht="409.5">
      <c r="A69" t="s">
        <v>223</v>
      </c>
      <c r="B69">
        <v>2013</v>
      </c>
      <c r="C69" s="14">
        <v>43054.608946759261</v>
      </c>
      <c r="D69">
        <v>2</v>
      </c>
      <c r="E69" s="8" t="s">
        <v>7614</v>
      </c>
    </row>
    <row r="70" spans="1:5">
      <c r="A70" t="s">
        <v>223</v>
      </c>
      <c r="B70">
        <v>2013</v>
      </c>
      <c r="C70" s="14">
        <v>43054.608946759261</v>
      </c>
      <c r="D70">
        <v>3</v>
      </c>
      <c r="E70" t="s">
        <v>7614</v>
      </c>
    </row>
    <row r="71" spans="1:5">
      <c r="A71" t="s">
        <v>223</v>
      </c>
      <c r="B71">
        <v>2013</v>
      </c>
      <c r="C71" s="14">
        <v>43054.608946759261</v>
      </c>
      <c r="D71">
        <v>4</v>
      </c>
      <c r="E71" t="s">
        <v>7614</v>
      </c>
    </row>
    <row r="72" spans="1:5" ht="409.5">
      <c r="A72" t="s">
        <v>223</v>
      </c>
      <c r="B72">
        <v>2015</v>
      </c>
      <c r="C72" s="14">
        <v>43054.608946759261</v>
      </c>
      <c r="D72">
        <v>1</v>
      </c>
      <c r="E72" s="8" t="s">
        <v>7670</v>
      </c>
    </row>
    <row r="73" spans="1:5">
      <c r="A73" t="s">
        <v>223</v>
      </c>
      <c r="B73">
        <v>2015</v>
      </c>
      <c r="C73" s="14">
        <v>43054.608946759261</v>
      </c>
      <c r="D73">
        <v>2</v>
      </c>
      <c r="E73" t="s">
        <v>7670</v>
      </c>
    </row>
    <row r="74" spans="1:5">
      <c r="A74" t="s">
        <v>223</v>
      </c>
      <c r="B74">
        <v>2015</v>
      </c>
      <c r="C74" s="14">
        <v>43054.608946759261</v>
      </c>
      <c r="D74">
        <v>3</v>
      </c>
      <c r="E74" t="s">
        <v>7671</v>
      </c>
    </row>
    <row r="75" spans="1:5">
      <c r="A75" t="s">
        <v>223</v>
      </c>
      <c r="B75">
        <v>2015</v>
      </c>
      <c r="C75" s="14">
        <v>43054.608946759261</v>
      </c>
      <c r="D75">
        <v>4</v>
      </c>
      <c r="E75" t="s">
        <v>7670</v>
      </c>
    </row>
    <row r="76" spans="1:5">
      <c r="A76" t="s">
        <v>239</v>
      </c>
      <c r="B76">
        <v>2016</v>
      </c>
      <c r="C76" s="14">
        <v>43054.608946759261</v>
      </c>
      <c r="D76">
        <v>1</v>
      </c>
    </row>
    <row r="77" spans="1:5">
      <c r="A77" t="s">
        <v>239</v>
      </c>
      <c r="B77">
        <v>2016</v>
      </c>
      <c r="C77" s="14">
        <v>43054.608946759261</v>
      </c>
      <c r="D77">
        <v>2</v>
      </c>
    </row>
    <row r="78" spans="1:5">
      <c r="A78" t="s">
        <v>239</v>
      </c>
      <c r="B78">
        <v>2016</v>
      </c>
      <c r="C78" s="14">
        <v>43054.608946759261</v>
      </c>
      <c r="D78">
        <v>3</v>
      </c>
    </row>
    <row r="79" spans="1:5">
      <c r="A79" t="s">
        <v>239</v>
      </c>
      <c r="B79">
        <v>2016</v>
      </c>
      <c r="C79" s="14">
        <v>43054.608946759261</v>
      </c>
      <c r="D79">
        <v>4</v>
      </c>
    </row>
    <row r="80" spans="1:5">
      <c r="A80" t="s">
        <v>359</v>
      </c>
      <c r="B80">
        <v>2016</v>
      </c>
      <c r="C80" s="14">
        <v>43054.608946759261</v>
      </c>
      <c r="D80">
        <v>1</v>
      </c>
      <c r="E80" t="s">
        <v>1465</v>
      </c>
    </row>
    <row r="81" spans="1:5">
      <c r="A81" t="s">
        <v>359</v>
      </c>
      <c r="B81">
        <v>2016</v>
      </c>
      <c r="C81" s="14">
        <v>43054.608946759261</v>
      </c>
      <c r="D81">
        <v>2</v>
      </c>
      <c r="E81" t="s">
        <v>1465</v>
      </c>
    </row>
    <row r="82" spans="1:5">
      <c r="A82" t="s">
        <v>359</v>
      </c>
      <c r="B82">
        <v>2016</v>
      </c>
      <c r="C82" s="14">
        <v>43054.608946759261</v>
      </c>
      <c r="D82">
        <v>3</v>
      </c>
      <c r="E82" t="s">
        <v>1465</v>
      </c>
    </row>
    <row r="83" spans="1:5">
      <c r="A83" t="s">
        <v>359</v>
      </c>
      <c r="B83">
        <v>2016</v>
      </c>
      <c r="C83" s="14">
        <v>43054.608946759261</v>
      </c>
      <c r="D83">
        <v>4</v>
      </c>
      <c r="E83" t="s">
        <v>1465</v>
      </c>
    </row>
    <row r="84" spans="1:5">
      <c r="A84" t="s">
        <v>215</v>
      </c>
      <c r="B84">
        <v>2016</v>
      </c>
      <c r="C84" s="14">
        <v>43054.608946759261</v>
      </c>
      <c r="D84">
        <v>1</v>
      </c>
      <c r="E84" t="s">
        <v>7672</v>
      </c>
    </row>
    <row r="85" spans="1:5">
      <c r="A85" t="s">
        <v>215</v>
      </c>
      <c r="B85">
        <v>2016</v>
      </c>
      <c r="C85" s="14">
        <v>43054.608946759261</v>
      </c>
      <c r="D85">
        <v>2</v>
      </c>
      <c r="E85" t="s">
        <v>7672</v>
      </c>
    </row>
    <row r="86" spans="1:5">
      <c r="A86" t="s">
        <v>215</v>
      </c>
      <c r="B86">
        <v>2016</v>
      </c>
      <c r="C86" s="14">
        <v>43054.608946759261</v>
      </c>
      <c r="D86">
        <v>3</v>
      </c>
      <c r="E86" t="s">
        <v>7673</v>
      </c>
    </row>
    <row r="87" spans="1:5">
      <c r="A87" t="s">
        <v>215</v>
      </c>
      <c r="B87">
        <v>2016</v>
      </c>
      <c r="C87" s="14">
        <v>43054.608946759261</v>
      </c>
      <c r="D87">
        <v>4</v>
      </c>
      <c r="E87" t="s">
        <v>7673</v>
      </c>
    </row>
    <row r="88" spans="1:5">
      <c r="A88" t="s">
        <v>272</v>
      </c>
      <c r="B88">
        <v>2015</v>
      </c>
      <c r="C88" s="14">
        <v>43054.608946759261</v>
      </c>
      <c r="D88">
        <v>1</v>
      </c>
      <c r="E88" t="s">
        <v>7674</v>
      </c>
    </row>
    <row r="89" spans="1:5">
      <c r="A89" t="s">
        <v>272</v>
      </c>
      <c r="B89">
        <v>2015</v>
      </c>
      <c r="C89" s="14">
        <v>43054.608946759261</v>
      </c>
      <c r="D89">
        <v>2</v>
      </c>
      <c r="E89" t="s">
        <v>7674</v>
      </c>
    </row>
    <row r="90" spans="1:5">
      <c r="A90" t="s">
        <v>272</v>
      </c>
      <c r="B90">
        <v>2015</v>
      </c>
      <c r="C90" s="14">
        <v>43054.608946759261</v>
      </c>
      <c r="D90">
        <v>3</v>
      </c>
      <c r="E90" t="s">
        <v>7674</v>
      </c>
    </row>
    <row r="91" spans="1:5">
      <c r="A91" t="s">
        <v>272</v>
      </c>
      <c r="B91">
        <v>2015</v>
      </c>
      <c r="C91" s="14">
        <v>43054.608946759261</v>
      </c>
      <c r="D91">
        <v>4</v>
      </c>
      <c r="E91" t="s">
        <v>7674</v>
      </c>
    </row>
    <row r="92" spans="1:5">
      <c r="A92" t="s">
        <v>291</v>
      </c>
      <c r="B92">
        <v>2013</v>
      </c>
      <c r="C92" s="14">
        <v>43054.608946759261</v>
      </c>
      <c r="D92">
        <v>1</v>
      </c>
      <c r="E92" t="s">
        <v>7675</v>
      </c>
    </row>
    <row r="93" spans="1:5">
      <c r="A93" t="s">
        <v>291</v>
      </c>
      <c r="B93">
        <v>2013</v>
      </c>
      <c r="C93" s="14">
        <v>43054.608946759261</v>
      </c>
      <c r="D93">
        <v>2</v>
      </c>
      <c r="E93" t="s">
        <v>4536</v>
      </c>
    </row>
    <row r="94" spans="1:5">
      <c r="A94" t="s">
        <v>291</v>
      </c>
      <c r="B94">
        <v>2013</v>
      </c>
      <c r="C94" s="14">
        <v>43054.608946759261</v>
      </c>
      <c r="D94">
        <v>3</v>
      </c>
      <c r="E94" t="s">
        <v>4537</v>
      </c>
    </row>
    <row r="95" spans="1:5">
      <c r="A95" t="s">
        <v>291</v>
      </c>
      <c r="B95">
        <v>2013</v>
      </c>
      <c r="C95" s="14">
        <v>43054.608946759261</v>
      </c>
      <c r="D95">
        <v>4</v>
      </c>
      <c r="E95" t="s">
        <v>4537</v>
      </c>
    </row>
    <row r="96" spans="1:5">
      <c r="A96" t="s">
        <v>291</v>
      </c>
      <c r="B96">
        <v>2014</v>
      </c>
      <c r="C96" s="14">
        <v>43054.608946759261</v>
      </c>
      <c r="D96">
        <v>1</v>
      </c>
      <c r="E96" t="s">
        <v>4565</v>
      </c>
    </row>
    <row r="97" spans="1:5">
      <c r="A97" t="s">
        <v>291</v>
      </c>
      <c r="B97">
        <v>2014</v>
      </c>
      <c r="C97" s="14">
        <v>43054.608946759261</v>
      </c>
      <c r="D97">
        <v>2</v>
      </c>
      <c r="E97" t="s">
        <v>4536</v>
      </c>
    </row>
    <row r="98" spans="1:5">
      <c r="A98" t="s">
        <v>291</v>
      </c>
      <c r="B98">
        <v>2014</v>
      </c>
      <c r="C98" s="14">
        <v>43054.608946759261</v>
      </c>
      <c r="D98">
        <v>3</v>
      </c>
      <c r="E98" t="s">
        <v>4537</v>
      </c>
    </row>
    <row r="99" spans="1:5">
      <c r="A99" t="s">
        <v>291</v>
      </c>
      <c r="B99">
        <v>2014</v>
      </c>
      <c r="C99" s="14">
        <v>43054.608946759261</v>
      </c>
      <c r="D99">
        <v>4</v>
      </c>
      <c r="E99" t="s">
        <v>4537</v>
      </c>
    </row>
    <row r="100" spans="1:5">
      <c r="A100" t="s">
        <v>291</v>
      </c>
      <c r="B100">
        <v>2015</v>
      </c>
      <c r="C100" s="14">
        <v>43054.608946759261</v>
      </c>
      <c r="D100">
        <v>1</v>
      </c>
      <c r="E100" t="s">
        <v>7676</v>
      </c>
    </row>
    <row r="101" spans="1:5">
      <c r="A101" t="s">
        <v>291</v>
      </c>
      <c r="B101">
        <v>2015</v>
      </c>
      <c r="C101" s="14">
        <v>43054.608946759261</v>
      </c>
      <c r="D101">
        <v>2</v>
      </c>
      <c r="E101" t="s">
        <v>4536</v>
      </c>
    </row>
    <row r="102" spans="1:5">
      <c r="A102" t="s">
        <v>291</v>
      </c>
      <c r="B102">
        <v>2015</v>
      </c>
      <c r="C102" s="14">
        <v>43054.608946759261</v>
      </c>
      <c r="D102">
        <v>3</v>
      </c>
      <c r="E102" t="s">
        <v>4537</v>
      </c>
    </row>
    <row r="103" spans="1:5">
      <c r="A103" t="s">
        <v>291</v>
      </c>
      <c r="B103">
        <v>2015</v>
      </c>
      <c r="C103" s="14">
        <v>43054.608946759261</v>
      </c>
      <c r="D103">
        <v>4</v>
      </c>
      <c r="E103" t="s">
        <v>4537</v>
      </c>
    </row>
    <row r="104" spans="1:5">
      <c r="A104" t="s">
        <v>155</v>
      </c>
      <c r="B104">
        <v>2013</v>
      </c>
      <c r="C104" s="14">
        <v>43054.608946759261</v>
      </c>
      <c r="D104">
        <v>1</v>
      </c>
      <c r="E104" t="s">
        <v>4407</v>
      </c>
    </row>
    <row r="105" spans="1:5">
      <c r="A105" t="s">
        <v>155</v>
      </c>
      <c r="B105">
        <v>2013</v>
      </c>
      <c r="C105" s="14">
        <v>43054.608946759261</v>
      </c>
      <c r="D105">
        <v>2</v>
      </c>
      <c r="E105" t="s">
        <v>4407</v>
      </c>
    </row>
    <row r="106" spans="1:5">
      <c r="A106" t="s">
        <v>155</v>
      </c>
      <c r="B106">
        <v>2013</v>
      </c>
      <c r="C106" s="14">
        <v>43054.608946759261</v>
      </c>
      <c r="D106">
        <v>3</v>
      </c>
      <c r="E106" t="s">
        <v>4407</v>
      </c>
    </row>
    <row r="107" spans="1:5">
      <c r="A107" t="s">
        <v>155</v>
      </c>
      <c r="B107">
        <v>2013</v>
      </c>
      <c r="C107" s="14">
        <v>43054.608946759261</v>
      </c>
      <c r="D107">
        <v>4</v>
      </c>
      <c r="E107" t="s">
        <v>4407</v>
      </c>
    </row>
    <row r="108" spans="1:5">
      <c r="A108" t="s">
        <v>155</v>
      </c>
      <c r="B108">
        <v>2014</v>
      </c>
      <c r="C108" s="14">
        <v>43054.608946759261</v>
      </c>
      <c r="D108">
        <v>1</v>
      </c>
      <c r="E108" t="s">
        <v>4407</v>
      </c>
    </row>
    <row r="109" spans="1:5">
      <c r="A109" t="s">
        <v>155</v>
      </c>
      <c r="B109">
        <v>2014</v>
      </c>
      <c r="C109" s="14">
        <v>43054.608946759261</v>
      </c>
      <c r="D109">
        <v>2</v>
      </c>
      <c r="E109" t="s">
        <v>4407</v>
      </c>
    </row>
    <row r="110" spans="1:5">
      <c r="A110" t="s">
        <v>155</v>
      </c>
      <c r="B110">
        <v>2014</v>
      </c>
      <c r="C110" s="14">
        <v>43054.608946759261</v>
      </c>
      <c r="D110">
        <v>3</v>
      </c>
      <c r="E110" t="s">
        <v>4407</v>
      </c>
    </row>
    <row r="111" spans="1:5">
      <c r="A111" t="s">
        <v>155</v>
      </c>
      <c r="B111">
        <v>2014</v>
      </c>
      <c r="C111" s="14">
        <v>43054.608946759261</v>
      </c>
      <c r="D111">
        <v>4</v>
      </c>
      <c r="E111" t="s">
        <v>4407</v>
      </c>
    </row>
    <row r="112" spans="1:5">
      <c r="A112" t="s">
        <v>239</v>
      </c>
      <c r="B112">
        <v>2013</v>
      </c>
      <c r="C112" s="14">
        <v>43054.608946759261</v>
      </c>
      <c r="D112">
        <v>1</v>
      </c>
    </row>
    <row r="113" spans="1:5">
      <c r="A113" t="s">
        <v>239</v>
      </c>
      <c r="B113">
        <v>2013</v>
      </c>
      <c r="C113" s="14">
        <v>43054.608946759261</v>
      </c>
      <c r="D113">
        <v>2</v>
      </c>
    </row>
    <row r="114" spans="1:5">
      <c r="A114" t="s">
        <v>239</v>
      </c>
      <c r="B114">
        <v>2013</v>
      </c>
      <c r="C114" s="14">
        <v>43054.608946759261</v>
      </c>
      <c r="D114">
        <v>3</v>
      </c>
    </row>
    <row r="115" spans="1:5">
      <c r="A115" t="s">
        <v>239</v>
      </c>
      <c r="B115">
        <v>2013</v>
      </c>
      <c r="C115" s="14">
        <v>43054.608946759261</v>
      </c>
      <c r="D115">
        <v>4</v>
      </c>
    </row>
    <row r="116" spans="1:5">
      <c r="A116" t="s">
        <v>239</v>
      </c>
      <c r="B116">
        <v>2014</v>
      </c>
      <c r="C116" s="14">
        <v>43054.608946759261</v>
      </c>
      <c r="D116">
        <v>1</v>
      </c>
    </row>
    <row r="117" spans="1:5">
      <c r="A117" t="s">
        <v>239</v>
      </c>
      <c r="B117">
        <v>2014</v>
      </c>
      <c r="C117" s="14">
        <v>43054.608946759261</v>
      </c>
      <c r="D117">
        <v>2</v>
      </c>
    </row>
    <row r="118" spans="1:5">
      <c r="A118" t="s">
        <v>239</v>
      </c>
      <c r="B118">
        <v>2014</v>
      </c>
      <c r="C118" s="14">
        <v>43054.608946759261</v>
      </c>
      <c r="D118">
        <v>3</v>
      </c>
    </row>
    <row r="119" spans="1:5">
      <c r="A119" t="s">
        <v>239</v>
      </c>
      <c r="B119">
        <v>2014</v>
      </c>
      <c r="C119" s="14">
        <v>43054.608946759261</v>
      </c>
      <c r="D119">
        <v>4</v>
      </c>
    </row>
    <row r="120" spans="1:5">
      <c r="A120" t="s">
        <v>239</v>
      </c>
      <c r="B120">
        <v>2015</v>
      </c>
      <c r="C120" s="14">
        <v>43054.608946759261</v>
      </c>
      <c r="D120">
        <v>1</v>
      </c>
      <c r="E120" s="8"/>
    </row>
    <row r="121" spans="1:5">
      <c r="A121" t="s">
        <v>239</v>
      </c>
      <c r="B121">
        <v>2015</v>
      </c>
      <c r="C121" s="14">
        <v>43054.608946759261</v>
      </c>
      <c r="D121">
        <v>2</v>
      </c>
      <c r="E121" s="8"/>
    </row>
    <row r="122" spans="1:5">
      <c r="A122" t="s">
        <v>239</v>
      </c>
      <c r="B122">
        <v>2015</v>
      </c>
      <c r="C122" s="14">
        <v>43054.608946759261</v>
      </c>
      <c r="D122">
        <v>3</v>
      </c>
      <c r="E122" s="8"/>
    </row>
    <row r="123" spans="1:5">
      <c r="A123" t="s">
        <v>239</v>
      </c>
      <c r="B123">
        <v>2015</v>
      </c>
      <c r="C123" s="14">
        <v>43054.608946759261</v>
      </c>
      <c r="D123">
        <v>4</v>
      </c>
      <c r="E123" s="8"/>
    </row>
    <row r="124" spans="1:5">
      <c r="A124" t="s">
        <v>192</v>
      </c>
      <c r="B124">
        <v>2013</v>
      </c>
      <c r="C124" s="14">
        <v>43054.608946759261</v>
      </c>
      <c r="D124">
        <v>1</v>
      </c>
      <c r="E124" t="s">
        <v>4555</v>
      </c>
    </row>
    <row r="125" spans="1:5">
      <c r="A125" t="s">
        <v>192</v>
      </c>
      <c r="B125">
        <v>2013</v>
      </c>
      <c r="C125" s="14">
        <v>43054.608946759261</v>
      </c>
      <c r="D125">
        <v>2</v>
      </c>
      <c r="E125" t="s">
        <v>4505</v>
      </c>
    </row>
    <row r="126" spans="1:5">
      <c r="A126" t="s">
        <v>192</v>
      </c>
      <c r="B126">
        <v>2013</v>
      </c>
      <c r="C126" s="14">
        <v>43054.608946759261</v>
      </c>
      <c r="D126">
        <v>3</v>
      </c>
      <c r="E126" t="s">
        <v>4505</v>
      </c>
    </row>
    <row r="127" spans="1:5">
      <c r="A127" t="s">
        <v>192</v>
      </c>
      <c r="B127">
        <v>2013</v>
      </c>
      <c r="C127" s="14">
        <v>43054.608946759261</v>
      </c>
      <c r="D127">
        <v>4</v>
      </c>
      <c r="E127" t="s">
        <v>4505</v>
      </c>
    </row>
    <row r="128" spans="1:5">
      <c r="A128" t="s">
        <v>192</v>
      </c>
      <c r="B128">
        <v>2014</v>
      </c>
      <c r="C128" s="14">
        <v>43054.608946759261</v>
      </c>
      <c r="D128">
        <v>1</v>
      </c>
      <c r="E128" t="s">
        <v>4555</v>
      </c>
    </row>
    <row r="129" spans="1:5">
      <c r="A129" t="s">
        <v>192</v>
      </c>
      <c r="B129">
        <v>2014</v>
      </c>
      <c r="C129" s="14">
        <v>43054.608946759261</v>
      </c>
      <c r="D129">
        <v>2</v>
      </c>
      <c r="E129" t="s">
        <v>4505</v>
      </c>
    </row>
    <row r="130" spans="1:5">
      <c r="A130" t="s">
        <v>192</v>
      </c>
      <c r="B130">
        <v>2014</v>
      </c>
      <c r="C130" s="14">
        <v>43054.608946759261</v>
      </c>
      <c r="D130">
        <v>3</v>
      </c>
      <c r="E130" t="s">
        <v>4505</v>
      </c>
    </row>
    <row r="131" spans="1:5">
      <c r="A131" t="s">
        <v>192</v>
      </c>
      <c r="B131">
        <v>2014</v>
      </c>
      <c r="C131" s="14">
        <v>43054.608946759261</v>
      </c>
      <c r="D131">
        <v>4</v>
      </c>
      <c r="E131" t="s">
        <v>4505</v>
      </c>
    </row>
    <row r="132" spans="1:5">
      <c r="A132" t="s">
        <v>192</v>
      </c>
      <c r="B132">
        <v>2015</v>
      </c>
      <c r="C132" s="14">
        <v>43054.608946759261</v>
      </c>
      <c r="D132">
        <v>1</v>
      </c>
      <c r="E132" t="s">
        <v>7677</v>
      </c>
    </row>
    <row r="133" spans="1:5">
      <c r="A133" t="s">
        <v>192</v>
      </c>
      <c r="B133">
        <v>2015</v>
      </c>
      <c r="C133" s="14">
        <v>43054.608946759261</v>
      </c>
      <c r="D133">
        <v>2</v>
      </c>
      <c r="E133" t="s">
        <v>4505</v>
      </c>
    </row>
    <row r="134" spans="1:5">
      <c r="A134" t="s">
        <v>192</v>
      </c>
      <c r="B134">
        <v>2015</v>
      </c>
      <c r="C134" s="14">
        <v>43054.608946759261</v>
      </c>
      <c r="D134">
        <v>3</v>
      </c>
      <c r="E134" t="s">
        <v>4505</v>
      </c>
    </row>
    <row r="135" spans="1:5">
      <c r="A135" t="s">
        <v>192</v>
      </c>
      <c r="B135">
        <v>2015</v>
      </c>
      <c r="C135" s="14">
        <v>43054.608946759261</v>
      </c>
      <c r="D135">
        <v>4</v>
      </c>
      <c r="E135" t="s">
        <v>4505</v>
      </c>
    </row>
    <row r="136" spans="1:5">
      <c r="A136" t="s">
        <v>254</v>
      </c>
      <c r="B136">
        <v>2013</v>
      </c>
      <c r="C136" s="14">
        <v>43054.608946759261</v>
      </c>
      <c r="D136">
        <v>1</v>
      </c>
      <c r="E136" t="s">
        <v>4526</v>
      </c>
    </row>
    <row r="137" spans="1:5">
      <c r="A137" t="s">
        <v>254</v>
      </c>
      <c r="B137">
        <v>2013</v>
      </c>
      <c r="C137" s="14">
        <v>43054.608946759261</v>
      </c>
      <c r="D137">
        <v>2</v>
      </c>
      <c r="E137" t="s">
        <v>4525</v>
      </c>
    </row>
    <row r="138" spans="1:5">
      <c r="A138" t="s">
        <v>254</v>
      </c>
      <c r="B138">
        <v>2013</v>
      </c>
      <c r="C138" s="14">
        <v>43054.608946759261</v>
      </c>
      <c r="D138">
        <v>3</v>
      </c>
      <c r="E138" t="s">
        <v>4525</v>
      </c>
    </row>
    <row r="139" spans="1:5">
      <c r="A139" t="s">
        <v>254</v>
      </c>
      <c r="B139">
        <v>2013</v>
      </c>
      <c r="C139" s="14">
        <v>43054.608946759261</v>
      </c>
      <c r="D139">
        <v>4</v>
      </c>
      <c r="E139" t="s">
        <v>4525</v>
      </c>
    </row>
    <row r="140" spans="1:5" ht="255">
      <c r="A140" t="s">
        <v>254</v>
      </c>
      <c r="B140">
        <v>2014</v>
      </c>
      <c r="C140" s="14">
        <v>43054.608946759261</v>
      </c>
      <c r="D140">
        <v>1</v>
      </c>
      <c r="E140" s="8" t="s">
        <v>4526</v>
      </c>
    </row>
    <row r="141" spans="1:5">
      <c r="A141" t="s">
        <v>254</v>
      </c>
      <c r="B141">
        <v>2014</v>
      </c>
      <c r="C141" s="14">
        <v>43054.608946759261</v>
      </c>
      <c r="D141">
        <v>2</v>
      </c>
      <c r="E141" t="s">
        <v>4525</v>
      </c>
    </row>
    <row r="142" spans="1:5">
      <c r="A142" t="s">
        <v>254</v>
      </c>
      <c r="B142">
        <v>2014</v>
      </c>
      <c r="C142" s="14">
        <v>43054.608946759261</v>
      </c>
      <c r="D142">
        <v>3</v>
      </c>
      <c r="E142" t="s">
        <v>4525</v>
      </c>
    </row>
    <row r="143" spans="1:5">
      <c r="A143" t="s">
        <v>254</v>
      </c>
      <c r="B143">
        <v>2014</v>
      </c>
      <c r="C143" s="14">
        <v>43054.608946759261</v>
      </c>
      <c r="D143">
        <v>4</v>
      </c>
      <c r="E143" t="s">
        <v>4525</v>
      </c>
    </row>
    <row r="144" spans="1:5">
      <c r="A144" t="s">
        <v>254</v>
      </c>
      <c r="B144">
        <v>2015</v>
      </c>
      <c r="C144" s="14">
        <v>43054.608946759261</v>
      </c>
      <c r="D144">
        <v>1</v>
      </c>
      <c r="E144" t="s">
        <v>4526</v>
      </c>
    </row>
    <row r="145" spans="1:5">
      <c r="A145" t="s">
        <v>254</v>
      </c>
      <c r="B145">
        <v>2015</v>
      </c>
      <c r="C145" s="14">
        <v>43054.608946759261</v>
      </c>
      <c r="D145">
        <v>2</v>
      </c>
      <c r="E145" t="s">
        <v>4525</v>
      </c>
    </row>
    <row r="146" spans="1:5">
      <c r="A146" t="s">
        <v>254</v>
      </c>
      <c r="B146">
        <v>2015</v>
      </c>
      <c r="C146" s="14">
        <v>43054.608946759261</v>
      </c>
      <c r="D146">
        <v>3</v>
      </c>
      <c r="E146" t="s">
        <v>4525</v>
      </c>
    </row>
    <row r="147" spans="1:5">
      <c r="A147" t="s">
        <v>254</v>
      </c>
      <c r="B147">
        <v>2015</v>
      </c>
      <c r="C147" s="14">
        <v>43054.608946759261</v>
      </c>
      <c r="D147">
        <v>4</v>
      </c>
      <c r="E147" t="s">
        <v>4525</v>
      </c>
    </row>
    <row r="148" spans="1:5">
      <c r="A148" t="s">
        <v>215</v>
      </c>
      <c r="B148">
        <v>2014</v>
      </c>
      <c r="C148" s="14">
        <v>43054.608946759261</v>
      </c>
      <c r="D148">
        <v>1</v>
      </c>
      <c r="E148" s="8"/>
    </row>
    <row r="149" spans="1:5">
      <c r="A149" t="s">
        <v>215</v>
      </c>
      <c r="B149">
        <v>2014</v>
      </c>
      <c r="C149" s="14">
        <v>43054.608946759261</v>
      </c>
      <c r="D149">
        <v>2</v>
      </c>
      <c r="E149" s="8"/>
    </row>
    <row r="150" spans="1:5">
      <c r="A150" t="s">
        <v>215</v>
      </c>
      <c r="B150">
        <v>2014</v>
      </c>
      <c r="C150" s="14">
        <v>43054.608946759261</v>
      </c>
      <c r="D150">
        <v>3</v>
      </c>
      <c r="E150" s="8"/>
    </row>
    <row r="151" spans="1:5">
      <c r="A151" t="s">
        <v>215</v>
      </c>
      <c r="B151">
        <v>2014</v>
      </c>
      <c r="C151" s="14">
        <v>43054.608946759261</v>
      </c>
      <c r="D151">
        <v>4</v>
      </c>
      <c r="E151" s="8"/>
    </row>
    <row r="152" spans="1:5">
      <c r="A152" t="s">
        <v>215</v>
      </c>
      <c r="B152">
        <v>2013</v>
      </c>
      <c r="C152" s="14">
        <v>43054.608946759261</v>
      </c>
      <c r="D152">
        <v>1</v>
      </c>
    </row>
    <row r="153" spans="1:5">
      <c r="A153" t="s">
        <v>215</v>
      </c>
      <c r="B153">
        <v>2013</v>
      </c>
      <c r="C153" s="14">
        <v>43054.608946759261</v>
      </c>
      <c r="D153">
        <v>2</v>
      </c>
    </row>
    <row r="154" spans="1:5">
      <c r="A154" t="s">
        <v>215</v>
      </c>
      <c r="B154">
        <v>2013</v>
      </c>
      <c r="C154" s="14">
        <v>43054.608946759261</v>
      </c>
      <c r="D154">
        <v>3</v>
      </c>
    </row>
    <row r="155" spans="1:5">
      <c r="A155" t="s">
        <v>215</v>
      </c>
      <c r="B155">
        <v>2013</v>
      </c>
      <c r="C155" s="14">
        <v>43054.608946759261</v>
      </c>
      <c r="D155">
        <v>4</v>
      </c>
    </row>
    <row r="156" spans="1:5">
      <c r="A156" t="s">
        <v>215</v>
      </c>
      <c r="B156">
        <v>2015</v>
      </c>
      <c r="C156" s="14">
        <v>43054.608946759261</v>
      </c>
      <c r="D156">
        <v>1</v>
      </c>
      <c r="E156" t="s">
        <v>7672</v>
      </c>
    </row>
    <row r="157" spans="1:5">
      <c r="A157" t="s">
        <v>215</v>
      </c>
      <c r="B157">
        <v>2015</v>
      </c>
      <c r="C157" s="14">
        <v>43054.608946759261</v>
      </c>
      <c r="D157">
        <v>2</v>
      </c>
      <c r="E157" t="s">
        <v>7672</v>
      </c>
    </row>
    <row r="158" spans="1:5">
      <c r="A158" t="s">
        <v>215</v>
      </c>
      <c r="B158">
        <v>2015</v>
      </c>
      <c r="C158" s="14">
        <v>43054.608946759261</v>
      </c>
      <c r="D158">
        <v>3</v>
      </c>
      <c r="E158" t="s">
        <v>7673</v>
      </c>
    </row>
    <row r="159" spans="1:5">
      <c r="A159" t="s">
        <v>215</v>
      </c>
      <c r="B159">
        <v>2015</v>
      </c>
      <c r="C159" s="14">
        <v>43054.608946759261</v>
      </c>
      <c r="D159">
        <v>4</v>
      </c>
      <c r="E159" t="s">
        <v>7673</v>
      </c>
    </row>
    <row r="160" spans="1:5">
      <c r="A160" t="s">
        <v>205</v>
      </c>
      <c r="B160">
        <v>2013</v>
      </c>
      <c r="C160" s="14">
        <v>43054.608946759261</v>
      </c>
      <c r="D160">
        <v>1</v>
      </c>
      <c r="E160" t="s">
        <v>4515</v>
      </c>
    </row>
    <row r="161" spans="1:5">
      <c r="A161" t="s">
        <v>205</v>
      </c>
      <c r="B161">
        <v>2013</v>
      </c>
      <c r="C161" s="14">
        <v>43054.608946759261</v>
      </c>
      <c r="D161">
        <v>2</v>
      </c>
      <c r="E161" t="s">
        <v>4514</v>
      </c>
    </row>
    <row r="162" spans="1:5">
      <c r="A162" t="s">
        <v>205</v>
      </c>
      <c r="B162">
        <v>2013</v>
      </c>
      <c r="C162" s="14">
        <v>43054.608946759261</v>
      </c>
      <c r="D162">
        <v>3</v>
      </c>
      <c r="E162" t="s">
        <v>4514</v>
      </c>
    </row>
    <row r="163" spans="1:5">
      <c r="A163" t="s">
        <v>205</v>
      </c>
      <c r="B163">
        <v>2013</v>
      </c>
      <c r="C163" s="14">
        <v>43054.608946759261</v>
      </c>
      <c r="D163">
        <v>4</v>
      </c>
      <c r="E163" t="s">
        <v>4514</v>
      </c>
    </row>
    <row r="164" spans="1:5">
      <c r="A164" t="s">
        <v>205</v>
      </c>
      <c r="B164">
        <v>2014</v>
      </c>
      <c r="C164" s="14">
        <v>43054.608946759261</v>
      </c>
      <c r="D164">
        <v>1</v>
      </c>
      <c r="E164" t="s">
        <v>4518</v>
      </c>
    </row>
    <row r="165" spans="1:5">
      <c r="A165" t="s">
        <v>205</v>
      </c>
      <c r="B165">
        <v>2014</v>
      </c>
      <c r="C165" s="14">
        <v>43054.608946759261</v>
      </c>
      <c r="D165">
        <v>2</v>
      </c>
      <c r="E165" t="s">
        <v>4516</v>
      </c>
    </row>
    <row r="166" spans="1:5">
      <c r="A166" t="s">
        <v>205</v>
      </c>
      <c r="B166">
        <v>2014</v>
      </c>
      <c r="C166" s="14">
        <v>43054.608946759261</v>
      </c>
      <c r="D166">
        <v>3</v>
      </c>
      <c r="E166" t="s">
        <v>4517</v>
      </c>
    </row>
    <row r="167" spans="1:5">
      <c r="A167" t="s">
        <v>205</v>
      </c>
      <c r="B167">
        <v>2014</v>
      </c>
      <c r="C167" s="14">
        <v>43054.608946759261</v>
      </c>
      <c r="D167">
        <v>4</v>
      </c>
      <c r="E167" t="s">
        <v>4517</v>
      </c>
    </row>
    <row r="168" spans="1:5">
      <c r="A168" t="s">
        <v>311</v>
      </c>
      <c r="B168">
        <v>2013</v>
      </c>
      <c r="C168" s="14">
        <v>43054.608946759261</v>
      </c>
      <c r="D168">
        <v>2</v>
      </c>
      <c r="E168" t="s">
        <v>4542</v>
      </c>
    </row>
    <row r="169" spans="1:5">
      <c r="A169" t="s">
        <v>311</v>
      </c>
      <c r="B169">
        <v>2013</v>
      </c>
      <c r="C169" s="14">
        <v>43054.608946759261</v>
      </c>
      <c r="D169">
        <v>3</v>
      </c>
      <c r="E169" t="s">
        <v>4542</v>
      </c>
    </row>
    <row r="170" spans="1:5">
      <c r="A170" t="s">
        <v>311</v>
      </c>
      <c r="B170">
        <v>2013</v>
      </c>
      <c r="C170" s="14">
        <v>43054.608946759261</v>
      </c>
      <c r="D170">
        <v>4</v>
      </c>
      <c r="E170" t="s">
        <v>4542</v>
      </c>
    </row>
    <row r="171" spans="1:5">
      <c r="A171" t="s">
        <v>311</v>
      </c>
      <c r="B171">
        <v>2013</v>
      </c>
      <c r="C171" s="14">
        <v>43054.608946759261</v>
      </c>
      <c r="D171">
        <v>1</v>
      </c>
      <c r="E171" t="s">
        <v>4542</v>
      </c>
    </row>
    <row r="172" spans="1:5">
      <c r="A172" t="s">
        <v>311</v>
      </c>
      <c r="B172">
        <v>2014</v>
      </c>
      <c r="C172" s="14">
        <v>43054.608946759261</v>
      </c>
      <c r="D172">
        <v>1</v>
      </c>
      <c r="E172" t="s">
        <v>4543</v>
      </c>
    </row>
    <row r="173" spans="1:5" ht="45">
      <c r="A173" t="s">
        <v>311</v>
      </c>
      <c r="B173">
        <v>2014</v>
      </c>
      <c r="C173" s="14">
        <v>43054.608946759261</v>
      </c>
      <c r="D173">
        <v>2</v>
      </c>
      <c r="E173" s="8" t="s">
        <v>4543</v>
      </c>
    </row>
    <row r="174" spans="1:5">
      <c r="A174" t="s">
        <v>311</v>
      </c>
      <c r="B174">
        <v>2014</v>
      </c>
      <c r="C174" s="14">
        <v>43054.608946759261</v>
      </c>
      <c r="D174">
        <v>3</v>
      </c>
      <c r="E174" t="s">
        <v>4543</v>
      </c>
    </row>
    <row r="175" spans="1:5">
      <c r="A175" t="s">
        <v>311</v>
      </c>
      <c r="B175">
        <v>2014</v>
      </c>
      <c r="C175" s="14">
        <v>43054.608946759261</v>
      </c>
      <c r="D175">
        <v>4</v>
      </c>
      <c r="E175" t="s">
        <v>4543</v>
      </c>
    </row>
    <row r="176" spans="1:5">
      <c r="A176" t="s">
        <v>311</v>
      </c>
      <c r="B176">
        <v>2015</v>
      </c>
      <c r="C176" s="14">
        <v>43054.608946759261</v>
      </c>
      <c r="D176">
        <v>1</v>
      </c>
      <c r="E176" t="s">
        <v>4543</v>
      </c>
    </row>
    <row r="177" spans="1:5">
      <c r="A177" t="s">
        <v>311</v>
      </c>
      <c r="B177">
        <v>2015</v>
      </c>
      <c r="C177" s="14">
        <v>43054.608946759261</v>
      </c>
      <c r="D177">
        <v>2</v>
      </c>
      <c r="E177" t="s">
        <v>4543</v>
      </c>
    </row>
    <row r="178" spans="1:5">
      <c r="A178" t="s">
        <v>311</v>
      </c>
      <c r="B178">
        <v>2015</v>
      </c>
      <c r="C178" s="14">
        <v>43054.608946759261</v>
      </c>
      <c r="D178">
        <v>3</v>
      </c>
      <c r="E178" t="s">
        <v>4543</v>
      </c>
    </row>
    <row r="179" spans="1:5">
      <c r="A179" t="s">
        <v>311</v>
      </c>
      <c r="B179">
        <v>2015</v>
      </c>
      <c r="C179" s="14">
        <v>43054.608946759261</v>
      </c>
      <c r="D179">
        <v>4</v>
      </c>
      <c r="E179" t="s">
        <v>4543</v>
      </c>
    </row>
    <row r="180" spans="1:5">
      <c r="A180" t="s">
        <v>368</v>
      </c>
      <c r="B180">
        <v>2016</v>
      </c>
      <c r="C180" s="14">
        <v>43054.608946759261</v>
      </c>
      <c r="D180">
        <v>1</v>
      </c>
      <c r="E180" t="s">
        <v>4558</v>
      </c>
    </row>
    <row r="181" spans="1:5">
      <c r="A181" t="s">
        <v>368</v>
      </c>
      <c r="B181">
        <v>2016</v>
      </c>
      <c r="C181" s="14">
        <v>43054.608946759261</v>
      </c>
      <c r="D181">
        <v>2</v>
      </c>
      <c r="E181" t="s">
        <v>4553</v>
      </c>
    </row>
    <row r="182" spans="1:5">
      <c r="A182" t="s">
        <v>368</v>
      </c>
      <c r="B182">
        <v>2016</v>
      </c>
      <c r="C182" s="14">
        <v>43054.608946759261</v>
      </c>
      <c r="D182">
        <v>3</v>
      </c>
      <c r="E182" t="s">
        <v>4553</v>
      </c>
    </row>
    <row r="183" spans="1:5">
      <c r="A183" t="s">
        <v>368</v>
      </c>
      <c r="B183">
        <v>2016</v>
      </c>
      <c r="C183" s="14">
        <v>43054.608946759261</v>
      </c>
      <c r="D183">
        <v>4</v>
      </c>
      <c r="E183" t="s">
        <v>4553</v>
      </c>
    </row>
    <row r="184" spans="1:5">
      <c r="A184" t="s">
        <v>180</v>
      </c>
      <c r="B184">
        <v>2016</v>
      </c>
      <c r="C184" s="14">
        <v>43054.608946759261</v>
      </c>
      <c r="D184">
        <v>1</v>
      </c>
    </row>
    <row r="185" spans="1:5">
      <c r="A185" t="s">
        <v>180</v>
      </c>
      <c r="B185">
        <v>2016</v>
      </c>
      <c r="C185" s="14">
        <v>43054.608946759261</v>
      </c>
      <c r="D185">
        <v>2</v>
      </c>
    </row>
    <row r="186" spans="1:5">
      <c r="A186" t="s">
        <v>180</v>
      </c>
      <c r="B186">
        <v>2016</v>
      </c>
      <c r="C186" s="14">
        <v>43054.608946759261</v>
      </c>
      <c r="D186">
        <v>3</v>
      </c>
    </row>
    <row r="187" spans="1:5">
      <c r="A187" t="s">
        <v>180</v>
      </c>
      <c r="B187">
        <v>2016</v>
      </c>
      <c r="C187" s="14">
        <v>43054.608946759261</v>
      </c>
      <c r="D187">
        <v>4</v>
      </c>
    </row>
    <row r="188" spans="1:5">
      <c r="A188" t="s">
        <v>162</v>
      </c>
      <c r="B188">
        <v>2015</v>
      </c>
      <c r="C188" s="14">
        <v>43054.608946759261</v>
      </c>
      <c r="D188">
        <v>1</v>
      </c>
      <c r="E188" t="s">
        <v>4502</v>
      </c>
    </row>
    <row r="189" spans="1:5">
      <c r="A189" t="s">
        <v>162</v>
      </c>
      <c r="B189">
        <v>2015</v>
      </c>
      <c r="C189" s="14">
        <v>43054.608946759261</v>
      </c>
      <c r="D189">
        <v>2</v>
      </c>
      <c r="E189" t="s">
        <v>7678</v>
      </c>
    </row>
    <row r="190" spans="1:5">
      <c r="A190" t="s">
        <v>162</v>
      </c>
      <c r="B190">
        <v>2015</v>
      </c>
      <c r="C190" s="14">
        <v>43054.608946759261</v>
      </c>
      <c r="D190">
        <v>3</v>
      </c>
      <c r="E190" t="s">
        <v>4501</v>
      </c>
    </row>
    <row r="191" spans="1:5">
      <c r="A191" t="s">
        <v>162</v>
      </c>
      <c r="B191">
        <v>2015</v>
      </c>
      <c r="C191" s="14">
        <v>43054.608946759261</v>
      </c>
      <c r="D191">
        <v>4</v>
      </c>
      <c r="E191" t="s">
        <v>4431</v>
      </c>
    </row>
    <row r="192" spans="1:5">
      <c r="A192" t="s">
        <v>300</v>
      </c>
      <c r="B192">
        <v>2016</v>
      </c>
      <c r="C192" s="14">
        <v>43054.608946759261</v>
      </c>
      <c r="D192">
        <v>1</v>
      </c>
      <c r="E192" t="s">
        <v>4541</v>
      </c>
    </row>
    <row r="193" spans="1:5">
      <c r="A193" t="s">
        <v>300</v>
      </c>
      <c r="B193">
        <v>2016</v>
      </c>
      <c r="C193" s="14">
        <v>43054.608946759261</v>
      </c>
      <c r="D193">
        <v>2</v>
      </c>
      <c r="E193" t="s">
        <v>4540</v>
      </c>
    </row>
    <row r="194" spans="1:5">
      <c r="A194" t="s">
        <v>300</v>
      </c>
      <c r="B194">
        <v>2016</v>
      </c>
      <c r="C194" s="14">
        <v>43054.608946759261</v>
      </c>
      <c r="D194">
        <v>3</v>
      </c>
      <c r="E194" t="s">
        <v>4540</v>
      </c>
    </row>
    <row r="195" spans="1:5">
      <c r="A195" t="s">
        <v>300</v>
      </c>
      <c r="B195">
        <v>2016</v>
      </c>
      <c r="C195" s="14">
        <v>43054.608946759261</v>
      </c>
      <c r="D195">
        <v>4</v>
      </c>
      <c r="E195" t="s">
        <v>4540</v>
      </c>
    </row>
    <row r="196" spans="1:5">
      <c r="A196" t="s">
        <v>349</v>
      </c>
      <c r="B196">
        <v>2016</v>
      </c>
      <c r="C196" s="14">
        <v>43054.608946759261</v>
      </c>
      <c r="D196">
        <v>1</v>
      </c>
      <c r="E196" t="s">
        <v>4552</v>
      </c>
    </row>
    <row r="197" spans="1:5">
      <c r="A197" t="s">
        <v>349</v>
      </c>
      <c r="B197">
        <v>2016</v>
      </c>
      <c r="C197" s="14">
        <v>43054.608946759261</v>
      </c>
      <c r="D197">
        <v>2</v>
      </c>
      <c r="E197" t="s">
        <v>4549</v>
      </c>
    </row>
    <row r="198" spans="1:5">
      <c r="A198" t="s">
        <v>349</v>
      </c>
      <c r="B198">
        <v>2016</v>
      </c>
      <c r="C198" s="14">
        <v>43054.608946759261</v>
      </c>
      <c r="D198">
        <v>3</v>
      </c>
      <c r="E198" t="s">
        <v>4550</v>
      </c>
    </row>
    <row r="199" spans="1:5">
      <c r="A199" t="s">
        <v>349</v>
      </c>
      <c r="B199">
        <v>2016</v>
      </c>
      <c r="C199" s="14">
        <v>43054.608946759261</v>
      </c>
      <c r="D199">
        <v>4</v>
      </c>
      <c r="E199" t="s">
        <v>4551</v>
      </c>
    </row>
    <row r="200" spans="1:5">
      <c r="A200" t="s">
        <v>223</v>
      </c>
      <c r="B200">
        <v>2016</v>
      </c>
      <c r="C200" s="14">
        <v>43054.608946759261</v>
      </c>
      <c r="D200">
        <v>1</v>
      </c>
      <c r="E200" t="s">
        <v>7679</v>
      </c>
    </row>
    <row r="201" spans="1:5">
      <c r="A201" t="s">
        <v>223</v>
      </c>
      <c r="B201">
        <v>2016</v>
      </c>
      <c r="C201" s="14">
        <v>43054.608946759261</v>
      </c>
      <c r="D201">
        <v>2</v>
      </c>
      <c r="E201" t="s">
        <v>7679</v>
      </c>
    </row>
    <row r="202" spans="1:5">
      <c r="A202" t="s">
        <v>223</v>
      </c>
      <c r="B202">
        <v>2016</v>
      </c>
      <c r="C202" s="14">
        <v>43054.608946759261</v>
      </c>
      <c r="D202">
        <v>3</v>
      </c>
      <c r="E202" t="s">
        <v>7680</v>
      </c>
    </row>
    <row r="203" spans="1:5">
      <c r="A203" t="s">
        <v>223</v>
      </c>
      <c r="B203">
        <v>2016</v>
      </c>
      <c r="C203" s="14">
        <v>43054.608946759261</v>
      </c>
      <c r="D203">
        <v>4</v>
      </c>
      <c r="E203" t="s">
        <v>7679</v>
      </c>
    </row>
    <row r="204" spans="1:5">
      <c r="A204" t="s">
        <v>336</v>
      </c>
      <c r="B204">
        <v>2016</v>
      </c>
      <c r="C204" s="14">
        <v>43054.608946759261</v>
      </c>
      <c r="D204">
        <v>1</v>
      </c>
      <c r="E204" t="s">
        <v>4548</v>
      </c>
    </row>
    <row r="205" spans="1:5">
      <c r="A205" t="s">
        <v>336</v>
      </c>
      <c r="B205">
        <v>2016</v>
      </c>
      <c r="C205" s="14">
        <v>43054.608946759261</v>
      </c>
      <c r="D205">
        <v>2</v>
      </c>
      <c r="E205" t="s">
        <v>4548</v>
      </c>
    </row>
    <row r="206" spans="1:5">
      <c r="A206" t="s">
        <v>336</v>
      </c>
      <c r="B206">
        <v>2016</v>
      </c>
      <c r="C206" s="14">
        <v>43054.608946759261</v>
      </c>
      <c r="D206">
        <v>3</v>
      </c>
      <c r="E206" t="s">
        <v>4548</v>
      </c>
    </row>
    <row r="207" spans="1:5">
      <c r="A207" t="s">
        <v>336</v>
      </c>
      <c r="B207">
        <v>2016</v>
      </c>
      <c r="C207" s="14">
        <v>43054.608946759261</v>
      </c>
      <c r="D207">
        <v>4</v>
      </c>
      <c r="E207" t="s">
        <v>4548</v>
      </c>
    </row>
    <row r="208" spans="1:5">
      <c r="A208" t="s">
        <v>199</v>
      </c>
      <c r="B208">
        <v>2013</v>
      </c>
      <c r="C208" s="14">
        <v>43054.608946759261</v>
      </c>
      <c r="D208">
        <v>1</v>
      </c>
      <c r="E208" t="s">
        <v>4556</v>
      </c>
    </row>
    <row r="209" spans="1:5">
      <c r="A209" t="s">
        <v>199</v>
      </c>
      <c r="B209">
        <v>2013</v>
      </c>
      <c r="C209" s="14">
        <v>43054.608946759261</v>
      </c>
      <c r="D209">
        <v>2</v>
      </c>
      <c r="E209" t="s">
        <v>4557</v>
      </c>
    </row>
    <row r="210" spans="1:5">
      <c r="A210" t="s">
        <v>199</v>
      </c>
      <c r="B210">
        <v>2013</v>
      </c>
      <c r="C210" s="14">
        <v>43054.608946759261</v>
      </c>
      <c r="D210">
        <v>3</v>
      </c>
      <c r="E210" t="s">
        <v>4508</v>
      </c>
    </row>
    <row r="211" spans="1:5">
      <c r="A211" t="s">
        <v>199</v>
      </c>
      <c r="B211">
        <v>2013</v>
      </c>
      <c r="C211" s="14">
        <v>43054.608946759261</v>
      </c>
      <c r="D211">
        <v>4</v>
      </c>
      <c r="E211" t="s">
        <v>4509</v>
      </c>
    </row>
    <row r="212" spans="1:5">
      <c r="A212" t="s">
        <v>199</v>
      </c>
      <c r="B212">
        <v>2014</v>
      </c>
      <c r="C212" s="14">
        <v>43054.608946759261</v>
      </c>
      <c r="D212">
        <v>1</v>
      </c>
      <c r="E212" t="s">
        <v>4560</v>
      </c>
    </row>
    <row r="213" spans="1:5">
      <c r="A213" t="s">
        <v>199</v>
      </c>
      <c r="B213">
        <v>2014</v>
      </c>
      <c r="C213" s="14">
        <v>43054.608946759261</v>
      </c>
      <c r="D213">
        <v>2</v>
      </c>
      <c r="E213" t="s">
        <v>4561</v>
      </c>
    </row>
    <row r="214" spans="1:5">
      <c r="A214" t="s">
        <v>199</v>
      </c>
      <c r="B214">
        <v>2014</v>
      </c>
      <c r="C214" s="14">
        <v>43054.608946759261</v>
      </c>
      <c r="D214">
        <v>3</v>
      </c>
      <c r="E214" t="s">
        <v>4512</v>
      </c>
    </row>
    <row r="215" spans="1:5">
      <c r="A215" t="s">
        <v>199</v>
      </c>
      <c r="B215">
        <v>2014</v>
      </c>
      <c r="C215" s="14">
        <v>43054.608946759261</v>
      </c>
      <c r="D215">
        <v>4</v>
      </c>
      <c r="E215" t="s">
        <v>4513</v>
      </c>
    </row>
    <row r="216" spans="1:5" ht="409.5">
      <c r="A216" t="s">
        <v>199</v>
      </c>
      <c r="B216">
        <v>2015</v>
      </c>
      <c r="C216" s="14">
        <v>43054.608946759261</v>
      </c>
      <c r="D216">
        <v>1</v>
      </c>
      <c r="E216" s="8" t="s">
        <v>7681</v>
      </c>
    </row>
    <row r="217" spans="1:5">
      <c r="A217" t="s">
        <v>199</v>
      </c>
      <c r="B217">
        <v>2015</v>
      </c>
      <c r="C217" s="14">
        <v>43054.608946759261</v>
      </c>
      <c r="D217">
        <v>2</v>
      </c>
      <c r="E217" t="s">
        <v>4561</v>
      </c>
    </row>
    <row r="218" spans="1:5">
      <c r="A218" t="s">
        <v>199</v>
      </c>
      <c r="B218">
        <v>2015</v>
      </c>
      <c r="C218" s="14">
        <v>43054.608946759261</v>
      </c>
      <c r="D218">
        <v>3</v>
      </c>
      <c r="E218" t="s">
        <v>4512</v>
      </c>
    </row>
    <row r="219" spans="1:5">
      <c r="A219" t="s">
        <v>199</v>
      </c>
      <c r="B219">
        <v>2015</v>
      </c>
      <c r="C219" s="14">
        <v>43054.608946759261</v>
      </c>
      <c r="D219">
        <v>4</v>
      </c>
      <c r="E219" t="s">
        <v>4513</v>
      </c>
    </row>
    <row r="220" spans="1:5">
      <c r="A220" t="s">
        <v>280</v>
      </c>
      <c r="B220">
        <v>2013</v>
      </c>
      <c r="C220" s="14">
        <v>43054.608946759261</v>
      </c>
      <c r="D220">
        <v>1</v>
      </c>
      <c r="E220" t="s">
        <v>4534</v>
      </c>
    </row>
    <row r="221" spans="1:5">
      <c r="A221" t="s">
        <v>280</v>
      </c>
      <c r="B221">
        <v>2013</v>
      </c>
      <c r="C221" s="14">
        <v>43054.608946759261</v>
      </c>
      <c r="D221">
        <v>2</v>
      </c>
      <c r="E221" t="s">
        <v>4531</v>
      </c>
    </row>
    <row r="222" spans="1:5">
      <c r="A222" t="s">
        <v>280</v>
      </c>
      <c r="B222">
        <v>2013</v>
      </c>
      <c r="C222" s="14">
        <v>43054.608946759261</v>
      </c>
      <c r="D222">
        <v>3</v>
      </c>
      <c r="E222" t="s">
        <v>4532</v>
      </c>
    </row>
    <row r="223" spans="1:5">
      <c r="A223" t="s">
        <v>280</v>
      </c>
      <c r="B223">
        <v>2013</v>
      </c>
      <c r="C223" s="14">
        <v>43054.608946759261</v>
      </c>
      <c r="D223">
        <v>4</v>
      </c>
      <c r="E223" t="s">
        <v>4533</v>
      </c>
    </row>
    <row r="224" spans="1:5" ht="315">
      <c r="A224" t="s">
        <v>280</v>
      </c>
      <c r="B224">
        <v>2014</v>
      </c>
      <c r="C224" s="14">
        <v>43054.608946759261</v>
      </c>
      <c r="D224">
        <v>1</v>
      </c>
      <c r="E224" s="8" t="s">
        <v>4534</v>
      </c>
    </row>
    <row r="225" spans="1:5" ht="330">
      <c r="A225" t="s">
        <v>280</v>
      </c>
      <c r="B225">
        <v>2014</v>
      </c>
      <c r="C225" s="14">
        <v>43054.608946759261</v>
      </c>
      <c r="D225">
        <v>2</v>
      </c>
      <c r="E225" s="8" t="s">
        <v>4531</v>
      </c>
    </row>
    <row r="226" spans="1:5" ht="165">
      <c r="A226" t="s">
        <v>280</v>
      </c>
      <c r="B226">
        <v>2014</v>
      </c>
      <c r="C226" s="14">
        <v>43054.608946759261</v>
      </c>
      <c r="D226">
        <v>3</v>
      </c>
      <c r="E226" s="8" t="s">
        <v>4532</v>
      </c>
    </row>
    <row r="227" spans="1:5" ht="210">
      <c r="A227" t="s">
        <v>280</v>
      </c>
      <c r="B227">
        <v>2014</v>
      </c>
      <c r="C227" s="14">
        <v>43054.608946759261</v>
      </c>
      <c r="D227">
        <v>4</v>
      </c>
      <c r="E227" s="8" t="s">
        <v>4533</v>
      </c>
    </row>
    <row r="228" spans="1:5">
      <c r="A228" t="s">
        <v>280</v>
      </c>
      <c r="B228">
        <v>2015</v>
      </c>
      <c r="C228" s="14">
        <v>43054.608946759261</v>
      </c>
      <c r="D228">
        <v>1</v>
      </c>
      <c r="E228" t="s">
        <v>4534</v>
      </c>
    </row>
    <row r="229" spans="1:5">
      <c r="A229" t="s">
        <v>280</v>
      </c>
      <c r="B229">
        <v>2015</v>
      </c>
      <c r="C229" s="14">
        <v>43054.608946759261</v>
      </c>
      <c r="D229">
        <v>2</v>
      </c>
      <c r="E229" t="s">
        <v>4531</v>
      </c>
    </row>
    <row r="230" spans="1:5">
      <c r="A230" t="s">
        <v>280</v>
      </c>
      <c r="B230">
        <v>2015</v>
      </c>
      <c r="C230" s="14">
        <v>43054.608946759261</v>
      </c>
      <c r="D230">
        <v>3</v>
      </c>
      <c r="E230" t="s">
        <v>4532</v>
      </c>
    </row>
    <row r="231" spans="1:5">
      <c r="A231" t="s">
        <v>280</v>
      </c>
      <c r="B231">
        <v>2015</v>
      </c>
      <c r="C231" s="14">
        <v>43054.608946759261</v>
      </c>
      <c r="D231">
        <v>4</v>
      </c>
      <c r="E231" t="s">
        <v>4533</v>
      </c>
    </row>
    <row r="232" spans="1:5">
      <c r="A232" t="s">
        <v>180</v>
      </c>
      <c r="B232">
        <v>2013</v>
      </c>
      <c r="C232" s="14">
        <v>43054.608946759261</v>
      </c>
      <c r="D232">
        <v>1</v>
      </c>
      <c r="E232" s="8"/>
    </row>
    <row r="233" spans="1:5">
      <c r="A233" t="s">
        <v>180</v>
      </c>
      <c r="B233">
        <v>2013</v>
      </c>
      <c r="C233" s="14">
        <v>43054.608946759261</v>
      </c>
      <c r="D233">
        <v>2</v>
      </c>
    </row>
    <row r="234" spans="1:5">
      <c r="A234" t="s">
        <v>180</v>
      </c>
      <c r="B234">
        <v>2013</v>
      </c>
      <c r="C234" s="14">
        <v>43054.608946759261</v>
      </c>
      <c r="D234">
        <v>3</v>
      </c>
    </row>
    <row r="235" spans="1:5">
      <c r="A235" t="s">
        <v>180</v>
      </c>
      <c r="B235">
        <v>2013</v>
      </c>
      <c r="C235" s="14">
        <v>43054.608946759261</v>
      </c>
      <c r="D235">
        <v>4</v>
      </c>
    </row>
    <row r="236" spans="1:5">
      <c r="A236" t="s">
        <v>180</v>
      </c>
      <c r="B236">
        <v>2014</v>
      </c>
      <c r="C236" s="14">
        <v>43054.608946759261</v>
      </c>
      <c r="D236">
        <v>1</v>
      </c>
    </row>
    <row r="237" spans="1:5">
      <c r="A237" t="s">
        <v>180</v>
      </c>
      <c r="B237">
        <v>2014</v>
      </c>
      <c r="C237" s="14">
        <v>43054.608946759261</v>
      </c>
      <c r="D237">
        <v>2</v>
      </c>
    </row>
    <row r="238" spans="1:5">
      <c r="A238" t="s">
        <v>180</v>
      </c>
      <c r="B238">
        <v>2014</v>
      </c>
      <c r="C238" s="14">
        <v>43054.608946759261</v>
      </c>
      <c r="D238">
        <v>3</v>
      </c>
    </row>
    <row r="239" spans="1:5">
      <c r="A239" t="s">
        <v>180</v>
      </c>
      <c r="B239">
        <v>2014</v>
      </c>
      <c r="C239" s="14">
        <v>43054.608946759261</v>
      </c>
      <c r="D239">
        <v>4</v>
      </c>
    </row>
    <row r="240" spans="1:5">
      <c r="A240" t="s">
        <v>180</v>
      </c>
      <c r="B240">
        <v>2015</v>
      </c>
      <c r="C240" s="14">
        <v>43054.608946759261</v>
      </c>
      <c r="D240">
        <v>1</v>
      </c>
    </row>
    <row r="241" spans="1:5">
      <c r="A241" t="s">
        <v>180</v>
      </c>
      <c r="B241">
        <v>2015</v>
      </c>
      <c r="C241" s="14">
        <v>43054.608946759261</v>
      </c>
      <c r="D241">
        <v>2</v>
      </c>
    </row>
    <row r="242" spans="1:5">
      <c r="A242" t="s">
        <v>180</v>
      </c>
      <c r="B242">
        <v>2015</v>
      </c>
      <c r="C242" s="14">
        <v>43054.608946759261</v>
      </c>
      <c r="D242">
        <v>3</v>
      </c>
    </row>
    <row r="243" spans="1:5">
      <c r="A243" t="s">
        <v>180</v>
      </c>
      <c r="B243">
        <v>2015</v>
      </c>
      <c r="C243" s="14">
        <v>43054.608946759261</v>
      </c>
      <c r="D243">
        <v>4</v>
      </c>
    </row>
    <row r="244" spans="1:5">
      <c r="A244" t="s">
        <v>172</v>
      </c>
      <c r="B244">
        <v>2014</v>
      </c>
      <c r="C244" s="14">
        <v>43054.608946759261</v>
      </c>
      <c r="D244">
        <v>1</v>
      </c>
      <c r="E244" t="s">
        <v>7682</v>
      </c>
    </row>
    <row r="245" spans="1:5">
      <c r="A245" t="s">
        <v>172</v>
      </c>
      <c r="B245">
        <v>2014</v>
      </c>
      <c r="C245" s="14">
        <v>43054.608946759261</v>
      </c>
      <c r="D245">
        <v>2</v>
      </c>
      <c r="E245" t="s">
        <v>4503</v>
      </c>
    </row>
    <row r="246" spans="1:5">
      <c r="A246" t="s">
        <v>172</v>
      </c>
      <c r="B246">
        <v>2014</v>
      </c>
      <c r="C246" s="14">
        <v>43054.608946759261</v>
      </c>
      <c r="D246">
        <v>3</v>
      </c>
      <c r="E246" t="s">
        <v>4503</v>
      </c>
    </row>
    <row r="247" spans="1:5">
      <c r="A247" t="s">
        <v>172</v>
      </c>
      <c r="B247">
        <v>2014</v>
      </c>
      <c r="C247" s="14">
        <v>43054.608946759261</v>
      </c>
      <c r="D247">
        <v>4</v>
      </c>
      <c r="E247" t="s">
        <v>4503</v>
      </c>
    </row>
    <row r="248" spans="1:5">
      <c r="A248" t="s">
        <v>172</v>
      </c>
      <c r="B248">
        <v>2013</v>
      </c>
      <c r="C248" s="14">
        <v>43054.608946759261</v>
      </c>
      <c r="D248">
        <v>1</v>
      </c>
      <c r="E248" t="s">
        <v>7682</v>
      </c>
    </row>
    <row r="249" spans="1:5">
      <c r="A249" t="s">
        <v>172</v>
      </c>
      <c r="B249">
        <v>2013</v>
      </c>
      <c r="C249" s="14">
        <v>43054.608946759261</v>
      </c>
      <c r="D249">
        <v>2</v>
      </c>
      <c r="E249" t="s">
        <v>4503</v>
      </c>
    </row>
    <row r="250" spans="1:5">
      <c r="A250" t="s">
        <v>172</v>
      </c>
      <c r="B250">
        <v>2013</v>
      </c>
      <c r="C250" s="14">
        <v>43054.608946759261</v>
      </c>
      <c r="D250">
        <v>3</v>
      </c>
      <c r="E250" t="s">
        <v>4503</v>
      </c>
    </row>
    <row r="251" spans="1:5">
      <c r="A251" t="s">
        <v>172</v>
      </c>
      <c r="B251">
        <v>2013</v>
      </c>
      <c r="C251" s="14">
        <v>43054.608946759261</v>
      </c>
      <c r="D251">
        <v>4</v>
      </c>
      <c r="E251" t="s">
        <v>4503</v>
      </c>
    </row>
    <row r="252" spans="1:5">
      <c r="A252" t="s">
        <v>172</v>
      </c>
      <c r="B252">
        <v>2015</v>
      </c>
      <c r="C252" s="14">
        <v>43054.608946759261</v>
      </c>
      <c r="D252">
        <v>1</v>
      </c>
      <c r="E252" t="s">
        <v>7682</v>
      </c>
    </row>
    <row r="253" spans="1:5">
      <c r="A253" t="s">
        <v>172</v>
      </c>
      <c r="B253">
        <v>2015</v>
      </c>
      <c r="C253" s="14">
        <v>43054.608946759261</v>
      </c>
      <c r="D253">
        <v>2</v>
      </c>
      <c r="E253" t="s">
        <v>4503</v>
      </c>
    </row>
    <row r="254" spans="1:5">
      <c r="A254" t="s">
        <v>172</v>
      </c>
      <c r="B254">
        <v>2015</v>
      </c>
      <c r="C254" s="14">
        <v>43054.608946759261</v>
      </c>
      <c r="D254">
        <v>3</v>
      </c>
      <c r="E254" t="s">
        <v>4503</v>
      </c>
    </row>
    <row r="255" spans="1:5">
      <c r="A255" t="s">
        <v>172</v>
      </c>
      <c r="B255">
        <v>2015</v>
      </c>
      <c r="C255" s="14">
        <v>43054.608946759261</v>
      </c>
      <c r="D255">
        <v>4</v>
      </c>
      <c r="E255" t="s">
        <v>4503</v>
      </c>
    </row>
    <row r="256" spans="1:5">
      <c r="A256" t="s">
        <v>117</v>
      </c>
      <c r="B256">
        <v>2014</v>
      </c>
      <c r="C256" s="14">
        <v>43054.608946759261</v>
      </c>
      <c r="D256">
        <v>1</v>
      </c>
      <c r="E256" t="s">
        <v>4559</v>
      </c>
    </row>
    <row r="257" spans="1:5">
      <c r="A257" t="s">
        <v>117</v>
      </c>
      <c r="B257">
        <v>2014</v>
      </c>
      <c r="C257" s="14">
        <v>43054.608946759261</v>
      </c>
      <c r="D257">
        <v>2</v>
      </c>
      <c r="E257" t="s">
        <v>4494</v>
      </c>
    </row>
    <row r="258" spans="1:5">
      <c r="A258" t="s">
        <v>117</v>
      </c>
      <c r="B258">
        <v>2014</v>
      </c>
      <c r="C258" s="14">
        <v>43054.608946759261</v>
      </c>
      <c r="D258">
        <v>3</v>
      </c>
      <c r="E258" t="s">
        <v>4401</v>
      </c>
    </row>
    <row r="259" spans="1:5">
      <c r="A259" t="s">
        <v>117</v>
      </c>
      <c r="B259">
        <v>2014</v>
      </c>
      <c r="C259" s="14">
        <v>43054.608946759261</v>
      </c>
      <c r="D259">
        <v>4</v>
      </c>
      <c r="E259" t="s">
        <v>4401</v>
      </c>
    </row>
    <row r="260" spans="1:5">
      <c r="A260" t="s">
        <v>117</v>
      </c>
      <c r="B260">
        <v>2015</v>
      </c>
      <c r="C260" s="14">
        <v>43054.608946759261</v>
      </c>
      <c r="D260">
        <v>1</v>
      </c>
      <c r="E260" t="s">
        <v>4559</v>
      </c>
    </row>
    <row r="261" spans="1:5">
      <c r="A261" t="s">
        <v>117</v>
      </c>
      <c r="B261">
        <v>2015</v>
      </c>
      <c r="C261" s="14">
        <v>43054.608946759261</v>
      </c>
      <c r="D261">
        <v>2</v>
      </c>
      <c r="E261" t="s">
        <v>4494</v>
      </c>
    </row>
    <row r="262" spans="1:5">
      <c r="A262" t="s">
        <v>117</v>
      </c>
      <c r="B262">
        <v>2015</v>
      </c>
      <c r="C262" s="14">
        <v>43054.608946759261</v>
      </c>
      <c r="D262">
        <v>3</v>
      </c>
      <c r="E262" t="s">
        <v>4401</v>
      </c>
    </row>
    <row r="263" spans="1:5">
      <c r="A263" t="s">
        <v>117</v>
      </c>
      <c r="B263">
        <v>2015</v>
      </c>
      <c r="C263" s="14">
        <v>43054.608946759261</v>
      </c>
      <c r="D263">
        <v>4</v>
      </c>
      <c r="E263" t="s">
        <v>4401</v>
      </c>
    </row>
    <row r="264" spans="1:5">
      <c r="A264" t="s">
        <v>349</v>
      </c>
      <c r="B264">
        <v>2013</v>
      </c>
      <c r="C264" s="14">
        <v>43054.608946759261</v>
      </c>
      <c r="D264">
        <v>1</v>
      </c>
    </row>
    <row r="265" spans="1:5">
      <c r="A265" t="s">
        <v>349</v>
      </c>
      <c r="B265">
        <v>2013</v>
      </c>
      <c r="C265" s="14">
        <v>43054.608946759261</v>
      </c>
      <c r="D265">
        <v>2</v>
      </c>
    </row>
    <row r="266" spans="1:5">
      <c r="A266" t="s">
        <v>349</v>
      </c>
      <c r="B266">
        <v>2013</v>
      </c>
      <c r="C266" s="14">
        <v>43054.608946759261</v>
      </c>
      <c r="D266">
        <v>3</v>
      </c>
    </row>
    <row r="267" spans="1:5">
      <c r="A267" t="s">
        <v>349</v>
      </c>
      <c r="B267">
        <v>2013</v>
      </c>
      <c r="C267" s="14">
        <v>43054.608946759261</v>
      </c>
      <c r="D267">
        <v>4</v>
      </c>
    </row>
    <row r="268" spans="1:5">
      <c r="A268" t="s">
        <v>349</v>
      </c>
      <c r="B268">
        <v>2014</v>
      </c>
      <c r="C268" s="14">
        <v>43054.608946759261</v>
      </c>
      <c r="D268">
        <v>1</v>
      </c>
      <c r="E268" t="s">
        <v>4552</v>
      </c>
    </row>
    <row r="269" spans="1:5">
      <c r="A269" t="s">
        <v>349</v>
      </c>
      <c r="B269">
        <v>2014</v>
      </c>
      <c r="C269" s="14">
        <v>43054.608946759261</v>
      </c>
      <c r="D269">
        <v>2</v>
      </c>
      <c r="E269" t="s">
        <v>4549</v>
      </c>
    </row>
    <row r="270" spans="1:5">
      <c r="A270" t="s">
        <v>349</v>
      </c>
      <c r="B270">
        <v>2014</v>
      </c>
      <c r="C270" s="14">
        <v>43054.608946759261</v>
      </c>
      <c r="D270">
        <v>3</v>
      </c>
      <c r="E270" t="s">
        <v>4550</v>
      </c>
    </row>
    <row r="271" spans="1:5">
      <c r="A271" t="s">
        <v>349</v>
      </c>
      <c r="B271">
        <v>2014</v>
      </c>
      <c r="C271" s="14">
        <v>43054.608946759261</v>
      </c>
      <c r="D271">
        <v>4</v>
      </c>
      <c r="E271" t="s">
        <v>4551</v>
      </c>
    </row>
    <row r="272" spans="1:5">
      <c r="A272" t="s">
        <v>349</v>
      </c>
      <c r="B272">
        <v>2015</v>
      </c>
      <c r="C272" s="14">
        <v>43054.608946759261</v>
      </c>
      <c r="D272">
        <v>1</v>
      </c>
      <c r="E272" t="s">
        <v>4552</v>
      </c>
    </row>
    <row r="273" spans="1:5">
      <c r="A273" t="s">
        <v>349</v>
      </c>
      <c r="B273">
        <v>2015</v>
      </c>
      <c r="C273" s="14">
        <v>43054.608946759261</v>
      </c>
      <c r="D273">
        <v>2</v>
      </c>
      <c r="E273" t="s">
        <v>4549</v>
      </c>
    </row>
    <row r="274" spans="1:5">
      <c r="A274" t="s">
        <v>349</v>
      </c>
      <c r="B274">
        <v>2015</v>
      </c>
      <c r="C274" s="14">
        <v>43054.608946759261</v>
      </c>
      <c r="D274">
        <v>3</v>
      </c>
      <c r="E274" t="s">
        <v>4550</v>
      </c>
    </row>
    <row r="275" spans="1:5">
      <c r="A275" t="s">
        <v>349</v>
      </c>
      <c r="B275">
        <v>2015</v>
      </c>
      <c r="C275" s="14">
        <v>43054.608946759261</v>
      </c>
      <c r="D275">
        <v>4</v>
      </c>
      <c r="E275" t="s">
        <v>4551</v>
      </c>
    </row>
    <row r="276" spans="1:5">
      <c r="A276" t="s">
        <v>134</v>
      </c>
      <c r="B276">
        <v>2013</v>
      </c>
      <c r="C276" s="14">
        <v>43054.608946759261</v>
      </c>
      <c r="D276">
        <v>1</v>
      </c>
    </row>
    <row r="277" spans="1:5">
      <c r="A277" t="s">
        <v>134</v>
      </c>
      <c r="B277">
        <v>2013</v>
      </c>
      <c r="C277" s="14">
        <v>43054.608946759261</v>
      </c>
      <c r="D277">
        <v>2</v>
      </c>
    </row>
    <row r="278" spans="1:5">
      <c r="A278" t="s">
        <v>134</v>
      </c>
      <c r="B278">
        <v>2013</v>
      </c>
      <c r="C278" s="14">
        <v>43054.608946759261</v>
      </c>
      <c r="D278">
        <v>3</v>
      </c>
    </row>
    <row r="279" spans="1:5">
      <c r="A279" t="s">
        <v>134</v>
      </c>
      <c r="B279">
        <v>2013</v>
      </c>
      <c r="C279" s="14">
        <v>43054.608946759261</v>
      </c>
      <c r="D279">
        <v>4</v>
      </c>
    </row>
    <row r="280" spans="1:5">
      <c r="A280" t="s">
        <v>134</v>
      </c>
      <c r="B280">
        <v>2014</v>
      </c>
      <c r="C280" s="14">
        <v>43054.608946759261</v>
      </c>
      <c r="D280">
        <v>1</v>
      </c>
    </row>
    <row r="281" spans="1:5">
      <c r="A281" t="s">
        <v>134</v>
      </c>
      <c r="B281">
        <v>2014</v>
      </c>
      <c r="C281" s="14">
        <v>43054.608946759261</v>
      </c>
      <c r="D281">
        <v>2</v>
      </c>
    </row>
    <row r="282" spans="1:5">
      <c r="A282" t="s">
        <v>134</v>
      </c>
      <c r="B282">
        <v>2014</v>
      </c>
      <c r="C282" s="14">
        <v>43054.608946759261</v>
      </c>
      <c r="D282">
        <v>3</v>
      </c>
    </row>
    <row r="283" spans="1:5">
      <c r="A283" t="s">
        <v>134</v>
      </c>
      <c r="B283">
        <v>2014</v>
      </c>
      <c r="C283" s="14">
        <v>43054.608946759261</v>
      </c>
      <c r="D283">
        <v>4</v>
      </c>
    </row>
    <row r="284" spans="1:5">
      <c r="A284" t="s">
        <v>134</v>
      </c>
      <c r="B284">
        <v>2015</v>
      </c>
      <c r="C284" s="14">
        <v>43054.608946759261</v>
      </c>
      <c r="D284">
        <v>1</v>
      </c>
    </row>
    <row r="285" spans="1:5">
      <c r="A285" t="s">
        <v>134</v>
      </c>
      <c r="B285">
        <v>2015</v>
      </c>
      <c r="C285" s="14">
        <v>43054.608946759261</v>
      </c>
      <c r="D285">
        <v>2</v>
      </c>
    </row>
    <row r="286" spans="1:5">
      <c r="A286" t="s">
        <v>134</v>
      </c>
      <c r="B286">
        <v>2015</v>
      </c>
      <c r="C286" s="14">
        <v>43054.608946759261</v>
      </c>
      <c r="D286">
        <v>3</v>
      </c>
    </row>
    <row r="287" spans="1:5">
      <c r="A287" t="s">
        <v>134</v>
      </c>
      <c r="B287">
        <v>2015</v>
      </c>
      <c r="C287" s="14">
        <v>43054.608946759261</v>
      </c>
      <c r="D287">
        <v>4</v>
      </c>
    </row>
    <row r="288" spans="1:5">
      <c r="A288" t="s">
        <v>300</v>
      </c>
      <c r="B288">
        <v>2014</v>
      </c>
      <c r="C288" s="14">
        <v>43054.608946759261</v>
      </c>
      <c r="D288">
        <v>1</v>
      </c>
      <c r="E288" t="s">
        <v>4541</v>
      </c>
    </row>
    <row r="289" spans="1:5">
      <c r="A289" t="s">
        <v>300</v>
      </c>
      <c r="B289">
        <v>2014</v>
      </c>
      <c r="C289" s="14">
        <v>43054.608946759261</v>
      </c>
      <c r="D289">
        <v>2</v>
      </c>
      <c r="E289" t="s">
        <v>4540</v>
      </c>
    </row>
    <row r="290" spans="1:5">
      <c r="A290" t="s">
        <v>300</v>
      </c>
      <c r="B290">
        <v>2014</v>
      </c>
      <c r="C290" s="14">
        <v>43054.608946759261</v>
      </c>
      <c r="D290">
        <v>3</v>
      </c>
      <c r="E290" t="s">
        <v>4540</v>
      </c>
    </row>
    <row r="291" spans="1:5">
      <c r="A291" t="s">
        <v>300</v>
      </c>
      <c r="B291">
        <v>2014</v>
      </c>
      <c r="C291" s="14">
        <v>43054.608946759261</v>
      </c>
      <c r="D291">
        <v>4</v>
      </c>
      <c r="E291" t="s">
        <v>4540</v>
      </c>
    </row>
    <row r="292" spans="1:5">
      <c r="A292" t="s">
        <v>300</v>
      </c>
      <c r="B292">
        <v>2013</v>
      </c>
      <c r="C292" s="14">
        <v>43054.608946759261</v>
      </c>
      <c r="D292">
        <v>1</v>
      </c>
      <c r="E292" t="s">
        <v>4541</v>
      </c>
    </row>
    <row r="293" spans="1:5">
      <c r="A293" t="s">
        <v>300</v>
      </c>
      <c r="B293">
        <v>2013</v>
      </c>
      <c r="C293" s="14">
        <v>43054.608946759261</v>
      </c>
      <c r="D293">
        <v>2</v>
      </c>
      <c r="E293" t="s">
        <v>4540</v>
      </c>
    </row>
    <row r="294" spans="1:5">
      <c r="A294" t="s">
        <v>300</v>
      </c>
      <c r="B294">
        <v>2013</v>
      </c>
      <c r="C294" s="14">
        <v>43054.608946759261</v>
      </c>
      <c r="D294">
        <v>3</v>
      </c>
      <c r="E294" t="s">
        <v>4540</v>
      </c>
    </row>
    <row r="295" spans="1:5">
      <c r="A295" t="s">
        <v>300</v>
      </c>
      <c r="B295">
        <v>2013</v>
      </c>
      <c r="C295" s="14">
        <v>43054.608946759261</v>
      </c>
      <c r="D295">
        <v>4</v>
      </c>
      <c r="E295" t="s">
        <v>4540</v>
      </c>
    </row>
    <row r="296" spans="1:5">
      <c r="A296" t="s">
        <v>300</v>
      </c>
      <c r="B296">
        <v>2015</v>
      </c>
      <c r="C296" s="14">
        <v>43054.608946759261</v>
      </c>
      <c r="D296">
        <v>1</v>
      </c>
      <c r="E296" t="s">
        <v>7683</v>
      </c>
    </row>
    <row r="297" spans="1:5">
      <c r="A297" t="s">
        <v>300</v>
      </c>
      <c r="B297">
        <v>2015</v>
      </c>
      <c r="C297" s="14">
        <v>43054.608946759261</v>
      </c>
      <c r="D297">
        <v>2</v>
      </c>
      <c r="E297" t="s">
        <v>4540</v>
      </c>
    </row>
    <row r="298" spans="1:5">
      <c r="A298" t="s">
        <v>300</v>
      </c>
      <c r="B298">
        <v>2015</v>
      </c>
      <c r="C298" s="14">
        <v>43054.608946759261</v>
      </c>
      <c r="D298">
        <v>3</v>
      </c>
      <c r="E298" t="s">
        <v>4540</v>
      </c>
    </row>
    <row r="299" spans="1:5">
      <c r="A299" t="s">
        <v>300</v>
      </c>
      <c r="B299">
        <v>2015</v>
      </c>
      <c r="C299" s="14">
        <v>43054.608946759261</v>
      </c>
      <c r="D299">
        <v>4</v>
      </c>
      <c r="E299" t="s">
        <v>4540</v>
      </c>
    </row>
    <row r="300" spans="1:5">
      <c r="A300" t="s">
        <v>263</v>
      </c>
      <c r="B300">
        <v>2016</v>
      </c>
      <c r="C300" s="14">
        <v>43054.608946759261</v>
      </c>
      <c r="D300">
        <v>1</v>
      </c>
      <c r="E300" t="s">
        <v>7684</v>
      </c>
    </row>
    <row r="301" spans="1:5">
      <c r="A301" t="s">
        <v>263</v>
      </c>
      <c r="B301">
        <v>2016</v>
      </c>
      <c r="C301" s="14">
        <v>43054.608946759261</v>
      </c>
      <c r="D301">
        <v>2</v>
      </c>
      <c r="E301" t="s">
        <v>4527</v>
      </c>
    </row>
    <row r="302" spans="1:5">
      <c r="A302" t="s">
        <v>263</v>
      </c>
      <c r="B302">
        <v>2016</v>
      </c>
      <c r="C302" s="14">
        <v>43054.608946759261</v>
      </c>
      <c r="D302">
        <v>3</v>
      </c>
      <c r="E302" t="s">
        <v>4564</v>
      </c>
    </row>
    <row r="303" spans="1:5">
      <c r="A303" t="s">
        <v>263</v>
      </c>
      <c r="B303">
        <v>2016</v>
      </c>
      <c r="C303" s="14">
        <v>43054.608946759261</v>
      </c>
      <c r="D303">
        <v>4</v>
      </c>
      <c r="E303" t="s">
        <v>4529</v>
      </c>
    </row>
    <row r="304" spans="1:5">
      <c r="A304" t="s">
        <v>162</v>
      </c>
      <c r="B304">
        <v>2013</v>
      </c>
      <c r="C304" s="14">
        <v>43054.608946759261</v>
      </c>
      <c r="D304">
        <v>1</v>
      </c>
      <c r="E304" t="s">
        <v>4502</v>
      </c>
    </row>
    <row r="305" spans="1:5">
      <c r="A305" t="s">
        <v>162</v>
      </c>
      <c r="B305">
        <v>2013</v>
      </c>
      <c r="C305" s="14">
        <v>43054.608946759261</v>
      </c>
      <c r="D305">
        <v>2</v>
      </c>
      <c r="E305" t="s">
        <v>4500</v>
      </c>
    </row>
    <row r="306" spans="1:5">
      <c r="A306" t="s">
        <v>162</v>
      </c>
      <c r="B306">
        <v>2013</v>
      </c>
      <c r="C306" s="14">
        <v>43054.608946759261</v>
      </c>
      <c r="D306">
        <v>3</v>
      </c>
      <c r="E306" t="s">
        <v>4501</v>
      </c>
    </row>
    <row r="307" spans="1:5">
      <c r="A307" t="s">
        <v>162</v>
      </c>
      <c r="B307">
        <v>2013</v>
      </c>
      <c r="C307" s="14">
        <v>43054.608946759261</v>
      </c>
      <c r="D307">
        <v>4</v>
      </c>
      <c r="E307" t="s">
        <v>4431</v>
      </c>
    </row>
    <row r="308" spans="1:5">
      <c r="A308" t="s">
        <v>162</v>
      </c>
      <c r="B308">
        <v>2014</v>
      </c>
      <c r="C308" s="14">
        <v>43054.608946759261</v>
      </c>
      <c r="D308">
        <v>1</v>
      </c>
      <c r="E308" t="s">
        <v>4502</v>
      </c>
    </row>
    <row r="309" spans="1:5">
      <c r="A309" t="s">
        <v>162</v>
      </c>
      <c r="B309">
        <v>2014</v>
      </c>
      <c r="C309" s="14">
        <v>43054.608946759261</v>
      </c>
      <c r="D309">
        <v>2</v>
      </c>
      <c r="E309" t="s">
        <v>4500</v>
      </c>
    </row>
    <row r="310" spans="1:5">
      <c r="A310" t="s">
        <v>162</v>
      </c>
      <c r="B310">
        <v>2014</v>
      </c>
      <c r="C310" s="14">
        <v>43054.608946759261</v>
      </c>
      <c r="D310">
        <v>3</v>
      </c>
      <c r="E310" t="s">
        <v>4501</v>
      </c>
    </row>
    <row r="311" spans="1:5">
      <c r="A311" t="s">
        <v>162</v>
      </c>
      <c r="B311">
        <v>2014</v>
      </c>
      <c r="C311" s="14">
        <v>43054.608946759261</v>
      </c>
      <c r="D311">
        <v>4</v>
      </c>
      <c r="E311" t="s">
        <v>4431</v>
      </c>
    </row>
    <row r="312" spans="1:5">
      <c r="A312" t="s">
        <v>336</v>
      </c>
      <c r="B312">
        <v>2014</v>
      </c>
      <c r="C312" s="14">
        <v>43054.608946759261</v>
      </c>
      <c r="D312">
        <v>1</v>
      </c>
      <c r="E312" t="s">
        <v>4548</v>
      </c>
    </row>
    <row r="313" spans="1:5">
      <c r="A313" t="s">
        <v>336</v>
      </c>
      <c r="B313">
        <v>2014</v>
      </c>
      <c r="C313" s="14">
        <v>43054.608946759261</v>
      </c>
      <c r="D313">
        <v>2</v>
      </c>
      <c r="E313" t="s">
        <v>4548</v>
      </c>
    </row>
    <row r="314" spans="1:5">
      <c r="A314" t="s">
        <v>336</v>
      </c>
      <c r="B314">
        <v>2014</v>
      </c>
      <c r="C314" s="14">
        <v>43054.608946759261</v>
      </c>
      <c r="D314">
        <v>3</v>
      </c>
      <c r="E314" t="s">
        <v>4548</v>
      </c>
    </row>
    <row r="315" spans="1:5">
      <c r="A315" t="s">
        <v>336</v>
      </c>
      <c r="B315">
        <v>2014</v>
      </c>
      <c r="C315" s="14">
        <v>43054.608946759261</v>
      </c>
      <c r="D315">
        <v>4</v>
      </c>
      <c r="E315" t="s">
        <v>4548</v>
      </c>
    </row>
    <row r="316" spans="1:5">
      <c r="A316" t="s">
        <v>336</v>
      </c>
      <c r="B316">
        <v>2013</v>
      </c>
      <c r="C316" s="14">
        <v>43054.608946759261</v>
      </c>
      <c r="D316">
        <v>1</v>
      </c>
      <c r="E316" t="s">
        <v>4548</v>
      </c>
    </row>
    <row r="317" spans="1:5">
      <c r="A317" t="s">
        <v>336</v>
      </c>
      <c r="B317">
        <v>2013</v>
      </c>
      <c r="C317" s="14">
        <v>43054.608946759261</v>
      </c>
      <c r="D317">
        <v>2</v>
      </c>
      <c r="E317" t="s">
        <v>4548</v>
      </c>
    </row>
    <row r="318" spans="1:5">
      <c r="A318" t="s">
        <v>336</v>
      </c>
      <c r="B318">
        <v>2013</v>
      </c>
      <c r="C318" s="14">
        <v>43054.608946759261</v>
      </c>
      <c r="D318">
        <v>3</v>
      </c>
      <c r="E318" t="s">
        <v>4548</v>
      </c>
    </row>
    <row r="319" spans="1:5">
      <c r="A319" t="s">
        <v>336</v>
      </c>
      <c r="B319">
        <v>2013</v>
      </c>
      <c r="C319" s="14">
        <v>43054.608946759261</v>
      </c>
      <c r="D319">
        <v>4</v>
      </c>
      <c r="E319" t="s">
        <v>4548</v>
      </c>
    </row>
    <row r="320" spans="1:5">
      <c r="A320" t="s">
        <v>336</v>
      </c>
      <c r="B320">
        <v>2015</v>
      </c>
      <c r="C320" s="14">
        <v>43054.608946759261</v>
      </c>
      <c r="D320">
        <v>1</v>
      </c>
      <c r="E320" t="s">
        <v>4548</v>
      </c>
    </row>
    <row r="321" spans="1:5">
      <c r="A321" t="s">
        <v>336</v>
      </c>
      <c r="B321">
        <v>2015</v>
      </c>
      <c r="C321" s="14">
        <v>43054.608946759261</v>
      </c>
      <c r="D321">
        <v>2</v>
      </c>
      <c r="E321" t="s">
        <v>4548</v>
      </c>
    </row>
    <row r="322" spans="1:5">
      <c r="A322" t="s">
        <v>336</v>
      </c>
      <c r="B322">
        <v>2015</v>
      </c>
      <c r="C322" s="14">
        <v>43054.608946759261</v>
      </c>
      <c r="D322">
        <v>3</v>
      </c>
      <c r="E322" t="s">
        <v>4548</v>
      </c>
    </row>
    <row r="323" spans="1:5">
      <c r="A323" t="s">
        <v>336</v>
      </c>
      <c r="B323">
        <v>2015</v>
      </c>
      <c r="C323" s="14">
        <v>43054.608946759261</v>
      </c>
      <c r="D323">
        <v>4</v>
      </c>
      <c r="E323" t="s">
        <v>4548</v>
      </c>
    </row>
    <row r="324" spans="1:5">
      <c r="A324" t="s">
        <v>380</v>
      </c>
      <c r="B324">
        <v>2014</v>
      </c>
      <c r="C324" s="14">
        <v>43054.608946759261</v>
      </c>
      <c r="D324">
        <v>1</v>
      </c>
    </row>
    <row r="325" spans="1:5">
      <c r="A325" t="s">
        <v>380</v>
      </c>
      <c r="B325">
        <v>2014</v>
      </c>
      <c r="C325" s="14">
        <v>43054.608946759261</v>
      </c>
      <c r="D325">
        <v>2</v>
      </c>
    </row>
    <row r="326" spans="1:5">
      <c r="A326" t="s">
        <v>380</v>
      </c>
      <c r="B326">
        <v>2014</v>
      </c>
      <c r="C326" s="14">
        <v>43054.608946759261</v>
      </c>
      <c r="D326">
        <v>3</v>
      </c>
    </row>
    <row r="327" spans="1:5">
      <c r="A327" t="s">
        <v>380</v>
      </c>
      <c r="B327">
        <v>2014</v>
      </c>
      <c r="C327" s="14">
        <v>43054.608946759261</v>
      </c>
      <c r="D327">
        <v>4</v>
      </c>
    </row>
    <row r="328" spans="1:5">
      <c r="A328" t="s">
        <v>380</v>
      </c>
      <c r="B328">
        <v>2013</v>
      </c>
      <c r="C328" s="14">
        <v>43054.608946759261</v>
      </c>
      <c r="D328">
        <v>1</v>
      </c>
    </row>
    <row r="329" spans="1:5">
      <c r="A329" t="s">
        <v>380</v>
      </c>
      <c r="B329">
        <v>2013</v>
      </c>
      <c r="C329" s="14">
        <v>43054.608946759261</v>
      </c>
      <c r="D329">
        <v>2</v>
      </c>
    </row>
    <row r="330" spans="1:5">
      <c r="A330" t="s">
        <v>380</v>
      </c>
      <c r="B330">
        <v>2013</v>
      </c>
      <c r="C330" s="14">
        <v>43054.608946759261</v>
      </c>
      <c r="D330">
        <v>3</v>
      </c>
    </row>
    <row r="331" spans="1:5">
      <c r="A331" t="s">
        <v>380</v>
      </c>
      <c r="B331">
        <v>2013</v>
      </c>
      <c r="C331" s="14">
        <v>43054.608946759261</v>
      </c>
      <c r="D331">
        <v>4</v>
      </c>
    </row>
    <row r="332" spans="1:5">
      <c r="A332" t="s">
        <v>380</v>
      </c>
      <c r="B332">
        <v>2015</v>
      </c>
      <c r="C332" s="14">
        <v>43054.608946759261</v>
      </c>
      <c r="D332">
        <v>1</v>
      </c>
    </row>
    <row r="333" spans="1:5">
      <c r="A333" t="s">
        <v>380</v>
      </c>
      <c r="B333">
        <v>2015</v>
      </c>
      <c r="C333" s="14">
        <v>43054.608946759261</v>
      </c>
      <c r="D333">
        <v>2</v>
      </c>
    </row>
    <row r="334" spans="1:5">
      <c r="A334" t="s">
        <v>380</v>
      </c>
      <c r="B334">
        <v>2015</v>
      </c>
      <c r="C334" s="14">
        <v>43054.608946759261</v>
      </c>
      <c r="D334">
        <v>3</v>
      </c>
    </row>
    <row r="335" spans="1:5">
      <c r="A335" t="s">
        <v>380</v>
      </c>
      <c r="B335">
        <v>2015</v>
      </c>
      <c r="C335" s="14">
        <v>43054.608946759261</v>
      </c>
      <c r="D335">
        <v>4</v>
      </c>
    </row>
    <row r="336" spans="1:5">
      <c r="A336" t="s">
        <v>199</v>
      </c>
      <c r="B336">
        <v>2016</v>
      </c>
      <c r="C336" s="14">
        <v>43054.608946759261</v>
      </c>
      <c r="D336">
        <v>1</v>
      </c>
      <c r="E336" t="s">
        <v>7685</v>
      </c>
    </row>
    <row r="337" spans="1:5">
      <c r="A337" t="s">
        <v>199</v>
      </c>
      <c r="B337">
        <v>2016</v>
      </c>
      <c r="C337" s="14">
        <v>43054.608946759261</v>
      </c>
      <c r="D337">
        <v>2</v>
      </c>
      <c r="E337" t="s">
        <v>4561</v>
      </c>
    </row>
    <row r="338" spans="1:5">
      <c r="A338" t="s">
        <v>199</v>
      </c>
      <c r="B338">
        <v>2016</v>
      </c>
      <c r="C338" s="14">
        <v>43054.608946759261</v>
      </c>
      <c r="D338">
        <v>3</v>
      </c>
      <c r="E338" t="s">
        <v>4512</v>
      </c>
    </row>
    <row r="339" spans="1:5">
      <c r="A339" t="s">
        <v>199</v>
      </c>
      <c r="B339">
        <v>2016</v>
      </c>
      <c r="C339" s="14">
        <v>43054.608946759261</v>
      </c>
      <c r="D339">
        <v>4</v>
      </c>
      <c r="E339" t="s">
        <v>4513</v>
      </c>
    </row>
    <row r="340" spans="1:5">
      <c r="A340" t="s">
        <v>147</v>
      </c>
      <c r="B340">
        <v>2013</v>
      </c>
      <c r="C340" s="14">
        <v>43054.608946759261</v>
      </c>
      <c r="D340">
        <v>1</v>
      </c>
    </row>
    <row r="341" spans="1:5">
      <c r="A341" t="s">
        <v>147</v>
      </c>
      <c r="B341">
        <v>2013</v>
      </c>
      <c r="C341" s="14">
        <v>43054.608946759261</v>
      </c>
      <c r="D341">
        <v>2</v>
      </c>
    </row>
    <row r="342" spans="1:5">
      <c r="A342" t="s">
        <v>147</v>
      </c>
      <c r="B342">
        <v>2013</v>
      </c>
      <c r="C342" s="14">
        <v>43054.608946759261</v>
      </c>
      <c r="D342">
        <v>3</v>
      </c>
    </row>
    <row r="343" spans="1:5">
      <c r="A343" t="s">
        <v>147</v>
      </c>
      <c r="B343">
        <v>2013</v>
      </c>
      <c r="C343" s="14">
        <v>43054.608946759261</v>
      </c>
      <c r="D343">
        <v>4</v>
      </c>
    </row>
    <row r="344" spans="1:5">
      <c r="A344" t="s">
        <v>147</v>
      </c>
      <c r="B344">
        <v>2014</v>
      </c>
      <c r="C344" s="14">
        <v>43054.608946759261</v>
      </c>
      <c r="D344">
        <v>1</v>
      </c>
    </row>
    <row r="345" spans="1:5">
      <c r="A345" t="s">
        <v>147</v>
      </c>
      <c r="B345">
        <v>2014</v>
      </c>
      <c r="C345" s="14">
        <v>43054.608946759261</v>
      </c>
      <c r="D345">
        <v>2</v>
      </c>
    </row>
    <row r="346" spans="1:5">
      <c r="A346" t="s">
        <v>147</v>
      </c>
      <c r="B346">
        <v>2014</v>
      </c>
      <c r="C346" s="14">
        <v>43054.608946759261</v>
      </c>
      <c r="D346">
        <v>3</v>
      </c>
    </row>
    <row r="347" spans="1:5">
      <c r="A347" t="s">
        <v>147</v>
      </c>
      <c r="B347">
        <v>2014</v>
      </c>
      <c r="C347" s="14">
        <v>43054.608946759261</v>
      </c>
      <c r="D347">
        <v>4</v>
      </c>
    </row>
    <row r="348" spans="1:5">
      <c r="A348" t="s">
        <v>147</v>
      </c>
      <c r="B348">
        <v>2015</v>
      </c>
      <c r="C348" s="14">
        <v>43054.608946759261</v>
      </c>
      <c r="D348">
        <v>1</v>
      </c>
      <c r="E348" t="s">
        <v>1506</v>
      </c>
    </row>
    <row r="349" spans="1:5">
      <c r="A349" t="s">
        <v>147</v>
      </c>
      <c r="B349">
        <v>2015</v>
      </c>
      <c r="C349" s="14">
        <v>43054.608946759261</v>
      </c>
      <c r="D349">
        <v>2</v>
      </c>
      <c r="E349" t="s">
        <v>1506</v>
      </c>
    </row>
    <row r="350" spans="1:5">
      <c r="A350" t="s">
        <v>147</v>
      </c>
      <c r="B350">
        <v>2015</v>
      </c>
      <c r="C350" s="14">
        <v>43054.608946759261</v>
      </c>
      <c r="D350">
        <v>3</v>
      </c>
      <c r="E350" t="s">
        <v>1506</v>
      </c>
    </row>
    <row r="351" spans="1:5">
      <c r="A351" t="s">
        <v>147</v>
      </c>
      <c r="B351">
        <v>2015</v>
      </c>
      <c r="C351" s="14">
        <v>43054.608946759261</v>
      </c>
      <c r="D351">
        <v>4</v>
      </c>
      <c r="E351" t="s">
        <v>1506</v>
      </c>
    </row>
    <row r="352" spans="1:5">
      <c r="A352" t="s">
        <v>248</v>
      </c>
      <c r="B352">
        <v>2013</v>
      </c>
      <c r="C352" s="14">
        <v>43054.608946759261</v>
      </c>
      <c r="D352">
        <v>1</v>
      </c>
    </row>
    <row r="353" spans="1:5">
      <c r="A353" t="s">
        <v>248</v>
      </c>
      <c r="B353">
        <v>2013</v>
      </c>
      <c r="C353" s="14">
        <v>43054.608946759261</v>
      </c>
      <c r="D353">
        <v>2</v>
      </c>
    </row>
    <row r="354" spans="1:5">
      <c r="A354" t="s">
        <v>248</v>
      </c>
      <c r="B354">
        <v>2013</v>
      </c>
      <c r="C354" s="14">
        <v>43054.608946759261</v>
      </c>
      <c r="D354">
        <v>3</v>
      </c>
    </row>
    <row r="355" spans="1:5">
      <c r="A355" t="s">
        <v>248</v>
      </c>
      <c r="B355">
        <v>2013</v>
      </c>
      <c r="C355" s="14">
        <v>43054.608946759261</v>
      </c>
      <c r="D355">
        <v>4</v>
      </c>
    </row>
    <row r="356" spans="1:5">
      <c r="A356" t="s">
        <v>248</v>
      </c>
      <c r="B356">
        <v>2014</v>
      </c>
      <c r="C356" s="14">
        <v>43054.608946759261</v>
      </c>
      <c r="D356">
        <v>1</v>
      </c>
      <c r="E356" t="s">
        <v>4524</v>
      </c>
    </row>
    <row r="357" spans="1:5">
      <c r="A357" t="s">
        <v>248</v>
      </c>
      <c r="B357">
        <v>2014</v>
      </c>
      <c r="C357" s="14">
        <v>43054.608946759261</v>
      </c>
      <c r="D357">
        <v>2</v>
      </c>
      <c r="E357" t="s">
        <v>4524</v>
      </c>
    </row>
    <row r="358" spans="1:5">
      <c r="A358" t="s">
        <v>248</v>
      </c>
      <c r="B358">
        <v>2014</v>
      </c>
      <c r="C358" s="14">
        <v>43054.608946759261</v>
      </c>
      <c r="D358">
        <v>3</v>
      </c>
      <c r="E358" t="s">
        <v>4524</v>
      </c>
    </row>
    <row r="359" spans="1:5">
      <c r="A359" t="s">
        <v>248</v>
      </c>
      <c r="B359">
        <v>2014</v>
      </c>
      <c r="C359" s="14">
        <v>43054.608946759261</v>
      </c>
      <c r="D359">
        <v>4</v>
      </c>
      <c r="E359" t="s">
        <v>4524</v>
      </c>
    </row>
    <row r="360" spans="1:5">
      <c r="A360" t="s">
        <v>248</v>
      </c>
      <c r="B360">
        <v>2015</v>
      </c>
      <c r="C360" s="14">
        <v>43054.608946759261</v>
      </c>
      <c r="D360">
        <v>1</v>
      </c>
      <c r="E360" t="s">
        <v>4524</v>
      </c>
    </row>
    <row r="361" spans="1:5">
      <c r="A361" t="s">
        <v>248</v>
      </c>
      <c r="B361">
        <v>2015</v>
      </c>
      <c r="C361" s="14">
        <v>43054.608946759261</v>
      </c>
      <c r="D361">
        <v>2</v>
      </c>
      <c r="E361" t="s">
        <v>4524</v>
      </c>
    </row>
    <row r="362" spans="1:5">
      <c r="A362" t="s">
        <v>248</v>
      </c>
      <c r="B362">
        <v>2015</v>
      </c>
      <c r="C362" s="14">
        <v>43054.608946759261</v>
      </c>
      <c r="D362">
        <v>3</v>
      </c>
      <c r="E362" t="s">
        <v>4524</v>
      </c>
    </row>
    <row r="363" spans="1:5">
      <c r="A363" t="s">
        <v>248</v>
      </c>
      <c r="B363">
        <v>2015</v>
      </c>
      <c r="C363" s="14">
        <v>43054.608946759261</v>
      </c>
      <c r="D363">
        <v>4</v>
      </c>
      <c r="E363" t="s">
        <v>4524</v>
      </c>
    </row>
    <row r="364" spans="1:5">
      <c r="A364" t="s">
        <v>318</v>
      </c>
      <c r="B364">
        <v>2013</v>
      </c>
      <c r="C364" s="14">
        <v>43054.608946759261</v>
      </c>
      <c r="D364">
        <v>1</v>
      </c>
    </row>
    <row r="365" spans="1:5">
      <c r="A365" t="s">
        <v>318</v>
      </c>
      <c r="B365">
        <v>2013</v>
      </c>
      <c r="C365" s="14">
        <v>43054.608946759261</v>
      </c>
      <c r="D365">
        <v>2</v>
      </c>
    </row>
    <row r="366" spans="1:5">
      <c r="A366" t="s">
        <v>318</v>
      </c>
      <c r="B366">
        <v>2013</v>
      </c>
      <c r="C366" s="14">
        <v>43054.608946759261</v>
      </c>
      <c r="D366">
        <v>3</v>
      </c>
    </row>
    <row r="367" spans="1:5">
      <c r="A367" t="s">
        <v>318</v>
      </c>
      <c r="B367">
        <v>2013</v>
      </c>
      <c r="C367" s="14">
        <v>43054.608946759261</v>
      </c>
      <c r="D367">
        <v>4</v>
      </c>
    </row>
    <row r="368" spans="1:5">
      <c r="A368" t="s">
        <v>318</v>
      </c>
      <c r="B368">
        <v>2014</v>
      </c>
      <c r="C368" s="14">
        <v>43054.608946759261</v>
      </c>
      <c r="D368">
        <v>1</v>
      </c>
      <c r="E368" t="s">
        <v>7686</v>
      </c>
    </row>
    <row r="369" spans="1:5">
      <c r="A369" t="s">
        <v>318</v>
      </c>
      <c r="B369">
        <v>2014</v>
      </c>
      <c r="C369" s="14">
        <v>43054.608946759261</v>
      </c>
      <c r="D369">
        <v>2</v>
      </c>
    </row>
    <row r="370" spans="1:5">
      <c r="A370" t="s">
        <v>318</v>
      </c>
      <c r="B370">
        <v>2014</v>
      </c>
      <c r="C370" s="14">
        <v>43054.608946759261</v>
      </c>
      <c r="D370">
        <v>3</v>
      </c>
    </row>
    <row r="371" spans="1:5">
      <c r="A371" t="s">
        <v>318</v>
      </c>
      <c r="B371">
        <v>2014</v>
      </c>
      <c r="C371" s="14">
        <v>43054.608946759261</v>
      </c>
      <c r="D371">
        <v>4</v>
      </c>
    </row>
    <row r="372" spans="1:5">
      <c r="A372" t="s">
        <v>318</v>
      </c>
      <c r="B372">
        <v>2015</v>
      </c>
      <c r="C372" s="14">
        <v>43054.608946759261</v>
      </c>
      <c r="D372">
        <v>1</v>
      </c>
      <c r="E372" t="s">
        <v>7687</v>
      </c>
    </row>
    <row r="373" spans="1:5">
      <c r="A373" t="s">
        <v>318</v>
      </c>
      <c r="B373">
        <v>2015</v>
      </c>
      <c r="C373" s="14">
        <v>43054.608946759261</v>
      </c>
      <c r="D373">
        <v>2</v>
      </c>
    </row>
    <row r="374" spans="1:5">
      <c r="A374" t="s">
        <v>318</v>
      </c>
      <c r="B374">
        <v>2015</v>
      </c>
      <c r="C374" s="14">
        <v>43054.608946759261</v>
      </c>
      <c r="D374">
        <v>3</v>
      </c>
    </row>
    <row r="375" spans="1:5">
      <c r="A375" t="s">
        <v>318</v>
      </c>
      <c r="B375">
        <v>2015</v>
      </c>
      <c r="C375" s="14">
        <v>43054.608946759261</v>
      </c>
      <c r="D375">
        <v>4</v>
      </c>
    </row>
    <row r="376" spans="1:5">
      <c r="A376" t="s">
        <v>205</v>
      </c>
      <c r="B376">
        <v>2015</v>
      </c>
      <c r="C376" s="14">
        <v>43054.608946759261</v>
      </c>
      <c r="D376">
        <v>1</v>
      </c>
      <c r="E376" t="s">
        <v>4518</v>
      </c>
    </row>
    <row r="377" spans="1:5">
      <c r="A377" t="s">
        <v>205</v>
      </c>
      <c r="B377">
        <v>2015</v>
      </c>
      <c r="C377" s="14">
        <v>43054.608946759261</v>
      </c>
      <c r="D377">
        <v>2</v>
      </c>
      <c r="E377" t="s">
        <v>4516</v>
      </c>
    </row>
    <row r="378" spans="1:5">
      <c r="A378" t="s">
        <v>205</v>
      </c>
      <c r="B378">
        <v>2015</v>
      </c>
      <c r="C378" s="14">
        <v>43054.608946759261</v>
      </c>
      <c r="D378">
        <v>3</v>
      </c>
      <c r="E378" t="s">
        <v>4517</v>
      </c>
    </row>
    <row r="379" spans="1:5">
      <c r="A379" t="s">
        <v>205</v>
      </c>
      <c r="B379">
        <v>2015</v>
      </c>
      <c r="C379" s="14">
        <v>43054.608946759261</v>
      </c>
      <c r="D379">
        <v>4</v>
      </c>
      <c r="E379" t="s">
        <v>4517</v>
      </c>
    </row>
    <row r="380" spans="1:5">
      <c r="A380" t="s">
        <v>272</v>
      </c>
      <c r="B380">
        <v>2016</v>
      </c>
      <c r="C380" s="14">
        <v>43054.608946759261</v>
      </c>
      <c r="D380">
        <v>1</v>
      </c>
      <c r="E380" t="s">
        <v>7674</v>
      </c>
    </row>
    <row r="381" spans="1:5">
      <c r="A381" t="s">
        <v>272</v>
      </c>
      <c r="B381">
        <v>2016</v>
      </c>
      <c r="C381" s="14">
        <v>43054.608946759261</v>
      </c>
      <c r="D381">
        <v>2</v>
      </c>
      <c r="E381" t="s">
        <v>7674</v>
      </c>
    </row>
    <row r="382" spans="1:5">
      <c r="A382" t="s">
        <v>272</v>
      </c>
      <c r="B382">
        <v>2016</v>
      </c>
      <c r="C382" s="14">
        <v>43054.608946759261</v>
      </c>
      <c r="D382">
        <v>3</v>
      </c>
      <c r="E382" t="s">
        <v>7674</v>
      </c>
    </row>
    <row r="383" spans="1:5">
      <c r="A383" t="s">
        <v>272</v>
      </c>
      <c r="B383">
        <v>2016</v>
      </c>
      <c r="C383" s="14">
        <v>43054.608946759261</v>
      </c>
      <c r="D383">
        <v>4</v>
      </c>
      <c r="E383" t="s">
        <v>7674</v>
      </c>
    </row>
    <row r="384" spans="1:5">
      <c r="A384" t="s">
        <v>232</v>
      </c>
      <c r="B384">
        <v>2016</v>
      </c>
      <c r="C384" s="14">
        <v>43054.608946759261</v>
      </c>
      <c r="D384">
        <v>1</v>
      </c>
      <c r="E384" t="s">
        <v>7668</v>
      </c>
    </row>
    <row r="385" spans="1:5">
      <c r="A385" t="s">
        <v>232</v>
      </c>
      <c r="B385">
        <v>2016</v>
      </c>
      <c r="C385" s="14">
        <v>43054.608946759261</v>
      </c>
      <c r="D385">
        <v>2</v>
      </c>
      <c r="E385" t="s">
        <v>7669</v>
      </c>
    </row>
    <row r="386" spans="1:5">
      <c r="A386" t="s">
        <v>232</v>
      </c>
      <c r="B386">
        <v>2016</v>
      </c>
      <c r="C386" s="14">
        <v>43054.608946759261</v>
      </c>
      <c r="D386">
        <v>3</v>
      </c>
      <c r="E386" t="s">
        <v>7669</v>
      </c>
    </row>
    <row r="387" spans="1:5">
      <c r="A387" t="s">
        <v>232</v>
      </c>
      <c r="B387">
        <v>2016</v>
      </c>
      <c r="C387" s="14">
        <v>43054.608946759261</v>
      </c>
      <c r="D387">
        <v>4</v>
      </c>
      <c r="E387" t="s">
        <v>7669</v>
      </c>
    </row>
    <row r="388" spans="1:5">
      <c r="A388" t="s">
        <v>380</v>
      </c>
      <c r="B388">
        <v>2016</v>
      </c>
      <c r="C388" s="14">
        <v>43054.608946759261</v>
      </c>
      <c r="D388">
        <v>1</v>
      </c>
    </row>
    <row r="389" spans="1:5">
      <c r="A389" t="s">
        <v>380</v>
      </c>
      <c r="B389">
        <v>2016</v>
      </c>
      <c r="C389" s="14">
        <v>43054.608946759261</v>
      </c>
      <c r="D389">
        <v>2</v>
      </c>
    </row>
    <row r="390" spans="1:5">
      <c r="A390" t="s">
        <v>380</v>
      </c>
      <c r="B390">
        <v>2016</v>
      </c>
      <c r="C390" s="14">
        <v>43054.608946759261</v>
      </c>
      <c r="D390">
        <v>3</v>
      </c>
    </row>
    <row r="391" spans="1:5">
      <c r="A391" t="s">
        <v>380</v>
      </c>
      <c r="B391">
        <v>2016</v>
      </c>
      <c r="C391" s="14">
        <v>43054.608946759261</v>
      </c>
      <c r="D391">
        <v>4</v>
      </c>
    </row>
    <row r="392" spans="1:5">
      <c r="A392" t="s">
        <v>126</v>
      </c>
      <c r="B392">
        <v>2013</v>
      </c>
      <c r="C392" s="14">
        <v>43054.608946759261</v>
      </c>
      <c r="D392">
        <v>1</v>
      </c>
      <c r="E392" t="s">
        <v>4496</v>
      </c>
    </row>
    <row r="393" spans="1:5">
      <c r="A393" t="s">
        <v>126</v>
      </c>
      <c r="B393">
        <v>2013</v>
      </c>
      <c r="C393" s="14">
        <v>43054.608946759261</v>
      </c>
      <c r="D393">
        <v>2</v>
      </c>
      <c r="E393" t="s">
        <v>4496</v>
      </c>
    </row>
    <row r="394" spans="1:5">
      <c r="A394" t="s">
        <v>126</v>
      </c>
      <c r="B394">
        <v>2013</v>
      </c>
      <c r="C394" s="14">
        <v>43054.608946759261</v>
      </c>
      <c r="D394">
        <v>3</v>
      </c>
      <c r="E394" t="s">
        <v>4496</v>
      </c>
    </row>
    <row r="395" spans="1:5">
      <c r="A395" t="s">
        <v>126</v>
      </c>
      <c r="B395">
        <v>2013</v>
      </c>
      <c r="C395" s="14">
        <v>43054.608946759261</v>
      </c>
      <c r="D395">
        <v>4</v>
      </c>
      <c r="E395" t="s">
        <v>4496</v>
      </c>
    </row>
    <row r="396" spans="1:5">
      <c r="A396" t="s">
        <v>126</v>
      </c>
      <c r="B396">
        <v>2014</v>
      </c>
      <c r="C396" s="14">
        <v>43054.608946759261</v>
      </c>
      <c r="D396">
        <v>1</v>
      </c>
      <c r="E396" t="s">
        <v>4496</v>
      </c>
    </row>
    <row r="397" spans="1:5">
      <c r="A397" t="s">
        <v>126</v>
      </c>
      <c r="B397">
        <v>2014</v>
      </c>
      <c r="C397" s="14">
        <v>43054.608946759261</v>
      </c>
      <c r="D397">
        <v>2</v>
      </c>
      <c r="E397" t="s">
        <v>4496</v>
      </c>
    </row>
    <row r="398" spans="1:5">
      <c r="A398" t="s">
        <v>126</v>
      </c>
      <c r="B398">
        <v>2014</v>
      </c>
      <c r="C398" s="14">
        <v>43054.608946759261</v>
      </c>
      <c r="D398">
        <v>3</v>
      </c>
      <c r="E398" t="s">
        <v>4496</v>
      </c>
    </row>
    <row r="399" spans="1:5">
      <c r="A399" t="s">
        <v>126</v>
      </c>
      <c r="B399">
        <v>2014</v>
      </c>
      <c r="C399" s="14">
        <v>43054.608946759261</v>
      </c>
      <c r="D399">
        <v>4</v>
      </c>
      <c r="E399" t="s">
        <v>4496</v>
      </c>
    </row>
    <row r="400" spans="1:5">
      <c r="A400" t="s">
        <v>126</v>
      </c>
      <c r="B400">
        <v>2015</v>
      </c>
      <c r="C400" s="14">
        <v>43054.608946759261</v>
      </c>
      <c r="D400">
        <v>1</v>
      </c>
      <c r="E400" t="s">
        <v>4496</v>
      </c>
    </row>
    <row r="401" spans="1:5">
      <c r="A401" t="s">
        <v>126</v>
      </c>
      <c r="B401">
        <v>2015</v>
      </c>
      <c r="C401" s="14">
        <v>43054.608946759261</v>
      </c>
      <c r="D401">
        <v>2</v>
      </c>
      <c r="E401" t="s">
        <v>4496</v>
      </c>
    </row>
    <row r="402" spans="1:5">
      <c r="A402" t="s">
        <v>126</v>
      </c>
      <c r="B402">
        <v>2015</v>
      </c>
      <c r="C402" s="14">
        <v>43054.608946759261</v>
      </c>
      <c r="D402">
        <v>3</v>
      </c>
      <c r="E402" t="s">
        <v>4496</v>
      </c>
    </row>
    <row r="403" spans="1:5">
      <c r="A403" t="s">
        <v>126</v>
      </c>
      <c r="B403">
        <v>2015</v>
      </c>
      <c r="C403" s="14">
        <v>43054.608946759261</v>
      </c>
      <c r="D403">
        <v>4</v>
      </c>
      <c r="E403" t="s">
        <v>4496</v>
      </c>
    </row>
    <row r="404" spans="1:5">
      <c r="A404" t="s">
        <v>327</v>
      </c>
      <c r="B404">
        <v>2014</v>
      </c>
      <c r="C404" s="14">
        <v>43054.608946759261</v>
      </c>
      <c r="D404">
        <v>1</v>
      </c>
      <c r="E404" t="s">
        <v>4547</v>
      </c>
    </row>
    <row r="405" spans="1:5">
      <c r="A405" t="s">
        <v>327</v>
      </c>
      <c r="B405">
        <v>2014</v>
      </c>
      <c r="C405" s="14">
        <v>43054.608946759261</v>
      </c>
      <c r="D405">
        <v>2</v>
      </c>
      <c r="E405" t="s">
        <v>4545</v>
      </c>
    </row>
    <row r="406" spans="1:5">
      <c r="A406" t="s">
        <v>327</v>
      </c>
      <c r="B406">
        <v>2014</v>
      </c>
      <c r="C406" s="14">
        <v>43054.608946759261</v>
      </c>
      <c r="D406">
        <v>3</v>
      </c>
      <c r="E406" t="s">
        <v>4546</v>
      </c>
    </row>
    <row r="407" spans="1:5">
      <c r="A407" t="s">
        <v>327</v>
      </c>
      <c r="B407">
        <v>2014</v>
      </c>
      <c r="C407" s="14">
        <v>43054.608946759261</v>
      </c>
      <c r="D407">
        <v>4</v>
      </c>
      <c r="E407" t="s">
        <v>4546</v>
      </c>
    </row>
    <row r="408" spans="1:5">
      <c r="A408" t="s">
        <v>327</v>
      </c>
      <c r="B408">
        <v>2013</v>
      </c>
      <c r="C408" s="14">
        <v>43054.608946759261</v>
      </c>
      <c r="D408">
        <v>1</v>
      </c>
      <c r="E408" t="s">
        <v>4547</v>
      </c>
    </row>
    <row r="409" spans="1:5">
      <c r="A409" t="s">
        <v>327</v>
      </c>
      <c r="B409">
        <v>2013</v>
      </c>
      <c r="C409" s="14">
        <v>43054.608946759261</v>
      </c>
      <c r="D409">
        <v>2</v>
      </c>
      <c r="E409" t="s">
        <v>4545</v>
      </c>
    </row>
    <row r="410" spans="1:5">
      <c r="A410" t="s">
        <v>327</v>
      </c>
      <c r="B410">
        <v>2013</v>
      </c>
      <c r="C410" s="14">
        <v>43054.608946759261</v>
      </c>
      <c r="D410">
        <v>3</v>
      </c>
      <c r="E410" t="s">
        <v>4546</v>
      </c>
    </row>
    <row r="411" spans="1:5">
      <c r="A411" t="s">
        <v>327</v>
      </c>
      <c r="B411">
        <v>2013</v>
      </c>
      <c r="C411" s="14">
        <v>43054.608946759261</v>
      </c>
      <c r="D411">
        <v>4</v>
      </c>
      <c r="E411" t="s">
        <v>4546</v>
      </c>
    </row>
    <row r="412" spans="1:5">
      <c r="A412" t="s">
        <v>327</v>
      </c>
      <c r="B412">
        <v>2015</v>
      </c>
      <c r="C412" s="14">
        <v>43054.608946759261</v>
      </c>
      <c r="D412">
        <v>1</v>
      </c>
      <c r="E412" t="s">
        <v>4547</v>
      </c>
    </row>
    <row r="413" spans="1:5">
      <c r="A413" t="s">
        <v>327</v>
      </c>
      <c r="B413">
        <v>2015</v>
      </c>
      <c r="C413" s="14">
        <v>43054.608946759261</v>
      </c>
      <c r="D413">
        <v>2</v>
      </c>
      <c r="E413" t="s">
        <v>4545</v>
      </c>
    </row>
    <row r="414" spans="1:5">
      <c r="A414" t="s">
        <v>327</v>
      </c>
      <c r="B414">
        <v>2015</v>
      </c>
      <c r="C414" s="14">
        <v>43054.608946759261</v>
      </c>
      <c r="D414">
        <v>3</v>
      </c>
      <c r="E414" t="s">
        <v>4546</v>
      </c>
    </row>
    <row r="415" spans="1:5">
      <c r="A415" t="s">
        <v>327</v>
      </c>
      <c r="B415">
        <v>2015</v>
      </c>
      <c r="C415" s="14">
        <v>43054.608946759261</v>
      </c>
      <c r="D415">
        <v>4</v>
      </c>
      <c r="E415" t="s">
        <v>4546</v>
      </c>
    </row>
    <row r="416" spans="1:5">
      <c r="A416" t="s">
        <v>368</v>
      </c>
      <c r="B416">
        <v>2013</v>
      </c>
      <c r="C416" s="14">
        <v>43054.608946759261</v>
      </c>
      <c r="D416">
        <v>1</v>
      </c>
      <c r="E416" t="s">
        <v>4558</v>
      </c>
    </row>
    <row r="417" spans="1:5">
      <c r="A417" t="s">
        <v>368</v>
      </c>
      <c r="B417">
        <v>2013</v>
      </c>
      <c r="C417" s="14">
        <v>43054.608946759261</v>
      </c>
      <c r="D417">
        <v>2</v>
      </c>
      <c r="E417" t="s">
        <v>4553</v>
      </c>
    </row>
    <row r="418" spans="1:5">
      <c r="A418" t="s">
        <v>368</v>
      </c>
      <c r="B418">
        <v>2013</v>
      </c>
      <c r="C418" s="14">
        <v>43054.608946759261</v>
      </c>
      <c r="D418">
        <v>3</v>
      </c>
      <c r="E418" t="s">
        <v>4553</v>
      </c>
    </row>
    <row r="419" spans="1:5">
      <c r="A419" t="s">
        <v>368</v>
      </c>
      <c r="B419">
        <v>2013</v>
      </c>
      <c r="C419" s="14">
        <v>43054.608946759261</v>
      </c>
      <c r="D419">
        <v>4</v>
      </c>
      <c r="E419" t="s">
        <v>4553</v>
      </c>
    </row>
    <row r="420" spans="1:5">
      <c r="A420" t="s">
        <v>368</v>
      </c>
      <c r="B420">
        <v>2014</v>
      </c>
      <c r="C420" s="14">
        <v>43054.608946759261</v>
      </c>
      <c r="D420">
        <v>1</v>
      </c>
      <c r="E420" t="s">
        <v>4558</v>
      </c>
    </row>
    <row r="421" spans="1:5">
      <c r="A421" t="s">
        <v>368</v>
      </c>
      <c r="B421">
        <v>2014</v>
      </c>
      <c r="C421" s="14">
        <v>43054.608946759261</v>
      </c>
      <c r="D421">
        <v>2</v>
      </c>
      <c r="E421" t="s">
        <v>4553</v>
      </c>
    </row>
    <row r="422" spans="1:5">
      <c r="A422" t="s">
        <v>368</v>
      </c>
      <c r="B422">
        <v>2014</v>
      </c>
      <c r="C422" s="14">
        <v>43054.608946759261</v>
      </c>
      <c r="D422">
        <v>3</v>
      </c>
      <c r="E422" t="s">
        <v>4553</v>
      </c>
    </row>
    <row r="423" spans="1:5">
      <c r="A423" t="s">
        <v>368</v>
      </c>
      <c r="B423">
        <v>2014</v>
      </c>
      <c r="C423" s="14">
        <v>43054.608946759261</v>
      </c>
      <c r="D423">
        <v>4</v>
      </c>
      <c r="E423" t="s">
        <v>4553</v>
      </c>
    </row>
    <row r="424" spans="1:5">
      <c r="A424" t="s">
        <v>368</v>
      </c>
      <c r="B424">
        <v>2015</v>
      </c>
      <c r="C424" s="14">
        <v>43054.608946759261</v>
      </c>
      <c r="D424">
        <v>1</v>
      </c>
      <c r="E424" t="s">
        <v>4558</v>
      </c>
    </row>
    <row r="425" spans="1:5">
      <c r="A425" t="s">
        <v>368</v>
      </c>
      <c r="B425">
        <v>2015</v>
      </c>
      <c r="C425" s="14">
        <v>43054.608946759261</v>
      </c>
      <c r="D425">
        <v>2</v>
      </c>
      <c r="E425" t="s">
        <v>4553</v>
      </c>
    </row>
    <row r="426" spans="1:5">
      <c r="A426" t="s">
        <v>368</v>
      </c>
      <c r="B426">
        <v>2015</v>
      </c>
      <c r="C426" s="14">
        <v>43054.608946759261</v>
      </c>
      <c r="D426">
        <v>3</v>
      </c>
      <c r="E426" t="s">
        <v>4553</v>
      </c>
    </row>
    <row r="427" spans="1:5">
      <c r="A427" t="s">
        <v>368</v>
      </c>
      <c r="B427">
        <v>2015</v>
      </c>
      <c r="C427" s="14">
        <v>43054.608946759261</v>
      </c>
      <c r="D427">
        <v>4</v>
      </c>
      <c r="E427" t="s">
        <v>4553</v>
      </c>
    </row>
    <row r="428" spans="1:5">
      <c r="A428" t="s">
        <v>318</v>
      </c>
      <c r="B428">
        <v>2016</v>
      </c>
      <c r="C428" s="14">
        <v>43054.608946759261</v>
      </c>
      <c r="D428">
        <v>2</v>
      </c>
    </row>
    <row r="429" spans="1:5">
      <c r="A429" t="s">
        <v>318</v>
      </c>
      <c r="B429">
        <v>2016</v>
      </c>
      <c r="C429" s="14">
        <v>43054.608946759261</v>
      </c>
      <c r="D429">
        <v>3</v>
      </c>
    </row>
    <row r="430" spans="1:5">
      <c r="A430" t="s">
        <v>318</v>
      </c>
      <c r="B430">
        <v>2016</v>
      </c>
      <c r="C430" s="14">
        <v>43054.608946759261</v>
      </c>
      <c r="D430">
        <v>4</v>
      </c>
    </row>
    <row r="431" spans="1:5">
      <c r="A431" t="s">
        <v>318</v>
      </c>
      <c r="B431">
        <v>2016</v>
      </c>
      <c r="C431" s="14">
        <v>43054.608946759261</v>
      </c>
      <c r="D431">
        <v>1</v>
      </c>
      <c r="E431" t="s">
        <v>7687</v>
      </c>
    </row>
    <row r="432" spans="1:5">
      <c r="A432" t="s">
        <v>248</v>
      </c>
      <c r="B432">
        <v>2016</v>
      </c>
      <c r="C432" s="14">
        <v>43054.608946759261</v>
      </c>
      <c r="D432">
        <v>1</v>
      </c>
      <c r="E432" t="s">
        <v>7688</v>
      </c>
    </row>
    <row r="433" spans="1:5">
      <c r="A433" t="s">
        <v>248</v>
      </c>
      <c r="B433">
        <v>2016</v>
      </c>
      <c r="C433" s="14">
        <v>43054.608946759261</v>
      </c>
      <c r="D433">
        <v>2</v>
      </c>
      <c r="E433" t="s">
        <v>7688</v>
      </c>
    </row>
    <row r="434" spans="1:5">
      <c r="A434" t="s">
        <v>248</v>
      </c>
      <c r="B434">
        <v>2016</v>
      </c>
      <c r="C434" s="14">
        <v>43054.608946759261</v>
      </c>
      <c r="D434">
        <v>3</v>
      </c>
      <c r="E434" t="s">
        <v>7689</v>
      </c>
    </row>
    <row r="435" spans="1:5">
      <c r="A435" t="s">
        <v>248</v>
      </c>
      <c r="B435">
        <v>2016</v>
      </c>
      <c r="C435" s="14">
        <v>43054.608946759261</v>
      </c>
      <c r="D435">
        <v>4</v>
      </c>
      <c r="E435" t="s">
        <v>7688</v>
      </c>
    </row>
    <row r="436" spans="1:5">
      <c r="A436" t="s">
        <v>311</v>
      </c>
      <c r="B436">
        <v>2016</v>
      </c>
      <c r="C436" s="14">
        <v>43054.608946759261</v>
      </c>
      <c r="D436">
        <v>1</v>
      </c>
      <c r="E436" t="s">
        <v>4543</v>
      </c>
    </row>
    <row r="437" spans="1:5">
      <c r="A437" t="s">
        <v>311</v>
      </c>
      <c r="B437">
        <v>2016</v>
      </c>
      <c r="C437" s="14">
        <v>43054.608946759261</v>
      </c>
      <c r="D437">
        <v>2</v>
      </c>
      <c r="E437" t="s">
        <v>4543</v>
      </c>
    </row>
    <row r="438" spans="1:5">
      <c r="A438" t="s">
        <v>311</v>
      </c>
      <c r="B438">
        <v>2016</v>
      </c>
      <c r="C438" s="14">
        <v>43054.608946759261</v>
      </c>
      <c r="D438">
        <v>3</v>
      </c>
      <c r="E438" t="s">
        <v>4543</v>
      </c>
    </row>
    <row r="439" spans="1:5">
      <c r="A439" t="s">
        <v>311</v>
      </c>
      <c r="B439">
        <v>2016</v>
      </c>
      <c r="C439" s="14">
        <v>43054.608946759261</v>
      </c>
      <c r="D439">
        <v>4</v>
      </c>
      <c r="E439" t="s">
        <v>4543</v>
      </c>
    </row>
    <row r="440" spans="1:5">
      <c r="A440" t="s">
        <v>263</v>
      </c>
      <c r="B440">
        <v>2013</v>
      </c>
      <c r="C440" s="14">
        <v>43054.608946759261</v>
      </c>
      <c r="D440">
        <v>1</v>
      </c>
      <c r="E440" t="s">
        <v>7684</v>
      </c>
    </row>
    <row r="441" spans="1:5">
      <c r="A441" t="s">
        <v>263</v>
      </c>
      <c r="B441">
        <v>2013</v>
      </c>
      <c r="C441" s="14">
        <v>43054.608946759261</v>
      </c>
      <c r="D441">
        <v>2</v>
      </c>
      <c r="E441" t="s">
        <v>4527</v>
      </c>
    </row>
    <row r="442" spans="1:5">
      <c r="A442" t="s">
        <v>263</v>
      </c>
      <c r="B442">
        <v>2013</v>
      </c>
      <c r="C442" s="14">
        <v>43054.608946759261</v>
      </c>
      <c r="D442">
        <v>3</v>
      </c>
      <c r="E442" t="s">
        <v>4564</v>
      </c>
    </row>
    <row r="443" spans="1:5">
      <c r="A443" t="s">
        <v>263</v>
      </c>
      <c r="B443">
        <v>2013</v>
      </c>
      <c r="C443" s="14">
        <v>43054.608946759261</v>
      </c>
      <c r="D443">
        <v>4</v>
      </c>
      <c r="E443" t="s">
        <v>4529</v>
      </c>
    </row>
    <row r="444" spans="1:5">
      <c r="A444" t="s">
        <v>263</v>
      </c>
      <c r="B444">
        <v>2014</v>
      </c>
      <c r="C444" s="14">
        <v>43054.608946759261</v>
      </c>
      <c r="D444">
        <v>1</v>
      </c>
      <c r="E444" t="s">
        <v>7684</v>
      </c>
    </row>
    <row r="445" spans="1:5">
      <c r="A445" t="s">
        <v>263</v>
      </c>
      <c r="B445">
        <v>2014</v>
      </c>
      <c r="C445" s="14">
        <v>43054.608946759261</v>
      </c>
      <c r="D445">
        <v>2</v>
      </c>
      <c r="E445" t="s">
        <v>4527</v>
      </c>
    </row>
    <row r="446" spans="1:5">
      <c r="A446" t="s">
        <v>263</v>
      </c>
      <c r="B446">
        <v>2014</v>
      </c>
      <c r="C446" s="14">
        <v>43054.608946759261</v>
      </c>
      <c r="D446">
        <v>3</v>
      </c>
      <c r="E446" t="s">
        <v>4564</v>
      </c>
    </row>
    <row r="447" spans="1:5">
      <c r="A447" t="s">
        <v>263</v>
      </c>
      <c r="B447">
        <v>2014</v>
      </c>
      <c r="C447" s="14">
        <v>43054.608946759261</v>
      </c>
      <c r="D447">
        <v>4</v>
      </c>
      <c r="E447" t="s">
        <v>4529</v>
      </c>
    </row>
    <row r="448" spans="1:5">
      <c r="A448" t="s">
        <v>263</v>
      </c>
      <c r="B448">
        <v>2015</v>
      </c>
      <c r="C448" s="14">
        <v>43054.608946759261</v>
      </c>
      <c r="D448">
        <v>1</v>
      </c>
      <c r="E448" t="s">
        <v>7684</v>
      </c>
    </row>
    <row r="449" spans="1:5">
      <c r="A449" t="s">
        <v>263</v>
      </c>
      <c r="B449">
        <v>2015</v>
      </c>
      <c r="C449" s="14">
        <v>43054.608946759261</v>
      </c>
      <c r="D449">
        <v>2</v>
      </c>
      <c r="E449" t="s">
        <v>4527</v>
      </c>
    </row>
    <row r="450" spans="1:5">
      <c r="A450" t="s">
        <v>263</v>
      </c>
      <c r="B450">
        <v>2015</v>
      </c>
      <c r="C450" s="14">
        <v>43054.608946759261</v>
      </c>
      <c r="D450">
        <v>3</v>
      </c>
      <c r="E450" t="s">
        <v>4564</v>
      </c>
    </row>
    <row r="451" spans="1:5">
      <c r="A451" t="s">
        <v>263</v>
      </c>
      <c r="B451">
        <v>2015</v>
      </c>
      <c r="C451" s="14">
        <v>43054.608946759261</v>
      </c>
      <c r="D451">
        <v>4</v>
      </c>
      <c r="E451" t="s">
        <v>4529</v>
      </c>
    </row>
    <row r="452" spans="1:5">
      <c r="A452" t="s">
        <v>192</v>
      </c>
      <c r="B452">
        <v>2016</v>
      </c>
      <c r="C452" s="14">
        <v>43054.608946759261</v>
      </c>
      <c r="D452">
        <v>1</v>
      </c>
      <c r="E452" t="s">
        <v>7677</v>
      </c>
    </row>
    <row r="453" spans="1:5">
      <c r="A453" t="s">
        <v>192</v>
      </c>
      <c r="B453">
        <v>2016</v>
      </c>
      <c r="C453" s="14">
        <v>43054.608946759261</v>
      </c>
      <c r="D453">
        <v>2</v>
      </c>
      <c r="E453" t="s">
        <v>7690</v>
      </c>
    </row>
    <row r="454" spans="1:5">
      <c r="A454" t="s">
        <v>192</v>
      </c>
      <c r="B454">
        <v>2016</v>
      </c>
      <c r="C454" s="14">
        <v>43054.608946759261</v>
      </c>
      <c r="D454">
        <v>3</v>
      </c>
      <c r="E454" t="s">
        <v>7690</v>
      </c>
    </row>
    <row r="455" spans="1:5">
      <c r="A455" t="s">
        <v>192</v>
      </c>
      <c r="B455">
        <v>2016</v>
      </c>
      <c r="C455" s="14">
        <v>43054.608946759261</v>
      </c>
      <c r="D455">
        <v>4</v>
      </c>
      <c r="E455" t="s">
        <v>7690</v>
      </c>
    </row>
    <row r="456" spans="1:5">
      <c r="A456" t="s">
        <v>172</v>
      </c>
      <c r="B456">
        <v>2016</v>
      </c>
      <c r="C456" s="14">
        <v>43054.608946759261</v>
      </c>
      <c r="D456">
        <v>1</v>
      </c>
      <c r="E456" t="s">
        <v>7682</v>
      </c>
    </row>
    <row r="457" spans="1:5">
      <c r="A457" t="s">
        <v>172</v>
      </c>
      <c r="B457">
        <v>2016</v>
      </c>
      <c r="C457" s="14">
        <v>43054.608946759261</v>
      </c>
      <c r="D457">
        <v>2</v>
      </c>
      <c r="E457" t="s">
        <v>4503</v>
      </c>
    </row>
    <row r="458" spans="1:5">
      <c r="A458" t="s">
        <v>172</v>
      </c>
      <c r="B458">
        <v>2016</v>
      </c>
      <c r="C458" s="14">
        <v>43054.608946759261</v>
      </c>
      <c r="D458">
        <v>3</v>
      </c>
      <c r="E458" t="s">
        <v>4503</v>
      </c>
    </row>
    <row r="459" spans="1:5">
      <c r="A459" t="s">
        <v>172</v>
      </c>
      <c r="B459">
        <v>2016</v>
      </c>
      <c r="C459" s="14">
        <v>43054.608946759261</v>
      </c>
      <c r="D459">
        <v>4</v>
      </c>
      <c r="E459" t="s">
        <v>4503</v>
      </c>
    </row>
    <row r="460" spans="1:5">
      <c r="A460" t="s">
        <v>327</v>
      </c>
      <c r="B460">
        <v>2016</v>
      </c>
      <c r="C460" s="14">
        <v>43054.608946759261</v>
      </c>
      <c r="D460">
        <v>1</v>
      </c>
      <c r="E460" t="s">
        <v>4547</v>
      </c>
    </row>
    <row r="461" spans="1:5">
      <c r="A461" t="s">
        <v>327</v>
      </c>
      <c r="B461">
        <v>2016</v>
      </c>
      <c r="C461" s="14">
        <v>43054.608946759261</v>
      </c>
      <c r="D461">
        <v>2</v>
      </c>
      <c r="E461" t="s">
        <v>4545</v>
      </c>
    </row>
    <row r="462" spans="1:5">
      <c r="A462" t="s">
        <v>327</v>
      </c>
      <c r="B462">
        <v>2016</v>
      </c>
      <c r="C462" s="14">
        <v>43054.608946759261</v>
      </c>
      <c r="D462">
        <v>3</v>
      </c>
      <c r="E462" t="s">
        <v>4546</v>
      </c>
    </row>
    <row r="463" spans="1:5">
      <c r="A463" t="s">
        <v>327</v>
      </c>
      <c r="B463">
        <v>2016</v>
      </c>
      <c r="C463" s="14">
        <v>43054.608946759261</v>
      </c>
      <c r="D463">
        <v>4</v>
      </c>
      <c r="E463" t="s">
        <v>4546</v>
      </c>
    </row>
    <row r="464" spans="1:5">
      <c r="A464" t="s">
        <v>254</v>
      </c>
      <c r="B464">
        <v>2016</v>
      </c>
      <c r="C464" s="14">
        <v>43054.608946759261</v>
      </c>
      <c r="D464">
        <v>1</v>
      </c>
      <c r="E464" t="s">
        <v>4526</v>
      </c>
    </row>
    <row r="465" spans="1:5">
      <c r="A465" t="s">
        <v>254</v>
      </c>
      <c r="B465">
        <v>2016</v>
      </c>
      <c r="C465" s="14">
        <v>43054.608946759261</v>
      </c>
      <c r="D465">
        <v>2</v>
      </c>
      <c r="E465" t="s">
        <v>4525</v>
      </c>
    </row>
    <row r="466" spans="1:5">
      <c r="A466" t="s">
        <v>254</v>
      </c>
      <c r="B466">
        <v>2016</v>
      </c>
      <c r="C466" s="14">
        <v>43054.608946759261</v>
      </c>
      <c r="D466">
        <v>3</v>
      </c>
      <c r="E466" t="s">
        <v>4525</v>
      </c>
    </row>
    <row r="467" spans="1:5">
      <c r="A467" t="s">
        <v>254</v>
      </c>
      <c r="B467">
        <v>2016</v>
      </c>
      <c r="C467" s="14">
        <v>43054.608946759261</v>
      </c>
      <c r="D467">
        <v>4</v>
      </c>
      <c r="E467" t="s">
        <v>4525</v>
      </c>
    </row>
    <row r="468" spans="1:5">
      <c r="A468" t="s">
        <v>155</v>
      </c>
      <c r="B468">
        <v>2016</v>
      </c>
      <c r="C468" s="14">
        <v>43054.608946759261</v>
      </c>
      <c r="D468">
        <v>1</v>
      </c>
      <c r="E468" t="s">
        <v>4407</v>
      </c>
    </row>
    <row r="469" spans="1:5">
      <c r="A469" t="s">
        <v>155</v>
      </c>
      <c r="B469">
        <v>2016</v>
      </c>
      <c r="C469" s="14">
        <v>43054.608946759261</v>
      </c>
      <c r="D469">
        <v>2</v>
      </c>
      <c r="E469" t="s">
        <v>4407</v>
      </c>
    </row>
    <row r="470" spans="1:5">
      <c r="A470" t="s">
        <v>155</v>
      </c>
      <c r="B470">
        <v>2016</v>
      </c>
      <c r="C470" s="14">
        <v>43054.608946759261</v>
      </c>
      <c r="D470">
        <v>3</v>
      </c>
      <c r="E470" t="s">
        <v>4407</v>
      </c>
    </row>
    <row r="471" spans="1:5">
      <c r="A471" t="s">
        <v>155</v>
      </c>
      <c r="B471">
        <v>2016</v>
      </c>
      <c r="C471" s="14">
        <v>43054.608946759261</v>
      </c>
      <c r="D471">
        <v>4</v>
      </c>
      <c r="E471" t="s">
        <v>4407</v>
      </c>
    </row>
    <row r="472" spans="1:5">
      <c r="A472" t="s">
        <v>291</v>
      </c>
      <c r="B472">
        <v>2016</v>
      </c>
      <c r="C472" s="14">
        <v>43054.608946759261</v>
      </c>
      <c r="D472">
        <v>1</v>
      </c>
      <c r="E472" t="s">
        <v>7676</v>
      </c>
    </row>
    <row r="473" spans="1:5">
      <c r="A473" t="s">
        <v>291</v>
      </c>
      <c r="B473">
        <v>2016</v>
      </c>
      <c r="C473" s="14">
        <v>43054.608946759261</v>
      </c>
      <c r="D473">
        <v>2</v>
      </c>
      <c r="E473" t="s">
        <v>4536</v>
      </c>
    </row>
    <row r="474" spans="1:5">
      <c r="A474" t="s">
        <v>291</v>
      </c>
      <c r="B474">
        <v>2016</v>
      </c>
      <c r="C474" s="14">
        <v>43054.608946759261</v>
      </c>
      <c r="D474">
        <v>3</v>
      </c>
      <c r="E474" t="s">
        <v>4537</v>
      </c>
    </row>
    <row r="475" spans="1:5">
      <c r="A475" t="s">
        <v>291</v>
      </c>
      <c r="B475">
        <v>2016</v>
      </c>
      <c r="C475" s="14">
        <v>43054.608946759261</v>
      </c>
      <c r="D475">
        <v>4</v>
      </c>
      <c r="E475" t="s">
        <v>4537</v>
      </c>
    </row>
    <row r="476" spans="1:5">
      <c r="A476" t="s">
        <v>280</v>
      </c>
      <c r="B476">
        <v>2016</v>
      </c>
      <c r="C476" s="14">
        <v>43054.608946759261</v>
      </c>
      <c r="D476">
        <v>1</v>
      </c>
      <c r="E476" t="s">
        <v>4534</v>
      </c>
    </row>
    <row r="477" spans="1:5">
      <c r="A477" t="s">
        <v>280</v>
      </c>
      <c r="B477">
        <v>2016</v>
      </c>
      <c r="C477" s="14">
        <v>43054.608946759261</v>
      </c>
      <c r="D477">
        <v>2</v>
      </c>
      <c r="E477" t="s">
        <v>4531</v>
      </c>
    </row>
    <row r="478" spans="1:5">
      <c r="A478" t="s">
        <v>280</v>
      </c>
      <c r="B478">
        <v>2016</v>
      </c>
      <c r="C478" s="14">
        <v>43054.608946759261</v>
      </c>
      <c r="D478">
        <v>3</v>
      </c>
      <c r="E478" t="s">
        <v>4532</v>
      </c>
    </row>
    <row r="479" spans="1:5">
      <c r="A479" t="s">
        <v>280</v>
      </c>
      <c r="B479">
        <v>2016</v>
      </c>
      <c r="C479" s="14">
        <v>43054.608946759261</v>
      </c>
      <c r="D479">
        <v>4</v>
      </c>
      <c r="E479" t="s">
        <v>4533</v>
      </c>
    </row>
    <row r="480" spans="1:5">
      <c r="A480" t="s">
        <v>285</v>
      </c>
      <c r="B480">
        <v>2016</v>
      </c>
      <c r="C480" s="14">
        <v>43054.608946759261</v>
      </c>
      <c r="D480">
        <v>1</v>
      </c>
    </row>
    <row r="481" spans="1:5">
      <c r="A481" t="s">
        <v>285</v>
      </c>
      <c r="B481">
        <v>2016</v>
      </c>
      <c r="C481" s="14">
        <v>43054.608946759261</v>
      </c>
      <c r="D481">
        <v>2</v>
      </c>
    </row>
    <row r="482" spans="1:5">
      <c r="A482" t="s">
        <v>285</v>
      </c>
      <c r="B482">
        <v>2016</v>
      </c>
      <c r="C482" s="14">
        <v>43054.608946759261</v>
      </c>
      <c r="D482">
        <v>3</v>
      </c>
    </row>
    <row r="483" spans="1:5">
      <c r="A483" t="s">
        <v>285</v>
      </c>
      <c r="B483">
        <v>2016</v>
      </c>
      <c r="C483" s="14">
        <v>43054.608946759261</v>
      </c>
      <c r="D483">
        <v>4</v>
      </c>
    </row>
    <row r="484" spans="1:5">
      <c r="A484" t="s">
        <v>147</v>
      </c>
      <c r="B484">
        <v>2016</v>
      </c>
      <c r="C484" s="14">
        <v>43054.608946759261</v>
      </c>
      <c r="D484">
        <v>1</v>
      </c>
      <c r="E484" t="s">
        <v>1506</v>
      </c>
    </row>
    <row r="485" spans="1:5">
      <c r="A485" t="s">
        <v>147</v>
      </c>
      <c r="B485">
        <v>2016</v>
      </c>
      <c r="C485" s="14">
        <v>43054.608946759261</v>
      </c>
      <c r="D485">
        <v>2</v>
      </c>
      <c r="E485" t="s">
        <v>1506</v>
      </c>
    </row>
    <row r="486" spans="1:5">
      <c r="A486" t="s">
        <v>147</v>
      </c>
      <c r="B486">
        <v>2016</v>
      </c>
      <c r="C486" s="14">
        <v>43054.608946759261</v>
      </c>
      <c r="D486">
        <v>3</v>
      </c>
      <c r="E486" t="s">
        <v>1506</v>
      </c>
    </row>
    <row r="487" spans="1:5">
      <c r="A487" t="s">
        <v>147</v>
      </c>
      <c r="B487">
        <v>2016</v>
      </c>
      <c r="C487" s="14">
        <v>43054.608946759261</v>
      </c>
      <c r="D487">
        <v>4</v>
      </c>
      <c r="E487" t="s">
        <v>1506</v>
      </c>
    </row>
    <row r="488" spans="1:5">
      <c r="A488" t="s">
        <v>117</v>
      </c>
      <c r="B488">
        <v>2016</v>
      </c>
      <c r="C488" s="14">
        <v>43054.608946759261</v>
      </c>
      <c r="D488">
        <v>1</v>
      </c>
      <c r="E488" t="s">
        <v>4559</v>
      </c>
    </row>
    <row r="489" spans="1:5">
      <c r="A489" t="s">
        <v>117</v>
      </c>
      <c r="B489">
        <v>2016</v>
      </c>
      <c r="C489" s="14">
        <v>43054.608946759261</v>
      </c>
      <c r="D489">
        <v>2</v>
      </c>
      <c r="E489" t="s">
        <v>4494</v>
      </c>
    </row>
    <row r="490" spans="1:5">
      <c r="A490" t="s">
        <v>117</v>
      </c>
      <c r="B490">
        <v>2016</v>
      </c>
      <c r="C490" s="14">
        <v>43054.608946759261</v>
      </c>
      <c r="D490">
        <v>3</v>
      </c>
      <c r="E490" t="s">
        <v>4401</v>
      </c>
    </row>
    <row r="491" spans="1:5">
      <c r="A491" t="s">
        <v>117</v>
      </c>
      <c r="B491">
        <v>2016</v>
      </c>
      <c r="C491" s="14">
        <v>43054.608946759261</v>
      </c>
      <c r="D491">
        <v>4</v>
      </c>
      <c r="E491" t="s">
        <v>4401</v>
      </c>
    </row>
    <row r="492" spans="1:5">
      <c r="A492" t="s">
        <v>162</v>
      </c>
      <c r="B492">
        <v>2016</v>
      </c>
      <c r="C492" s="14">
        <v>43054.608946759261</v>
      </c>
      <c r="D492">
        <v>1</v>
      </c>
      <c r="E492" t="s">
        <v>7691</v>
      </c>
    </row>
    <row r="493" spans="1:5">
      <c r="A493" t="s">
        <v>162</v>
      </c>
      <c r="B493">
        <v>2016</v>
      </c>
      <c r="C493" s="14">
        <v>43054.608946759261</v>
      </c>
      <c r="D493">
        <v>2</v>
      </c>
      <c r="E493" t="s">
        <v>4497</v>
      </c>
    </row>
    <row r="494" spans="1:5">
      <c r="A494" t="s">
        <v>162</v>
      </c>
      <c r="B494">
        <v>2016</v>
      </c>
      <c r="C494" s="14">
        <v>43054.608946759261</v>
      </c>
      <c r="D494">
        <v>3</v>
      </c>
      <c r="E494" t="s">
        <v>7692</v>
      </c>
    </row>
    <row r="495" spans="1:5">
      <c r="A495" t="s">
        <v>162</v>
      </c>
      <c r="B495">
        <v>2016</v>
      </c>
      <c r="C495" s="14">
        <v>43054.608946759261</v>
      </c>
      <c r="D495">
        <v>4</v>
      </c>
      <c r="E495" t="s">
        <v>4410</v>
      </c>
    </row>
    <row r="496" spans="1:5">
      <c r="A496" t="s">
        <v>117</v>
      </c>
      <c r="B496">
        <v>2013</v>
      </c>
      <c r="C496" s="14">
        <v>43054.608946759261</v>
      </c>
      <c r="D496">
        <v>1</v>
      </c>
      <c r="E496" t="s">
        <v>7693</v>
      </c>
    </row>
    <row r="497" spans="1:5">
      <c r="A497" t="s">
        <v>117</v>
      </c>
      <c r="B497">
        <v>2013</v>
      </c>
      <c r="C497" s="14">
        <v>43054.608946759261</v>
      </c>
      <c r="D497">
        <v>2</v>
      </c>
      <c r="E497" t="s">
        <v>7694</v>
      </c>
    </row>
    <row r="498" spans="1:5">
      <c r="A498" t="s">
        <v>117</v>
      </c>
      <c r="B498">
        <v>2013</v>
      </c>
      <c r="C498" s="14">
        <v>43054.608946759261</v>
      </c>
      <c r="D498">
        <v>3</v>
      </c>
      <c r="E498" t="s">
        <v>4401</v>
      </c>
    </row>
    <row r="499" spans="1:5">
      <c r="A499" t="s">
        <v>117</v>
      </c>
      <c r="B499">
        <v>2013</v>
      </c>
      <c r="C499" s="14">
        <v>43054.608946759261</v>
      </c>
      <c r="D499">
        <v>4</v>
      </c>
      <c r="E499" t="s">
        <v>4401</v>
      </c>
    </row>
  </sheetData>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AH19"/>
  <sheetViews>
    <sheetView workbookViewId="0"/>
  </sheetViews>
  <sheetFormatPr defaultRowHeight="15"/>
  <sheetData>
    <row r="1" spans="1:34">
      <c r="A1">
        <v>13.3</v>
      </c>
      <c r="B1" t="s">
        <v>103</v>
      </c>
    </row>
    <row r="2" spans="1:34">
      <c r="A2" s="10" t="str">
        <f>HYPERLINK("#'Contents'!B236", "Back to Contents")</f>
        <v>Back to Contents</v>
      </c>
    </row>
    <row r="3" spans="1:34">
      <c r="A3" t="s">
        <v>108</v>
      </c>
      <c r="B3" t="s">
        <v>109</v>
      </c>
      <c r="C3" t="s">
        <v>4566</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43054.608958333331</v>
      </c>
      <c r="C4" t="s">
        <v>4567</v>
      </c>
      <c r="E4" t="s">
        <v>4568</v>
      </c>
      <c r="J4" t="s">
        <v>4569</v>
      </c>
      <c r="L4" t="s">
        <v>4570</v>
      </c>
      <c r="AA4" t="s">
        <v>4571</v>
      </c>
      <c r="AB4" t="s">
        <v>706</v>
      </c>
      <c r="AD4" t="s">
        <v>3061</v>
      </c>
      <c r="AH4" t="s">
        <v>562</v>
      </c>
    </row>
    <row r="5" spans="1:34">
      <c r="A5">
        <v>2013</v>
      </c>
      <c r="B5" s="14">
        <v>43054.608958333331</v>
      </c>
      <c r="C5" t="s">
        <v>4572</v>
      </c>
      <c r="J5" t="s">
        <v>4573</v>
      </c>
      <c r="L5" t="s">
        <v>4570</v>
      </c>
      <c r="AB5" t="s">
        <v>706</v>
      </c>
      <c r="AD5" t="s">
        <v>3061</v>
      </c>
      <c r="AH5" t="s">
        <v>562</v>
      </c>
    </row>
    <row r="6" spans="1:34">
      <c r="A6">
        <v>2013</v>
      </c>
      <c r="B6" s="14">
        <v>43054.608958333331</v>
      </c>
      <c r="C6" t="s">
        <v>4574</v>
      </c>
      <c r="J6" t="s">
        <v>4575</v>
      </c>
      <c r="L6" t="s">
        <v>4570</v>
      </c>
      <c r="AB6" t="s">
        <v>706</v>
      </c>
      <c r="AD6" t="s">
        <v>3061</v>
      </c>
      <c r="AH6" t="s">
        <v>562</v>
      </c>
    </row>
    <row r="7" spans="1:34" ht="165">
      <c r="A7">
        <v>2013</v>
      </c>
      <c r="B7" s="14">
        <v>43054.608958333331</v>
      </c>
      <c r="C7" t="s">
        <v>4576</v>
      </c>
      <c r="E7" t="s">
        <v>4568</v>
      </c>
      <c r="H7" t="s">
        <v>4577</v>
      </c>
      <c r="J7" t="s">
        <v>4578</v>
      </c>
      <c r="L7" t="s">
        <v>4570</v>
      </c>
      <c r="Q7" s="8" t="s">
        <v>7695</v>
      </c>
      <c r="Z7" t="s">
        <v>4579</v>
      </c>
      <c r="AA7" t="s">
        <v>4580</v>
      </c>
      <c r="AB7" t="s">
        <v>706</v>
      </c>
      <c r="AD7" t="s">
        <v>3061</v>
      </c>
      <c r="AG7" t="s">
        <v>4581</v>
      </c>
      <c r="AH7" t="s">
        <v>4582</v>
      </c>
    </row>
    <row r="8" spans="1:34">
      <c r="A8">
        <v>2014</v>
      </c>
      <c r="B8" s="14">
        <v>43054.608958333331</v>
      </c>
      <c r="C8" t="s">
        <v>4567</v>
      </c>
      <c r="E8" t="s">
        <v>4568</v>
      </c>
      <c r="J8" t="s">
        <v>4583</v>
      </c>
      <c r="L8" t="s">
        <v>4570</v>
      </c>
      <c r="T8" t="s">
        <v>4584</v>
      </c>
      <c r="AB8" t="s">
        <v>4542</v>
      </c>
      <c r="AC8" t="s">
        <v>4585</v>
      </c>
      <c r="AH8" t="s">
        <v>4586</v>
      </c>
    </row>
    <row r="9" spans="1:34">
      <c r="A9">
        <v>2014</v>
      </c>
      <c r="B9" s="14">
        <v>43054.608958333331</v>
      </c>
      <c r="C9" t="s">
        <v>4572</v>
      </c>
      <c r="J9" t="s">
        <v>4583</v>
      </c>
      <c r="L9" t="s">
        <v>4570</v>
      </c>
      <c r="T9" t="s">
        <v>4584</v>
      </c>
      <c r="AB9" t="s">
        <v>4542</v>
      </c>
      <c r="AC9" t="s">
        <v>4585</v>
      </c>
      <c r="AH9" t="s">
        <v>562</v>
      </c>
    </row>
    <row r="10" spans="1:34">
      <c r="A10">
        <v>2014</v>
      </c>
      <c r="B10" s="14">
        <v>43054.608958333331</v>
      </c>
      <c r="C10" t="s">
        <v>4574</v>
      </c>
      <c r="E10" t="s">
        <v>4587</v>
      </c>
      <c r="J10" t="s">
        <v>4583</v>
      </c>
      <c r="L10" t="s">
        <v>4570</v>
      </c>
      <c r="T10" t="s">
        <v>4584</v>
      </c>
      <c r="AB10" t="s">
        <v>4542</v>
      </c>
      <c r="AC10" t="s">
        <v>4585</v>
      </c>
      <c r="AH10" t="s">
        <v>562</v>
      </c>
    </row>
    <row r="11" spans="1:34">
      <c r="A11">
        <v>2014</v>
      </c>
      <c r="B11" s="14">
        <v>43054.608958333331</v>
      </c>
      <c r="C11" t="s">
        <v>4576</v>
      </c>
      <c r="E11" t="s">
        <v>4568</v>
      </c>
      <c r="J11" t="s">
        <v>4583</v>
      </c>
      <c r="L11" t="s">
        <v>4570</v>
      </c>
      <c r="T11" t="s">
        <v>4588</v>
      </c>
      <c r="Z11" t="s">
        <v>4579</v>
      </c>
      <c r="AB11" t="s">
        <v>4542</v>
      </c>
      <c r="AC11" t="s">
        <v>4589</v>
      </c>
      <c r="AH11" t="s">
        <v>4586</v>
      </c>
    </row>
    <row r="12" spans="1:34">
      <c r="A12">
        <v>2015</v>
      </c>
      <c r="B12" s="14">
        <v>43054.608958333331</v>
      </c>
      <c r="C12" t="s">
        <v>4567</v>
      </c>
      <c r="J12" t="s">
        <v>706</v>
      </c>
      <c r="L12" t="s">
        <v>4570</v>
      </c>
      <c r="AB12" t="s">
        <v>7696</v>
      </c>
      <c r="AC12" t="s">
        <v>4585</v>
      </c>
    </row>
    <row r="13" spans="1:34">
      <c r="A13">
        <v>2015</v>
      </c>
      <c r="B13" s="14">
        <v>43054.608958333331</v>
      </c>
      <c r="C13" t="s">
        <v>4572</v>
      </c>
      <c r="J13" t="s">
        <v>706</v>
      </c>
      <c r="L13" t="s">
        <v>4570</v>
      </c>
      <c r="AB13" t="s">
        <v>7696</v>
      </c>
      <c r="AC13" t="s">
        <v>4585</v>
      </c>
    </row>
    <row r="14" spans="1:34">
      <c r="A14">
        <v>2015</v>
      </c>
      <c r="B14" s="14">
        <v>43054.608958333331</v>
      </c>
      <c r="C14" t="s">
        <v>4574</v>
      </c>
      <c r="J14" t="s">
        <v>706</v>
      </c>
      <c r="L14" t="s">
        <v>4570</v>
      </c>
      <c r="AB14" t="s">
        <v>7696</v>
      </c>
      <c r="AC14" t="s">
        <v>4585</v>
      </c>
    </row>
    <row r="15" spans="1:34">
      <c r="A15">
        <v>2015</v>
      </c>
      <c r="B15" s="14">
        <v>43054.608958333331</v>
      </c>
      <c r="C15" t="s">
        <v>4576</v>
      </c>
      <c r="J15" t="s">
        <v>706</v>
      </c>
      <c r="L15" t="s">
        <v>4570</v>
      </c>
      <c r="Z15" t="s">
        <v>7697</v>
      </c>
      <c r="AB15" t="s">
        <v>7696</v>
      </c>
      <c r="AC15" t="s">
        <v>4589</v>
      </c>
    </row>
    <row r="16" spans="1:34">
      <c r="A16">
        <v>2016</v>
      </c>
      <c r="B16" s="14">
        <v>43054.608958333331</v>
      </c>
      <c r="C16" t="s">
        <v>4567</v>
      </c>
      <c r="D16" t="s">
        <v>7698</v>
      </c>
      <c r="J16" t="s">
        <v>7699</v>
      </c>
      <c r="L16" t="s">
        <v>4570</v>
      </c>
      <c r="AB16" t="s">
        <v>7696</v>
      </c>
      <c r="AC16" t="s">
        <v>4585</v>
      </c>
      <c r="AH16" t="s">
        <v>3815</v>
      </c>
    </row>
    <row r="17" spans="1:34">
      <c r="A17">
        <v>2016</v>
      </c>
      <c r="B17" s="14">
        <v>43054.608958333331</v>
      </c>
      <c r="C17" t="s">
        <v>4572</v>
      </c>
      <c r="D17" t="s">
        <v>7698</v>
      </c>
      <c r="J17" t="s">
        <v>7699</v>
      </c>
      <c r="L17" t="s">
        <v>4570</v>
      </c>
      <c r="AB17" t="s">
        <v>7696</v>
      </c>
      <c r="AC17" t="s">
        <v>4585</v>
      </c>
      <c r="AH17" t="s">
        <v>3815</v>
      </c>
    </row>
    <row r="18" spans="1:34">
      <c r="A18">
        <v>2016</v>
      </c>
      <c r="B18" s="14">
        <v>43054.608958333331</v>
      </c>
      <c r="C18" t="s">
        <v>4574</v>
      </c>
      <c r="J18" t="s">
        <v>7699</v>
      </c>
      <c r="L18" t="s">
        <v>4570</v>
      </c>
      <c r="AB18" t="s">
        <v>7696</v>
      </c>
      <c r="AC18" t="s">
        <v>4585</v>
      </c>
      <c r="AH18" t="s">
        <v>3815</v>
      </c>
    </row>
    <row r="19" spans="1:34">
      <c r="A19">
        <v>2016</v>
      </c>
      <c r="B19" s="14">
        <v>43054.608958333331</v>
      </c>
      <c r="C19" t="s">
        <v>4576</v>
      </c>
      <c r="D19" t="s">
        <v>7698</v>
      </c>
      <c r="J19" t="s">
        <v>7699</v>
      </c>
      <c r="L19" t="s">
        <v>4570</v>
      </c>
      <c r="Z19" t="s">
        <v>7697</v>
      </c>
      <c r="AB19" t="s">
        <v>7696</v>
      </c>
      <c r="AC19" t="s">
        <v>4589</v>
      </c>
      <c r="AH19" t="s">
        <v>3815</v>
      </c>
    </row>
  </sheetData>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AH19"/>
  <sheetViews>
    <sheetView workbookViewId="0"/>
  </sheetViews>
  <sheetFormatPr defaultRowHeight="15"/>
  <sheetData>
    <row r="1" spans="1:34">
      <c r="A1">
        <v>13.3</v>
      </c>
      <c r="B1" t="s">
        <v>4974</v>
      </c>
    </row>
    <row r="2" spans="1:34">
      <c r="A2" s="10" t="str">
        <f>HYPERLINK("#'Contents'!B237", "Back to Contents")</f>
        <v>Back to Contents</v>
      </c>
    </row>
    <row r="3" spans="1:34">
      <c r="A3" t="s">
        <v>108</v>
      </c>
      <c r="B3" t="s">
        <v>109</v>
      </c>
      <c r="C3" t="s">
        <v>4566</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43054.608969907407</v>
      </c>
      <c r="C4" t="s">
        <v>4567</v>
      </c>
      <c r="E4">
        <v>1</v>
      </c>
      <c r="G4">
        <v>0</v>
      </c>
      <c r="J4">
        <v>0</v>
      </c>
      <c r="M4">
        <v>0</v>
      </c>
      <c r="Q4">
        <v>0</v>
      </c>
      <c r="V4">
        <v>0</v>
      </c>
      <c r="W4">
        <v>0</v>
      </c>
      <c r="X4">
        <v>0</v>
      </c>
      <c r="Y4">
        <v>0</v>
      </c>
      <c r="Z4">
        <v>0</v>
      </c>
      <c r="AA4">
        <v>1</v>
      </c>
      <c r="AE4">
        <v>0</v>
      </c>
      <c r="AF4">
        <v>0</v>
      </c>
      <c r="AG4">
        <v>0</v>
      </c>
      <c r="AH4">
        <v>0</v>
      </c>
    </row>
    <row r="5" spans="1:34">
      <c r="A5">
        <v>2013</v>
      </c>
      <c r="B5" s="14">
        <v>43054.608969907407</v>
      </c>
      <c r="C5" t="s">
        <v>4572</v>
      </c>
      <c r="E5">
        <v>0</v>
      </c>
      <c r="G5">
        <v>0</v>
      </c>
      <c r="J5">
        <v>0</v>
      </c>
      <c r="M5">
        <v>0</v>
      </c>
      <c r="Q5">
        <v>0</v>
      </c>
      <c r="V5">
        <v>0</v>
      </c>
      <c r="W5">
        <v>0</v>
      </c>
      <c r="X5">
        <v>0</v>
      </c>
      <c r="Y5">
        <v>0</v>
      </c>
      <c r="Z5">
        <v>0</v>
      </c>
      <c r="AA5">
        <v>0</v>
      </c>
      <c r="AE5">
        <v>0</v>
      </c>
      <c r="AF5">
        <v>0</v>
      </c>
      <c r="AG5">
        <v>0</v>
      </c>
      <c r="AH5">
        <v>0</v>
      </c>
    </row>
    <row r="6" spans="1:34">
      <c r="A6">
        <v>2013</v>
      </c>
      <c r="B6" s="14">
        <v>43054.608969907407</v>
      </c>
      <c r="C6" t="s">
        <v>4574</v>
      </c>
      <c r="E6">
        <v>0</v>
      </c>
      <c r="G6">
        <v>0</v>
      </c>
      <c r="J6">
        <v>0</v>
      </c>
      <c r="M6">
        <v>0</v>
      </c>
      <c r="Q6">
        <v>0</v>
      </c>
      <c r="V6">
        <v>0</v>
      </c>
      <c r="W6">
        <v>0</v>
      </c>
      <c r="X6">
        <v>0</v>
      </c>
      <c r="Y6">
        <v>0</v>
      </c>
      <c r="Z6">
        <v>0</v>
      </c>
      <c r="AA6">
        <v>0</v>
      </c>
      <c r="AE6">
        <v>0</v>
      </c>
      <c r="AF6">
        <v>0</v>
      </c>
      <c r="AG6">
        <v>0</v>
      </c>
      <c r="AH6">
        <v>0</v>
      </c>
    </row>
    <row r="7" spans="1:34">
      <c r="A7">
        <v>2013</v>
      </c>
      <c r="B7" s="14">
        <v>43054.608969907407</v>
      </c>
      <c r="C7" t="s">
        <v>4576</v>
      </c>
      <c r="E7">
        <v>1</v>
      </c>
      <c r="G7">
        <v>0</v>
      </c>
      <c r="H7">
        <v>1</v>
      </c>
      <c r="J7">
        <v>0</v>
      </c>
      <c r="M7">
        <v>0</v>
      </c>
      <c r="Q7">
        <v>0</v>
      </c>
      <c r="V7">
        <v>0</v>
      </c>
      <c r="W7">
        <v>0</v>
      </c>
      <c r="X7">
        <v>0</v>
      </c>
      <c r="Y7">
        <v>0</v>
      </c>
      <c r="Z7">
        <v>1</v>
      </c>
      <c r="AA7">
        <v>1</v>
      </c>
      <c r="AE7">
        <v>0</v>
      </c>
      <c r="AF7">
        <v>0</v>
      </c>
      <c r="AG7">
        <v>1</v>
      </c>
      <c r="AH7">
        <v>1</v>
      </c>
    </row>
    <row r="8" spans="1:34">
      <c r="A8">
        <v>2014</v>
      </c>
      <c r="B8" s="14">
        <v>43054.608969907407</v>
      </c>
      <c r="C8" t="s">
        <v>4567</v>
      </c>
      <c r="E8">
        <v>1</v>
      </c>
      <c r="F8">
        <v>0</v>
      </c>
      <c r="G8">
        <v>0</v>
      </c>
      <c r="I8">
        <v>0</v>
      </c>
      <c r="J8">
        <v>0</v>
      </c>
      <c r="M8">
        <v>0</v>
      </c>
      <c r="R8">
        <v>0</v>
      </c>
      <c r="V8">
        <v>0</v>
      </c>
      <c r="X8">
        <v>0</v>
      </c>
      <c r="Y8">
        <v>0</v>
      </c>
      <c r="Z8">
        <v>0</v>
      </c>
      <c r="AE8">
        <v>0</v>
      </c>
      <c r="AH8">
        <v>0</v>
      </c>
    </row>
    <row r="9" spans="1:34">
      <c r="A9">
        <v>2014</v>
      </c>
      <c r="B9" s="14">
        <v>43054.608969907407</v>
      </c>
      <c r="C9" t="s">
        <v>4572</v>
      </c>
      <c r="E9">
        <v>0</v>
      </c>
      <c r="F9">
        <v>0</v>
      </c>
      <c r="G9">
        <v>0</v>
      </c>
      <c r="I9">
        <v>0</v>
      </c>
      <c r="J9">
        <v>0</v>
      </c>
      <c r="M9">
        <v>0</v>
      </c>
      <c r="R9">
        <v>0</v>
      </c>
      <c r="V9">
        <v>0</v>
      </c>
      <c r="X9">
        <v>0</v>
      </c>
      <c r="Y9">
        <v>0</v>
      </c>
      <c r="Z9">
        <v>0</v>
      </c>
      <c r="AE9">
        <v>0</v>
      </c>
      <c r="AH9">
        <v>0</v>
      </c>
    </row>
    <row r="10" spans="1:34">
      <c r="A10">
        <v>2014</v>
      </c>
      <c r="B10" s="14">
        <v>43054.608969907407</v>
      </c>
      <c r="C10" t="s">
        <v>4574</v>
      </c>
      <c r="E10">
        <v>1</v>
      </c>
      <c r="F10">
        <v>0</v>
      </c>
      <c r="G10">
        <v>0</v>
      </c>
      <c r="I10">
        <v>0</v>
      </c>
      <c r="J10">
        <v>0</v>
      </c>
      <c r="M10">
        <v>0</v>
      </c>
      <c r="R10">
        <v>0</v>
      </c>
      <c r="V10">
        <v>0</v>
      </c>
      <c r="X10">
        <v>0</v>
      </c>
      <c r="Y10">
        <v>0</v>
      </c>
      <c r="Z10">
        <v>0</v>
      </c>
      <c r="AE10">
        <v>0</v>
      </c>
      <c r="AH10">
        <v>0</v>
      </c>
    </row>
    <row r="11" spans="1:34">
      <c r="A11">
        <v>2014</v>
      </c>
      <c r="B11" s="14">
        <v>43054.608969907407</v>
      </c>
      <c r="C11" t="s">
        <v>4576</v>
      </c>
      <c r="E11">
        <v>1</v>
      </c>
      <c r="F11">
        <v>0</v>
      </c>
      <c r="G11">
        <v>0</v>
      </c>
      <c r="I11">
        <v>0</v>
      </c>
      <c r="J11">
        <v>0</v>
      </c>
      <c r="M11">
        <v>0</v>
      </c>
      <c r="R11">
        <v>0</v>
      </c>
      <c r="T11">
        <v>4</v>
      </c>
      <c r="V11">
        <v>0</v>
      </c>
      <c r="X11">
        <v>0</v>
      </c>
      <c r="Y11">
        <v>0</v>
      </c>
      <c r="Z11">
        <v>2</v>
      </c>
      <c r="AC11">
        <v>0</v>
      </c>
      <c r="AE11">
        <v>0</v>
      </c>
      <c r="AH11">
        <v>0</v>
      </c>
    </row>
    <row r="12" spans="1:34">
      <c r="A12">
        <v>2015</v>
      </c>
      <c r="B12" s="14">
        <v>43054.608969907407</v>
      </c>
      <c r="C12" t="s">
        <v>4567</v>
      </c>
      <c r="E12">
        <v>0</v>
      </c>
      <c r="F12">
        <v>0</v>
      </c>
      <c r="G12">
        <v>0</v>
      </c>
      <c r="I12">
        <v>0</v>
      </c>
      <c r="J12">
        <v>0</v>
      </c>
      <c r="K12">
        <v>0</v>
      </c>
      <c r="M12">
        <v>0</v>
      </c>
      <c r="O12">
        <v>0</v>
      </c>
      <c r="P12">
        <v>0</v>
      </c>
      <c r="R12">
        <v>0</v>
      </c>
      <c r="X12">
        <v>0</v>
      </c>
      <c r="Y12">
        <v>0</v>
      </c>
      <c r="Z12">
        <v>0</v>
      </c>
      <c r="AE12">
        <v>0</v>
      </c>
      <c r="AF12">
        <v>0</v>
      </c>
      <c r="AH12">
        <v>0</v>
      </c>
    </row>
    <row r="13" spans="1:34">
      <c r="A13">
        <v>2015</v>
      </c>
      <c r="B13" s="14">
        <v>43054.608969907407</v>
      </c>
      <c r="C13" t="s">
        <v>4572</v>
      </c>
      <c r="E13">
        <v>0</v>
      </c>
      <c r="F13">
        <v>0</v>
      </c>
      <c r="G13">
        <v>0</v>
      </c>
      <c r="I13">
        <v>0</v>
      </c>
      <c r="J13">
        <v>0</v>
      </c>
      <c r="K13">
        <v>0</v>
      </c>
      <c r="M13">
        <v>0</v>
      </c>
      <c r="O13">
        <v>0</v>
      </c>
      <c r="P13">
        <v>0</v>
      </c>
      <c r="R13">
        <v>0</v>
      </c>
      <c r="X13">
        <v>0</v>
      </c>
      <c r="Y13">
        <v>0</v>
      </c>
      <c r="Z13">
        <v>0</v>
      </c>
      <c r="AE13">
        <v>0</v>
      </c>
      <c r="AF13">
        <v>0</v>
      </c>
      <c r="AH13">
        <v>0</v>
      </c>
    </row>
    <row r="14" spans="1:34">
      <c r="A14">
        <v>2015</v>
      </c>
      <c r="B14" s="14">
        <v>43054.608969907407</v>
      </c>
      <c r="C14" t="s">
        <v>4574</v>
      </c>
      <c r="E14">
        <v>0</v>
      </c>
      <c r="F14">
        <v>0</v>
      </c>
      <c r="G14">
        <v>0</v>
      </c>
      <c r="I14">
        <v>0</v>
      </c>
      <c r="J14">
        <v>0</v>
      </c>
      <c r="K14">
        <v>0</v>
      </c>
      <c r="M14">
        <v>0</v>
      </c>
      <c r="O14">
        <v>0</v>
      </c>
      <c r="P14">
        <v>0</v>
      </c>
      <c r="R14">
        <v>0</v>
      </c>
      <c r="X14">
        <v>0</v>
      </c>
      <c r="Y14">
        <v>0</v>
      </c>
      <c r="Z14">
        <v>0</v>
      </c>
      <c r="AE14">
        <v>0</v>
      </c>
      <c r="AF14">
        <v>0</v>
      </c>
      <c r="AH14">
        <v>0</v>
      </c>
    </row>
    <row r="15" spans="1:34">
      <c r="A15">
        <v>2015</v>
      </c>
      <c r="B15" s="14">
        <v>43054.608969907407</v>
      </c>
      <c r="C15" t="s">
        <v>4576</v>
      </c>
      <c r="E15">
        <v>0</v>
      </c>
      <c r="F15">
        <v>0</v>
      </c>
      <c r="G15">
        <v>0</v>
      </c>
      <c r="I15">
        <v>0</v>
      </c>
      <c r="J15">
        <v>0</v>
      </c>
      <c r="K15">
        <v>0</v>
      </c>
      <c r="M15">
        <v>0</v>
      </c>
      <c r="O15">
        <v>0</v>
      </c>
      <c r="P15">
        <v>0</v>
      </c>
      <c r="R15">
        <v>0</v>
      </c>
      <c r="X15">
        <v>0</v>
      </c>
      <c r="Y15">
        <v>0</v>
      </c>
      <c r="Z15">
        <v>1</v>
      </c>
      <c r="AE15">
        <v>0</v>
      </c>
      <c r="AF15">
        <v>0</v>
      </c>
      <c r="AH15">
        <v>0</v>
      </c>
    </row>
    <row r="16" spans="1:34">
      <c r="A16">
        <v>2016</v>
      </c>
      <c r="B16" s="14">
        <v>43054.608969907407</v>
      </c>
      <c r="C16" t="s">
        <v>4567</v>
      </c>
      <c r="D16">
        <v>1</v>
      </c>
      <c r="E16">
        <v>0</v>
      </c>
      <c r="G16">
        <v>0</v>
      </c>
      <c r="I16">
        <v>0</v>
      </c>
      <c r="J16">
        <v>0</v>
      </c>
      <c r="K16">
        <v>0</v>
      </c>
      <c r="M16">
        <v>0</v>
      </c>
      <c r="P16">
        <v>0</v>
      </c>
      <c r="R16">
        <v>0</v>
      </c>
      <c r="T16">
        <v>0</v>
      </c>
      <c r="Y16">
        <v>0</v>
      </c>
      <c r="Z16">
        <v>0</v>
      </c>
      <c r="AE16">
        <v>0</v>
      </c>
      <c r="AF16">
        <v>0</v>
      </c>
      <c r="AH16">
        <v>0</v>
      </c>
    </row>
    <row r="17" spans="1:34">
      <c r="A17">
        <v>2016</v>
      </c>
      <c r="B17" s="14">
        <v>43054.608969907407</v>
      </c>
      <c r="C17" t="s">
        <v>4572</v>
      </c>
      <c r="D17">
        <v>1</v>
      </c>
      <c r="E17">
        <v>0</v>
      </c>
      <c r="G17">
        <v>0</v>
      </c>
      <c r="I17">
        <v>0</v>
      </c>
      <c r="J17">
        <v>0</v>
      </c>
      <c r="K17">
        <v>0</v>
      </c>
      <c r="M17">
        <v>0</v>
      </c>
      <c r="P17">
        <v>0</v>
      </c>
      <c r="R17">
        <v>0</v>
      </c>
      <c r="T17">
        <v>0</v>
      </c>
      <c r="Y17">
        <v>0</v>
      </c>
      <c r="Z17">
        <v>0</v>
      </c>
      <c r="AE17">
        <v>0</v>
      </c>
      <c r="AF17">
        <v>0</v>
      </c>
      <c r="AH17">
        <v>0</v>
      </c>
    </row>
    <row r="18" spans="1:34">
      <c r="A18">
        <v>2016</v>
      </c>
      <c r="B18" s="14">
        <v>43054.608969907407</v>
      </c>
      <c r="C18" t="s">
        <v>4574</v>
      </c>
      <c r="E18">
        <v>0</v>
      </c>
      <c r="G18">
        <v>0</v>
      </c>
      <c r="I18">
        <v>0</v>
      </c>
      <c r="J18">
        <v>0</v>
      </c>
      <c r="K18">
        <v>0</v>
      </c>
      <c r="M18">
        <v>0</v>
      </c>
      <c r="P18">
        <v>0</v>
      </c>
      <c r="R18">
        <v>0</v>
      </c>
      <c r="T18">
        <v>0</v>
      </c>
      <c r="Y18">
        <v>0</v>
      </c>
      <c r="Z18">
        <v>0</v>
      </c>
      <c r="AE18">
        <v>0</v>
      </c>
      <c r="AF18">
        <v>0</v>
      </c>
      <c r="AH18">
        <v>0</v>
      </c>
    </row>
    <row r="19" spans="1:34">
      <c r="A19">
        <v>2016</v>
      </c>
      <c r="B19" s="14">
        <v>43054.608969907407</v>
      </c>
      <c r="C19" t="s">
        <v>4576</v>
      </c>
      <c r="D19">
        <v>1</v>
      </c>
      <c r="E19">
        <v>0</v>
      </c>
      <c r="G19">
        <v>0</v>
      </c>
      <c r="I19">
        <v>0</v>
      </c>
      <c r="J19">
        <v>0</v>
      </c>
      <c r="K19">
        <v>0</v>
      </c>
      <c r="M19">
        <v>0</v>
      </c>
      <c r="P19">
        <v>0</v>
      </c>
      <c r="R19">
        <v>0</v>
      </c>
      <c r="T19">
        <v>0</v>
      </c>
      <c r="Y19">
        <v>0</v>
      </c>
      <c r="Z19">
        <v>1</v>
      </c>
      <c r="AE19">
        <v>0</v>
      </c>
      <c r="AF19">
        <v>0</v>
      </c>
      <c r="AH19">
        <v>0</v>
      </c>
    </row>
  </sheetData>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G7795"/>
  <sheetViews>
    <sheetView workbookViewId="0"/>
  </sheetViews>
  <sheetFormatPr defaultRowHeight="15"/>
  <sheetData>
    <row r="1" spans="1:7">
      <c r="A1">
        <v>14.1</v>
      </c>
      <c r="B1" t="s">
        <v>104</v>
      </c>
    </row>
    <row r="2" spans="1:7">
      <c r="A2" s="10" t="str">
        <f>HYPERLINK("#'Contents'!B239", "Back to Contents")</f>
        <v>Back to Contents</v>
      </c>
    </row>
    <row r="3" spans="1:7">
      <c r="A3" t="s">
        <v>110</v>
      </c>
      <c r="B3" t="s">
        <v>108</v>
      </c>
      <c r="C3" t="s">
        <v>7700</v>
      </c>
      <c r="D3" t="s">
        <v>806</v>
      </c>
      <c r="E3" t="s">
        <v>7701</v>
      </c>
      <c r="F3" t="s">
        <v>1041</v>
      </c>
      <c r="G3" t="s">
        <v>1086</v>
      </c>
    </row>
    <row r="4" spans="1:7">
      <c r="A4" t="s">
        <v>117</v>
      </c>
      <c r="B4">
        <v>2013</v>
      </c>
      <c r="C4" t="b">
        <v>0</v>
      </c>
      <c r="D4">
        <v>1</v>
      </c>
      <c r="E4" t="s">
        <v>4590</v>
      </c>
      <c r="G4" t="s">
        <v>4590</v>
      </c>
    </row>
    <row r="5" spans="1:7">
      <c r="A5" t="s">
        <v>117</v>
      </c>
      <c r="B5">
        <v>2013</v>
      </c>
      <c r="C5" t="b">
        <v>0</v>
      </c>
      <c r="D5">
        <v>2</v>
      </c>
      <c r="E5" t="s">
        <v>4590</v>
      </c>
      <c r="G5" t="s">
        <v>4590</v>
      </c>
    </row>
    <row r="6" spans="1:7">
      <c r="A6" t="s">
        <v>117</v>
      </c>
      <c r="B6">
        <v>2013</v>
      </c>
      <c r="C6" t="b">
        <v>0</v>
      </c>
      <c r="D6">
        <v>3</v>
      </c>
      <c r="E6" t="s">
        <v>4590</v>
      </c>
      <c r="G6" t="s">
        <v>4590</v>
      </c>
    </row>
    <row r="7" spans="1:7">
      <c r="A7" t="s">
        <v>117</v>
      </c>
      <c r="B7">
        <v>2013</v>
      </c>
      <c r="C7" t="b">
        <v>0</v>
      </c>
      <c r="D7">
        <v>4</v>
      </c>
      <c r="E7" t="s">
        <v>4590</v>
      </c>
      <c r="F7" t="s">
        <v>7702</v>
      </c>
      <c r="G7" t="s">
        <v>4590</v>
      </c>
    </row>
    <row r="8" spans="1:7">
      <c r="A8" t="s">
        <v>117</v>
      </c>
      <c r="B8">
        <v>2013</v>
      </c>
      <c r="C8" t="b">
        <v>0</v>
      </c>
      <c r="D8">
        <v>5</v>
      </c>
      <c r="E8" t="s">
        <v>4590</v>
      </c>
      <c r="F8" t="s">
        <v>7703</v>
      </c>
      <c r="G8" t="s">
        <v>4590</v>
      </c>
    </row>
    <row r="9" spans="1:7">
      <c r="A9" t="s">
        <v>117</v>
      </c>
      <c r="B9">
        <v>2013</v>
      </c>
      <c r="C9" t="b">
        <v>0</v>
      </c>
      <c r="D9">
        <v>6</v>
      </c>
      <c r="E9" t="s">
        <v>4590</v>
      </c>
      <c r="F9" t="s">
        <v>7704</v>
      </c>
      <c r="G9" t="s">
        <v>4590</v>
      </c>
    </row>
    <row r="10" spans="1:7">
      <c r="A10" t="s">
        <v>117</v>
      </c>
      <c r="B10">
        <v>2013</v>
      </c>
      <c r="C10" t="b">
        <v>0</v>
      </c>
      <c r="D10">
        <v>7</v>
      </c>
      <c r="E10" t="s">
        <v>4590</v>
      </c>
      <c r="F10" t="s">
        <v>7705</v>
      </c>
      <c r="G10" t="s">
        <v>4590</v>
      </c>
    </row>
    <row r="11" spans="1:7">
      <c r="A11" t="s">
        <v>117</v>
      </c>
      <c r="B11">
        <v>2013</v>
      </c>
      <c r="C11" t="b">
        <v>0</v>
      </c>
      <c r="D11">
        <v>8</v>
      </c>
      <c r="E11" t="s">
        <v>4590</v>
      </c>
      <c r="F11" t="s">
        <v>7706</v>
      </c>
      <c r="G11" t="s">
        <v>4590</v>
      </c>
    </row>
    <row r="12" spans="1:7">
      <c r="A12" t="s">
        <v>117</v>
      </c>
      <c r="B12">
        <v>2013</v>
      </c>
      <c r="C12" t="b">
        <v>0</v>
      </c>
      <c r="D12">
        <v>9</v>
      </c>
      <c r="E12" t="s">
        <v>4590</v>
      </c>
      <c r="G12" t="s">
        <v>4590</v>
      </c>
    </row>
    <row r="13" spans="1:7">
      <c r="A13" t="s">
        <v>117</v>
      </c>
      <c r="B13">
        <v>2013</v>
      </c>
      <c r="C13" t="b">
        <v>0</v>
      </c>
      <c r="D13">
        <v>10</v>
      </c>
      <c r="E13" t="s">
        <v>4590</v>
      </c>
      <c r="F13" t="s">
        <v>7707</v>
      </c>
      <c r="G13" t="s">
        <v>4590</v>
      </c>
    </row>
    <row r="14" spans="1:7">
      <c r="A14" t="s">
        <v>117</v>
      </c>
      <c r="B14">
        <v>2013</v>
      </c>
      <c r="C14" t="b">
        <v>0</v>
      </c>
      <c r="D14">
        <v>11</v>
      </c>
      <c r="E14" t="s">
        <v>4590</v>
      </c>
      <c r="G14" t="s">
        <v>4590</v>
      </c>
    </row>
    <row r="15" spans="1:7">
      <c r="A15" t="s">
        <v>117</v>
      </c>
      <c r="B15">
        <v>2013</v>
      </c>
      <c r="C15" t="b">
        <v>0</v>
      </c>
      <c r="D15">
        <v>12</v>
      </c>
      <c r="E15" t="s">
        <v>4590</v>
      </c>
      <c r="G15" t="s">
        <v>4590</v>
      </c>
    </row>
    <row r="16" spans="1:7">
      <c r="A16" t="s">
        <v>117</v>
      </c>
      <c r="B16">
        <v>2013</v>
      </c>
      <c r="C16" t="b">
        <v>0</v>
      </c>
      <c r="D16">
        <v>13</v>
      </c>
      <c r="E16" t="s">
        <v>4590</v>
      </c>
      <c r="F16" t="s">
        <v>7708</v>
      </c>
      <c r="G16" t="s">
        <v>4590</v>
      </c>
    </row>
    <row r="17" spans="1:7">
      <c r="A17" t="s">
        <v>117</v>
      </c>
      <c r="B17">
        <v>2014</v>
      </c>
      <c r="C17" t="b">
        <v>0</v>
      </c>
      <c r="D17">
        <v>1</v>
      </c>
      <c r="E17" t="s">
        <v>4590</v>
      </c>
      <c r="G17" t="s">
        <v>4590</v>
      </c>
    </row>
    <row r="18" spans="1:7">
      <c r="A18" t="s">
        <v>117</v>
      </c>
      <c r="B18">
        <v>2014</v>
      </c>
      <c r="C18" t="b">
        <v>0</v>
      </c>
      <c r="D18">
        <v>2</v>
      </c>
      <c r="E18" t="s">
        <v>4590</v>
      </c>
      <c r="G18" t="s">
        <v>4590</v>
      </c>
    </row>
    <row r="19" spans="1:7">
      <c r="A19" t="s">
        <v>117</v>
      </c>
      <c r="B19">
        <v>2014</v>
      </c>
      <c r="C19" t="b">
        <v>0</v>
      </c>
      <c r="D19">
        <v>3</v>
      </c>
      <c r="E19" t="s">
        <v>4590</v>
      </c>
      <c r="F19" t="s">
        <v>4595</v>
      </c>
      <c r="G19" t="s">
        <v>4590</v>
      </c>
    </row>
    <row r="20" spans="1:7">
      <c r="A20" t="s">
        <v>117</v>
      </c>
      <c r="B20">
        <v>2014</v>
      </c>
      <c r="C20" t="b">
        <v>0</v>
      </c>
      <c r="D20">
        <v>4</v>
      </c>
      <c r="E20" t="s">
        <v>4590</v>
      </c>
      <c r="G20" t="s">
        <v>4590</v>
      </c>
    </row>
    <row r="21" spans="1:7">
      <c r="A21" t="s">
        <v>117</v>
      </c>
      <c r="B21">
        <v>2014</v>
      </c>
      <c r="C21" t="b">
        <v>0</v>
      </c>
      <c r="D21">
        <v>5</v>
      </c>
      <c r="E21" t="s">
        <v>4590</v>
      </c>
      <c r="G21" t="s">
        <v>4590</v>
      </c>
    </row>
    <row r="22" spans="1:7">
      <c r="A22" t="s">
        <v>117</v>
      </c>
      <c r="B22">
        <v>2014</v>
      </c>
      <c r="C22" t="b">
        <v>0</v>
      </c>
      <c r="D22">
        <v>6</v>
      </c>
      <c r="E22" t="s">
        <v>4590</v>
      </c>
      <c r="G22" t="s">
        <v>4590</v>
      </c>
    </row>
    <row r="23" spans="1:7">
      <c r="A23" t="s">
        <v>117</v>
      </c>
      <c r="B23">
        <v>2014</v>
      </c>
      <c r="C23" t="b">
        <v>0</v>
      </c>
      <c r="D23">
        <v>7</v>
      </c>
      <c r="E23" t="s">
        <v>4590</v>
      </c>
      <c r="G23" t="s">
        <v>4590</v>
      </c>
    </row>
    <row r="24" spans="1:7">
      <c r="A24" t="s">
        <v>117</v>
      </c>
      <c r="B24">
        <v>2014</v>
      </c>
      <c r="C24" t="b">
        <v>0</v>
      </c>
      <c r="D24">
        <v>8</v>
      </c>
      <c r="E24" t="s">
        <v>4590</v>
      </c>
      <c r="G24" t="s">
        <v>4590</v>
      </c>
    </row>
    <row r="25" spans="1:7">
      <c r="A25" t="s">
        <v>117</v>
      </c>
      <c r="B25">
        <v>2014</v>
      </c>
      <c r="C25" t="b">
        <v>0</v>
      </c>
      <c r="D25">
        <v>9</v>
      </c>
      <c r="E25" t="s">
        <v>4590</v>
      </c>
      <c r="G25" t="s">
        <v>4590</v>
      </c>
    </row>
    <row r="26" spans="1:7">
      <c r="A26" t="s">
        <v>117</v>
      </c>
      <c r="B26">
        <v>2014</v>
      </c>
      <c r="C26" t="b">
        <v>0</v>
      </c>
      <c r="D26">
        <v>10</v>
      </c>
      <c r="E26" t="s">
        <v>4590</v>
      </c>
      <c r="G26" t="s">
        <v>4590</v>
      </c>
    </row>
    <row r="27" spans="1:7">
      <c r="A27" t="s">
        <v>117</v>
      </c>
      <c r="B27">
        <v>2014</v>
      </c>
      <c r="C27" t="b">
        <v>0</v>
      </c>
      <c r="D27">
        <v>11</v>
      </c>
      <c r="E27" t="s">
        <v>4590</v>
      </c>
      <c r="G27" t="s">
        <v>4590</v>
      </c>
    </row>
    <row r="28" spans="1:7">
      <c r="A28" t="s">
        <v>117</v>
      </c>
      <c r="B28">
        <v>2014</v>
      </c>
      <c r="C28" t="b">
        <v>0</v>
      </c>
      <c r="D28">
        <v>12</v>
      </c>
      <c r="E28" t="s">
        <v>4590</v>
      </c>
      <c r="G28" t="s">
        <v>4590</v>
      </c>
    </row>
    <row r="29" spans="1:7">
      <c r="A29" t="s">
        <v>117</v>
      </c>
      <c r="B29">
        <v>2014</v>
      </c>
      <c r="C29" t="b">
        <v>0</v>
      </c>
      <c r="D29">
        <v>13</v>
      </c>
      <c r="E29" t="s">
        <v>4590</v>
      </c>
      <c r="G29" t="s">
        <v>4590</v>
      </c>
    </row>
    <row r="30" spans="1:7">
      <c r="A30" t="s">
        <v>117</v>
      </c>
      <c r="B30">
        <v>2014</v>
      </c>
      <c r="C30" t="b">
        <v>0</v>
      </c>
      <c r="D30">
        <v>14</v>
      </c>
      <c r="E30" t="s">
        <v>4590</v>
      </c>
      <c r="G30" t="s">
        <v>4590</v>
      </c>
    </row>
    <row r="31" spans="1:7">
      <c r="A31" t="s">
        <v>117</v>
      </c>
      <c r="B31">
        <v>2014</v>
      </c>
      <c r="C31" t="b">
        <v>0</v>
      </c>
      <c r="D31">
        <v>15</v>
      </c>
      <c r="E31" t="s">
        <v>4590</v>
      </c>
      <c r="F31" t="s">
        <v>7709</v>
      </c>
      <c r="G31" t="s">
        <v>4590</v>
      </c>
    </row>
    <row r="32" spans="1:7">
      <c r="A32" t="s">
        <v>117</v>
      </c>
      <c r="B32">
        <v>2014</v>
      </c>
      <c r="C32" t="b">
        <v>0</v>
      </c>
      <c r="D32">
        <v>16</v>
      </c>
      <c r="E32" t="s">
        <v>4590</v>
      </c>
      <c r="F32" t="s">
        <v>7710</v>
      </c>
      <c r="G32" t="s">
        <v>4590</v>
      </c>
    </row>
    <row r="33" spans="1:7">
      <c r="A33" t="s">
        <v>117</v>
      </c>
      <c r="B33">
        <v>2014</v>
      </c>
      <c r="C33" t="b">
        <v>0</v>
      </c>
      <c r="D33">
        <v>17</v>
      </c>
      <c r="E33" t="s">
        <v>4590</v>
      </c>
      <c r="G33" t="s">
        <v>4590</v>
      </c>
    </row>
    <row r="34" spans="1:7">
      <c r="A34" t="s">
        <v>117</v>
      </c>
      <c r="B34">
        <v>2014</v>
      </c>
      <c r="C34" t="b">
        <v>0</v>
      </c>
      <c r="D34">
        <v>18</v>
      </c>
      <c r="E34" t="s">
        <v>4590</v>
      </c>
      <c r="F34" t="s">
        <v>7711</v>
      </c>
      <c r="G34" t="s">
        <v>4590</v>
      </c>
    </row>
    <row r="35" spans="1:7">
      <c r="A35" t="s">
        <v>117</v>
      </c>
      <c r="B35">
        <v>2014</v>
      </c>
      <c r="C35" t="b">
        <v>0</v>
      </c>
      <c r="D35">
        <v>19</v>
      </c>
      <c r="E35" t="s">
        <v>4590</v>
      </c>
      <c r="F35" t="s">
        <v>4591</v>
      </c>
      <c r="G35" t="s">
        <v>4590</v>
      </c>
    </row>
    <row r="36" spans="1:7">
      <c r="A36" t="s">
        <v>117</v>
      </c>
      <c r="B36">
        <v>2014</v>
      </c>
      <c r="C36" t="b">
        <v>0</v>
      </c>
      <c r="D36">
        <v>20</v>
      </c>
      <c r="E36" t="s">
        <v>4590</v>
      </c>
      <c r="G36" t="s">
        <v>4590</v>
      </c>
    </row>
    <row r="37" spans="1:7">
      <c r="A37" t="s">
        <v>117</v>
      </c>
      <c r="B37">
        <v>2014</v>
      </c>
      <c r="C37" t="b">
        <v>0</v>
      </c>
      <c r="D37">
        <v>21</v>
      </c>
      <c r="E37" t="s">
        <v>4590</v>
      </c>
      <c r="G37" t="s">
        <v>4590</v>
      </c>
    </row>
    <row r="38" spans="1:7">
      <c r="A38" t="s">
        <v>117</v>
      </c>
      <c r="B38">
        <v>2014</v>
      </c>
      <c r="C38" t="b">
        <v>0</v>
      </c>
      <c r="D38">
        <v>22</v>
      </c>
      <c r="E38" t="s">
        <v>4590</v>
      </c>
      <c r="G38" t="s">
        <v>4590</v>
      </c>
    </row>
    <row r="39" spans="1:7">
      <c r="A39" t="s">
        <v>117</v>
      </c>
      <c r="B39">
        <v>2014</v>
      </c>
      <c r="C39" t="b">
        <v>0</v>
      </c>
      <c r="D39">
        <v>23</v>
      </c>
      <c r="E39" t="s">
        <v>4590</v>
      </c>
      <c r="F39" t="s">
        <v>7712</v>
      </c>
      <c r="G39" t="s">
        <v>4590</v>
      </c>
    </row>
    <row r="40" spans="1:7">
      <c r="A40" t="s">
        <v>117</v>
      </c>
      <c r="B40">
        <v>2014</v>
      </c>
      <c r="C40" t="b">
        <v>0</v>
      </c>
      <c r="D40">
        <v>24</v>
      </c>
      <c r="E40" t="s">
        <v>4590</v>
      </c>
      <c r="G40" t="s">
        <v>4590</v>
      </c>
    </row>
    <row r="41" spans="1:7">
      <c r="A41" t="s">
        <v>117</v>
      </c>
      <c r="B41">
        <v>2014</v>
      </c>
      <c r="C41" t="b">
        <v>0</v>
      </c>
      <c r="D41">
        <v>25</v>
      </c>
      <c r="E41" t="s">
        <v>4590</v>
      </c>
      <c r="G41" t="s">
        <v>4590</v>
      </c>
    </row>
    <row r="42" spans="1:7">
      <c r="A42" t="s">
        <v>117</v>
      </c>
      <c r="B42">
        <v>2014</v>
      </c>
      <c r="C42" t="b">
        <v>0</v>
      </c>
      <c r="D42">
        <v>26</v>
      </c>
      <c r="E42" t="s">
        <v>4590</v>
      </c>
      <c r="G42" t="s">
        <v>4590</v>
      </c>
    </row>
    <row r="43" spans="1:7">
      <c r="A43" t="s">
        <v>117</v>
      </c>
      <c r="B43">
        <v>2014</v>
      </c>
      <c r="C43" t="b">
        <v>0</v>
      </c>
      <c r="D43">
        <v>27</v>
      </c>
      <c r="E43" t="s">
        <v>4590</v>
      </c>
      <c r="G43" t="s">
        <v>4590</v>
      </c>
    </row>
    <row r="44" spans="1:7">
      <c r="A44" t="s">
        <v>117</v>
      </c>
      <c r="B44">
        <v>2014</v>
      </c>
      <c r="C44" t="b">
        <v>0</v>
      </c>
      <c r="D44">
        <v>28</v>
      </c>
      <c r="E44" t="s">
        <v>4590</v>
      </c>
      <c r="G44" t="s">
        <v>4590</v>
      </c>
    </row>
    <row r="45" spans="1:7">
      <c r="A45" t="s">
        <v>117</v>
      </c>
      <c r="B45">
        <v>2014</v>
      </c>
      <c r="C45" t="b">
        <v>0</v>
      </c>
      <c r="D45">
        <v>29</v>
      </c>
      <c r="E45" t="s">
        <v>4590</v>
      </c>
      <c r="G45" t="s">
        <v>4590</v>
      </c>
    </row>
    <row r="46" spans="1:7">
      <c r="A46" t="s">
        <v>117</v>
      </c>
      <c r="B46">
        <v>2014</v>
      </c>
      <c r="C46" t="b">
        <v>0</v>
      </c>
      <c r="D46">
        <v>30</v>
      </c>
      <c r="E46" t="s">
        <v>4590</v>
      </c>
      <c r="G46" t="s">
        <v>4590</v>
      </c>
    </row>
    <row r="47" spans="1:7">
      <c r="A47" t="s">
        <v>117</v>
      </c>
      <c r="B47">
        <v>2014</v>
      </c>
      <c r="C47" t="b">
        <v>0</v>
      </c>
      <c r="D47">
        <v>31</v>
      </c>
      <c r="E47" t="s">
        <v>4590</v>
      </c>
      <c r="F47" t="s">
        <v>4596</v>
      </c>
      <c r="G47" t="s">
        <v>4590</v>
      </c>
    </row>
    <row r="48" spans="1:7">
      <c r="A48" t="s">
        <v>117</v>
      </c>
      <c r="B48">
        <v>2014</v>
      </c>
      <c r="C48" t="b">
        <v>0</v>
      </c>
      <c r="D48">
        <v>32</v>
      </c>
      <c r="E48" t="s">
        <v>4590</v>
      </c>
      <c r="F48" t="s">
        <v>4592</v>
      </c>
      <c r="G48" t="s">
        <v>4590</v>
      </c>
    </row>
    <row r="49" spans="1:7">
      <c r="A49" t="s">
        <v>117</v>
      </c>
      <c r="B49">
        <v>2014</v>
      </c>
      <c r="C49" t="b">
        <v>0</v>
      </c>
      <c r="D49">
        <v>33</v>
      </c>
      <c r="E49" t="s">
        <v>4590</v>
      </c>
      <c r="G49" t="s">
        <v>4590</v>
      </c>
    </row>
    <row r="50" spans="1:7">
      <c r="A50" t="s">
        <v>117</v>
      </c>
      <c r="B50">
        <v>2014</v>
      </c>
      <c r="C50" t="b">
        <v>0</v>
      </c>
      <c r="D50">
        <v>34</v>
      </c>
      <c r="E50" t="s">
        <v>4590</v>
      </c>
      <c r="G50" t="s">
        <v>4590</v>
      </c>
    </row>
    <row r="51" spans="1:7">
      <c r="A51" t="s">
        <v>117</v>
      </c>
      <c r="B51">
        <v>2014</v>
      </c>
      <c r="C51" t="b">
        <v>0</v>
      </c>
      <c r="D51">
        <v>35</v>
      </c>
      <c r="E51" t="s">
        <v>4590</v>
      </c>
      <c r="G51" t="s">
        <v>4590</v>
      </c>
    </row>
    <row r="52" spans="1:7">
      <c r="A52" t="s">
        <v>117</v>
      </c>
      <c r="B52">
        <v>2014</v>
      </c>
      <c r="C52" t="b">
        <v>0</v>
      </c>
      <c r="D52">
        <v>36</v>
      </c>
      <c r="E52" t="s">
        <v>4590</v>
      </c>
      <c r="G52" t="s">
        <v>4590</v>
      </c>
    </row>
    <row r="53" spans="1:7">
      <c r="A53" t="s">
        <v>117</v>
      </c>
      <c r="B53">
        <v>2014</v>
      </c>
      <c r="C53" t="b">
        <v>0</v>
      </c>
      <c r="D53">
        <v>37</v>
      </c>
      <c r="E53" t="s">
        <v>4590</v>
      </c>
      <c r="G53" t="s">
        <v>4590</v>
      </c>
    </row>
    <row r="54" spans="1:7">
      <c r="A54" t="s">
        <v>117</v>
      </c>
      <c r="B54">
        <v>2014</v>
      </c>
      <c r="C54" t="b">
        <v>0</v>
      </c>
      <c r="D54">
        <v>38</v>
      </c>
      <c r="E54" t="s">
        <v>4590</v>
      </c>
      <c r="G54" t="s">
        <v>4590</v>
      </c>
    </row>
    <row r="55" spans="1:7">
      <c r="A55" t="s">
        <v>117</v>
      </c>
      <c r="B55">
        <v>2014</v>
      </c>
      <c r="C55" t="b">
        <v>0</v>
      </c>
      <c r="D55">
        <v>39</v>
      </c>
      <c r="E55" t="s">
        <v>4590</v>
      </c>
      <c r="G55" t="s">
        <v>4590</v>
      </c>
    </row>
    <row r="56" spans="1:7">
      <c r="A56" t="s">
        <v>117</v>
      </c>
      <c r="B56">
        <v>2014</v>
      </c>
      <c r="C56" t="b">
        <v>0</v>
      </c>
      <c r="D56">
        <v>40</v>
      </c>
      <c r="E56" t="s">
        <v>4590</v>
      </c>
      <c r="G56" t="s">
        <v>4590</v>
      </c>
    </row>
    <row r="57" spans="1:7">
      <c r="A57" t="s">
        <v>117</v>
      </c>
      <c r="B57">
        <v>2014</v>
      </c>
      <c r="C57" t="b">
        <v>0</v>
      </c>
      <c r="D57">
        <v>41</v>
      </c>
      <c r="E57" t="s">
        <v>4590</v>
      </c>
      <c r="G57" t="s">
        <v>4590</v>
      </c>
    </row>
    <row r="58" spans="1:7">
      <c r="A58" t="s">
        <v>117</v>
      </c>
      <c r="B58">
        <v>2014</v>
      </c>
      <c r="C58" t="b">
        <v>0</v>
      </c>
      <c r="D58">
        <v>42</v>
      </c>
      <c r="E58" t="s">
        <v>4590</v>
      </c>
      <c r="F58" t="s">
        <v>7713</v>
      </c>
      <c r="G58" t="s">
        <v>4590</v>
      </c>
    </row>
    <row r="59" spans="1:7">
      <c r="A59" t="s">
        <v>117</v>
      </c>
      <c r="B59">
        <v>2014</v>
      </c>
      <c r="C59" t="b">
        <v>0</v>
      </c>
      <c r="D59">
        <v>43</v>
      </c>
      <c r="E59" t="s">
        <v>4590</v>
      </c>
      <c r="G59" t="s">
        <v>4590</v>
      </c>
    </row>
    <row r="60" spans="1:7">
      <c r="A60" t="s">
        <v>117</v>
      </c>
      <c r="B60">
        <v>2014</v>
      </c>
      <c r="C60" t="b">
        <v>0</v>
      </c>
      <c r="D60">
        <v>44</v>
      </c>
      <c r="E60" t="s">
        <v>4590</v>
      </c>
      <c r="G60" t="s">
        <v>4590</v>
      </c>
    </row>
    <row r="61" spans="1:7">
      <c r="A61" t="s">
        <v>117</v>
      </c>
      <c r="B61">
        <v>2014</v>
      </c>
      <c r="C61" t="b">
        <v>0</v>
      </c>
      <c r="D61">
        <v>45</v>
      </c>
      <c r="E61" t="s">
        <v>4590</v>
      </c>
      <c r="F61" t="s">
        <v>4597</v>
      </c>
      <c r="G61" t="s">
        <v>4590</v>
      </c>
    </row>
    <row r="62" spans="1:7">
      <c r="A62" t="s">
        <v>117</v>
      </c>
      <c r="B62">
        <v>2014</v>
      </c>
      <c r="C62" t="b">
        <v>0</v>
      </c>
      <c r="D62">
        <v>46</v>
      </c>
      <c r="E62" t="s">
        <v>4590</v>
      </c>
      <c r="G62" t="s">
        <v>4590</v>
      </c>
    </row>
    <row r="63" spans="1:7">
      <c r="A63" t="s">
        <v>117</v>
      </c>
      <c r="B63">
        <v>2014</v>
      </c>
      <c r="C63" t="b">
        <v>0</v>
      </c>
      <c r="D63">
        <v>47</v>
      </c>
      <c r="E63" t="s">
        <v>4590</v>
      </c>
      <c r="G63" t="s">
        <v>4590</v>
      </c>
    </row>
    <row r="64" spans="1:7">
      <c r="A64" t="s">
        <v>117</v>
      </c>
      <c r="B64">
        <v>2014</v>
      </c>
      <c r="C64" t="b">
        <v>0</v>
      </c>
      <c r="D64">
        <v>48</v>
      </c>
      <c r="E64" t="s">
        <v>4590</v>
      </c>
      <c r="G64" t="s">
        <v>4590</v>
      </c>
    </row>
    <row r="65" spans="1:7">
      <c r="A65" t="s">
        <v>117</v>
      </c>
      <c r="B65">
        <v>2014</v>
      </c>
      <c r="C65" t="b">
        <v>0</v>
      </c>
      <c r="D65">
        <v>49</v>
      </c>
      <c r="E65" t="s">
        <v>4590</v>
      </c>
      <c r="F65" t="s">
        <v>4593</v>
      </c>
      <c r="G65" t="s">
        <v>4590</v>
      </c>
    </row>
    <row r="66" spans="1:7">
      <c r="A66" t="s">
        <v>117</v>
      </c>
      <c r="B66">
        <v>2014</v>
      </c>
      <c r="C66" t="b">
        <v>0</v>
      </c>
      <c r="D66">
        <v>50</v>
      </c>
      <c r="E66" t="s">
        <v>4590</v>
      </c>
      <c r="G66" t="s">
        <v>4590</v>
      </c>
    </row>
    <row r="67" spans="1:7">
      <c r="A67" t="s">
        <v>117</v>
      </c>
      <c r="B67">
        <v>2014</v>
      </c>
      <c r="C67" t="b">
        <v>0</v>
      </c>
      <c r="D67">
        <v>51</v>
      </c>
      <c r="E67" t="s">
        <v>4590</v>
      </c>
      <c r="F67" t="s">
        <v>7714</v>
      </c>
      <c r="G67" t="s">
        <v>4590</v>
      </c>
    </row>
    <row r="68" spans="1:7">
      <c r="A68" t="s">
        <v>117</v>
      </c>
      <c r="B68">
        <v>2014</v>
      </c>
      <c r="C68" t="b">
        <v>0</v>
      </c>
      <c r="D68">
        <v>52</v>
      </c>
      <c r="E68" t="s">
        <v>4590</v>
      </c>
      <c r="F68" t="s">
        <v>4598</v>
      </c>
      <c r="G68" t="s">
        <v>4590</v>
      </c>
    </row>
    <row r="69" spans="1:7">
      <c r="A69" t="s">
        <v>117</v>
      </c>
      <c r="B69">
        <v>2014</v>
      </c>
      <c r="C69" t="b">
        <v>0</v>
      </c>
      <c r="D69">
        <v>53</v>
      </c>
      <c r="E69" t="s">
        <v>4590</v>
      </c>
      <c r="G69" t="s">
        <v>4590</v>
      </c>
    </row>
    <row r="70" spans="1:7">
      <c r="A70" t="s">
        <v>117</v>
      </c>
      <c r="B70">
        <v>2014</v>
      </c>
      <c r="C70" t="b">
        <v>0</v>
      </c>
      <c r="D70">
        <v>54</v>
      </c>
      <c r="E70" t="s">
        <v>4590</v>
      </c>
      <c r="G70" t="s">
        <v>4590</v>
      </c>
    </row>
    <row r="71" spans="1:7">
      <c r="A71" t="s">
        <v>117</v>
      </c>
      <c r="B71">
        <v>2014</v>
      </c>
      <c r="C71" t="b">
        <v>0</v>
      </c>
      <c r="D71">
        <v>55</v>
      </c>
      <c r="E71" t="s">
        <v>4590</v>
      </c>
      <c r="F71" t="s">
        <v>4594</v>
      </c>
      <c r="G71" t="s">
        <v>4590</v>
      </c>
    </row>
    <row r="72" spans="1:7">
      <c r="A72" t="s">
        <v>117</v>
      </c>
      <c r="B72">
        <v>2014</v>
      </c>
      <c r="C72" t="b">
        <v>0</v>
      </c>
      <c r="D72">
        <v>56</v>
      </c>
      <c r="E72" t="s">
        <v>4590</v>
      </c>
      <c r="F72" t="s">
        <v>4594</v>
      </c>
      <c r="G72" t="s">
        <v>4590</v>
      </c>
    </row>
    <row r="73" spans="1:7">
      <c r="A73" t="s">
        <v>117</v>
      </c>
      <c r="B73">
        <v>2014</v>
      </c>
      <c r="C73" t="b">
        <v>0</v>
      </c>
      <c r="D73">
        <v>57</v>
      </c>
      <c r="E73" t="s">
        <v>4590</v>
      </c>
      <c r="F73" t="s">
        <v>7715</v>
      </c>
      <c r="G73" t="s">
        <v>4590</v>
      </c>
    </row>
    <row r="74" spans="1:7">
      <c r="A74" t="s">
        <v>117</v>
      </c>
      <c r="B74">
        <v>2014</v>
      </c>
      <c r="C74" t="b">
        <v>0</v>
      </c>
      <c r="D74">
        <v>58</v>
      </c>
      <c r="E74" t="s">
        <v>4590</v>
      </c>
      <c r="F74" t="s">
        <v>4599</v>
      </c>
      <c r="G74" t="s">
        <v>4590</v>
      </c>
    </row>
    <row r="75" spans="1:7">
      <c r="A75" t="s">
        <v>117</v>
      </c>
      <c r="B75">
        <v>2014</v>
      </c>
      <c r="C75" t="b">
        <v>0</v>
      </c>
      <c r="D75">
        <v>59</v>
      </c>
      <c r="E75" t="s">
        <v>4590</v>
      </c>
      <c r="G75" t="s">
        <v>4590</v>
      </c>
    </row>
    <row r="76" spans="1:7">
      <c r="A76" t="s">
        <v>117</v>
      </c>
      <c r="B76">
        <v>2014</v>
      </c>
      <c r="C76" t="b">
        <v>0</v>
      </c>
      <c r="D76">
        <v>60</v>
      </c>
      <c r="E76" t="s">
        <v>4590</v>
      </c>
      <c r="G76" t="s">
        <v>4590</v>
      </c>
    </row>
    <row r="77" spans="1:7">
      <c r="A77" t="s">
        <v>117</v>
      </c>
      <c r="B77">
        <v>2014</v>
      </c>
      <c r="C77" t="b">
        <v>0</v>
      </c>
      <c r="D77">
        <v>61</v>
      </c>
      <c r="E77" t="s">
        <v>4590</v>
      </c>
      <c r="G77" t="s">
        <v>4590</v>
      </c>
    </row>
    <row r="78" spans="1:7">
      <c r="A78" t="s">
        <v>117</v>
      </c>
      <c r="B78">
        <v>2014</v>
      </c>
      <c r="C78" t="b">
        <v>0</v>
      </c>
      <c r="D78">
        <v>62</v>
      </c>
      <c r="E78" t="s">
        <v>4590</v>
      </c>
      <c r="F78" t="s">
        <v>4600</v>
      </c>
      <c r="G78" t="s">
        <v>4590</v>
      </c>
    </row>
    <row r="79" spans="1:7">
      <c r="A79" t="s">
        <v>117</v>
      </c>
      <c r="B79">
        <v>2014</v>
      </c>
      <c r="C79" t="b">
        <v>0</v>
      </c>
      <c r="D79">
        <v>63</v>
      </c>
      <c r="E79" t="s">
        <v>4590</v>
      </c>
      <c r="G79" t="s">
        <v>4590</v>
      </c>
    </row>
    <row r="80" spans="1:7">
      <c r="A80" t="s">
        <v>117</v>
      </c>
      <c r="B80">
        <v>2014</v>
      </c>
      <c r="C80" t="b">
        <v>0</v>
      </c>
      <c r="D80">
        <v>64</v>
      </c>
      <c r="E80" t="s">
        <v>4590</v>
      </c>
      <c r="G80" t="s">
        <v>4590</v>
      </c>
    </row>
    <row r="81" spans="1:7">
      <c r="A81" t="s">
        <v>117</v>
      </c>
      <c r="B81">
        <v>2014</v>
      </c>
      <c r="C81" t="b">
        <v>0</v>
      </c>
      <c r="D81">
        <v>65</v>
      </c>
      <c r="E81" t="s">
        <v>4590</v>
      </c>
      <c r="G81" t="s">
        <v>4590</v>
      </c>
    </row>
    <row r="82" spans="1:7">
      <c r="A82" t="s">
        <v>117</v>
      </c>
      <c r="B82">
        <v>2014</v>
      </c>
      <c r="C82" t="b">
        <v>0</v>
      </c>
      <c r="D82">
        <v>66</v>
      </c>
      <c r="E82" t="s">
        <v>4590</v>
      </c>
      <c r="G82" t="s">
        <v>4590</v>
      </c>
    </row>
    <row r="83" spans="1:7">
      <c r="A83" t="s">
        <v>117</v>
      </c>
      <c r="B83">
        <v>2014</v>
      </c>
      <c r="C83" t="b">
        <v>0</v>
      </c>
      <c r="D83">
        <v>67</v>
      </c>
      <c r="E83" t="s">
        <v>4590</v>
      </c>
      <c r="G83" t="s">
        <v>4590</v>
      </c>
    </row>
    <row r="84" spans="1:7">
      <c r="A84" t="s">
        <v>117</v>
      </c>
      <c r="B84">
        <v>2014</v>
      </c>
      <c r="C84" t="b">
        <v>0</v>
      </c>
      <c r="D84">
        <v>68</v>
      </c>
      <c r="E84" t="s">
        <v>4590</v>
      </c>
      <c r="G84" t="s">
        <v>4590</v>
      </c>
    </row>
    <row r="85" spans="1:7">
      <c r="A85" t="s">
        <v>117</v>
      </c>
      <c r="B85">
        <v>2014</v>
      </c>
      <c r="C85" t="b">
        <v>0</v>
      </c>
      <c r="D85">
        <v>69</v>
      </c>
      <c r="E85" t="s">
        <v>4590</v>
      </c>
      <c r="G85" t="s">
        <v>4590</v>
      </c>
    </row>
    <row r="86" spans="1:7">
      <c r="A86" t="s">
        <v>117</v>
      </c>
      <c r="B86">
        <v>2014</v>
      </c>
      <c r="C86" t="b">
        <v>0</v>
      </c>
      <c r="D86">
        <v>70</v>
      </c>
      <c r="E86" t="s">
        <v>4590</v>
      </c>
      <c r="G86" t="s">
        <v>4590</v>
      </c>
    </row>
    <row r="87" spans="1:7">
      <c r="A87" t="s">
        <v>117</v>
      </c>
      <c r="B87">
        <v>2014</v>
      </c>
      <c r="C87" t="b">
        <v>0</v>
      </c>
      <c r="D87">
        <v>71</v>
      </c>
      <c r="E87" t="s">
        <v>4590</v>
      </c>
      <c r="G87" t="s">
        <v>4590</v>
      </c>
    </row>
    <row r="88" spans="1:7">
      <c r="A88" t="s">
        <v>117</v>
      </c>
      <c r="B88">
        <v>2014</v>
      </c>
      <c r="C88" t="b">
        <v>0</v>
      </c>
      <c r="D88">
        <v>72</v>
      </c>
      <c r="E88" t="s">
        <v>4590</v>
      </c>
      <c r="G88" t="s">
        <v>4590</v>
      </c>
    </row>
    <row r="89" spans="1:7">
      <c r="A89" t="s">
        <v>117</v>
      </c>
      <c r="B89">
        <v>2014</v>
      </c>
      <c r="C89" t="b">
        <v>0</v>
      </c>
      <c r="D89">
        <v>73</v>
      </c>
      <c r="E89" t="s">
        <v>4590</v>
      </c>
      <c r="F89" t="s">
        <v>4601</v>
      </c>
      <c r="G89" t="s">
        <v>4590</v>
      </c>
    </row>
    <row r="90" spans="1:7">
      <c r="A90" t="s">
        <v>117</v>
      </c>
      <c r="B90">
        <v>2015</v>
      </c>
      <c r="C90" t="b">
        <v>0</v>
      </c>
      <c r="D90">
        <v>1</v>
      </c>
      <c r="E90" t="s">
        <v>4590</v>
      </c>
      <c r="G90" t="s">
        <v>4590</v>
      </c>
    </row>
    <row r="91" spans="1:7" ht="45">
      <c r="A91" t="s">
        <v>117</v>
      </c>
      <c r="B91">
        <v>2015</v>
      </c>
      <c r="C91" t="b">
        <v>0</v>
      </c>
      <c r="D91">
        <v>2</v>
      </c>
      <c r="E91" s="8" t="s">
        <v>4590</v>
      </c>
      <c r="F91" s="8"/>
      <c r="G91" t="s">
        <v>4590</v>
      </c>
    </row>
    <row r="92" spans="1:7" ht="409.5">
      <c r="A92" t="s">
        <v>117</v>
      </c>
      <c r="B92">
        <v>2015</v>
      </c>
      <c r="C92" t="b">
        <v>0</v>
      </c>
      <c r="D92">
        <v>3</v>
      </c>
      <c r="E92" s="8" t="s">
        <v>4590</v>
      </c>
      <c r="F92" s="8" t="s">
        <v>4595</v>
      </c>
      <c r="G92" t="s">
        <v>4590</v>
      </c>
    </row>
    <row r="93" spans="1:7">
      <c r="A93" t="s">
        <v>117</v>
      </c>
      <c r="B93">
        <v>2015</v>
      </c>
      <c r="C93" t="b">
        <v>0</v>
      </c>
      <c r="D93">
        <v>4</v>
      </c>
      <c r="E93" t="s">
        <v>4590</v>
      </c>
      <c r="G93" t="s">
        <v>4590</v>
      </c>
    </row>
    <row r="94" spans="1:7" ht="45">
      <c r="A94" t="s">
        <v>117</v>
      </c>
      <c r="B94">
        <v>2015</v>
      </c>
      <c r="C94" t="b">
        <v>0</v>
      </c>
      <c r="D94">
        <v>5</v>
      </c>
      <c r="E94" s="8" t="s">
        <v>4590</v>
      </c>
      <c r="F94" s="8"/>
      <c r="G94" t="s">
        <v>4590</v>
      </c>
    </row>
    <row r="95" spans="1:7">
      <c r="A95" t="s">
        <v>117</v>
      </c>
      <c r="B95">
        <v>2015</v>
      </c>
      <c r="C95" t="b">
        <v>0</v>
      </c>
      <c r="D95">
        <v>6</v>
      </c>
      <c r="E95" t="s">
        <v>4590</v>
      </c>
      <c r="G95" t="s">
        <v>4590</v>
      </c>
    </row>
    <row r="96" spans="1:7">
      <c r="A96" t="s">
        <v>117</v>
      </c>
      <c r="B96">
        <v>2015</v>
      </c>
      <c r="C96" t="b">
        <v>0</v>
      </c>
      <c r="D96">
        <v>7</v>
      </c>
      <c r="E96" t="s">
        <v>4590</v>
      </c>
      <c r="G96" t="s">
        <v>4590</v>
      </c>
    </row>
    <row r="97" spans="1:7">
      <c r="A97" t="s">
        <v>117</v>
      </c>
      <c r="B97">
        <v>2015</v>
      </c>
      <c r="C97" t="b">
        <v>0</v>
      </c>
      <c r="D97">
        <v>8</v>
      </c>
      <c r="E97" t="s">
        <v>4590</v>
      </c>
      <c r="G97" t="s">
        <v>4590</v>
      </c>
    </row>
    <row r="98" spans="1:7">
      <c r="A98" t="s">
        <v>117</v>
      </c>
      <c r="B98">
        <v>2015</v>
      </c>
      <c r="C98" t="b">
        <v>0</v>
      </c>
      <c r="D98">
        <v>9</v>
      </c>
      <c r="E98" t="s">
        <v>4590</v>
      </c>
      <c r="G98" t="s">
        <v>4590</v>
      </c>
    </row>
    <row r="99" spans="1:7" ht="45">
      <c r="A99" t="s">
        <v>117</v>
      </c>
      <c r="B99">
        <v>2015</v>
      </c>
      <c r="C99" t="b">
        <v>0</v>
      </c>
      <c r="D99">
        <v>10</v>
      </c>
      <c r="E99" s="8" t="s">
        <v>4590</v>
      </c>
      <c r="F99" s="8"/>
      <c r="G99" t="s">
        <v>4590</v>
      </c>
    </row>
    <row r="100" spans="1:7">
      <c r="A100" t="s">
        <v>117</v>
      </c>
      <c r="B100">
        <v>2015</v>
      </c>
      <c r="C100" t="b">
        <v>0</v>
      </c>
      <c r="D100">
        <v>11</v>
      </c>
      <c r="E100" t="s">
        <v>4590</v>
      </c>
      <c r="G100" t="s">
        <v>4590</v>
      </c>
    </row>
    <row r="101" spans="1:7">
      <c r="A101" t="s">
        <v>117</v>
      </c>
      <c r="B101">
        <v>2015</v>
      </c>
      <c r="C101" t="b">
        <v>0</v>
      </c>
      <c r="D101">
        <v>12</v>
      </c>
      <c r="E101" t="s">
        <v>4590</v>
      </c>
      <c r="G101" t="s">
        <v>4590</v>
      </c>
    </row>
    <row r="102" spans="1:7">
      <c r="A102" t="s">
        <v>117</v>
      </c>
      <c r="B102">
        <v>2015</v>
      </c>
      <c r="C102" t="b">
        <v>0</v>
      </c>
      <c r="D102">
        <v>13</v>
      </c>
      <c r="E102" t="s">
        <v>4590</v>
      </c>
      <c r="G102" t="s">
        <v>4590</v>
      </c>
    </row>
    <row r="103" spans="1:7">
      <c r="A103" t="s">
        <v>117</v>
      </c>
      <c r="B103">
        <v>2015</v>
      </c>
      <c r="C103" t="b">
        <v>0</v>
      </c>
      <c r="D103">
        <v>14</v>
      </c>
      <c r="E103" t="s">
        <v>4590</v>
      </c>
      <c r="G103" t="s">
        <v>4590</v>
      </c>
    </row>
    <row r="104" spans="1:7">
      <c r="A104" t="s">
        <v>117</v>
      </c>
      <c r="B104">
        <v>2015</v>
      </c>
      <c r="C104" t="b">
        <v>0</v>
      </c>
      <c r="D104">
        <v>15</v>
      </c>
      <c r="E104" t="s">
        <v>4590</v>
      </c>
      <c r="F104" t="s">
        <v>7716</v>
      </c>
      <c r="G104" t="s">
        <v>4590</v>
      </c>
    </row>
    <row r="105" spans="1:7">
      <c r="A105" t="s">
        <v>117</v>
      </c>
      <c r="B105">
        <v>2015</v>
      </c>
      <c r="C105" t="b">
        <v>0</v>
      </c>
      <c r="D105">
        <v>16</v>
      </c>
      <c r="E105" t="s">
        <v>4590</v>
      </c>
      <c r="F105" t="s">
        <v>7717</v>
      </c>
      <c r="G105" t="s">
        <v>4590</v>
      </c>
    </row>
    <row r="106" spans="1:7">
      <c r="A106" t="s">
        <v>117</v>
      </c>
      <c r="B106">
        <v>2015</v>
      </c>
      <c r="C106" t="b">
        <v>0</v>
      </c>
      <c r="D106">
        <v>17</v>
      </c>
      <c r="E106" t="s">
        <v>4590</v>
      </c>
      <c r="G106" t="s">
        <v>4590</v>
      </c>
    </row>
    <row r="107" spans="1:7">
      <c r="A107" t="s">
        <v>117</v>
      </c>
      <c r="B107">
        <v>2015</v>
      </c>
      <c r="C107" t="b">
        <v>0</v>
      </c>
      <c r="D107">
        <v>18</v>
      </c>
      <c r="E107" t="s">
        <v>4590</v>
      </c>
      <c r="F107" t="s">
        <v>7718</v>
      </c>
      <c r="G107" t="s">
        <v>4590</v>
      </c>
    </row>
    <row r="108" spans="1:7">
      <c r="A108" t="s">
        <v>117</v>
      </c>
      <c r="B108">
        <v>2015</v>
      </c>
      <c r="C108" t="b">
        <v>0</v>
      </c>
      <c r="D108">
        <v>19</v>
      </c>
      <c r="E108" t="s">
        <v>4590</v>
      </c>
      <c r="F108" t="s">
        <v>7719</v>
      </c>
      <c r="G108" t="s">
        <v>4590</v>
      </c>
    </row>
    <row r="109" spans="1:7">
      <c r="A109" t="s">
        <v>117</v>
      </c>
      <c r="B109">
        <v>2015</v>
      </c>
      <c r="C109" t="b">
        <v>0</v>
      </c>
      <c r="D109">
        <v>20</v>
      </c>
      <c r="E109" t="s">
        <v>4590</v>
      </c>
      <c r="G109" t="s">
        <v>4590</v>
      </c>
    </row>
    <row r="110" spans="1:7">
      <c r="A110" t="s">
        <v>117</v>
      </c>
      <c r="B110">
        <v>2015</v>
      </c>
      <c r="C110" t="b">
        <v>0</v>
      </c>
      <c r="D110">
        <v>21</v>
      </c>
      <c r="E110" t="s">
        <v>4590</v>
      </c>
      <c r="G110" t="s">
        <v>4590</v>
      </c>
    </row>
    <row r="111" spans="1:7">
      <c r="A111" t="s">
        <v>117</v>
      </c>
      <c r="B111">
        <v>2015</v>
      </c>
      <c r="C111" t="b">
        <v>0</v>
      </c>
      <c r="D111">
        <v>22</v>
      </c>
      <c r="E111" t="s">
        <v>4590</v>
      </c>
      <c r="G111" t="s">
        <v>4590</v>
      </c>
    </row>
    <row r="112" spans="1:7">
      <c r="A112" t="s">
        <v>117</v>
      </c>
      <c r="B112">
        <v>2015</v>
      </c>
      <c r="C112" t="b">
        <v>0</v>
      </c>
      <c r="D112">
        <v>23</v>
      </c>
      <c r="E112" t="s">
        <v>4590</v>
      </c>
      <c r="F112" t="s">
        <v>7720</v>
      </c>
      <c r="G112" t="s">
        <v>4590</v>
      </c>
    </row>
    <row r="113" spans="1:7">
      <c r="A113" t="s">
        <v>117</v>
      </c>
      <c r="B113">
        <v>2015</v>
      </c>
      <c r="C113" t="b">
        <v>0</v>
      </c>
      <c r="D113">
        <v>24</v>
      </c>
      <c r="E113" t="s">
        <v>4590</v>
      </c>
      <c r="G113" t="s">
        <v>4590</v>
      </c>
    </row>
    <row r="114" spans="1:7">
      <c r="A114" t="s">
        <v>117</v>
      </c>
      <c r="B114">
        <v>2015</v>
      </c>
      <c r="C114" t="b">
        <v>0</v>
      </c>
      <c r="D114">
        <v>25</v>
      </c>
      <c r="E114" t="s">
        <v>4590</v>
      </c>
      <c r="G114" t="s">
        <v>4590</v>
      </c>
    </row>
    <row r="115" spans="1:7">
      <c r="A115" t="s">
        <v>117</v>
      </c>
      <c r="B115">
        <v>2015</v>
      </c>
      <c r="C115" t="b">
        <v>0</v>
      </c>
      <c r="D115">
        <v>26</v>
      </c>
      <c r="E115" t="s">
        <v>4590</v>
      </c>
      <c r="G115" t="s">
        <v>4590</v>
      </c>
    </row>
    <row r="116" spans="1:7">
      <c r="A116" t="s">
        <v>117</v>
      </c>
      <c r="B116">
        <v>2015</v>
      </c>
      <c r="C116" t="b">
        <v>0</v>
      </c>
      <c r="D116">
        <v>27</v>
      </c>
      <c r="E116" t="s">
        <v>4590</v>
      </c>
      <c r="F116" t="s">
        <v>7721</v>
      </c>
      <c r="G116" t="s">
        <v>4590</v>
      </c>
    </row>
    <row r="117" spans="1:7">
      <c r="A117" t="s">
        <v>117</v>
      </c>
      <c r="B117">
        <v>2015</v>
      </c>
      <c r="C117" t="b">
        <v>0</v>
      </c>
      <c r="D117">
        <v>28</v>
      </c>
      <c r="E117" t="s">
        <v>4590</v>
      </c>
      <c r="G117" t="s">
        <v>4590</v>
      </c>
    </row>
    <row r="118" spans="1:7" ht="45">
      <c r="A118" t="s">
        <v>117</v>
      </c>
      <c r="B118">
        <v>2015</v>
      </c>
      <c r="C118" t="b">
        <v>0</v>
      </c>
      <c r="D118">
        <v>29</v>
      </c>
      <c r="E118" s="8" t="s">
        <v>4590</v>
      </c>
      <c r="F118" s="8"/>
      <c r="G118" t="s">
        <v>4590</v>
      </c>
    </row>
    <row r="119" spans="1:7">
      <c r="A119" t="s">
        <v>117</v>
      </c>
      <c r="B119">
        <v>2015</v>
      </c>
      <c r="C119" t="b">
        <v>0</v>
      </c>
      <c r="D119">
        <v>30</v>
      </c>
      <c r="E119" t="s">
        <v>4590</v>
      </c>
      <c r="G119" t="s">
        <v>4590</v>
      </c>
    </row>
    <row r="120" spans="1:7">
      <c r="A120" t="s">
        <v>117</v>
      </c>
      <c r="B120">
        <v>2015</v>
      </c>
      <c r="C120" t="b">
        <v>0</v>
      </c>
      <c r="D120">
        <v>31</v>
      </c>
      <c r="E120" t="s">
        <v>4590</v>
      </c>
      <c r="F120" t="s">
        <v>7722</v>
      </c>
      <c r="G120" t="s">
        <v>4590</v>
      </c>
    </row>
    <row r="121" spans="1:7">
      <c r="A121" t="s">
        <v>117</v>
      </c>
      <c r="B121">
        <v>2015</v>
      </c>
      <c r="C121" t="b">
        <v>0</v>
      </c>
      <c r="D121">
        <v>32</v>
      </c>
      <c r="E121" t="s">
        <v>4590</v>
      </c>
      <c r="F121" t="s">
        <v>7723</v>
      </c>
      <c r="G121" t="s">
        <v>4590</v>
      </c>
    </row>
    <row r="122" spans="1:7">
      <c r="A122" t="s">
        <v>117</v>
      </c>
      <c r="B122">
        <v>2015</v>
      </c>
      <c r="C122" t="b">
        <v>0</v>
      </c>
      <c r="D122">
        <v>33</v>
      </c>
      <c r="E122" t="s">
        <v>4590</v>
      </c>
      <c r="G122" t="s">
        <v>4590</v>
      </c>
    </row>
    <row r="123" spans="1:7">
      <c r="A123" t="s">
        <v>117</v>
      </c>
      <c r="B123">
        <v>2015</v>
      </c>
      <c r="C123" t="b">
        <v>0</v>
      </c>
      <c r="D123">
        <v>34</v>
      </c>
      <c r="E123" t="s">
        <v>4590</v>
      </c>
      <c r="G123" t="s">
        <v>4590</v>
      </c>
    </row>
    <row r="124" spans="1:7">
      <c r="A124" t="s">
        <v>117</v>
      </c>
      <c r="B124">
        <v>2015</v>
      </c>
      <c r="C124" t="b">
        <v>0</v>
      </c>
      <c r="D124">
        <v>35</v>
      </c>
      <c r="E124" t="s">
        <v>4590</v>
      </c>
      <c r="F124" t="s">
        <v>7724</v>
      </c>
      <c r="G124" t="s">
        <v>4590</v>
      </c>
    </row>
    <row r="125" spans="1:7">
      <c r="A125" t="s">
        <v>117</v>
      </c>
      <c r="B125">
        <v>2015</v>
      </c>
      <c r="C125" t="b">
        <v>0</v>
      </c>
      <c r="D125">
        <v>36</v>
      </c>
      <c r="E125" t="s">
        <v>4590</v>
      </c>
      <c r="G125" t="s">
        <v>4590</v>
      </c>
    </row>
    <row r="126" spans="1:7">
      <c r="A126" t="s">
        <v>117</v>
      </c>
      <c r="B126">
        <v>2015</v>
      </c>
      <c r="C126" t="b">
        <v>0</v>
      </c>
      <c r="D126">
        <v>37</v>
      </c>
      <c r="E126" t="s">
        <v>4590</v>
      </c>
      <c r="G126" t="s">
        <v>4590</v>
      </c>
    </row>
    <row r="127" spans="1:7" ht="45">
      <c r="A127" t="s">
        <v>117</v>
      </c>
      <c r="B127">
        <v>2015</v>
      </c>
      <c r="C127" t="b">
        <v>0</v>
      </c>
      <c r="D127">
        <v>38</v>
      </c>
      <c r="E127" s="8" t="s">
        <v>4590</v>
      </c>
      <c r="F127" s="8"/>
      <c r="G127" t="s">
        <v>4590</v>
      </c>
    </row>
    <row r="128" spans="1:7">
      <c r="A128" t="s">
        <v>117</v>
      </c>
      <c r="B128">
        <v>2015</v>
      </c>
      <c r="C128" t="b">
        <v>0</v>
      </c>
      <c r="D128">
        <v>39</v>
      </c>
      <c r="E128" t="s">
        <v>4590</v>
      </c>
      <c r="F128" t="s">
        <v>7725</v>
      </c>
      <c r="G128" t="s">
        <v>4590</v>
      </c>
    </row>
    <row r="129" spans="1:7">
      <c r="A129" t="s">
        <v>117</v>
      </c>
      <c r="B129">
        <v>2015</v>
      </c>
      <c r="C129" t="b">
        <v>0</v>
      </c>
      <c r="D129">
        <v>40</v>
      </c>
      <c r="E129" t="s">
        <v>4590</v>
      </c>
      <c r="G129" t="s">
        <v>4590</v>
      </c>
    </row>
    <row r="130" spans="1:7">
      <c r="A130" t="s">
        <v>117</v>
      </c>
      <c r="B130">
        <v>2015</v>
      </c>
      <c r="C130" t="b">
        <v>0</v>
      </c>
      <c r="D130">
        <v>41</v>
      </c>
      <c r="E130" t="s">
        <v>4590</v>
      </c>
      <c r="G130" t="s">
        <v>4590</v>
      </c>
    </row>
    <row r="131" spans="1:7">
      <c r="A131" t="s">
        <v>117</v>
      </c>
      <c r="B131">
        <v>2015</v>
      </c>
      <c r="C131" t="b">
        <v>0</v>
      </c>
      <c r="D131">
        <v>42</v>
      </c>
      <c r="E131" t="s">
        <v>4590</v>
      </c>
      <c r="F131" t="s">
        <v>7713</v>
      </c>
      <c r="G131" t="s">
        <v>4590</v>
      </c>
    </row>
    <row r="132" spans="1:7">
      <c r="A132" t="s">
        <v>117</v>
      </c>
      <c r="B132">
        <v>2015</v>
      </c>
      <c r="C132" t="b">
        <v>0</v>
      </c>
      <c r="D132">
        <v>43</v>
      </c>
      <c r="E132" t="s">
        <v>4590</v>
      </c>
      <c r="G132" t="s">
        <v>4590</v>
      </c>
    </row>
    <row r="133" spans="1:7" ht="409.5">
      <c r="A133" t="s">
        <v>117</v>
      </c>
      <c r="B133">
        <v>2015</v>
      </c>
      <c r="C133" t="b">
        <v>0</v>
      </c>
      <c r="D133">
        <v>44</v>
      </c>
      <c r="E133" s="8" t="s">
        <v>4590</v>
      </c>
      <c r="F133" s="8" t="s">
        <v>7726</v>
      </c>
      <c r="G133" t="s">
        <v>4590</v>
      </c>
    </row>
    <row r="134" spans="1:7">
      <c r="A134" t="s">
        <v>117</v>
      </c>
      <c r="B134">
        <v>2015</v>
      </c>
      <c r="C134" t="b">
        <v>0</v>
      </c>
      <c r="D134">
        <v>45</v>
      </c>
      <c r="E134" t="s">
        <v>4590</v>
      </c>
      <c r="G134" t="s">
        <v>4590</v>
      </c>
    </row>
    <row r="135" spans="1:7">
      <c r="A135" t="s">
        <v>117</v>
      </c>
      <c r="B135">
        <v>2015</v>
      </c>
      <c r="C135" t="b">
        <v>0</v>
      </c>
      <c r="D135">
        <v>46</v>
      </c>
      <c r="E135" t="s">
        <v>4590</v>
      </c>
      <c r="G135" t="s">
        <v>4590</v>
      </c>
    </row>
    <row r="136" spans="1:7">
      <c r="A136" t="s">
        <v>117</v>
      </c>
      <c r="B136">
        <v>2015</v>
      </c>
      <c r="C136" t="b">
        <v>0</v>
      </c>
      <c r="D136">
        <v>47</v>
      </c>
      <c r="E136" t="s">
        <v>4590</v>
      </c>
      <c r="G136" t="s">
        <v>4590</v>
      </c>
    </row>
    <row r="137" spans="1:7">
      <c r="A137" t="s">
        <v>117</v>
      </c>
      <c r="B137">
        <v>2015</v>
      </c>
      <c r="C137" t="b">
        <v>0</v>
      </c>
      <c r="D137">
        <v>48</v>
      </c>
      <c r="E137" t="s">
        <v>4590</v>
      </c>
      <c r="G137" t="s">
        <v>4590</v>
      </c>
    </row>
    <row r="138" spans="1:7">
      <c r="A138" t="s">
        <v>117</v>
      </c>
      <c r="B138">
        <v>2015</v>
      </c>
      <c r="C138" t="b">
        <v>0</v>
      </c>
      <c r="D138">
        <v>49</v>
      </c>
      <c r="E138" t="s">
        <v>4590</v>
      </c>
      <c r="F138" t="s">
        <v>7727</v>
      </c>
      <c r="G138" t="s">
        <v>4590</v>
      </c>
    </row>
    <row r="139" spans="1:7">
      <c r="A139" t="s">
        <v>117</v>
      </c>
      <c r="B139">
        <v>2015</v>
      </c>
      <c r="C139" t="b">
        <v>0</v>
      </c>
      <c r="D139">
        <v>50</v>
      </c>
      <c r="E139" t="s">
        <v>4590</v>
      </c>
      <c r="G139" t="s">
        <v>4590</v>
      </c>
    </row>
    <row r="140" spans="1:7">
      <c r="A140" t="s">
        <v>117</v>
      </c>
      <c r="B140">
        <v>2015</v>
      </c>
      <c r="C140" t="b">
        <v>0</v>
      </c>
      <c r="D140">
        <v>51</v>
      </c>
      <c r="E140" t="s">
        <v>4590</v>
      </c>
      <c r="F140" t="s">
        <v>7728</v>
      </c>
      <c r="G140" t="s">
        <v>4590</v>
      </c>
    </row>
    <row r="141" spans="1:7">
      <c r="A141" t="s">
        <v>117</v>
      </c>
      <c r="B141">
        <v>2015</v>
      </c>
      <c r="C141" t="b">
        <v>0</v>
      </c>
      <c r="D141">
        <v>52</v>
      </c>
      <c r="E141" t="s">
        <v>4590</v>
      </c>
      <c r="G141" t="s">
        <v>4590</v>
      </c>
    </row>
    <row r="142" spans="1:7">
      <c r="A142" t="s">
        <v>117</v>
      </c>
      <c r="B142">
        <v>2015</v>
      </c>
      <c r="C142" t="b">
        <v>0</v>
      </c>
      <c r="D142">
        <v>53</v>
      </c>
      <c r="E142" t="s">
        <v>4590</v>
      </c>
      <c r="G142" t="s">
        <v>4590</v>
      </c>
    </row>
    <row r="143" spans="1:7">
      <c r="A143" t="s">
        <v>117</v>
      </c>
      <c r="B143">
        <v>2015</v>
      </c>
      <c r="C143" t="b">
        <v>0</v>
      </c>
      <c r="D143">
        <v>54</v>
      </c>
      <c r="E143" t="s">
        <v>4590</v>
      </c>
      <c r="G143" t="s">
        <v>4590</v>
      </c>
    </row>
    <row r="144" spans="1:7">
      <c r="A144" t="s">
        <v>117</v>
      </c>
      <c r="B144">
        <v>2015</v>
      </c>
      <c r="C144" t="b">
        <v>0</v>
      </c>
      <c r="D144">
        <v>55</v>
      </c>
      <c r="E144" t="s">
        <v>4590</v>
      </c>
      <c r="F144" t="s">
        <v>4594</v>
      </c>
      <c r="G144" t="s">
        <v>4590</v>
      </c>
    </row>
    <row r="145" spans="1:7">
      <c r="A145" t="s">
        <v>117</v>
      </c>
      <c r="B145">
        <v>2015</v>
      </c>
      <c r="C145" t="b">
        <v>0</v>
      </c>
      <c r="D145">
        <v>56</v>
      </c>
      <c r="E145" t="s">
        <v>4590</v>
      </c>
      <c r="F145" t="s">
        <v>4594</v>
      </c>
      <c r="G145" t="s">
        <v>4590</v>
      </c>
    </row>
    <row r="146" spans="1:7">
      <c r="A146" t="s">
        <v>117</v>
      </c>
      <c r="B146">
        <v>2015</v>
      </c>
      <c r="C146" t="b">
        <v>0</v>
      </c>
      <c r="D146">
        <v>57</v>
      </c>
      <c r="E146" t="s">
        <v>4590</v>
      </c>
      <c r="F146" t="s">
        <v>7715</v>
      </c>
      <c r="G146" t="s">
        <v>4590</v>
      </c>
    </row>
    <row r="147" spans="1:7">
      <c r="A147" t="s">
        <v>117</v>
      </c>
      <c r="B147">
        <v>2015</v>
      </c>
      <c r="C147" t="b">
        <v>0</v>
      </c>
      <c r="D147">
        <v>58</v>
      </c>
      <c r="E147" t="s">
        <v>4590</v>
      </c>
      <c r="F147" t="s">
        <v>4599</v>
      </c>
      <c r="G147" t="s">
        <v>4590</v>
      </c>
    </row>
    <row r="148" spans="1:7">
      <c r="A148" t="s">
        <v>117</v>
      </c>
      <c r="B148">
        <v>2015</v>
      </c>
      <c r="C148" t="b">
        <v>0</v>
      </c>
      <c r="D148">
        <v>59</v>
      </c>
      <c r="E148" t="s">
        <v>4590</v>
      </c>
      <c r="G148" t="s">
        <v>4590</v>
      </c>
    </row>
    <row r="149" spans="1:7">
      <c r="A149" t="s">
        <v>117</v>
      </c>
      <c r="B149">
        <v>2015</v>
      </c>
      <c r="C149" t="b">
        <v>0</v>
      </c>
      <c r="D149">
        <v>60</v>
      </c>
      <c r="E149" t="s">
        <v>4590</v>
      </c>
      <c r="G149" t="s">
        <v>4590</v>
      </c>
    </row>
    <row r="150" spans="1:7">
      <c r="A150" t="s">
        <v>117</v>
      </c>
      <c r="B150">
        <v>2015</v>
      </c>
      <c r="C150" t="b">
        <v>0</v>
      </c>
      <c r="D150">
        <v>61</v>
      </c>
      <c r="E150" t="s">
        <v>4590</v>
      </c>
      <c r="G150" t="s">
        <v>4590</v>
      </c>
    </row>
    <row r="151" spans="1:7">
      <c r="A151" t="s">
        <v>117</v>
      </c>
      <c r="B151">
        <v>2015</v>
      </c>
      <c r="C151" t="b">
        <v>0</v>
      </c>
      <c r="D151">
        <v>62</v>
      </c>
      <c r="E151" t="s">
        <v>4590</v>
      </c>
      <c r="F151" t="s">
        <v>4600</v>
      </c>
      <c r="G151" t="s">
        <v>4590</v>
      </c>
    </row>
    <row r="152" spans="1:7">
      <c r="A152" t="s">
        <v>117</v>
      </c>
      <c r="B152">
        <v>2015</v>
      </c>
      <c r="C152" t="b">
        <v>0</v>
      </c>
      <c r="D152">
        <v>63</v>
      </c>
      <c r="E152" t="s">
        <v>4590</v>
      </c>
      <c r="G152" t="s">
        <v>4590</v>
      </c>
    </row>
    <row r="153" spans="1:7">
      <c r="A153" t="s">
        <v>117</v>
      </c>
      <c r="B153">
        <v>2015</v>
      </c>
      <c r="C153" t="b">
        <v>0</v>
      </c>
      <c r="D153">
        <v>64</v>
      </c>
      <c r="E153" t="s">
        <v>4590</v>
      </c>
      <c r="G153" t="s">
        <v>4590</v>
      </c>
    </row>
    <row r="154" spans="1:7">
      <c r="A154" t="s">
        <v>117</v>
      </c>
      <c r="B154">
        <v>2015</v>
      </c>
      <c r="C154" t="b">
        <v>0</v>
      </c>
      <c r="D154">
        <v>65</v>
      </c>
      <c r="E154" t="s">
        <v>4590</v>
      </c>
      <c r="G154" t="s">
        <v>4590</v>
      </c>
    </row>
    <row r="155" spans="1:7">
      <c r="A155" t="s">
        <v>117</v>
      </c>
      <c r="B155">
        <v>2015</v>
      </c>
      <c r="C155" t="b">
        <v>0</v>
      </c>
      <c r="D155">
        <v>66</v>
      </c>
      <c r="E155" t="s">
        <v>4590</v>
      </c>
      <c r="G155" t="s">
        <v>4590</v>
      </c>
    </row>
    <row r="156" spans="1:7">
      <c r="A156" t="s">
        <v>117</v>
      </c>
      <c r="B156">
        <v>2015</v>
      </c>
      <c r="C156" t="b">
        <v>0</v>
      </c>
      <c r="D156">
        <v>67</v>
      </c>
      <c r="E156" t="s">
        <v>4590</v>
      </c>
      <c r="G156" t="s">
        <v>4590</v>
      </c>
    </row>
    <row r="157" spans="1:7">
      <c r="A157" t="s">
        <v>117</v>
      </c>
      <c r="B157">
        <v>2015</v>
      </c>
      <c r="C157" t="b">
        <v>0</v>
      </c>
      <c r="D157">
        <v>68</v>
      </c>
      <c r="E157" t="s">
        <v>4590</v>
      </c>
      <c r="G157" t="s">
        <v>4590</v>
      </c>
    </row>
    <row r="158" spans="1:7">
      <c r="A158" t="s">
        <v>117</v>
      </c>
      <c r="B158">
        <v>2015</v>
      </c>
      <c r="C158" t="b">
        <v>0</v>
      </c>
      <c r="D158">
        <v>69</v>
      </c>
      <c r="E158" t="s">
        <v>4590</v>
      </c>
      <c r="G158" t="s">
        <v>4590</v>
      </c>
    </row>
    <row r="159" spans="1:7">
      <c r="A159" t="s">
        <v>117</v>
      </c>
      <c r="B159">
        <v>2015</v>
      </c>
      <c r="C159" t="b">
        <v>0</v>
      </c>
      <c r="D159">
        <v>70</v>
      </c>
      <c r="E159" t="s">
        <v>4590</v>
      </c>
      <c r="G159" t="s">
        <v>4590</v>
      </c>
    </row>
    <row r="160" spans="1:7">
      <c r="A160" t="s">
        <v>117</v>
      </c>
      <c r="B160">
        <v>2015</v>
      </c>
      <c r="C160" t="b">
        <v>0</v>
      </c>
      <c r="D160">
        <v>71</v>
      </c>
      <c r="E160" t="s">
        <v>4590</v>
      </c>
      <c r="G160" t="s">
        <v>4590</v>
      </c>
    </row>
    <row r="161" spans="1:7">
      <c r="A161" t="s">
        <v>117</v>
      </c>
      <c r="B161">
        <v>2015</v>
      </c>
      <c r="C161" t="b">
        <v>0</v>
      </c>
      <c r="D161">
        <v>72</v>
      </c>
      <c r="E161" t="s">
        <v>4590</v>
      </c>
      <c r="G161" t="s">
        <v>4590</v>
      </c>
    </row>
    <row r="162" spans="1:7">
      <c r="A162" t="s">
        <v>117</v>
      </c>
      <c r="B162">
        <v>2015</v>
      </c>
      <c r="C162" t="b">
        <v>0</v>
      </c>
      <c r="D162">
        <v>73</v>
      </c>
      <c r="E162" t="s">
        <v>4590</v>
      </c>
      <c r="F162" t="s">
        <v>7729</v>
      </c>
      <c r="G162" t="s">
        <v>4590</v>
      </c>
    </row>
    <row r="163" spans="1:7">
      <c r="A163" t="s">
        <v>117</v>
      </c>
      <c r="B163">
        <v>2016</v>
      </c>
      <c r="C163" t="b">
        <v>0</v>
      </c>
      <c r="D163">
        <v>1</v>
      </c>
      <c r="E163" t="s">
        <v>4590</v>
      </c>
      <c r="G163" t="s">
        <v>4590</v>
      </c>
    </row>
    <row r="164" spans="1:7" ht="45">
      <c r="A164" t="s">
        <v>117</v>
      </c>
      <c r="B164">
        <v>2016</v>
      </c>
      <c r="C164" t="b">
        <v>0</v>
      </c>
      <c r="D164">
        <v>2</v>
      </c>
      <c r="E164" s="8" t="s">
        <v>4590</v>
      </c>
      <c r="F164" s="8"/>
      <c r="G164" t="s">
        <v>4590</v>
      </c>
    </row>
    <row r="165" spans="1:7">
      <c r="A165" t="s">
        <v>117</v>
      </c>
      <c r="B165">
        <v>2016</v>
      </c>
      <c r="C165" t="b">
        <v>0</v>
      </c>
      <c r="D165">
        <v>3</v>
      </c>
      <c r="E165" t="s">
        <v>4590</v>
      </c>
      <c r="F165" t="s">
        <v>7730</v>
      </c>
      <c r="G165" t="s">
        <v>4590</v>
      </c>
    </row>
    <row r="166" spans="1:7">
      <c r="A166" t="s">
        <v>117</v>
      </c>
      <c r="B166">
        <v>2016</v>
      </c>
      <c r="C166" t="b">
        <v>0</v>
      </c>
      <c r="D166">
        <v>4</v>
      </c>
      <c r="E166" t="s">
        <v>4590</v>
      </c>
      <c r="G166" t="s">
        <v>4590</v>
      </c>
    </row>
    <row r="167" spans="1:7">
      <c r="A167" t="s">
        <v>117</v>
      </c>
      <c r="B167">
        <v>2016</v>
      </c>
      <c r="C167" t="b">
        <v>0</v>
      </c>
      <c r="D167">
        <v>5</v>
      </c>
      <c r="E167" t="s">
        <v>4590</v>
      </c>
      <c r="G167" t="s">
        <v>4590</v>
      </c>
    </row>
    <row r="168" spans="1:7">
      <c r="A168" t="s">
        <v>117</v>
      </c>
      <c r="B168">
        <v>2016</v>
      </c>
      <c r="C168" t="b">
        <v>0</v>
      </c>
      <c r="D168">
        <v>6</v>
      </c>
      <c r="E168" t="s">
        <v>4590</v>
      </c>
      <c r="G168" t="s">
        <v>4590</v>
      </c>
    </row>
    <row r="169" spans="1:7">
      <c r="A169" t="s">
        <v>117</v>
      </c>
      <c r="B169">
        <v>2016</v>
      </c>
      <c r="C169" t="b">
        <v>0</v>
      </c>
      <c r="D169">
        <v>7</v>
      </c>
      <c r="E169" t="s">
        <v>4590</v>
      </c>
      <c r="G169" t="s">
        <v>4590</v>
      </c>
    </row>
    <row r="170" spans="1:7">
      <c r="A170" t="s">
        <v>117</v>
      </c>
      <c r="B170">
        <v>2016</v>
      </c>
      <c r="C170" t="b">
        <v>0</v>
      </c>
      <c r="D170">
        <v>8</v>
      </c>
      <c r="E170" t="s">
        <v>4590</v>
      </c>
      <c r="G170" t="s">
        <v>4590</v>
      </c>
    </row>
    <row r="171" spans="1:7">
      <c r="A171" t="s">
        <v>117</v>
      </c>
      <c r="B171">
        <v>2016</v>
      </c>
      <c r="C171" t="b">
        <v>0</v>
      </c>
      <c r="D171">
        <v>9</v>
      </c>
      <c r="E171" t="s">
        <v>4590</v>
      </c>
      <c r="G171" t="s">
        <v>4590</v>
      </c>
    </row>
    <row r="172" spans="1:7">
      <c r="A172" t="s">
        <v>117</v>
      </c>
      <c r="B172">
        <v>2016</v>
      </c>
      <c r="C172" t="b">
        <v>0</v>
      </c>
      <c r="D172">
        <v>10</v>
      </c>
      <c r="E172" t="s">
        <v>4590</v>
      </c>
      <c r="G172" t="s">
        <v>4590</v>
      </c>
    </row>
    <row r="173" spans="1:7">
      <c r="A173" t="s">
        <v>117</v>
      </c>
      <c r="B173">
        <v>2016</v>
      </c>
      <c r="C173" t="b">
        <v>0</v>
      </c>
      <c r="D173">
        <v>11</v>
      </c>
      <c r="E173" t="s">
        <v>4590</v>
      </c>
      <c r="G173" t="s">
        <v>4590</v>
      </c>
    </row>
    <row r="174" spans="1:7">
      <c r="A174" t="s">
        <v>117</v>
      </c>
      <c r="B174">
        <v>2016</v>
      </c>
      <c r="C174" t="b">
        <v>0</v>
      </c>
      <c r="D174">
        <v>12</v>
      </c>
      <c r="E174" t="s">
        <v>4590</v>
      </c>
      <c r="G174" t="s">
        <v>4590</v>
      </c>
    </row>
    <row r="175" spans="1:7">
      <c r="A175" t="s">
        <v>117</v>
      </c>
      <c r="B175">
        <v>2016</v>
      </c>
      <c r="C175" t="b">
        <v>0</v>
      </c>
      <c r="D175">
        <v>13</v>
      </c>
      <c r="E175" t="s">
        <v>4590</v>
      </c>
      <c r="G175" t="s">
        <v>4590</v>
      </c>
    </row>
    <row r="176" spans="1:7">
      <c r="A176" t="s">
        <v>117</v>
      </c>
      <c r="B176">
        <v>2016</v>
      </c>
      <c r="C176" t="b">
        <v>0</v>
      </c>
      <c r="D176">
        <v>14</v>
      </c>
      <c r="E176" t="s">
        <v>4590</v>
      </c>
      <c r="F176" t="s">
        <v>7731</v>
      </c>
      <c r="G176" t="s">
        <v>4590</v>
      </c>
    </row>
    <row r="177" spans="1:7">
      <c r="A177" t="s">
        <v>117</v>
      </c>
      <c r="B177">
        <v>2016</v>
      </c>
      <c r="C177" t="b">
        <v>0</v>
      </c>
      <c r="D177">
        <v>15</v>
      </c>
      <c r="E177" t="s">
        <v>4590</v>
      </c>
      <c r="F177" t="s">
        <v>7732</v>
      </c>
      <c r="G177" t="s">
        <v>4590</v>
      </c>
    </row>
    <row r="178" spans="1:7">
      <c r="A178" t="s">
        <v>117</v>
      </c>
      <c r="B178">
        <v>2016</v>
      </c>
      <c r="C178" t="b">
        <v>0</v>
      </c>
      <c r="D178">
        <v>16</v>
      </c>
      <c r="E178" t="s">
        <v>4590</v>
      </c>
      <c r="F178" t="s">
        <v>7733</v>
      </c>
      <c r="G178" t="s">
        <v>4590</v>
      </c>
    </row>
    <row r="179" spans="1:7">
      <c r="A179" t="s">
        <v>117</v>
      </c>
      <c r="B179">
        <v>2016</v>
      </c>
      <c r="C179" t="b">
        <v>0</v>
      </c>
      <c r="D179">
        <v>17</v>
      </c>
      <c r="E179" t="s">
        <v>4590</v>
      </c>
      <c r="G179" t="s">
        <v>4590</v>
      </c>
    </row>
    <row r="180" spans="1:7">
      <c r="A180" t="s">
        <v>117</v>
      </c>
      <c r="B180">
        <v>2016</v>
      </c>
      <c r="C180" t="b">
        <v>0</v>
      </c>
      <c r="D180">
        <v>18</v>
      </c>
      <c r="E180" t="s">
        <v>4590</v>
      </c>
      <c r="F180" t="s">
        <v>7734</v>
      </c>
      <c r="G180" t="s">
        <v>4590</v>
      </c>
    </row>
    <row r="181" spans="1:7" ht="255">
      <c r="A181" t="s">
        <v>117</v>
      </c>
      <c r="B181">
        <v>2016</v>
      </c>
      <c r="C181" t="b">
        <v>0</v>
      </c>
      <c r="D181">
        <v>19</v>
      </c>
      <c r="E181" s="8" t="s">
        <v>4590</v>
      </c>
      <c r="F181" s="8" t="s">
        <v>7719</v>
      </c>
      <c r="G181" t="s">
        <v>4590</v>
      </c>
    </row>
    <row r="182" spans="1:7">
      <c r="A182" t="s">
        <v>117</v>
      </c>
      <c r="B182">
        <v>2016</v>
      </c>
      <c r="C182" t="b">
        <v>0</v>
      </c>
      <c r="D182">
        <v>20</v>
      </c>
      <c r="E182" t="s">
        <v>4590</v>
      </c>
      <c r="G182" t="s">
        <v>4590</v>
      </c>
    </row>
    <row r="183" spans="1:7" ht="45">
      <c r="A183" t="s">
        <v>117</v>
      </c>
      <c r="B183">
        <v>2016</v>
      </c>
      <c r="C183" t="b">
        <v>0</v>
      </c>
      <c r="D183">
        <v>21</v>
      </c>
      <c r="E183" s="8" t="s">
        <v>4590</v>
      </c>
      <c r="F183" s="8"/>
      <c r="G183" t="s">
        <v>4590</v>
      </c>
    </row>
    <row r="184" spans="1:7">
      <c r="A184" t="s">
        <v>117</v>
      </c>
      <c r="B184">
        <v>2016</v>
      </c>
      <c r="C184" t="b">
        <v>0</v>
      </c>
      <c r="D184">
        <v>22</v>
      </c>
      <c r="E184" t="s">
        <v>4590</v>
      </c>
      <c r="F184" t="s">
        <v>7735</v>
      </c>
      <c r="G184" t="s">
        <v>4590</v>
      </c>
    </row>
    <row r="185" spans="1:7">
      <c r="A185" t="s">
        <v>117</v>
      </c>
      <c r="B185">
        <v>2016</v>
      </c>
      <c r="C185" t="b">
        <v>0</v>
      </c>
      <c r="D185">
        <v>23</v>
      </c>
      <c r="E185" t="s">
        <v>4590</v>
      </c>
      <c r="F185" t="s">
        <v>7736</v>
      </c>
      <c r="G185" t="s">
        <v>4590</v>
      </c>
    </row>
    <row r="186" spans="1:7">
      <c r="A186" t="s">
        <v>117</v>
      </c>
      <c r="B186">
        <v>2016</v>
      </c>
      <c r="C186" t="b">
        <v>0</v>
      </c>
      <c r="D186">
        <v>24</v>
      </c>
      <c r="E186" t="s">
        <v>4590</v>
      </c>
      <c r="G186" t="s">
        <v>4590</v>
      </c>
    </row>
    <row r="187" spans="1:7">
      <c r="A187" t="s">
        <v>117</v>
      </c>
      <c r="B187">
        <v>2016</v>
      </c>
      <c r="C187" t="b">
        <v>0</v>
      </c>
      <c r="D187">
        <v>25</v>
      </c>
      <c r="E187" t="s">
        <v>4590</v>
      </c>
      <c r="G187" t="s">
        <v>4590</v>
      </c>
    </row>
    <row r="188" spans="1:7">
      <c r="A188" t="s">
        <v>117</v>
      </c>
      <c r="B188">
        <v>2016</v>
      </c>
      <c r="C188" t="b">
        <v>0</v>
      </c>
      <c r="D188">
        <v>26</v>
      </c>
      <c r="E188" t="s">
        <v>4590</v>
      </c>
      <c r="F188" t="s">
        <v>7735</v>
      </c>
      <c r="G188" t="s">
        <v>4590</v>
      </c>
    </row>
    <row r="189" spans="1:7">
      <c r="A189" t="s">
        <v>117</v>
      </c>
      <c r="B189">
        <v>2016</v>
      </c>
      <c r="C189" t="b">
        <v>0</v>
      </c>
      <c r="D189">
        <v>27</v>
      </c>
      <c r="E189" t="s">
        <v>4590</v>
      </c>
      <c r="F189" t="s">
        <v>7737</v>
      </c>
      <c r="G189" t="s">
        <v>4590</v>
      </c>
    </row>
    <row r="190" spans="1:7">
      <c r="A190" t="s">
        <v>117</v>
      </c>
      <c r="B190">
        <v>2016</v>
      </c>
      <c r="C190" t="b">
        <v>0</v>
      </c>
      <c r="D190">
        <v>28</v>
      </c>
      <c r="E190" t="s">
        <v>4590</v>
      </c>
      <c r="G190" t="s">
        <v>4590</v>
      </c>
    </row>
    <row r="191" spans="1:7">
      <c r="A191" t="s">
        <v>117</v>
      </c>
      <c r="B191">
        <v>2016</v>
      </c>
      <c r="C191" t="b">
        <v>0</v>
      </c>
      <c r="D191">
        <v>29</v>
      </c>
      <c r="E191" t="s">
        <v>4590</v>
      </c>
      <c r="G191" t="s">
        <v>4590</v>
      </c>
    </row>
    <row r="192" spans="1:7">
      <c r="A192" t="s">
        <v>117</v>
      </c>
      <c r="B192">
        <v>2016</v>
      </c>
      <c r="C192" t="b">
        <v>0</v>
      </c>
      <c r="D192">
        <v>30</v>
      </c>
      <c r="E192" t="s">
        <v>4590</v>
      </c>
      <c r="G192" t="s">
        <v>4590</v>
      </c>
    </row>
    <row r="193" spans="1:7">
      <c r="A193" t="s">
        <v>117</v>
      </c>
      <c r="B193">
        <v>2016</v>
      </c>
      <c r="C193" t="b">
        <v>0</v>
      </c>
      <c r="D193">
        <v>31</v>
      </c>
      <c r="E193" t="s">
        <v>4590</v>
      </c>
      <c r="F193" t="s">
        <v>7738</v>
      </c>
      <c r="G193" t="s">
        <v>4590</v>
      </c>
    </row>
    <row r="194" spans="1:7">
      <c r="A194" t="s">
        <v>117</v>
      </c>
      <c r="B194">
        <v>2016</v>
      </c>
      <c r="C194" t="b">
        <v>0</v>
      </c>
      <c r="D194">
        <v>32</v>
      </c>
      <c r="E194" t="s">
        <v>4590</v>
      </c>
      <c r="F194" t="s">
        <v>7723</v>
      </c>
      <c r="G194" t="s">
        <v>4590</v>
      </c>
    </row>
    <row r="195" spans="1:7">
      <c r="A195" t="s">
        <v>117</v>
      </c>
      <c r="B195">
        <v>2016</v>
      </c>
      <c r="C195" t="b">
        <v>0</v>
      </c>
      <c r="D195">
        <v>33</v>
      </c>
      <c r="E195" t="s">
        <v>4590</v>
      </c>
      <c r="G195" t="s">
        <v>4590</v>
      </c>
    </row>
    <row r="196" spans="1:7">
      <c r="A196" t="s">
        <v>117</v>
      </c>
      <c r="B196">
        <v>2016</v>
      </c>
      <c r="C196" t="b">
        <v>0</v>
      </c>
      <c r="D196">
        <v>34</v>
      </c>
      <c r="E196" t="s">
        <v>4590</v>
      </c>
      <c r="G196" t="s">
        <v>4590</v>
      </c>
    </row>
    <row r="197" spans="1:7">
      <c r="A197" t="s">
        <v>117</v>
      </c>
      <c r="B197">
        <v>2016</v>
      </c>
      <c r="C197" t="b">
        <v>0</v>
      </c>
      <c r="D197">
        <v>35</v>
      </c>
      <c r="E197" t="s">
        <v>4590</v>
      </c>
      <c r="F197" t="s">
        <v>7724</v>
      </c>
      <c r="G197" t="s">
        <v>4590</v>
      </c>
    </row>
    <row r="198" spans="1:7">
      <c r="A198" t="s">
        <v>117</v>
      </c>
      <c r="B198">
        <v>2016</v>
      </c>
      <c r="C198" t="b">
        <v>0</v>
      </c>
      <c r="D198">
        <v>36</v>
      </c>
      <c r="E198" t="s">
        <v>4590</v>
      </c>
      <c r="G198" t="s">
        <v>4590</v>
      </c>
    </row>
    <row r="199" spans="1:7">
      <c r="A199" t="s">
        <v>117</v>
      </c>
      <c r="B199">
        <v>2016</v>
      </c>
      <c r="C199" t="b">
        <v>0</v>
      </c>
      <c r="D199">
        <v>37</v>
      </c>
      <c r="E199" t="s">
        <v>4590</v>
      </c>
      <c r="G199" t="s">
        <v>4590</v>
      </c>
    </row>
    <row r="200" spans="1:7" ht="45">
      <c r="A200" t="s">
        <v>117</v>
      </c>
      <c r="B200">
        <v>2016</v>
      </c>
      <c r="C200" t="b">
        <v>0</v>
      </c>
      <c r="D200">
        <v>38</v>
      </c>
      <c r="E200" s="8" t="s">
        <v>4590</v>
      </c>
      <c r="F200" s="8"/>
      <c r="G200" t="s">
        <v>4590</v>
      </c>
    </row>
    <row r="201" spans="1:7">
      <c r="A201" t="s">
        <v>117</v>
      </c>
      <c r="B201">
        <v>2016</v>
      </c>
      <c r="C201" t="b">
        <v>0</v>
      </c>
      <c r="D201">
        <v>39</v>
      </c>
      <c r="E201" t="s">
        <v>4590</v>
      </c>
      <c r="F201" t="s">
        <v>7725</v>
      </c>
      <c r="G201" t="s">
        <v>4590</v>
      </c>
    </row>
    <row r="202" spans="1:7">
      <c r="A202" t="s">
        <v>117</v>
      </c>
      <c r="B202">
        <v>2016</v>
      </c>
      <c r="C202" t="b">
        <v>0</v>
      </c>
      <c r="D202">
        <v>40</v>
      </c>
      <c r="E202" t="s">
        <v>4590</v>
      </c>
      <c r="G202" t="s">
        <v>4590</v>
      </c>
    </row>
    <row r="203" spans="1:7">
      <c r="A203" t="s">
        <v>117</v>
      </c>
      <c r="B203">
        <v>2016</v>
      </c>
      <c r="C203" t="b">
        <v>0</v>
      </c>
      <c r="D203">
        <v>41</v>
      </c>
      <c r="E203" t="s">
        <v>4590</v>
      </c>
      <c r="G203" t="s">
        <v>4590</v>
      </c>
    </row>
    <row r="204" spans="1:7">
      <c r="A204" t="s">
        <v>117</v>
      </c>
      <c r="B204">
        <v>2016</v>
      </c>
      <c r="C204" t="b">
        <v>0</v>
      </c>
      <c r="D204">
        <v>42</v>
      </c>
      <c r="E204" t="s">
        <v>4590</v>
      </c>
      <c r="F204" t="s">
        <v>7739</v>
      </c>
      <c r="G204" t="s">
        <v>4590</v>
      </c>
    </row>
    <row r="205" spans="1:7">
      <c r="A205" t="s">
        <v>117</v>
      </c>
      <c r="B205">
        <v>2016</v>
      </c>
      <c r="C205" t="b">
        <v>0</v>
      </c>
      <c r="D205">
        <v>43</v>
      </c>
      <c r="E205" t="s">
        <v>4590</v>
      </c>
      <c r="G205" t="s">
        <v>4590</v>
      </c>
    </row>
    <row r="206" spans="1:7">
      <c r="A206" t="s">
        <v>117</v>
      </c>
      <c r="B206">
        <v>2016</v>
      </c>
      <c r="C206" t="b">
        <v>0</v>
      </c>
      <c r="D206">
        <v>44</v>
      </c>
      <c r="E206" t="s">
        <v>4590</v>
      </c>
      <c r="G206" t="s">
        <v>4590</v>
      </c>
    </row>
    <row r="207" spans="1:7">
      <c r="A207" t="s">
        <v>117</v>
      </c>
      <c r="B207">
        <v>2016</v>
      </c>
      <c r="C207" t="b">
        <v>0</v>
      </c>
      <c r="D207">
        <v>45</v>
      </c>
      <c r="E207" t="s">
        <v>4590</v>
      </c>
      <c r="G207" t="s">
        <v>4590</v>
      </c>
    </row>
    <row r="208" spans="1:7">
      <c r="A208" t="s">
        <v>117</v>
      </c>
      <c r="B208">
        <v>2016</v>
      </c>
      <c r="C208" t="b">
        <v>0</v>
      </c>
      <c r="D208">
        <v>46</v>
      </c>
      <c r="E208" t="s">
        <v>4590</v>
      </c>
      <c r="G208" t="s">
        <v>4590</v>
      </c>
    </row>
    <row r="209" spans="1:7">
      <c r="A209" t="s">
        <v>117</v>
      </c>
      <c r="B209">
        <v>2016</v>
      </c>
      <c r="C209" t="b">
        <v>0</v>
      </c>
      <c r="D209">
        <v>47</v>
      </c>
      <c r="E209" t="s">
        <v>4590</v>
      </c>
      <c r="G209" t="s">
        <v>4590</v>
      </c>
    </row>
    <row r="210" spans="1:7">
      <c r="A210" t="s">
        <v>117</v>
      </c>
      <c r="B210">
        <v>2016</v>
      </c>
      <c r="C210" t="b">
        <v>0</v>
      </c>
      <c r="D210">
        <v>48</v>
      </c>
      <c r="E210" t="s">
        <v>4590</v>
      </c>
      <c r="G210" t="s">
        <v>4590</v>
      </c>
    </row>
    <row r="211" spans="1:7">
      <c r="A211" t="s">
        <v>117</v>
      </c>
      <c r="B211">
        <v>2016</v>
      </c>
      <c r="C211" t="b">
        <v>0</v>
      </c>
      <c r="D211">
        <v>49</v>
      </c>
      <c r="E211" t="s">
        <v>4590</v>
      </c>
      <c r="F211" t="s">
        <v>7740</v>
      </c>
      <c r="G211" t="s">
        <v>4590</v>
      </c>
    </row>
    <row r="212" spans="1:7">
      <c r="A212" t="s">
        <v>117</v>
      </c>
      <c r="B212">
        <v>2016</v>
      </c>
      <c r="C212" t="b">
        <v>0</v>
      </c>
      <c r="D212">
        <v>50</v>
      </c>
      <c r="E212" t="s">
        <v>4590</v>
      </c>
      <c r="G212" t="s">
        <v>4590</v>
      </c>
    </row>
    <row r="213" spans="1:7">
      <c r="A213" t="s">
        <v>117</v>
      </c>
      <c r="B213">
        <v>2016</v>
      </c>
      <c r="C213" t="b">
        <v>0</v>
      </c>
      <c r="D213">
        <v>51</v>
      </c>
      <c r="E213" t="s">
        <v>4590</v>
      </c>
      <c r="F213" t="s">
        <v>7741</v>
      </c>
      <c r="G213" t="s">
        <v>4590</v>
      </c>
    </row>
    <row r="214" spans="1:7">
      <c r="A214" t="s">
        <v>117</v>
      </c>
      <c r="B214">
        <v>2016</v>
      </c>
      <c r="C214" t="b">
        <v>0</v>
      </c>
      <c r="D214">
        <v>52</v>
      </c>
      <c r="E214" t="s">
        <v>4590</v>
      </c>
      <c r="G214" t="s">
        <v>4590</v>
      </c>
    </row>
    <row r="215" spans="1:7">
      <c r="A215" t="s">
        <v>117</v>
      </c>
      <c r="B215">
        <v>2016</v>
      </c>
      <c r="C215" t="b">
        <v>0</v>
      </c>
      <c r="D215">
        <v>53</v>
      </c>
      <c r="E215" t="s">
        <v>4590</v>
      </c>
      <c r="G215" t="s">
        <v>4590</v>
      </c>
    </row>
    <row r="216" spans="1:7">
      <c r="A216" t="s">
        <v>117</v>
      </c>
      <c r="B216">
        <v>2016</v>
      </c>
      <c r="C216" t="b">
        <v>0</v>
      </c>
      <c r="D216">
        <v>54</v>
      </c>
      <c r="E216" t="s">
        <v>4590</v>
      </c>
      <c r="G216" t="s">
        <v>4590</v>
      </c>
    </row>
    <row r="217" spans="1:7">
      <c r="A217" t="s">
        <v>117</v>
      </c>
      <c r="B217">
        <v>2016</v>
      </c>
      <c r="C217" t="b">
        <v>0</v>
      </c>
      <c r="D217">
        <v>55</v>
      </c>
      <c r="E217" t="s">
        <v>4590</v>
      </c>
      <c r="F217" t="s">
        <v>7742</v>
      </c>
      <c r="G217" t="s">
        <v>4590</v>
      </c>
    </row>
    <row r="218" spans="1:7">
      <c r="A218" t="s">
        <v>117</v>
      </c>
      <c r="B218">
        <v>2016</v>
      </c>
      <c r="C218" t="b">
        <v>0</v>
      </c>
      <c r="D218">
        <v>56</v>
      </c>
      <c r="E218" t="s">
        <v>4590</v>
      </c>
      <c r="F218" t="s">
        <v>7742</v>
      </c>
      <c r="G218" t="s">
        <v>4590</v>
      </c>
    </row>
    <row r="219" spans="1:7">
      <c r="A219" t="s">
        <v>117</v>
      </c>
      <c r="B219">
        <v>2016</v>
      </c>
      <c r="C219" t="b">
        <v>0</v>
      </c>
      <c r="D219">
        <v>57</v>
      </c>
      <c r="E219" t="s">
        <v>4590</v>
      </c>
      <c r="F219" t="s">
        <v>7743</v>
      </c>
      <c r="G219" t="s">
        <v>4590</v>
      </c>
    </row>
    <row r="220" spans="1:7">
      <c r="A220" t="s">
        <v>117</v>
      </c>
      <c r="B220">
        <v>2016</v>
      </c>
      <c r="C220" t="b">
        <v>0</v>
      </c>
      <c r="D220">
        <v>58</v>
      </c>
      <c r="E220" t="s">
        <v>4590</v>
      </c>
      <c r="F220" t="s">
        <v>4599</v>
      </c>
      <c r="G220" t="s">
        <v>4590</v>
      </c>
    </row>
    <row r="221" spans="1:7">
      <c r="A221" t="s">
        <v>117</v>
      </c>
      <c r="B221">
        <v>2016</v>
      </c>
      <c r="C221" t="b">
        <v>0</v>
      </c>
      <c r="D221">
        <v>59</v>
      </c>
      <c r="E221" t="s">
        <v>4590</v>
      </c>
      <c r="G221" t="s">
        <v>4590</v>
      </c>
    </row>
    <row r="222" spans="1:7">
      <c r="A222" t="s">
        <v>117</v>
      </c>
      <c r="B222">
        <v>2016</v>
      </c>
      <c r="C222" t="b">
        <v>0</v>
      </c>
      <c r="D222">
        <v>60</v>
      </c>
      <c r="E222" t="s">
        <v>4590</v>
      </c>
      <c r="G222" t="s">
        <v>4590</v>
      </c>
    </row>
    <row r="223" spans="1:7">
      <c r="A223" t="s">
        <v>117</v>
      </c>
      <c r="B223">
        <v>2016</v>
      </c>
      <c r="C223" t="b">
        <v>0</v>
      </c>
      <c r="D223">
        <v>61</v>
      </c>
      <c r="E223" t="s">
        <v>4590</v>
      </c>
      <c r="G223" t="s">
        <v>4590</v>
      </c>
    </row>
    <row r="224" spans="1:7">
      <c r="A224" t="s">
        <v>117</v>
      </c>
      <c r="B224">
        <v>2016</v>
      </c>
      <c r="C224" t="b">
        <v>0</v>
      </c>
      <c r="D224">
        <v>62</v>
      </c>
      <c r="E224" t="s">
        <v>4590</v>
      </c>
      <c r="F224" t="s">
        <v>4600</v>
      </c>
      <c r="G224" t="s">
        <v>4590</v>
      </c>
    </row>
    <row r="225" spans="1:7">
      <c r="A225" t="s">
        <v>117</v>
      </c>
      <c r="B225">
        <v>2016</v>
      </c>
      <c r="C225" t="b">
        <v>0</v>
      </c>
      <c r="D225">
        <v>63</v>
      </c>
      <c r="E225" t="s">
        <v>4590</v>
      </c>
      <c r="G225" t="s">
        <v>4590</v>
      </c>
    </row>
    <row r="226" spans="1:7">
      <c r="A226" t="s">
        <v>117</v>
      </c>
      <c r="B226">
        <v>2016</v>
      </c>
      <c r="C226" t="b">
        <v>0</v>
      </c>
      <c r="D226">
        <v>64</v>
      </c>
      <c r="E226" t="s">
        <v>4590</v>
      </c>
      <c r="G226" t="s">
        <v>4590</v>
      </c>
    </row>
    <row r="227" spans="1:7">
      <c r="A227" t="s">
        <v>117</v>
      </c>
      <c r="B227">
        <v>2016</v>
      </c>
      <c r="C227" t="b">
        <v>0</v>
      </c>
      <c r="D227">
        <v>65</v>
      </c>
      <c r="E227" t="s">
        <v>4590</v>
      </c>
      <c r="G227" t="s">
        <v>4590</v>
      </c>
    </row>
    <row r="228" spans="1:7">
      <c r="A228" t="s">
        <v>117</v>
      </c>
      <c r="B228">
        <v>2016</v>
      </c>
      <c r="C228" t="b">
        <v>0</v>
      </c>
      <c r="D228">
        <v>66</v>
      </c>
      <c r="E228" t="s">
        <v>4590</v>
      </c>
      <c r="G228" t="s">
        <v>4590</v>
      </c>
    </row>
    <row r="229" spans="1:7">
      <c r="A229" t="s">
        <v>117</v>
      </c>
      <c r="B229">
        <v>2016</v>
      </c>
      <c r="C229" t="b">
        <v>0</v>
      </c>
      <c r="D229">
        <v>67</v>
      </c>
      <c r="E229" t="s">
        <v>4590</v>
      </c>
      <c r="G229" t="s">
        <v>4590</v>
      </c>
    </row>
    <row r="230" spans="1:7">
      <c r="A230" t="s">
        <v>117</v>
      </c>
      <c r="B230">
        <v>2016</v>
      </c>
      <c r="C230" t="b">
        <v>0</v>
      </c>
      <c r="D230">
        <v>68</v>
      </c>
      <c r="E230" t="s">
        <v>4590</v>
      </c>
      <c r="G230" t="s">
        <v>4590</v>
      </c>
    </row>
    <row r="231" spans="1:7">
      <c r="A231" t="s">
        <v>117</v>
      </c>
      <c r="B231">
        <v>2016</v>
      </c>
      <c r="C231" t="b">
        <v>0</v>
      </c>
      <c r="D231">
        <v>69</v>
      </c>
      <c r="E231" t="s">
        <v>4590</v>
      </c>
      <c r="G231" t="s">
        <v>4590</v>
      </c>
    </row>
    <row r="232" spans="1:7">
      <c r="A232" t="s">
        <v>117</v>
      </c>
      <c r="B232">
        <v>2016</v>
      </c>
      <c r="C232" t="b">
        <v>0</v>
      </c>
      <c r="D232">
        <v>70</v>
      </c>
      <c r="E232" t="s">
        <v>4590</v>
      </c>
      <c r="G232" t="s">
        <v>4590</v>
      </c>
    </row>
    <row r="233" spans="1:7">
      <c r="A233" t="s">
        <v>117</v>
      </c>
      <c r="B233">
        <v>2016</v>
      </c>
      <c r="C233" t="b">
        <v>0</v>
      </c>
      <c r="D233">
        <v>71</v>
      </c>
      <c r="E233" t="s">
        <v>4590</v>
      </c>
      <c r="G233" t="s">
        <v>4590</v>
      </c>
    </row>
    <row r="234" spans="1:7">
      <c r="A234" t="s">
        <v>117</v>
      </c>
      <c r="B234">
        <v>2016</v>
      </c>
      <c r="C234" t="b">
        <v>0</v>
      </c>
      <c r="D234">
        <v>72</v>
      </c>
      <c r="E234" t="s">
        <v>4590</v>
      </c>
      <c r="G234" t="s">
        <v>4590</v>
      </c>
    </row>
    <row r="235" spans="1:7">
      <c r="A235" t="s">
        <v>117</v>
      </c>
      <c r="B235">
        <v>2016</v>
      </c>
      <c r="C235" t="b">
        <v>0</v>
      </c>
      <c r="D235">
        <v>73</v>
      </c>
      <c r="E235" t="s">
        <v>4590</v>
      </c>
      <c r="F235" t="s">
        <v>7744</v>
      </c>
      <c r="G235" t="s">
        <v>4590</v>
      </c>
    </row>
    <row r="236" spans="1:7">
      <c r="A236" t="s">
        <v>126</v>
      </c>
      <c r="B236">
        <v>2013</v>
      </c>
      <c r="C236" t="b">
        <v>0</v>
      </c>
      <c r="D236">
        <v>1</v>
      </c>
      <c r="E236" t="s">
        <v>4590</v>
      </c>
      <c r="G236" t="s">
        <v>4590</v>
      </c>
    </row>
    <row r="237" spans="1:7" ht="45">
      <c r="A237" t="s">
        <v>126</v>
      </c>
      <c r="B237">
        <v>2013</v>
      </c>
      <c r="C237" t="b">
        <v>0</v>
      </c>
      <c r="D237">
        <v>2</v>
      </c>
      <c r="E237" s="8" t="s">
        <v>4590</v>
      </c>
      <c r="F237" s="8"/>
      <c r="G237" t="s">
        <v>4590</v>
      </c>
    </row>
    <row r="238" spans="1:7">
      <c r="A238" t="s">
        <v>126</v>
      </c>
      <c r="B238">
        <v>2013</v>
      </c>
      <c r="C238" t="b">
        <v>0</v>
      </c>
      <c r="D238">
        <v>3</v>
      </c>
      <c r="E238" t="s">
        <v>4590</v>
      </c>
      <c r="F238" t="s">
        <v>7745</v>
      </c>
      <c r="G238" t="s">
        <v>4590</v>
      </c>
    </row>
    <row r="239" spans="1:7">
      <c r="A239" t="s">
        <v>126</v>
      </c>
      <c r="B239">
        <v>2013</v>
      </c>
      <c r="C239" t="b">
        <v>0</v>
      </c>
      <c r="D239">
        <v>4</v>
      </c>
      <c r="E239" t="s">
        <v>4590</v>
      </c>
      <c r="G239" t="s">
        <v>4590</v>
      </c>
    </row>
    <row r="240" spans="1:7">
      <c r="A240" t="s">
        <v>126</v>
      </c>
      <c r="B240">
        <v>2013</v>
      </c>
      <c r="C240" t="b">
        <v>0</v>
      </c>
      <c r="D240">
        <v>5</v>
      </c>
      <c r="E240" t="s">
        <v>4590</v>
      </c>
      <c r="F240" t="s">
        <v>7745</v>
      </c>
      <c r="G240" t="s">
        <v>4590</v>
      </c>
    </row>
    <row r="241" spans="1:7">
      <c r="A241" t="s">
        <v>126</v>
      </c>
      <c r="B241">
        <v>2013</v>
      </c>
      <c r="C241" t="b">
        <v>0</v>
      </c>
      <c r="D241">
        <v>6</v>
      </c>
      <c r="E241" t="s">
        <v>4590</v>
      </c>
      <c r="F241" t="s">
        <v>7745</v>
      </c>
      <c r="G241" t="s">
        <v>4590</v>
      </c>
    </row>
    <row r="242" spans="1:7">
      <c r="A242" t="s">
        <v>126</v>
      </c>
      <c r="B242">
        <v>2013</v>
      </c>
      <c r="C242" t="b">
        <v>0</v>
      </c>
      <c r="D242">
        <v>7</v>
      </c>
      <c r="E242" t="s">
        <v>4590</v>
      </c>
      <c r="G242" t="s">
        <v>4590</v>
      </c>
    </row>
    <row r="243" spans="1:7">
      <c r="A243" t="s">
        <v>126</v>
      </c>
      <c r="B243">
        <v>2013</v>
      </c>
      <c r="C243" t="b">
        <v>0</v>
      </c>
      <c r="D243">
        <v>8</v>
      </c>
      <c r="E243" t="s">
        <v>4590</v>
      </c>
      <c r="F243" t="s">
        <v>7745</v>
      </c>
      <c r="G243" t="s">
        <v>4590</v>
      </c>
    </row>
    <row r="244" spans="1:7">
      <c r="A244" t="s">
        <v>126</v>
      </c>
      <c r="B244">
        <v>2013</v>
      </c>
      <c r="C244" t="b">
        <v>0</v>
      </c>
      <c r="D244">
        <v>9</v>
      </c>
      <c r="E244" t="s">
        <v>4590</v>
      </c>
      <c r="G244" t="s">
        <v>4590</v>
      </c>
    </row>
    <row r="245" spans="1:7">
      <c r="A245" t="s">
        <v>126</v>
      </c>
      <c r="B245">
        <v>2013</v>
      </c>
      <c r="C245" t="b">
        <v>0</v>
      </c>
      <c r="D245">
        <v>10</v>
      </c>
      <c r="E245" t="s">
        <v>4590</v>
      </c>
      <c r="G245" t="s">
        <v>4590</v>
      </c>
    </row>
    <row r="246" spans="1:7">
      <c r="A246" t="s">
        <v>126</v>
      </c>
      <c r="B246">
        <v>2013</v>
      </c>
      <c r="C246" t="b">
        <v>0</v>
      </c>
      <c r="D246">
        <v>11</v>
      </c>
      <c r="E246" t="s">
        <v>4590</v>
      </c>
      <c r="G246" t="s">
        <v>4590</v>
      </c>
    </row>
    <row r="247" spans="1:7">
      <c r="A247" t="s">
        <v>126</v>
      </c>
      <c r="B247">
        <v>2013</v>
      </c>
      <c r="C247" t="b">
        <v>0</v>
      </c>
      <c r="D247">
        <v>12</v>
      </c>
      <c r="E247" t="s">
        <v>4590</v>
      </c>
      <c r="G247" t="s">
        <v>4590</v>
      </c>
    </row>
    <row r="248" spans="1:7">
      <c r="A248" t="s">
        <v>126</v>
      </c>
      <c r="B248">
        <v>2013</v>
      </c>
      <c r="C248" t="b">
        <v>0</v>
      </c>
      <c r="D248">
        <v>13</v>
      </c>
      <c r="E248" t="s">
        <v>4590</v>
      </c>
      <c r="G248" t="s">
        <v>4590</v>
      </c>
    </row>
    <row r="249" spans="1:7">
      <c r="A249" t="s">
        <v>126</v>
      </c>
      <c r="B249">
        <v>2014</v>
      </c>
      <c r="C249" t="b">
        <v>0</v>
      </c>
      <c r="D249">
        <v>1</v>
      </c>
      <c r="E249" t="s">
        <v>4590</v>
      </c>
      <c r="G249" t="s">
        <v>4590</v>
      </c>
    </row>
    <row r="250" spans="1:7">
      <c r="A250" t="s">
        <v>126</v>
      </c>
      <c r="B250">
        <v>2014</v>
      </c>
      <c r="C250" t="b">
        <v>0</v>
      </c>
      <c r="D250">
        <v>2</v>
      </c>
      <c r="E250" t="s">
        <v>4590</v>
      </c>
      <c r="G250" t="s">
        <v>4590</v>
      </c>
    </row>
    <row r="251" spans="1:7">
      <c r="A251" t="s">
        <v>126</v>
      </c>
      <c r="B251">
        <v>2014</v>
      </c>
      <c r="C251" t="b">
        <v>0</v>
      </c>
      <c r="D251">
        <v>3</v>
      </c>
      <c r="E251" t="s">
        <v>4590</v>
      </c>
      <c r="G251" t="s">
        <v>4590</v>
      </c>
    </row>
    <row r="252" spans="1:7">
      <c r="A252" t="s">
        <v>126</v>
      </c>
      <c r="B252">
        <v>2014</v>
      </c>
      <c r="C252" t="b">
        <v>0</v>
      </c>
      <c r="D252">
        <v>4</v>
      </c>
      <c r="E252" t="s">
        <v>4590</v>
      </c>
      <c r="G252" t="s">
        <v>4590</v>
      </c>
    </row>
    <row r="253" spans="1:7">
      <c r="A253" t="s">
        <v>126</v>
      </c>
      <c r="B253">
        <v>2014</v>
      </c>
      <c r="C253" t="b">
        <v>0</v>
      </c>
      <c r="D253">
        <v>5</v>
      </c>
      <c r="E253" t="s">
        <v>4590</v>
      </c>
      <c r="G253" t="s">
        <v>4590</v>
      </c>
    </row>
    <row r="254" spans="1:7">
      <c r="A254" t="s">
        <v>126</v>
      </c>
      <c r="B254">
        <v>2014</v>
      </c>
      <c r="C254" t="b">
        <v>0</v>
      </c>
      <c r="D254">
        <v>6</v>
      </c>
      <c r="E254" t="s">
        <v>4590</v>
      </c>
      <c r="G254" t="s">
        <v>4590</v>
      </c>
    </row>
    <row r="255" spans="1:7">
      <c r="A255" t="s">
        <v>126</v>
      </c>
      <c r="B255">
        <v>2014</v>
      </c>
      <c r="C255" t="b">
        <v>0</v>
      </c>
      <c r="D255">
        <v>7</v>
      </c>
      <c r="E255" t="s">
        <v>4590</v>
      </c>
      <c r="G255" t="s">
        <v>4590</v>
      </c>
    </row>
    <row r="256" spans="1:7">
      <c r="A256" t="s">
        <v>126</v>
      </c>
      <c r="B256">
        <v>2014</v>
      </c>
      <c r="C256" t="b">
        <v>0</v>
      </c>
      <c r="D256">
        <v>8</v>
      </c>
      <c r="E256" t="s">
        <v>4590</v>
      </c>
      <c r="G256" t="s">
        <v>4590</v>
      </c>
    </row>
    <row r="257" spans="1:7">
      <c r="A257" t="s">
        <v>126</v>
      </c>
      <c r="B257">
        <v>2014</v>
      </c>
      <c r="C257" t="b">
        <v>0</v>
      </c>
      <c r="D257">
        <v>9</v>
      </c>
      <c r="E257" t="s">
        <v>4590</v>
      </c>
      <c r="G257" t="s">
        <v>4590</v>
      </c>
    </row>
    <row r="258" spans="1:7">
      <c r="A258" t="s">
        <v>126</v>
      </c>
      <c r="B258">
        <v>2014</v>
      </c>
      <c r="C258" t="b">
        <v>0</v>
      </c>
      <c r="D258">
        <v>10</v>
      </c>
      <c r="E258" t="s">
        <v>4590</v>
      </c>
      <c r="G258" t="s">
        <v>4590</v>
      </c>
    </row>
    <row r="259" spans="1:7">
      <c r="A259" t="s">
        <v>126</v>
      </c>
      <c r="B259">
        <v>2014</v>
      </c>
      <c r="C259" t="b">
        <v>0</v>
      </c>
      <c r="D259">
        <v>11</v>
      </c>
      <c r="E259" t="s">
        <v>4590</v>
      </c>
      <c r="G259" t="s">
        <v>4590</v>
      </c>
    </row>
    <row r="260" spans="1:7">
      <c r="A260" t="s">
        <v>126</v>
      </c>
      <c r="B260">
        <v>2014</v>
      </c>
      <c r="C260" t="b">
        <v>0</v>
      </c>
      <c r="D260">
        <v>12</v>
      </c>
      <c r="E260" t="s">
        <v>4590</v>
      </c>
      <c r="G260" t="s">
        <v>4590</v>
      </c>
    </row>
    <row r="261" spans="1:7">
      <c r="A261" t="s">
        <v>126</v>
      </c>
      <c r="B261">
        <v>2014</v>
      </c>
      <c r="C261" t="b">
        <v>0</v>
      </c>
      <c r="D261">
        <v>13</v>
      </c>
      <c r="E261" t="s">
        <v>4590</v>
      </c>
      <c r="G261" t="s">
        <v>4590</v>
      </c>
    </row>
    <row r="262" spans="1:7" ht="45">
      <c r="A262" t="s">
        <v>126</v>
      </c>
      <c r="B262">
        <v>2014</v>
      </c>
      <c r="C262" t="b">
        <v>0</v>
      </c>
      <c r="D262">
        <v>14</v>
      </c>
      <c r="E262" s="8" t="s">
        <v>4590</v>
      </c>
      <c r="F262" s="8"/>
      <c r="G262" t="s">
        <v>4590</v>
      </c>
    </row>
    <row r="263" spans="1:7">
      <c r="A263" t="s">
        <v>126</v>
      </c>
      <c r="B263">
        <v>2014</v>
      </c>
      <c r="C263" t="b">
        <v>0</v>
      </c>
      <c r="D263">
        <v>15</v>
      </c>
      <c r="E263" t="s">
        <v>4590</v>
      </c>
      <c r="F263" t="s">
        <v>7746</v>
      </c>
      <c r="G263" t="s">
        <v>4590</v>
      </c>
    </row>
    <row r="264" spans="1:7">
      <c r="A264" t="s">
        <v>126</v>
      </c>
      <c r="B264">
        <v>2014</v>
      </c>
      <c r="C264" t="b">
        <v>0</v>
      </c>
      <c r="D264">
        <v>16</v>
      </c>
      <c r="E264" t="s">
        <v>4590</v>
      </c>
      <c r="F264" t="s">
        <v>4602</v>
      </c>
      <c r="G264" t="s">
        <v>4590</v>
      </c>
    </row>
    <row r="265" spans="1:7">
      <c r="A265" t="s">
        <v>126</v>
      </c>
      <c r="B265">
        <v>2014</v>
      </c>
      <c r="C265" t="b">
        <v>0</v>
      </c>
      <c r="D265">
        <v>17</v>
      </c>
      <c r="E265" t="s">
        <v>4590</v>
      </c>
      <c r="F265" t="s">
        <v>4603</v>
      </c>
      <c r="G265" t="s">
        <v>4590</v>
      </c>
    </row>
    <row r="266" spans="1:7">
      <c r="A266" t="s">
        <v>126</v>
      </c>
      <c r="B266">
        <v>2014</v>
      </c>
      <c r="C266" t="b">
        <v>0</v>
      </c>
      <c r="D266">
        <v>18</v>
      </c>
      <c r="E266" t="s">
        <v>4590</v>
      </c>
      <c r="G266" t="s">
        <v>4590</v>
      </c>
    </row>
    <row r="267" spans="1:7">
      <c r="A267" t="s">
        <v>126</v>
      </c>
      <c r="B267">
        <v>2014</v>
      </c>
      <c r="C267" t="b">
        <v>0</v>
      </c>
      <c r="D267">
        <v>19</v>
      </c>
      <c r="E267" t="s">
        <v>4590</v>
      </c>
      <c r="G267" t="s">
        <v>4590</v>
      </c>
    </row>
    <row r="268" spans="1:7">
      <c r="A268" t="s">
        <v>126</v>
      </c>
      <c r="B268">
        <v>2014</v>
      </c>
      <c r="C268" t="b">
        <v>0</v>
      </c>
      <c r="D268">
        <v>20</v>
      </c>
      <c r="E268" t="s">
        <v>4590</v>
      </c>
      <c r="F268" t="s">
        <v>4604</v>
      </c>
      <c r="G268" t="s">
        <v>4590</v>
      </c>
    </row>
    <row r="269" spans="1:7">
      <c r="A269" t="s">
        <v>126</v>
      </c>
      <c r="B269">
        <v>2014</v>
      </c>
      <c r="C269" t="b">
        <v>0</v>
      </c>
      <c r="D269">
        <v>21</v>
      </c>
      <c r="E269" t="s">
        <v>4590</v>
      </c>
      <c r="G269" t="s">
        <v>4590</v>
      </c>
    </row>
    <row r="270" spans="1:7">
      <c r="A270" t="s">
        <v>126</v>
      </c>
      <c r="B270">
        <v>2014</v>
      </c>
      <c r="C270" t="b">
        <v>0</v>
      </c>
      <c r="D270">
        <v>22</v>
      </c>
      <c r="E270" t="s">
        <v>4590</v>
      </c>
      <c r="F270" t="s">
        <v>4605</v>
      </c>
      <c r="G270" t="s">
        <v>4590</v>
      </c>
    </row>
    <row r="271" spans="1:7">
      <c r="A271" t="s">
        <v>126</v>
      </c>
      <c r="B271">
        <v>2014</v>
      </c>
      <c r="C271" t="b">
        <v>0</v>
      </c>
      <c r="D271">
        <v>23</v>
      </c>
      <c r="E271" t="s">
        <v>4590</v>
      </c>
      <c r="F271" t="s">
        <v>7747</v>
      </c>
      <c r="G271" t="s">
        <v>4590</v>
      </c>
    </row>
    <row r="272" spans="1:7">
      <c r="A272" t="s">
        <v>126</v>
      </c>
      <c r="B272">
        <v>2014</v>
      </c>
      <c r="C272" t="b">
        <v>0</v>
      </c>
      <c r="D272">
        <v>24</v>
      </c>
      <c r="E272" t="s">
        <v>4590</v>
      </c>
      <c r="G272" t="s">
        <v>4590</v>
      </c>
    </row>
    <row r="273" spans="1:7">
      <c r="A273" t="s">
        <v>126</v>
      </c>
      <c r="B273">
        <v>2014</v>
      </c>
      <c r="C273" t="b">
        <v>0</v>
      </c>
      <c r="D273">
        <v>25</v>
      </c>
      <c r="E273" t="s">
        <v>4590</v>
      </c>
      <c r="G273" t="s">
        <v>4590</v>
      </c>
    </row>
    <row r="274" spans="1:7">
      <c r="A274" t="s">
        <v>126</v>
      </c>
      <c r="B274">
        <v>2014</v>
      </c>
      <c r="C274" t="b">
        <v>0</v>
      </c>
      <c r="D274">
        <v>26</v>
      </c>
      <c r="E274" t="s">
        <v>4590</v>
      </c>
      <c r="F274" t="s">
        <v>4605</v>
      </c>
      <c r="G274" t="s">
        <v>4590</v>
      </c>
    </row>
    <row r="275" spans="1:7">
      <c r="A275" t="s">
        <v>126</v>
      </c>
      <c r="B275">
        <v>2014</v>
      </c>
      <c r="C275" t="b">
        <v>0</v>
      </c>
      <c r="D275">
        <v>27</v>
      </c>
      <c r="E275" t="s">
        <v>4590</v>
      </c>
      <c r="F275" t="s">
        <v>4606</v>
      </c>
      <c r="G275" t="s">
        <v>4590</v>
      </c>
    </row>
    <row r="276" spans="1:7">
      <c r="A276" t="s">
        <v>126</v>
      </c>
      <c r="B276">
        <v>2014</v>
      </c>
      <c r="C276" t="b">
        <v>0</v>
      </c>
      <c r="D276">
        <v>28</v>
      </c>
      <c r="E276" t="s">
        <v>4590</v>
      </c>
      <c r="F276" t="s">
        <v>4607</v>
      </c>
      <c r="G276" t="s">
        <v>4590</v>
      </c>
    </row>
    <row r="277" spans="1:7">
      <c r="A277" t="s">
        <v>126</v>
      </c>
      <c r="B277">
        <v>2014</v>
      </c>
      <c r="C277" t="b">
        <v>0</v>
      </c>
      <c r="D277">
        <v>29</v>
      </c>
      <c r="E277" t="s">
        <v>4590</v>
      </c>
      <c r="G277" t="s">
        <v>4590</v>
      </c>
    </row>
    <row r="278" spans="1:7">
      <c r="A278" t="s">
        <v>126</v>
      </c>
      <c r="B278">
        <v>2014</v>
      </c>
      <c r="C278" t="b">
        <v>0</v>
      </c>
      <c r="D278">
        <v>30</v>
      </c>
      <c r="E278" t="s">
        <v>4590</v>
      </c>
      <c r="G278" t="s">
        <v>4590</v>
      </c>
    </row>
    <row r="279" spans="1:7">
      <c r="A279" t="s">
        <v>126</v>
      </c>
      <c r="B279">
        <v>2014</v>
      </c>
      <c r="C279" t="b">
        <v>0</v>
      </c>
      <c r="D279">
        <v>31</v>
      </c>
      <c r="E279" t="s">
        <v>4590</v>
      </c>
      <c r="G279" t="s">
        <v>4590</v>
      </c>
    </row>
    <row r="280" spans="1:7">
      <c r="A280" t="s">
        <v>126</v>
      </c>
      <c r="B280">
        <v>2014</v>
      </c>
      <c r="C280" t="b">
        <v>0</v>
      </c>
      <c r="D280">
        <v>32</v>
      </c>
      <c r="E280" t="s">
        <v>4590</v>
      </c>
      <c r="G280" t="s">
        <v>4590</v>
      </c>
    </row>
    <row r="281" spans="1:7">
      <c r="A281" t="s">
        <v>126</v>
      </c>
      <c r="B281">
        <v>2014</v>
      </c>
      <c r="C281" t="b">
        <v>0</v>
      </c>
      <c r="D281">
        <v>33</v>
      </c>
      <c r="E281" t="s">
        <v>4590</v>
      </c>
      <c r="G281" t="s">
        <v>4590</v>
      </c>
    </row>
    <row r="282" spans="1:7">
      <c r="A282" t="s">
        <v>126</v>
      </c>
      <c r="B282">
        <v>2014</v>
      </c>
      <c r="C282" t="b">
        <v>0</v>
      </c>
      <c r="D282">
        <v>34</v>
      </c>
      <c r="E282" t="s">
        <v>4590</v>
      </c>
      <c r="G282" t="s">
        <v>4590</v>
      </c>
    </row>
    <row r="283" spans="1:7">
      <c r="A283" t="s">
        <v>126</v>
      </c>
      <c r="B283">
        <v>2014</v>
      </c>
      <c r="C283" t="b">
        <v>0</v>
      </c>
      <c r="D283">
        <v>35</v>
      </c>
      <c r="E283" t="s">
        <v>4590</v>
      </c>
      <c r="G283" t="s">
        <v>4590</v>
      </c>
    </row>
    <row r="284" spans="1:7">
      <c r="A284" t="s">
        <v>126</v>
      </c>
      <c r="B284">
        <v>2014</v>
      </c>
      <c r="C284" t="b">
        <v>0</v>
      </c>
      <c r="D284">
        <v>36</v>
      </c>
      <c r="E284" t="s">
        <v>4590</v>
      </c>
      <c r="G284" t="s">
        <v>4590</v>
      </c>
    </row>
    <row r="285" spans="1:7">
      <c r="A285" t="s">
        <v>126</v>
      </c>
      <c r="B285">
        <v>2014</v>
      </c>
      <c r="C285" t="b">
        <v>0</v>
      </c>
      <c r="D285">
        <v>37</v>
      </c>
      <c r="E285" t="s">
        <v>4590</v>
      </c>
      <c r="G285" t="s">
        <v>4590</v>
      </c>
    </row>
    <row r="286" spans="1:7">
      <c r="A286" t="s">
        <v>126</v>
      </c>
      <c r="B286">
        <v>2014</v>
      </c>
      <c r="C286" t="b">
        <v>0</v>
      </c>
      <c r="D286">
        <v>38</v>
      </c>
      <c r="E286" t="s">
        <v>4590</v>
      </c>
      <c r="G286" t="s">
        <v>4590</v>
      </c>
    </row>
    <row r="287" spans="1:7">
      <c r="A287" t="s">
        <v>126</v>
      </c>
      <c r="B287">
        <v>2014</v>
      </c>
      <c r="C287" t="b">
        <v>0</v>
      </c>
      <c r="D287">
        <v>39</v>
      </c>
      <c r="E287" t="s">
        <v>4590</v>
      </c>
      <c r="F287" t="s">
        <v>4608</v>
      </c>
      <c r="G287" t="s">
        <v>4590</v>
      </c>
    </row>
    <row r="288" spans="1:7">
      <c r="A288" t="s">
        <v>126</v>
      </c>
      <c r="B288">
        <v>2014</v>
      </c>
      <c r="C288" t="b">
        <v>0</v>
      </c>
      <c r="D288">
        <v>40</v>
      </c>
      <c r="E288" t="s">
        <v>4590</v>
      </c>
      <c r="F288" t="s">
        <v>7748</v>
      </c>
      <c r="G288" t="s">
        <v>4590</v>
      </c>
    </row>
    <row r="289" spans="1:7">
      <c r="A289" t="s">
        <v>126</v>
      </c>
      <c r="B289">
        <v>2014</v>
      </c>
      <c r="C289" t="b">
        <v>0</v>
      </c>
      <c r="D289">
        <v>41</v>
      </c>
      <c r="E289" t="s">
        <v>4590</v>
      </c>
      <c r="G289" t="s">
        <v>4590</v>
      </c>
    </row>
    <row r="290" spans="1:7">
      <c r="A290" t="s">
        <v>126</v>
      </c>
      <c r="B290">
        <v>2014</v>
      </c>
      <c r="C290" t="b">
        <v>0</v>
      </c>
      <c r="D290">
        <v>42</v>
      </c>
      <c r="E290" t="s">
        <v>4590</v>
      </c>
      <c r="G290" t="s">
        <v>4590</v>
      </c>
    </row>
    <row r="291" spans="1:7">
      <c r="A291" t="s">
        <v>126</v>
      </c>
      <c r="B291">
        <v>2014</v>
      </c>
      <c r="C291" t="b">
        <v>0</v>
      </c>
      <c r="D291">
        <v>43</v>
      </c>
      <c r="E291" t="s">
        <v>4590</v>
      </c>
      <c r="G291" t="s">
        <v>4590</v>
      </c>
    </row>
    <row r="292" spans="1:7">
      <c r="A292" t="s">
        <v>126</v>
      </c>
      <c r="B292">
        <v>2014</v>
      </c>
      <c r="C292" t="b">
        <v>0</v>
      </c>
      <c r="D292">
        <v>44</v>
      </c>
      <c r="E292" t="s">
        <v>4590</v>
      </c>
      <c r="G292" t="s">
        <v>4590</v>
      </c>
    </row>
    <row r="293" spans="1:7">
      <c r="A293" t="s">
        <v>126</v>
      </c>
      <c r="B293">
        <v>2014</v>
      </c>
      <c r="C293" t="b">
        <v>0</v>
      </c>
      <c r="D293">
        <v>45</v>
      </c>
      <c r="E293" t="s">
        <v>4590</v>
      </c>
      <c r="G293" t="s">
        <v>4590</v>
      </c>
    </row>
    <row r="294" spans="1:7">
      <c r="A294" t="s">
        <v>126</v>
      </c>
      <c r="B294">
        <v>2014</v>
      </c>
      <c r="C294" t="b">
        <v>0</v>
      </c>
      <c r="D294">
        <v>46</v>
      </c>
      <c r="E294" t="s">
        <v>4590</v>
      </c>
      <c r="G294" t="s">
        <v>4590</v>
      </c>
    </row>
    <row r="295" spans="1:7">
      <c r="A295" t="s">
        <v>126</v>
      </c>
      <c r="B295">
        <v>2014</v>
      </c>
      <c r="C295" t="b">
        <v>0</v>
      </c>
      <c r="D295">
        <v>47</v>
      </c>
      <c r="E295" t="s">
        <v>4590</v>
      </c>
      <c r="G295" t="s">
        <v>4590</v>
      </c>
    </row>
    <row r="296" spans="1:7">
      <c r="A296" t="s">
        <v>126</v>
      </c>
      <c r="B296">
        <v>2014</v>
      </c>
      <c r="C296" t="b">
        <v>0</v>
      </c>
      <c r="D296">
        <v>48</v>
      </c>
      <c r="E296" t="s">
        <v>4590</v>
      </c>
      <c r="G296" t="s">
        <v>4590</v>
      </c>
    </row>
    <row r="297" spans="1:7">
      <c r="A297" t="s">
        <v>126</v>
      </c>
      <c r="B297">
        <v>2014</v>
      </c>
      <c r="C297" t="b">
        <v>0</v>
      </c>
      <c r="D297">
        <v>49</v>
      </c>
      <c r="E297" t="s">
        <v>4590</v>
      </c>
      <c r="G297" t="s">
        <v>4590</v>
      </c>
    </row>
    <row r="298" spans="1:7">
      <c r="A298" t="s">
        <v>126</v>
      </c>
      <c r="B298">
        <v>2014</v>
      </c>
      <c r="C298" t="b">
        <v>0</v>
      </c>
      <c r="D298">
        <v>50</v>
      </c>
      <c r="E298" t="s">
        <v>4590</v>
      </c>
      <c r="G298" t="s">
        <v>4590</v>
      </c>
    </row>
    <row r="299" spans="1:7">
      <c r="A299" t="s">
        <v>126</v>
      </c>
      <c r="B299">
        <v>2014</v>
      </c>
      <c r="C299" t="b">
        <v>0</v>
      </c>
      <c r="D299">
        <v>51</v>
      </c>
      <c r="E299" t="s">
        <v>4590</v>
      </c>
      <c r="F299" t="s">
        <v>4609</v>
      </c>
      <c r="G299" t="s">
        <v>4590</v>
      </c>
    </row>
    <row r="300" spans="1:7">
      <c r="A300" t="s">
        <v>126</v>
      </c>
      <c r="B300">
        <v>2014</v>
      </c>
      <c r="C300" t="b">
        <v>0</v>
      </c>
      <c r="D300">
        <v>52</v>
      </c>
      <c r="E300" t="s">
        <v>4590</v>
      </c>
      <c r="G300" t="s">
        <v>4590</v>
      </c>
    </row>
    <row r="301" spans="1:7">
      <c r="A301" t="s">
        <v>126</v>
      </c>
      <c r="B301">
        <v>2014</v>
      </c>
      <c r="C301" t="b">
        <v>0</v>
      </c>
      <c r="D301">
        <v>53</v>
      </c>
      <c r="E301" t="s">
        <v>4590</v>
      </c>
      <c r="G301" t="s">
        <v>4590</v>
      </c>
    </row>
    <row r="302" spans="1:7">
      <c r="A302" t="s">
        <v>126</v>
      </c>
      <c r="B302">
        <v>2014</v>
      </c>
      <c r="C302" t="b">
        <v>0</v>
      </c>
      <c r="D302">
        <v>54</v>
      </c>
      <c r="E302" t="s">
        <v>4590</v>
      </c>
      <c r="G302" t="s">
        <v>4590</v>
      </c>
    </row>
    <row r="303" spans="1:7">
      <c r="A303" t="s">
        <v>126</v>
      </c>
      <c r="B303">
        <v>2014</v>
      </c>
      <c r="C303" t="b">
        <v>0</v>
      </c>
      <c r="D303">
        <v>55</v>
      </c>
      <c r="E303" t="s">
        <v>4590</v>
      </c>
      <c r="G303" t="s">
        <v>4590</v>
      </c>
    </row>
    <row r="304" spans="1:7">
      <c r="A304" t="s">
        <v>126</v>
      </c>
      <c r="B304">
        <v>2014</v>
      </c>
      <c r="C304" t="b">
        <v>0</v>
      </c>
      <c r="D304">
        <v>56</v>
      </c>
      <c r="E304" t="s">
        <v>4590</v>
      </c>
      <c r="G304" t="s">
        <v>4590</v>
      </c>
    </row>
    <row r="305" spans="1:7">
      <c r="A305" t="s">
        <v>126</v>
      </c>
      <c r="B305">
        <v>2014</v>
      </c>
      <c r="C305" t="b">
        <v>0</v>
      </c>
      <c r="D305">
        <v>57</v>
      </c>
      <c r="E305" t="s">
        <v>4590</v>
      </c>
      <c r="F305" t="s">
        <v>4610</v>
      </c>
      <c r="G305" t="s">
        <v>4590</v>
      </c>
    </row>
    <row r="306" spans="1:7">
      <c r="A306" t="s">
        <v>126</v>
      </c>
      <c r="B306">
        <v>2014</v>
      </c>
      <c r="C306" t="b">
        <v>0</v>
      </c>
      <c r="D306">
        <v>58</v>
      </c>
      <c r="E306" t="s">
        <v>4590</v>
      </c>
      <c r="G306" t="s">
        <v>4590</v>
      </c>
    </row>
    <row r="307" spans="1:7">
      <c r="A307" t="s">
        <v>126</v>
      </c>
      <c r="B307">
        <v>2014</v>
      </c>
      <c r="C307" t="b">
        <v>0</v>
      </c>
      <c r="D307">
        <v>59</v>
      </c>
      <c r="E307" t="s">
        <v>4590</v>
      </c>
      <c r="G307" t="s">
        <v>4590</v>
      </c>
    </row>
    <row r="308" spans="1:7">
      <c r="A308" t="s">
        <v>126</v>
      </c>
      <c r="B308">
        <v>2014</v>
      </c>
      <c r="C308" t="b">
        <v>0</v>
      </c>
      <c r="D308">
        <v>60</v>
      </c>
      <c r="E308" t="s">
        <v>4590</v>
      </c>
      <c r="G308" t="s">
        <v>4590</v>
      </c>
    </row>
    <row r="309" spans="1:7">
      <c r="A309" t="s">
        <v>126</v>
      </c>
      <c r="B309">
        <v>2014</v>
      </c>
      <c r="C309" t="b">
        <v>0</v>
      </c>
      <c r="D309">
        <v>61</v>
      </c>
      <c r="E309" t="s">
        <v>4590</v>
      </c>
      <c r="G309" t="s">
        <v>4590</v>
      </c>
    </row>
    <row r="310" spans="1:7">
      <c r="A310" t="s">
        <v>126</v>
      </c>
      <c r="B310">
        <v>2014</v>
      </c>
      <c r="C310" t="b">
        <v>0</v>
      </c>
      <c r="D310">
        <v>62</v>
      </c>
      <c r="E310" t="s">
        <v>4590</v>
      </c>
      <c r="G310" t="s">
        <v>4590</v>
      </c>
    </row>
    <row r="311" spans="1:7">
      <c r="A311" t="s">
        <v>126</v>
      </c>
      <c r="B311">
        <v>2014</v>
      </c>
      <c r="C311" t="b">
        <v>0</v>
      </c>
      <c r="D311">
        <v>63</v>
      </c>
      <c r="E311" t="s">
        <v>4590</v>
      </c>
      <c r="G311" t="s">
        <v>4590</v>
      </c>
    </row>
    <row r="312" spans="1:7">
      <c r="A312" t="s">
        <v>126</v>
      </c>
      <c r="B312">
        <v>2014</v>
      </c>
      <c r="C312" t="b">
        <v>0</v>
      </c>
      <c r="D312">
        <v>64</v>
      </c>
      <c r="E312" t="s">
        <v>4590</v>
      </c>
      <c r="G312" t="s">
        <v>4590</v>
      </c>
    </row>
    <row r="313" spans="1:7">
      <c r="A313" t="s">
        <v>126</v>
      </c>
      <c r="B313">
        <v>2014</v>
      </c>
      <c r="C313" t="b">
        <v>0</v>
      </c>
      <c r="D313">
        <v>65</v>
      </c>
      <c r="E313" t="s">
        <v>4590</v>
      </c>
      <c r="G313" t="s">
        <v>4590</v>
      </c>
    </row>
    <row r="314" spans="1:7">
      <c r="A314" t="s">
        <v>126</v>
      </c>
      <c r="B314">
        <v>2014</v>
      </c>
      <c r="C314" t="b">
        <v>0</v>
      </c>
      <c r="D314">
        <v>66</v>
      </c>
      <c r="E314" t="s">
        <v>4590</v>
      </c>
      <c r="G314" t="s">
        <v>4590</v>
      </c>
    </row>
    <row r="315" spans="1:7">
      <c r="A315" t="s">
        <v>126</v>
      </c>
      <c r="B315">
        <v>2014</v>
      </c>
      <c r="C315" t="b">
        <v>0</v>
      </c>
      <c r="D315">
        <v>67</v>
      </c>
      <c r="E315" t="s">
        <v>4590</v>
      </c>
      <c r="G315" t="s">
        <v>4590</v>
      </c>
    </row>
    <row r="316" spans="1:7">
      <c r="A316" t="s">
        <v>126</v>
      </c>
      <c r="B316">
        <v>2014</v>
      </c>
      <c r="C316" t="b">
        <v>0</v>
      </c>
      <c r="D316">
        <v>68</v>
      </c>
      <c r="E316" t="s">
        <v>4590</v>
      </c>
      <c r="G316" t="s">
        <v>4590</v>
      </c>
    </row>
    <row r="317" spans="1:7">
      <c r="A317" t="s">
        <v>126</v>
      </c>
      <c r="B317">
        <v>2014</v>
      </c>
      <c r="C317" t="b">
        <v>0</v>
      </c>
      <c r="D317">
        <v>69</v>
      </c>
      <c r="E317" t="s">
        <v>4590</v>
      </c>
      <c r="G317" t="s">
        <v>4590</v>
      </c>
    </row>
    <row r="318" spans="1:7">
      <c r="A318" t="s">
        <v>126</v>
      </c>
      <c r="B318">
        <v>2014</v>
      </c>
      <c r="C318" t="b">
        <v>0</v>
      </c>
      <c r="D318">
        <v>70</v>
      </c>
      <c r="E318" t="s">
        <v>4590</v>
      </c>
      <c r="G318" t="s">
        <v>4590</v>
      </c>
    </row>
    <row r="319" spans="1:7">
      <c r="A319" t="s">
        <v>126</v>
      </c>
      <c r="B319">
        <v>2014</v>
      </c>
      <c r="C319" t="b">
        <v>0</v>
      </c>
      <c r="D319">
        <v>71</v>
      </c>
      <c r="E319" t="s">
        <v>4590</v>
      </c>
      <c r="G319" t="s">
        <v>4590</v>
      </c>
    </row>
    <row r="320" spans="1:7">
      <c r="A320" t="s">
        <v>126</v>
      </c>
      <c r="B320">
        <v>2014</v>
      </c>
      <c r="C320" t="b">
        <v>0</v>
      </c>
      <c r="D320">
        <v>72</v>
      </c>
      <c r="E320" t="s">
        <v>4590</v>
      </c>
      <c r="G320" t="s">
        <v>4590</v>
      </c>
    </row>
    <row r="321" spans="1:7">
      <c r="A321" t="s">
        <v>126</v>
      </c>
      <c r="B321">
        <v>2014</v>
      </c>
      <c r="C321" t="b">
        <v>0</v>
      </c>
      <c r="D321">
        <v>73</v>
      </c>
      <c r="E321" t="s">
        <v>4590</v>
      </c>
      <c r="G321" t="s">
        <v>4590</v>
      </c>
    </row>
    <row r="322" spans="1:7">
      <c r="A322" t="s">
        <v>126</v>
      </c>
      <c r="B322">
        <v>2015</v>
      </c>
      <c r="C322" t="b">
        <v>0</v>
      </c>
      <c r="D322">
        <v>1</v>
      </c>
      <c r="E322" t="s">
        <v>4590</v>
      </c>
      <c r="G322" t="s">
        <v>4590</v>
      </c>
    </row>
    <row r="323" spans="1:7">
      <c r="A323" t="s">
        <v>126</v>
      </c>
      <c r="B323">
        <v>2015</v>
      </c>
      <c r="C323" t="b">
        <v>0</v>
      </c>
      <c r="D323">
        <v>2</v>
      </c>
      <c r="E323" t="s">
        <v>4590</v>
      </c>
      <c r="G323" t="s">
        <v>4590</v>
      </c>
    </row>
    <row r="324" spans="1:7">
      <c r="A324" t="s">
        <v>126</v>
      </c>
      <c r="B324">
        <v>2015</v>
      </c>
      <c r="C324" t="b">
        <v>0</v>
      </c>
      <c r="D324">
        <v>3</v>
      </c>
      <c r="E324" t="s">
        <v>4590</v>
      </c>
      <c r="G324" t="s">
        <v>4590</v>
      </c>
    </row>
    <row r="325" spans="1:7">
      <c r="A325" t="s">
        <v>126</v>
      </c>
      <c r="B325">
        <v>2015</v>
      </c>
      <c r="C325" t="b">
        <v>0</v>
      </c>
      <c r="D325">
        <v>4</v>
      </c>
      <c r="E325" t="s">
        <v>4590</v>
      </c>
      <c r="G325" t="s">
        <v>4590</v>
      </c>
    </row>
    <row r="326" spans="1:7">
      <c r="A326" t="s">
        <v>126</v>
      </c>
      <c r="B326">
        <v>2015</v>
      </c>
      <c r="C326" t="b">
        <v>0</v>
      </c>
      <c r="D326">
        <v>5</v>
      </c>
      <c r="E326" t="s">
        <v>4590</v>
      </c>
      <c r="G326" t="s">
        <v>4590</v>
      </c>
    </row>
    <row r="327" spans="1:7">
      <c r="A327" t="s">
        <v>126</v>
      </c>
      <c r="B327">
        <v>2015</v>
      </c>
      <c r="C327" t="b">
        <v>0</v>
      </c>
      <c r="D327">
        <v>6</v>
      </c>
      <c r="E327" t="s">
        <v>4590</v>
      </c>
      <c r="G327" t="s">
        <v>4590</v>
      </c>
    </row>
    <row r="328" spans="1:7">
      <c r="A328" t="s">
        <v>126</v>
      </c>
      <c r="B328">
        <v>2015</v>
      </c>
      <c r="C328" t="b">
        <v>0</v>
      </c>
      <c r="D328">
        <v>7</v>
      </c>
      <c r="E328" t="s">
        <v>4590</v>
      </c>
      <c r="G328" t="s">
        <v>4590</v>
      </c>
    </row>
    <row r="329" spans="1:7">
      <c r="A329" t="s">
        <v>126</v>
      </c>
      <c r="B329">
        <v>2015</v>
      </c>
      <c r="C329" t="b">
        <v>0</v>
      </c>
      <c r="D329">
        <v>8</v>
      </c>
      <c r="E329" t="s">
        <v>4590</v>
      </c>
      <c r="G329" t="s">
        <v>4590</v>
      </c>
    </row>
    <row r="330" spans="1:7">
      <c r="A330" t="s">
        <v>126</v>
      </c>
      <c r="B330">
        <v>2015</v>
      </c>
      <c r="C330" t="b">
        <v>0</v>
      </c>
      <c r="D330">
        <v>9</v>
      </c>
      <c r="E330" t="s">
        <v>4590</v>
      </c>
      <c r="G330" t="s">
        <v>4590</v>
      </c>
    </row>
    <row r="331" spans="1:7">
      <c r="A331" t="s">
        <v>126</v>
      </c>
      <c r="B331">
        <v>2015</v>
      </c>
      <c r="C331" t="b">
        <v>0</v>
      </c>
      <c r="D331">
        <v>10</v>
      </c>
      <c r="E331" t="s">
        <v>4590</v>
      </c>
      <c r="F331" t="s">
        <v>7749</v>
      </c>
      <c r="G331" t="s">
        <v>4590</v>
      </c>
    </row>
    <row r="332" spans="1:7">
      <c r="A332" t="s">
        <v>126</v>
      </c>
      <c r="B332">
        <v>2015</v>
      </c>
      <c r="C332" t="b">
        <v>0</v>
      </c>
      <c r="D332">
        <v>11</v>
      </c>
      <c r="E332" t="s">
        <v>4590</v>
      </c>
      <c r="G332" t="s">
        <v>4590</v>
      </c>
    </row>
    <row r="333" spans="1:7">
      <c r="A333" t="s">
        <v>126</v>
      </c>
      <c r="B333">
        <v>2015</v>
      </c>
      <c r="C333" t="b">
        <v>0</v>
      </c>
      <c r="D333">
        <v>12</v>
      </c>
      <c r="E333" t="s">
        <v>4590</v>
      </c>
      <c r="G333" t="s">
        <v>4590</v>
      </c>
    </row>
    <row r="334" spans="1:7">
      <c r="A334" t="s">
        <v>126</v>
      </c>
      <c r="B334">
        <v>2015</v>
      </c>
      <c r="C334" t="b">
        <v>0</v>
      </c>
      <c r="D334">
        <v>13</v>
      </c>
      <c r="E334" t="s">
        <v>4590</v>
      </c>
      <c r="G334" t="s">
        <v>4590</v>
      </c>
    </row>
    <row r="335" spans="1:7">
      <c r="A335" t="s">
        <v>126</v>
      </c>
      <c r="B335">
        <v>2015</v>
      </c>
      <c r="C335" t="b">
        <v>0</v>
      </c>
      <c r="D335">
        <v>14</v>
      </c>
      <c r="E335" t="s">
        <v>4590</v>
      </c>
      <c r="G335" t="s">
        <v>4590</v>
      </c>
    </row>
    <row r="336" spans="1:7">
      <c r="A336" t="s">
        <v>126</v>
      </c>
      <c r="B336">
        <v>2015</v>
      </c>
      <c r="C336" t="b">
        <v>0</v>
      </c>
      <c r="D336">
        <v>15</v>
      </c>
      <c r="E336" t="s">
        <v>4590</v>
      </c>
      <c r="G336" t="s">
        <v>4590</v>
      </c>
    </row>
    <row r="337" spans="1:7">
      <c r="A337" t="s">
        <v>126</v>
      </c>
      <c r="B337">
        <v>2015</v>
      </c>
      <c r="C337" t="b">
        <v>0</v>
      </c>
      <c r="D337">
        <v>16</v>
      </c>
      <c r="E337" t="s">
        <v>4590</v>
      </c>
      <c r="F337" t="s">
        <v>7750</v>
      </c>
      <c r="G337" t="s">
        <v>4590</v>
      </c>
    </row>
    <row r="338" spans="1:7">
      <c r="A338" t="s">
        <v>126</v>
      </c>
      <c r="B338">
        <v>2015</v>
      </c>
      <c r="C338" t="b">
        <v>0</v>
      </c>
      <c r="D338">
        <v>17</v>
      </c>
      <c r="E338" t="s">
        <v>4590</v>
      </c>
      <c r="F338" t="s">
        <v>7751</v>
      </c>
      <c r="G338" t="s">
        <v>4590</v>
      </c>
    </row>
    <row r="339" spans="1:7">
      <c r="A339" t="s">
        <v>126</v>
      </c>
      <c r="B339">
        <v>2015</v>
      </c>
      <c r="C339" t="b">
        <v>0</v>
      </c>
      <c r="D339">
        <v>18</v>
      </c>
      <c r="E339" t="s">
        <v>4590</v>
      </c>
      <c r="G339" t="s">
        <v>4590</v>
      </c>
    </row>
    <row r="340" spans="1:7">
      <c r="A340" t="s">
        <v>126</v>
      </c>
      <c r="B340">
        <v>2015</v>
      </c>
      <c r="C340" t="b">
        <v>0</v>
      </c>
      <c r="D340">
        <v>19</v>
      </c>
      <c r="E340" t="s">
        <v>4590</v>
      </c>
      <c r="G340" t="s">
        <v>4590</v>
      </c>
    </row>
    <row r="341" spans="1:7">
      <c r="A341" t="s">
        <v>126</v>
      </c>
      <c r="B341">
        <v>2015</v>
      </c>
      <c r="C341" t="b">
        <v>0</v>
      </c>
      <c r="D341">
        <v>20</v>
      </c>
      <c r="E341" t="s">
        <v>4590</v>
      </c>
      <c r="F341" t="s">
        <v>4605</v>
      </c>
      <c r="G341" t="s">
        <v>4590</v>
      </c>
    </row>
    <row r="342" spans="1:7">
      <c r="A342" t="s">
        <v>126</v>
      </c>
      <c r="B342">
        <v>2015</v>
      </c>
      <c r="C342" t="b">
        <v>0</v>
      </c>
      <c r="D342">
        <v>21</v>
      </c>
      <c r="E342" t="s">
        <v>4590</v>
      </c>
      <c r="F342" t="s">
        <v>7752</v>
      </c>
      <c r="G342" t="s">
        <v>4590</v>
      </c>
    </row>
    <row r="343" spans="1:7">
      <c r="A343" t="s">
        <v>126</v>
      </c>
      <c r="B343">
        <v>2015</v>
      </c>
      <c r="C343" t="b">
        <v>0</v>
      </c>
      <c r="D343">
        <v>22</v>
      </c>
      <c r="E343" t="s">
        <v>4590</v>
      </c>
      <c r="F343" t="s">
        <v>4605</v>
      </c>
      <c r="G343" t="s">
        <v>4590</v>
      </c>
    </row>
    <row r="344" spans="1:7">
      <c r="A344" t="s">
        <v>126</v>
      </c>
      <c r="B344">
        <v>2015</v>
      </c>
      <c r="C344" t="b">
        <v>0</v>
      </c>
      <c r="D344">
        <v>23</v>
      </c>
      <c r="E344" t="s">
        <v>4590</v>
      </c>
      <c r="F344" t="s">
        <v>7753</v>
      </c>
      <c r="G344" t="s">
        <v>4590</v>
      </c>
    </row>
    <row r="345" spans="1:7">
      <c r="A345" t="s">
        <v>126</v>
      </c>
      <c r="B345">
        <v>2015</v>
      </c>
      <c r="C345" t="b">
        <v>0</v>
      </c>
      <c r="D345">
        <v>24</v>
      </c>
      <c r="E345" t="s">
        <v>4590</v>
      </c>
      <c r="G345" t="s">
        <v>4590</v>
      </c>
    </row>
    <row r="346" spans="1:7">
      <c r="A346" t="s">
        <v>126</v>
      </c>
      <c r="B346">
        <v>2015</v>
      </c>
      <c r="C346" t="b">
        <v>0</v>
      </c>
      <c r="D346">
        <v>25</v>
      </c>
      <c r="E346" t="s">
        <v>4590</v>
      </c>
      <c r="G346" t="s">
        <v>4590</v>
      </c>
    </row>
    <row r="347" spans="1:7">
      <c r="A347" t="s">
        <v>126</v>
      </c>
      <c r="B347">
        <v>2015</v>
      </c>
      <c r="C347" t="b">
        <v>0</v>
      </c>
      <c r="D347">
        <v>26</v>
      </c>
      <c r="E347" t="s">
        <v>4590</v>
      </c>
      <c r="F347" t="s">
        <v>4605</v>
      </c>
      <c r="G347" t="s">
        <v>4590</v>
      </c>
    </row>
    <row r="348" spans="1:7">
      <c r="A348" t="s">
        <v>126</v>
      </c>
      <c r="B348">
        <v>2015</v>
      </c>
      <c r="C348" t="b">
        <v>0</v>
      </c>
      <c r="D348">
        <v>27</v>
      </c>
      <c r="E348" t="s">
        <v>4590</v>
      </c>
      <c r="F348" t="s">
        <v>4606</v>
      </c>
      <c r="G348" t="s">
        <v>4590</v>
      </c>
    </row>
    <row r="349" spans="1:7">
      <c r="A349" t="s">
        <v>126</v>
      </c>
      <c r="B349">
        <v>2015</v>
      </c>
      <c r="C349" t="b">
        <v>0</v>
      </c>
      <c r="D349">
        <v>28</v>
      </c>
      <c r="E349" t="s">
        <v>4590</v>
      </c>
      <c r="F349" t="s">
        <v>7754</v>
      </c>
      <c r="G349" t="s">
        <v>4590</v>
      </c>
    </row>
    <row r="350" spans="1:7">
      <c r="A350" t="s">
        <v>126</v>
      </c>
      <c r="B350">
        <v>2015</v>
      </c>
      <c r="C350" t="b">
        <v>0</v>
      </c>
      <c r="D350">
        <v>29</v>
      </c>
      <c r="E350" t="s">
        <v>4590</v>
      </c>
      <c r="G350" t="s">
        <v>4590</v>
      </c>
    </row>
    <row r="351" spans="1:7">
      <c r="A351" t="s">
        <v>126</v>
      </c>
      <c r="B351">
        <v>2015</v>
      </c>
      <c r="C351" t="b">
        <v>0</v>
      </c>
      <c r="D351">
        <v>30</v>
      </c>
      <c r="E351" t="s">
        <v>4590</v>
      </c>
      <c r="F351" t="s">
        <v>7755</v>
      </c>
      <c r="G351" t="s">
        <v>4590</v>
      </c>
    </row>
    <row r="352" spans="1:7">
      <c r="A352" t="s">
        <v>126</v>
      </c>
      <c r="B352">
        <v>2015</v>
      </c>
      <c r="C352" t="b">
        <v>0</v>
      </c>
      <c r="D352">
        <v>31</v>
      </c>
      <c r="E352" t="s">
        <v>4590</v>
      </c>
      <c r="G352" t="s">
        <v>4590</v>
      </c>
    </row>
    <row r="353" spans="1:7">
      <c r="A353" t="s">
        <v>126</v>
      </c>
      <c r="B353">
        <v>2015</v>
      </c>
      <c r="C353" t="b">
        <v>0</v>
      </c>
      <c r="D353">
        <v>32</v>
      </c>
      <c r="E353" t="s">
        <v>4590</v>
      </c>
      <c r="G353" t="s">
        <v>4590</v>
      </c>
    </row>
    <row r="354" spans="1:7">
      <c r="A354" t="s">
        <v>126</v>
      </c>
      <c r="B354">
        <v>2015</v>
      </c>
      <c r="C354" t="b">
        <v>0</v>
      </c>
      <c r="D354">
        <v>33</v>
      </c>
      <c r="E354" t="s">
        <v>4590</v>
      </c>
      <c r="G354" t="s">
        <v>4590</v>
      </c>
    </row>
    <row r="355" spans="1:7">
      <c r="A355" t="s">
        <v>126</v>
      </c>
      <c r="B355">
        <v>2015</v>
      </c>
      <c r="C355" t="b">
        <v>0</v>
      </c>
      <c r="D355">
        <v>34</v>
      </c>
      <c r="E355" t="s">
        <v>4590</v>
      </c>
      <c r="G355" t="s">
        <v>4590</v>
      </c>
    </row>
    <row r="356" spans="1:7">
      <c r="A356" t="s">
        <v>126</v>
      </c>
      <c r="B356">
        <v>2015</v>
      </c>
      <c r="C356" t="b">
        <v>0</v>
      </c>
      <c r="D356">
        <v>35</v>
      </c>
      <c r="E356" t="s">
        <v>4590</v>
      </c>
      <c r="G356" t="s">
        <v>4590</v>
      </c>
    </row>
    <row r="357" spans="1:7">
      <c r="A357" t="s">
        <v>126</v>
      </c>
      <c r="B357">
        <v>2015</v>
      </c>
      <c r="C357" t="b">
        <v>0</v>
      </c>
      <c r="D357">
        <v>36</v>
      </c>
      <c r="E357" t="s">
        <v>4590</v>
      </c>
      <c r="G357" t="s">
        <v>4590</v>
      </c>
    </row>
    <row r="358" spans="1:7">
      <c r="A358" t="s">
        <v>126</v>
      </c>
      <c r="B358">
        <v>2015</v>
      </c>
      <c r="C358" t="b">
        <v>0</v>
      </c>
      <c r="D358">
        <v>37</v>
      </c>
      <c r="E358" t="s">
        <v>4590</v>
      </c>
      <c r="G358" t="s">
        <v>4590</v>
      </c>
    </row>
    <row r="359" spans="1:7">
      <c r="A359" t="s">
        <v>126</v>
      </c>
      <c r="B359">
        <v>2015</v>
      </c>
      <c r="C359" t="b">
        <v>0</v>
      </c>
      <c r="D359">
        <v>38</v>
      </c>
      <c r="E359" t="s">
        <v>4590</v>
      </c>
      <c r="G359" t="s">
        <v>4590</v>
      </c>
    </row>
    <row r="360" spans="1:7">
      <c r="A360" t="s">
        <v>126</v>
      </c>
      <c r="B360">
        <v>2015</v>
      </c>
      <c r="C360" t="b">
        <v>0</v>
      </c>
      <c r="D360">
        <v>39</v>
      </c>
      <c r="E360" t="s">
        <v>4590</v>
      </c>
      <c r="F360" t="s">
        <v>7756</v>
      </c>
      <c r="G360" t="s">
        <v>4590</v>
      </c>
    </row>
    <row r="361" spans="1:7">
      <c r="A361" t="s">
        <v>126</v>
      </c>
      <c r="B361">
        <v>2015</v>
      </c>
      <c r="C361" t="b">
        <v>0</v>
      </c>
      <c r="D361">
        <v>40</v>
      </c>
      <c r="E361" t="s">
        <v>4590</v>
      </c>
      <c r="F361" t="s">
        <v>7757</v>
      </c>
      <c r="G361" t="s">
        <v>4590</v>
      </c>
    </row>
    <row r="362" spans="1:7">
      <c r="A362" t="s">
        <v>126</v>
      </c>
      <c r="B362">
        <v>2015</v>
      </c>
      <c r="C362" t="b">
        <v>0</v>
      </c>
      <c r="D362">
        <v>41</v>
      </c>
      <c r="E362" t="s">
        <v>4590</v>
      </c>
      <c r="G362" t="s">
        <v>4590</v>
      </c>
    </row>
    <row r="363" spans="1:7">
      <c r="A363" t="s">
        <v>126</v>
      </c>
      <c r="B363">
        <v>2015</v>
      </c>
      <c r="C363" t="b">
        <v>0</v>
      </c>
      <c r="D363">
        <v>42</v>
      </c>
      <c r="E363" t="s">
        <v>4590</v>
      </c>
      <c r="G363" t="s">
        <v>4590</v>
      </c>
    </row>
    <row r="364" spans="1:7">
      <c r="A364" t="s">
        <v>126</v>
      </c>
      <c r="B364">
        <v>2015</v>
      </c>
      <c r="C364" t="b">
        <v>0</v>
      </c>
      <c r="D364">
        <v>43</v>
      </c>
      <c r="E364" t="s">
        <v>4590</v>
      </c>
      <c r="G364" t="s">
        <v>4590</v>
      </c>
    </row>
    <row r="365" spans="1:7">
      <c r="A365" t="s">
        <v>126</v>
      </c>
      <c r="B365">
        <v>2015</v>
      </c>
      <c r="C365" t="b">
        <v>0</v>
      </c>
      <c r="D365">
        <v>44</v>
      </c>
      <c r="E365" t="s">
        <v>4590</v>
      </c>
      <c r="G365" t="s">
        <v>4590</v>
      </c>
    </row>
    <row r="366" spans="1:7">
      <c r="A366" t="s">
        <v>126</v>
      </c>
      <c r="B366">
        <v>2015</v>
      </c>
      <c r="C366" t="b">
        <v>0</v>
      </c>
      <c r="D366">
        <v>45</v>
      </c>
      <c r="E366" t="s">
        <v>4590</v>
      </c>
      <c r="G366" t="s">
        <v>4590</v>
      </c>
    </row>
    <row r="367" spans="1:7">
      <c r="A367" t="s">
        <v>126</v>
      </c>
      <c r="B367">
        <v>2015</v>
      </c>
      <c r="C367" t="b">
        <v>0</v>
      </c>
      <c r="D367">
        <v>46</v>
      </c>
      <c r="E367" t="s">
        <v>4590</v>
      </c>
      <c r="G367" t="s">
        <v>4590</v>
      </c>
    </row>
    <row r="368" spans="1:7">
      <c r="A368" t="s">
        <v>126</v>
      </c>
      <c r="B368">
        <v>2015</v>
      </c>
      <c r="C368" t="b">
        <v>0</v>
      </c>
      <c r="D368">
        <v>47</v>
      </c>
      <c r="E368" t="s">
        <v>4590</v>
      </c>
      <c r="G368" t="s">
        <v>4590</v>
      </c>
    </row>
    <row r="369" spans="1:7">
      <c r="A369" t="s">
        <v>126</v>
      </c>
      <c r="B369">
        <v>2015</v>
      </c>
      <c r="C369" t="b">
        <v>0</v>
      </c>
      <c r="D369">
        <v>48</v>
      </c>
      <c r="E369" t="s">
        <v>4590</v>
      </c>
      <c r="G369" t="s">
        <v>4590</v>
      </c>
    </row>
    <row r="370" spans="1:7">
      <c r="A370" t="s">
        <v>126</v>
      </c>
      <c r="B370">
        <v>2015</v>
      </c>
      <c r="C370" t="b">
        <v>0</v>
      </c>
      <c r="D370">
        <v>49</v>
      </c>
      <c r="E370" t="s">
        <v>4590</v>
      </c>
      <c r="G370" t="s">
        <v>4590</v>
      </c>
    </row>
    <row r="371" spans="1:7">
      <c r="A371" t="s">
        <v>126</v>
      </c>
      <c r="B371">
        <v>2015</v>
      </c>
      <c r="C371" t="b">
        <v>0</v>
      </c>
      <c r="D371">
        <v>50</v>
      </c>
      <c r="E371" t="s">
        <v>4590</v>
      </c>
      <c r="G371" t="s">
        <v>4590</v>
      </c>
    </row>
    <row r="372" spans="1:7">
      <c r="A372" t="s">
        <v>126</v>
      </c>
      <c r="B372">
        <v>2015</v>
      </c>
      <c r="C372" t="b">
        <v>0</v>
      </c>
      <c r="D372">
        <v>51</v>
      </c>
      <c r="E372" t="s">
        <v>4590</v>
      </c>
      <c r="F372" t="s">
        <v>7758</v>
      </c>
      <c r="G372" t="s">
        <v>4590</v>
      </c>
    </row>
    <row r="373" spans="1:7">
      <c r="A373" t="s">
        <v>126</v>
      </c>
      <c r="B373">
        <v>2015</v>
      </c>
      <c r="C373" t="b">
        <v>0</v>
      </c>
      <c r="D373">
        <v>52</v>
      </c>
      <c r="E373" t="s">
        <v>4590</v>
      </c>
      <c r="G373" t="s">
        <v>4590</v>
      </c>
    </row>
    <row r="374" spans="1:7">
      <c r="A374" t="s">
        <v>126</v>
      </c>
      <c r="B374">
        <v>2015</v>
      </c>
      <c r="C374" t="b">
        <v>0</v>
      </c>
      <c r="D374">
        <v>53</v>
      </c>
      <c r="E374" t="s">
        <v>4590</v>
      </c>
      <c r="G374" t="s">
        <v>4590</v>
      </c>
    </row>
    <row r="375" spans="1:7">
      <c r="A375" t="s">
        <v>126</v>
      </c>
      <c r="B375">
        <v>2015</v>
      </c>
      <c r="C375" t="b">
        <v>0</v>
      </c>
      <c r="D375">
        <v>54</v>
      </c>
      <c r="E375" t="s">
        <v>4590</v>
      </c>
      <c r="G375" t="s">
        <v>4590</v>
      </c>
    </row>
    <row r="376" spans="1:7">
      <c r="A376" t="s">
        <v>126</v>
      </c>
      <c r="B376">
        <v>2015</v>
      </c>
      <c r="C376" t="b">
        <v>0</v>
      </c>
      <c r="D376">
        <v>55</v>
      </c>
      <c r="E376" t="s">
        <v>4590</v>
      </c>
      <c r="G376" t="s">
        <v>4590</v>
      </c>
    </row>
    <row r="377" spans="1:7">
      <c r="A377" t="s">
        <v>126</v>
      </c>
      <c r="B377">
        <v>2015</v>
      </c>
      <c r="C377" t="b">
        <v>0</v>
      </c>
      <c r="D377">
        <v>56</v>
      </c>
      <c r="E377" t="s">
        <v>4590</v>
      </c>
      <c r="G377" t="s">
        <v>4590</v>
      </c>
    </row>
    <row r="378" spans="1:7">
      <c r="A378" t="s">
        <v>126</v>
      </c>
      <c r="B378">
        <v>2015</v>
      </c>
      <c r="C378" t="b">
        <v>0</v>
      </c>
      <c r="D378">
        <v>57</v>
      </c>
      <c r="E378" t="s">
        <v>4590</v>
      </c>
      <c r="F378" t="s">
        <v>7759</v>
      </c>
      <c r="G378" t="s">
        <v>4590</v>
      </c>
    </row>
    <row r="379" spans="1:7">
      <c r="A379" t="s">
        <v>126</v>
      </c>
      <c r="B379">
        <v>2015</v>
      </c>
      <c r="C379" t="b">
        <v>0</v>
      </c>
      <c r="D379">
        <v>58</v>
      </c>
      <c r="E379" t="s">
        <v>4590</v>
      </c>
      <c r="G379" t="s">
        <v>4590</v>
      </c>
    </row>
    <row r="380" spans="1:7">
      <c r="A380" t="s">
        <v>126</v>
      </c>
      <c r="B380">
        <v>2015</v>
      </c>
      <c r="C380" t="b">
        <v>0</v>
      </c>
      <c r="D380">
        <v>59</v>
      </c>
      <c r="E380" t="s">
        <v>4590</v>
      </c>
      <c r="G380" t="s">
        <v>4590</v>
      </c>
    </row>
    <row r="381" spans="1:7">
      <c r="A381" t="s">
        <v>126</v>
      </c>
      <c r="B381">
        <v>2015</v>
      </c>
      <c r="C381" t="b">
        <v>0</v>
      </c>
      <c r="D381">
        <v>60</v>
      </c>
      <c r="E381" t="s">
        <v>4590</v>
      </c>
      <c r="G381" t="s">
        <v>4590</v>
      </c>
    </row>
    <row r="382" spans="1:7">
      <c r="A382" t="s">
        <v>126</v>
      </c>
      <c r="B382">
        <v>2015</v>
      </c>
      <c r="C382" t="b">
        <v>0</v>
      </c>
      <c r="D382">
        <v>61</v>
      </c>
      <c r="E382" t="s">
        <v>4590</v>
      </c>
      <c r="G382" t="s">
        <v>4590</v>
      </c>
    </row>
    <row r="383" spans="1:7">
      <c r="A383" t="s">
        <v>126</v>
      </c>
      <c r="B383">
        <v>2015</v>
      </c>
      <c r="C383" t="b">
        <v>0</v>
      </c>
      <c r="D383">
        <v>62</v>
      </c>
      <c r="E383" t="s">
        <v>4590</v>
      </c>
      <c r="G383" t="s">
        <v>4590</v>
      </c>
    </row>
    <row r="384" spans="1:7">
      <c r="A384" t="s">
        <v>126</v>
      </c>
      <c r="B384">
        <v>2015</v>
      </c>
      <c r="C384" t="b">
        <v>0</v>
      </c>
      <c r="D384">
        <v>63</v>
      </c>
      <c r="E384" t="s">
        <v>4590</v>
      </c>
      <c r="G384" t="s">
        <v>4590</v>
      </c>
    </row>
    <row r="385" spans="1:7">
      <c r="A385" t="s">
        <v>126</v>
      </c>
      <c r="B385">
        <v>2015</v>
      </c>
      <c r="C385" t="b">
        <v>0</v>
      </c>
      <c r="D385">
        <v>64</v>
      </c>
      <c r="E385" t="s">
        <v>4590</v>
      </c>
      <c r="G385" t="s">
        <v>4590</v>
      </c>
    </row>
    <row r="386" spans="1:7">
      <c r="A386" t="s">
        <v>126</v>
      </c>
      <c r="B386">
        <v>2015</v>
      </c>
      <c r="C386" t="b">
        <v>0</v>
      </c>
      <c r="D386">
        <v>65</v>
      </c>
      <c r="E386" t="s">
        <v>4590</v>
      </c>
      <c r="G386" t="s">
        <v>4590</v>
      </c>
    </row>
    <row r="387" spans="1:7">
      <c r="A387" t="s">
        <v>126</v>
      </c>
      <c r="B387">
        <v>2015</v>
      </c>
      <c r="C387" t="b">
        <v>0</v>
      </c>
      <c r="D387">
        <v>66</v>
      </c>
      <c r="E387" t="s">
        <v>4590</v>
      </c>
      <c r="G387" t="s">
        <v>4590</v>
      </c>
    </row>
    <row r="388" spans="1:7">
      <c r="A388" t="s">
        <v>126</v>
      </c>
      <c r="B388">
        <v>2015</v>
      </c>
      <c r="C388" t="b">
        <v>0</v>
      </c>
      <c r="D388">
        <v>67</v>
      </c>
      <c r="E388" t="s">
        <v>4590</v>
      </c>
      <c r="G388" t="s">
        <v>4590</v>
      </c>
    </row>
    <row r="389" spans="1:7">
      <c r="A389" t="s">
        <v>126</v>
      </c>
      <c r="B389">
        <v>2015</v>
      </c>
      <c r="C389" t="b">
        <v>0</v>
      </c>
      <c r="D389">
        <v>68</v>
      </c>
      <c r="E389" t="s">
        <v>4590</v>
      </c>
      <c r="G389" t="s">
        <v>4590</v>
      </c>
    </row>
    <row r="390" spans="1:7">
      <c r="A390" t="s">
        <v>126</v>
      </c>
      <c r="B390">
        <v>2015</v>
      </c>
      <c r="C390" t="b">
        <v>0</v>
      </c>
      <c r="D390">
        <v>69</v>
      </c>
      <c r="E390" t="s">
        <v>4590</v>
      </c>
      <c r="G390" t="s">
        <v>4590</v>
      </c>
    </row>
    <row r="391" spans="1:7">
      <c r="A391" t="s">
        <v>126</v>
      </c>
      <c r="B391">
        <v>2015</v>
      </c>
      <c r="C391" t="b">
        <v>0</v>
      </c>
      <c r="D391">
        <v>70</v>
      </c>
      <c r="E391" t="s">
        <v>4590</v>
      </c>
      <c r="G391" t="s">
        <v>4590</v>
      </c>
    </row>
    <row r="392" spans="1:7">
      <c r="A392" t="s">
        <v>126</v>
      </c>
      <c r="B392">
        <v>2015</v>
      </c>
      <c r="C392" t="b">
        <v>0</v>
      </c>
      <c r="D392">
        <v>71</v>
      </c>
      <c r="E392" t="s">
        <v>4590</v>
      </c>
      <c r="G392" t="s">
        <v>4590</v>
      </c>
    </row>
    <row r="393" spans="1:7">
      <c r="A393" t="s">
        <v>126</v>
      </c>
      <c r="B393">
        <v>2015</v>
      </c>
      <c r="C393" t="b">
        <v>0</v>
      </c>
      <c r="D393">
        <v>72</v>
      </c>
      <c r="E393" t="s">
        <v>4590</v>
      </c>
      <c r="G393" t="s">
        <v>4590</v>
      </c>
    </row>
    <row r="394" spans="1:7">
      <c r="A394" t="s">
        <v>126</v>
      </c>
      <c r="B394">
        <v>2015</v>
      </c>
      <c r="C394" t="b">
        <v>0</v>
      </c>
      <c r="D394">
        <v>73</v>
      </c>
      <c r="E394" t="s">
        <v>4590</v>
      </c>
      <c r="G394" t="s">
        <v>4590</v>
      </c>
    </row>
    <row r="395" spans="1:7">
      <c r="A395" t="s">
        <v>126</v>
      </c>
      <c r="B395">
        <v>2016</v>
      </c>
      <c r="C395" t="b">
        <v>0</v>
      </c>
      <c r="D395">
        <v>1</v>
      </c>
      <c r="E395" t="s">
        <v>4590</v>
      </c>
      <c r="G395" t="s">
        <v>4590</v>
      </c>
    </row>
    <row r="396" spans="1:7">
      <c r="A396" t="s">
        <v>126</v>
      </c>
      <c r="B396">
        <v>2016</v>
      </c>
      <c r="C396" t="b">
        <v>0</v>
      </c>
      <c r="D396">
        <v>2</v>
      </c>
      <c r="E396" t="s">
        <v>4590</v>
      </c>
      <c r="G396" t="s">
        <v>4590</v>
      </c>
    </row>
    <row r="397" spans="1:7">
      <c r="A397" t="s">
        <v>126</v>
      </c>
      <c r="B397">
        <v>2016</v>
      </c>
      <c r="C397" t="b">
        <v>0</v>
      </c>
      <c r="D397">
        <v>3</v>
      </c>
      <c r="E397" t="s">
        <v>4590</v>
      </c>
      <c r="G397" t="s">
        <v>4590</v>
      </c>
    </row>
    <row r="398" spans="1:7">
      <c r="A398" t="s">
        <v>126</v>
      </c>
      <c r="B398">
        <v>2016</v>
      </c>
      <c r="C398" t="b">
        <v>0</v>
      </c>
      <c r="D398">
        <v>4</v>
      </c>
      <c r="E398" t="s">
        <v>4590</v>
      </c>
      <c r="G398" t="s">
        <v>4590</v>
      </c>
    </row>
    <row r="399" spans="1:7">
      <c r="A399" t="s">
        <v>126</v>
      </c>
      <c r="B399">
        <v>2016</v>
      </c>
      <c r="C399" t="b">
        <v>0</v>
      </c>
      <c r="D399">
        <v>5</v>
      </c>
      <c r="E399" t="s">
        <v>4590</v>
      </c>
      <c r="G399" t="s">
        <v>4590</v>
      </c>
    </row>
    <row r="400" spans="1:7">
      <c r="A400" t="s">
        <v>126</v>
      </c>
      <c r="B400">
        <v>2016</v>
      </c>
      <c r="C400" t="b">
        <v>0</v>
      </c>
      <c r="D400">
        <v>6</v>
      </c>
      <c r="E400" t="s">
        <v>4590</v>
      </c>
      <c r="G400" t="s">
        <v>4590</v>
      </c>
    </row>
    <row r="401" spans="1:7">
      <c r="A401" t="s">
        <v>126</v>
      </c>
      <c r="B401">
        <v>2016</v>
      </c>
      <c r="C401" t="b">
        <v>0</v>
      </c>
      <c r="D401">
        <v>7</v>
      </c>
      <c r="E401" t="s">
        <v>4590</v>
      </c>
      <c r="G401" t="s">
        <v>4590</v>
      </c>
    </row>
    <row r="402" spans="1:7">
      <c r="A402" t="s">
        <v>126</v>
      </c>
      <c r="B402">
        <v>2016</v>
      </c>
      <c r="C402" t="b">
        <v>0</v>
      </c>
      <c r="D402">
        <v>8</v>
      </c>
      <c r="E402" t="s">
        <v>4590</v>
      </c>
      <c r="G402" t="s">
        <v>4590</v>
      </c>
    </row>
    <row r="403" spans="1:7">
      <c r="A403" t="s">
        <v>126</v>
      </c>
      <c r="B403">
        <v>2016</v>
      </c>
      <c r="C403" t="b">
        <v>0</v>
      </c>
      <c r="D403">
        <v>9</v>
      </c>
      <c r="E403" t="s">
        <v>4590</v>
      </c>
      <c r="G403" t="s">
        <v>4590</v>
      </c>
    </row>
    <row r="404" spans="1:7">
      <c r="A404" t="s">
        <v>126</v>
      </c>
      <c r="B404">
        <v>2016</v>
      </c>
      <c r="C404" t="b">
        <v>0</v>
      </c>
      <c r="D404">
        <v>10</v>
      </c>
      <c r="E404" t="s">
        <v>4590</v>
      </c>
      <c r="F404" t="s">
        <v>7760</v>
      </c>
      <c r="G404" t="s">
        <v>4590</v>
      </c>
    </row>
    <row r="405" spans="1:7">
      <c r="A405" t="s">
        <v>126</v>
      </c>
      <c r="B405">
        <v>2016</v>
      </c>
      <c r="C405" t="b">
        <v>0</v>
      </c>
      <c r="D405">
        <v>11</v>
      </c>
      <c r="E405" t="s">
        <v>4590</v>
      </c>
      <c r="G405" t="s">
        <v>4590</v>
      </c>
    </row>
    <row r="406" spans="1:7">
      <c r="A406" t="s">
        <v>126</v>
      </c>
      <c r="B406">
        <v>2016</v>
      </c>
      <c r="C406" t="b">
        <v>0</v>
      </c>
      <c r="D406">
        <v>12</v>
      </c>
      <c r="E406" t="s">
        <v>4590</v>
      </c>
      <c r="G406" t="s">
        <v>4590</v>
      </c>
    </row>
    <row r="407" spans="1:7">
      <c r="A407" t="s">
        <v>126</v>
      </c>
      <c r="B407">
        <v>2016</v>
      </c>
      <c r="C407" t="b">
        <v>0</v>
      </c>
      <c r="D407">
        <v>13</v>
      </c>
      <c r="E407" t="s">
        <v>4590</v>
      </c>
      <c r="G407" t="s">
        <v>4590</v>
      </c>
    </row>
    <row r="408" spans="1:7">
      <c r="A408" t="s">
        <v>126</v>
      </c>
      <c r="B408">
        <v>2016</v>
      </c>
      <c r="C408" t="b">
        <v>0</v>
      </c>
      <c r="D408">
        <v>14</v>
      </c>
      <c r="E408" t="s">
        <v>4590</v>
      </c>
      <c r="G408" t="s">
        <v>4590</v>
      </c>
    </row>
    <row r="409" spans="1:7">
      <c r="A409" t="s">
        <v>126</v>
      </c>
      <c r="B409">
        <v>2016</v>
      </c>
      <c r="C409" t="b">
        <v>0</v>
      </c>
      <c r="D409">
        <v>15</v>
      </c>
      <c r="E409" t="s">
        <v>4590</v>
      </c>
      <c r="F409" t="s">
        <v>7761</v>
      </c>
      <c r="G409" t="s">
        <v>4590</v>
      </c>
    </row>
    <row r="410" spans="1:7">
      <c r="A410" t="s">
        <v>126</v>
      </c>
      <c r="B410">
        <v>2016</v>
      </c>
      <c r="C410" t="b">
        <v>0</v>
      </c>
      <c r="D410">
        <v>16</v>
      </c>
      <c r="E410" t="s">
        <v>4590</v>
      </c>
      <c r="F410" t="s">
        <v>7762</v>
      </c>
      <c r="G410" t="s">
        <v>4590</v>
      </c>
    </row>
    <row r="411" spans="1:7">
      <c r="A411" t="s">
        <v>126</v>
      </c>
      <c r="B411">
        <v>2016</v>
      </c>
      <c r="C411" t="b">
        <v>0</v>
      </c>
      <c r="D411">
        <v>17</v>
      </c>
      <c r="E411" t="s">
        <v>4590</v>
      </c>
      <c r="F411" t="s">
        <v>7763</v>
      </c>
      <c r="G411" t="s">
        <v>4590</v>
      </c>
    </row>
    <row r="412" spans="1:7">
      <c r="A412" t="s">
        <v>126</v>
      </c>
      <c r="B412">
        <v>2016</v>
      </c>
      <c r="C412" t="b">
        <v>0</v>
      </c>
      <c r="D412">
        <v>18</v>
      </c>
      <c r="E412" t="s">
        <v>4590</v>
      </c>
      <c r="G412" t="s">
        <v>4590</v>
      </c>
    </row>
    <row r="413" spans="1:7">
      <c r="A413" t="s">
        <v>126</v>
      </c>
      <c r="B413">
        <v>2016</v>
      </c>
      <c r="C413" t="b">
        <v>0</v>
      </c>
      <c r="D413">
        <v>19</v>
      </c>
      <c r="E413" t="s">
        <v>4590</v>
      </c>
      <c r="G413" t="s">
        <v>4590</v>
      </c>
    </row>
    <row r="414" spans="1:7">
      <c r="A414" t="s">
        <v>126</v>
      </c>
      <c r="B414">
        <v>2016</v>
      </c>
      <c r="C414" t="b">
        <v>0</v>
      </c>
      <c r="D414">
        <v>20</v>
      </c>
      <c r="E414" t="s">
        <v>4590</v>
      </c>
      <c r="G414" t="s">
        <v>4590</v>
      </c>
    </row>
    <row r="415" spans="1:7">
      <c r="A415" t="s">
        <v>126</v>
      </c>
      <c r="B415">
        <v>2016</v>
      </c>
      <c r="C415" t="b">
        <v>0</v>
      </c>
      <c r="D415">
        <v>21</v>
      </c>
      <c r="E415" t="s">
        <v>4590</v>
      </c>
      <c r="F415" t="s">
        <v>7764</v>
      </c>
      <c r="G415" t="s">
        <v>4590</v>
      </c>
    </row>
    <row r="416" spans="1:7">
      <c r="A416" t="s">
        <v>126</v>
      </c>
      <c r="B416">
        <v>2016</v>
      </c>
      <c r="C416" t="b">
        <v>0</v>
      </c>
      <c r="D416">
        <v>22</v>
      </c>
      <c r="E416" t="s">
        <v>4590</v>
      </c>
      <c r="G416" t="s">
        <v>4590</v>
      </c>
    </row>
    <row r="417" spans="1:7">
      <c r="A417" t="s">
        <v>126</v>
      </c>
      <c r="B417">
        <v>2016</v>
      </c>
      <c r="C417" t="b">
        <v>0</v>
      </c>
      <c r="D417">
        <v>23</v>
      </c>
      <c r="E417" t="s">
        <v>4590</v>
      </c>
      <c r="F417" t="s">
        <v>7765</v>
      </c>
      <c r="G417" t="s">
        <v>4590</v>
      </c>
    </row>
    <row r="418" spans="1:7">
      <c r="A418" t="s">
        <v>126</v>
      </c>
      <c r="B418">
        <v>2016</v>
      </c>
      <c r="C418" t="b">
        <v>0</v>
      </c>
      <c r="D418">
        <v>24</v>
      </c>
      <c r="E418" t="s">
        <v>4590</v>
      </c>
      <c r="G418" t="s">
        <v>4590</v>
      </c>
    </row>
    <row r="419" spans="1:7">
      <c r="A419" t="s">
        <v>126</v>
      </c>
      <c r="B419">
        <v>2016</v>
      </c>
      <c r="C419" t="b">
        <v>0</v>
      </c>
      <c r="D419">
        <v>25</v>
      </c>
      <c r="E419" t="s">
        <v>4590</v>
      </c>
      <c r="G419" t="s">
        <v>4590</v>
      </c>
    </row>
    <row r="420" spans="1:7">
      <c r="A420" t="s">
        <v>126</v>
      </c>
      <c r="B420">
        <v>2016</v>
      </c>
      <c r="C420" t="b">
        <v>0</v>
      </c>
      <c r="D420">
        <v>26</v>
      </c>
      <c r="E420" t="s">
        <v>4590</v>
      </c>
      <c r="G420" t="s">
        <v>4590</v>
      </c>
    </row>
    <row r="421" spans="1:7">
      <c r="A421" t="s">
        <v>126</v>
      </c>
      <c r="B421">
        <v>2016</v>
      </c>
      <c r="C421" t="b">
        <v>0</v>
      </c>
      <c r="D421">
        <v>27</v>
      </c>
      <c r="E421" t="s">
        <v>4590</v>
      </c>
      <c r="F421" t="s">
        <v>7766</v>
      </c>
      <c r="G421" t="s">
        <v>4590</v>
      </c>
    </row>
    <row r="422" spans="1:7">
      <c r="A422" t="s">
        <v>126</v>
      </c>
      <c r="B422">
        <v>2016</v>
      </c>
      <c r="C422" t="b">
        <v>0</v>
      </c>
      <c r="D422">
        <v>28</v>
      </c>
      <c r="E422" t="s">
        <v>4590</v>
      </c>
      <c r="F422" t="s">
        <v>7767</v>
      </c>
      <c r="G422" t="s">
        <v>4590</v>
      </c>
    </row>
    <row r="423" spans="1:7">
      <c r="A423" t="s">
        <v>126</v>
      </c>
      <c r="B423">
        <v>2016</v>
      </c>
      <c r="C423" t="b">
        <v>0</v>
      </c>
      <c r="D423">
        <v>29</v>
      </c>
      <c r="E423" t="s">
        <v>4590</v>
      </c>
      <c r="G423" t="s">
        <v>4590</v>
      </c>
    </row>
    <row r="424" spans="1:7">
      <c r="A424" t="s">
        <v>126</v>
      </c>
      <c r="B424">
        <v>2016</v>
      </c>
      <c r="C424" t="b">
        <v>0</v>
      </c>
      <c r="D424">
        <v>30</v>
      </c>
      <c r="E424" t="s">
        <v>4590</v>
      </c>
      <c r="F424" t="s">
        <v>7755</v>
      </c>
      <c r="G424" t="s">
        <v>4590</v>
      </c>
    </row>
    <row r="425" spans="1:7">
      <c r="A425" t="s">
        <v>126</v>
      </c>
      <c r="B425">
        <v>2016</v>
      </c>
      <c r="C425" t="b">
        <v>0</v>
      </c>
      <c r="D425">
        <v>31</v>
      </c>
      <c r="E425" t="s">
        <v>4590</v>
      </c>
      <c r="G425" t="s">
        <v>4590</v>
      </c>
    </row>
    <row r="426" spans="1:7">
      <c r="A426" t="s">
        <v>126</v>
      </c>
      <c r="B426">
        <v>2016</v>
      </c>
      <c r="C426" t="b">
        <v>0</v>
      </c>
      <c r="D426">
        <v>32</v>
      </c>
      <c r="E426" t="s">
        <v>4590</v>
      </c>
      <c r="G426" t="s">
        <v>4590</v>
      </c>
    </row>
    <row r="427" spans="1:7">
      <c r="A427" t="s">
        <v>126</v>
      </c>
      <c r="B427">
        <v>2016</v>
      </c>
      <c r="C427" t="b">
        <v>0</v>
      </c>
      <c r="D427">
        <v>33</v>
      </c>
      <c r="E427" t="s">
        <v>4590</v>
      </c>
      <c r="G427" t="s">
        <v>4590</v>
      </c>
    </row>
    <row r="428" spans="1:7">
      <c r="A428" t="s">
        <v>126</v>
      </c>
      <c r="B428">
        <v>2016</v>
      </c>
      <c r="C428" t="b">
        <v>0</v>
      </c>
      <c r="D428">
        <v>34</v>
      </c>
      <c r="E428" t="s">
        <v>4590</v>
      </c>
      <c r="G428" t="s">
        <v>4590</v>
      </c>
    </row>
    <row r="429" spans="1:7">
      <c r="A429" t="s">
        <v>126</v>
      </c>
      <c r="B429">
        <v>2016</v>
      </c>
      <c r="C429" t="b">
        <v>0</v>
      </c>
      <c r="D429">
        <v>35</v>
      </c>
      <c r="E429" t="s">
        <v>4590</v>
      </c>
      <c r="F429" t="s">
        <v>7768</v>
      </c>
      <c r="G429" t="s">
        <v>4590</v>
      </c>
    </row>
    <row r="430" spans="1:7">
      <c r="A430" t="s">
        <v>126</v>
      </c>
      <c r="B430">
        <v>2016</v>
      </c>
      <c r="C430" t="b">
        <v>0</v>
      </c>
      <c r="D430">
        <v>36</v>
      </c>
      <c r="E430" t="s">
        <v>4590</v>
      </c>
      <c r="G430" t="s">
        <v>4590</v>
      </c>
    </row>
    <row r="431" spans="1:7">
      <c r="A431" t="s">
        <v>126</v>
      </c>
      <c r="B431">
        <v>2016</v>
      </c>
      <c r="C431" t="b">
        <v>0</v>
      </c>
      <c r="D431">
        <v>37</v>
      </c>
      <c r="E431" t="s">
        <v>4590</v>
      </c>
      <c r="G431" t="s">
        <v>4590</v>
      </c>
    </row>
    <row r="432" spans="1:7">
      <c r="A432" t="s">
        <v>126</v>
      </c>
      <c r="B432">
        <v>2016</v>
      </c>
      <c r="C432" t="b">
        <v>0</v>
      </c>
      <c r="D432">
        <v>38</v>
      </c>
      <c r="E432" t="s">
        <v>4590</v>
      </c>
      <c r="G432" t="s">
        <v>4590</v>
      </c>
    </row>
    <row r="433" spans="1:7">
      <c r="A433" t="s">
        <v>126</v>
      </c>
      <c r="B433">
        <v>2016</v>
      </c>
      <c r="C433" t="b">
        <v>0</v>
      </c>
      <c r="D433">
        <v>39</v>
      </c>
      <c r="E433" t="s">
        <v>4590</v>
      </c>
      <c r="G433" t="s">
        <v>4590</v>
      </c>
    </row>
    <row r="434" spans="1:7">
      <c r="A434" t="s">
        <v>126</v>
      </c>
      <c r="B434">
        <v>2016</v>
      </c>
      <c r="C434" t="b">
        <v>0</v>
      </c>
      <c r="D434">
        <v>40</v>
      </c>
      <c r="E434" t="s">
        <v>4590</v>
      </c>
      <c r="G434" t="s">
        <v>4590</v>
      </c>
    </row>
    <row r="435" spans="1:7">
      <c r="A435" t="s">
        <v>126</v>
      </c>
      <c r="B435">
        <v>2016</v>
      </c>
      <c r="C435" t="b">
        <v>0</v>
      </c>
      <c r="D435">
        <v>41</v>
      </c>
      <c r="E435" t="s">
        <v>4590</v>
      </c>
      <c r="F435" t="s">
        <v>7769</v>
      </c>
      <c r="G435" t="s">
        <v>4590</v>
      </c>
    </row>
    <row r="436" spans="1:7">
      <c r="A436" t="s">
        <v>126</v>
      </c>
      <c r="B436">
        <v>2016</v>
      </c>
      <c r="C436" t="b">
        <v>0</v>
      </c>
      <c r="D436">
        <v>42</v>
      </c>
      <c r="E436" t="s">
        <v>4590</v>
      </c>
      <c r="G436" t="s">
        <v>4590</v>
      </c>
    </row>
    <row r="437" spans="1:7">
      <c r="A437" t="s">
        <v>126</v>
      </c>
      <c r="B437">
        <v>2016</v>
      </c>
      <c r="C437" t="b">
        <v>0</v>
      </c>
      <c r="D437">
        <v>43</v>
      </c>
      <c r="E437" t="s">
        <v>4590</v>
      </c>
      <c r="G437" t="s">
        <v>4590</v>
      </c>
    </row>
    <row r="438" spans="1:7">
      <c r="A438" t="s">
        <v>126</v>
      </c>
      <c r="B438">
        <v>2016</v>
      </c>
      <c r="C438" t="b">
        <v>0</v>
      </c>
      <c r="D438">
        <v>44</v>
      </c>
      <c r="E438" t="s">
        <v>4590</v>
      </c>
      <c r="G438" t="s">
        <v>4590</v>
      </c>
    </row>
    <row r="439" spans="1:7">
      <c r="A439" t="s">
        <v>126</v>
      </c>
      <c r="B439">
        <v>2016</v>
      </c>
      <c r="C439" t="b">
        <v>0</v>
      </c>
      <c r="D439">
        <v>45</v>
      </c>
      <c r="E439" t="s">
        <v>4590</v>
      </c>
      <c r="G439" t="s">
        <v>4590</v>
      </c>
    </row>
    <row r="440" spans="1:7">
      <c r="A440" t="s">
        <v>126</v>
      </c>
      <c r="B440">
        <v>2016</v>
      </c>
      <c r="C440" t="b">
        <v>0</v>
      </c>
      <c r="D440">
        <v>46</v>
      </c>
      <c r="E440" t="s">
        <v>4590</v>
      </c>
      <c r="G440" t="s">
        <v>4590</v>
      </c>
    </row>
    <row r="441" spans="1:7">
      <c r="A441" t="s">
        <v>126</v>
      </c>
      <c r="B441">
        <v>2016</v>
      </c>
      <c r="C441" t="b">
        <v>0</v>
      </c>
      <c r="D441">
        <v>47</v>
      </c>
      <c r="E441" t="s">
        <v>4590</v>
      </c>
      <c r="F441" t="s">
        <v>7770</v>
      </c>
      <c r="G441" t="s">
        <v>4590</v>
      </c>
    </row>
    <row r="442" spans="1:7" ht="45">
      <c r="A442" t="s">
        <v>126</v>
      </c>
      <c r="B442">
        <v>2016</v>
      </c>
      <c r="C442" t="b">
        <v>0</v>
      </c>
      <c r="D442">
        <v>48</v>
      </c>
      <c r="E442" s="8" t="s">
        <v>4590</v>
      </c>
      <c r="F442" s="8"/>
      <c r="G442" t="s">
        <v>4590</v>
      </c>
    </row>
    <row r="443" spans="1:7">
      <c r="A443" t="s">
        <v>126</v>
      </c>
      <c r="B443">
        <v>2016</v>
      </c>
      <c r="C443" t="b">
        <v>0</v>
      </c>
      <c r="D443">
        <v>49</v>
      </c>
      <c r="E443" t="s">
        <v>4590</v>
      </c>
      <c r="G443" t="s">
        <v>4590</v>
      </c>
    </row>
    <row r="444" spans="1:7">
      <c r="A444" t="s">
        <v>126</v>
      </c>
      <c r="B444">
        <v>2016</v>
      </c>
      <c r="C444" t="b">
        <v>0</v>
      </c>
      <c r="D444">
        <v>50</v>
      </c>
      <c r="E444" t="s">
        <v>4590</v>
      </c>
      <c r="G444" t="s">
        <v>4590</v>
      </c>
    </row>
    <row r="445" spans="1:7">
      <c r="A445" t="s">
        <v>126</v>
      </c>
      <c r="B445">
        <v>2016</v>
      </c>
      <c r="C445" t="b">
        <v>0</v>
      </c>
      <c r="D445">
        <v>51</v>
      </c>
      <c r="E445" t="s">
        <v>4590</v>
      </c>
      <c r="F445" t="s">
        <v>7771</v>
      </c>
      <c r="G445" t="s">
        <v>4590</v>
      </c>
    </row>
    <row r="446" spans="1:7">
      <c r="A446" t="s">
        <v>126</v>
      </c>
      <c r="B446">
        <v>2016</v>
      </c>
      <c r="C446" t="b">
        <v>0</v>
      </c>
      <c r="D446">
        <v>52</v>
      </c>
      <c r="E446" t="s">
        <v>4590</v>
      </c>
      <c r="G446" t="s">
        <v>4590</v>
      </c>
    </row>
    <row r="447" spans="1:7">
      <c r="A447" t="s">
        <v>126</v>
      </c>
      <c r="B447">
        <v>2016</v>
      </c>
      <c r="C447" t="b">
        <v>0</v>
      </c>
      <c r="D447">
        <v>53</v>
      </c>
      <c r="E447" t="s">
        <v>4590</v>
      </c>
      <c r="G447" t="s">
        <v>4590</v>
      </c>
    </row>
    <row r="448" spans="1:7">
      <c r="A448" t="s">
        <v>126</v>
      </c>
      <c r="B448">
        <v>2016</v>
      </c>
      <c r="C448" t="b">
        <v>0</v>
      </c>
      <c r="D448">
        <v>54</v>
      </c>
      <c r="E448" t="s">
        <v>4590</v>
      </c>
      <c r="G448" t="s">
        <v>4590</v>
      </c>
    </row>
    <row r="449" spans="1:7">
      <c r="A449" t="s">
        <v>126</v>
      </c>
      <c r="B449">
        <v>2016</v>
      </c>
      <c r="C449" t="b">
        <v>0</v>
      </c>
      <c r="D449">
        <v>55</v>
      </c>
      <c r="E449" t="s">
        <v>4590</v>
      </c>
      <c r="G449" t="s">
        <v>4590</v>
      </c>
    </row>
    <row r="450" spans="1:7">
      <c r="A450" t="s">
        <v>126</v>
      </c>
      <c r="B450">
        <v>2016</v>
      </c>
      <c r="C450" t="b">
        <v>0</v>
      </c>
      <c r="D450">
        <v>56</v>
      </c>
      <c r="E450" t="s">
        <v>4590</v>
      </c>
      <c r="G450" t="s">
        <v>4590</v>
      </c>
    </row>
    <row r="451" spans="1:7">
      <c r="A451" t="s">
        <v>126</v>
      </c>
      <c r="B451">
        <v>2016</v>
      </c>
      <c r="C451" t="b">
        <v>0</v>
      </c>
      <c r="D451">
        <v>57</v>
      </c>
      <c r="E451" t="s">
        <v>4590</v>
      </c>
      <c r="G451" t="s">
        <v>4590</v>
      </c>
    </row>
    <row r="452" spans="1:7">
      <c r="A452" t="s">
        <v>126</v>
      </c>
      <c r="B452">
        <v>2016</v>
      </c>
      <c r="C452" t="b">
        <v>0</v>
      </c>
      <c r="D452">
        <v>58</v>
      </c>
      <c r="E452" t="s">
        <v>4590</v>
      </c>
      <c r="G452" t="s">
        <v>4590</v>
      </c>
    </row>
    <row r="453" spans="1:7">
      <c r="A453" t="s">
        <v>126</v>
      </c>
      <c r="B453">
        <v>2016</v>
      </c>
      <c r="C453" t="b">
        <v>0</v>
      </c>
      <c r="D453">
        <v>59</v>
      </c>
      <c r="E453" t="s">
        <v>4590</v>
      </c>
      <c r="G453" t="s">
        <v>4590</v>
      </c>
    </row>
    <row r="454" spans="1:7">
      <c r="A454" t="s">
        <v>126</v>
      </c>
      <c r="B454">
        <v>2016</v>
      </c>
      <c r="C454" t="b">
        <v>0</v>
      </c>
      <c r="D454">
        <v>60</v>
      </c>
      <c r="E454" t="s">
        <v>4590</v>
      </c>
      <c r="F454" t="s">
        <v>7759</v>
      </c>
      <c r="G454" t="s">
        <v>4590</v>
      </c>
    </row>
    <row r="455" spans="1:7">
      <c r="A455" t="s">
        <v>126</v>
      </c>
      <c r="B455">
        <v>2016</v>
      </c>
      <c r="C455" t="b">
        <v>0</v>
      </c>
      <c r="D455">
        <v>61</v>
      </c>
      <c r="E455" t="s">
        <v>4590</v>
      </c>
      <c r="G455" t="s">
        <v>4590</v>
      </c>
    </row>
    <row r="456" spans="1:7" ht="45">
      <c r="A456" t="s">
        <v>126</v>
      </c>
      <c r="B456">
        <v>2016</v>
      </c>
      <c r="C456" t="b">
        <v>0</v>
      </c>
      <c r="D456">
        <v>62</v>
      </c>
      <c r="E456" s="8" t="s">
        <v>4590</v>
      </c>
      <c r="F456" s="8"/>
      <c r="G456" t="s">
        <v>4590</v>
      </c>
    </row>
    <row r="457" spans="1:7">
      <c r="A457" t="s">
        <v>126</v>
      </c>
      <c r="B457">
        <v>2016</v>
      </c>
      <c r="C457" t="b">
        <v>0</v>
      </c>
      <c r="D457">
        <v>63</v>
      </c>
      <c r="E457" t="s">
        <v>4590</v>
      </c>
      <c r="G457" t="s">
        <v>4590</v>
      </c>
    </row>
    <row r="458" spans="1:7">
      <c r="A458" t="s">
        <v>126</v>
      </c>
      <c r="B458">
        <v>2016</v>
      </c>
      <c r="C458" t="b">
        <v>0</v>
      </c>
      <c r="D458">
        <v>64</v>
      </c>
      <c r="E458" t="s">
        <v>4590</v>
      </c>
      <c r="G458" t="s">
        <v>4590</v>
      </c>
    </row>
    <row r="459" spans="1:7">
      <c r="A459" t="s">
        <v>126</v>
      </c>
      <c r="B459">
        <v>2016</v>
      </c>
      <c r="C459" t="b">
        <v>0</v>
      </c>
      <c r="D459">
        <v>65</v>
      </c>
      <c r="E459" t="s">
        <v>4590</v>
      </c>
      <c r="G459" t="s">
        <v>4590</v>
      </c>
    </row>
    <row r="460" spans="1:7">
      <c r="A460" t="s">
        <v>126</v>
      </c>
      <c r="B460">
        <v>2016</v>
      </c>
      <c r="C460" t="b">
        <v>0</v>
      </c>
      <c r="D460">
        <v>66</v>
      </c>
      <c r="E460" t="s">
        <v>4590</v>
      </c>
      <c r="G460" t="s">
        <v>4590</v>
      </c>
    </row>
    <row r="461" spans="1:7">
      <c r="A461" t="s">
        <v>126</v>
      </c>
      <c r="B461">
        <v>2016</v>
      </c>
      <c r="C461" t="b">
        <v>0</v>
      </c>
      <c r="D461">
        <v>67</v>
      </c>
      <c r="E461" t="s">
        <v>4590</v>
      </c>
      <c r="G461" t="s">
        <v>4590</v>
      </c>
    </row>
    <row r="462" spans="1:7">
      <c r="A462" t="s">
        <v>126</v>
      </c>
      <c r="B462">
        <v>2016</v>
      </c>
      <c r="C462" t="b">
        <v>0</v>
      </c>
      <c r="D462">
        <v>68</v>
      </c>
      <c r="E462" t="s">
        <v>4590</v>
      </c>
      <c r="G462" t="s">
        <v>4590</v>
      </c>
    </row>
    <row r="463" spans="1:7">
      <c r="A463" t="s">
        <v>126</v>
      </c>
      <c r="B463">
        <v>2016</v>
      </c>
      <c r="C463" t="b">
        <v>0</v>
      </c>
      <c r="D463">
        <v>69</v>
      </c>
      <c r="E463" t="s">
        <v>4590</v>
      </c>
      <c r="G463" t="s">
        <v>4590</v>
      </c>
    </row>
    <row r="464" spans="1:7">
      <c r="A464" t="s">
        <v>126</v>
      </c>
      <c r="B464">
        <v>2016</v>
      </c>
      <c r="C464" t="b">
        <v>0</v>
      </c>
      <c r="D464">
        <v>70</v>
      </c>
      <c r="E464" t="s">
        <v>4590</v>
      </c>
      <c r="G464" t="s">
        <v>4590</v>
      </c>
    </row>
    <row r="465" spans="1:7">
      <c r="A465" t="s">
        <v>126</v>
      </c>
      <c r="B465">
        <v>2016</v>
      </c>
      <c r="C465" t="b">
        <v>0</v>
      </c>
      <c r="D465">
        <v>71</v>
      </c>
      <c r="E465" t="s">
        <v>4590</v>
      </c>
      <c r="G465" t="s">
        <v>4590</v>
      </c>
    </row>
    <row r="466" spans="1:7">
      <c r="A466" t="s">
        <v>126</v>
      </c>
      <c r="B466">
        <v>2016</v>
      </c>
      <c r="C466" t="b">
        <v>0</v>
      </c>
      <c r="D466">
        <v>72</v>
      </c>
      <c r="E466" t="s">
        <v>4590</v>
      </c>
      <c r="G466" t="s">
        <v>4590</v>
      </c>
    </row>
    <row r="467" spans="1:7">
      <c r="A467" t="s">
        <v>126</v>
      </c>
      <c r="B467">
        <v>2016</v>
      </c>
      <c r="C467" t="b">
        <v>0</v>
      </c>
      <c r="D467">
        <v>73</v>
      </c>
      <c r="E467" t="s">
        <v>4590</v>
      </c>
      <c r="G467" t="s">
        <v>4590</v>
      </c>
    </row>
    <row r="468" spans="1:7">
      <c r="A468" t="s">
        <v>134</v>
      </c>
      <c r="B468">
        <v>2013</v>
      </c>
      <c r="C468" t="b">
        <v>0</v>
      </c>
      <c r="D468">
        <v>1</v>
      </c>
      <c r="E468" t="s">
        <v>4590</v>
      </c>
      <c r="G468" t="s">
        <v>4590</v>
      </c>
    </row>
    <row r="469" spans="1:7">
      <c r="A469" t="s">
        <v>134</v>
      </c>
      <c r="B469">
        <v>2013</v>
      </c>
      <c r="C469" t="b">
        <v>0</v>
      </c>
      <c r="D469">
        <v>2</v>
      </c>
      <c r="E469" t="s">
        <v>4590</v>
      </c>
      <c r="G469" t="s">
        <v>4590</v>
      </c>
    </row>
    <row r="470" spans="1:7">
      <c r="A470" t="s">
        <v>134</v>
      </c>
      <c r="B470">
        <v>2013</v>
      </c>
      <c r="C470" t="b">
        <v>0</v>
      </c>
      <c r="D470">
        <v>3</v>
      </c>
      <c r="E470" t="s">
        <v>4590</v>
      </c>
      <c r="G470" t="s">
        <v>4590</v>
      </c>
    </row>
    <row r="471" spans="1:7">
      <c r="A471" t="s">
        <v>134</v>
      </c>
      <c r="B471">
        <v>2013</v>
      </c>
      <c r="C471" t="b">
        <v>0</v>
      </c>
      <c r="D471">
        <v>4</v>
      </c>
      <c r="E471" t="s">
        <v>4590</v>
      </c>
      <c r="G471" t="s">
        <v>4590</v>
      </c>
    </row>
    <row r="472" spans="1:7">
      <c r="A472" t="s">
        <v>134</v>
      </c>
      <c r="B472">
        <v>2013</v>
      </c>
      <c r="C472" t="b">
        <v>0</v>
      </c>
      <c r="D472">
        <v>5</v>
      </c>
      <c r="E472" t="s">
        <v>4590</v>
      </c>
      <c r="G472" t="s">
        <v>4590</v>
      </c>
    </row>
    <row r="473" spans="1:7">
      <c r="A473" t="s">
        <v>134</v>
      </c>
      <c r="B473">
        <v>2013</v>
      </c>
      <c r="C473" t="b">
        <v>0</v>
      </c>
      <c r="D473">
        <v>6</v>
      </c>
      <c r="E473" t="s">
        <v>4590</v>
      </c>
      <c r="G473" t="s">
        <v>4590</v>
      </c>
    </row>
    <row r="474" spans="1:7">
      <c r="A474" t="s">
        <v>134</v>
      </c>
      <c r="B474">
        <v>2013</v>
      </c>
      <c r="C474" t="b">
        <v>0</v>
      </c>
      <c r="D474">
        <v>7</v>
      </c>
      <c r="E474" t="s">
        <v>4590</v>
      </c>
      <c r="G474" t="s">
        <v>4590</v>
      </c>
    </row>
    <row r="475" spans="1:7">
      <c r="A475" t="s">
        <v>134</v>
      </c>
      <c r="B475">
        <v>2013</v>
      </c>
      <c r="C475" t="b">
        <v>0</v>
      </c>
      <c r="D475">
        <v>8</v>
      </c>
      <c r="E475" t="s">
        <v>4590</v>
      </c>
      <c r="G475" t="s">
        <v>4590</v>
      </c>
    </row>
    <row r="476" spans="1:7">
      <c r="A476" t="s">
        <v>134</v>
      </c>
      <c r="B476">
        <v>2013</v>
      </c>
      <c r="C476" t="b">
        <v>0</v>
      </c>
      <c r="D476">
        <v>9</v>
      </c>
      <c r="E476" t="s">
        <v>4590</v>
      </c>
      <c r="G476" t="s">
        <v>4590</v>
      </c>
    </row>
    <row r="477" spans="1:7">
      <c r="A477" t="s">
        <v>134</v>
      </c>
      <c r="B477">
        <v>2013</v>
      </c>
      <c r="C477" t="b">
        <v>0</v>
      </c>
      <c r="D477">
        <v>10</v>
      </c>
      <c r="E477" t="s">
        <v>4590</v>
      </c>
      <c r="G477" t="s">
        <v>4590</v>
      </c>
    </row>
    <row r="478" spans="1:7">
      <c r="A478" t="s">
        <v>134</v>
      </c>
      <c r="B478">
        <v>2013</v>
      </c>
      <c r="C478" t="b">
        <v>0</v>
      </c>
      <c r="D478">
        <v>11</v>
      </c>
      <c r="E478" t="s">
        <v>4590</v>
      </c>
      <c r="G478" t="s">
        <v>4590</v>
      </c>
    </row>
    <row r="479" spans="1:7">
      <c r="A479" t="s">
        <v>134</v>
      </c>
      <c r="B479">
        <v>2013</v>
      </c>
      <c r="C479" t="b">
        <v>0</v>
      </c>
      <c r="D479">
        <v>12</v>
      </c>
      <c r="E479" t="s">
        <v>4590</v>
      </c>
      <c r="G479" t="s">
        <v>4590</v>
      </c>
    </row>
    <row r="480" spans="1:7">
      <c r="A480" t="s">
        <v>134</v>
      </c>
      <c r="B480">
        <v>2013</v>
      </c>
      <c r="C480" t="b">
        <v>0</v>
      </c>
      <c r="D480">
        <v>13</v>
      </c>
      <c r="E480" t="s">
        <v>4590</v>
      </c>
      <c r="G480" t="s">
        <v>4590</v>
      </c>
    </row>
    <row r="481" spans="1:7">
      <c r="A481" t="s">
        <v>134</v>
      </c>
      <c r="B481">
        <v>2014</v>
      </c>
      <c r="C481" t="b">
        <v>0</v>
      </c>
      <c r="D481">
        <v>1</v>
      </c>
      <c r="E481" t="s">
        <v>4590</v>
      </c>
      <c r="F481" t="s">
        <v>4611</v>
      </c>
      <c r="G481" t="s">
        <v>4590</v>
      </c>
    </row>
    <row r="482" spans="1:7">
      <c r="A482" t="s">
        <v>134</v>
      </c>
      <c r="B482">
        <v>2014</v>
      </c>
      <c r="C482" t="b">
        <v>0</v>
      </c>
      <c r="D482">
        <v>2</v>
      </c>
      <c r="E482" t="s">
        <v>4590</v>
      </c>
      <c r="G482" t="s">
        <v>4590</v>
      </c>
    </row>
    <row r="483" spans="1:7">
      <c r="A483" t="s">
        <v>134</v>
      </c>
      <c r="B483">
        <v>2014</v>
      </c>
      <c r="C483" t="b">
        <v>0</v>
      </c>
      <c r="D483">
        <v>3</v>
      </c>
      <c r="E483" t="s">
        <v>4590</v>
      </c>
      <c r="G483" t="s">
        <v>4590</v>
      </c>
    </row>
    <row r="484" spans="1:7">
      <c r="A484" t="s">
        <v>134</v>
      </c>
      <c r="B484">
        <v>2014</v>
      </c>
      <c r="C484" t="b">
        <v>0</v>
      </c>
      <c r="D484">
        <v>4</v>
      </c>
      <c r="E484" t="s">
        <v>4590</v>
      </c>
      <c r="G484" t="s">
        <v>4590</v>
      </c>
    </row>
    <row r="485" spans="1:7">
      <c r="A485" t="s">
        <v>134</v>
      </c>
      <c r="B485">
        <v>2014</v>
      </c>
      <c r="C485" t="b">
        <v>0</v>
      </c>
      <c r="D485">
        <v>5</v>
      </c>
      <c r="E485" t="s">
        <v>4590</v>
      </c>
      <c r="G485" t="s">
        <v>4590</v>
      </c>
    </row>
    <row r="486" spans="1:7">
      <c r="A486" t="s">
        <v>134</v>
      </c>
      <c r="B486">
        <v>2014</v>
      </c>
      <c r="C486" t="b">
        <v>0</v>
      </c>
      <c r="D486">
        <v>6</v>
      </c>
      <c r="E486" t="s">
        <v>4590</v>
      </c>
      <c r="G486" t="s">
        <v>4590</v>
      </c>
    </row>
    <row r="487" spans="1:7">
      <c r="A487" t="s">
        <v>134</v>
      </c>
      <c r="B487">
        <v>2014</v>
      </c>
      <c r="C487" t="b">
        <v>0</v>
      </c>
      <c r="D487">
        <v>7</v>
      </c>
      <c r="E487" t="s">
        <v>4590</v>
      </c>
      <c r="G487" t="s">
        <v>4590</v>
      </c>
    </row>
    <row r="488" spans="1:7">
      <c r="A488" t="s">
        <v>134</v>
      </c>
      <c r="B488">
        <v>2014</v>
      </c>
      <c r="C488" t="b">
        <v>0</v>
      </c>
      <c r="D488">
        <v>8</v>
      </c>
      <c r="E488" t="s">
        <v>4590</v>
      </c>
      <c r="G488" t="s">
        <v>4590</v>
      </c>
    </row>
    <row r="489" spans="1:7">
      <c r="A489" t="s">
        <v>134</v>
      </c>
      <c r="B489">
        <v>2014</v>
      </c>
      <c r="C489" t="b">
        <v>0</v>
      </c>
      <c r="D489">
        <v>9</v>
      </c>
      <c r="E489" t="s">
        <v>4590</v>
      </c>
      <c r="G489" t="s">
        <v>4590</v>
      </c>
    </row>
    <row r="490" spans="1:7">
      <c r="A490" t="s">
        <v>134</v>
      </c>
      <c r="B490">
        <v>2014</v>
      </c>
      <c r="C490" t="b">
        <v>0</v>
      </c>
      <c r="D490">
        <v>10</v>
      </c>
      <c r="E490" t="s">
        <v>4590</v>
      </c>
      <c r="G490" t="s">
        <v>4590</v>
      </c>
    </row>
    <row r="491" spans="1:7">
      <c r="A491" t="s">
        <v>134</v>
      </c>
      <c r="B491">
        <v>2014</v>
      </c>
      <c r="C491" t="b">
        <v>0</v>
      </c>
      <c r="D491">
        <v>11</v>
      </c>
      <c r="E491" t="s">
        <v>4590</v>
      </c>
      <c r="G491" t="s">
        <v>4590</v>
      </c>
    </row>
    <row r="492" spans="1:7">
      <c r="A492" t="s">
        <v>134</v>
      </c>
      <c r="B492">
        <v>2014</v>
      </c>
      <c r="C492" t="b">
        <v>0</v>
      </c>
      <c r="D492">
        <v>12</v>
      </c>
      <c r="E492" t="s">
        <v>4590</v>
      </c>
      <c r="G492" t="s">
        <v>4590</v>
      </c>
    </row>
    <row r="493" spans="1:7">
      <c r="A493" t="s">
        <v>134</v>
      </c>
      <c r="B493">
        <v>2014</v>
      </c>
      <c r="C493" t="b">
        <v>0</v>
      </c>
      <c r="D493">
        <v>13</v>
      </c>
      <c r="E493" t="s">
        <v>4590</v>
      </c>
      <c r="G493" t="s">
        <v>4590</v>
      </c>
    </row>
    <row r="494" spans="1:7">
      <c r="A494" t="s">
        <v>134</v>
      </c>
      <c r="B494">
        <v>2014</v>
      </c>
      <c r="C494" t="b">
        <v>0</v>
      </c>
      <c r="D494">
        <v>14</v>
      </c>
      <c r="E494" t="s">
        <v>4590</v>
      </c>
      <c r="G494" t="s">
        <v>4590</v>
      </c>
    </row>
    <row r="495" spans="1:7">
      <c r="A495" t="s">
        <v>134</v>
      </c>
      <c r="B495">
        <v>2014</v>
      </c>
      <c r="C495" t="b">
        <v>0</v>
      </c>
      <c r="D495">
        <v>15</v>
      </c>
      <c r="E495" t="s">
        <v>4590</v>
      </c>
      <c r="G495" t="s">
        <v>4590</v>
      </c>
    </row>
    <row r="496" spans="1:7">
      <c r="A496" t="s">
        <v>134</v>
      </c>
      <c r="B496">
        <v>2014</v>
      </c>
      <c r="C496" t="b">
        <v>0</v>
      </c>
      <c r="D496">
        <v>16</v>
      </c>
      <c r="E496" t="s">
        <v>4590</v>
      </c>
      <c r="G496" t="s">
        <v>4590</v>
      </c>
    </row>
    <row r="497" spans="1:7">
      <c r="A497" t="s">
        <v>134</v>
      </c>
      <c r="B497">
        <v>2014</v>
      </c>
      <c r="C497" t="b">
        <v>0</v>
      </c>
      <c r="D497">
        <v>17</v>
      </c>
      <c r="E497" t="s">
        <v>4590</v>
      </c>
      <c r="G497" t="s">
        <v>4590</v>
      </c>
    </row>
    <row r="498" spans="1:7">
      <c r="A498" t="s">
        <v>134</v>
      </c>
      <c r="B498">
        <v>2014</v>
      </c>
      <c r="C498" t="b">
        <v>0</v>
      </c>
      <c r="D498">
        <v>18</v>
      </c>
      <c r="E498" t="s">
        <v>4590</v>
      </c>
      <c r="G498" t="s">
        <v>4590</v>
      </c>
    </row>
    <row r="499" spans="1:7">
      <c r="A499" t="s">
        <v>134</v>
      </c>
      <c r="B499">
        <v>2014</v>
      </c>
      <c r="C499" t="b">
        <v>0</v>
      </c>
      <c r="D499">
        <v>19</v>
      </c>
      <c r="E499" t="s">
        <v>4590</v>
      </c>
      <c r="G499" t="s">
        <v>4590</v>
      </c>
    </row>
    <row r="500" spans="1:7">
      <c r="A500" t="s">
        <v>134</v>
      </c>
      <c r="B500">
        <v>2014</v>
      </c>
      <c r="C500" t="b">
        <v>0</v>
      </c>
      <c r="D500">
        <v>20</v>
      </c>
      <c r="E500" t="s">
        <v>4590</v>
      </c>
      <c r="G500" t="s">
        <v>4590</v>
      </c>
    </row>
    <row r="501" spans="1:7">
      <c r="A501" t="s">
        <v>134</v>
      </c>
      <c r="B501">
        <v>2014</v>
      </c>
      <c r="C501" t="b">
        <v>0</v>
      </c>
      <c r="D501">
        <v>21</v>
      </c>
      <c r="E501" t="s">
        <v>4590</v>
      </c>
      <c r="G501" t="s">
        <v>4590</v>
      </c>
    </row>
    <row r="502" spans="1:7">
      <c r="A502" t="s">
        <v>134</v>
      </c>
      <c r="B502">
        <v>2014</v>
      </c>
      <c r="C502" t="b">
        <v>0</v>
      </c>
      <c r="D502">
        <v>22</v>
      </c>
      <c r="E502" t="s">
        <v>4590</v>
      </c>
      <c r="G502" t="s">
        <v>4590</v>
      </c>
    </row>
    <row r="503" spans="1:7">
      <c r="A503" t="s">
        <v>134</v>
      </c>
      <c r="B503">
        <v>2014</v>
      </c>
      <c r="C503" t="b">
        <v>0</v>
      </c>
      <c r="D503">
        <v>23</v>
      </c>
      <c r="E503" t="s">
        <v>4590</v>
      </c>
      <c r="G503" t="s">
        <v>4590</v>
      </c>
    </row>
    <row r="504" spans="1:7">
      <c r="A504" t="s">
        <v>134</v>
      </c>
      <c r="B504">
        <v>2014</v>
      </c>
      <c r="C504" t="b">
        <v>0</v>
      </c>
      <c r="D504">
        <v>24</v>
      </c>
      <c r="E504" t="s">
        <v>4590</v>
      </c>
      <c r="G504" t="s">
        <v>4590</v>
      </c>
    </row>
    <row r="505" spans="1:7">
      <c r="A505" t="s">
        <v>134</v>
      </c>
      <c r="B505">
        <v>2014</v>
      </c>
      <c r="C505" t="b">
        <v>0</v>
      </c>
      <c r="D505">
        <v>25</v>
      </c>
      <c r="E505" t="s">
        <v>4590</v>
      </c>
      <c r="G505" t="s">
        <v>4590</v>
      </c>
    </row>
    <row r="506" spans="1:7">
      <c r="A506" t="s">
        <v>134</v>
      </c>
      <c r="B506">
        <v>2014</v>
      </c>
      <c r="C506" t="b">
        <v>0</v>
      </c>
      <c r="D506">
        <v>26</v>
      </c>
      <c r="E506" t="s">
        <v>4590</v>
      </c>
      <c r="G506" t="s">
        <v>4590</v>
      </c>
    </row>
    <row r="507" spans="1:7">
      <c r="A507" t="s">
        <v>134</v>
      </c>
      <c r="B507">
        <v>2014</v>
      </c>
      <c r="C507" t="b">
        <v>0</v>
      </c>
      <c r="D507">
        <v>27</v>
      </c>
      <c r="E507" t="s">
        <v>4590</v>
      </c>
      <c r="G507" t="s">
        <v>4590</v>
      </c>
    </row>
    <row r="508" spans="1:7">
      <c r="A508" t="s">
        <v>134</v>
      </c>
      <c r="B508">
        <v>2014</v>
      </c>
      <c r="C508" t="b">
        <v>0</v>
      </c>
      <c r="D508">
        <v>28</v>
      </c>
      <c r="E508" t="s">
        <v>4590</v>
      </c>
      <c r="G508" t="s">
        <v>4590</v>
      </c>
    </row>
    <row r="509" spans="1:7">
      <c r="A509" t="s">
        <v>134</v>
      </c>
      <c r="B509">
        <v>2014</v>
      </c>
      <c r="C509" t="b">
        <v>0</v>
      </c>
      <c r="D509">
        <v>29</v>
      </c>
      <c r="E509" t="s">
        <v>4590</v>
      </c>
      <c r="G509" t="s">
        <v>4590</v>
      </c>
    </row>
    <row r="510" spans="1:7">
      <c r="A510" t="s">
        <v>134</v>
      </c>
      <c r="B510">
        <v>2014</v>
      </c>
      <c r="C510" t="b">
        <v>0</v>
      </c>
      <c r="D510">
        <v>30</v>
      </c>
      <c r="E510" t="s">
        <v>4590</v>
      </c>
      <c r="G510" t="s">
        <v>4590</v>
      </c>
    </row>
    <row r="511" spans="1:7">
      <c r="A511" t="s">
        <v>134</v>
      </c>
      <c r="B511">
        <v>2014</v>
      </c>
      <c r="C511" t="b">
        <v>0</v>
      </c>
      <c r="D511">
        <v>31</v>
      </c>
      <c r="E511" t="s">
        <v>4590</v>
      </c>
      <c r="G511" t="s">
        <v>4590</v>
      </c>
    </row>
    <row r="512" spans="1:7">
      <c r="A512" t="s">
        <v>134</v>
      </c>
      <c r="B512">
        <v>2014</v>
      </c>
      <c r="C512" t="b">
        <v>0</v>
      </c>
      <c r="D512">
        <v>32</v>
      </c>
      <c r="E512" t="s">
        <v>4590</v>
      </c>
      <c r="G512" t="s">
        <v>4590</v>
      </c>
    </row>
    <row r="513" spans="1:7">
      <c r="A513" t="s">
        <v>134</v>
      </c>
      <c r="B513">
        <v>2014</v>
      </c>
      <c r="C513" t="b">
        <v>0</v>
      </c>
      <c r="D513">
        <v>33</v>
      </c>
      <c r="E513" t="s">
        <v>4590</v>
      </c>
      <c r="G513" t="s">
        <v>4590</v>
      </c>
    </row>
    <row r="514" spans="1:7">
      <c r="A514" t="s">
        <v>134</v>
      </c>
      <c r="B514">
        <v>2014</v>
      </c>
      <c r="C514" t="b">
        <v>0</v>
      </c>
      <c r="D514">
        <v>34</v>
      </c>
      <c r="E514" t="s">
        <v>4590</v>
      </c>
      <c r="G514" t="s">
        <v>4590</v>
      </c>
    </row>
    <row r="515" spans="1:7">
      <c r="A515" t="s">
        <v>134</v>
      </c>
      <c r="B515">
        <v>2014</v>
      </c>
      <c r="C515" t="b">
        <v>0</v>
      </c>
      <c r="D515">
        <v>35</v>
      </c>
      <c r="E515" t="s">
        <v>4590</v>
      </c>
      <c r="G515" t="s">
        <v>4590</v>
      </c>
    </row>
    <row r="516" spans="1:7">
      <c r="A516" t="s">
        <v>134</v>
      </c>
      <c r="B516">
        <v>2014</v>
      </c>
      <c r="C516" t="b">
        <v>0</v>
      </c>
      <c r="D516">
        <v>36</v>
      </c>
      <c r="E516" t="s">
        <v>4590</v>
      </c>
      <c r="G516" t="s">
        <v>4590</v>
      </c>
    </row>
    <row r="517" spans="1:7">
      <c r="A517" t="s">
        <v>134</v>
      </c>
      <c r="B517">
        <v>2014</v>
      </c>
      <c r="C517" t="b">
        <v>0</v>
      </c>
      <c r="D517">
        <v>37</v>
      </c>
      <c r="E517" t="s">
        <v>4590</v>
      </c>
      <c r="G517" t="s">
        <v>4590</v>
      </c>
    </row>
    <row r="518" spans="1:7">
      <c r="A518" t="s">
        <v>134</v>
      </c>
      <c r="B518">
        <v>2014</v>
      </c>
      <c r="C518" t="b">
        <v>0</v>
      </c>
      <c r="D518">
        <v>38</v>
      </c>
      <c r="E518" t="s">
        <v>4590</v>
      </c>
      <c r="G518" t="s">
        <v>4590</v>
      </c>
    </row>
    <row r="519" spans="1:7">
      <c r="A519" t="s">
        <v>134</v>
      </c>
      <c r="B519">
        <v>2014</v>
      </c>
      <c r="C519" t="b">
        <v>0</v>
      </c>
      <c r="D519">
        <v>39</v>
      </c>
      <c r="E519" t="s">
        <v>4590</v>
      </c>
      <c r="G519" t="s">
        <v>4590</v>
      </c>
    </row>
    <row r="520" spans="1:7">
      <c r="A520" t="s">
        <v>134</v>
      </c>
      <c r="B520">
        <v>2014</v>
      </c>
      <c r="C520" t="b">
        <v>0</v>
      </c>
      <c r="D520">
        <v>40</v>
      </c>
      <c r="E520" t="s">
        <v>4590</v>
      </c>
      <c r="G520" t="s">
        <v>4590</v>
      </c>
    </row>
    <row r="521" spans="1:7">
      <c r="A521" t="s">
        <v>134</v>
      </c>
      <c r="B521">
        <v>2014</v>
      </c>
      <c r="C521" t="b">
        <v>0</v>
      </c>
      <c r="D521">
        <v>41</v>
      </c>
      <c r="E521" t="s">
        <v>4590</v>
      </c>
      <c r="G521" t="s">
        <v>4590</v>
      </c>
    </row>
    <row r="522" spans="1:7">
      <c r="A522" t="s">
        <v>134</v>
      </c>
      <c r="B522">
        <v>2014</v>
      </c>
      <c r="C522" t="b">
        <v>0</v>
      </c>
      <c r="D522">
        <v>42</v>
      </c>
      <c r="E522" t="s">
        <v>4590</v>
      </c>
      <c r="G522" t="s">
        <v>4590</v>
      </c>
    </row>
    <row r="523" spans="1:7">
      <c r="A523" t="s">
        <v>134</v>
      </c>
      <c r="B523">
        <v>2014</v>
      </c>
      <c r="C523" t="b">
        <v>0</v>
      </c>
      <c r="D523">
        <v>43</v>
      </c>
      <c r="E523" t="s">
        <v>4590</v>
      </c>
      <c r="G523" t="s">
        <v>4590</v>
      </c>
    </row>
    <row r="524" spans="1:7">
      <c r="A524" t="s">
        <v>134</v>
      </c>
      <c r="B524">
        <v>2014</v>
      </c>
      <c r="C524" t="b">
        <v>0</v>
      </c>
      <c r="D524">
        <v>44</v>
      </c>
      <c r="E524" t="s">
        <v>4590</v>
      </c>
      <c r="G524" t="s">
        <v>4590</v>
      </c>
    </row>
    <row r="525" spans="1:7">
      <c r="A525" t="s">
        <v>134</v>
      </c>
      <c r="B525">
        <v>2014</v>
      </c>
      <c r="C525" t="b">
        <v>0</v>
      </c>
      <c r="D525">
        <v>45</v>
      </c>
      <c r="E525" t="s">
        <v>4590</v>
      </c>
      <c r="G525" t="s">
        <v>4590</v>
      </c>
    </row>
    <row r="526" spans="1:7">
      <c r="A526" t="s">
        <v>134</v>
      </c>
      <c r="B526">
        <v>2014</v>
      </c>
      <c r="C526" t="b">
        <v>0</v>
      </c>
      <c r="D526">
        <v>46</v>
      </c>
      <c r="E526" t="s">
        <v>4590</v>
      </c>
      <c r="G526" t="s">
        <v>4590</v>
      </c>
    </row>
    <row r="527" spans="1:7">
      <c r="A527" t="s">
        <v>134</v>
      </c>
      <c r="B527">
        <v>2014</v>
      </c>
      <c r="C527" t="b">
        <v>0</v>
      </c>
      <c r="D527">
        <v>47</v>
      </c>
      <c r="E527" t="s">
        <v>4590</v>
      </c>
      <c r="G527" t="s">
        <v>4590</v>
      </c>
    </row>
    <row r="528" spans="1:7">
      <c r="A528" t="s">
        <v>134</v>
      </c>
      <c r="B528">
        <v>2014</v>
      </c>
      <c r="C528" t="b">
        <v>0</v>
      </c>
      <c r="D528">
        <v>48</v>
      </c>
      <c r="E528" t="s">
        <v>4590</v>
      </c>
      <c r="G528" t="s">
        <v>4590</v>
      </c>
    </row>
    <row r="529" spans="1:7">
      <c r="A529" t="s">
        <v>134</v>
      </c>
      <c r="B529">
        <v>2014</v>
      </c>
      <c r="C529" t="b">
        <v>0</v>
      </c>
      <c r="D529">
        <v>49</v>
      </c>
      <c r="E529" t="s">
        <v>4590</v>
      </c>
      <c r="G529" t="s">
        <v>4590</v>
      </c>
    </row>
    <row r="530" spans="1:7">
      <c r="A530" t="s">
        <v>134</v>
      </c>
      <c r="B530">
        <v>2014</v>
      </c>
      <c r="C530" t="b">
        <v>0</v>
      </c>
      <c r="D530">
        <v>50</v>
      </c>
      <c r="E530" t="s">
        <v>4590</v>
      </c>
      <c r="G530" t="s">
        <v>4590</v>
      </c>
    </row>
    <row r="531" spans="1:7">
      <c r="A531" t="s">
        <v>134</v>
      </c>
      <c r="B531">
        <v>2014</v>
      </c>
      <c r="C531" t="b">
        <v>0</v>
      </c>
      <c r="D531">
        <v>51</v>
      </c>
      <c r="E531" t="s">
        <v>4590</v>
      </c>
      <c r="G531" t="s">
        <v>4590</v>
      </c>
    </row>
    <row r="532" spans="1:7">
      <c r="A532" t="s">
        <v>134</v>
      </c>
      <c r="B532">
        <v>2014</v>
      </c>
      <c r="C532" t="b">
        <v>0</v>
      </c>
      <c r="D532">
        <v>52</v>
      </c>
      <c r="E532" t="s">
        <v>4590</v>
      </c>
      <c r="G532" t="s">
        <v>4590</v>
      </c>
    </row>
    <row r="533" spans="1:7">
      <c r="A533" t="s">
        <v>134</v>
      </c>
      <c r="B533">
        <v>2014</v>
      </c>
      <c r="C533" t="b">
        <v>0</v>
      </c>
      <c r="D533">
        <v>53</v>
      </c>
      <c r="E533" t="s">
        <v>4590</v>
      </c>
      <c r="G533" t="s">
        <v>4590</v>
      </c>
    </row>
    <row r="534" spans="1:7">
      <c r="A534" t="s">
        <v>134</v>
      </c>
      <c r="B534">
        <v>2014</v>
      </c>
      <c r="C534" t="b">
        <v>0</v>
      </c>
      <c r="D534">
        <v>54</v>
      </c>
      <c r="E534" t="s">
        <v>4590</v>
      </c>
      <c r="G534" t="s">
        <v>4590</v>
      </c>
    </row>
    <row r="535" spans="1:7">
      <c r="A535" t="s">
        <v>134</v>
      </c>
      <c r="B535">
        <v>2014</v>
      </c>
      <c r="C535" t="b">
        <v>0</v>
      </c>
      <c r="D535">
        <v>55</v>
      </c>
      <c r="E535" t="s">
        <v>4590</v>
      </c>
      <c r="G535" t="s">
        <v>4590</v>
      </c>
    </row>
    <row r="536" spans="1:7">
      <c r="A536" t="s">
        <v>134</v>
      </c>
      <c r="B536">
        <v>2014</v>
      </c>
      <c r="C536" t="b">
        <v>0</v>
      </c>
      <c r="D536">
        <v>56</v>
      </c>
      <c r="E536" t="s">
        <v>4590</v>
      </c>
      <c r="G536" t="s">
        <v>4590</v>
      </c>
    </row>
    <row r="537" spans="1:7">
      <c r="A537" t="s">
        <v>134</v>
      </c>
      <c r="B537">
        <v>2014</v>
      </c>
      <c r="C537" t="b">
        <v>0</v>
      </c>
      <c r="D537">
        <v>57</v>
      </c>
      <c r="E537" t="s">
        <v>4590</v>
      </c>
      <c r="G537" t="s">
        <v>4590</v>
      </c>
    </row>
    <row r="538" spans="1:7">
      <c r="A538" t="s">
        <v>134</v>
      </c>
      <c r="B538">
        <v>2014</v>
      </c>
      <c r="C538" t="b">
        <v>0</v>
      </c>
      <c r="D538">
        <v>58</v>
      </c>
      <c r="E538" t="s">
        <v>4590</v>
      </c>
      <c r="G538" t="s">
        <v>4590</v>
      </c>
    </row>
    <row r="539" spans="1:7">
      <c r="A539" t="s">
        <v>134</v>
      </c>
      <c r="B539">
        <v>2014</v>
      </c>
      <c r="C539" t="b">
        <v>0</v>
      </c>
      <c r="D539">
        <v>59</v>
      </c>
      <c r="E539" t="s">
        <v>4590</v>
      </c>
      <c r="G539" t="s">
        <v>4590</v>
      </c>
    </row>
    <row r="540" spans="1:7">
      <c r="A540" t="s">
        <v>134</v>
      </c>
      <c r="B540">
        <v>2014</v>
      </c>
      <c r="C540" t="b">
        <v>0</v>
      </c>
      <c r="D540">
        <v>60</v>
      </c>
      <c r="E540" t="s">
        <v>4590</v>
      </c>
      <c r="G540" t="s">
        <v>4590</v>
      </c>
    </row>
    <row r="541" spans="1:7">
      <c r="A541" t="s">
        <v>134</v>
      </c>
      <c r="B541">
        <v>2014</v>
      </c>
      <c r="C541" t="b">
        <v>0</v>
      </c>
      <c r="D541">
        <v>61</v>
      </c>
      <c r="E541" t="s">
        <v>4590</v>
      </c>
      <c r="G541" t="s">
        <v>4590</v>
      </c>
    </row>
    <row r="542" spans="1:7">
      <c r="A542" t="s">
        <v>134</v>
      </c>
      <c r="B542">
        <v>2014</v>
      </c>
      <c r="C542" t="b">
        <v>0</v>
      </c>
      <c r="D542">
        <v>62</v>
      </c>
      <c r="E542" t="s">
        <v>4590</v>
      </c>
      <c r="G542" t="s">
        <v>4590</v>
      </c>
    </row>
    <row r="543" spans="1:7">
      <c r="A543" t="s">
        <v>134</v>
      </c>
      <c r="B543">
        <v>2014</v>
      </c>
      <c r="C543" t="b">
        <v>0</v>
      </c>
      <c r="D543">
        <v>63</v>
      </c>
      <c r="E543" t="s">
        <v>4590</v>
      </c>
      <c r="G543" t="s">
        <v>4590</v>
      </c>
    </row>
    <row r="544" spans="1:7">
      <c r="A544" t="s">
        <v>134</v>
      </c>
      <c r="B544">
        <v>2014</v>
      </c>
      <c r="C544" t="b">
        <v>0</v>
      </c>
      <c r="D544">
        <v>64</v>
      </c>
      <c r="E544" t="s">
        <v>4590</v>
      </c>
      <c r="G544" t="s">
        <v>4590</v>
      </c>
    </row>
    <row r="545" spans="1:7">
      <c r="A545" t="s">
        <v>134</v>
      </c>
      <c r="B545">
        <v>2014</v>
      </c>
      <c r="C545" t="b">
        <v>0</v>
      </c>
      <c r="D545">
        <v>65</v>
      </c>
      <c r="E545" t="s">
        <v>4590</v>
      </c>
      <c r="G545" t="s">
        <v>4590</v>
      </c>
    </row>
    <row r="546" spans="1:7">
      <c r="A546" t="s">
        <v>134</v>
      </c>
      <c r="B546">
        <v>2014</v>
      </c>
      <c r="C546" t="b">
        <v>0</v>
      </c>
      <c r="D546">
        <v>66</v>
      </c>
      <c r="E546" t="s">
        <v>4590</v>
      </c>
      <c r="G546" t="s">
        <v>4590</v>
      </c>
    </row>
    <row r="547" spans="1:7">
      <c r="A547" t="s">
        <v>134</v>
      </c>
      <c r="B547">
        <v>2014</v>
      </c>
      <c r="C547" t="b">
        <v>0</v>
      </c>
      <c r="D547">
        <v>67</v>
      </c>
      <c r="E547" t="s">
        <v>4590</v>
      </c>
      <c r="G547" t="s">
        <v>4590</v>
      </c>
    </row>
    <row r="548" spans="1:7">
      <c r="A548" t="s">
        <v>134</v>
      </c>
      <c r="B548">
        <v>2014</v>
      </c>
      <c r="C548" t="b">
        <v>0</v>
      </c>
      <c r="D548">
        <v>68</v>
      </c>
      <c r="E548" t="s">
        <v>4590</v>
      </c>
      <c r="G548" t="s">
        <v>4590</v>
      </c>
    </row>
    <row r="549" spans="1:7">
      <c r="A549" t="s">
        <v>134</v>
      </c>
      <c r="B549">
        <v>2014</v>
      </c>
      <c r="C549" t="b">
        <v>0</v>
      </c>
      <c r="D549">
        <v>69</v>
      </c>
      <c r="E549" t="s">
        <v>4590</v>
      </c>
      <c r="G549" t="s">
        <v>4590</v>
      </c>
    </row>
    <row r="550" spans="1:7">
      <c r="A550" t="s">
        <v>134</v>
      </c>
      <c r="B550">
        <v>2014</v>
      </c>
      <c r="C550" t="b">
        <v>0</v>
      </c>
      <c r="D550">
        <v>70</v>
      </c>
      <c r="E550" t="s">
        <v>4590</v>
      </c>
      <c r="G550" t="s">
        <v>4590</v>
      </c>
    </row>
    <row r="551" spans="1:7">
      <c r="A551" t="s">
        <v>134</v>
      </c>
      <c r="B551">
        <v>2014</v>
      </c>
      <c r="C551" t="b">
        <v>0</v>
      </c>
      <c r="D551">
        <v>71</v>
      </c>
      <c r="E551" t="s">
        <v>4590</v>
      </c>
      <c r="G551" t="s">
        <v>4590</v>
      </c>
    </row>
    <row r="552" spans="1:7">
      <c r="A552" t="s">
        <v>134</v>
      </c>
      <c r="B552">
        <v>2014</v>
      </c>
      <c r="C552" t="b">
        <v>0</v>
      </c>
      <c r="D552">
        <v>72</v>
      </c>
      <c r="E552" t="s">
        <v>4590</v>
      </c>
      <c r="G552" t="s">
        <v>4590</v>
      </c>
    </row>
    <row r="553" spans="1:7">
      <c r="A553" t="s">
        <v>134</v>
      </c>
      <c r="B553">
        <v>2014</v>
      </c>
      <c r="C553" t="b">
        <v>0</v>
      </c>
      <c r="D553">
        <v>73</v>
      </c>
      <c r="E553" t="s">
        <v>4590</v>
      </c>
      <c r="G553" t="s">
        <v>4590</v>
      </c>
    </row>
    <row r="554" spans="1:7">
      <c r="A554" t="s">
        <v>134</v>
      </c>
      <c r="B554">
        <v>2015</v>
      </c>
      <c r="C554" t="b">
        <v>0</v>
      </c>
      <c r="D554">
        <v>1</v>
      </c>
      <c r="E554" t="s">
        <v>4590</v>
      </c>
      <c r="G554" t="s">
        <v>4590</v>
      </c>
    </row>
    <row r="555" spans="1:7">
      <c r="A555" t="s">
        <v>134</v>
      </c>
      <c r="B555">
        <v>2015</v>
      </c>
      <c r="C555" t="b">
        <v>0</v>
      </c>
      <c r="D555">
        <v>2</v>
      </c>
      <c r="E555" t="s">
        <v>4590</v>
      </c>
      <c r="G555" t="s">
        <v>4590</v>
      </c>
    </row>
    <row r="556" spans="1:7">
      <c r="A556" t="s">
        <v>134</v>
      </c>
      <c r="B556">
        <v>2015</v>
      </c>
      <c r="C556" t="b">
        <v>0</v>
      </c>
      <c r="D556">
        <v>3</v>
      </c>
      <c r="E556" t="s">
        <v>4590</v>
      </c>
      <c r="G556" t="s">
        <v>4590</v>
      </c>
    </row>
    <row r="557" spans="1:7">
      <c r="A557" t="s">
        <v>134</v>
      </c>
      <c r="B557">
        <v>2015</v>
      </c>
      <c r="C557" t="b">
        <v>0</v>
      </c>
      <c r="D557">
        <v>4</v>
      </c>
      <c r="E557" t="s">
        <v>4590</v>
      </c>
      <c r="G557" t="s">
        <v>4590</v>
      </c>
    </row>
    <row r="558" spans="1:7">
      <c r="A558" t="s">
        <v>134</v>
      </c>
      <c r="B558">
        <v>2015</v>
      </c>
      <c r="C558" t="b">
        <v>0</v>
      </c>
      <c r="D558">
        <v>5</v>
      </c>
      <c r="E558" t="s">
        <v>4590</v>
      </c>
      <c r="G558" t="s">
        <v>4590</v>
      </c>
    </row>
    <row r="559" spans="1:7">
      <c r="A559" t="s">
        <v>134</v>
      </c>
      <c r="B559">
        <v>2015</v>
      </c>
      <c r="C559" t="b">
        <v>0</v>
      </c>
      <c r="D559">
        <v>6</v>
      </c>
      <c r="E559" t="s">
        <v>4590</v>
      </c>
      <c r="G559" t="s">
        <v>4590</v>
      </c>
    </row>
    <row r="560" spans="1:7">
      <c r="A560" t="s">
        <v>134</v>
      </c>
      <c r="B560">
        <v>2015</v>
      </c>
      <c r="C560" t="b">
        <v>0</v>
      </c>
      <c r="D560">
        <v>7</v>
      </c>
      <c r="E560" t="s">
        <v>4590</v>
      </c>
      <c r="G560" t="s">
        <v>4590</v>
      </c>
    </row>
    <row r="561" spans="1:7">
      <c r="A561" t="s">
        <v>134</v>
      </c>
      <c r="B561">
        <v>2015</v>
      </c>
      <c r="C561" t="b">
        <v>0</v>
      </c>
      <c r="D561">
        <v>8</v>
      </c>
      <c r="E561" t="s">
        <v>4590</v>
      </c>
      <c r="G561" t="s">
        <v>4590</v>
      </c>
    </row>
    <row r="562" spans="1:7">
      <c r="A562" t="s">
        <v>134</v>
      </c>
      <c r="B562">
        <v>2015</v>
      </c>
      <c r="C562" t="b">
        <v>0</v>
      </c>
      <c r="D562">
        <v>9</v>
      </c>
      <c r="E562" t="s">
        <v>4590</v>
      </c>
      <c r="G562" t="s">
        <v>4590</v>
      </c>
    </row>
    <row r="563" spans="1:7">
      <c r="A563" t="s">
        <v>134</v>
      </c>
      <c r="B563">
        <v>2015</v>
      </c>
      <c r="C563" t="b">
        <v>0</v>
      </c>
      <c r="D563">
        <v>10</v>
      </c>
      <c r="E563" t="s">
        <v>4590</v>
      </c>
      <c r="G563" t="s">
        <v>4590</v>
      </c>
    </row>
    <row r="564" spans="1:7">
      <c r="A564" t="s">
        <v>134</v>
      </c>
      <c r="B564">
        <v>2015</v>
      </c>
      <c r="C564" t="b">
        <v>0</v>
      </c>
      <c r="D564">
        <v>11</v>
      </c>
      <c r="E564" t="s">
        <v>4590</v>
      </c>
      <c r="G564" t="s">
        <v>4590</v>
      </c>
    </row>
    <row r="565" spans="1:7">
      <c r="A565" t="s">
        <v>134</v>
      </c>
      <c r="B565">
        <v>2015</v>
      </c>
      <c r="C565" t="b">
        <v>0</v>
      </c>
      <c r="D565">
        <v>12</v>
      </c>
      <c r="E565" t="s">
        <v>4590</v>
      </c>
      <c r="G565" t="s">
        <v>4590</v>
      </c>
    </row>
    <row r="566" spans="1:7">
      <c r="A566" t="s">
        <v>134</v>
      </c>
      <c r="B566">
        <v>2015</v>
      </c>
      <c r="C566" t="b">
        <v>0</v>
      </c>
      <c r="D566">
        <v>13</v>
      </c>
      <c r="E566" t="s">
        <v>4590</v>
      </c>
      <c r="G566" t="s">
        <v>4590</v>
      </c>
    </row>
    <row r="567" spans="1:7">
      <c r="A567" t="s">
        <v>134</v>
      </c>
      <c r="B567">
        <v>2015</v>
      </c>
      <c r="C567" t="b">
        <v>0</v>
      </c>
      <c r="D567">
        <v>14</v>
      </c>
      <c r="E567" t="s">
        <v>4590</v>
      </c>
      <c r="G567" t="s">
        <v>4590</v>
      </c>
    </row>
    <row r="568" spans="1:7">
      <c r="A568" t="s">
        <v>134</v>
      </c>
      <c r="B568">
        <v>2015</v>
      </c>
      <c r="C568" t="b">
        <v>0</v>
      </c>
      <c r="D568">
        <v>15</v>
      </c>
      <c r="E568" t="s">
        <v>4590</v>
      </c>
      <c r="G568" t="s">
        <v>4590</v>
      </c>
    </row>
    <row r="569" spans="1:7">
      <c r="A569" t="s">
        <v>134</v>
      </c>
      <c r="B569">
        <v>2015</v>
      </c>
      <c r="C569" t="b">
        <v>0</v>
      </c>
      <c r="D569">
        <v>16</v>
      </c>
      <c r="E569" t="s">
        <v>4590</v>
      </c>
      <c r="G569" t="s">
        <v>4590</v>
      </c>
    </row>
    <row r="570" spans="1:7">
      <c r="A570" t="s">
        <v>134</v>
      </c>
      <c r="B570">
        <v>2015</v>
      </c>
      <c r="C570" t="b">
        <v>0</v>
      </c>
      <c r="D570">
        <v>17</v>
      </c>
      <c r="E570" t="s">
        <v>4590</v>
      </c>
      <c r="G570" t="s">
        <v>4590</v>
      </c>
    </row>
    <row r="571" spans="1:7">
      <c r="A571" t="s">
        <v>134</v>
      </c>
      <c r="B571">
        <v>2015</v>
      </c>
      <c r="C571" t="b">
        <v>0</v>
      </c>
      <c r="D571">
        <v>18</v>
      </c>
      <c r="E571" t="s">
        <v>4590</v>
      </c>
      <c r="G571" t="s">
        <v>4590</v>
      </c>
    </row>
    <row r="572" spans="1:7">
      <c r="A572" t="s">
        <v>134</v>
      </c>
      <c r="B572">
        <v>2015</v>
      </c>
      <c r="C572" t="b">
        <v>0</v>
      </c>
      <c r="D572">
        <v>19</v>
      </c>
      <c r="E572" t="s">
        <v>4590</v>
      </c>
      <c r="G572" t="s">
        <v>4590</v>
      </c>
    </row>
    <row r="573" spans="1:7">
      <c r="A573" t="s">
        <v>134</v>
      </c>
      <c r="B573">
        <v>2015</v>
      </c>
      <c r="C573" t="b">
        <v>0</v>
      </c>
      <c r="D573">
        <v>20</v>
      </c>
      <c r="E573" t="s">
        <v>4590</v>
      </c>
      <c r="G573" t="s">
        <v>4590</v>
      </c>
    </row>
    <row r="574" spans="1:7">
      <c r="A574" t="s">
        <v>134</v>
      </c>
      <c r="B574">
        <v>2015</v>
      </c>
      <c r="C574" t="b">
        <v>0</v>
      </c>
      <c r="D574">
        <v>21</v>
      </c>
      <c r="E574" t="s">
        <v>4590</v>
      </c>
      <c r="G574" t="s">
        <v>4590</v>
      </c>
    </row>
    <row r="575" spans="1:7">
      <c r="A575" t="s">
        <v>134</v>
      </c>
      <c r="B575">
        <v>2015</v>
      </c>
      <c r="C575" t="b">
        <v>0</v>
      </c>
      <c r="D575">
        <v>22</v>
      </c>
      <c r="E575" t="s">
        <v>4590</v>
      </c>
      <c r="G575" t="s">
        <v>4590</v>
      </c>
    </row>
    <row r="576" spans="1:7">
      <c r="A576" t="s">
        <v>134</v>
      </c>
      <c r="B576">
        <v>2015</v>
      </c>
      <c r="C576" t="b">
        <v>0</v>
      </c>
      <c r="D576">
        <v>23</v>
      </c>
      <c r="E576" t="s">
        <v>4590</v>
      </c>
      <c r="G576" t="s">
        <v>4590</v>
      </c>
    </row>
    <row r="577" spans="1:7">
      <c r="A577" t="s">
        <v>134</v>
      </c>
      <c r="B577">
        <v>2015</v>
      </c>
      <c r="C577" t="b">
        <v>0</v>
      </c>
      <c r="D577">
        <v>24</v>
      </c>
      <c r="E577" t="s">
        <v>4590</v>
      </c>
      <c r="G577" t="s">
        <v>4590</v>
      </c>
    </row>
    <row r="578" spans="1:7">
      <c r="A578" t="s">
        <v>134</v>
      </c>
      <c r="B578">
        <v>2015</v>
      </c>
      <c r="C578" t="b">
        <v>0</v>
      </c>
      <c r="D578">
        <v>25</v>
      </c>
      <c r="E578" t="s">
        <v>4590</v>
      </c>
      <c r="G578" t="s">
        <v>4590</v>
      </c>
    </row>
    <row r="579" spans="1:7">
      <c r="A579" t="s">
        <v>134</v>
      </c>
      <c r="B579">
        <v>2015</v>
      </c>
      <c r="C579" t="b">
        <v>0</v>
      </c>
      <c r="D579">
        <v>26</v>
      </c>
      <c r="E579" t="s">
        <v>4590</v>
      </c>
      <c r="G579" t="s">
        <v>4590</v>
      </c>
    </row>
    <row r="580" spans="1:7">
      <c r="A580" t="s">
        <v>134</v>
      </c>
      <c r="B580">
        <v>2015</v>
      </c>
      <c r="C580" t="b">
        <v>0</v>
      </c>
      <c r="D580">
        <v>27</v>
      </c>
      <c r="E580" t="s">
        <v>4590</v>
      </c>
      <c r="G580" t="s">
        <v>4590</v>
      </c>
    </row>
    <row r="581" spans="1:7">
      <c r="A581" t="s">
        <v>134</v>
      </c>
      <c r="B581">
        <v>2015</v>
      </c>
      <c r="C581" t="b">
        <v>0</v>
      </c>
      <c r="D581">
        <v>28</v>
      </c>
      <c r="E581" t="s">
        <v>4590</v>
      </c>
      <c r="G581" t="s">
        <v>4590</v>
      </c>
    </row>
    <row r="582" spans="1:7">
      <c r="A582" t="s">
        <v>134</v>
      </c>
      <c r="B582">
        <v>2015</v>
      </c>
      <c r="C582" t="b">
        <v>0</v>
      </c>
      <c r="D582">
        <v>29</v>
      </c>
      <c r="E582" t="s">
        <v>4590</v>
      </c>
      <c r="G582" t="s">
        <v>4590</v>
      </c>
    </row>
    <row r="583" spans="1:7">
      <c r="A583" t="s">
        <v>134</v>
      </c>
      <c r="B583">
        <v>2015</v>
      </c>
      <c r="C583" t="b">
        <v>0</v>
      </c>
      <c r="D583">
        <v>30</v>
      </c>
      <c r="E583" t="s">
        <v>4590</v>
      </c>
      <c r="G583" t="s">
        <v>4590</v>
      </c>
    </row>
    <row r="584" spans="1:7">
      <c r="A584" t="s">
        <v>134</v>
      </c>
      <c r="B584">
        <v>2015</v>
      </c>
      <c r="C584" t="b">
        <v>0</v>
      </c>
      <c r="D584">
        <v>31</v>
      </c>
      <c r="E584" t="s">
        <v>4590</v>
      </c>
      <c r="G584" t="s">
        <v>4590</v>
      </c>
    </row>
    <row r="585" spans="1:7">
      <c r="A585" t="s">
        <v>134</v>
      </c>
      <c r="B585">
        <v>2015</v>
      </c>
      <c r="C585" t="b">
        <v>0</v>
      </c>
      <c r="D585">
        <v>32</v>
      </c>
      <c r="E585" t="s">
        <v>4590</v>
      </c>
      <c r="G585" t="s">
        <v>4590</v>
      </c>
    </row>
    <row r="586" spans="1:7">
      <c r="A586" t="s">
        <v>134</v>
      </c>
      <c r="B586">
        <v>2015</v>
      </c>
      <c r="C586" t="b">
        <v>0</v>
      </c>
      <c r="D586">
        <v>33</v>
      </c>
      <c r="E586" t="s">
        <v>4590</v>
      </c>
      <c r="G586" t="s">
        <v>4590</v>
      </c>
    </row>
    <row r="587" spans="1:7">
      <c r="A587" t="s">
        <v>134</v>
      </c>
      <c r="B587">
        <v>2015</v>
      </c>
      <c r="C587" t="b">
        <v>0</v>
      </c>
      <c r="D587">
        <v>34</v>
      </c>
      <c r="E587" t="s">
        <v>4590</v>
      </c>
      <c r="G587" t="s">
        <v>4590</v>
      </c>
    </row>
    <row r="588" spans="1:7">
      <c r="A588" t="s">
        <v>134</v>
      </c>
      <c r="B588">
        <v>2015</v>
      </c>
      <c r="C588" t="b">
        <v>0</v>
      </c>
      <c r="D588">
        <v>35</v>
      </c>
      <c r="E588" t="s">
        <v>4590</v>
      </c>
      <c r="G588" t="s">
        <v>4590</v>
      </c>
    </row>
    <row r="589" spans="1:7">
      <c r="A589" t="s">
        <v>134</v>
      </c>
      <c r="B589">
        <v>2015</v>
      </c>
      <c r="C589" t="b">
        <v>0</v>
      </c>
      <c r="D589">
        <v>36</v>
      </c>
      <c r="E589" t="s">
        <v>4590</v>
      </c>
      <c r="G589" t="s">
        <v>4590</v>
      </c>
    </row>
    <row r="590" spans="1:7">
      <c r="A590" t="s">
        <v>134</v>
      </c>
      <c r="B590">
        <v>2015</v>
      </c>
      <c r="C590" t="b">
        <v>0</v>
      </c>
      <c r="D590">
        <v>37</v>
      </c>
      <c r="E590" t="s">
        <v>4590</v>
      </c>
      <c r="G590" t="s">
        <v>4590</v>
      </c>
    </row>
    <row r="591" spans="1:7">
      <c r="A591" t="s">
        <v>134</v>
      </c>
      <c r="B591">
        <v>2015</v>
      </c>
      <c r="C591" t="b">
        <v>0</v>
      </c>
      <c r="D591">
        <v>38</v>
      </c>
      <c r="E591" t="s">
        <v>4590</v>
      </c>
      <c r="G591" t="s">
        <v>4590</v>
      </c>
    </row>
    <row r="592" spans="1:7">
      <c r="A592" t="s">
        <v>134</v>
      </c>
      <c r="B592">
        <v>2015</v>
      </c>
      <c r="C592" t="b">
        <v>0</v>
      </c>
      <c r="D592">
        <v>39</v>
      </c>
      <c r="E592" t="s">
        <v>4590</v>
      </c>
      <c r="G592" t="s">
        <v>4590</v>
      </c>
    </row>
    <row r="593" spans="1:7">
      <c r="A593" t="s">
        <v>134</v>
      </c>
      <c r="B593">
        <v>2015</v>
      </c>
      <c r="C593" t="b">
        <v>0</v>
      </c>
      <c r="D593">
        <v>40</v>
      </c>
      <c r="E593" t="s">
        <v>4590</v>
      </c>
      <c r="G593" t="s">
        <v>4590</v>
      </c>
    </row>
    <row r="594" spans="1:7">
      <c r="A594" t="s">
        <v>134</v>
      </c>
      <c r="B594">
        <v>2015</v>
      </c>
      <c r="C594" t="b">
        <v>0</v>
      </c>
      <c r="D594">
        <v>41</v>
      </c>
      <c r="E594" t="s">
        <v>4590</v>
      </c>
      <c r="G594" t="s">
        <v>4590</v>
      </c>
    </row>
    <row r="595" spans="1:7">
      <c r="A595" t="s">
        <v>134</v>
      </c>
      <c r="B595">
        <v>2015</v>
      </c>
      <c r="C595" t="b">
        <v>0</v>
      </c>
      <c r="D595">
        <v>42</v>
      </c>
      <c r="E595" t="s">
        <v>4590</v>
      </c>
      <c r="G595" t="s">
        <v>4590</v>
      </c>
    </row>
    <row r="596" spans="1:7">
      <c r="A596" t="s">
        <v>134</v>
      </c>
      <c r="B596">
        <v>2015</v>
      </c>
      <c r="C596" t="b">
        <v>0</v>
      </c>
      <c r="D596">
        <v>43</v>
      </c>
      <c r="E596" t="s">
        <v>4590</v>
      </c>
      <c r="G596" t="s">
        <v>4590</v>
      </c>
    </row>
    <row r="597" spans="1:7">
      <c r="A597" t="s">
        <v>134</v>
      </c>
      <c r="B597">
        <v>2015</v>
      </c>
      <c r="C597" t="b">
        <v>0</v>
      </c>
      <c r="D597">
        <v>44</v>
      </c>
      <c r="E597" t="s">
        <v>4590</v>
      </c>
      <c r="G597" t="s">
        <v>4590</v>
      </c>
    </row>
    <row r="598" spans="1:7">
      <c r="A598" t="s">
        <v>134</v>
      </c>
      <c r="B598">
        <v>2015</v>
      </c>
      <c r="C598" t="b">
        <v>0</v>
      </c>
      <c r="D598">
        <v>45</v>
      </c>
      <c r="E598" t="s">
        <v>4590</v>
      </c>
      <c r="G598" t="s">
        <v>4590</v>
      </c>
    </row>
    <row r="599" spans="1:7">
      <c r="A599" t="s">
        <v>134</v>
      </c>
      <c r="B599">
        <v>2015</v>
      </c>
      <c r="C599" t="b">
        <v>0</v>
      </c>
      <c r="D599">
        <v>46</v>
      </c>
      <c r="E599" t="s">
        <v>4590</v>
      </c>
      <c r="G599" t="s">
        <v>4590</v>
      </c>
    </row>
    <row r="600" spans="1:7">
      <c r="A600" t="s">
        <v>134</v>
      </c>
      <c r="B600">
        <v>2015</v>
      </c>
      <c r="C600" t="b">
        <v>0</v>
      </c>
      <c r="D600">
        <v>47</v>
      </c>
      <c r="E600" t="s">
        <v>4590</v>
      </c>
      <c r="G600" t="s">
        <v>4590</v>
      </c>
    </row>
    <row r="601" spans="1:7">
      <c r="A601" t="s">
        <v>134</v>
      </c>
      <c r="B601">
        <v>2015</v>
      </c>
      <c r="C601" t="b">
        <v>0</v>
      </c>
      <c r="D601">
        <v>48</v>
      </c>
      <c r="E601" t="s">
        <v>4590</v>
      </c>
      <c r="G601" t="s">
        <v>4590</v>
      </c>
    </row>
    <row r="602" spans="1:7">
      <c r="A602" t="s">
        <v>134</v>
      </c>
      <c r="B602">
        <v>2015</v>
      </c>
      <c r="C602" t="b">
        <v>0</v>
      </c>
      <c r="D602">
        <v>49</v>
      </c>
      <c r="E602" t="s">
        <v>4590</v>
      </c>
      <c r="G602" t="s">
        <v>4590</v>
      </c>
    </row>
    <row r="603" spans="1:7">
      <c r="A603" t="s">
        <v>134</v>
      </c>
      <c r="B603">
        <v>2015</v>
      </c>
      <c r="C603" t="b">
        <v>0</v>
      </c>
      <c r="D603">
        <v>50</v>
      </c>
      <c r="E603" t="s">
        <v>4590</v>
      </c>
      <c r="G603" t="s">
        <v>4590</v>
      </c>
    </row>
    <row r="604" spans="1:7">
      <c r="A604" t="s">
        <v>134</v>
      </c>
      <c r="B604">
        <v>2015</v>
      </c>
      <c r="C604" t="b">
        <v>0</v>
      </c>
      <c r="D604">
        <v>51</v>
      </c>
      <c r="E604" t="s">
        <v>4590</v>
      </c>
      <c r="G604" t="s">
        <v>4590</v>
      </c>
    </row>
    <row r="605" spans="1:7">
      <c r="A605" t="s">
        <v>134</v>
      </c>
      <c r="B605">
        <v>2015</v>
      </c>
      <c r="C605" t="b">
        <v>0</v>
      </c>
      <c r="D605">
        <v>52</v>
      </c>
      <c r="E605" t="s">
        <v>4590</v>
      </c>
      <c r="G605" t="s">
        <v>4590</v>
      </c>
    </row>
    <row r="606" spans="1:7">
      <c r="A606" t="s">
        <v>134</v>
      </c>
      <c r="B606">
        <v>2015</v>
      </c>
      <c r="C606" t="b">
        <v>0</v>
      </c>
      <c r="D606">
        <v>53</v>
      </c>
      <c r="E606" t="s">
        <v>4590</v>
      </c>
      <c r="G606" t="s">
        <v>4590</v>
      </c>
    </row>
    <row r="607" spans="1:7">
      <c r="A607" t="s">
        <v>134</v>
      </c>
      <c r="B607">
        <v>2015</v>
      </c>
      <c r="C607" t="b">
        <v>0</v>
      </c>
      <c r="D607">
        <v>54</v>
      </c>
      <c r="E607" t="s">
        <v>4590</v>
      </c>
      <c r="G607" t="s">
        <v>4590</v>
      </c>
    </row>
    <row r="608" spans="1:7">
      <c r="A608" t="s">
        <v>134</v>
      </c>
      <c r="B608">
        <v>2015</v>
      </c>
      <c r="C608" t="b">
        <v>0</v>
      </c>
      <c r="D608">
        <v>55</v>
      </c>
      <c r="E608" t="s">
        <v>4590</v>
      </c>
      <c r="G608" t="s">
        <v>4590</v>
      </c>
    </row>
    <row r="609" spans="1:7">
      <c r="A609" t="s">
        <v>134</v>
      </c>
      <c r="B609">
        <v>2015</v>
      </c>
      <c r="C609" t="b">
        <v>0</v>
      </c>
      <c r="D609">
        <v>56</v>
      </c>
      <c r="E609" t="s">
        <v>4590</v>
      </c>
      <c r="G609" t="s">
        <v>4590</v>
      </c>
    </row>
    <row r="610" spans="1:7">
      <c r="A610" t="s">
        <v>134</v>
      </c>
      <c r="B610">
        <v>2015</v>
      </c>
      <c r="C610" t="b">
        <v>0</v>
      </c>
      <c r="D610">
        <v>57</v>
      </c>
      <c r="E610" t="s">
        <v>4590</v>
      </c>
      <c r="G610" t="s">
        <v>4590</v>
      </c>
    </row>
    <row r="611" spans="1:7">
      <c r="A611" t="s">
        <v>134</v>
      </c>
      <c r="B611">
        <v>2015</v>
      </c>
      <c r="C611" t="b">
        <v>0</v>
      </c>
      <c r="D611">
        <v>58</v>
      </c>
      <c r="E611" t="s">
        <v>4590</v>
      </c>
      <c r="G611" t="s">
        <v>4590</v>
      </c>
    </row>
    <row r="612" spans="1:7">
      <c r="A612" t="s">
        <v>134</v>
      </c>
      <c r="B612">
        <v>2015</v>
      </c>
      <c r="C612" t="b">
        <v>0</v>
      </c>
      <c r="D612">
        <v>59</v>
      </c>
      <c r="E612" t="s">
        <v>4590</v>
      </c>
      <c r="G612" t="s">
        <v>4590</v>
      </c>
    </row>
    <row r="613" spans="1:7">
      <c r="A613" t="s">
        <v>134</v>
      </c>
      <c r="B613">
        <v>2015</v>
      </c>
      <c r="C613" t="b">
        <v>0</v>
      </c>
      <c r="D613">
        <v>60</v>
      </c>
      <c r="E613" t="s">
        <v>4590</v>
      </c>
      <c r="G613" t="s">
        <v>4590</v>
      </c>
    </row>
    <row r="614" spans="1:7">
      <c r="A614" t="s">
        <v>134</v>
      </c>
      <c r="B614">
        <v>2015</v>
      </c>
      <c r="C614" t="b">
        <v>0</v>
      </c>
      <c r="D614">
        <v>61</v>
      </c>
      <c r="E614" t="s">
        <v>4590</v>
      </c>
      <c r="G614" t="s">
        <v>4590</v>
      </c>
    </row>
    <row r="615" spans="1:7" ht="45">
      <c r="A615" t="s">
        <v>134</v>
      </c>
      <c r="B615">
        <v>2015</v>
      </c>
      <c r="C615" t="b">
        <v>0</v>
      </c>
      <c r="D615">
        <v>62</v>
      </c>
      <c r="E615" s="8" t="s">
        <v>4590</v>
      </c>
      <c r="F615" s="8"/>
      <c r="G615" t="s">
        <v>4590</v>
      </c>
    </row>
    <row r="616" spans="1:7">
      <c r="A616" t="s">
        <v>134</v>
      </c>
      <c r="B616">
        <v>2015</v>
      </c>
      <c r="C616" t="b">
        <v>0</v>
      </c>
      <c r="D616">
        <v>63</v>
      </c>
      <c r="E616" t="s">
        <v>4590</v>
      </c>
      <c r="G616" t="s">
        <v>4590</v>
      </c>
    </row>
    <row r="617" spans="1:7">
      <c r="A617" t="s">
        <v>134</v>
      </c>
      <c r="B617">
        <v>2015</v>
      </c>
      <c r="C617" t="b">
        <v>0</v>
      </c>
      <c r="D617">
        <v>64</v>
      </c>
      <c r="E617" t="s">
        <v>4590</v>
      </c>
      <c r="G617" t="s">
        <v>4590</v>
      </c>
    </row>
    <row r="618" spans="1:7">
      <c r="A618" t="s">
        <v>134</v>
      </c>
      <c r="B618">
        <v>2015</v>
      </c>
      <c r="C618" t="b">
        <v>0</v>
      </c>
      <c r="D618">
        <v>65</v>
      </c>
      <c r="E618" t="s">
        <v>4590</v>
      </c>
      <c r="G618" t="s">
        <v>4590</v>
      </c>
    </row>
    <row r="619" spans="1:7">
      <c r="A619" t="s">
        <v>134</v>
      </c>
      <c r="B619">
        <v>2015</v>
      </c>
      <c r="C619" t="b">
        <v>0</v>
      </c>
      <c r="D619">
        <v>66</v>
      </c>
      <c r="E619" t="s">
        <v>4590</v>
      </c>
      <c r="G619" t="s">
        <v>4590</v>
      </c>
    </row>
    <row r="620" spans="1:7">
      <c r="A620" t="s">
        <v>134</v>
      </c>
      <c r="B620">
        <v>2015</v>
      </c>
      <c r="C620" t="b">
        <v>0</v>
      </c>
      <c r="D620">
        <v>67</v>
      </c>
      <c r="E620" t="s">
        <v>4590</v>
      </c>
      <c r="G620" t="s">
        <v>4590</v>
      </c>
    </row>
    <row r="621" spans="1:7">
      <c r="A621" t="s">
        <v>134</v>
      </c>
      <c r="B621">
        <v>2015</v>
      </c>
      <c r="C621" t="b">
        <v>0</v>
      </c>
      <c r="D621">
        <v>68</v>
      </c>
      <c r="E621" t="s">
        <v>4590</v>
      </c>
      <c r="G621" t="s">
        <v>4590</v>
      </c>
    </row>
    <row r="622" spans="1:7">
      <c r="A622" t="s">
        <v>134</v>
      </c>
      <c r="B622">
        <v>2015</v>
      </c>
      <c r="C622" t="b">
        <v>0</v>
      </c>
      <c r="D622">
        <v>69</v>
      </c>
      <c r="E622" t="s">
        <v>4590</v>
      </c>
      <c r="G622" t="s">
        <v>4590</v>
      </c>
    </row>
    <row r="623" spans="1:7">
      <c r="A623" t="s">
        <v>134</v>
      </c>
      <c r="B623">
        <v>2015</v>
      </c>
      <c r="C623" t="b">
        <v>0</v>
      </c>
      <c r="D623">
        <v>70</v>
      </c>
      <c r="E623" t="s">
        <v>4590</v>
      </c>
      <c r="G623" t="s">
        <v>4590</v>
      </c>
    </row>
    <row r="624" spans="1:7">
      <c r="A624" t="s">
        <v>134</v>
      </c>
      <c r="B624">
        <v>2015</v>
      </c>
      <c r="C624" t="b">
        <v>0</v>
      </c>
      <c r="D624">
        <v>71</v>
      </c>
      <c r="E624" t="s">
        <v>4590</v>
      </c>
      <c r="G624" t="s">
        <v>4590</v>
      </c>
    </row>
    <row r="625" spans="1:7">
      <c r="A625" t="s">
        <v>134</v>
      </c>
      <c r="B625">
        <v>2015</v>
      </c>
      <c r="C625" t="b">
        <v>0</v>
      </c>
      <c r="D625">
        <v>72</v>
      </c>
      <c r="E625" t="s">
        <v>4590</v>
      </c>
      <c r="G625" t="s">
        <v>4590</v>
      </c>
    </row>
    <row r="626" spans="1:7">
      <c r="A626" t="s">
        <v>134</v>
      </c>
      <c r="B626">
        <v>2015</v>
      </c>
      <c r="C626" t="b">
        <v>0</v>
      </c>
      <c r="D626">
        <v>73</v>
      </c>
      <c r="E626" t="s">
        <v>4590</v>
      </c>
      <c r="G626" t="s">
        <v>4590</v>
      </c>
    </row>
    <row r="627" spans="1:7">
      <c r="A627" t="s">
        <v>134</v>
      </c>
      <c r="B627">
        <v>2016</v>
      </c>
      <c r="C627" t="b">
        <v>0</v>
      </c>
      <c r="D627">
        <v>1</v>
      </c>
      <c r="E627" t="s">
        <v>4590</v>
      </c>
      <c r="G627" t="s">
        <v>4590</v>
      </c>
    </row>
    <row r="628" spans="1:7">
      <c r="A628" t="s">
        <v>134</v>
      </c>
      <c r="B628">
        <v>2016</v>
      </c>
      <c r="C628" t="b">
        <v>0</v>
      </c>
      <c r="D628">
        <v>2</v>
      </c>
      <c r="E628" t="s">
        <v>4590</v>
      </c>
      <c r="G628" t="s">
        <v>4590</v>
      </c>
    </row>
    <row r="629" spans="1:7">
      <c r="A629" t="s">
        <v>134</v>
      </c>
      <c r="B629">
        <v>2016</v>
      </c>
      <c r="C629" t="b">
        <v>0</v>
      </c>
      <c r="D629">
        <v>3</v>
      </c>
      <c r="E629" t="s">
        <v>4590</v>
      </c>
      <c r="G629" t="s">
        <v>4590</v>
      </c>
    </row>
    <row r="630" spans="1:7">
      <c r="A630" t="s">
        <v>134</v>
      </c>
      <c r="B630">
        <v>2016</v>
      </c>
      <c r="C630" t="b">
        <v>0</v>
      </c>
      <c r="D630">
        <v>4</v>
      </c>
      <c r="E630" t="s">
        <v>4590</v>
      </c>
      <c r="G630" t="s">
        <v>4590</v>
      </c>
    </row>
    <row r="631" spans="1:7">
      <c r="A631" t="s">
        <v>134</v>
      </c>
      <c r="B631">
        <v>2016</v>
      </c>
      <c r="C631" t="b">
        <v>0</v>
      </c>
      <c r="D631">
        <v>5</v>
      </c>
      <c r="E631" t="s">
        <v>4590</v>
      </c>
      <c r="G631" t="s">
        <v>4590</v>
      </c>
    </row>
    <row r="632" spans="1:7">
      <c r="A632" t="s">
        <v>134</v>
      </c>
      <c r="B632">
        <v>2016</v>
      </c>
      <c r="C632" t="b">
        <v>0</v>
      </c>
      <c r="D632">
        <v>6</v>
      </c>
      <c r="E632" t="s">
        <v>4590</v>
      </c>
      <c r="G632" t="s">
        <v>4590</v>
      </c>
    </row>
    <row r="633" spans="1:7">
      <c r="A633" t="s">
        <v>134</v>
      </c>
      <c r="B633">
        <v>2016</v>
      </c>
      <c r="C633" t="b">
        <v>0</v>
      </c>
      <c r="D633">
        <v>7</v>
      </c>
      <c r="E633" t="s">
        <v>4590</v>
      </c>
      <c r="G633" t="s">
        <v>4590</v>
      </c>
    </row>
    <row r="634" spans="1:7">
      <c r="A634" t="s">
        <v>134</v>
      </c>
      <c r="B634">
        <v>2016</v>
      </c>
      <c r="C634" t="b">
        <v>0</v>
      </c>
      <c r="D634">
        <v>8</v>
      </c>
      <c r="E634" t="s">
        <v>4590</v>
      </c>
      <c r="G634" t="s">
        <v>4590</v>
      </c>
    </row>
    <row r="635" spans="1:7">
      <c r="A635" t="s">
        <v>134</v>
      </c>
      <c r="B635">
        <v>2016</v>
      </c>
      <c r="C635" t="b">
        <v>0</v>
      </c>
      <c r="D635">
        <v>9</v>
      </c>
      <c r="E635" t="s">
        <v>4590</v>
      </c>
      <c r="G635" t="s">
        <v>4590</v>
      </c>
    </row>
    <row r="636" spans="1:7">
      <c r="A636" t="s">
        <v>134</v>
      </c>
      <c r="B636">
        <v>2016</v>
      </c>
      <c r="C636" t="b">
        <v>0</v>
      </c>
      <c r="D636">
        <v>10</v>
      </c>
      <c r="E636" t="s">
        <v>4590</v>
      </c>
      <c r="G636" t="s">
        <v>4590</v>
      </c>
    </row>
    <row r="637" spans="1:7">
      <c r="A637" t="s">
        <v>134</v>
      </c>
      <c r="B637">
        <v>2016</v>
      </c>
      <c r="C637" t="b">
        <v>0</v>
      </c>
      <c r="D637">
        <v>11</v>
      </c>
      <c r="E637" t="s">
        <v>4590</v>
      </c>
      <c r="G637" t="s">
        <v>4590</v>
      </c>
    </row>
    <row r="638" spans="1:7">
      <c r="A638" t="s">
        <v>134</v>
      </c>
      <c r="B638">
        <v>2016</v>
      </c>
      <c r="C638" t="b">
        <v>0</v>
      </c>
      <c r="D638">
        <v>12</v>
      </c>
      <c r="E638" t="s">
        <v>4590</v>
      </c>
      <c r="G638" t="s">
        <v>4590</v>
      </c>
    </row>
    <row r="639" spans="1:7">
      <c r="A639" t="s">
        <v>134</v>
      </c>
      <c r="B639">
        <v>2016</v>
      </c>
      <c r="C639" t="b">
        <v>0</v>
      </c>
      <c r="D639">
        <v>13</v>
      </c>
      <c r="E639" t="s">
        <v>4590</v>
      </c>
      <c r="G639" t="s">
        <v>4590</v>
      </c>
    </row>
    <row r="640" spans="1:7">
      <c r="A640" t="s">
        <v>134</v>
      </c>
      <c r="B640">
        <v>2016</v>
      </c>
      <c r="C640" t="b">
        <v>0</v>
      </c>
      <c r="D640">
        <v>14</v>
      </c>
      <c r="E640" t="s">
        <v>4590</v>
      </c>
      <c r="G640" t="s">
        <v>4590</v>
      </c>
    </row>
    <row r="641" spans="1:7">
      <c r="A641" t="s">
        <v>134</v>
      </c>
      <c r="B641">
        <v>2016</v>
      </c>
      <c r="C641" t="b">
        <v>0</v>
      </c>
      <c r="D641">
        <v>15</v>
      </c>
      <c r="E641" t="s">
        <v>4590</v>
      </c>
      <c r="G641" t="s">
        <v>4590</v>
      </c>
    </row>
    <row r="642" spans="1:7">
      <c r="A642" t="s">
        <v>134</v>
      </c>
      <c r="B642">
        <v>2016</v>
      </c>
      <c r="C642" t="b">
        <v>0</v>
      </c>
      <c r="D642">
        <v>16</v>
      </c>
      <c r="E642" t="s">
        <v>4590</v>
      </c>
      <c r="G642" t="s">
        <v>4590</v>
      </c>
    </row>
    <row r="643" spans="1:7">
      <c r="A643" t="s">
        <v>134</v>
      </c>
      <c r="B643">
        <v>2016</v>
      </c>
      <c r="C643" t="b">
        <v>0</v>
      </c>
      <c r="D643">
        <v>17</v>
      </c>
      <c r="E643" t="s">
        <v>4590</v>
      </c>
      <c r="G643" t="s">
        <v>4590</v>
      </c>
    </row>
    <row r="644" spans="1:7">
      <c r="A644" t="s">
        <v>134</v>
      </c>
      <c r="B644">
        <v>2016</v>
      </c>
      <c r="C644" t="b">
        <v>0</v>
      </c>
      <c r="D644">
        <v>18</v>
      </c>
      <c r="E644" t="s">
        <v>4590</v>
      </c>
      <c r="G644" t="s">
        <v>4590</v>
      </c>
    </row>
    <row r="645" spans="1:7">
      <c r="A645" t="s">
        <v>134</v>
      </c>
      <c r="B645">
        <v>2016</v>
      </c>
      <c r="C645" t="b">
        <v>0</v>
      </c>
      <c r="D645">
        <v>19</v>
      </c>
      <c r="E645" t="s">
        <v>4590</v>
      </c>
      <c r="G645" t="s">
        <v>4590</v>
      </c>
    </row>
    <row r="646" spans="1:7">
      <c r="A646" t="s">
        <v>134</v>
      </c>
      <c r="B646">
        <v>2016</v>
      </c>
      <c r="C646" t="b">
        <v>0</v>
      </c>
      <c r="D646">
        <v>20</v>
      </c>
      <c r="E646" t="s">
        <v>4590</v>
      </c>
      <c r="G646" t="s">
        <v>4590</v>
      </c>
    </row>
    <row r="647" spans="1:7">
      <c r="A647" t="s">
        <v>134</v>
      </c>
      <c r="B647">
        <v>2016</v>
      </c>
      <c r="C647" t="b">
        <v>0</v>
      </c>
      <c r="D647">
        <v>21</v>
      </c>
      <c r="E647" t="s">
        <v>4590</v>
      </c>
      <c r="G647" t="s">
        <v>4590</v>
      </c>
    </row>
    <row r="648" spans="1:7">
      <c r="A648" t="s">
        <v>134</v>
      </c>
      <c r="B648">
        <v>2016</v>
      </c>
      <c r="C648" t="b">
        <v>0</v>
      </c>
      <c r="D648">
        <v>22</v>
      </c>
      <c r="E648" t="s">
        <v>4590</v>
      </c>
      <c r="G648" t="s">
        <v>4590</v>
      </c>
    </row>
    <row r="649" spans="1:7">
      <c r="A649" t="s">
        <v>134</v>
      </c>
      <c r="B649">
        <v>2016</v>
      </c>
      <c r="C649" t="b">
        <v>0</v>
      </c>
      <c r="D649">
        <v>23</v>
      </c>
      <c r="E649" t="s">
        <v>4590</v>
      </c>
      <c r="G649" t="s">
        <v>4590</v>
      </c>
    </row>
    <row r="650" spans="1:7">
      <c r="A650" t="s">
        <v>134</v>
      </c>
      <c r="B650">
        <v>2016</v>
      </c>
      <c r="C650" t="b">
        <v>0</v>
      </c>
      <c r="D650">
        <v>24</v>
      </c>
      <c r="E650" t="s">
        <v>4590</v>
      </c>
      <c r="G650" t="s">
        <v>4590</v>
      </c>
    </row>
    <row r="651" spans="1:7">
      <c r="A651" t="s">
        <v>134</v>
      </c>
      <c r="B651">
        <v>2016</v>
      </c>
      <c r="C651" t="b">
        <v>0</v>
      </c>
      <c r="D651">
        <v>25</v>
      </c>
      <c r="E651" t="s">
        <v>4590</v>
      </c>
      <c r="G651" t="s">
        <v>4590</v>
      </c>
    </row>
    <row r="652" spans="1:7">
      <c r="A652" t="s">
        <v>134</v>
      </c>
      <c r="B652">
        <v>2016</v>
      </c>
      <c r="C652" t="b">
        <v>0</v>
      </c>
      <c r="D652">
        <v>26</v>
      </c>
      <c r="E652" t="s">
        <v>4590</v>
      </c>
      <c r="G652" t="s">
        <v>4590</v>
      </c>
    </row>
    <row r="653" spans="1:7">
      <c r="A653" t="s">
        <v>134</v>
      </c>
      <c r="B653">
        <v>2016</v>
      </c>
      <c r="C653" t="b">
        <v>0</v>
      </c>
      <c r="D653">
        <v>27</v>
      </c>
      <c r="E653" t="s">
        <v>4590</v>
      </c>
      <c r="G653" t="s">
        <v>4590</v>
      </c>
    </row>
    <row r="654" spans="1:7">
      <c r="A654" t="s">
        <v>134</v>
      </c>
      <c r="B654">
        <v>2016</v>
      </c>
      <c r="C654" t="b">
        <v>0</v>
      </c>
      <c r="D654">
        <v>28</v>
      </c>
      <c r="E654" t="s">
        <v>4590</v>
      </c>
      <c r="G654" t="s">
        <v>4590</v>
      </c>
    </row>
    <row r="655" spans="1:7">
      <c r="A655" t="s">
        <v>134</v>
      </c>
      <c r="B655">
        <v>2016</v>
      </c>
      <c r="C655" t="b">
        <v>0</v>
      </c>
      <c r="D655">
        <v>29</v>
      </c>
      <c r="E655" t="s">
        <v>4590</v>
      </c>
      <c r="G655" t="s">
        <v>4590</v>
      </c>
    </row>
    <row r="656" spans="1:7">
      <c r="A656" t="s">
        <v>134</v>
      </c>
      <c r="B656">
        <v>2016</v>
      </c>
      <c r="C656" t="b">
        <v>0</v>
      </c>
      <c r="D656">
        <v>30</v>
      </c>
      <c r="E656" t="s">
        <v>4590</v>
      </c>
      <c r="G656" t="s">
        <v>4590</v>
      </c>
    </row>
    <row r="657" spans="1:7">
      <c r="A657" t="s">
        <v>134</v>
      </c>
      <c r="B657">
        <v>2016</v>
      </c>
      <c r="C657" t="b">
        <v>0</v>
      </c>
      <c r="D657">
        <v>31</v>
      </c>
      <c r="E657" t="s">
        <v>4590</v>
      </c>
      <c r="G657" t="s">
        <v>4590</v>
      </c>
    </row>
    <row r="658" spans="1:7">
      <c r="A658" t="s">
        <v>134</v>
      </c>
      <c r="B658">
        <v>2016</v>
      </c>
      <c r="C658" t="b">
        <v>0</v>
      </c>
      <c r="D658">
        <v>32</v>
      </c>
      <c r="E658" t="s">
        <v>4590</v>
      </c>
      <c r="G658" t="s">
        <v>4590</v>
      </c>
    </row>
    <row r="659" spans="1:7">
      <c r="A659" t="s">
        <v>134</v>
      </c>
      <c r="B659">
        <v>2016</v>
      </c>
      <c r="C659" t="b">
        <v>0</v>
      </c>
      <c r="D659">
        <v>33</v>
      </c>
      <c r="E659" t="s">
        <v>4590</v>
      </c>
      <c r="G659" t="s">
        <v>4590</v>
      </c>
    </row>
    <row r="660" spans="1:7">
      <c r="A660" t="s">
        <v>134</v>
      </c>
      <c r="B660">
        <v>2016</v>
      </c>
      <c r="C660" t="b">
        <v>0</v>
      </c>
      <c r="D660">
        <v>34</v>
      </c>
      <c r="E660" t="s">
        <v>4590</v>
      </c>
      <c r="G660" t="s">
        <v>4590</v>
      </c>
    </row>
    <row r="661" spans="1:7">
      <c r="A661" t="s">
        <v>134</v>
      </c>
      <c r="B661">
        <v>2016</v>
      </c>
      <c r="C661" t="b">
        <v>0</v>
      </c>
      <c r="D661">
        <v>35</v>
      </c>
      <c r="E661" t="s">
        <v>4590</v>
      </c>
      <c r="G661" t="s">
        <v>4590</v>
      </c>
    </row>
    <row r="662" spans="1:7">
      <c r="A662" t="s">
        <v>134</v>
      </c>
      <c r="B662">
        <v>2016</v>
      </c>
      <c r="C662" t="b">
        <v>0</v>
      </c>
      <c r="D662">
        <v>36</v>
      </c>
      <c r="E662" t="s">
        <v>4590</v>
      </c>
      <c r="G662" t="s">
        <v>4590</v>
      </c>
    </row>
    <row r="663" spans="1:7">
      <c r="A663" t="s">
        <v>134</v>
      </c>
      <c r="B663">
        <v>2016</v>
      </c>
      <c r="C663" t="b">
        <v>0</v>
      </c>
      <c r="D663">
        <v>37</v>
      </c>
      <c r="E663" t="s">
        <v>4590</v>
      </c>
      <c r="G663" t="s">
        <v>4590</v>
      </c>
    </row>
    <row r="664" spans="1:7">
      <c r="A664" t="s">
        <v>134</v>
      </c>
      <c r="B664">
        <v>2016</v>
      </c>
      <c r="C664" t="b">
        <v>0</v>
      </c>
      <c r="D664">
        <v>38</v>
      </c>
      <c r="E664" t="s">
        <v>4590</v>
      </c>
      <c r="G664" t="s">
        <v>4590</v>
      </c>
    </row>
    <row r="665" spans="1:7">
      <c r="A665" t="s">
        <v>134</v>
      </c>
      <c r="B665">
        <v>2016</v>
      </c>
      <c r="C665" t="b">
        <v>0</v>
      </c>
      <c r="D665">
        <v>39</v>
      </c>
      <c r="E665" t="s">
        <v>4590</v>
      </c>
      <c r="G665" t="s">
        <v>4590</v>
      </c>
    </row>
    <row r="666" spans="1:7">
      <c r="A666" t="s">
        <v>134</v>
      </c>
      <c r="B666">
        <v>2016</v>
      </c>
      <c r="C666" t="b">
        <v>0</v>
      </c>
      <c r="D666">
        <v>40</v>
      </c>
      <c r="E666" t="s">
        <v>4590</v>
      </c>
      <c r="G666" t="s">
        <v>4590</v>
      </c>
    </row>
    <row r="667" spans="1:7">
      <c r="A667" t="s">
        <v>134</v>
      </c>
      <c r="B667">
        <v>2016</v>
      </c>
      <c r="C667" t="b">
        <v>0</v>
      </c>
      <c r="D667">
        <v>41</v>
      </c>
      <c r="E667" t="s">
        <v>4590</v>
      </c>
      <c r="G667" t="s">
        <v>4590</v>
      </c>
    </row>
    <row r="668" spans="1:7">
      <c r="A668" t="s">
        <v>134</v>
      </c>
      <c r="B668">
        <v>2016</v>
      </c>
      <c r="C668" t="b">
        <v>0</v>
      </c>
      <c r="D668">
        <v>42</v>
      </c>
      <c r="E668" t="s">
        <v>4590</v>
      </c>
      <c r="G668" t="s">
        <v>4590</v>
      </c>
    </row>
    <row r="669" spans="1:7">
      <c r="A669" t="s">
        <v>134</v>
      </c>
      <c r="B669">
        <v>2016</v>
      </c>
      <c r="C669" t="b">
        <v>0</v>
      </c>
      <c r="D669">
        <v>43</v>
      </c>
      <c r="E669" t="s">
        <v>4590</v>
      </c>
      <c r="G669" t="s">
        <v>4590</v>
      </c>
    </row>
    <row r="670" spans="1:7">
      <c r="A670" t="s">
        <v>134</v>
      </c>
      <c r="B670">
        <v>2016</v>
      </c>
      <c r="C670" t="b">
        <v>0</v>
      </c>
      <c r="D670">
        <v>44</v>
      </c>
      <c r="E670" t="s">
        <v>4590</v>
      </c>
      <c r="G670" t="s">
        <v>4590</v>
      </c>
    </row>
    <row r="671" spans="1:7">
      <c r="A671" t="s">
        <v>134</v>
      </c>
      <c r="B671">
        <v>2016</v>
      </c>
      <c r="C671" t="b">
        <v>0</v>
      </c>
      <c r="D671">
        <v>45</v>
      </c>
      <c r="E671" t="s">
        <v>4590</v>
      </c>
      <c r="G671" t="s">
        <v>4590</v>
      </c>
    </row>
    <row r="672" spans="1:7">
      <c r="A672" t="s">
        <v>134</v>
      </c>
      <c r="B672">
        <v>2016</v>
      </c>
      <c r="C672" t="b">
        <v>0</v>
      </c>
      <c r="D672">
        <v>46</v>
      </c>
      <c r="E672" t="s">
        <v>4590</v>
      </c>
      <c r="G672" t="s">
        <v>4590</v>
      </c>
    </row>
    <row r="673" spans="1:7">
      <c r="A673" t="s">
        <v>134</v>
      </c>
      <c r="B673">
        <v>2016</v>
      </c>
      <c r="C673" t="b">
        <v>0</v>
      </c>
      <c r="D673">
        <v>47</v>
      </c>
      <c r="E673" t="s">
        <v>4590</v>
      </c>
      <c r="G673" t="s">
        <v>4590</v>
      </c>
    </row>
    <row r="674" spans="1:7">
      <c r="A674" t="s">
        <v>134</v>
      </c>
      <c r="B674">
        <v>2016</v>
      </c>
      <c r="C674" t="b">
        <v>0</v>
      </c>
      <c r="D674">
        <v>48</v>
      </c>
      <c r="E674" t="s">
        <v>4590</v>
      </c>
      <c r="G674" t="s">
        <v>4590</v>
      </c>
    </row>
    <row r="675" spans="1:7">
      <c r="A675" t="s">
        <v>134</v>
      </c>
      <c r="B675">
        <v>2016</v>
      </c>
      <c r="C675" t="b">
        <v>0</v>
      </c>
      <c r="D675">
        <v>49</v>
      </c>
      <c r="E675" t="s">
        <v>4590</v>
      </c>
      <c r="G675" t="s">
        <v>4590</v>
      </c>
    </row>
    <row r="676" spans="1:7">
      <c r="A676" t="s">
        <v>134</v>
      </c>
      <c r="B676">
        <v>2016</v>
      </c>
      <c r="C676" t="b">
        <v>0</v>
      </c>
      <c r="D676">
        <v>50</v>
      </c>
      <c r="E676" t="s">
        <v>4590</v>
      </c>
      <c r="G676" t="s">
        <v>4590</v>
      </c>
    </row>
    <row r="677" spans="1:7">
      <c r="A677" t="s">
        <v>134</v>
      </c>
      <c r="B677">
        <v>2016</v>
      </c>
      <c r="C677" t="b">
        <v>0</v>
      </c>
      <c r="D677">
        <v>51</v>
      </c>
      <c r="E677" t="s">
        <v>4590</v>
      </c>
      <c r="G677" t="s">
        <v>4590</v>
      </c>
    </row>
    <row r="678" spans="1:7">
      <c r="A678" t="s">
        <v>134</v>
      </c>
      <c r="B678">
        <v>2016</v>
      </c>
      <c r="C678" t="b">
        <v>0</v>
      </c>
      <c r="D678">
        <v>52</v>
      </c>
      <c r="E678" t="s">
        <v>4590</v>
      </c>
      <c r="G678" t="s">
        <v>4590</v>
      </c>
    </row>
    <row r="679" spans="1:7">
      <c r="A679" t="s">
        <v>134</v>
      </c>
      <c r="B679">
        <v>2016</v>
      </c>
      <c r="C679" t="b">
        <v>0</v>
      </c>
      <c r="D679">
        <v>53</v>
      </c>
      <c r="E679" t="s">
        <v>4590</v>
      </c>
      <c r="G679" t="s">
        <v>4590</v>
      </c>
    </row>
    <row r="680" spans="1:7">
      <c r="A680" t="s">
        <v>134</v>
      </c>
      <c r="B680">
        <v>2016</v>
      </c>
      <c r="C680" t="b">
        <v>0</v>
      </c>
      <c r="D680">
        <v>54</v>
      </c>
      <c r="E680" t="s">
        <v>4590</v>
      </c>
      <c r="G680" t="s">
        <v>4590</v>
      </c>
    </row>
    <row r="681" spans="1:7">
      <c r="A681" t="s">
        <v>134</v>
      </c>
      <c r="B681">
        <v>2016</v>
      </c>
      <c r="C681" t="b">
        <v>0</v>
      </c>
      <c r="D681">
        <v>55</v>
      </c>
      <c r="E681" t="s">
        <v>4590</v>
      </c>
      <c r="G681" t="s">
        <v>4590</v>
      </c>
    </row>
    <row r="682" spans="1:7">
      <c r="A682" t="s">
        <v>134</v>
      </c>
      <c r="B682">
        <v>2016</v>
      </c>
      <c r="C682" t="b">
        <v>0</v>
      </c>
      <c r="D682">
        <v>56</v>
      </c>
      <c r="E682" t="s">
        <v>4590</v>
      </c>
      <c r="G682" t="s">
        <v>4590</v>
      </c>
    </row>
    <row r="683" spans="1:7">
      <c r="A683" t="s">
        <v>134</v>
      </c>
      <c r="B683">
        <v>2016</v>
      </c>
      <c r="C683" t="b">
        <v>0</v>
      </c>
      <c r="D683">
        <v>57</v>
      </c>
      <c r="E683" t="s">
        <v>4590</v>
      </c>
      <c r="G683" t="s">
        <v>4590</v>
      </c>
    </row>
    <row r="684" spans="1:7">
      <c r="A684" t="s">
        <v>134</v>
      </c>
      <c r="B684">
        <v>2016</v>
      </c>
      <c r="C684" t="b">
        <v>0</v>
      </c>
      <c r="D684">
        <v>58</v>
      </c>
      <c r="E684" t="s">
        <v>4590</v>
      </c>
      <c r="G684" t="s">
        <v>4590</v>
      </c>
    </row>
    <row r="685" spans="1:7">
      <c r="A685" t="s">
        <v>134</v>
      </c>
      <c r="B685">
        <v>2016</v>
      </c>
      <c r="C685" t="b">
        <v>0</v>
      </c>
      <c r="D685">
        <v>59</v>
      </c>
      <c r="E685" t="s">
        <v>4590</v>
      </c>
      <c r="G685" t="s">
        <v>4590</v>
      </c>
    </row>
    <row r="686" spans="1:7">
      <c r="A686" t="s">
        <v>134</v>
      </c>
      <c r="B686">
        <v>2016</v>
      </c>
      <c r="C686" t="b">
        <v>0</v>
      </c>
      <c r="D686">
        <v>60</v>
      </c>
      <c r="E686" t="s">
        <v>4590</v>
      </c>
      <c r="G686" t="s">
        <v>4590</v>
      </c>
    </row>
    <row r="687" spans="1:7">
      <c r="A687" t="s">
        <v>134</v>
      </c>
      <c r="B687">
        <v>2016</v>
      </c>
      <c r="C687" t="b">
        <v>0</v>
      </c>
      <c r="D687">
        <v>61</v>
      </c>
      <c r="E687" t="s">
        <v>4590</v>
      </c>
      <c r="G687" t="s">
        <v>4590</v>
      </c>
    </row>
    <row r="688" spans="1:7">
      <c r="A688" t="s">
        <v>134</v>
      </c>
      <c r="B688">
        <v>2016</v>
      </c>
      <c r="C688" t="b">
        <v>0</v>
      </c>
      <c r="D688">
        <v>62</v>
      </c>
      <c r="E688" t="s">
        <v>4590</v>
      </c>
      <c r="G688" t="s">
        <v>4590</v>
      </c>
    </row>
    <row r="689" spans="1:7">
      <c r="A689" t="s">
        <v>134</v>
      </c>
      <c r="B689">
        <v>2016</v>
      </c>
      <c r="C689" t="b">
        <v>0</v>
      </c>
      <c r="D689">
        <v>63</v>
      </c>
      <c r="E689" t="s">
        <v>4590</v>
      </c>
      <c r="G689" t="s">
        <v>4590</v>
      </c>
    </row>
    <row r="690" spans="1:7">
      <c r="A690" t="s">
        <v>134</v>
      </c>
      <c r="B690">
        <v>2016</v>
      </c>
      <c r="C690" t="b">
        <v>0</v>
      </c>
      <c r="D690">
        <v>64</v>
      </c>
      <c r="E690" t="s">
        <v>4590</v>
      </c>
      <c r="G690" t="s">
        <v>4590</v>
      </c>
    </row>
    <row r="691" spans="1:7">
      <c r="A691" t="s">
        <v>134</v>
      </c>
      <c r="B691">
        <v>2016</v>
      </c>
      <c r="C691" t="b">
        <v>0</v>
      </c>
      <c r="D691">
        <v>65</v>
      </c>
      <c r="E691" t="s">
        <v>4590</v>
      </c>
      <c r="G691" t="s">
        <v>4590</v>
      </c>
    </row>
    <row r="692" spans="1:7">
      <c r="A692" t="s">
        <v>134</v>
      </c>
      <c r="B692">
        <v>2016</v>
      </c>
      <c r="C692" t="b">
        <v>0</v>
      </c>
      <c r="D692">
        <v>66</v>
      </c>
      <c r="E692" t="s">
        <v>4590</v>
      </c>
      <c r="G692" t="s">
        <v>4590</v>
      </c>
    </row>
    <row r="693" spans="1:7">
      <c r="A693" t="s">
        <v>134</v>
      </c>
      <c r="B693">
        <v>2016</v>
      </c>
      <c r="C693" t="b">
        <v>0</v>
      </c>
      <c r="D693">
        <v>67</v>
      </c>
      <c r="E693" t="s">
        <v>4590</v>
      </c>
      <c r="G693" t="s">
        <v>4590</v>
      </c>
    </row>
    <row r="694" spans="1:7">
      <c r="A694" t="s">
        <v>134</v>
      </c>
      <c r="B694">
        <v>2016</v>
      </c>
      <c r="C694" t="b">
        <v>0</v>
      </c>
      <c r="D694">
        <v>68</v>
      </c>
      <c r="E694" t="s">
        <v>4590</v>
      </c>
      <c r="G694" t="s">
        <v>4590</v>
      </c>
    </row>
    <row r="695" spans="1:7">
      <c r="A695" t="s">
        <v>134</v>
      </c>
      <c r="B695">
        <v>2016</v>
      </c>
      <c r="C695" t="b">
        <v>0</v>
      </c>
      <c r="D695">
        <v>69</v>
      </c>
      <c r="E695" t="s">
        <v>4590</v>
      </c>
      <c r="G695" t="s">
        <v>4590</v>
      </c>
    </row>
    <row r="696" spans="1:7">
      <c r="A696" t="s">
        <v>134</v>
      </c>
      <c r="B696">
        <v>2016</v>
      </c>
      <c r="C696" t="b">
        <v>0</v>
      </c>
      <c r="D696">
        <v>70</v>
      </c>
      <c r="E696" t="s">
        <v>4590</v>
      </c>
      <c r="G696" t="s">
        <v>4590</v>
      </c>
    </row>
    <row r="697" spans="1:7">
      <c r="A697" t="s">
        <v>134</v>
      </c>
      <c r="B697">
        <v>2016</v>
      </c>
      <c r="C697" t="b">
        <v>0</v>
      </c>
      <c r="D697">
        <v>71</v>
      </c>
      <c r="E697" t="s">
        <v>4590</v>
      </c>
      <c r="G697" t="s">
        <v>4590</v>
      </c>
    </row>
    <row r="698" spans="1:7">
      <c r="A698" t="s">
        <v>134</v>
      </c>
      <c r="B698">
        <v>2016</v>
      </c>
      <c r="C698" t="b">
        <v>0</v>
      </c>
      <c r="D698">
        <v>72</v>
      </c>
      <c r="E698" t="s">
        <v>4590</v>
      </c>
      <c r="G698" t="s">
        <v>4590</v>
      </c>
    </row>
    <row r="699" spans="1:7">
      <c r="A699" t="s">
        <v>134</v>
      </c>
      <c r="B699">
        <v>2016</v>
      </c>
      <c r="C699" t="b">
        <v>0</v>
      </c>
      <c r="D699">
        <v>73</v>
      </c>
      <c r="E699" t="s">
        <v>4590</v>
      </c>
      <c r="G699" t="s">
        <v>4590</v>
      </c>
    </row>
    <row r="700" spans="1:7">
      <c r="A700" t="s">
        <v>147</v>
      </c>
      <c r="B700">
        <v>2013</v>
      </c>
      <c r="C700" t="b">
        <v>0</v>
      </c>
      <c r="D700">
        <v>1</v>
      </c>
      <c r="E700" t="s">
        <v>4590</v>
      </c>
      <c r="F700" t="s">
        <v>7772</v>
      </c>
      <c r="G700" t="s">
        <v>4590</v>
      </c>
    </row>
    <row r="701" spans="1:7">
      <c r="A701" t="s">
        <v>147</v>
      </c>
      <c r="B701">
        <v>2013</v>
      </c>
      <c r="C701" t="b">
        <v>0</v>
      </c>
      <c r="D701">
        <v>2</v>
      </c>
      <c r="E701" t="s">
        <v>4590</v>
      </c>
      <c r="G701" t="s">
        <v>4590</v>
      </c>
    </row>
    <row r="702" spans="1:7">
      <c r="A702" t="s">
        <v>147</v>
      </c>
      <c r="B702">
        <v>2013</v>
      </c>
      <c r="C702" t="b">
        <v>0</v>
      </c>
      <c r="D702">
        <v>3</v>
      </c>
      <c r="E702" t="s">
        <v>4590</v>
      </c>
      <c r="G702" t="s">
        <v>4590</v>
      </c>
    </row>
    <row r="703" spans="1:7">
      <c r="A703" t="s">
        <v>147</v>
      </c>
      <c r="B703">
        <v>2013</v>
      </c>
      <c r="C703" t="b">
        <v>0</v>
      </c>
      <c r="D703">
        <v>4</v>
      </c>
      <c r="E703" t="s">
        <v>4590</v>
      </c>
      <c r="G703" t="s">
        <v>4590</v>
      </c>
    </row>
    <row r="704" spans="1:7">
      <c r="A704" t="s">
        <v>147</v>
      </c>
      <c r="B704">
        <v>2013</v>
      </c>
      <c r="C704" t="b">
        <v>0</v>
      </c>
      <c r="D704">
        <v>5</v>
      </c>
      <c r="E704" t="s">
        <v>4590</v>
      </c>
      <c r="G704" t="s">
        <v>4590</v>
      </c>
    </row>
    <row r="705" spans="1:7">
      <c r="A705" t="s">
        <v>147</v>
      </c>
      <c r="B705">
        <v>2013</v>
      </c>
      <c r="C705" t="b">
        <v>0</v>
      </c>
      <c r="D705">
        <v>6</v>
      </c>
      <c r="E705" t="s">
        <v>4590</v>
      </c>
      <c r="G705" t="s">
        <v>4590</v>
      </c>
    </row>
    <row r="706" spans="1:7">
      <c r="A706" t="s">
        <v>147</v>
      </c>
      <c r="B706">
        <v>2013</v>
      </c>
      <c r="C706" t="b">
        <v>0</v>
      </c>
      <c r="D706">
        <v>7</v>
      </c>
      <c r="E706" t="s">
        <v>4590</v>
      </c>
      <c r="G706" t="s">
        <v>4590</v>
      </c>
    </row>
    <row r="707" spans="1:7">
      <c r="A707" t="s">
        <v>147</v>
      </c>
      <c r="B707">
        <v>2013</v>
      </c>
      <c r="C707" t="b">
        <v>0</v>
      </c>
      <c r="D707">
        <v>8</v>
      </c>
      <c r="E707" t="s">
        <v>4590</v>
      </c>
      <c r="G707" t="s">
        <v>4590</v>
      </c>
    </row>
    <row r="708" spans="1:7">
      <c r="A708" t="s">
        <v>147</v>
      </c>
      <c r="B708">
        <v>2013</v>
      </c>
      <c r="C708" t="b">
        <v>0</v>
      </c>
      <c r="D708">
        <v>9</v>
      </c>
      <c r="E708" t="s">
        <v>4590</v>
      </c>
      <c r="G708" t="s">
        <v>4590</v>
      </c>
    </row>
    <row r="709" spans="1:7">
      <c r="A709" t="s">
        <v>147</v>
      </c>
      <c r="B709">
        <v>2013</v>
      </c>
      <c r="C709" t="b">
        <v>0</v>
      </c>
      <c r="D709">
        <v>10</v>
      </c>
      <c r="E709" t="s">
        <v>4590</v>
      </c>
      <c r="G709" t="s">
        <v>4590</v>
      </c>
    </row>
    <row r="710" spans="1:7">
      <c r="A710" t="s">
        <v>147</v>
      </c>
      <c r="B710">
        <v>2013</v>
      </c>
      <c r="C710" t="b">
        <v>0</v>
      </c>
      <c r="D710">
        <v>11</v>
      </c>
      <c r="E710" t="s">
        <v>4590</v>
      </c>
      <c r="G710" t="s">
        <v>4590</v>
      </c>
    </row>
    <row r="711" spans="1:7">
      <c r="A711" t="s">
        <v>147</v>
      </c>
      <c r="B711">
        <v>2013</v>
      </c>
      <c r="C711" t="b">
        <v>0</v>
      </c>
      <c r="D711">
        <v>12</v>
      </c>
      <c r="E711" t="s">
        <v>4590</v>
      </c>
      <c r="G711" t="s">
        <v>4590</v>
      </c>
    </row>
    <row r="712" spans="1:7">
      <c r="A712" t="s">
        <v>147</v>
      </c>
      <c r="B712">
        <v>2013</v>
      </c>
      <c r="C712" t="b">
        <v>0</v>
      </c>
      <c r="D712">
        <v>13</v>
      </c>
      <c r="E712" t="s">
        <v>4590</v>
      </c>
      <c r="G712" t="s">
        <v>4590</v>
      </c>
    </row>
    <row r="713" spans="1:7">
      <c r="A713" t="s">
        <v>147</v>
      </c>
      <c r="B713">
        <v>2013</v>
      </c>
      <c r="C713" t="b">
        <v>0</v>
      </c>
      <c r="D713">
        <v>14</v>
      </c>
      <c r="E713" t="s">
        <v>4590</v>
      </c>
      <c r="G713" t="s">
        <v>4590</v>
      </c>
    </row>
    <row r="714" spans="1:7">
      <c r="A714" t="s">
        <v>147</v>
      </c>
      <c r="B714">
        <v>2013</v>
      </c>
      <c r="C714" t="b">
        <v>0</v>
      </c>
      <c r="D714">
        <v>15</v>
      </c>
      <c r="E714" t="s">
        <v>4590</v>
      </c>
      <c r="F714" t="s">
        <v>7773</v>
      </c>
      <c r="G714" t="s">
        <v>4590</v>
      </c>
    </row>
    <row r="715" spans="1:7">
      <c r="A715" t="s">
        <v>147</v>
      </c>
      <c r="B715">
        <v>2013</v>
      </c>
      <c r="C715" t="b">
        <v>0</v>
      </c>
      <c r="D715">
        <v>16</v>
      </c>
      <c r="E715" t="s">
        <v>4590</v>
      </c>
      <c r="F715" t="s">
        <v>4612</v>
      </c>
      <c r="G715" t="s">
        <v>4590</v>
      </c>
    </row>
    <row r="716" spans="1:7">
      <c r="A716" t="s">
        <v>147</v>
      </c>
      <c r="B716">
        <v>2013</v>
      </c>
      <c r="C716" t="b">
        <v>0</v>
      </c>
      <c r="D716">
        <v>17</v>
      </c>
      <c r="E716" t="s">
        <v>4590</v>
      </c>
      <c r="G716" t="s">
        <v>4590</v>
      </c>
    </row>
    <row r="717" spans="1:7">
      <c r="A717" t="s">
        <v>147</v>
      </c>
      <c r="B717">
        <v>2013</v>
      </c>
      <c r="C717" t="b">
        <v>0</v>
      </c>
      <c r="D717">
        <v>18</v>
      </c>
      <c r="E717" t="s">
        <v>4590</v>
      </c>
      <c r="G717" t="s">
        <v>4590</v>
      </c>
    </row>
    <row r="718" spans="1:7">
      <c r="A718" t="s">
        <v>147</v>
      </c>
      <c r="B718">
        <v>2013</v>
      </c>
      <c r="C718" t="b">
        <v>0</v>
      </c>
      <c r="D718">
        <v>19</v>
      </c>
      <c r="E718" t="s">
        <v>4590</v>
      </c>
      <c r="G718" t="s">
        <v>4590</v>
      </c>
    </row>
    <row r="719" spans="1:7">
      <c r="A719" t="s">
        <v>147</v>
      </c>
      <c r="B719">
        <v>2013</v>
      </c>
      <c r="C719" t="b">
        <v>0</v>
      </c>
      <c r="D719">
        <v>20</v>
      </c>
      <c r="E719" t="s">
        <v>4590</v>
      </c>
      <c r="G719" t="s">
        <v>4590</v>
      </c>
    </row>
    <row r="720" spans="1:7">
      <c r="A720" t="s">
        <v>147</v>
      </c>
      <c r="B720">
        <v>2013</v>
      </c>
      <c r="C720" t="b">
        <v>0</v>
      </c>
      <c r="D720">
        <v>21</v>
      </c>
      <c r="E720" t="s">
        <v>4590</v>
      </c>
      <c r="G720" t="s">
        <v>4590</v>
      </c>
    </row>
    <row r="721" spans="1:7">
      <c r="A721" t="s">
        <v>147</v>
      </c>
      <c r="B721">
        <v>2013</v>
      </c>
      <c r="C721" t="b">
        <v>0</v>
      </c>
      <c r="D721">
        <v>22</v>
      </c>
      <c r="E721" t="s">
        <v>4590</v>
      </c>
      <c r="G721" t="s">
        <v>4590</v>
      </c>
    </row>
    <row r="722" spans="1:7">
      <c r="A722" t="s">
        <v>147</v>
      </c>
      <c r="B722">
        <v>2013</v>
      </c>
      <c r="C722" t="b">
        <v>0</v>
      </c>
      <c r="D722">
        <v>23</v>
      </c>
      <c r="E722" t="s">
        <v>4590</v>
      </c>
      <c r="G722" t="s">
        <v>4590</v>
      </c>
    </row>
    <row r="723" spans="1:7">
      <c r="A723" t="s">
        <v>147</v>
      </c>
      <c r="B723">
        <v>2013</v>
      </c>
      <c r="C723" t="b">
        <v>0</v>
      </c>
      <c r="D723">
        <v>24</v>
      </c>
      <c r="E723" t="s">
        <v>4590</v>
      </c>
      <c r="G723" t="s">
        <v>4590</v>
      </c>
    </row>
    <row r="724" spans="1:7">
      <c r="A724" t="s">
        <v>147</v>
      </c>
      <c r="B724">
        <v>2013</v>
      </c>
      <c r="C724" t="b">
        <v>0</v>
      </c>
      <c r="D724">
        <v>25</v>
      </c>
      <c r="E724" t="s">
        <v>4590</v>
      </c>
      <c r="G724" t="s">
        <v>4590</v>
      </c>
    </row>
    <row r="725" spans="1:7">
      <c r="A725" t="s">
        <v>147</v>
      </c>
      <c r="B725">
        <v>2013</v>
      </c>
      <c r="C725" t="b">
        <v>0</v>
      </c>
      <c r="D725">
        <v>26</v>
      </c>
      <c r="E725" t="s">
        <v>4590</v>
      </c>
      <c r="G725" t="s">
        <v>4590</v>
      </c>
    </row>
    <row r="726" spans="1:7">
      <c r="A726" t="s">
        <v>147</v>
      </c>
      <c r="B726">
        <v>2013</v>
      </c>
      <c r="C726" t="b">
        <v>0</v>
      </c>
      <c r="D726">
        <v>27</v>
      </c>
      <c r="E726" t="s">
        <v>4590</v>
      </c>
      <c r="F726" t="s">
        <v>4613</v>
      </c>
      <c r="G726" t="s">
        <v>4590</v>
      </c>
    </row>
    <row r="727" spans="1:7">
      <c r="A727" t="s">
        <v>147</v>
      </c>
      <c r="B727">
        <v>2013</v>
      </c>
      <c r="C727" t="b">
        <v>0</v>
      </c>
      <c r="D727">
        <v>28</v>
      </c>
      <c r="E727" t="s">
        <v>4590</v>
      </c>
      <c r="G727" t="s">
        <v>4590</v>
      </c>
    </row>
    <row r="728" spans="1:7">
      <c r="A728" t="s">
        <v>147</v>
      </c>
      <c r="B728">
        <v>2013</v>
      </c>
      <c r="C728" t="b">
        <v>0</v>
      </c>
      <c r="D728">
        <v>29</v>
      </c>
      <c r="E728" t="s">
        <v>4590</v>
      </c>
      <c r="G728" t="s">
        <v>4590</v>
      </c>
    </row>
    <row r="729" spans="1:7">
      <c r="A729" t="s">
        <v>147</v>
      </c>
      <c r="B729">
        <v>2013</v>
      </c>
      <c r="C729" t="b">
        <v>0</v>
      </c>
      <c r="D729">
        <v>30</v>
      </c>
      <c r="E729" t="s">
        <v>4590</v>
      </c>
      <c r="G729" t="s">
        <v>4590</v>
      </c>
    </row>
    <row r="730" spans="1:7">
      <c r="A730" t="s">
        <v>147</v>
      </c>
      <c r="B730">
        <v>2013</v>
      </c>
      <c r="C730" t="b">
        <v>0</v>
      </c>
      <c r="D730">
        <v>31</v>
      </c>
      <c r="E730" t="s">
        <v>4590</v>
      </c>
      <c r="G730" t="s">
        <v>4590</v>
      </c>
    </row>
    <row r="731" spans="1:7">
      <c r="A731" t="s">
        <v>147</v>
      </c>
      <c r="B731">
        <v>2013</v>
      </c>
      <c r="C731" t="b">
        <v>0</v>
      </c>
      <c r="D731">
        <v>32</v>
      </c>
      <c r="E731" t="s">
        <v>4590</v>
      </c>
      <c r="G731" t="s">
        <v>4590</v>
      </c>
    </row>
    <row r="732" spans="1:7">
      <c r="A732" t="s">
        <v>147</v>
      </c>
      <c r="B732">
        <v>2013</v>
      </c>
      <c r="C732" t="b">
        <v>0</v>
      </c>
      <c r="D732">
        <v>33</v>
      </c>
      <c r="E732" t="s">
        <v>4590</v>
      </c>
      <c r="G732" t="s">
        <v>4590</v>
      </c>
    </row>
    <row r="733" spans="1:7">
      <c r="A733" t="s">
        <v>147</v>
      </c>
      <c r="B733">
        <v>2013</v>
      </c>
      <c r="C733" t="b">
        <v>0</v>
      </c>
      <c r="D733">
        <v>34</v>
      </c>
      <c r="E733" t="s">
        <v>4590</v>
      </c>
      <c r="G733" t="s">
        <v>4590</v>
      </c>
    </row>
    <row r="734" spans="1:7">
      <c r="A734" t="s">
        <v>147</v>
      </c>
      <c r="B734">
        <v>2013</v>
      </c>
      <c r="C734" t="b">
        <v>0</v>
      </c>
      <c r="D734">
        <v>35</v>
      </c>
      <c r="E734" t="s">
        <v>4590</v>
      </c>
      <c r="G734" t="s">
        <v>4590</v>
      </c>
    </row>
    <row r="735" spans="1:7">
      <c r="A735" t="s">
        <v>147</v>
      </c>
      <c r="B735">
        <v>2013</v>
      </c>
      <c r="C735" t="b">
        <v>0</v>
      </c>
      <c r="D735">
        <v>36</v>
      </c>
      <c r="E735" t="s">
        <v>4590</v>
      </c>
      <c r="G735" t="s">
        <v>4590</v>
      </c>
    </row>
    <row r="736" spans="1:7">
      <c r="A736" t="s">
        <v>147</v>
      </c>
      <c r="B736">
        <v>2013</v>
      </c>
      <c r="C736" t="b">
        <v>0</v>
      </c>
      <c r="D736">
        <v>37</v>
      </c>
      <c r="E736" t="s">
        <v>4590</v>
      </c>
      <c r="G736" t="s">
        <v>4590</v>
      </c>
    </row>
    <row r="737" spans="1:7">
      <c r="A737" t="s">
        <v>147</v>
      </c>
      <c r="B737">
        <v>2013</v>
      </c>
      <c r="C737" t="b">
        <v>0</v>
      </c>
      <c r="D737">
        <v>38</v>
      </c>
      <c r="E737" t="s">
        <v>4590</v>
      </c>
      <c r="G737" t="s">
        <v>4590</v>
      </c>
    </row>
    <row r="738" spans="1:7">
      <c r="A738" t="s">
        <v>147</v>
      </c>
      <c r="B738">
        <v>2013</v>
      </c>
      <c r="C738" t="b">
        <v>0</v>
      </c>
      <c r="D738">
        <v>39</v>
      </c>
      <c r="E738" t="s">
        <v>4590</v>
      </c>
      <c r="G738" t="s">
        <v>4590</v>
      </c>
    </row>
    <row r="739" spans="1:7">
      <c r="A739" t="s">
        <v>147</v>
      </c>
      <c r="B739">
        <v>2013</v>
      </c>
      <c r="C739" t="b">
        <v>0</v>
      </c>
      <c r="D739">
        <v>40</v>
      </c>
      <c r="E739" t="s">
        <v>4590</v>
      </c>
      <c r="G739" t="s">
        <v>4590</v>
      </c>
    </row>
    <row r="740" spans="1:7">
      <c r="A740" t="s">
        <v>147</v>
      </c>
      <c r="B740">
        <v>2013</v>
      </c>
      <c r="C740" t="b">
        <v>0</v>
      </c>
      <c r="D740">
        <v>41</v>
      </c>
      <c r="E740" t="s">
        <v>4590</v>
      </c>
      <c r="G740" t="s">
        <v>4590</v>
      </c>
    </row>
    <row r="741" spans="1:7">
      <c r="A741" t="s">
        <v>147</v>
      </c>
      <c r="B741">
        <v>2013</v>
      </c>
      <c r="C741" t="b">
        <v>0</v>
      </c>
      <c r="D741">
        <v>42</v>
      </c>
      <c r="E741" t="s">
        <v>4590</v>
      </c>
      <c r="G741" t="s">
        <v>4590</v>
      </c>
    </row>
    <row r="742" spans="1:7">
      <c r="A742" t="s">
        <v>147</v>
      </c>
      <c r="B742">
        <v>2013</v>
      </c>
      <c r="C742" t="b">
        <v>0</v>
      </c>
      <c r="D742">
        <v>43</v>
      </c>
      <c r="E742" t="s">
        <v>4590</v>
      </c>
      <c r="G742" t="s">
        <v>4590</v>
      </c>
    </row>
    <row r="743" spans="1:7">
      <c r="A743" t="s">
        <v>147</v>
      </c>
      <c r="B743">
        <v>2013</v>
      </c>
      <c r="C743" t="b">
        <v>0</v>
      </c>
      <c r="D743">
        <v>44</v>
      </c>
      <c r="E743" t="s">
        <v>4590</v>
      </c>
      <c r="G743" t="s">
        <v>4590</v>
      </c>
    </row>
    <row r="744" spans="1:7">
      <c r="A744" t="s">
        <v>147</v>
      </c>
      <c r="B744">
        <v>2013</v>
      </c>
      <c r="C744" t="b">
        <v>0</v>
      </c>
      <c r="D744">
        <v>45</v>
      </c>
      <c r="E744" t="s">
        <v>4590</v>
      </c>
      <c r="G744" t="s">
        <v>4590</v>
      </c>
    </row>
    <row r="745" spans="1:7">
      <c r="A745" t="s">
        <v>147</v>
      </c>
      <c r="B745">
        <v>2013</v>
      </c>
      <c r="C745" t="b">
        <v>0</v>
      </c>
      <c r="D745">
        <v>46</v>
      </c>
      <c r="E745" t="s">
        <v>4590</v>
      </c>
      <c r="G745" t="s">
        <v>4590</v>
      </c>
    </row>
    <row r="746" spans="1:7">
      <c r="A746" t="s">
        <v>147</v>
      </c>
      <c r="B746">
        <v>2013</v>
      </c>
      <c r="C746" t="b">
        <v>0</v>
      </c>
      <c r="D746">
        <v>47</v>
      </c>
      <c r="E746" t="s">
        <v>4590</v>
      </c>
      <c r="G746" t="s">
        <v>4590</v>
      </c>
    </row>
    <row r="747" spans="1:7">
      <c r="A747" t="s">
        <v>147</v>
      </c>
      <c r="B747">
        <v>2013</v>
      </c>
      <c r="C747" t="b">
        <v>0</v>
      </c>
      <c r="D747">
        <v>48</v>
      </c>
      <c r="E747" t="s">
        <v>4590</v>
      </c>
      <c r="G747" t="s">
        <v>4590</v>
      </c>
    </row>
    <row r="748" spans="1:7">
      <c r="A748" t="s">
        <v>147</v>
      </c>
      <c r="B748">
        <v>2013</v>
      </c>
      <c r="C748" t="b">
        <v>0</v>
      </c>
      <c r="D748">
        <v>49</v>
      </c>
      <c r="E748" t="s">
        <v>4590</v>
      </c>
      <c r="G748" t="s">
        <v>4590</v>
      </c>
    </row>
    <row r="749" spans="1:7">
      <c r="A749" t="s">
        <v>147</v>
      </c>
      <c r="B749">
        <v>2013</v>
      </c>
      <c r="C749" t="b">
        <v>0</v>
      </c>
      <c r="D749">
        <v>50</v>
      </c>
      <c r="E749" t="s">
        <v>4590</v>
      </c>
      <c r="G749" t="s">
        <v>4590</v>
      </c>
    </row>
    <row r="750" spans="1:7">
      <c r="A750" t="s">
        <v>147</v>
      </c>
      <c r="B750">
        <v>2013</v>
      </c>
      <c r="C750" t="b">
        <v>0</v>
      </c>
      <c r="D750">
        <v>51</v>
      </c>
      <c r="E750" t="s">
        <v>4590</v>
      </c>
      <c r="G750" t="s">
        <v>4590</v>
      </c>
    </row>
    <row r="751" spans="1:7">
      <c r="A751" t="s">
        <v>147</v>
      </c>
      <c r="B751">
        <v>2013</v>
      </c>
      <c r="C751" t="b">
        <v>0</v>
      </c>
      <c r="D751">
        <v>52</v>
      </c>
      <c r="E751" t="s">
        <v>4590</v>
      </c>
      <c r="G751" t="s">
        <v>4590</v>
      </c>
    </row>
    <row r="752" spans="1:7">
      <c r="A752" t="s">
        <v>147</v>
      </c>
      <c r="B752">
        <v>2013</v>
      </c>
      <c r="C752" t="b">
        <v>0</v>
      </c>
      <c r="D752">
        <v>53</v>
      </c>
      <c r="E752" t="s">
        <v>4590</v>
      </c>
      <c r="G752" t="s">
        <v>4590</v>
      </c>
    </row>
    <row r="753" spans="1:7">
      <c r="A753" t="s">
        <v>147</v>
      </c>
      <c r="B753">
        <v>2013</v>
      </c>
      <c r="C753" t="b">
        <v>0</v>
      </c>
      <c r="D753">
        <v>54</v>
      </c>
      <c r="E753" t="s">
        <v>4590</v>
      </c>
      <c r="G753" t="s">
        <v>4590</v>
      </c>
    </row>
    <row r="754" spans="1:7">
      <c r="A754" t="s">
        <v>147</v>
      </c>
      <c r="B754">
        <v>2013</v>
      </c>
      <c r="C754" t="b">
        <v>0</v>
      </c>
      <c r="D754">
        <v>55</v>
      </c>
      <c r="E754" t="s">
        <v>4590</v>
      </c>
      <c r="G754" t="s">
        <v>4590</v>
      </c>
    </row>
    <row r="755" spans="1:7">
      <c r="A755" t="s">
        <v>147</v>
      </c>
      <c r="B755">
        <v>2013</v>
      </c>
      <c r="C755" t="b">
        <v>0</v>
      </c>
      <c r="D755">
        <v>56</v>
      </c>
      <c r="E755" t="s">
        <v>4590</v>
      </c>
      <c r="G755" t="s">
        <v>4590</v>
      </c>
    </row>
    <row r="756" spans="1:7">
      <c r="A756" t="s">
        <v>147</v>
      </c>
      <c r="B756">
        <v>2013</v>
      </c>
      <c r="C756" t="b">
        <v>0</v>
      </c>
      <c r="D756">
        <v>57</v>
      </c>
      <c r="E756" t="s">
        <v>4590</v>
      </c>
      <c r="G756" t="s">
        <v>4590</v>
      </c>
    </row>
    <row r="757" spans="1:7">
      <c r="A757" t="s">
        <v>147</v>
      </c>
      <c r="B757">
        <v>2013</v>
      </c>
      <c r="C757" t="b">
        <v>0</v>
      </c>
      <c r="D757">
        <v>58</v>
      </c>
      <c r="E757" t="s">
        <v>4590</v>
      </c>
      <c r="G757" t="s">
        <v>4590</v>
      </c>
    </row>
    <row r="758" spans="1:7">
      <c r="A758" t="s">
        <v>147</v>
      </c>
      <c r="B758">
        <v>2013</v>
      </c>
      <c r="C758" t="b">
        <v>0</v>
      </c>
      <c r="D758">
        <v>59</v>
      </c>
      <c r="E758" t="s">
        <v>4590</v>
      </c>
      <c r="G758" t="s">
        <v>4590</v>
      </c>
    </row>
    <row r="759" spans="1:7">
      <c r="A759" t="s">
        <v>147</v>
      </c>
      <c r="B759">
        <v>2013</v>
      </c>
      <c r="C759" t="b">
        <v>0</v>
      </c>
      <c r="D759">
        <v>60</v>
      </c>
      <c r="E759" t="s">
        <v>4590</v>
      </c>
      <c r="G759" t="s">
        <v>4590</v>
      </c>
    </row>
    <row r="760" spans="1:7">
      <c r="A760" t="s">
        <v>147</v>
      </c>
      <c r="B760">
        <v>2013</v>
      </c>
      <c r="C760" t="b">
        <v>0</v>
      </c>
      <c r="D760">
        <v>61</v>
      </c>
      <c r="E760" t="s">
        <v>4590</v>
      </c>
      <c r="G760" t="s">
        <v>4590</v>
      </c>
    </row>
    <row r="761" spans="1:7">
      <c r="A761" t="s">
        <v>147</v>
      </c>
      <c r="B761">
        <v>2013</v>
      </c>
      <c r="C761" t="b">
        <v>0</v>
      </c>
      <c r="D761">
        <v>62</v>
      </c>
      <c r="E761" t="s">
        <v>4590</v>
      </c>
      <c r="G761" t="s">
        <v>4590</v>
      </c>
    </row>
    <row r="762" spans="1:7">
      <c r="A762" t="s">
        <v>147</v>
      </c>
      <c r="B762">
        <v>2013</v>
      </c>
      <c r="C762" t="b">
        <v>0</v>
      </c>
      <c r="D762">
        <v>63</v>
      </c>
      <c r="E762" t="s">
        <v>4590</v>
      </c>
      <c r="G762" t="s">
        <v>4590</v>
      </c>
    </row>
    <row r="763" spans="1:7">
      <c r="A763" t="s">
        <v>147</v>
      </c>
      <c r="B763">
        <v>2013</v>
      </c>
      <c r="C763" t="b">
        <v>0</v>
      </c>
      <c r="D763">
        <v>64</v>
      </c>
      <c r="E763" t="s">
        <v>4590</v>
      </c>
      <c r="G763" t="s">
        <v>4590</v>
      </c>
    </row>
    <row r="764" spans="1:7">
      <c r="A764" t="s">
        <v>147</v>
      </c>
      <c r="B764">
        <v>2013</v>
      </c>
      <c r="C764" t="b">
        <v>0</v>
      </c>
      <c r="D764">
        <v>65</v>
      </c>
      <c r="E764" t="s">
        <v>4590</v>
      </c>
      <c r="G764" t="s">
        <v>4590</v>
      </c>
    </row>
    <row r="765" spans="1:7">
      <c r="A765" t="s">
        <v>147</v>
      </c>
      <c r="B765">
        <v>2013</v>
      </c>
      <c r="C765" t="b">
        <v>0</v>
      </c>
      <c r="D765">
        <v>66</v>
      </c>
      <c r="E765" t="s">
        <v>4590</v>
      </c>
      <c r="G765" t="s">
        <v>4590</v>
      </c>
    </row>
    <row r="766" spans="1:7">
      <c r="A766" t="s">
        <v>147</v>
      </c>
      <c r="B766">
        <v>2013</v>
      </c>
      <c r="C766" t="b">
        <v>0</v>
      </c>
      <c r="D766">
        <v>67</v>
      </c>
      <c r="E766" t="s">
        <v>4590</v>
      </c>
      <c r="G766" t="s">
        <v>4590</v>
      </c>
    </row>
    <row r="767" spans="1:7">
      <c r="A767" t="s">
        <v>147</v>
      </c>
      <c r="B767">
        <v>2013</v>
      </c>
      <c r="C767" t="b">
        <v>0</v>
      </c>
      <c r="D767">
        <v>68</v>
      </c>
      <c r="E767" t="s">
        <v>4590</v>
      </c>
      <c r="G767" t="s">
        <v>4590</v>
      </c>
    </row>
    <row r="768" spans="1:7">
      <c r="A768" t="s">
        <v>147</v>
      </c>
      <c r="B768">
        <v>2013</v>
      </c>
      <c r="C768" t="b">
        <v>0</v>
      </c>
      <c r="D768">
        <v>69</v>
      </c>
      <c r="E768" t="s">
        <v>4590</v>
      </c>
      <c r="G768" t="s">
        <v>4590</v>
      </c>
    </row>
    <row r="769" spans="1:7">
      <c r="A769" t="s">
        <v>147</v>
      </c>
      <c r="B769">
        <v>2013</v>
      </c>
      <c r="C769" t="b">
        <v>0</v>
      </c>
      <c r="D769">
        <v>70</v>
      </c>
      <c r="E769" t="s">
        <v>4590</v>
      </c>
      <c r="G769" t="s">
        <v>4590</v>
      </c>
    </row>
    <row r="770" spans="1:7">
      <c r="A770" t="s">
        <v>147</v>
      </c>
      <c r="B770">
        <v>2013</v>
      </c>
      <c r="C770" t="b">
        <v>0</v>
      </c>
      <c r="D770">
        <v>71</v>
      </c>
      <c r="E770" t="s">
        <v>4590</v>
      </c>
      <c r="G770" t="s">
        <v>4590</v>
      </c>
    </row>
    <row r="771" spans="1:7">
      <c r="A771" t="s">
        <v>147</v>
      </c>
      <c r="B771">
        <v>2013</v>
      </c>
      <c r="C771" t="b">
        <v>0</v>
      </c>
      <c r="D771">
        <v>72</v>
      </c>
      <c r="E771" t="s">
        <v>4590</v>
      </c>
      <c r="G771" t="s">
        <v>4590</v>
      </c>
    </row>
    <row r="772" spans="1:7">
      <c r="A772" t="s">
        <v>147</v>
      </c>
      <c r="B772">
        <v>2013</v>
      </c>
      <c r="C772" t="b">
        <v>0</v>
      </c>
      <c r="D772">
        <v>73</v>
      </c>
      <c r="E772" t="s">
        <v>4590</v>
      </c>
      <c r="G772" t="s">
        <v>4590</v>
      </c>
    </row>
    <row r="773" spans="1:7">
      <c r="A773" t="s">
        <v>147</v>
      </c>
      <c r="B773">
        <v>2014</v>
      </c>
      <c r="C773" t="b">
        <v>0</v>
      </c>
      <c r="D773">
        <v>1</v>
      </c>
      <c r="E773" t="s">
        <v>4590</v>
      </c>
      <c r="F773" t="s">
        <v>4614</v>
      </c>
      <c r="G773" t="s">
        <v>4590</v>
      </c>
    </row>
    <row r="774" spans="1:7">
      <c r="A774" t="s">
        <v>147</v>
      </c>
      <c r="B774">
        <v>2014</v>
      </c>
      <c r="C774" t="b">
        <v>0</v>
      </c>
      <c r="D774">
        <v>2</v>
      </c>
      <c r="E774" t="s">
        <v>4590</v>
      </c>
      <c r="G774" t="s">
        <v>4590</v>
      </c>
    </row>
    <row r="775" spans="1:7">
      <c r="A775" t="s">
        <v>147</v>
      </c>
      <c r="B775">
        <v>2014</v>
      </c>
      <c r="C775" t="b">
        <v>0</v>
      </c>
      <c r="D775">
        <v>3</v>
      </c>
      <c r="E775" t="s">
        <v>4590</v>
      </c>
      <c r="G775" t="s">
        <v>4590</v>
      </c>
    </row>
    <row r="776" spans="1:7">
      <c r="A776" t="s">
        <v>147</v>
      </c>
      <c r="B776">
        <v>2014</v>
      </c>
      <c r="C776" t="b">
        <v>0</v>
      </c>
      <c r="D776">
        <v>4</v>
      </c>
      <c r="E776" t="s">
        <v>4590</v>
      </c>
      <c r="G776" t="s">
        <v>4590</v>
      </c>
    </row>
    <row r="777" spans="1:7">
      <c r="A777" t="s">
        <v>147</v>
      </c>
      <c r="B777">
        <v>2014</v>
      </c>
      <c r="C777" t="b">
        <v>0</v>
      </c>
      <c r="D777">
        <v>5</v>
      </c>
      <c r="E777" t="s">
        <v>4590</v>
      </c>
      <c r="G777" t="s">
        <v>4590</v>
      </c>
    </row>
    <row r="778" spans="1:7">
      <c r="A778" t="s">
        <v>147</v>
      </c>
      <c r="B778">
        <v>2014</v>
      </c>
      <c r="C778" t="b">
        <v>0</v>
      </c>
      <c r="D778">
        <v>6</v>
      </c>
      <c r="E778" t="s">
        <v>4590</v>
      </c>
      <c r="G778" t="s">
        <v>4590</v>
      </c>
    </row>
    <row r="779" spans="1:7">
      <c r="A779" t="s">
        <v>147</v>
      </c>
      <c r="B779">
        <v>2014</v>
      </c>
      <c r="C779" t="b">
        <v>0</v>
      </c>
      <c r="D779">
        <v>7</v>
      </c>
      <c r="E779" t="s">
        <v>4590</v>
      </c>
      <c r="G779" t="s">
        <v>4590</v>
      </c>
    </row>
    <row r="780" spans="1:7">
      <c r="A780" t="s">
        <v>147</v>
      </c>
      <c r="B780">
        <v>2014</v>
      </c>
      <c r="C780" t="b">
        <v>0</v>
      </c>
      <c r="D780">
        <v>8</v>
      </c>
      <c r="E780" t="s">
        <v>4590</v>
      </c>
      <c r="G780" t="s">
        <v>4590</v>
      </c>
    </row>
    <row r="781" spans="1:7">
      <c r="A781" t="s">
        <v>147</v>
      </c>
      <c r="B781">
        <v>2014</v>
      </c>
      <c r="C781" t="b">
        <v>0</v>
      </c>
      <c r="D781">
        <v>9</v>
      </c>
      <c r="E781" t="s">
        <v>4590</v>
      </c>
      <c r="G781" t="s">
        <v>4590</v>
      </c>
    </row>
    <row r="782" spans="1:7">
      <c r="A782" t="s">
        <v>147</v>
      </c>
      <c r="B782">
        <v>2014</v>
      </c>
      <c r="C782" t="b">
        <v>0</v>
      </c>
      <c r="D782">
        <v>10</v>
      </c>
      <c r="E782" t="s">
        <v>4590</v>
      </c>
      <c r="G782" t="s">
        <v>4590</v>
      </c>
    </row>
    <row r="783" spans="1:7">
      <c r="A783" t="s">
        <v>147</v>
      </c>
      <c r="B783">
        <v>2014</v>
      </c>
      <c r="C783" t="b">
        <v>0</v>
      </c>
      <c r="D783">
        <v>11</v>
      </c>
      <c r="E783" t="s">
        <v>4590</v>
      </c>
      <c r="G783" t="s">
        <v>4590</v>
      </c>
    </row>
    <row r="784" spans="1:7">
      <c r="A784" t="s">
        <v>147</v>
      </c>
      <c r="B784">
        <v>2014</v>
      </c>
      <c r="C784" t="b">
        <v>0</v>
      </c>
      <c r="D784">
        <v>12</v>
      </c>
      <c r="E784" t="s">
        <v>4590</v>
      </c>
      <c r="G784" t="s">
        <v>4590</v>
      </c>
    </row>
    <row r="785" spans="1:7">
      <c r="A785" t="s">
        <v>147</v>
      </c>
      <c r="B785">
        <v>2014</v>
      </c>
      <c r="C785" t="b">
        <v>0</v>
      </c>
      <c r="D785">
        <v>13</v>
      </c>
      <c r="E785" t="s">
        <v>4590</v>
      </c>
      <c r="G785" t="s">
        <v>4590</v>
      </c>
    </row>
    <row r="786" spans="1:7">
      <c r="A786" t="s">
        <v>147</v>
      </c>
      <c r="B786">
        <v>2014</v>
      </c>
      <c r="C786" t="b">
        <v>0</v>
      </c>
      <c r="D786">
        <v>14</v>
      </c>
      <c r="E786" t="s">
        <v>4590</v>
      </c>
      <c r="G786" t="s">
        <v>4590</v>
      </c>
    </row>
    <row r="787" spans="1:7">
      <c r="A787" t="s">
        <v>147</v>
      </c>
      <c r="B787">
        <v>2014</v>
      </c>
      <c r="C787" t="b">
        <v>0</v>
      </c>
      <c r="D787">
        <v>15</v>
      </c>
      <c r="E787" t="s">
        <v>4590</v>
      </c>
      <c r="G787" t="s">
        <v>4590</v>
      </c>
    </row>
    <row r="788" spans="1:7">
      <c r="A788" t="s">
        <v>147</v>
      </c>
      <c r="B788">
        <v>2014</v>
      </c>
      <c r="C788" t="b">
        <v>0</v>
      </c>
      <c r="D788">
        <v>16</v>
      </c>
      <c r="E788" t="s">
        <v>4590</v>
      </c>
      <c r="G788" t="s">
        <v>4590</v>
      </c>
    </row>
    <row r="789" spans="1:7">
      <c r="A789" t="s">
        <v>147</v>
      </c>
      <c r="B789">
        <v>2014</v>
      </c>
      <c r="C789" t="b">
        <v>0</v>
      </c>
      <c r="D789">
        <v>17</v>
      </c>
      <c r="E789" t="s">
        <v>4590</v>
      </c>
      <c r="G789" t="s">
        <v>4590</v>
      </c>
    </row>
    <row r="790" spans="1:7">
      <c r="A790" t="s">
        <v>147</v>
      </c>
      <c r="B790">
        <v>2014</v>
      </c>
      <c r="C790" t="b">
        <v>0</v>
      </c>
      <c r="D790">
        <v>18</v>
      </c>
      <c r="E790" t="s">
        <v>4590</v>
      </c>
      <c r="G790" t="s">
        <v>4590</v>
      </c>
    </row>
    <row r="791" spans="1:7">
      <c r="A791" t="s">
        <v>147</v>
      </c>
      <c r="B791">
        <v>2014</v>
      </c>
      <c r="C791" t="b">
        <v>0</v>
      </c>
      <c r="D791">
        <v>19</v>
      </c>
      <c r="E791" t="s">
        <v>4590</v>
      </c>
      <c r="G791" t="s">
        <v>4590</v>
      </c>
    </row>
    <row r="792" spans="1:7">
      <c r="A792" t="s">
        <v>147</v>
      </c>
      <c r="B792">
        <v>2014</v>
      </c>
      <c r="C792" t="b">
        <v>0</v>
      </c>
      <c r="D792">
        <v>20</v>
      </c>
      <c r="E792" t="s">
        <v>4590</v>
      </c>
      <c r="G792" t="s">
        <v>4590</v>
      </c>
    </row>
    <row r="793" spans="1:7">
      <c r="A793" t="s">
        <v>147</v>
      </c>
      <c r="B793">
        <v>2014</v>
      </c>
      <c r="C793" t="b">
        <v>0</v>
      </c>
      <c r="D793">
        <v>21</v>
      </c>
      <c r="E793" t="s">
        <v>4590</v>
      </c>
      <c r="G793" t="s">
        <v>4590</v>
      </c>
    </row>
    <row r="794" spans="1:7">
      <c r="A794" t="s">
        <v>147</v>
      </c>
      <c r="B794">
        <v>2014</v>
      </c>
      <c r="C794" t="b">
        <v>0</v>
      </c>
      <c r="D794">
        <v>22</v>
      </c>
      <c r="E794" t="s">
        <v>4590</v>
      </c>
      <c r="G794" t="s">
        <v>4590</v>
      </c>
    </row>
    <row r="795" spans="1:7">
      <c r="A795" t="s">
        <v>147</v>
      </c>
      <c r="B795">
        <v>2014</v>
      </c>
      <c r="C795" t="b">
        <v>0</v>
      </c>
      <c r="D795">
        <v>23</v>
      </c>
      <c r="E795" t="s">
        <v>4590</v>
      </c>
      <c r="G795" t="s">
        <v>4590</v>
      </c>
    </row>
    <row r="796" spans="1:7">
      <c r="A796" t="s">
        <v>147</v>
      </c>
      <c r="B796">
        <v>2014</v>
      </c>
      <c r="C796" t="b">
        <v>0</v>
      </c>
      <c r="D796">
        <v>24</v>
      </c>
      <c r="E796" t="s">
        <v>4590</v>
      </c>
      <c r="G796" t="s">
        <v>4590</v>
      </c>
    </row>
    <row r="797" spans="1:7">
      <c r="A797" t="s">
        <v>147</v>
      </c>
      <c r="B797">
        <v>2014</v>
      </c>
      <c r="C797" t="b">
        <v>0</v>
      </c>
      <c r="D797">
        <v>25</v>
      </c>
      <c r="E797" t="s">
        <v>4590</v>
      </c>
      <c r="G797" t="s">
        <v>4590</v>
      </c>
    </row>
    <row r="798" spans="1:7">
      <c r="A798" t="s">
        <v>147</v>
      </c>
      <c r="B798">
        <v>2014</v>
      </c>
      <c r="C798" t="b">
        <v>0</v>
      </c>
      <c r="D798">
        <v>26</v>
      </c>
      <c r="E798" t="s">
        <v>4590</v>
      </c>
      <c r="G798" t="s">
        <v>4590</v>
      </c>
    </row>
    <row r="799" spans="1:7">
      <c r="A799" t="s">
        <v>147</v>
      </c>
      <c r="B799">
        <v>2014</v>
      </c>
      <c r="C799" t="b">
        <v>0</v>
      </c>
      <c r="D799">
        <v>27</v>
      </c>
      <c r="E799" t="s">
        <v>4590</v>
      </c>
      <c r="G799" t="s">
        <v>4590</v>
      </c>
    </row>
    <row r="800" spans="1:7">
      <c r="A800" t="s">
        <v>147</v>
      </c>
      <c r="B800">
        <v>2014</v>
      </c>
      <c r="C800" t="b">
        <v>0</v>
      </c>
      <c r="D800">
        <v>28</v>
      </c>
      <c r="E800" t="s">
        <v>4590</v>
      </c>
      <c r="G800" t="s">
        <v>4590</v>
      </c>
    </row>
    <row r="801" spans="1:7">
      <c r="A801" t="s">
        <v>147</v>
      </c>
      <c r="B801">
        <v>2014</v>
      </c>
      <c r="C801" t="b">
        <v>0</v>
      </c>
      <c r="D801">
        <v>29</v>
      </c>
      <c r="E801" t="s">
        <v>4590</v>
      </c>
      <c r="G801" t="s">
        <v>4590</v>
      </c>
    </row>
    <row r="802" spans="1:7">
      <c r="A802" t="s">
        <v>147</v>
      </c>
      <c r="B802">
        <v>2014</v>
      </c>
      <c r="C802" t="b">
        <v>0</v>
      </c>
      <c r="D802">
        <v>30</v>
      </c>
      <c r="E802" t="s">
        <v>4590</v>
      </c>
      <c r="G802" t="s">
        <v>4590</v>
      </c>
    </row>
    <row r="803" spans="1:7">
      <c r="A803" t="s">
        <v>147</v>
      </c>
      <c r="B803">
        <v>2014</v>
      </c>
      <c r="C803" t="b">
        <v>0</v>
      </c>
      <c r="D803">
        <v>31</v>
      </c>
      <c r="E803" t="s">
        <v>4590</v>
      </c>
      <c r="G803" t="s">
        <v>4590</v>
      </c>
    </row>
    <row r="804" spans="1:7">
      <c r="A804" t="s">
        <v>147</v>
      </c>
      <c r="B804">
        <v>2014</v>
      </c>
      <c r="C804" t="b">
        <v>0</v>
      </c>
      <c r="D804">
        <v>32</v>
      </c>
      <c r="E804" t="s">
        <v>4590</v>
      </c>
      <c r="G804" t="s">
        <v>4590</v>
      </c>
    </row>
    <row r="805" spans="1:7">
      <c r="A805" t="s">
        <v>147</v>
      </c>
      <c r="B805">
        <v>2014</v>
      </c>
      <c r="C805" t="b">
        <v>0</v>
      </c>
      <c r="D805">
        <v>33</v>
      </c>
      <c r="E805" t="s">
        <v>4590</v>
      </c>
      <c r="G805" t="s">
        <v>4590</v>
      </c>
    </row>
    <row r="806" spans="1:7">
      <c r="A806" t="s">
        <v>147</v>
      </c>
      <c r="B806">
        <v>2014</v>
      </c>
      <c r="C806" t="b">
        <v>0</v>
      </c>
      <c r="D806">
        <v>34</v>
      </c>
      <c r="E806" t="s">
        <v>4590</v>
      </c>
      <c r="G806" t="s">
        <v>4590</v>
      </c>
    </row>
    <row r="807" spans="1:7">
      <c r="A807" t="s">
        <v>147</v>
      </c>
      <c r="B807">
        <v>2014</v>
      </c>
      <c r="C807" t="b">
        <v>0</v>
      </c>
      <c r="D807">
        <v>35</v>
      </c>
      <c r="E807" t="s">
        <v>4590</v>
      </c>
      <c r="G807" t="s">
        <v>4590</v>
      </c>
    </row>
    <row r="808" spans="1:7">
      <c r="A808" t="s">
        <v>147</v>
      </c>
      <c r="B808">
        <v>2014</v>
      </c>
      <c r="C808" t="b">
        <v>0</v>
      </c>
      <c r="D808">
        <v>36</v>
      </c>
      <c r="E808" t="s">
        <v>4590</v>
      </c>
      <c r="G808" t="s">
        <v>4590</v>
      </c>
    </row>
    <row r="809" spans="1:7">
      <c r="A809" t="s">
        <v>147</v>
      </c>
      <c r="B809">
        <v>2014</v>
      </c>
      <c r="C809" t="b">
        <v>0</v>
      </c>
      <c r="D809">
        <v>37</v>
      </c>
      <c r="E809" t="s">
        <v>4590</v>
      </c>
      <c r="G809" t="s">
        <v>4590</v>
      </c>
    </row>
    <row r="810" spans="1:7">
      <c r="A810" t="s">
        <v>147</v>
      </c>
      <c r="B810">
        <v>2014</v>
      </c>
      <c r="C810" t="b">
        <v>0</v>
      </c>
      <c r="D810">
        <v>38</v>
      </c>
      <c r="E810" t="s">
        <v>4590</v>
      </c>
      <c r="G810" t="s">
        <v>4590</v>
      </c>
    </row>
    <row r="811" spans="1:7">
      <c r="A811" t="s">
        <v>147</v>
      </c>
      <c r="B811">
        <v>2014</v>
      </c>
      <c r="C811" t="b">
        <v>0</v>
      </c>
      <c r="D811">
        <v>39</v>
      </c>
      <c r="E811" t="s">
        <v>4590</v>
      </c>
      <c r="G811" t="s">
        <v>4590</v>
      </c>
    </row>
    <row r="812" spans="1:7">
      <c r="A812" t="s">
        <v>147</v>
      </c>
      <c r="B812">
        <v>2014</v>
      </c>
      <c r="C812" t="b">
        <v>0</v>
      </c>
      <c r="D812">
        <v>40</v>
      </c>
      <c r="E812" t="s">
        <v>4590</v>
      </c>
      <c r="G812" t="s">
        <v>4590</v>
      </c>
    </row>
    <row r="813" spans="1:7">
      <c r="A813" t="s">
        <v>147</v>
      </c>
      <c r="B813">
        <v>2014</v>
      </c>
      <c r="C813" t="b">
        <v>0</v>
      </c>
      <c r="D813">
        <v>41</v>
      </c>
      <c r="E813" t="s">
        <v>4590</v>
      </c>
      <c r="G813" t="s">
        <v>4590</v>
      </c>
    </row>
    <row r="814" spans="1:7">
      <c r="A814" t="s">
        <v>147</v>
      </c>
      <c r="B814">
        <v>2014</v>
      </c>
      <c r="C814" t="b">
        <v>0</v>
      </c>
      <c r="D814">
        <v>42</v>
      </c>
      <c r="E814" t="s">
        <v>4590</v>
      </c>
      <c r="F814" t="s">
        <v>4615</v>
      </c>
      <c r="G814" t="s">
        <v>4590</v>
      </c>
    </row>
    <row r="815" spans="1:7">
      <c r="A815" t="s">
        <v>147</v>
      </c>
      <c r="B815">
        <v>2014</v>
      </c>
      <c r="C815" t="b">
        <v>0</v>
      </c>
      <c r="D815">
        <v>43</v>
      </c>
      <c r="E815" t="s">
        <v>4590</v>
      </c>
      <c r="G815" t="s">
        <v>4590</v>
      </c>
    </row>
    <row r="816" spans="1:7">
      <c r="A816" t="s">
        <v>147</v>
      </c>
      <c r="B816">
        <v>2014</v>
      </c>
      <c r="C816" t="b">
        <v>0</v>
      </c>
      <c r="D816">
        <v>44</v>
      </c>
      <c r="E816" t="s">
        <v>4590</v>
      </c>
      <c r="G816" t="s">
        <v>4590</v>
      </c>
    </row>
    <row r="817" spans="1:7" ht="270">
      <c r="A817" t="s">
        <v>147</v>
      </c>
      <c r="B817">
        <v>2014</v>
      </c>
      <c r="C817" t="b">
        <v>0</v>
      </c>
      <c r="D817">
        <v>45</v>
      </c>
      <c r="E817" s="8" t="s">
        <v>4590</v>
      </c>
      <c r="F817" s="8" t="s">
        <v>4616</v>
      </c>
      <c r="G817" t="s">
        <v>4590</v>
      </c>
    </row>
    <row r="818" spans="1:7">
      <c r="A818" t="s">
        <v>147</v>
      </c>
      <c r="B818">
        <v>2014</v>
      </c>
      <c r="C818" t="b">
        <v>0</v>
      </c>
      <c r="D818">
        <v>46</v>
      </c>
      <c r="E818" t="s">
        <v>4590</v>
      </c>
      <c r="F818" t="s">
        <v>4617</v>
      </c>
      <c r="G818" t="s">
        <v>4590</v>
      </c>
    </row>
    <row r="819" spans="1:7">
      <c r="A819" t="s">
        <v>147</v>
      </c>
      <c r="B819">
        <v>2014</v>
      </c>
      <c r="C819" t="b">
        <v>0</v>
      </c>
      <c r="D819">
        <v>47</v>
      </c>
      <c r="E819" t="s">
        <v>4590</v>
      </c>
      <c r="G819" t="s">
        <v>4590</v>
      </c>
    </row>
    <row r="820" spans="1:7">
      <c r="A820" t="s">
        <v>147</v>
      </c>
      <c r="B820">
        <v>2014</v>
      </c>
      <c r="C820" t="b">
        <v>0</v>
      </c>
      <c r="D820">
        <v>48</v>
      </c>
      <c r="E820" t="s">
        <v>4590</v>
      </c>
      <c r="G820" t="s">
        <v>4590</v>
      </c>
    </row>
    <row r="821" spans="1:7">
      <c r="A821" t="s">
        <v>147</v>
      </c>
      <c r="B821">
        <v>2014</v>
      </c>
      <c r="C821" t="b">
        <v>0</v>
      </c>
      <c r="D821">
        <v>49</v>
      </c>
      <c r="E821" t="s">
        <v>4590</v>
      </c>
      <c r="G821" t="s">
        <v>4590</v>
      </c>
    </row>
    <row r="822" spans="1:7" ht="45">
      <c r="A822" t="s">
        <v>147</v>
      </c>
      <c r="B822">
        <v>2014</v>
      </c>
      <c r="C822" t="b">
        <v>0</v>
      </c>
      <c r="D822">
        <v>50</v>
      </c>
      <c r="E822" s="8" t="s">
        <v>4590</v>
      </c>
      <c r="F822" s="8"/>
      <c r="G822" t="s">
        <v>4590</v>
      </c>
    </row>
    <row r="823" spans="1:7" ht="45">
      <c r="A823" t="s">
        <v>147</v>
      </c>
      <c r="B823">
        <v>2014</v>
      </c>
      <c r="C823" t="b">
        <v>0</v>
      </c>
      <c r="D823">
        <v>51</v>
      </c>
      <c r="E823" s="8" t="s">
        <v>4590</v>
      </c>
      <c r="F823" s="8"/>
      <c r="G823" t="s">
        <v>4590</v>
      </c>
    </row>
    <row r="824" spans="1:7">
      <c r="A824" t="s">
        <v>147</v>
      </c>
      <c r="B824">
        <v>2014</v>
      </c>
      <c r="C824" t="b">
        <v>0</v>
      </c>
      <c r="D824">
        <v>52</v>
      </c>
      <c r="E824" t="s">
        <v>4590</v>
      </c>
      <c r="G824" t="s">
        <v>4590</v>
      </c>
    </row>
    <row r="825" spans="1:7">
      <c r="A825" t="s">
        <v>147</v>
      </c>
      <c r="B825">
        <v>2014</v>
      </c>
      <c r="C825" t="b">
        <v>0</v>
      </c>
      <c r="D825">
        <v>53</v>
      </c>
      <c r="E825" t="s">
        <v>4590</v>
      </c>
      <c r="F825" t="s">
        <v>4618</v>
      </c>
      <c r="G825" t="s">
        <v>4590</v>
      </c>
    </row>
    <row r="826" spans="1:7" ht="45">
      <c r="A826" t="s">
        <v>147</v>
      </c>
      <c r="B826">
        <v>2014</v>
      </c>
      <c r="C826" t="b">
        <v>0</v>
      </c>
      <c r="D826">
        <v>54</v>
      </c>
      <c r="E826" s="8" t="s">
        <v>4590</v>
      </c>
      <c r="F826" s="8"/>
      <c r="G826" t="s">
        <v>4590</v>
      </c>
    </row>
    <row r="827" spans="1:7">
      <c r="A827" t="s">
        <v>147</v>
      </c>
      <c r="B827">
        <v>2014</v>
      </c>
      <c r="C827" t="b">
        <v>0</v>
      </c>
      <c r="D827">
        <v>55</v>
      </c>
      <c r="E827" t="s">
        <v>4590</v>
      </c>
      <c r="G827" t="s">
        <v>4590</v>
      </c>
    </row>
    <row r="828" spans="1:7">
      <c r="A828" t="s">
        <v>147</v>
      </c>
      <c r="B828">
        <v>2014</v>
      </c>
      <c r="C828" t="b">
        <v>0</v>
      </c>
      <c r="D828">
        <v>56</v>
      </c>
      <c r="E828" t="s">
        <v>4590</v>
      </c>
      <c r="G828" t="s">
        <v>4590</v>
      </c>
    </row>
    <row r="829" spans="1:7" ht="45">
      <c r="A829" t="s">
        <v>147</v>
      </c>
      <c r="B829">
        <v>2014</v>
      </c>
      <c r="C829" t="b">
        <v>0</v>
      </c>
      <c r="D829">
        <v>57</v>
      </c>
      <c r="E829" s="8" t="s">
        <v>4590</v>
      </c>
      <c r="F829" s="8"/>
      <c r="G829" t="s">
        <v>4590</v>
      </c>
    </row>
    <row r="830" spans="1:7" ht="45">
      <c r="A830" t="s">
        <v>147</v>
      </c>
      <c r="B830">
        <v>2014</v>
      </c>
      <c r="C830" t="b">
        <v>0</v>
      </c>
      <c r="D830">
        <v>58</v>
      </c>
      <c r="E830" s="8" t="s">
        <v>4590</v>
      </c>
      <c r="F830" s="8"/>
      <c r="G830" t="s">
        <v>4590</v>
      </c>
    </row>
    <row r="831" spans="1:7">
      <c r="A831" t="s">
        <v>147</v>
      </c>
      <c r="B831">
        <v>2014</v>
      </c>
      <c r="C831" t="b">
        <v>0</v>
      </c>
      <c r="D831">
        <v>59</v>
      </c>
      <c r="E831" t="s">
        <v>4590</v>
      </c>
      <c r="G831" t="s">
        <v>4590</v>
      </c>
    </row>
    <row r="832" spans="1:7">
      <c r="A832" t="s">
        <v>147</v>
      </c>
      <c r="B832">
        <v>2014</v>
      </c>
      <c r="C832" t="b">
        <v>0</v>
      </c>
      <c r="D832">
        <v>60</v>
      </c>
      <c r="E832" t="s">
        <v>4590</v>
      </c>
      <c r="G832" t="s">
        <v>4590</v>
      </c>
    </row>
    <row r="833" spans="1:7">
      <c r="A833" t="s">
        <v>147</v>
      </c>
      <c r="B833">
        <v>2014</v>
      </c>
      <c r="C833" t="b">
        <v>0</v>
      </c>
      <c r="D833">
        <v>61</v>
      </c>
      <c r="E833" t="s">
        <v>4590</v>
      </c>
      <c r="G833" t="s">
        <v>4590</v>
      </c>
    </row>
    <row r="834" spans="1:7" ht="45">
      <c r="A834" t="s">
        <v>147</v>
      </c>
      <c r="B834">
        <v>2014</v>
      </c>
      <c r="C834" t="b">
        <v>0</v>
      </c>
      <c r="D834">
        <v>62</v>
      </c>
      <c r="E834" s="8" t="s">
        <v>4590</v>
      </c>
      <c r="F834" s="8"/>
      <c r="G834" t="s">
        <v>4590</v>
      </c>
    </row>
    <row r="835" spans="1:7">
      <c r="A835" t="s">
        <v>147</v>
      </c>
      <c r="B835">
        <v>2014</v>
      </c>
      <c r="C835" t="b">
        <v>0</v>
      </c>
      <c r="D835">
        <v>63</v>
      </c>
      <c r="E835" t="s">
        <v>4590</v>
      </c>
      <c r="G835" t="s">
        <v>4590</v>
      </c>
    </row>
    <row r="836" spans="1:7">
      <c r="A836" t="s">
        <v>147</v>
      </c>
      <c r="B836">
        <v>2014</v>
      </c>
      <c r="C836" t="b">
        <v>0</v>
      </c>
      <c r="D836">
        <v>64</v>
      </c>
      <c r="E836" t="s">
        <v>4590</v>
      </c>
      <c r="G836" t="s">
        <v>4590</v>
      </c>
    </row>
    <row r="837" spans="1:7">
      <c r="A837" t="s">
        <v>147</v>
      </c>
      <c r="B837">
        <v>2014</v>
      </c>
      <c r="C837" t="b">
        <v>0</v>
      </c>
      <c r="D837">
        <v>65</v>
      </c>
      <c r="E837" t="s">
        <v>4590</v>
      </c>
      <c r="G837" t="s">
        <v>4590</v>
      </c>
    </row>
    <row r="838" spans="1:7">
      <c r="A838" t="s">
        <v>147</v>
      </c>
      <c r="B838">
        <v>2014</v>
      </c>
      <c r="C838" t="b">
        <v>0</v>
      </c>
      <c r="D838">
        <v>66</v>
      </c>
      <c r="E838" t="s">
        <v>4590</v>
      </c>
      <c r="G838" t="s">
        <v>4590</v>
      </c>
    </row>
    <row r="839" spans="1:7">
      <c r="A839" t="s">
        <v>147</v>
      </c>
      <c r="B839">
        <v>2014</v>
      </c>
      <c r="C839" t="b">
        <v>0</v>
      </c>
      <c r="D839">
        <v>67</v>
      </c>
      <c r="E839" t="s">
        <v>4590</v>
      </c>
      <c r="G839" t="s">
        <v>4590</v>
      </c>
    </row>
    <row r="840" spans="1:7">
      <c r="A840" t="s">
        <v>147</v>
      </c>
      <c r="B840">
        <v>2014</v>
      </c>
      <c r="C840" t="b">
        <v>0</v>
      </c>
      <c r="D840">
        <v>68</v>
      </c>
      <c r="E840" t="s">
        <v>4590</v>
      </c>
      <c r="G840" t="s">
        <v>4590</v>
      </c>
    </row>
    <row r="841" spans="1:7">
      <c r="A841" t="s">
        <v>147</v>
      </c>
      <c r="B841">
        <v>2014</v>
      </c>
      <c r="C841" t="b">
        <v>0</v>
      </c>
      <c r="D841">
        <v>69</v>
      </c>
      <c r="E841" t="s">
        <v>4590</v>
      </c>
      <c r="G841" t="s">
        <v>4590</v>
      </c>
    </row>
    <row r="842" spans="1:7">
      <c r="A842" t="s">
        <v>147</v>
      </c>
      <c r="B842">
        <v>2014</v>
      </c>
      <c r="C842" t="b">
        <v>0</v>
      </c>
      <c r="D842">
        <v>70</v>
      </c>
      <c r="E842" t="s">
        <v>4590</v>
      </c>
      <c r="G842" t="s">
        <v>4590</v>
      </c>
    </row>
    <row r="843" spans="1:7">
      <c r="A843" t="s">
        <v>147</v>
      </c>
      <c r="B843">
        <v>2014</v>
      </c>
      <c r="C843" t="b">
        <v>0</v>
      </c>
      <c r="D843">
        <v>71</v>
      </c>
      <c r="E843" t="s">
        <v>4590</v>
      </c>
      <c r="G843" t="s">
        <v>4590</v>
      </c>
    </row>
    <row r="844" spans="1:7">
      <c r="A844" t="s">
        <v>147</v>
      </c>
      <c r="B844">
        <v>2014</v>
      </c>
      <c r="C844" t="b">
        <v>0</v>
      </c>
      <c r="D844">
        <v>72</v>
      </c>
      <c r="E844" t="s">
        <v>4590</v>
      </c>
      <c r="G844" t="s">
        <v>4590</v>
      </c>
    </row>
    <row r="845" spans="1:7">
      <c r="A845" t="s">
        <v>147</v>
      </c>
      <c r="B845">
        <v>2014</v>
      </c>
      <c r="C845" t="b">
        <v>0</v>
      </c>
      <c r="D845">
        <v>73</v>
      </c>
      <c r="E845" t="s">
        <v>4590</v>
      </c>
      <c r="G845" t="s">
        <v>4590</v>
      </c>
    </row>
    <row r="846" spans="1:7">
      <c r="A846" t="s">
        <v>147</v>
      </c>
      <c r="B846">
        <v>2015</v>
      </c>
      <c r="C846" t="b">
        <v>0</v>
      </c>
      <c r="D846">
        <v>1</v>
      </c>
      <c r="E846" t="s">
        <v>4590</v>
      </c>
      <c r="G846" t="s">
        <v>4590</v>
      </c>
    </row>
    <row r="847" spans="1:7">
      <c r="A847" t="s">
        <v>147</v>
      </c>
      <c r="B847">
        <v>2015</v>
      </c>
      <c r="C847" t="b">
        <v>0</v>
      </c>
      <c r="D847">
        <v>2</v>
      </c>
      <c r="E847" t="s">
        <v>4590</v>
      </c>
      <c r="G847" t="s">
        <v>4590</v>
      </c>
    </row>
    <row r="848" spans="1:7">
      <c r="A848" t="s">
        <v>147</v>
      </c>
      <c r="B848">
        <v>2015</v>
      </c>
      <c r="C848" t="b">
        <v>0</v>
      </c>
      <c r="D848">
        <v>3</v>
      </c>
      <c r="E848" t="s">
        <v>4590</v>
      </c>
      <c r="G848" t="s">
        <v>4590</v>
      </c>
    </row>
    <row r="849" spans="1:7" ht="45">
      <c r="A849" t="s">
        <v>147</v>
      </c>
      <c r="B849">
        <v>2015</v>
      </c>
      <c r="C849" t="b">
        <v>0</v>
      </c>
      <c r="D849">
        <v>4</v>
      </c>
      <c r="E849" s="8" t="s">
        <v>4590</v>
      </c>
      <c r="F849" s="8"/>
      <c r="G849" t="s">
        <v>4590</v>
      </c>
    </row>
    <row r="850" spans="1:7">
      <c r="A850" t="s">
        <v>147</v>
      </c>
      <c r="B850">
        <v>2015</v>
      </c>
      <c r="C850" t="b">
        <v>0</v>
      </c>
      <c r="D850">
        <v>5</v>
      </c>
      <c r="E850" t="s">
        <v>4590</v>
      </c>
      <c r="G850" t="s">
        <v>4590</v>
      </c>
    </row>
    <row r="851" spans="1:7">
      <c r="A851" t="s">
        <v>147</v>
      </c>
      <c r="B851">
        <v>2015</v>
      </c>
      <c r="C851" t="b">
        <v>0</v>
      </c>
      <c r="D851">
        <v>6</v>
      </c>
      <c r="E851" t="s">
        <v>4590</v>
      </c>
      <c r="F851" t="s">
        <v>7774</v>
      </c>
      <c r="G851" t="s">
        <v>4590</v>
      </c>
    </row>
    <row r="852" spans="1:7" ht="45">
      <c r="A852" t="s">
        <v>147</v>
      </c>
      <c r="B852">
        <v>2015</v>
      </c>
      <c r="C852" t="b">
        <v>0</v>
      </c>
      <c r="D852">
        <v>7</v>
      </c>
      <c r="E852" s="8" t="s">
        <v>4590</v>
      </c>
      <c r="F852" s="8"/>
      <c r="G852" t="s">
        <v>4590</v>
      </c>
    </row>
    <row r="853" spans="1:7">
      <c r="A853" t="s">
        <v>147</v>
      </c>
      <c r="B853">
        <v>2015</v>
      </c>
      <c r="C853" t="b">
        <v>0</v>
      </c>
      <c r="D853">
        <v>8</v>
      </c>
      <c r="E853" t="s">
        <v>4590</v>
      </c>
      <c r="G853" t="s">
        <v>4590</v>
      </c>
    </row>
    <row r="854" spans="1:7">
      <c r="A854" t="s">
        <v>147</v>
      </c>
      <c r="B854">
        <v>2015</v>
      </c>
      <c r="C854" t="b">
        <v>0</v>
      </c>
      <c r="D854">
        <v>9</v>
      </c>
      <c r="E854" t="s">
        <v>4590</v>
      </c>
      <c r="G854" t="s">
        <v>4590</v>
      </c>
    </row>
    <row r="855" spans="1:7">
      <c r="A855" t="s">
        <v>147</v>
      </c>
      <c r="B855">
        <v>2015</v>
      </c>
      <c r="C855" t="b">
        <v>0</v>
      </c>
      <c r="D855">
        <v>10</v>
      </c>
      <c r="E855" t="s">
        <v>4590</v>
      </c>
      <c r="G855" t="s">
        <v>4590</v>
      </c>
    </row>
    <row r="856" spans="1:7">
      <c r="A856" t="s">
        <v>147</v>
      </c>
      <c r="B856">
        <v>2015</v>
      </c>
      <c r="C856" t="b">
        <v>0</v>
      </c>
      <c r="D856">
        <v>11</v>
      </c>
      <c r="E856" t="s">
        <v>4590</v>
      </c>
      <c r="G856" t="s">
        <v>4590</v>
      </c>
    </row>
    <row r="857" spans="1:7" ht="45">
      <c r="A857" t="s">
        <v>147</v>
      </c>
      <c r="B857">
        <v>2015</v>
      </c>
      <c r="C857" t="b">
        <v>0</v>
      </c>
      <c r="D857">
        <v>12</v>
      </c>
      <c r="E857" s="8" t="s">
        <v>4590</v>
      </c>
      <c r="F857" s="8"/>
      <c r="G857" t="s">
        <v>4590</v>
      </c>
    </row>
    <row r="858" spans="1:7">
      <c r="A858" t="s">
        <v>147</v>
      </c>
      <c r="B858">
        <v>2015</v>
      </c>
      <c r="C858" t="b">
        <v>0</v>
      </c>
      <c r="D858">
        <v>13</v>
      </c>
      <c r="E858" t="s">
        <v>4590</v>
      </c>
      <c r="G858" t="s">
        <v>4590</v>
      </c>
    </row>
    <row r="859" spans="1:7">
      <c r="A859" t="s">
        <v>147</v>
      </c>
      <c r="B859">
        <v>2015</v>
      </c>
      <c r="C859" t="b">
        <v>0</v>
      </c>
      <c r="D859">
        <v>14</v>
      </c>
      <c r="E859" t="s">
        <v>4590</v>
      </c>
      <c r="G859" t="s">
        <v>4590</v>
      </c>
    </row>
    <row r="860" spans="1:7">
      <c r="A860" t="s">
        <v>147</v>
      </c>
      <c r="B860">
        <v>2015</v>
      </c>
      <c r="C860" t="b">
        <v>0</v>
      </c>
      <c r="D860">
        <v>15</v>
      </c>
      <c r="E860" t="s">
        <v>4590</v>
      </c>
      <c r="G860" t="s">
        <v>4590</v>
      </c>
    </row>
    <row r="861" spans="1:7">
      <c r="A861" t="s">
        <v>147</v>
      </c>
      <c r="B861">
        <v>2015</v>
      </c>
      <c r="C861" t="b">
        <v>0</v>
      </c>
      <c r="D861">
        <v>16</v>
      </c>
      <c r="E861" t="s">
        <v>4590</v>
      </c>
      <c r="G861" t="s">
        <v>4590</v>
      </c>
    </row>
    <row r="862" spans="1:7">
      <c r="A862" t="s">
        <v>147</v>
      </c>
      <c r="B862">
        <v>2015</v>
      </c>
      <c r="C862" t="b">
        <v>0</v>
      </c>
      <c r="D862">
        <v>17</v>
      </c>
      <c r="E862" t="s">
        <v>4590</v>
      </c>
      <c r="G862" t="s">
        <v>4590</v>
      </c>
    </row>
    <row r="863" spans="1:7">
      <c r="A863" t="s">
        <v>147</v>
      </c>
      <c r="B863">
        <v>2015</v>
      </c>
      <c r="C863" t="b">
        <v>0</v>
      </c>
      <c r="D863">
        <v>18</v>
      </c>
      <c r="E863" t="s">
        <v>4590</v>
      </c>
      <c r="G863" t="s">
        <v>4590</v>
      </c>
    </row>
    <row r="864" spans="1:7">
      <c r="A864" t="s">
        <v>147</v>
      </c>
      <c r="B864">
        <v>2015</v>
      </c>
      <c r="C864" t="b">
        <v>0</v>
      </c>
      <c r="D864">
        <v>19</v>
      </c>
      <c r="E864" t="s">
        <v>4590</v>
      </c>
      <c r="G864" t="s">
        <v>4590</v>
      </c>
    </row>
    <row r="865" spans="1:7">
      <c r="A865" t="s">
        <v>147</v>
      </c>
      <c r="B865">
        <v>2015</v>
      </c>
      <c r="C865" t="b">
        <v>0</v>
      </c>
      <c r="D865">
        <v>20</v>
      </c>
      <c r="E865" t="s">
        <v>4590</v>
      </c>
      <c r="G865" t="s">
        <v>4590</v>
      </c>
    </row>
    <row r="866" spans="1:7">
      <c r="A866" t="s">
        <v>147</v>
      </c>
      <c r="B866">
        <v>2015</v>
      </c>
      <c r="C866" t="b">
        <v>0</v>
      </c>
      <c r="D866">
        <v>21</v>
      </c>
      <c r="E866" t="s">
        <v>4590</v>
      </c>
      <c r="G866" t="s">
        <v>4590</v>
      </c>
    </row>
    <row r="867" spans="1:7">
      <c r="A867" t="s">
        <v>147</v>
      </c>
      <c r="B867">
        <v>2015</v>
      </c>
      <c r="C867" t="b">
        <v>0</v>
      </c>
      <c r="D867">
        <v>22</v>
      </c>
      <c r="E867" t="s">
        <v>4590</v>
      </c>
      <c r="G867" t="s">
        <v>4590</v>
      </c>
    </row>
    <row r="868" spans="1:7">
      <c r="A868" t="s">
        <v>147</v>
      </c>
      <c r="B868">
        <v>2015</v>
      </c>
      <c r="C868" t="b">
        <v>0</v>
      </c>
      <c r="D868">
        <v>23</v>
      </c>
      <c r="E868" t="s">
        <v>4590</v>
      </c>
      <c r="G868" t="s">
        <v>4590</v>
      </c>
    </row>
    <row r="869" spans="1:7">
      <c r="A869" t="s">
        <v>147</v>
      </c>
      <c r="B869">
        <v>2015</v>
      </c>
      <c r="C869" t="b">
        <v>0</v>
      </c>
      <c r="D869">
        <v>24</v>
      </c>
      <c r="E869" t="s">
        <v>4590</v>
      </c>
      <c r="G869" t="s">
        <v>4590</v>
      </c>
    </row>
    <row r="870" spans="1:7">
      <c r="A870" t="s">
        <v>147</v>
      </c>
      <c r="B870">
        <v>2015</v>
      </c>
      <c r="C870" t="b">
        <v>0</v>
      </c>
      <c r="D870">
        <v>25</v>
      </c>
      <c r="E870" t="s">
        <v>4590</v>
      </c>
      <c r="G870" t="s">
        <v>4590</v>
      </c>
    </row>
    <row r="871" spans="1:7">
      <c r="A871" t="s">
        <v>147</v>
      </c>
      <c r="B871">
        <v>2015</v>
      </c>
      <c r="C871" t="b">
        <v>0</v>
      </c>
      <c r="D871">
        <v>26</v>
      </c>
      <c r="E871" t="s">
        <v>4590</v>
      </c>
      <c r="G871" t="s">
        <v>4590</v>
      </c>
    </row>
    <row r="872" spans="1:7">
      <c r="A872" t="s">
        <v>147</v>
      </c>
      <c r="B872">
        <v>2015</v>
      </c>
      <c r="C872" t="b">
        <v>0</v>
      </c>
      <c r="D872">
        <v>27</v>
      </c>
      <c r="E872" t="s">
        <v>4590</v>
      </c>
      <c r="G872" t="s">
        <v>4590</v>
      </c>
    </row>
    <row r="873" spans="1:7">
      <c r="A873" t="s">
        <v>147</v>
      </c>
      <c r="B873">
        <v>2015</v>
      </c>
      <c r="C873" t="b">
        <v>0</v>
      </c>
      <c r="D873">
        <v>28</v>
      </c>
      <c r="E873" t="s">
        <v>4590</v>
      </c>
      <c r="G873" t="s">
        <v>4590</v>
      </c>
    </row>
    <row r="874" spans="1:7">
      <c r="A874" t="s">
        <v>147</v>
      </c>
      <c r="B874">
        <v>2015</v>
      </c>
      <c r="C874" t="b">
        <v>0</v>
      </c>
      <c r="D874">
        <v>29</v>
      </c>
      <c r="E874" t="s">
        <v>4590</v>
      </c>
      <c r="G874" t="s">
        <v>4590</v>
      </c>
    </row>
    <row r="875" spans="1:7">
      <c r="A875" t="s">
        <v>147</v>
      </c>
      <c r="B875">
        <v>2015</v>
      </c>
      <c r="C875" t="b">
        <v>0</v>
      </c>
      <c r="D875">
        <v>30</v>
      </c>
      <c r="E875" t="s">
        <v>4590</v>
      </c>
      <c r="G875" t="s">
        <v>4590</v>
      </c>
    </row>
    <row r="876" spans="1:7" ht="45">
      <c r="A876" t="s">
        <v>147</v>
      </c>
      <c r="B876">
        <v>2015</v>
      </c>
      <c r="C876" t="b">
        <v>0</v>
      </c>
      <c r="D876">
        <v>31</v>
      </c>
      <c r="E876" s="8" t="s">
        <v>4590</v>
      </c>
      <c r="F876" s="8"/>
      <c r="G876" t="s">
        <v>4590</v>
      </c>
    </row>
    <row r="877" spans="1:7">
      <c r="A877" t="s">
        <v>147</v>
      </c>
      <c r="B877">
        <v>2015</v>
      </c>
      <c r="C877" t="b">
        <v>0</v>
      </c>
      <c r="D877">
        <v>32</v>
      </c>
      <c r="E877" t="s">
        <v>4590</v>
      </c>
      <c r="G877" t="s">
        <v>4590</v>
      </c>
    </row>
    <row r="878" spans="1:7">
      <c r="A878" t="s">
        <v>147</v>
      </c>
      <c r="B878">
        <v>2015</v>
      </c>
      <c r="C878" t="b">
        <v>0</v>
      </c>
      <c r="D878">
        <v>33</v>
      </c>
      <c r="E878" t="s">
        <v>4590</v>
      </c>
      <c r="G878" t="s">
        <v>4590</v>
      </c>
    </row>
    <row r="879" spans="1:7">
      <c r="A879" t="s">
        <v>147</v>
      </c>
      <c r="B879">
        <v>2015</v>
      </c>
      <c r="C879" t="b">
        <v>0</v>
      </c>
      <c r="D879">
        <v>34</v>
      </c>
      <c r="E879" t="s">
        <v>4590</v>
      </c>
      <c r="G879" t="s">
        <v>4590</v>
      </c>
    </row>
    <row r="880" spans="1:7">
      <c r="A880" t="s">
        <v>147</v>
      </c>
      <c r="B880">
        <v>2015</v>
      </c>
      <c r="C880" t="b">
        <v>0</v>
      </c>
      <c r="D880">
        <v>35</v>
      </c>
      <c r="E880" t="s">
        <v>4590</v>
      </c>
      <c r="G880" t="s">
        <v>4590</v>
      </c>
    </row>
    <row r="881" spans="1:7">
      <c r="A881" t="s">
        <v>147</v>
      </c>
      <c r="B881">
        <v>2015</v>
      </c>
      <c r="C881" t="b">
        <v>0</v>
      </c>
      <c r="D881">
        <v>36</v>
      </c>
      <c r="E881" t="s">
        <v>4590</v>
      </c>
      <c r="G881" t="s">
        <v>4590</v>
      </c>
    </row>
    <row r="882" spans="1:7">
      <c r="A882" t="s">
        <v>147</v>
      </c>
      <c r="B882">
        <v>2015</v>
      </c>
      <c r="C882" t="b">
        <v>0</v>
      </c>
      <c r="D882">
        <v>37</v>
      </c>
      <c r="E882" t="s">
        <v>4590</v>
      </c>
      <c r="G882" t="s">
        <v>4590</v>
      </c>
    </row>
    <row r="883" spans="1:7">
      <c r="A883" t="s">
        <v>147</v>
      </c>
      <c r="B883">
        <v>2015</v>
      </c>
      <c r="C883" t="b">
        <v>0</v>
      </c>
      <c r="D883">
        <v>38</v>
      </c>
      <c r="E883" t="s">
        <v>4590</v>
      </c>
      <c r="G883" t="s">
        <v>4590</v>
      </c>
    </row>
    <row r="884" spans="1:7">
      <c r="A884" t="s">
        <v>147</v>
      </c>
      <c r="B884">
        <v>2015</v>
      </c>
      <c r="C884" t="b">
        <v>0</v>
      </c>
      <c r="D884">
        <v>39</v>
      </c>
      <c r="E884" t="s">
        <v>4590</v>
      </c>
      <c r="G884" t="s">
        <v>4590</v>
      </c>
    </row>
    <row r="885" spans="1:7">
      <c r="A885" t="s">
        <v>147</v>
      </c>
      <c r="B885">
        <v>2015</v>
      </c>
      <c r="C885" t="b">
        <v>0</v>
      </c>
      <c r="D885">
        <v>40</v>
      </c>
      <c r="E885" t="s">
        <v>4590</v>
      </c>
      <c r="G885" t="s">
        <v>4590</v>
      </c>
    </row>
    <row r="886" spans="1:7">
      <c r="A886" t="s">
        <v>147</v>
      </c>
      <c r="B886">
        <v>2015</v>
      </c>
      <c r="C886" t="b">
        <v>0</v>
      </c>
      <c r="D886">
        <v>41</v>
      </c>
      <c r="E886" t="s">
        <v>4590</v>
      </c>
      <c r="G886" t="s">
        <v>4590</v>
      </c>
    </row>
    <row r="887" spans="1:7">
      <c r="A887" t="s">
        <v>147</v>
      </c>
      <c r="B887">
        <v>2015</v>
      </c>
      <c r="C887" t="b">
        <v>0</v>
      </c>
      <c r="D887">
        <v>42</v>
      </c>
      <c r="E887" t="s">
        <v>4590</v>
      </c>
      <c r="F887" t="s">
        <v>4615</v>
      </c>
      <c r="G887" t="s">
        <v>4590</v>
      </c>
    </row>
    <row r="888" spans="1:7">
      <c r="A888" t="s">
        <v>147</v>
      </c>
      <c r="B888">
        <v>2015</v>
      </c>
      <c r="C888" t="b">
        <v>0</v>
      </c>
      <c r="D888">
        <v>43</v>
      </c>
      <c r="E888" t="s">
        <v>4590</v>
      </c>
      <c r="G888" t="s">
        <v>4590</v>
      </c>
    </row>
    <row r="889" spans="1:7">
      <c r="A889" t="s">
        <v>147</v>
      </c>
      <c r="B889">
        <v>2015</v>
      </c>
      <c r="C889" t="b">
        <v>0</v>
      </c>
      <c r="D889">
        <v>44</v>
      </c>
      <c r="E889" t="s">
        <v>4590</v>
      </c>
      <c r="G889" t="s">
        <v>4590</v>
      </c>
    </row>
    <row r="890" spans="1:7">
      <c r="A890" t="s">
        <v>147</v>
      </c>
      <c r="B890">
        <v>2015</v>
      </c>
      <c r="C890" t="b">
        <v>0</v>
      </c>
      <c r="D890">
        <v>45</v>
      </c>
      <c r="E890" t="s">
        <v>4590</v>
      </c>
      <c r="G890" t="s">
        <v>4590</v>
      </c>
    </row>
    <row r="891" spans="1:7">
      <c r="A891" t="s">
        <v>147</v>
      </c>
      <c r="B891">
        <v>2015</v>
      </c>
      <c r="C891" t="b">
        <v>0</v>
      </c>
      <c r="D891">
        <v>46</v>
      </c>
      <c r="E891" t="s">
        <v>4590</v>
      </c>
      <c r="F891" t="s">
        <v>7775</v>
      </c>
      <c r="G891" t="s">
        <v>4590</v>
      </c>
    </row>
    <row r="892" spans="1:7">
      <c r="A892" t="s">
        <v>147</v>
      </c>
      <c r="B892">
        <v>2015</v>
      </c>
      <c r="C892" t="b">
        <v>0</v>
      </c>
      <c r="D892">
        <v>47</v>
      </c>
      <c r="E892" t="s">
        <v>4590</v>
      </c>
      <c r="G892" t="s">
        <v>4590</v>
      </c>
    </row>
    <row r="893" spans="1:7">
      <c r="A893" t="s">
        <v>147</v>
      </c>
      <c r="B893">
        <v>2015</v>
      </c>
      <c r="C893" t="b">
        <v>0</v>
      </c>
      <c r="D893">
        <v>48</v>
      </c>
      <c r="E893" t="s">
        <v>4590</v>
      </c>
      <c r="G893" t="s">
        <v>4590</v>
      </c>
    </row>
    <row r="894" spans="1:7">
      <c r="A894" t="s">
        <v>147</v>
      </c>
      <c r="B894">
        <v>2015</v>
      </c>
      <c r="C894" t="b">
        <v>0</v>
      </c>
      <c r="D894">
        <v>49</v>
      </c>
      <c r="E894" t="s">
        <v>4590</v>
      </c>
      <c r="G894" t="s">
        <v>4590</v>
      </c>
    </row>
    <row r="895" spans="1:7">
      <c r="A895" t="s">
        <v>147</v>
      </c>
      <c r="B895">
        <v>2015</v>
      </c>
      <c r="C895" t="b">
        <v>0</v>
      </c>
      <c r="D895">
        <v>50</v>
      </c>
      <c r="E895" t="s">
        <v>4590</v>
      </c>
      <c r="G895" t="s">
        <v>4590</v>
      </c>
    </row>
    <row r="896" spans="1:7">
      <c r="A896" t="s">
        <v>147</v>
      </c>
      <c r="B896">
        <v>2015</v>
      </c>
      <c r="C896" t="b">
        <v>0</v>
      </c>
      <c r="D896">
        <v>51</v>
      </c>
      <c r="E896" t="s">
        <v>4590</v>
      </c>
      <c r="F896" t="s">
        <v>7776</v>
      </c>
      <c r="G896" t="s">
        <v>4590</v>
      </c>
    </row>
    <row r="897" spans="1:7">
      <c r="A897" t="s">
        <v>147</v>
      </c>
      <c r="B897">
        <v>2015</v>
      </c>
      <c r="C897" t="b">
        <v>0</v>
      </c>
      <c r="D897">
        <v>52</v>
      </c>
      <c r="E897" t="s">
        <v>4590</v>
      </c>
      <c r="G897" t="s">
        <v>4590</v>
      </c>
    </row>
    <row r="898" spans="1:7">
      <c r="A898" t="s">
        <v>147</v>
      </c>
      <c r="B898">
        <v>2015</v>
      </c>
      <c r="C898" t="b">
        <v>0</v>
      </c>
      <c r="D898">
        <v>53</v>
      </c>
      <c r="E898" t="s">
        <v>4590</v>
      </c>
      <c r="F898" t="s">
        <v>7777</v>
      </c>
      <c r="G898" t="s">
        <v>4590</v>
      </c>
    </row>
    <row r="899" spans="1:7">
      <c r="A899" t="s">
        <v>147</v>
      </c>
      <c r="B899">
        <v>2015</v>
      </c>
      <c r="C899" t="b">
        <v>0</v>
      </c>
      <c r="D899">
        <v>54</v>
      </c>
      <c r="E899" t="s">
        <v>4590</v>
      </c>
      <c r="G899" t="s">
        <v>4590</v>
      </c>
    </row>
    <row r="900" spans="1:7">
      <c r="A900" t="s">
        <v>147</v>
      </c>
      <c r="B900">
        <v>2015</v>
      </c>
      <c r="C900" t="b">
        <v>0</v>
      </c>
      <c r="D900">
        <v>55</v>
      </c>
      <c r="E900" t="s">
        <v>4590</v>
      </c>
      <c r="G900" t="s">
        <v>4590</v>
      </c>
    </row>
    <row r="901" spans="1:7">
      <c r="A901" t="s">
        <v>147</v>
      </c>
      <c r="B901">
        <v>2015</v>
      </c>
      <c r="C901" t="b">
        <v>0</v>
      </c>
      <c r="D901">
        <v>56</v>
      </c>
      <c r="E901" t="s">
        <v>4590</v>
      </c>
      <c r="G901" t="s">
        <v>4590</v>
      </c>
    </row>
    <row r="902" spans="1:7">
      <c r="A902" t="s">
        <v>147</v>
      </c>
      <c r="B902">
        <v>2015</v>
      </c>
      <c r="C902" t="b">
        <v>0</v>
      </c>
      <c r="D902">
        <v>57</v>
      </c>
      <c r="E902" t="s">
        <v>4590</v>
      </c>
      <c r="G902" t="s">
        <v>4590</v>
      </c>
    </row>
    <row r="903" spans="1:7">
      <c r="A903" t="s">
        <v>147</v>
      </c>
      <c r="B903">
        <v>2015</v>
      </c>
      <c r="C903" t="b">
        <v>0</v>
      </c>
      <c r="D903">
        <v>58</v>
      </c>
      <c r="E903" t="s">
        <v>4590</v>
      </c>
      <c r="G903" t="s">
        <v>4590</v>
      </c>
    </row>
    <row r="904" spans="1:7">
      <c r="A904" t="s">
        <v>147</v>
      </c>
      <c r="B904">
        <v>2015</v>
      </c>
      <c r="C904" t="b">
        <v>0</v>
      </c>
      <c r="D904">
        <v>59</v>
      </c>
      <c r="E904" t="s">
        <v>4590</v>
      </c>
      <c r="G904" t="s">
        <v>4590</v>
      </c>
    </row>
    <row r="905" spans="1:7">
      <c r="A905" t="s">
        <v>147</v>
      </c>
      <c r="B905">
        <v>2015</v>
      </c>
      <c r="C905" t="b">
        <v>0</v>
      </c>
      <c r="D905">
        <v>60</v>
      </c>
      <c r="E905" t="s">
        <v>4590</v>
      </c>
      <c r="G905" t="s">
        <v>4590</v>
      </c>
    </row>
    <row r="906" spans="1:7">
      <c r="A906" t="s">
        <v>147</v>
      </c>
      <c r="B906">
        <v>2015</v>
      </c>
      <c r="C906" t="b">
        <v>0</v>
      </c>
      <c r="D906">
        <v>61</v>
      </c>
      <c r="E906" t="s">
        <v>4590</v>
      </c>
      <c r="G906" t="s">
        <v>4590</v>
      </c>
    </row>
    <row r="907" spans="1:7">
      <c r="A907" t="s">
        <v>147</v>
      </c>
      <c r="B907">
        <v>2015</v>
      </c>
      <c r="C907" t="b">
        <v>0</v>
      </c>
      <c r="D907">
        <v>62</v>
      </c>
      <c r="E907" t="s">
        <v>4590</v>
      </c>
      <c r="G907" t="s">
        <v>4590</v>
      </c>
    </row>
    <row r="908" spans="1:7">
      <c r="A908" t="s">
        <v>147</v>
      </c>
      <c r="B908">
        <v>2015</v>
      </c>
      <c r="C908" t="b">
        <v>0</v>
      </c>
      <c r="D908">
        <v>63</v>
      </c>
      <c r="E908" t="s">
        <v>4590</v>
      </c>
      <c r="G908" t="s">
        <v>4590</v>
      </c>
    </row>
    <row r="909" spans="1:7">
      <c r="A909" t="s">
        <v>147</v>
      </c>
      <c r="B909">
        <v>2015</v>
      </c>
      <c r="C909" t="b">
        <v>0</v>
      </c>
      <c r="D909">
        <v>64</v>
      </c>
      <c r="E909" t="s">
        <v>4590</v>
      </c>
      <c r="F909" t="s">
        <v>7778</v>
      </c>
      <c r="G909" t="s">
        <v>4590</v>
      </c>
    </row>
    <row r="910" spans="1:7">
      <c r="A910" t="s">
        <v>147</v>
      </c>
      <c r="B910">
        <v>2015</v>
      </c>
      <c r="C910" t="b">
        <v>0</v>
      </c>
      <c r="D910">
        <v>65</v>
      </c>
      <c r="E910" t="s">
        <v>4590</v>
      </c>
      <c r="F910" t="s">
        <v>7778</v>
      </c>
      <c r="G910" t="s">
        <v>4590</v>
      </c>
    </row>
    <row r="911" spans="1:7">
      <c r="A911" t="s">
        <v>147</v>
      </c>
      <c r="B911">
        <v>2015</v>
      </c>
      <c r="C911" t="b">
        <v>0</v>
      </c>
      <c r="D911">
        <v>66</v>
      </c>
      <c r="E911" t="s">
        <v>4590</v>
      </c>
      <c r="G911" t="s">
        <v>4590</v>
      </c>
    </row>
    <row r="912" spans="1:7">
      <c r="A912" t="s">
        <v>147</v>
      </c>
      <c r="B912">
        <v>2015</v>
      </c>
      <c r="C912" t="b">
        <v>0</v>
      </c>
      <c r="D912">
        <v>67</v>
      </c>
      <c r="E912" t="s">
        <v>4590</v>
      </c>
      <c r="G912" t="s">
        <v>4590</v>
      </c>
    </row>
    <row r="913" spans="1:7">
      <c r="A913" t="s">
        <v>147</v>
      </c>
      <c r="B913">
        <v>2015</v>
      </c>
      <c r="C913" t="b">
        <v>0</v>
      </c>
      <c r="D913">
        <v>68</v>
      </c>
      <c r="E913" t="s">
        <v>4590</v>
      </c>
      <c r="G913" t="s">
        <v>4590</v>
      </c>
    </row>
    <row r="914" spans="1:7">
      <c r="A914" t="s">
        <v>147</v>
      </c>
      <c r="B914">
        <v>2015</v>
      </c>
      <c r="C914" t="b">
        <v>0</v>
      </c>
      <c r="D914">
        <v>69</v>
      </c>
      <c r="E914" t="s">
        <v>4590</v>
      </c>
      <c r="G914" t="s">
        <v>4590</v>
      </c>
    </row>
    <row r="915" spans="1:7">
      <c r="A915" t="s">
        <v>147</v>
      </c>
      <c r="B915">
        <v>2015</v>
      </c>
      <c r="C915" t="b">
        <v>0</v>
      </c>
      <c r="D915">
        <v>70</v>
      </c>
      <c r="E915" t="s">
        <v>4590</v>
      </c>
      <c r="G915" t="s">
        <v>4590</v>
      </c>
    </row>
    <row r="916" spans="1:7">
      <c r="A916" t="s">
        <v>147</v>
      </c>
      <c r="B916">
        <v>2015</v>
      </c>
      <c r="C916" t="b">
        <v>0</v>
      </c>
      <c r="D916">
        <v>71</v>
      </c>
      <c r="E916" t="s">
        <v>4590</v>
      </c>
      <c r="G916" t="s">
        <v>4590</v>
      </c>
    </row>
    <row r="917" spans="1:7">
      <c r="A917" t="s">
        <v>147</v>
      </c>
      <c r="B917">
        <v>2015</v>
      </c>
      <c r="C917" t="b">
        <v>0</v>
      </c>
      <c r="D917">
        <v>72</v>
      </c>
      <c r="E917" t="s">
        <v>4590</v>
      </c>
      <c r="G917" t="s">
        <v>4590</v>
      </c>
    </row>
    <row r="918" spans="1:7">
      <c r="A918" t="s">
        <v>147</v>
      </c>
      <c r="B918">
        <v>2015</v>
      </c>
      <c r="C918" t="b">
        <v>0</v>
      </c>
      <c r="D918">
        <v>73</v>
      </c>
      <c r="E918" t="s">
        <v>4590</v>
      </c>
      <c r="G918" t="s">
        <v>4590</v>
      </c>
    </row>
    <row r="919" spans="1:7">
      <c r="A919" t="s">
        <v>147</v>
      </c>
      <c r="B919">
        <v>2016</v>
      </c>
      <c r="C919" t="b">
        <v>0</v>
      </c>
      <c r="D919">
        <v>1</v>
      </c>
      <c r="E919" t="s">
        <v>4590</v>
      </c>
      <c r="G919" t="s">
        <v>4590</v>
      </c>
    </row>
    <row r="920" spans="1:7">
      <c r="A920" t="s">
        <v>147</v>
      </c>
      <c r="B920">
        <v>2016</v>
      </c>
      <c r="C920" t="b">
        <v>0</v>
      </c>
      <c r="D920">
        <v>2</v>
      </c>
      <c r="E920" t="s">
        <v>4590</v>
      </c>
      <c r="G920" t="s">
        <v>4590</v>
      </c>
    </row>
    <row r="921" spans="1:7">
      <c r="A921" t="s">
        <v>147</v>
      </c>
      <c r="B921">
        <v>2016</v>
      </c>
      <c r="C921" t="b">
        <v>0</v>
      </c>
      <c r="D921">
        <v>3</v>
      </c>
      <c r="E921" t="s">
        <v>4590</v>
      </c>
      <c r="G921" t="s">
        <v>4590</v>
      </c>
    </row>
    <row r="922" spans="1:7">
      <c r="A922" t="s">
        <v>147</v>
      </c>
      <c r="B922">
        <v>2016</v>
      </c>
      <c r="C922" t="b">
        <v>0</v>
      </c>
      <c r="D922">
        <v>4</v>
      </c>
      <c r="E922" t="s">
        <v>4590</v>
      </c>
      <c r="G922" t="s">
        <v>4590</v>
      </c>
    </row>
    <row r="923" spans="1:7">
      <c r="A923" t="s">
        <v>147</v>
      </c>
      <c r="B923">
        <v>2016</v>
      </c>
      <c r="C923" t="b">
        <v>0</v>
      </c>
      <c r="D923">
        <v>5</v>
      </c>
      <c r="E923" t="s">
        <v>4590</v>
      </c>
      <c r="G923" t="s">
        <v>4590</v>
      </c>
    </row>
    <row r="924" spans="1:7">
      <c r="A924" t="s">
        <v>147</v>
      </c>
      <c r="B924">
        <v>2016</v>
      </c>
      <c r="C924" t="b">
        <v>0</v>
      </c>
      <c r="D924">
        <v>6</v>
      </c>
      <c r="E924" t="s">
        <v>4590</v>
      </c>
      <c r="F924" t="s">
        <v>7779</v>
      </c>
      <c r="G924" t="s">
        <v>4590</v>
      </c>
    </row>
    <row r="925" spans="1:7">
      <c r="A925" t="s">
        <v>147</v>
      </c>
      <c r="B925">
        <v>2016</v>
      </c>
      <c r="C925" t="b">
        <v>0</v>
      </c>
      <c r="D925">
        <v>7</v>
      </c>
      <c r="E925" t="s">
        <v>4590</v>
      </c>
      <c r="G925" t="s">
        <v>4590</v>
      </c>
    </row>
    <row r="926" spans="1:7">
      <c r="A926" t="s">
        <v>147</v>
      </c>
      <c r="B926">
        <v>2016</v>
      </c>
      <c r="C926" t="b">
        <v>0</v>
      </c>
      <c r="D926">
        <v>8</v>
      </c>
      <c r="E926" t="s">
        <v>4590</v>
      </c>
      <c r="G926" t="s">
        <v>4590</v>
      </c>
    </row>
    <row r="927" spans="1:7">
      <c r="A927" t="s">
        <v>147</v>
      </c>
      <c r="B927">
        <v>2016</v>
      </c>
      <c r="C927" t="b">
        <v>0</v>
      </c>
      <c r="D927">
        <v>9</v>
      </c>
      <c r="E927" t="s">
        <v>4590</v>
      </c>
      <c r="G927" t="s">
        <v>4590</v>
      </c>
    </row>
    <row r="928" spans="1:7">
      <c r="A928" t="s">
        <v>147</v>
      </c>
      <c r="B928">
        <v>2016</v>
      </c>
      <c r="C928" t="b">
        <v>0</v>
      </c>
      <c r="D928">
        <v>10</v>
      </c>
      <c r="E928" t="s">
        <v>4590</v>
      </c>
      <c r="G928" t="s">
        <v>4590</v>
      </c>
    </row>
    <row r="929" spans="1:7">
      <c r="A929" t="s">
        <v>147</v>
      </c>
      <c r="B929">
        <v>2016</v>
      </c>
      <c r="C929" t="b">
        <v>0</v>
      </c>
      <c r="D929">
        <v>11</v>
      </c>
      <c r="E929" t="s">
        <v>4590</v>
      </c>
      <c r="G929" t="s">
        <v>4590</v>
      </c>
    </row>
    <row r="930" spans="1:7">
      <c r="A930" t="s">
        <v>147</v>
      </c>
      <c r="B930">
        <v>2016</v>
      </c>
      <c r="C930" t="b">
        <v>0</v>
      </c>
      <c r="D930">
        <v>12</v>
      </c>
      <c r="E930" t="s">
        <v>4590</v>
      </c>
      <c r="G930" t="s">
        <v>4590</v>
      </c>
    </row>
    <row r="931" spans="1:7">
      <c r="A931" t="s">
        <v>147</v>
      </c>
      <c r="B931">
        <v>2016</v>
      </c>
      <c r="C931" t="b">
        <v>0</v>
      </c>
      <c r="D931">
        <v>13</v>
      </c>
      <c r="E931" t="s">
        <v>4590</v>
      </c>
      <c r="G931" t="s">
        <v>4590</v>
      </c>
    </row>
    <row r="932" spans="1:7">
      <c r="A932" t="s">
        <v>147</v>
      </c>
      <c r="B932">
        <v>2016</v>
      </c>
      <c r="C932" t="b">
        <v>0</v>
      </c>
      <c r="D932">
        <v>14</v>
      </c>
      <c r="E932" t="s">
        <v>4590</v>
      </c>
      <c r="G932" t="s">
        <v>4590</v>
      </c>
    </row>
    <row r="933" spans="1:7">
      <c r="A933" t="s">
        <v>147</v>
      </c>
      <c r="B933">
        <v>2016</v>
      </c>
      <c r="C933" t="b">
        <v>0</v>
      </c>
      <c r="D933">
        <v>15</v>
      </c>
      <c r="E933" t="s">
        <v>4590</v>
      </c>
      <c r="G933" t="s">
        <v>4590</v>
      </c>
    </row>
    <row r="934" spans="1:7">
      <c r="A934" t="s">
        <v>147</v>
      </c>
      <c r="B934">
        <v>2016</v>
      </c>
      <c r="C934" t="b">
        <v>0</v>
      </c>
      <c r="D934">
        <v>16</v>
      </c>
      <c r="E934" t="s">
        <v>4590</v>
      </c>
      <c r="G934" t="s">
        <v>4590</v>
      </c>
    </row>
    <row r="935" spans="1:7">
      <c r="A935" t="s">
        <v>147</v>
      </c>
      <c r="B935">
        <v>2016</v>
      </c>
      <c r="C935" t="b">
        <v>0</v>
      </c>
      <c r="D935">
        <v>17</v>
      </c>
      <c r="E935" t="s">
        <v>4590</v>
      </c>
      <c r="G935" t="s">
        <v>4590</v>
      </c>
    </row>
    <row r="936" spans="1:7">
      <c r="A936" t="s">
        <v>147</v>
      </c>
      <c r="B936">
        <v>2016</v>
      </c>
      <c r="C936" t="b">
        <v>0</v>
      </c>
      <c r="D936">
        <v>18</v>
      </c>
      <c r="E936" t="s">
        <v>4590</v>
      </c>
      <c r="G936" t="s">
        <v>4590</v>
      </c>
    </row>
    <row r="937" spans="1:7">
      <c r="A937" t="s">
        <v>147</v>
      </c>
      <c r="B937">
        <v>2016</v>
      </c>
      <c r="C937" t="b">
        <v>0</v>
      </c>
      <c r="D937">
        <v>19</v>
      </c>
      <c r="E937" t="s">
        <v>4590</v>
      </c>
      <c r="G937" t="s">
        <v>4590</v>
      </c>
    </row>
    <row r="938" spans="1:7">
      <c r="A938" t="s">
        <v>147</v>
      </c>
      <c r="B938">
        <v>2016</v>
      </c>
      <c r="C938" t="b">
        <v>0</v>
      </c>
      <c r="D938">
        <v>20</v>
      </c>
      <c r="E938" t="s">
        <v>4590</v>
      </c>
      <c r="G938" t="s">
        <v>4590</v>
      </c>
    </row>
    <row r="939" spans="1:7">
      <c r="A939" t="s">
        <v>147</v>
      </c>
      <c r="B939">
        <v>2016</v>
      </c>
      <c r="C939" t="b">
        <v>0</v>
      </c>
      <c r="D939">
        <v>21</v>
      </c>
      <c r="E939" t="s">
        <v>4590</v>
      </c>
      <c r="G939" t="s">
        <v>4590</v>
      </c>
    </row>
    <row r="940" spans="1:7">
      <c r="A940" t="s">
        <v>147</v>
      </c>
      <c r="B940">
        <v>2016</v>
      </c>
      <c r="C940" t="b">
        <v>0</v>
      </c>
      <c r="D940">
        <v>22</v>
      </c>
      <c r="E940" t="s">
        <v>4590</v>
      </c>
      <c r="G940" t="s">
        <v>4590</v>
      </c>
    </row>
    <row r="941" spans="1:7">
      <c r="A941" t="s">
        <v>147</v>
      </c>
      <c r="B941">
        <v>2016</v>
      </c>
      <c r="C941" t="b">
        <v>0</v>
      </c>
      <c r="D941">
        <v>23</v>
      </c>
      <c r="E941" t="s">
        <v>4590</v>
      </c>
      <c r="G941" t="s">
        <v>4590</v>
      </c>
    </row>
    <row r="942" spans="1:7">
      <c r="A942" t="s">
        <v>147</v>
      </c>
      <c r="B942">
        <v>2016</v>
      </c>
      <c r="C942" t="b">
        <v>0</v>
      </c>
      <c r="D942">
        <v>24</v>
      </c>
      <c r="E942" t="s">
        <v>4590</v>
      </c>
      <c r="G942" t="s">
        <v>4590</v>
      </c>
    </row>
    <row r="943" spans="1:7">
      <c r="A943" t="s">
        <v>147</v>
      </c>
      <c r="B943">
        <v>2016</v>
      </c>
      <c r="C943" t="b">
        <v>0</v>
      </c>
      <c r="D943">
        <v>25</v>
      </c>
      <c r="E943" t="s">
        <v>4590</v>
      </c>
      <c r="G943" t="s">
        <v>4590</v>
      </c>
    </row>
    <row r="944" spans="1:7">
      <c r="A944" t="s">
        <v>147</v>
      </c>
      <c r="B944">
        <v>2016</v>
      </c>
      <c r="C944" t="b">
        <v>0</v>
      </c>
      <c r="D944">
        <v>26</v>
      </c>
      <c r="E944" t="s">
        <v>4590</v>
      </c>
      <c r="G944" t="s">
        <v>4590</v>
      </c>
    </row>
    <row r="945" spans="1:7">
      <c r="A945" t="s">
        <v>147</v>
      </c>
      <c r="B945">
        <v>2016</v>
      </c>
      <c r="C945" t="b">
        <v>0</v>
      </c>
      <c r="D945">
        <v>27</v>
      </c>
      <c r="E945" t="s">
        <v>4590</v>
      </c>
      <c r="G945" t="s">
        <v>4590</v>
      </c>
    </row>
    <row r="946" spans="1:7">
      <c r="A946" t="s">
        <v>147</v>
      </c>
      <c r="B946">
        <v>2016</v>
      </c>
      <c r="C946" t="b">
        <v>0</v>
      </c>
      <c r="D946">
        <v>28</v>
      </c>
      <c r="E946" t="s">
        <v>4590</v>
      </c>
      <c r="G946" t="s">
        <v>4590</v>
      </c>
    </row>
    <row r="947" spans="1:7">
      <c r="A947" t="s">
        <v>147</v>
      </c>
      <c r="B947">
        <v>2016</v>
      </c>
      <c r="C947" t="b">
        <v>0</v>
      </c>
      <c r="D947">
        <v>29</v>
      </c>
      <c r="E947" t="s">
        <v>4590</v>
      </c>
      <c r="G947" t="s">
        <v>4590</v>
      </c>
    </row>
    <row r="948" spans="1:7">
      <c r="A948" t="s">
        <v>147</v>
      </c>
      <c r="B948">
        <v>2016</v>
      </c>
      <c r="C948" t="b">
        <v>0</v>
      </c>
      <c r="D948">
        <v>30</v>
      </c>
      <c r="E948" t="s">
        <v>4590</v>
      </c>
      <c r="G948" t="s">
        <v>4590</v>
      </c>
    </row>
    <row r="949" spans="1:7">
      <c r="A949" t="s">
        <v>147</v>
      </c>
      <c r="B949">
        <v>2016</v>
      </c>
      <c r="C949" t="b">
        <v>0</v>
      </c>
      <c r="D949">
        <v>31</v>
      </c>
      <c r="E949" t="s">
        <v>4590</v>
      </c>
      <c r="G949" t="s">
        <v>4590</v>
      </c>
    </row>
    <row r="950" spans="1:7">
      <c r="A950" t="s">
        <v>147</v>
      </c>
      <c r="B950">
        <v>2016</v>
      </c>
      <c r="C950" t="b">
        <v>0</v>
      </c>
      <c r="D950">
        <v>32</v>
      </c>
      <c r="E950" t="s">
        <v>4590</v>
      </c>
      <c r="G950" t="s">
        <v>4590</v>
      </c>
    </row>
    <row r="951" spans="1:7">
      <c r="A951" t="s">
        <v>147</v>
      </c>
      <c r="B951">
        <v>2016</v>
      </c>
      <c r="C951" t="b">
        <v>0</v>
      </c>
      <c r="D951">
        <v>33</v>
      </c>
      <c r="E951" t="s">
        <v>4590</v>
      </c>
      <c r="G951" t="s">
        <v>4590</v>
      </c>
    </row>
    <row r="952" spans="1:7">
      <c r="A952" t="s">
        <v>147</v>
      </c>
      <c r="B952">
        <v>2016</v>
      </c>
      <c r="C952" t="b">
        <v>0</v>
      </c>
      <c r="D952">
        <v>34</v>
      </c>
      <c r="E952" t="s">
        <v>4590</v>
      </c>
      <c r="G952" t="s">
        <v>4590</v>
      </c>
    </row>
    <row r="953" spans="1:7">
      <c r="A953" t="s">
        <v>147</v>
      </c>
      <c r="B953">
        <v>2016</v>
      </c>
      <c r="C953" t="b">
        <v>0</v>
      </c>
      <c r="D953">
        <v>35</v>
      </c>
      <c r="E953" t="s">
        <v>4590</v>
      </c>
      <c r="G953" t="s">
        <v>4590</v>
      </c>
    </row>
    <row r="954" spans="1:7">
      <c r="A954" t="s">
        <v>147</v>
      </c>
      <c r="B954">
        <v>2016</v>
      </c>
      <c r="C954" t="b">
        <v>0</v>
      </c>
      <c r="D954">
        <v>36</v>
      </c>
      <c r="E954" t="s">
        <v>4590</v>
      </c>
      <c r="G954" t="s">
        <v>4590</v>
      </c>
    </row>
    <row r="955" spans="1:7">
      <c r="A955" t="s">
        <v>147</v>
      </c>
      <c r="B955">
        <v>2016</v>
      </c>
      <c r="C955" t="b">
        <v>0</v>
      </c>
      <c r="D955">
        <v>37</v>
      </c>
      <c r="E955" t="s">
        <v>4590</v>
      </c>
      <c r="G955" t="s">
        <v>4590</v>
      </c>
    </row>
    <row r="956" spans="1:7">
      <c r="A956" t="s">
        <v>147</v>
      </c>
      <c r="B956">
        <v>2016</v>
      </c>
      <c r="C956" t="b">
        <v>0</v>
      </c>
      <c r="D956">
        <v>38</v>
      </c>
      <c r="E956" t="s">
        <v>4590</v>
      </c>
      <c r="G956" t="s">
        <v>4590</v>
      </c>
    </row>
    <row r="957" spans="1:7">
      <c r="A957" t="s">
        <v>147</v>
      </c>
      <c r="B957">
        <v>2016</v>
      </c>
      <c r="C957" t="b">
        <v>0</v>
      </c>
      <c r="D957">
        <v>39</v>
      </c>
      <c r="E957" t="s">
        <v>4590</v>
      </c>
      <c r="G957" t="s">
        <v>4590</v>
      </c>
    </row>
    <row r="958" spans="1:7">
      <c r="A958" t="s">
        <v>147</v>
      </c>
      <c r="B958">
        <v>2016</v>
      </c>
      <c r="C958" t="b">
        <v>0</v>
      </c>
      <c r="D958">
        <v>40</v>
      </c>
      <c r="E958" t="s">
        <v>4590</v>
      </c>
      <c r="G958" t="s">
        <v>4590</v>
      </c>
    </row>
    <row r="959" spans="1:7">
      <c r="A959" t="s">
        <v>147</v>
      </c>
      <c r="B959">
        <v>2016</v>
      </c>
      <c r="C959" t="b">
        <v>0</v>
      </c>
      <c r="D959">
        <v>41</v>
      </c>
      <c r="E959" t="s">
        <v>4590</v>
      </c>
      <c r="G959" t="s">
        <v>4590</v>
      </c>
    </row>
    <row r="960" spans="1:7" ht="315">
      <c r="A960" t="s">
        <v>147</v>
      </c>
      <c r="B960">
        <v>2016</v>
      </c>
      <c r="C960" t="b">
        <v>0</v>
      </c>
      <c r="D960">
        <v>42</v>
      </c>
      <c r="E960" s="8" t="s">
        <v>4590</v>
      </c>
      <c r="F960" s="8" t="s">
        <v>7780</v>
      </c>
      <c r="G960" t="s">
        <v>4590</v>
      </c>
    </row>
    <row r="961" spans="1:7">
      <c r="A961" t="s">
        <v>147</v>
      </c>
      <c r="B961">
        <v>2016</v>
      </c>
      <c r="C961" t="b">
        <v>0</v>
      </c>
      <c r="D961">
        <v>43</v>
      </c>
      <c r="E961" t="s">
        <v>4590</v>
      </c>
      <c r="G961" t="s">
        <v>4590</v>
      </c>
    </row>
    <row r="962" spans="1:7">
      <c r="A962" t="s">
        <v>147</v>
      </c>
      <c r="B962">
        <v>2016</v>
      </c>
      <c r="C962" t="b">
        <v>0</v>
      </c>
      <c r="D962">
        <v>44</v>
      </c>
      <c r="E962" t="s">
        <v>4590</v>
      </c>
      <c r="G962" t="s">
        <v>4590</v>
      </c>
    </row>
    <row r="963" spans="1:7">
      <c r="A963" t="s">
        <v>147</v>
      </c>
      <c r="B963">
        <v>2016</v>
      </c>
      <c r="C963" t="b">
        <v>0</v>
      </c>
      <c r="D963">
        <v>45</v>
      </c>
      <c r="E963" t="s">
        <v>4590</v>
      </c>
      <c r="G963" t="s">
        <v>4590</v>
      </c>
    </row>
    <row r="964" spans="1:7">
      <c r="A964" t="s">
        <v>147</v>
      </c>
      <c r="B964">
        <v>2016</v>
      </c>
      <c r="C964" t="b">
        <v>0</v>
      </c>
      <c r="D964">
        <v>46</v>
      </c>
      <c r="E964" t="s">
        <v>4590</v>
      </c>
      <c r="F964" t="s">
        <v>7781</v>
      </c>
      <c r="G964" t="s">
        <v>4590</v>
      </c>
    </row>
    <row r="965" spans="1:7">
      <c r="A965" t="s">
        <v>147</v>
      </c>
      <c r="B965">
        <v>2016</v>
      </c>
      <c r="C965" t="b">
        <v>0</v>
      </c>
      <c r="D965">
        <v>47</v>
      </c>
      <c r="E965" t="s">
        <v>4590</v>
      </c>
      <c r="G965" t="s">
        <v>4590</v>
      </c>
    </row>
    <row r="966" spans="1:7">
      <c r="A966" t="s">
        <v>147</v>
      </c>
      <c r="B966">
        <v>2016</v>
      </c>
      <c r="C966" t="b">
        <v>0</v>
      </c>
      <c r="D966">
        <v>48</v>
      </c>
      <c r="E966" t="s">
        <v>4590</v>
      </c>
      <c r="G966" t="s">
        <v>4590</v>
      </c>
    </row>
    <row r="967" spans="1:7">
      <c r="A967" t="s">
        <v>147</v>
      </c>
      <c r="B967">
        <v>2016</v>
      </c>
      <c r="C967" t="b">
        <v>0</v>
      </c>
      <c r="D967">
        <v>49</v>
      </c>
      <c r="E967" t="s">
        <v>4590</v>
      </c>
      <c r="G967" t="s">
        <v>4590</v>
      </c>
    </row>
    <row r="968" spans="1:7">
      <c r="A968" t="s">
        <v>147</v>
      </c>
      <c r="B968">
        <v>2016</v>
      </c>
      <c r="C968" t="b">
        <v>0</v>
      </c>
      <c r="D968">
        <v>50</v>
      </c>
      <c r="E968" t="s">
        <v>4590</v>
      </c>
      <c r="G968" t="s">
        <v>4590</v>
      </c>
    </row>
    <row r="969" spans="1:7">
      <c r="A969" t="s">
        <v>147</v>
      </c>
      <c r="B969">
        <v>2016</v>
      </c>
      <c r="C969" t="b">
        <v>0</v>
      </c>
      <c r="D969">
        <v>51</v>
      </c>
      <c r="E969" t="s">
        <v>4590</v>
      </c>
      <c r="F969" t="s">
        <v>7782</v>
      </c>
      <c r="G969" t="s">
        <v>4590</v>
      </c>
    </row>
    <row r="970" spans="1:7">
      <c r="A970" t="s">
        <v>147</v>
      </c>
      <c r="B970">
        <v>2016</v>
      </c>
      <c r="C970" t="b">
        <v>0</v>
      </c>
      <c r="D970">
        <v>52</v>
      </c>
      <c r="E970" t="s">
        <v>4590</v>
      </c>
      <c r="G970" t="s">
        <v>4590</v>
      </c>
    </row>
    <row r="971" spans="1:7">
      <c r="A971" t="s">
        <v>147</v>
      </c>
      <c r="B971">
        <v>2016</v>
      </c>
      <c r="C971" t="b">
        <v>0</v>
      </c>
      <c r="D971">
        <v>53</v>
      </c>
      <c r="E971" t="s">
        <v>4590</v>
      </c>
      <c r="F971" t="s">
        <v>7783</v>
      </c>
      <c r="G971" t="s">
        <v>4590</v>
      </c>
    </row>
    <row r="972" spans="1:7">
      <c r="A972" t="s">
        <v>147</v>
      </c>
      <c r="B972">
        <v>2016</v>
      </c>
      <c r="C972" t="b">
        <v>0</v>
      </c>
      <c r="D972">
        <v>54</v>
      </c>
      <c r="E972" t="s">
        <v>4590</v>
      </c>
      <c r="G972" t="s">
        <v>4590</v>
      </c>
    </row>
    <row r="973" spans="1:7">
      <c r="A973" t="s">
        <v>147</v>
      </c>
      <c r="B973">
        <v>2016</v>
      </c>
      <c r="C973" t="b">
        <v>0</v>
      </c>
      <c r="D973">
        <v>55</v>
      </c>
      <c r="E973" t="s">
        <v>4590</v>
      </c>
      <c r="G973" t="s">
        <v>4590</v>
      </c>
    </row>
    <row r="974" spans="1:7">
      <c r="A974" t="s">
        <v>147</v>
      </c>
      <c r="B974">
        <v>2016</v>
      </c>
      <c r="C974" t="b">
        <v>0</v>
      </c>
      <c r="D974">
        <v>56</v>
      </c>
      <c r="E974" t="s">
        <v>4590</v>
      </c>
      <c r="G974" t="s">
        <v>4590</v>
      </c>
    </row>
    <row r="975" spans="1:7">
      <c r="A975" t="s">
        <v>147</v>
      </c>
      <c r="B975">
        <v>2016</v>
      </c>
      <c r="C975" t="b">
        <v>0</v>
      </c>
      <c r="D975">
        <v>57</v>
      </c>
      <c r="E975" t="s">
        <v>4590</v>
      </c>
      <c r="G975" t="s">
        <v>4590</v>
      </c>
    </row>
    <row r="976" spans="1:7">
      <c r="A976" t="s">
        <v>147</v>
      </c>
      <c r="B976">
        <v>2016</v>
      </c>
      <c r="C976" t="b">
        <v>0</v>
      </c>
      <c r="D976">
        <v>58</v>
      </c>
      <c r="E976" t="s">
        <v>4590</v>
      </c>
      <c r="G976" t="s">
        <v>4590</v>
      </c>
    </row>
    <row r="977" spans="1:7">
      <c r="A977" t="s">
        <v>147</v>
      </c>
      <c r="B977">
        <v>2016</v>
      </c>
      <c r="C977" t="b">
        <v>0</v>
      </c>
      <c r="D977">
        <v>59</v>
      </c>
      <c r="E977" t="s">
        <v>4590</v>
      </c>
      <c r="G977" t="s">
        <v>4590</v>
      </c>
    </row>
    <row r="978" spans="1:7">
      <c r="A978" t="s">
        <v>147</v>
      </c>
      <c r="B978">
        <v>2016</v>
      </c>
      <c r="C978" t="b">
        <v>0</v>
      </c>
      <c r="D978">
        <v>60</v>
      </c>
      <c r="E978" t="s">
        <v>4590</v>
      </c>
      <c r="G978" t="s">
        <v>4590</v>
      </c>
    </row>
    <row r="979" spans="1:7">
      <c r="A979" t="s">
        <v>147</v>
      </c>
      <c r="B979">
        <v>2016</v>
      </c>
      <c r="C979" t="b">
        <v>0</v>
      </c>
      <c r="D979">
        <v>61</v>
      </c>
      <c r="E979" t="s">
        <v>4590</v>
      </c>
      <c r="G979" t="s">
        <v>4590</v>
      </c>
    </row>
    <row r="980" spans="1:7">
      <c r="A980" t="s">
        <v>147</v>
      </c>
      <c r="B980">
        <v>2016</v>
      </c>
      <c r="C980" t="b">
        <v>0</v>
      </c>
      <c r="D980">
        <v>62</v>
      </c>
      <c r="E980" t="s">
        <v>4590</v>
      </c>
      <c r="G980" t="s">
        <v>4590</v>
      </c>
    </row>
    <row r="981" spans="1:7">
      <c r="A981" t="s">
        <v>147</v>
      </c>
      <c r="B981">
        <v>2016</v>
      </c>
      <c r="C981" t="b">
        <v>0</v>
      </c>
      <c r="D981">
        <v>63</v>
      </c>
      <c r="E981" t="s">
        <v>4590</v>
      </c>
      <c r="G981" t="s">
        <v>4590</v>
      </c>
    </row>
    <row r="982" spans="1:7">
      <c r="A982" t="s">
        <v>147</v>
      </c>
      <c r="B982">
        <v>2016</v>
      </c>
      <c r="C982" t="b">
        <v>0</v>
      </c>
      <c r="D982">
        <v>64</v>
      </c>
      <c r="E982" t="s">
        <v>4590</v>
      </c>
      <c r="G982" t="s">
        <v>4590</v>
      </c>
    </row>
    <row r="983" spans="1:7">
      <c r="A983" t="s">
        <v>147</v>
      </c>
      <c r="B983">
        <v>2016</v>
      </c>
      <c r="C983" t="b">
        <v>0</v>
      </c>
      <c r="D983">
        <v>65</v>
      </c>
      <c r="E983" t="s">
        <v>4590</v>
      </c>
      <c r="F983" t="s">
        <v>7784</v>
      </c>
      <c r="G983" t="s">
        <v>4590</v>
      </c>
    </row>
    <row r="984" spans="1:7">
      <c r="A984" t="s">
        <v>147</v>
      </c>
      <c r="B984">
        <v>2016</v>
      </c>
      <c r="C984" t="b">
        <v>0</v>
      </c>
      <c r="D984">
        <v>66</v>
      </c>
      <c r="E984" t="s">
        <v>4590</v>
      </c>
      <c r="G984" t="s">
        <v>4590</v>
      </c>
    </row>
    <row r="985" spans="1:7">
      <c r="A985" t="s">
        <v>147</v>
      </c>
      <c r="B985">
        <v>2016</v>
      </c>
      <c r="C985" t="b">
        <v>0</v>
      </c>
      <c r="D985">
        <v>67</v>
      </c>
      <c r="E985" t="s">
        <v>4590</v>
      </c>
      <c r="G985" t="s">
        <v>4590</v>
      </c>
    </row>
    <row r="986" spans="1:7">
      <c r="A986" t="s">
        <v>147</v>
      </c>
      <c r="B986">
        <v>2016</v>
      </c>
      <c r="C986" t="b">
        <v>0</v>
      </c>
      <c r="D986">
        <v>68</v>
      </c>
      <c r="E986" t="s">
        <v>4590</v>
      </c>
      <c r="G986" t="s">
        <v>4590</v>
      </c>
    </row>
    <row r="987" spans="1:7">
      <c r="A987" t="s">
        <v>147</v>
      </c>
      <c r="B987">
        <v>2016</v>
      </c>
      <c r="C987" t="b">
        <v>0</v>
      </c>
      <c r="D987">
        <v>69</v>
      </c>
      <c r="E987" t="s">
        <v>4590</v>
      </c>
      <c r="G987" t="s">
        <v>4590</v>
      </c>
    </row>
    <row r="988" spans="1:7">
      <c r="A988" t="s">
        <v>147</v>
      </c>
      <c r="B988">
        <v>2016</v>
      </c>
      <c r="C988" t="b">
        <v>0</v>
      </c>
      <c r="D988">
        <v>70</v>
      </c>
      <c r="E988" t="s">
        <v>4590</v>
      </c>
      <c r="G988" t="s">
        <v>4590</v>
      </c>
    </row>
    <row r="989" spans="1:7">
      <c r="A989" t="s">
        <v>147</v>
      </c>
      <c r="B989">
        <v>2016</v>
      </c>
      <c r="C989" t="b">
        <v>0</v>
      </c>
      <c r="D989">
        <v>71</v>
      </c>
      <c r="E989" t="s">
        <v>4590</v>
      </c>
      <c r="G989" t="s">
        <v>4590</v>
      </c>
    </row>
    <row r="990" spans="1:7">
      <c r="A990" t="s">
        <v>147</v>
      </c>
      <c r="B990">
        <v>2016</v>
      </c>
      <c r="C990" t="b">
        <v>0</v>
      </c>
      <c r="D990">
        <v>72</v>
      </c>
      <c r="E990" t="s">
        <v>4590</v>
      </c>
      <c r="G990" t="s">
        <v>4590</v>
      </c>
    </row>
    <row r="991" spans="1:7">
      <c r="A991" t="s">
        <v>147</v>
      </c>
      <c r="B991">
        <v>2016</v>
      </c>
      <c r="C991" t="b">
        <v>0</v>
      </c>
      <c r="D991">
        <v>73</v>
      </c>
      <c r="E991" t="s">
        <v>4590</v>
      </c>
      <c r="G991" t="s">
        <v>4590</v>
      </c>
    </row>
    <row r="992" spans="1:7">
      <c r="A992" t="s">
        <v>155</v>
      </c>
      <c r="B992">
        <v>2013</v>
      </c>
      <c r="C992" t="b">
        <v>0</v>
      </c>
      <c r="D992">
        <v>1</v>
      </c>
      <c r="E992" t="s">
        <v>4590</v>
      </c>
      <c r="F992" t="s">
        <v>7785</v>
      </c>
      <c r="G992" t="s">
        <v>4590</v>
      </c>
    </row>
    <row r="993" spans="1:7">
      <c r="A993" t="s">
        <v>155</v>
      </c>
      <c r="B993">
        <v>2013</v>
      </c>
      <c r="C993" t="b">
        <v>0</v>
      </c>
      <c r="D993">
        <v>2</v>
      </c>
      <c r="E993" t="s">
        <v>4590</v>
      </c>
      <c r="G993" t="s">
        <v>4590</v>
      </c>
    </row>
    <row r="994" spans="1:7">
      <c r="A994" t="s">
        <v>155</v>
      </c>
      <c r="B994">
        <v>2013</v>
      </c>
      <c r="C994" t="b">
        <v>0</v>
      </c>
      <c r="D994">
        <v>3</v>
      </c>
      <c r="E994" t="s">
        <v>4590</v>
      </c>
      <c r="F994" t="s">
        <v>7786</v>
      </c>
      <c r="G994" t="s">
        <v>4590</v>
      </c>
    </row>
    <row r="995" spans="1:7">
      <c r="A995" t="s">
        <v>155</v>
      </c>
      <c r="B995">
        <v>2013</v>
      </c>
      <c r="C995" t="b">
        <v>0</v>
      </c>
      <c r="D995">
        <v>4</v>
      </c>
      <c r="E995" t="s">
        <v>4590</v>
      </c>
      <c r="F995" t="s">
        <v>7787</v>
      </c>
      <c r="G995" t="s">
        <v>4590</v>
      </c>
    </row>
    <row r="996" spans="1:7">
      <c r="A996" t="s">
        <v>155</v>
      </c>
      <c r="B996">
        <v>2013</v>
      </c>
      <c r="C996" t="b">
        <v>0</v>
      </c>
      <c r="D996">
        <v>5</v>
      </c>
      <c r="E996" t="s">
        <v>4590</v>
      </c>
      <c r="G996" t="s">
        <v>4590</v>
      </c>
    </row>
    <row r="997" spans="1:7">
      <c r="A997" t="s">
        <v>155</v>
      </c>
      <c r="B997">
        <v>2013</v>
      </c>
      <c r="C997" t="b">
        <v>0</v>
      </c>
      <c r="D997">
        <v>6</v>
      </c>
      <c r="E997" t="s">
        <v>4590</v>
      </c>
      <c r="G997" t="s">
        <v>4590</v>
      </c>
    </row>
    <row r="998" spans="1:7">
      <c r="A998" t="s">
        <v>155</v>
      </c>
      <c r="B998">
        <v>2013</v>
      </c>
      <c r="C998" t="b">
        <v>0</v>
      </c>
      <c r="D998">
        <v>7</v>
      </c>
      <c r="E998" t="s">
        <v>4590</v>
      </c>
      <c r="G998" t="s">
        <v>4590</v>
      </c>
    </row>
    <row r="999" spans="1:7">
      <c r="A999" t="s">
        <v>155</v>
      </c>
      <c r="B999">
        <v>2013</v>
      </c>
      <c r="C999" t="b">
        <v>0</v>
      </c>
      <c r="D999">
        <v>8</v>
      </c>
      <c r="E999" t="s">
        <v>4590</v>
      </c>
      <c r="G999" t="s">
        <v>4590</v>
      </c>
    </row>
    <row r="1000" spans="1:7">
      <c r="A1000" t="s">
        <v>155</v>
      </c>
      <c r="B1000">
        <v>2013</v>
      </c>
      <c r="C1000" t="b">
        <v>0</v>
      </c>
      <c r="D1000">
        <v>9</v>
      </c>
      <c r="E1000" t="s">
        <v>4590</v>
      </c>
      <c r="G1000" t="s">
        <v>4590</v>
      </c>
    </row>
    <row r="1001" spans="1:7">
      <c r="A1001" t="s">
        <v>155</v>
      </c>
      <c r="B1001">
        <v>2013</v>
      </c>
      <c r="C1001" t="b">
        <v>0</v>
      </c>
      <c r="D1001">
        <v>10</v>
      </c>
      <c r="E1001" t="s">
        <v>4590</v>
      </c>
      <c r="F1001" t="s">
        <v>7788</v>
      </c>
      <c r="G1001" t="s">
        <v>4590</v>
      </c>
    </row>
    <row r="1002" spans="1:7">
      <c r="A1002" t="s">
        <v>155</v>
      </c>
      <c r="B1002">
        <v>2013</v>
      </c>
      <c r="C1002" t="b">
        <v>0</v>
      </c>
      <c r="D1002">
        <v>11</v>
      </c>
      <c r="E1002" t="s">
        <v>4590</v>
      </c>
      <c r="G1002" t="s">
        <v>4590</v>
      </c>
    </row>
    <row r="1003" spans="1:7">
      <c r="A1003" t="s">
        <v>155</v>
      </c>
      <c r="B1003">
        <v>2013</v>
      </c>
      <c r="C1003" t="b">
        <v>0</v>
      </c>
      <c r="D1003">
        <v>12</v>
      </c>
      <c r="E1003" t="s">
        <v>4590</v>
      </c>
      <c r="G1003" t="s">
        <v>4590</v>
      </c>
    </row>
    <row r="1004" spans="1:7">
      <c r="A1004" t="s">
        <v>155</v>
      </c>
      <c r="B1004">
        <v>2013</v>
      </c>
      <c r="C1004" t="b">
        <v>0</v>
      </c>
      <c r="D1004">
        <v>13</v>
      </c>
      <c r="E1004" t="s">
        <v>4590</v>
      </c>
      <c r="G1004" t="s">
        <v>4590</v>
      </c>
    </row>
    <row r="1005" spans="1:7">
      <c r="A1005" t="s">
        <v>155</v>
      </c>
      <c r="B1005">
        <v>2013</v>
      </c>
      <c r="C1005" t="b">
        <v>0</v>
      </c>
      <c r="D1005">
        <v>14</v>
      </c>
      <c r="E1005" t="s">
        <v>4590</v>
      </c>
      <c r="G1005" t="s">
        <v>4590</v>
      </c>
    </row>
    <row r="1006" spans="1:7">
      <c r="A1006" t="s">
        <v>155</v>
      </c>
      <c r="B1006">
        <v>2013</v>
      </c>
      <c r="C1006" t="b">
        <v>0</v>
      </c>
      <c r="D1006">
        <v>15</v>
      </c>
      <c r="E1006" t="s">
        <v>4590</v>
      </c>
      <c r="F1006" t="s">
        <v>7789</v>
      </c>
      <c r="G1006" t="s">
        <v>4590</v>
      </c>
    </row>
    <row r="1007" spans="1:7">
      <c r="A1007" t="s">
        <v>155</v>
      </c>
      <c r="B1007">
        <v>2013</v>
      </c>
      <c r="C1007" t="b">
        <v>0</v>
      </c>
      <c r="D1007">
        <v>16</v>
      </c>
      <c r="E1007" t="s">
        <v>4590</v>
      </c>
      <c r="F1007" t="s">
        <v>7790</v>
      </c>
      <c r="G1007" t="s">
        <v>4590</v>
      </c>
    </row>
    <row r="1008" spans="1:7">
      <c r="A1008" t="s">
        <v>155</v>
      </c>
      <c r="B1008">
        <v>2013</v>
      </c>
      <c r="C1008" t="b">
        <v>0</v>
      </c>
      <c r="D1008">
        <v>17</v>
      </c>
      <c r="E1008" t="s">
        <v>4590</v>
      </c>
      <c r="G1008" t="s">
        <v>4590</v>
      </c>
    </row>
    <row r="1009" spans="1:7">
      <c r="A1009" t="s">
        <v>155</v>
      </c>
      <c r="B1009">
        <v>2013</v>
      </c>
      <c r="C1009" t="b">
        <v>0</v>
      </c>
      <c r="D1009">
        <v>18</v>
      </c>
      <c r="E1009" t="s">
        <v>4590</v>
      </c>
      <c r="G1009" t="s">
        <v>4590</v>
      </c>
    </row>
    <row r="1010" spans="1:7">
      <c r="A1010" t="s">
        <v>155</v>
      </c>
      <c r="B1010">
        <v>2013</v>
      </c>
      <c r="C1010" t="b">
        <v>0</v>
      </c>
      <c r="D1010">
        <v>19</v>
      </c>
      <c r="E1010" t="s">
        <v>4590</v>
      </c>
      <c r="F1010" t="s">
        <v>7791</v>
      </c>
      <c r="G1010" t="s">
        <v>4590</v>
      </c>
    </row>
    <row r="1011" spans="1:7">
      <c r="A1011" t="s">
        <v>155</v>
      </c>
      <c r="B1011">
        <v>2013</v>
      </c>
      <c r="C1011" t="b">
        <v>0</v>
      </c>
      <c r="D1011">
        <v>20</v>
      </c>
      <c r="E1011" t="s">
        <v>4590</v>
      </c>
      <c r="F1011" t="s">
        <v>7792</v>
      </c>
      <c r="G1011" t="s">
        <v>4590</v>
      </c>
    </row>
    <row r="1012" spans="1:7">
      <c r="A1012" t="s">
        <v>155</v>
      </c>
      <c r="B1012">
        <v>2013</v>
      </c>
      <c r="C1012" t="b">
        <v>0</v>
      </c>
      <c r="D1012">
        <v>21</v>
      </c>
      <c r="E1012" t="s">
        <v>4590</v>
      </c>
      <c r="F1012" t="s">
        <v>7793</v>
      </c>
      <c r="G1012" t="s">
        <v>4590</v>
      </c>
    </row>
    <row r="1013" spans="1:7">
      <c r="A1013" t="s">
        <v>155</v>
      </c>
      <c r="B1013">
        <v>2013</v>
      </c>
      <c r="C1013" t="b">
        <v>0</v>
      </c>
      <c r="D1013">
        <v>22</v>
      </c>
      <c r="E1013" t="s">
        <v>4590</v>
      </c>
      <c r="G1013" t="s">
        <v>4590</v>
      </c>
    </row>
    <row r="1014" spans="1:7">
      <c r="A1014" t="s">
        <v>155</v>
      </c>
      <c r="B1014">
        <v>2013</v>
      </c>
      <c r="C1014" t="b">
        <v>0</v>
      </c>
      <c r="D1014">
        <v>23</v>
      </c>
      <c r="E1014" t="s">
        <v>4590</v>
      </c>
      <c r="F1014" t="s">
        <v>7794</v>
      </c>
      <c r="G1014" t="s">
        <v>4590</v>
      </c>
    </row>
    <row r="1015" spans="1:7">
      <c r="A1015" t="s">
        <v>155</v>
      </c>
      <c r="B1015">
        <v>2013</v>
      </c>
      <c r="C1015" t="b">
        <v>0</v>
      </c>
      <c r="D1015">
        <v>24</v>
      </c>
      <c r="E1015" t="s">
        <v>4590</v>
      </c>
      <c r="G1015" t="s">
        <v>4590</v>
      </c>
    </row>
    <row r="1016" spans="1:7">
      <c r="A1016" t="s">
        <v>155</v>
      </c>
      <c r="B1016">
        <v>2013</v>
      </c>
      <c r="C1016" t="b">
        <v>0</v>
      </c>
      <c r="D1016">
        <v>25</v>
      </c>
      <c r="E1016" t="s">
        <v>4590</v>
      </c>
      <c r="G1016" t="s">
        <v>4590</v>
      </c>
    </row>
    <row r="1017" spans="1:7">
      <c r="A1017" t="s">
        <v>155</v>
      </c>
      <c r="B1017">
        <v>2013</v>
      </c>
      <c r="C1017" t="b">
        <v>0</v>
      </c>
      <c r="D1017">
        <v>26</v>
      </c>
      <c r="E1017" t="s">
        <v>4590</v>
      </c>
      <c r="F1017" t="s">
        <v>7795</v>
      </c>
      <c r="G1017" t="s">
        <v>4590</v>
      </c>
    </row>
    <row r="1018" spans="1:7">
      <c r="A1018" t="s">
        <v>155</v>
      </c>
      <c r="B1018">
        <v>2013</v>
      </c>
      <c r="C1018" t="b">
        <v>0</v>
      </c>
      <c r="D1018">
        <v>27</v>
      </c>
      <c r="E1018" t="s">
        <v>4590</v>
      </c>
      <c r="F1018" t="s">
        <v>7796</v>
      </c>
      <c r="G1018" t="s">
        <v>4590</v>
      </c>
    </row>
    <row r="1019" spans="1:7">
      <c r="A1019" t="s">
        <v>155</v>
      </c>
      <c r="B1019">
        <v>2013</v>
      </c>
      <c r="C1019" t="b">
        <v>0</v>
      </c>
      <c r="D1019">
        <v>28</v>
      </c>
      <c r="E1019" t="s">
        <v>4590</v>
      </c>
      <c r="F1019" t="s">
        <v>7797</v>
      </c>
      <c r="G1019" t="s">
        <v>4590</v>
      </c>
    </row>
    <row r="1020" spans="1:7">
      <c r="A1020" t="s">
        <v>155</v>
      </c>
      <c r="B1020">
        <v>2013</v>
      </c>
      <c r="C1020" t="b">
        <v>0</v>
      </c>
      <c r="D1020">
        <v>29</v>
      </c>
      <c r="E1020" t="s">
        <v>4590</v>
      </c>
      <c r="G1020" t="s">
        <v>4590</v>
      </c>
    </row>
    <row r="1021" spans="1:7">
      <c r="A1021" t="s">
        <v>155</v>
      </c>
      <c r="B1021">
        <v>2013</v>
      </c>
      <c r="C1021" t="b">
        <v>0</v>
      </c>
      <c r="D1021">
        <v>30</v>
      </c>
      <c r="E1021" t="s">
        <v>4590</v>
      </c>
      <c r="G1021" t="s">
        <v>4590</v>
      </c>
    </row>
    <row r="1022" spans="1:7">
      <c r="A1022" t="s">
        <v>155</v>
      </c>
      <c r="B1022">
        <v>2013</v>
      </c>
      <c r="C1022" t="b">
        <v>0</v>
      </c>
      <c r="D1022">
        <v>31</v>
      </c>
      <c r="E1022" t="s">
        <v>4590</v>
      </c>
      <c r="G1022" t="s">
        <v>4590</v>
      </c>
    </row>
    <row r="1023" spans="1:7">
      <c r="A1023" t="s">
        <v>155</v>
      </c>
      <c r="B1023">
        <v>2013</v>
      </c>
      <c r="C1023" t="b">
        <v>0</v>
      </c>
      <c r="D1023">
        <v>32</v>
      </c>
      <c r="E1023" t="s">
        <v>4590</v>
      </c>
      <c r="F1023" t="s">
        <v>7798</v>
      </c>
      <c r="G1023" t="s">
        <v>4590</v>
      </c>
    </row>
    <row r="1024" spans="1:7">
      <c r="A1024" t="s">
        <v>155</v>
      </c>
      <c r="B1024">
        <v>2013</v>
      </c>
      <c r="C1024" t="b">
        <v>0</v>
      </c>
      <c r="D1024">
        <v>33</v>
      </c>
      <c r="E1024" t="s">
        <v>4590</v>
      </c>
      <c r="G1024" t="s">
        <v>4590</v>
      </c>
    </row>
    <row r="1025" spans="1:7">
      <c r="A1025" t="s">
        <v>155</v>
      </c>
      <c r="B1025">
        <v>2013</v>
      </c>
      <c r="C1025" t="b">
        <v>0</v>
      </c>
      <c r="D1025">
        <v>34</v>
      </c>
      <c r="E1025" t="s">
        <v>4590</v>
      </c>
      <c r="G1025" t="s">
        <v>4590</v>
      </c>
    </row>
    <row r="1026" spans="1:7">
      <c r="A1026" t="s">
        <v>155</v>
      </c>
      <c r="B1026">
        <v>2013</v>
      </c>
      <c r="C1026" t="b">
        <v>0</v>
      </c>
      <c r="D1026">
        <v>35</v>
      </c>
      <c r="E1026" t="s">
        <v>4590</v>
      </c>
      <c r="G1026" t="s">
        <v>4590</v>
      </c>
    </row>
    <row r="1027" spans="1:7">
      <c r="A1027" t="s">
        <v>155</v>
      </c>
      <c r="B1027">
        <v>2013</v>
      </c>
      <c r="C1027" t="b">
        <v>0</v>
      </c>
      <c r="D1027">
        <v>36</v>
      </c>
      <c r="E1027" t="s">
        <v>4590</v>
      </c>
      <c r="G1027" t="s">
        <v>4590</v>
      </c>
    </row>
    <row r="1028" spans="1:7">
      <c r="A1028" t="s">
        <v>155</v>
      </c>
      <c r="B1028">
        <v>2013</v>
      </c>
      <c r="C1028" t="b">
        <v>0</v>
      </c>
      <c r="D1028">
        <v>37</v>
      </c>
      <c r="E1028" t="s">
        <v>4590</v>
      </c>
      <c r="G1028" t="s">
        <v>4590</v>
      </c>
    </row>
    <row r="1029" spans="1:7">
      <c r="A1029" t="s">
        <v>155</v>
      </c>
      <c r="B1029">
        <v>2013</v>
      </c>
      <c r="C1029" t="b">
        <v>0</v>
      </c>
      <c r="D1029">
        <v>38</v>
      </c>
      <c r="E1029" t="s">
        <v>4590</v>
      </c>
      <c r="G1029" t="s">
        <v>4590</v>
      </c>
    </row>
    <row r="1030" spans="1:7">
      <c r="A1030" t="s">
        <v>155</v>
      </c>
      <c r="B1030">
        <v>2013</v>
      </c>
      <c r="C1030" t="b">
        <v>0</v>
      </c>
      <c r="D1030">
        <v>39</v>
      </c>
      <c r="E1030" t="s">
        <v>4590</v>
      </c>
      <c r="G1030" t="s">
        <v>4590</v>
      </c>
    </row>
    <row r="1031" spans="1:7">
      <c r="A1031" t="s">
        <v>155</v>
      </c>
      <c r="B1031">
        <v>2013</v>
      </c>
      <c r="C1031" t="b">
        <v>0</v>
      </c>
      <c r="D1031">
        <v>40</v>
      </c>
      <c r="E1031" t="s">
        <v>4590</v>
      </c>
      <c r="G1031" t="s">
        <v>4590</v>
      </c>
    </row>
    <row r="1032" spans="1:7">
      <c r="A1032" t="s">
        <v>155</v>
      </c>
      <c r="B1032">
        <v>2013</v>
      </c>
      <c r="C1032" t="b">
        <v>0</v>
      </c>
      <c r="D1032">
        <v>41</v>
      </c>
      <c r="E1032" t="s">
        <v>4590</v>
      </c>
      <c r="F1032" t="s">
        <v>7799</v>
      </c>
      <c r="G1032" t="s">
        <v>4590</v>
      </c>
    </row>
    <row r="1033" spans="1:7">
      <c r="A1033" t="s">
        <v>155</v>
      </c>
      <c r="B1033">
        <v>2013</v>
      </c>
      <c r="C1033" t="b">
        <v>0</v>
      </c>
      <c r="D1033">
        <v>42</v>
      </c>
      <c r="E1033" t="s">
        <v>4590</v>
      </c>
      <c r="F1033" t="s">
        <v>7800</v>
      </c>
      <c r="G1033" t="s">
        <v>4590</v>
      </c>
    </row>
    <row r="1034" spans="1:7">
      <c r="A1034" t="s">
        <v>155</v>
      </c>
      <c r="B1034">
        <v>2013</v>
      </c>
      <c r="C1034" t="b">
        <v>0</v>
      </c>
      <c r="D1034">
        <v>43</v>
      </c>
      <c r="E1034" t="s">
        <v>4590</v>
      </c>
      <c r="G1034" t="s">
        <v>4590</v>
      </c>
    </row>
    <row r="1035" spans="1:7">
      <c r="A1035" t="s">
        <v>155</v>
      </c>
      <c r="B1035">
        <v>2013</v>
      </c>
      <c r="C1035" t="b">
        <v>0</v>
      </c>
      <c r="D1035">
        <v>44</v>
      </c>
      <c r="E1035" t="s">
        <v>4590</v>
      </c>
      <c r="F1035" t="s">
        <v>7794</v>
      </c>
      <c r="G1035" t="s">
        <v>4590</v>
      </c>
    </row>
    <row r="1036" spans="1:7">
      <c r="A1036" t="s">
        <v>155</v>
      </c>
      <c r="B1036">
        <v>2013</v>
      </c>
      <c r="C1036" t="b">
        <v>0</v>
      </c>
      <c r="D1036">
        <v>45</v>
      </c>
      <c r="E1036" t="s">
        <v>4590</v>
      </c>
      <c r="G1036" t="s">
        <v>4590</v>
      </c>
    </row>
    <row r="1037" spans="1:7">
      <c r="A1037" t="s">
        <v>155</v>
      </c>
      <c r="B1037">
        <v>2013</v>
      </c>
      <c r="C1037" t="b">
        <v>0</v>
      </c>
      <c r="D1037">
        <v>46</v>
      </c>
      <c r="E1037" t="s">
        <v>4590</v>
      </c>
      <c r="F1037" t="s">
        <v>7801</v>
      </c>
      <c r="G1037" t="s">
        <v>4590</v>
      </c>
    </row>
    <row r="1038" spans="1:7">
      <c r="A1038" t="s">
        <v>155</v>
      </c>
      <c r="B1038">
        <v>2013</v>
      </c>
      <c r="C1038" t="b">
        <v>0</v>
      </c>
      <c r="D1038">
        <v>47</v>
      </c>
      <c r="E1038" t="s">
        <v>4590</v>
      </c>
      <c r="G1038" t="s">
        <v>4590</v>
      </c>
    </row>
    <row r="1039" spans="1:7">
      <c r="A1039" t="s">
        <v>155</v>
      </c>
      <c r="B1039">
        <v>2013</v>
      </c>
      <c r="C1039" t="b">
        <v>0</v>
      </c>
      <c r="D1039">
        <v>48</v>
      </c>
      <c r="E1039" t="s">
        <v>4590</v>
      </c>
      <c r="F1039" t="s">
        <v>7802</v>
      </c>
      <c r="G1039" t="s">
        <v>4590</v>
      </c>
    </row>
    <row r="1040" spans="1:7">
      <c r="A1040" t="s">
        <v>155</v>
      </c>
      <c r="B1040">
        <v>2013</v>
      </c>
      <c r="C1040" t="b">
        <v>0</v>
      </c>
      <c r="D1040">
        <v>49</v>
      </c>
      <c r="E1040" t="s">
        <v>4590</v>
      </c>
      <c r="G1040" t="s">
        <v>4590</v>
      </c>
    </row>
    <row r="1041" spans="1:7">
      <c r="A1041" t="s">
        <v>155</v>
      </c>
      <c r="B1041">
        <v>2013</v>
      </c>
      <c r="C1041" t="b">
        <v>0</v>
      </c>
      <c r="D1041">
        <v>50</v>
      </c>
      <c r="E1041" t="s">
        <v>4590</v>
      </c>
      <c r="G1041" t="s">
        <v>4590</v>
      </c>
    </row>
    <row r="1042" spans="1:7">
      <c r="A1042" t="s">
        <v>155</v>
      </c>
      <c r="B1042">
        <v>2013</v>
      </c>
      <c r="C1042" t="b">
        <v>0</v>
      </c>
      <c r="D1042">
        <v>51</v>
      </c>
      <c r="E1042" t="s">
        <v>4590</v>
      </c>
      <c r="F1042" t="s">
        <v>7803</v>
      </c>
      <c r="G1042" t="s">
        <v>4590</v>
      </c>
    </row>
    <row r="1043" spans="1:7">
      <c r="A1043" t="s">
        <v>155</v>
      </c>
      <c r="B1043">
        <v>2013</v>
      </c>
      <c r="C1043" t="b">
        <v>0</v>
      </c>
      <c r="D1043">
        <v>52</v>
      </c>
      <c r="E1043" t="s">
        <v>4590</v>
      </c>
      <c r="G1043" t="s">
        <v>4590</v>
      </c>
    </row>
    <row r="1044" spans="1:7">
      <c r="A1044" t="s">
        <v>155</v>
      </c>
      <c r="B1044">
        <v>2013</v>
      </c>
      <c r="C1044" t="b">
        <v>0</v>
      </c>
      <c r="D1044">
        <v>53</v>
      </c>
      <c r="E1044" t="s">
        <v>4590</v>
      </c>
      <c r="F1044" t="s">
        <v>7804</v>
      </c>
      <c r="G1044" t="s">
        <v>4590</v>
      </c>
    </row>
    <row r="1045" spans="1:7">
      <c r="A1045" t="s">
        <v>155</v>
      </c>
      <c r="B1045">
        <v>2013</v>
      </c>
      <c r="C1045" t="b">
        <v>0</v>
      </c>
      <c r="D1045">
        <v>54</v>
      </c>
      <c r="E1045" t="s">
        <v>4590</v>
      </c>
      <c r="F1045" t="s">
        <v>7805</v>
      </c>
      <c r="G1045" t="s">
        <v>4590</v>
      </c>
    </row>
    <row r="1046" spans="1:7">
      <c r="A1046" t="s">
        <v>155</v>
      </c>
      <c r="B1046">
        <v>2013</v>
      </c>
      <c r="C1046" t="b">
        <v>0</v>
      </c>
      <c r="D1046">
        <v>55</v>
      </c>
      <c r="E1046" t="s">
        <v>4590</v>
      </c>
      <c r="G1046" t="s">
        <v>4590</v>
      </c>
    </row>
    <row r="1047" spans="1:7">
      <c r="A1047" t="s">
        <v>155</v>
      </c>
      <c r="B1047">
        <v>2013</v>
      </c>
      <c r="C1047" t="b">
        <v>0</v>
      </c>
      <c r="D1047">
        <v>56</v>
      </c>
      <c r="E1047" t="s">
        <v>4590</v>
      </c>
      <c r="G1047" t="s">
        <v>4590</v>
      </c>
    </row>
    <row r="1048" spans="1:7">
      <c r="A1048" t="s">
        <v>155</v>
      </c>
      <c r="B1048">
        <v>2013</v>
      </c>
      <c r="C1048" t="b">
        <v>0</v>
      </c>
      <c r="D1048">
        <v>57</v>
      </c>
      <c r="E1048" t="s">
        <v>4590</v>
      </c>
      <c r="F1048" t="s">
        <v>7806</v>
      </c>
      <c r="G1048" t="s">
        <v>4590</v>
      </c>
    </row>
    <row r="1049" spans="1:7">
      <c r="A1049" t="s">
        <v>155</v>
      </c>
      <c r="B1049">
        <v>2013</v>
      </c>
      <c r="C1049" t="b">
        <v>0</v>
      </c>
      <c r="D1049">
        <v>58</v>
      </c>
      <c r="E1049" t="s">
        <v>4590</v>
      </c>
      <c r="G1049" t="s">
        <v>4590</v>
      </c>
    </row>
    <row r="1050" spans="1:7">
      <c r="A1050" t="s">
        <v>155</v>
      </c>
      <c r="B1050">
        <v>2013</v>
      </c>
      <c r="C1050" t="b">
        <v>0</v>
      </c>
      <c r="D1050">
        <v>59</v>
      </c>
      <c r="E1050" t="s">
        <v>4590</v>
      </c>
      <c r="F1050" t="s">
        <v>7807</v>
      </c>
      <c r="G1050" t="s">
        <v>4590</v>
      </c>
    </row>
    <row r="1051" spans="1:7">
      <c r="A1051" t="s">
        <v>155</v>
      </c>
      <c r="B1051">
        <v>2013</v>
      </c>
      <c r="C1051" t="b">
        <v>0</v>
      </c>
      <c r="D1051">
        <v>60</v>
      </c>
      <c r="E1051" t="s">
        <v>4590</v>
      </c>
      <c r="G1051" t="s">
        <v>4590</v>
      </c>
    </row>
    <row r="1052" spans="1:7">
      <c r="A1052" t="s">
        <v>155</v>
      </c>
      <c r="B1052">
        <v>2013</v>
      </c>
      <c r="C1052" t="b">
        <v>0</v>
      </c>
      <c r="D1052">
        <v>61</v>
      </c>
      <c r="E1052" t="s">
        <v>4590</v>
      </c>
      <c r="F1052" t="s">
        <v>7794</v>
      </c>
      <c r="G1052" t="s">
        <v>4590</v>
      </c>
    </row>
    <row r="1053" spans="1:7">
      <c r="A1053" t="s">
        <v>155</v>
      </c>
      <c r="B1053">
        <v>2013</v>
      </c>
      <c r="C1053" t="b">
        <v>0</v>
      </c>
      <c r="D1053">
        <v>62</v>
      </c>
      <c r="E1053" t="s">
        <v>4590</v>
      </c>
      <c r="G1053" t="s">
        <v>4590</v>
      </c>
    </row>
    <row r="1054" spans="1:7">
      <c r="A1054" t="s">
        <v>155</v>
      </c>
      <c r="B1054">
        <v>2013</v>
      </c>
      <c r="C1054" t="b">
        <v>0</v>
      </c>
      <c r="D1054">
        <v>63</v>
      </c>
      <c r="E1054" t="s">
        <v>4590</v>
      </c>
      <c r="F1054" t="s">
        <v>7807</v>
      </c>
      <c r="G1054" t="s">
        <v>4590</v>
      </c>
    </row>
    <row r="1055" spans="1:7">
      <c r="A1055" t="s">
        <v>155</v>
      </c>
      <c r="B1055">
        <v>2013</v>
      </c>
      <c r="C1055" t="b">
        <v>0</v>
      </c>
      <c r="D1055">
        <v>64</v>
      </c>
      <c r="E1055" t="s">
        <v>4590</v>
      </c>
      <c r="F1055" t="s">
        <v>7794</v>
      </c>
      <c r="G1055" t="s">
        <v>4590</v>
      </c>
    </row>
    <row r="1056" spans="1:7">
      <c r="A1056" t="s">
        <v>155</v>
      </c>
      <c r="B1056">
        <v>2013</v>
      </c>
      <c r="C1056" t="b">
        <v>0</v>
      </c>
      <c r="D1056">
        <v>65</v>
      </c>
      <c r="E1056" t="s">
        <v>4590</v>
      </c>
      <c r="F1056" t="s">
        <v>7794</v>
      </c>
      <c r="G1056" t="s">
        <v>4590</v>
      </c>
    </row>
    <row r="1057" spans="1:7">
      <c r="A1057" t="s">
        <v>155</v>
      </c>
      <c r="B1057">
        <v>2013</v>
      </c>
      <c r="C1057" t="b">
        <v>0</v>
      </c>
      <c r="D1057">
        <v>66</v>
      </c>
      <c r="E1057" t="s">
        <v>4590</v>
      </c>
      <c r="G1057" t="s">
        <v>4590</v>
      </c>
    </row>
    <row r="1058" spans="1:7">
      <c r="A1058" t="s">
        <v>155</v>
      </c>
      <c r="B1058">
        <v>2013</v>
      </c>
      <c r="C1058" t="b">
        <v>0</v>
      </c>
      <c r="D1058">
        <v>67</v>
      </c>
      <c r="E1058" t="s">
        <v>4590</v>
      </c>
      <c r="G1058" t="s">
        <v>4590</v>
      </c>
    </row>
    <row r="1059" spans="1:7">
      <c r="A1059" t="s">
        <v>155</v>
      </c>
      <c r="B1059">
        <v>2013</v>
      </c>
      <c r="C1059" t="b">
        <v>0</v>
      </c>
      <c r="D1059">
        <v>68</v>
      </c>
      <c r="E1059" t="s">
        <v>4590</v>
      </c>
      <c r="G1059" t="s">
        <v>4590</v>
      </c>
    </row>
    <row r="1060" spans="1:7">
      <c r="A1060" t="s">
        <v>155</v>
      </c>
      <c r="B1060">
        <v>2013</v>
      </c>
      <c r="C1060" t="b">
        <v>0</v>
      </c>
      <c r="D1060">
        <v>69</v>
      </c>
      <c r="E1060" t="s">
        <v>4590</v>
      </c>
      <c r="G1060" t="s">
        <v>4590</v>
      </c>
    </row>
    <row r="1061" spans="1:7">
      <c r="A1061" t="s">
        <v>155</v>
      </c>
      <c r="B1061">
        <v>2013</v>
      </c>
      <c r="C1061" t="b">
        <v>0</v>
      </c>
      <c r="D1061">
        <v>70</v>
      </c>
      <c r="E1061" t="s">
        <v>4590</v>
      </c>
      <c r="G1061" t="s">
        <v>4590</v>
      </c>
    </row>
    <row r="1062" spans="1:7">
      <c r="A1062" t="s">
        <v>155</v>
      </c>
      <c r="B1062">
        <v>2013</v>
      </c>
      <c r="C1062" t="b">
        <v>0</v>
      </c>
      <c r="D1062">
        <v>71</v>
      </c>
      <c r="E1062" t="s">
        <v>4590</v>
      </c>
      <c r="G1062" t="s">
        <v>4590</v>
      </c>
    </row>
    <row r="1063" spans="1:7">
      <c r="A1063" t="s">
        <v>155</v>
      </c>
      <c r="B1063">
        <v>2013</v>
      </c>
      <c r="C1063" t="b">
        <v>0</v>
      </c>
      <c r="D1063">
        <v>72</v>
      </c>
      <c r="E1063" t="s">
        <v>4590</v>
      </c>
      <c r="G1063" t="s">
        <v>4590</v>
      </c>
    </row>
    <row r="1064" spans="1:7">
      <c r="A1064" t="s">
        <v>155</v>
      </c>
      <c r="B1064">
        <v>2013</v>
      </c>
      <c r="C1064" t="b">
        <v>0</v>
      </c>
      <c r="D1064">
        <v>73</v>
      </c>
      <c r="E1064" t="s">
        <v>4590</v>
      </c>
      <c r="F1064" t="s">
        <v>7808</v>
      </c>
      <c r="G1064" t="s">
        <v>4590</v>
      </c>
    </row>
    <row r="1065" spans="1:7">
      <c r="A1065" t="s">
        <v>155</v>
      </c>
      <c r="B1065">
        <v>2014</v>
      </c>
      <c r="C1065" t="b">
        <v>0</v>
      </c>
      <c r="D1065">
        <v>1</v>
      </c>
      <c r="E1065" t="s">
        <v>4590</v>
      </c>
      <c r="F1065" t="s">
        <v>7809</v>
      </c>
      <c r="G1065" t="s">
        <v>4590</v>
      </c>
    </row>
    <row r="1066" spans="1:7">
      <c r="A1066" t="s">
        <v>155</v>
      </c>
      <c r="B1066">
        <v>2014</v>
      </c>
      <c r="C1066" t="b">
        <v>0</v>
      </c>
      <c r="D1066">
        <v>2</v>
      </c>
      <c r="E1066" t="s">
        <v>4590</v>
      </c>
      <c r="G1066" t="s">
        <v>4590</v>
      </c>
    </row>
    <row r="1067" spans="1:7">
      <c r="A1067" t="s">
        <v>155</v>
      </c>
      <c r="B1067">
        <v>2014</v>
      </c>
      <c r="C1067" t="b">
        <v>0</v>
      </c>
      <c r="D1067">
        <v>3</v>
      </c>
      <c r="E1067" t="s">
        <v>4590</v>
      </c>
      <c r="F1067" t="s">
        <v>7786</v>
      </c>
      <c r="G1067" t="s">
        <v>4590</v>
      </c>
    </row>
    <row r="1068" spans="1:7">
      <c r="A1068" t="s">
        <v>155</v>
      </c>
      <c r="B1068">
        <v>2014</v>
      </c>
      <c r="C1068" t="b">
        <v>0</v>
      </c>
      <c r="D1068">
        <v>4</v>
      </c>
      <c r="E1068" t="s">
        <v>4590</v>
      </c>
      <c r="F1068" t="s">
        <v>7787</v>
      </c>
      <c r="G1068" t="s">
        <v>4590</v>
      </c>
    </row>
    <row r="1069" spans="1:7">
      <c r="A1069" t="s">
        <v>155</v>
      </c>
      <c r="B1069">
        <v>2014</v>
      </c>
      <c r="C1069" t="b">
        <v>0</v>
      </c>
      <c r="D1069">
        <v>5</v>
      </c>
      <c r="E1069" t="s">
        <v>4590</v>
      </c>
      <c r="G1069" t="s">
        <v>4590</v>
      </c>
    </row>
    <row r="1070" spans="1:7">
      <c r="A1070" t="s">
        <v>155</v>
      </c>
      <c r="B1070">
        <v>2014</v>
      </c>
      <c r="C1070" t="b">
        <v>0</v>
      </c>
      <c r="D1070">
        <v>6</v>
      </c>
      <c r="E1070" t="s">
        <v>4590</v>
      </c>
      <c r="G1070" t="s">
        <v>4590</v>
      </c>
    </row>
    <row r="1071" spans="1:7">
      <c r="A1071" t="s">
        <v>155</v>
      </c>
      <c r="B1071">
        <v>2014</v>
      </c>
      <c r="C1071" t="b">
        <v>0</v>
      </c>
      <c r="D1071">
        <v>7</v>
      </c>
      <c r="E1071" t="s">
        <v>4590</v>
      </c>
      <c r="G1071" t="s">
        <v>4590</v>
      </c>
    </row>
    <row r="1072" spans="1:7">
      <c r="A1072" t="s">
        <v>155</v>
      </c>
      <c r="B1072">
        <v>2014</v>
      </c>
      <c r="C1072" t="b">
        <v>0</v>
      </c>
      <c r="D1072">
        <v>8</v>
      </c>
      <c r="E1072" t="s">
        <v>4590</v>
      </c>
      <c r="G1072" t="s">
        <v>4590</v>
      </c>
    </row>
    <row r="1073" spans="1:7">
      <c r="A1073" t="s">
        <v>155</v>
      </c>
      <c r="B1073">
        <v>2014</v>
      </c>
      <c r="C1073" t="b">
        <v>0</v>
      </c>
      <c r="D1073">
        <v>9</v>
      </c>
      <c r="E1073" t="s">
        <v>4590</v>
      </c>
      <c r="G1073" t="s">
        <v>4590</v>
      </c>
    </row>
    <row r="1074" spans="1:7">
      <c r="A1074" t="s">
        <v>155</v>
      </c>
      <c r="B1074">
        <v>2014</v>
      </c>
      <c r="C1074" t="b">
        <v>0</v>
      </c>
      <c r="D1074">
        <v>10</v>
      </c>
      <c r="E1074" t="s">
        <v>4590</v>
      </c>
      <c r="F1074" t="s">
        <v>7810</v>
      </c>
      <c r="G1074" t="s">
        <v>4590</v>
      </c>
    </row>
    <row r="1075" spans="1:7">
      <c r="A1075" t="s">
        <v>155</v>
      </c>
      <c r="B1075">
        <v>2014</v>
      </c>
      <c r="C1075" t="b">
        <v>0</v>
      </c>
      <c r="D1075">
        <v>11</v>
      </c>
      <c r="E1075" t="s">
        <v>4590</v>
      </c>
      <c r="G1075" t="s">
        <v>4590</v>
      </c>
    </row>
    <row r="1076" spans="1:7">
      <c r="A1076" t="s">
        <v>155</v>
      </c>
      <c r="B1076">
        <v>2014</v>
      </c>
      <c r="C1076" t="b">
        <v>0</v>
      </c>
      <c r="D1076">
        <v>12</v>
      </c>
      <c r="E1076" t="s">
        <v>4590</v>
      </c>
      <c r="G1076" t="s">
        <v>4590</v>
      </c>
    </row>
    <row r="1077" spans="1:7">
      <c r="A1077" t="s">
        <v>155</v>
      </c>
      <c r="B1077">
        <v>2014</v>
      </c>
      <c r="C1077" t="b">
        <v>0</v>
      </c>
      <c r="D1077">
        <v>13</v>
      </c>
      <c r="E1077" t="s">
        <v>4590</v>
      </c>
      <c r="G1077" t="s">
        <v>4590</v>
      </c>
    </row>
    <row r="1078" spans="1:7">
      <c r="A1078" t="s">
        <v>155</v>
      </c>
      <c r="B1078">
        <v>2014</v>
      </c>
      <c r="C1078" t="b">
        <v>0</v>
      </c>
      <c r="D1078">
        <v>14</v>
      </c>
      <c r="E1078" t="s">
        <v>4590</v>
      </c>
      <c r="G1078" t="s">
        <v>4590</v>
      </c>
    </row>
    <row r="1079" spans="1:7">
      <c r="A1079" t="s">
        <v>155</v>
      </c>
      <c r="B1079">
        <v>2014</v>
      </c>
      <c r="C1079" t="b">
        <v>0</v>
      </c>
      <c r="D1079">
        <v>15</v>
      </c>
      <c r="E1079" t="s">
        <v>4590</v>
      </c>
      <c r="F1079" t="s">
        <v>7811</v>
      </c>
      <c r="G1079" t="s">
        <v>4590</v>
      </c>
    </row>
    <row r="1080" spans="1:7">
      <c r="A1080" t="s">
        <v>155</v>
      </c>
      <c r="B1080">
        <v>2014</v>
      </c>
      <c r="C1080" t="b">
        <v>0</v>
      </c>
      <c r="D1080">
        <v>16</v>
      </c>
      <c r="E1080" t="s">
        <v>4590</v>
      </c>
      <c r="F1080" t="s">
        <v>7790</v>
      </c>
      <c r="G1080" t="s">
        <v>4590</v>
      </c>
    </row>
    <row r="1081" spans="1:7">
      <c r="A1081" t="s">
        <v>155</v>
      </c>
      <c r="B1081">
        <v>2014</v>
      </c>
      <c r="C1081" t="b">
        <v>0</v>
      </c>
      <c r="D1081">
        <v>17</v>
      </c>
      <c r="E1081" t="s">
        <v>4590</v>
      </c>
      <c r="G1081" t="s">
        <v>4590</v>
      </c>
    </row>
    <row r="1082" spans="1:7">
      <c r="A1082" t="s">
        <v>155</v>
      </c>
      <c r="B1082">
        <v>2014</v>
      </c>
      <c r="C1082" t="b">
        <v>0</v>
      </c>
      <c r="D1082">
        <v>18</v>
      </c>
      <c r="E1082" t="s">
        <v>4590</v>
      </c>
      <c r="G1082" t="s">
        <v>4590</v>
      </c>
    </row>
    <row r="1083" spans="1:7">
      <c r="A1083" t="s">
        <v>155</v>
      </c>
      <c r="B1083">
        <v>2014</v>
      </c>
      <c r="C1083" t="b">
        <v>0</v>
      </c>
      <c r="D1083">
        <v>19</v>
      </c>
      <c r="E1083" t="s">
        <v>4590</v>
      </c>
      <c r="G1083" t="s">
        <v>4590</v>
      </c>
    </row>
    <row r="1084" spans="1:7">
      <c r="A1084" t="s">
        <v>155</v>
      </c>
      <c r="B1084">
        <v>2014</v>
      </c>
      <c r="C1084" t="b">
        <v>0</v>
      </c>
      <c r="D1084">
        <v>20</v>
      </c>
      <c r="E1084" t="s">
        <v>4590</v>
      </c>
      <c r="G1084" t="s">
        <v>4590</v>
      </c>
    </row>
    <row r="1085" spans="1:7">
      <c r="A1085" t="s">
        <v>155</v>
      </c>
      <c r="B1085">
        <v>2014</v>
      </c>
      <c r="C1085" t="b">
        <v>0</v>
      </c>
      <c r="D1085">
        <v>21</v>
      </c>
      <c r="E1085" t="s">
        <v>4590</v>
      </c>
      <c r="G1085" t="s">
        <v>4590</v>
      </c>
    </row>
    <row r="1086" spans="1:7">
      <c r="A1086" t="s">
        <v>155</v>
      </c>
      <c r="B1086">
        <v>2014</v>
      </c>
      <c r="C1086" t="b">
        <v>0</v>
      </c>
      <c r="D1086">
        <v>22</v>
      </c>
      <c r="E1086" t="s">
        <v>4590</v>
      </c>
      <c r="G1086" t="s">
        <v>4590</v>
      </c>
    </row>
    <row r="1087" spans="1:7">
      <c r="A1087" t="s">
        <v>155</v>
      </c>
      <c r="B1087">
        <v>2014</v>
      </c>
      <c r="C1087" t="b">
        <v>0</v>
      </c>
      <c r="D1087">
        <v>23</v>
      </c>
      <c r="E1087" t="s">
        <v>4590</v>
      </c>
      <c r="G1087" t="s">
        <v>4590</v>
      </c>
    </row>
    <row r="1088" spans="1:7">
      <c r="A1088" t="s">
        <v>155</v>
      </c>
      <c r="B1088">
        <v>2014</v>
      </c>
      <c r="C1088" t="b">
        <v>0</v>
      </c>
      <c r="D1088">
        <v>24</v>
      </c>
      <c r="E1088" t="s">
        <v>4590</v>
      </c>
      <c r="G1088" t="s">
        <v>4590</v>
      </c>
    </row>
    <row r="1089" spans="1:7">
      <c r="A1089" t="s">
        <v>155</v>
      </c>
      <c r="B1089">
        <v>2014</v>
      </c>
      <c r="C1089" t="b">
        <v>0</v>
      </c>
      <c r="D1089">
        <v>25</v>
      </c>
      <c r="E1089" t="s">
        <v>4590</v>
      </c>
      <c r="G1089" t="s">
        <v>4590</v>
      </c>
    </row>
    <row r="1090" spans="1:7">
      <c r="A1090" t="s">
        <v>155</v>
      </c>
      <c r="B1090">
        <v>2014</v>
      </c>
      <c r="C1090" t="b">
        <v>0</v>
      </c>
      <c r="D1090">
        <v>26</v>
      </c>
      <c r="E1090" t="s">
        <v>4590</v>
      </c>
      <c r="F1090" t="s">
        <v>7795</v>
      </c>
      <c r="G1090" t="s">
        <v>4590</v>
      </c>
    </row>
    <row r="1091" spans="1:7">
      <c r="A1091" t="s">
        <v>155</v>
      </c>
      <c r="B1091">
        <v>2014</v>
      </c>
      <c r="C1091" t="b">
        <v>0</v>
      </c>
      <c r="D1091">
        <v>27</v>
      </c>
      <c r="E1091" t="s">
        <v>4590</v>
      </c>
      <c r="F1091" t="s">
        <v>7812</v>
      </c>
      <c r="G1091" t="s">
        <v>4590</v>
      </c>
    </row>
    <row r="1092" spans="1:7">
      <c r="A1092" t="s">
        <v>155</v>
      </c>
      <c r="B1092">
        <v>2014</v>
      </c>
      <c r="C1092" t="b">
        <v>0</v>
      </c>
      <c r="D1092">
        <v>28</v>
      </c>
      <c r="E1092" t="s">
        <v>4590</v>
      </c>
      <c r="F1092" t="s">
        <v>7797</v>
      </c>
      <c r="G1092" t="s">
        <v>4590</v>
      </c>
    </row>
    <row r="1093" spans="1:7">
      <c r="A1093" t="s">
        <v>155</v>
      </c>
      <c r="B1093">
        <v>2014</v>
      </c>
      <c r="C1093" t="b">
        <v>0</v>
      </c>
      <c r="D1093">
        <v>29</v>
      </c>
      <c r="E1093" t="s">
        <v>4590</v>
      </c>
      <c r="G1093" t="s">
        <v>4590</v>
      </c>
    </row>
    <row r="1094" spans="1:7">
      <c r="A1094" t="s">
        <v>155</v>
      </c>
      <c r="B1094">
        <v>2014</v>
      </c>
      <c r="C1094" t="b">
        <v>0</v>
      </c>
      <c r="D1094">
        <v>30</v>
      </c>
      <c r="E1094" t="s">
        <v>4590</v>
      </c>
      <c r="G1094" t="s">
        <v>4590</v>
      </c>
    </row>
    <row r="1095" spans="1:7">
      <c r="A1095" t="s">
        <v>155</v>
      </c>
      <c r="B1095">
        <v>2014</v>
      </c>
      <c r="C1095" t="b">
        <v>0</v>
      </c>
      <c r="D1095">
        <v>31</v>
      </c>
      <c r="E1095" t="s">
        <v>4590</v>
      </c>
      <c r="G1095" t="s">
        <v>4590</v>
      </c>
    </row>
    <row r="1096" spans="1:7">
      <c r="A1096" t="s">
        <v>155</v>
      </c>
      <c r="B1096">
        <v>2014</v>
      </c>
      <c r="C1096" t="b">
        <v>0</v>
      </c>
      <c r="D1096">
        <v>32</v>
      </c>
      <c r="E1096" t="s">
        <v>4590</v>
      </c>
      <c r="G1096" t="s">
        <v>4590</v>
      </c>
    </row>
    <row r="1097" spans="1:7">
      <c r="A1097" t="s">
        <v>155</v>
      </c>
      <c r="B1097">
        <v>2014</v>
      </c>
      <c r="C1097" t="b">
        <v>0</v>
      </c>
      <c r="D1097">
        <v>33</v>
      </c>
      <c r="E1097" t="s">
        <v>4590</v>
      </c>
      <c r="G1097" t="s">
        <v>4590</v>
      </c>
    </row>
    <row r="1098" spans="1:7">
      <c r="A1098" t="s">
        <v>155</v>
      </c>
      <c r="B1098">
        <v>2014</v>
      </c>
      <c r="C1098" t="b">
        <v>0</v>
      </c>
      <c r="D1098">
        <v>34</v>
      </c>
      <c r="E1098" t="s">
        <v>4590</v>
      </c>
      <c r="G1098" t="s">
        <v>4590</v>
      </c>
    </row>
    <row r="1099" spans="1:7">
      <c r="A1099" t="s">
        <v>155</v>
      </c>
      <c r="B1099">
        <v>2014</v>
      </c>
      <c r="C1099" t="b">
        <v>0</v>
      </c>
      <c r="D1099">
        <v>35</v>
      </c>
      <c r="E1099" t="s">
        <v>4590</v>
      </c>
      <c r="G1099" t="s">
        <v>4590</v>
      </c>
    </row>
    <row r="1100" spans="1:7">
      <c r="A1100" t="s">
        <v>155</v>
      </c>
      <c r="B1100">
        <v>2014</v>
      </c>
      <c r="C1100" t="b">
        <v>0</v>
      </c>
      <c r="D1100">
        <v>36</v>
      </c>
      <c r="E1100" t="s">
        <v>4590</v>
      </c>
      <c r="G1100" t="s">
        <v>4590</v>
      </c>
    </row>
    <row r="1101" spans="1:7">
      <c r="A1101" t="s">
        <v>155</v>
      </c>
      <c r="B1101">
        <v>2014</v>
      </c>
      <c r="C1101" t="b">
        <v>0</v>
      </c>
      <c r="D1101">
        <v>37</v>
      </c>
      <c r="E1101" t="s">
        <v>4590</v>
      </c>
      <c r="G1101" t="s">
        <v>4590</v>
      </c>
    </row>
    <row r="1102" spans="1:7">
      <c r="A1102" t="s">
        <v>155</v>
      </c>
      <c r="B1102">
        <v>2014</v>
      </c>
      <c r="C1102" t="b">
        <v>0</v>
      </c>
      <c r="D1102">
        <v>38</v>
      </c>
      <c r="E1102" t="s">
        <v>4590</v>
      </c>
      <c r="G1102" t="s">
        <v>4590</v>
      </c>
    </row>
    <row r="1103" spans="1:7">
      <c r="A1103" t="s">
        <v>155</v>
      </c>
      <c r="B1103">
        <v>2014</v>
      </c>
      <c r="C1103" t="b">
        <v>0</v>
      </c>
      <c r="D1103">
        <v>39</v>
      </c>
      <c r="E1103" t="s">
        <v>4590</v>
      </c>
      <c r="G1103" t="s">
        <v>4590</v>
      </c>
    </row>
    <row r="1104" spans="1:7">
      <c r="A1104" t="s">
        <v>155</v>
      </c>
      <c r="B1104">
        <v>2014</v>
      </c>
      <c r="C1104" t="b">
        <v>0</v>
      </c>
      <c r="D1104">
        <v>40</v>
      </c>
      <c r="E1104" t="s">
        <v>4590</v>
      </c>
      <c r="F1104" t="s">
        <v>7813</v>
      </c>
      <c r="G1104" t="s">
        <v>4590</v>
      </c>
    </row>
    <row r="1105" spans="1:7">
      <c r="A1105" t="s">
        <v>155</v>
      </c>
      <c r="B1105">
        <v>2014</v>
      </c>
      <c r="C1105" t="b">
        <v>0</v>
      </c>
      <c r="D1105">
        <v>41</v>
      </c>
      <c r="E1105" t="s">
        <v>4590</v>
      </c>
      <c r="F1105" t="s">
        <v>4619</v>
      </c>
      <c r="G1105" t="s">
        <v>4590</v>
      </c>
    </row>
    <row r="1106" spans="1:7">
      <c r="A1106" t="s">
        <v>155</v>
      </c>
      <c r="B1106">
        <v>2014</v>
      </c>
      <c r="C1106" t="b">
        <v>0</v>
      </c>
      <c r="D1106">
        <v>42</v>
      </c>
      <c r="E1106" t="s">
        <v>4590</v>
      </c>
      <c r="G1106" t="s">
        <v>4590</v>
      </c>
    </row>
    <row r="1107" spans="1:7">
      <c r="A1107" t="s">
        <v>155</v>
      </c>
      <c r="B1107">
        <v>2014</v>
      </c>
      <c r="C1107" t="b">
        <v>0</v>
      </c>
      <c r="D1107">
        <v>43</v>
      </c>
      <c r="E1107" t="s">
        <v>4590</v>
      </c>
      <c r="G1107" t="s">
        <v>4590</v>
      </c>
    </row>
    <row r="1108" spans="1:7">
      <c r="A1108" t="s">
        <v>155</v>
      </c>
      <c r="B1108">
        <v>2014</v>
      </c>
      <c r="C1108" t="b">
        <v>0</v>
      </c>
      <c r="D1108">
        <v>44</v>
      </c>
      <c r="E1108" t="s">
        <v>4590</v>
      </c>
      <c r="F1108" t="s">
        <v>7813</v>
      </c>
      <c r="G1108" t="s">
        <v>4590</v>
      </c>
    </row>
    <row r="1109" spans="1:7">
      <c r="A1109" t="s">
        <v>155</v>
      </c>
      <c r="B1109">
        <v>2014</v>
      </c>
      <c r="C1109" t="b">
        <v>0</v>
      </c>
      <c r="D1109">
        <v>45</v>
      </c>
      <c r="E1109" t="s">
        <v>4590</v>
      </c>
      <c r="G1109" t="s">
        <v>4590</v>
      </c>
    </row>
    <row r="1110" spans="1:7">
      <c r="A1110" t="s">
        <v>155</v>
      </c>
      <c r="B1110">
        <v>2014</v>
      </c>
      <c r="C1110" t="b">
        <v>0</v>
      </c>
      <c r="D1110">
        <v>46</v>
      </c>
      <c r="E1110" t="s">
        <v>4590</v>
      </c>
      <c r="F1110" t="s">
        <v>7814</v>
      </c>
      <c r="G1110" t="s">
        <v>4590</v>
      </c>
    </row>
    <row r="1111" spans="1:7">
      <c r="A1111" t="s">
        <v>155</v>
      </c>
      <c r="B1111">
        <v>2014</v>
      </c>
      <c r="C1111" t="b">
        <v>0</v>
      </c>
      <c r="D1111">
        <v>47</v>
      </c>
      <c r="E1111" t="s">
        <v>4590</v>
      </c>
      <c r="G1111" t="s">
        <v>4590</v>
      </c>
    </row>
    <row r="1112" spans="1:7">
      <c r="A1112" t="s">
        <v>155</v>
      </c>
      <c r="B1112">
        <v>2014</v>
      </c>
      <c r="C1112" t="b">
        <v>0</v>
      </c>
      <c r="D1112">
        <v>48</v>
      </c>
      <c r="E1112" t="s">
        <v>4590</v>
      </c>
      <c r="F1112" t="s">
        <v>7815</v>
      </c>
      <c r="G1112" t="s">
        <v>4590</v>
      </c>
    </row>
    <row r="1113" spans="1:7">
      <c r="A1113" t="s">
        <v>155</v>
      </c>
      <c r="B1113">
        <v>2014</v>
      </c>
      <c r="C1113" t="b">
        <v>0</v>
      </c>
      <c r="D1113">
        <v>49</v>
      </c>
      <c r="E1113" t="s">
        <v>4590</v>
      </c>
      <c r="G1113" t="s">
        <v>4590</v>
      </c>
    </row>
    <row r="1114" spans="1:7">
      <c r="A1114" t="s">
        <v>155</v>
      </c>
      <c r="B1114">
        <v>2014</v>
      </c>
      <c r="C1114" t="b">
        <v>0</v>
      </c>
      <c r="D1114">
        <v>50</v>
      </c>
      <c r="E1114" t="s">
        <v>4590</v>
      </c>
      <c r="G1114" t="s">
        <v>4590</v>
      </c>
    </row>
    <row r="1115" spans="1:7">
      <c r="A1115" t="s">
        <v>155</v>
      </c>
      <c r="B1115">
        <v>2014</v>
      </c>
      <c r="C1115" t="b">
        <v>0</v>
      </c>
      <c r="D1115">
        <v>51</v>
      </c>
      <c r="E1115" t="s">
        <v>4590</v>
      </c>
      <c r="F1115" t="s">
        <v>7816</v>
      </c>
      <c r="G1115" t="s">
        <v>4590</v>
      </c>
    </row>
    <row r="1116" spans="1:7">
      <c r="A1116" t="s">
        <v>155</v>
      </c>
      <c r="B1116">
        <v>2014</v>
      </c>
      <c r="C1116" t="b">
        <v>0</v>
      </c>
      <c r="D1116">
        <v>52</v>
      </c>
      <c r="E1116" t="s">
        <v>4590</v>
      </c>
      <c r="G1116" t="s">
        <v>4590</v>
      </c>
    </row>
    <row r="1117" spans="1:7">
      <c r="A1117" t="s">
        <v>155</v>
      </c>
      <c r="B1117">
        <v>2014</v>
      </c>
      <c r="C1117" t="b">
        <v>0</v>
      </c>
      <c r="D1117">
        <v>53</v>
      </c>
      <c r="E1117" t="s">
        <v>4590</v>
      </c>
      <c r="F1117" t="s">
        <v>7817</v>
      </c>
      <c r="G1117" t="s">
        <v>4590</v>
      </c>
    </row>
    <row r="1118" spans="1:7">
      <c r="A1118" t="s">
        <v>155</v>
      </c>
      <c r="B1118">
        <v>2014</v>
      </c>
      <c r="C1118" t="b">
        <v>0</v>
      </c>
      <c r="D1118">
        <v>54</v>
      </c>
      <c r="E1118" t="s">
        <v>4590</v>
      </c>
      <c r="F1118" t="s">
        <v>7818</v>
      </c>
      <c r="G1118" t="s">
        <v>4590</v>
      </c>
    </row>
    <row r="1119" spans="1:7">
      <c r="A1119" t="s">
        <v>155</v>
      </c>
      <c r="B1119">
        <v>2014</v>
      </c>
      <c r="C1119" t="b">
        <v>0</v>
      </c>
      <c r="D1119">
        <v>55</v>
      </c>
      <c r="E1119" t="s">
        <v>4590</v>
      </c>
      <c r="G1119" t="s">
        <v>4590</v>
      </c>
    </row>
    <row r="1120" spans="1:7">
      <c r="A1120" t="s">
        <v>155</v>
      </c>
      <c r="B1120">
        <v>2014</v>
      </c>
      <c r="C1120" t="b">
        <v>0</v>
      </c>
      <c r="D1120">
        <v>56</v>
      </c>
      <c r="E1120" t="s">
        <v>4590</v>
      </c>
      <c r="G1120" t="s">
        <v>4590</v>
      </c>
    </row>
    <row r="1121" spans="1:7">
      <c r="A1121" t="s">
        <v>155</v>
      </c>
      <c r="B1121">
        <v>2014</v>
      </c>
      <c r="C1121" t="b">
        <v>0</v>
      </c>
      <c r="D1121">
        <v>57</v>
      </c>
      <c r="E1121" t="s">
        <v>4590</v>
      </c>
      <c r="F1121" t="s">
        <v>7819</v>
      </c>
      <c r="G1121" t="s">
        <v>4590</v>
      </c>
    </row>
    <row r="1122" spans="1:7">
      <c r="A1122" t="s">
        <v>155</v>
      </c>
      <c r="B1122">
        <v>2014</v>
      </c>
      <c r="C1122" t="b">
        <v>0</v>
      </c>
      <c r="D1122">
        <v>58</v>
      </c>
      <c r="E1122" t="s">
        <v>4590</v>
      </c>
      <c r="G1122" t="s">
        <v>4590</v>
      </c>
    </row>
    <row r="1123" spans="1:7">
      <c r="A1123" t="s">
        <v>155</v>
      </c>
      <c r="B1123">
        <v>2014</v>
      </c>
      <c r="C1123" t="b">
        <v>0</v>
      </c>
      <c r="D1123">
        <v>59</v>
      </c>
      <c r="E1123" t="s">
        <v>4590</v>
      </c>
      <c r="F1123" t="s">
        <v>7820</v>
      </c>
      <c r="G1123" t="s">
        <v>4590</v>
      </c>
    </row>
    <row r="1124" spans="1:7">
      <c r="A1124" t="s">
        <v>155</v>
      </c>
      <c r="B1124">
        <v>2014</v>
      </c>
      <c r="C1124" t="b">
        <v>0</v>
      </c>
      <c r="D1124">
        <v>60</v>
      </c>
      <c r="E1124" t="s">
        <v>4590</v>
      </c>
      <c r="F1124" t="s">
        <v>7821</v>
      </c>
      <c r="G1124" t="s">
        <v>4590</v>
      </c>
    </row>
    <row r="1125" spans="1:7">
      <c r="A1125" t="s">
        <v>155</v>
      </c>
      <c r="B1125">
        <v>2014</v>
      </c>
      <c r="C1125" t="b">
        <v>0</v>
      </c>
      <c r="D1125">
        <v>61</v>
      </c>
      <c r="E1125" t="s">
        <v>4590</v>
      </c>
      <c r="F1125" t="s">
        <v>7813</v>
      </c>
      <c r="G1125" t="s">
        <v>4590</v>
      </c>
    </row>
    <row r="1126" spans="1:7">
      <c r="A1126" t="s">
        <v>155</v>
      </c>
      <c r="B1126">
        <v>2014</v>
      </c>
      <c r="C1126" t="b">
        <v>0</v>
      </c>
      <c r="D1126">
        <v>62</v>
      </c>
      <c r="E1126" t="s">
        <v>4590</v>
      </c>
      <c r="G1126" t="s">
        <v>4590</v>
      </c>
    </row>
    <row r="1127" spans="1:7">
      <c r="A1127" t="s">
        <v>155</v>
      </c>
      <c r="B1127">
        <v>2014</v>
      </c>
      <c r="C1127" t="b">
        <v>0</v>
      </c>
      <c r="D1127">
        <v>63</v>
      </c>
      <c r="E1127" t="s">
        <v>4590</v>
      </c>
      <c r="F1127" t="s">
        <v>7820</v>
      </c>
      <c r="G1127" t="s">
        <v>4590</v>
      </c>
    </row>
    <row r="1128" spans="1:7">
      <c r="A1128" t="s">
        <v>155</v>
      </c>
      <c r="B1128">
        <v>2014</v>
      </c>
      <c r="C1128" t="b">
        <v>0</v>
      </c>
      <c r="D1128">
        <v>64</v>
      </c>
      <c r="E1128" t="s">
        <v>4590</v>
      </c>
      <c r="F1128" t="s">
        <v>7813</v>
      </c>
      <c r="G1128" t="s">
        <v>4590</v>
      </c>
    </row>
    <row r="1129" spans="1:7">
      <c r="A1129" t="s">
        <v>155</v>
      </c>
      <c r="B1129">
        <v>2014</v>
      </c>
      <c r="C1129" t="b">
        <v>0</v>
      </c>
      <c r="D1129">
        <v>65</v>
      </c>
      <c r="E1129" t="s">
        <v>4590</v>
      </c>
      <c r="F1129" t="s">
        <v>7813</v>
      </c>
      <c r="G1129" t="s">
        <v>4590</v>
      </c>
    </row>
    <row r="1130" spans="1:7">
      <c r="A1130" t="s">
        <v>155</v>
      </c>
      <c r="B1130">
        <v>2014</v>
      </c>
      <c r="C1130" t="b">
        <v>0</v>
      </c>
      <c r="D1130">
        <v>66</v>
      </c>
      <c r="E1130" t="s">
        <v>4590</v>
      </c>
      <c r="G1130" t="s">
        <v>4590</v>
      </c>
    </row>
    <row r="1131" spans="1:7">
      <c r="A1131" t="s">
        <v>155</v>
      </c>
      <c r="B1131">
        <v>2014</v>
      </c>
      <c r="C1131" t="b">
        <v>0</v>
      </c>
      <c r="D1131">
        <v>67</v>
      </c>
      <c r="E1131" t="s">
        <v>4590</v>
      </c>
      <c r="G1131" t="s">
        <v>4590</v>
      </c>
    </row>
    <row r="1132" spans="1:7">
      <c r="A1132" t="s">
        <v>155</v>
      </c>
      <c r="B1132">
        <v>2014</v>
      </c>
      <c r="C1132" t="b">
        <v>0</v>
      </c>
      <c r="D1132">
        <v>68</v>
      </c>
      <c r="E1132" t="s">
        <v>4590</v>
      </c>
      <c r="G1132" t="s">
        <v>4590</v>
      </c>
    </row>
    <row r="1133" spans="1:7">
      <c r="A1133" t="s">
        <v>155</v>
      </c>
      <c r="B1133">
        <v>2014</v>
      </c>
      <c r="C1133" t="b">
        <v>0</v>
      </c>
      <c r="D1133">
        <v>69</v>
      </c>
      <c r="E1133" t="s">
        <v>4590</v>
      </c>
      <c r="G1133" t="s">
        <v>4590</v>
      </c>
    </row>
    <row r="1134" spans="1:7">
      <c r="A1134" t="s">
        <v>155</v>
      </c>
      <c r="B1134">
        <v>2014</v>
      </c>
      <c r="C1134" t="b">
        <v>0</v>
      </c>
      <c r="D1134">
        <v>70</v>
      </c>
      <c r="E1134" t="s">
        <v>4590</v>
      </c>
      <c r="G1134" t="s">
        <v>4590</v>
      </c>
    </row>
    <row r="1135" spans="1:7">
      <c r="A1135" t="s">
        <v>155</v>
      </c>
      <c r="B1135">
        <v>2014</v>
      </c>
      <c r="C1135" t="b">
        <v>0</v>
      </c>
      <c r="D1135">
        <v>71</v>
      </c>
      <c r="E1135" t="s">
        <v>4590</v>
      </c>
      <c r="G1135" t="s">
        <v>4590</v>
      </c>
    </row>
    <row r="1136" spans="1:7">
      <c r="A1136" t="s">
        <v>155</v>
      </c>
      <c r="B1136">
        <v>2014</v>
      </c>
      <c r="C1136" t="b">
        <v>0</v>
      </c>
      <c r="D1136">
        <v>72</v>
      </c>
      <c r="E1136" t="s">
        <v>4590</v>
      </c>
      <c r="G1136" t="s">
        <v>4590</v>
      </c>
    </row>
    <row r="1137" spans="1:7">
      <c r="A1137" t="s">
        <v>155</v>
      </c>
      <c r="B1137">
        <v>2014</v>
      </c>
      <c r="C1137" t="b">
        <v>0</v>
      </c>
      <c r="D1137">
        <v>73</v>
      </c>
      <c r="E1137" t="s">
        <v>4590</v>
      </c>
      <c r="F1137" t="s">
        <v>7808</v>
      </c>
      <c r="G1137" t="s">
        <v>4590</v>
      </c>
    </row>
    <row r="1138" spans="1:7">
      <c r="A1138" t="s">
        <v>155</v>
      </c>
      <c r="B1138">
        <v>2015</v>
      </c>
      <c r="C1138" t="b">
        <v>0</v>
      </c>
      <c r="D1138">
        <v>1</v>
      </c>
      <c r="E1138" t="s">
        <v>4590</v>
      </c>
      <c r="F1138" t="s">
        <v>7822</v>
      </c>
      <c r="G1138" t="s">
        <v>4590</v>
      </c>
    </row>
    <row r="1139" spans="1:7">
      <c r="A1139" t="s">
        <v>155</v>
      </c>
      <c r="B1139">
        <v>2015</v>
      </c>
      <c r="C1139" t="b">
        <v>0</v>
      </c>
      <c r="D1139">
        <v>2</v>
      </c>
      <c r="E1139" t="s">
        <v>4590</v>
      </c>
      <c r="G1139" t="s">
        <v>4590</v>
      </c>
    </row>
    <row r="1140" spans="1:7">
      <c r="A1140" t="s">
        <v>155</v>
      </c>
      <c r="B1140">
        <v>2015</v>
      </c>
      <c r="C1140" t="b">
        <v>0</v>
      </c>
      <c r="D1140">
        <v>3</v>
      </c>
      <c r="E1140" t="s">
        <v>4590</v>
      </c>
      <c r="F1140" t="s">
        <v>7786</v>
      </c>
      <c r="G1140" t="s">
        <v>4590</v>
      </c>
    </row>
    <row r="1141" spans="1:7">
      <c r="A1141" t="s">
        <v>155</v>
      </c>
      <c r="B1141">
        <v>2015</v>
      </c>
      <c r="C1141" t="b">
        <v>0</v>
      </c>
      <c r="D1141">
        <v>4</v>
      </c>
      <c r="E1141" t="s">
        <v>4590</v>
      </c>
      <c r="F1141" t="s">
        <v>7787</v>
      </c>
      <c r="G1141" t="s">
        <v>4590</v>
      </c>
    </row>
    <row r="1142" spans="1:7">
      <c r="A1142" t="s">
        <v>155</v>
      </c>
      <c r="B1142">
        <v>2015</v>
      </c>
      <c r="C1142" t="b">
        <v>0</v>
      </c>
      <c r="D1142">
        <v>5</v>
      </c>
      <c r="E1142" t="s">
        <v>4590</v>
      </c>
      <c r="G1142" t="s">
        <v>4590</v>
      </c>
    </row>
    <row r="1143" spans="1:7">
      <c r="A1143" t="s">
        <v>155</v>
      </c>
      <c r="B1143">
        <v>2015</v>
      </c>
      <c r="C1143" t="b">
        <v>0</v>
      </c>
      <c r="D1143">
        <v>6</v>
      </c>
      <c r="E1143" t="s">
        <v>4590</v>
      </c>
      <c r="G1143" t="s">
        <v>4590</v>
      </c>
    </row>
    <row r="1144" spans="1:7">
      <c r="A1144" t="s">
        <v>155</v>
      </c>
      <c r="B1144">
        <v>2015</v>
      </c>
      <c r="C1144" t="b">
        <v>0</v>
      </c>
      <c r="D1144">
        <v>7</v>
      </c>
      <c r="E1144" t="s">
        <v>4590</v>
      </c>
      <c r="G1144" t="s">
        <v>4590</v>
      </c>
    </row>
    <row r="1145" spans="1:7">
      <c r="A1145" t="s">
        <v>155</v>
      </c>
      <c r="B1145">
        <v>2015</v>
      </c>
      <c r="C1145" t="b">
        <v>0</v>
      </c>
      <c r="D1145">
        <v>8</v>
      </c>
      <c r="E1145" t="s">
        <v>4590</v>
      </c>
      <c r="G1145" t="s">
        <v>4590</v>
      </c>
    </row>
    <row r="1146" spans="1:7">
      <c r="A1146" t="s">
        <v>155</v>
      </c>
      <c r="B1146">
        <v>2015</v>
      </c>
      <c r="C1146" t="b">
        <v>0</v>
      </c>
      <c r="D1146">
        <v>9</v>
      </c>
      <c r="E1146" t="s">
        <v>4590</v>
      </c>
      <c r="G1146" t="s">
        <v>4590</v>
      </c>
    </row>
    <row r="1147" spans="1:7">
      <c r="A1147" t="s">
        <v>155</v>
      </c>
      <c r="B1147">
        <v>2015</v>
      </c>
      <c r="C1147" t="b">
        <v>0</v>
      </c>
      <c r="D1147">
        <v>10</v>
      </c>
      <c r="E1147" t="s">
        <v>4590</v>
      </c>
      <c r="F1147" t="s">
        <v>7823</v>
      </c>
      <c r="G1147" t="s">
        <v>4590</v>
      </c>
    </row>
    <row r="1148" spans="1:7">
      <c r="A1148" t="s">
        <v>155</v>
      </c>
      <c r="B1148">
        <v>2015</v>
      </c>
      <c r="C1148" t="b">
        <v>0</v>
      </c>
      <c r="D1148">
        <v>11</v>
      </c>
      <c r="E1148" t="s">
        <v>4590</v>
      </c>
      <c r="G1148" t="s">
        <v>4590</v>
      </c>
    </row>
    <row r="1149" spans="1:7">
      <c r="A1149" t="s">
        <v>155</v>
      </c>
      <c r="B1149">
        <v>2015</v>
      </c>
      <c r="C1149" t="b">
        <v>0</v>
      </c>
      <c r="D1149">
        <v>12</v>
      </c>
      <c r="E1149" t="s">
        <v>4590</v>
      </c>
      <c r="G1149" t="s">
        <v>4590</v>
      </c>
    </row>
    <row r="1150" spans="1:7">
      <c r="A1150" t="s">
        <v>155</v>
      </c>
      <c r="B1150">
        <v>2015</v>
      </c>
      <c r="C1150" t="b">
        <v>0</v>
      </c>
      <c r="D1150">
        <v>13</v>
      </c>
      <c r="E1150" t="s">
        <v>4590</v>
      </c>
      <c r="G1150" t="s">
        <v>4590</v>
      </c>
    </row>
    <row r="1151" spans="1:7">
      <c r="A1151" t="s">
        <v>155</v>
      </c>
      <c r="B1151">
        <v>2015</v>
      </c>
      <c r="C1151" t="b">
        <v>0</v>
      </c>
      <c r="D1151">
        <v>14</v>
      </c>
      <c r="E1151" t="s">
        <v>4590</v>
      </c>
      <c r="G1151" t="s">
        <v>4590</v>
      </c>
    </row>
    <row r="1152" spans="1:7">
      <c r="A1152" t="s">
        <v>155</v>
      </c>
      <c r="B1152">
        <v>2015</v>
      </c>
      <c r="C1152" t="b">
        <v>0</v>
      </c>
      <c r="D1152">
        <v>15</v>
      </c>
      <c r="E1152" t="s">
        <v>4590</v>
      </c>
      <c r="F1152" t="s">
        <v>7824</v>
      </c>
      <c r="G1152" t="s">
        <v>4590</v>
      </c>
    </row>
    <row r="1153" spans="1:7">
      <c r="A1153" t="s">
        <v>155</v>
      </c>
      <c r="B1153">
        <v>2015</v>
      </c>
      <c r="C1153" t="b">
        <v>0</v>
      </c>
      <c r="D1153">
        <v>16</v>
      </c>
      <c r="E1153" t="s">
        <v>4590</v>
      </c>
      <c r="F1153" t="s">
        <v>7790</v>
      </c>
      <c r="G1153" t="s">
        <v>4590</v>
      </c>
    </row>
    <row r="1154" spans="1:7">
      <c r="A1154" t="s">
        <v>155</v>
      </c>
      <c r="B1154">
        <v>2015</v>
      </c>
      <c r="C1154" t="b">
        <v>0</v>
      </c>
      <c r="D1154">
        <v>17</v>
      </c>
      <c r="E1154" t="s">
        <v>4590</v>
      </c>
      <c r="G1154" t="s">
        <v>4590</v>
      </c>
    </row>
    <row r="1155" spans="1:7">
      <c r="A1155" t="s">
        <v>155</v>
      </c>
      <c r="B1155">
        <v>2015</v>
      </c>
      <c r="C1155" t="b">
        <v>0</v>
      </c>
      <c r="D1155">
        <v>18</v>
      </c>
      <c r="E1155" t="s">
        <v>4590</v>
      </c>
      <c r="G1155" t="s">
        <v>4590</v>
      </c>
    </row>
    <row r="1156" spans="1:7">
      <c r="A1156" t="s">
        <v>155</v>
      </c>
      <c r="B1156">
        <v>2015</v>
      </c>
      <c r="C1156" t="b">
        <v>0</v>
      </c>
      <c r="D1156">
        <v>19</v>
      </c>
      <c r="E1156" t="s">
        <v>4590</v>
      </c>
      <c r="G1156" t="s">
        <v>4590</v>
      </c>
    </row>
    <row r="1157" spans="1:7">
      <c r="A1157" t="s">
        <v>155</v>
      </c>
      <c r="B1157">
        <v>2015</v>
      </c>
      <c r="C1157" t="b">
        <v>0</v>
      </c>
      <c r="D1157">
        <v>20</v>
      </c>
      <c r="E1157" t="s">
        <v>4590</v>
      </c>
      <c r="G1157" t="s">
        <v>4590</v>
      </c>
    </row>
    <row r="1158" spans="1:7">
      <c r="A1158" t="s">
        <v>155</v>
      </c>
      <c r="B1158">
        <v>2015</v>
      </c>
      <c r="C1158" t="b">
        <v>0</v>
      </c>
      <c r="D1158">
        <v>21</v>
      </c>
      <c r="E1158" t="s">
        <v>4590</v>
      </c>
      <c r="G1158" t="s">
        <v>4590</v>
      </c>
    </row>
    <row r="1159" spans="1:7">
      <c r="A1159" t="s">
        <v>155</v>
      </c>
      <c r="B1159">
        <v>2015</v>
      </c>
      <c r="C1159" t="b">
        <v>0</v>
      </c>
      <c r="D1159">
        <v>22</v>
      </c>
      <c r="E1159" t="s">
        <v>4590</v>
      </c>
      <c r="G1159" t="s">
        <v>4590</v>
      </c>
    </row>
    <row r="1160" spans="1:7">
      <c r="A1160" t="s">
        <v>155</v>
      </c>
      <c r="B1160">
        <v>2015</v>
      </c>
      <c r="C1160" t="b">
        <v>0</v>
      </c>
      <c r="D1160">
        <v>23</v>
      </c>
      <c r="E1160" t="s">
        <v>4590</v>
      </c>
      <c r="G1160" t="s">
        <v>4590</v>
      </c>
    </row>
    <row r="1161" spans="1:7">
      <c r="A1161" t="s">
        <v>155</v>
      </c>
      <c r="B1161">
        <v>2015</v>
      </c>
      <c r="C1161" t="b">
        <v>0</v>
      </c>
      <c r="D1161">
        <v>24</v>
      </c>
      <c r="E1161" t="s">
        <v>4590</v>
      </c>
      <c r="G1161" t="s">
        <v>4590</v>
      </c>
    </row>
    <row r="1162" spans="1:7">
      <c r="A1162" t="s">
        <v>155</v>
      </c>
      <c r="B1162">
        <v>2015</v>
      </c>
      <c r="C1162" t="b">
        <v>0</v>
      </c>
      <c r="D1162">
        <v>25</v>
      </c>
      <c r="E1162" t="s">
        <v>4590</v>
      </c>
      <c r="G1162" t="s">
        <v>4590</v>
      </c>
    </row>
    <row r="1163" spans="1:7">
      <c r="A1163" t="s">
        <v>155</v>
      </c>
      <c r="B1163">
        <v>2015</v>
      </c>
      <c r="C1163" t="b">
        <v>0</v>
      </c>
      <c r="D1163">
        <v>26</v>
      </c>
      <c r="E1163" t="s">
        <v>4590</v>
      </c>
      <c r="F1163" t="s">
        <v>7795</v>
      </c>
      <c r="G1163" t="s">
        <v>4590</v>
      </c>
    </row>
    <row r="1164" spans="1:7">
      <c r="A1164" t="s">
        <v>155</v>
      </c>
      <c r="B1164">
        <v>2015</v>
      </c>
      <c r="C1164" t="b">
        <v>0</v>
      </c>
      <c r="D1164">
        <v>27</v>
      </c>
      <c r="E1164" t="s">
        <v>4590</v>
      </c>
      <c r="F1164" t="s">
        <v>7825</v>
      </c>
      <c r="G1164" t="s">
        <v>4590</v>
      </c>
    </row>
    <row r="1165" spans="1:7">
      <c r="A1165" t="s">
        <v>155</v>
      </c>
      <c r="B1165">
        <v>2015</v>
      </c>
      <c r="C1165" t="b">
        <v>0</v>
      </c>
      <c r="D1165">
        <v>28</v>
      </c>
      <c r="E1165" t="s">
        <v>4590</v>
      </c>
      <c r="F1165" t="s">
        <v>7826</v>
      </c>
      <c r="G1165" t="s">
        <v>4590</v>
      </c>
    </row>
    <row r="1166" spans="1:7">
      <c r="A1166" t="s">
        <v>155</v>
      </c>
      <c r="B1166">
        <v>2015</v>
      </c>
      <c r="C1166" t="b">
        <v>0</v>
      </c>
      <c r="D1166">
        <v>29</v>
      </c>
      <c r="E1166" t="s">
        <v>4590</v>
      </c>
      <c r="G1166" t="s">
        <v>4590</v>
      </c>
    </row>
    <row r="1167" spans="1:7">
      <c r="A1167" t="s">
        <v>155</v>
      </c>
      <c r="B1167">
        <v>2015</v>
      </c>
      <c r="C1167" t="b">
        <v>0</v>
      </c>
      <c r="D1167">
        <v>30</v>
      </c>
      <c r="E1167" t="s">
        <v>4590</v>
      </c>
      <c r="G1167" t="s">
        <v>4590</v>
      </c>
    </row>
    <row r="1168" spans="1:7">
      <c r="A1168" t="s">
        <v>155</v>
      </c>
      <c r="B1168">
        <v>2015</v>
      </c>
      <c r="C1168" t="b">
        <v>0</v>
      </c>
      <c r="D1168">
        <v>31</v>
      </c>
      <c r="E1168" t="s">
        <v>4590</v>
      </c>
      <c r="G1168" t="s">
        <v>4590</v>
      </c>
    </row>
    <row r="1169" spans="1:7">
      <c r="A1169" t="s">
        <v>155</v>
      </c>
      <c r="B1169">
        <v>2015</v>
      </c>
      <c r="C1169" t="b">
        <v>0</v>
      </c>
      <c r="D1169">
        <v>32</v>
      </c>
      <c r="E1169" t="s">
        <v>4590</v>
      </c>
      <c r="G1169" t="s">
        <v>4590</v>
      </c>
    </row>
    <row r="1170" spans="1:7">
      <c r="A1170" t="s">
        <v>155</v>
      </c>
      <c r="B1170">
        <v>2015</v>
      </c>
      <c r="C1170" t="b">
        <v>0</v>
      </c>
      <c r="D1170">
        <v>33</v>
      </c>
      <c r="E1170" t="s">
        <v>4590</v>
      </c>
      <c r="G1170" t="s">
        <v>4590</v>
      </c>
    </row>
    <row r="1171" spans="1:7">
      <c r="A1171" t="s">
        <v>155</v>
      </c>
      <c r="B1171">
        <v>2015</v>
      </c>
      <c r="C1171" t="b">
        <v>0</v>
      </c>
      <c r="D1171">
        <v>34</v>
      </c>
      <c r="E1171" t="s">
        <v>4590</v>
      </c>
      <c r="G1171" t="s">
        <v>4590</v>
      </c>
    </row>
    <row r="1172" spans="1:7">
      <c r="A1172" t="s">
        <v>155</v>
      </c>
      <c r="B1172">
        <v>2015</v>
      </c>
      <c r="C1172" t="b">
        <v>0</v>
      </c>
      <c r="D1172">
        <v>35</v>
      </c>
      <c r="E1172" t="s">
        <v>4590</v>
      </c>
      <c r="G1172" t="s">
        <v>4590</v>
      </c>
    </row>
    <row r="1173" spans="1:7">
      <c r="A1173" t="s">
        <v>155</v>
      </c>
      <c r="B1173">
        <v>2015</v>
      </c>
      <c r="C1173" t="b">
        <v>0</v>
      </c>
      <c r="D1173">
        <v>36</v>
      </c>
      <c r="E1173" t="s">
        <v>4590</v>
      </c>
      <c r="G1173" t="s">
        <v>4590</v>
      </c>
    </row>
    <row r="1174" spans="1:7">
      <c r="A1174" t="s">
        <v>155</v>
      </c>
      <c r="B1174">
        <v>2015</v>
      </c>
      <c r="C1174" t="b">
        <v>0</v>
      </c>
      <c r="D1174">
        <v>37</v>
      </c>
      <c r="E1174" t="s">
        <v>4590</v>
      </c>
      <c r="G1174" t="s">
        <v>4590</v>
      </c>
    </row>
    <row r="1175" spans="1:7">
      <c r="A1175" t="s">
        <v>155</v>
      </c>
      <c r="B1175">
        <v>2015</v>
      </c>
      <c r="C1175" t="b">
        <v>0</v>
      </c>
      <c r="D1175">
        <v>38</v>
      </c>
      <c r="E1175" t="s">
        <v>4590</v>
      </c>
      <c r="G1175" t="s">
        <v>4590</v>
      </c>
    </row>
    <row r="1176" spans="1:7">
      <c r="A1176" t="s">
        <v>155</v>
      </c>
      <c r="B1176">
        <v>2015</v>
      </c>
      <c r="C1176" t="b">
        <v>0</v>
      </c>
      <c r="D1176">
        <v>39</v>
      </c>
      <c r="E1176" t="s">
        <v>4590</v>
      </c>
      <c r="G1176" t="s">
        <v>4590</v>
      </c>
    </row>
    <row r="1177" spans="1:7">
      <c r="A1177" t="s">
        <v>155</v>
      </c>
      <c r="B1177">
        <v>2015</v>
      </c>
      <c r="C1177" t="b">
        <v>0</v>
      </c>
      <c r="D1177">
        <v>40</v>
      </c>
      <c r="E1177" t="s">
        <v>4590</v>
      </c>
      <c r="F1177" t="s">
        <v>7827</v>
      </c>
      <c r="G1177" t="s">
        <v>4590</v>
      </c>
    </row>
    <row r="1178" spans="1:7">
      <c r="A1178" t="s">
        <v>155</v>
      </c>
      <c r="B1178">
        <v>2015</v>
      </c>
      <c r="C1178" t="b">
        <v>0</v>
      </c>
      <c r="D1178">
        <v>41</v>
      </c>
      <c r="E1178" t="s">
        <v>4590</v>
      </c>
      <c r="F1178" t="s">
        <v>4619</v>
      </c>
      <c r="G1178" t="s">
        <v>4590</v>
      </c>
    </row>
    <row r="1179" spans="1:7">
      <c r="A1179" t="s">
        <v>155</v>
      </c>
      <c r="B1179">
        <v>2015</v>
      </c>
      <c r="C1179" t="b">
        <v>0</v>
      </c>
      <c r="D1179">
        <v>42</v>
      </c>
      <c r="E1179" t="s">
        <v>4590</v>
      </c>
      <c r="G1179" t="s">
        <v>4590</v>
      </c>
    </row>
    <row r="1180" spans="1:7">
      <c r="A1180" t="s">
        <v>155</v>
      </c>
      <c r="B1180">
        <v>2015</v>
      </c>
      <c r="C1180" t="b">
        <v>0</v>
      </c>
      <c r="D1180">
        <v>43</v>
      </c>
      <c r="E1180" t="s">
        <v>4590</v>
      </c>
      <c r="G1180" t="s">
        <v>4590</v>
      </c>
    </row>
    <row r="1181" spans="1:7">
      <c r="A1181" t="s">
        <v>155</v>
      </c>
      <c r="B1181">
        <v>2015</v>
      </c>
      <c r="C1181" t="b">
        <v>0</v>
      </c>
      <c r="D1181">
        <v>44</v>
      </c>
      <c r="E1181" t="s">
        <v>4590</v>
      </c>
      <c r="F1181" t="s">
        <v>7827</v>
      </c>
      <c r="G1181" t="s">
        <v>4590</v>
      </c>
    </row>
    <row r="1182" spans="1:7">
      <c r="A1182" t="s">
        <v>155</v>
      </c>
      <c r="B1182">
        <v>2015</v>
      </c>
      <c r="C1182" t="b">
        <v>0</v>
      </c>
      <c r="D1182">
        <v>45</v>
      </c>
      <c r="E1182" t="s">
        <v>4590</v>
      </c>
      <c r="G1182" t="s">
        <v>4590</v>
      </c>
    </row>
    <row r="1183" spans="1:7">
      <c r="A1183" t="s">
        <v>155</v>
      </c>
      <c r="B1183">
        <v>2015</v>
      </c>
      <c r="C1183" t="b">
        <v>0</v>
      </c>
      <c r="D1183">
        <v>46</v>
      </c>
      <c r="E1183" t="s">
        <v>4590</v>
      </c>
      <c r="F1183" t="s">
        <v>7828</v>
      </c>
      <c r="G1183" t="s">
        <v>4590</v>
      </c>
    </row>
    <row r="1184" spans="1:7">
      <c r="A1184" t="s">
        <v>155</v>
      </c>
      <c r="B1184">
        <v>2015</v>
      </c>
      <c r="C1184" t="b">
        <v>0</v>
      </c>
      <c r="D1184">
        <v>47</v>
      </c>
      <c r="E1184" t="s">
        <v>4590</v>
      </c>
      <c r="G1184" t="s">
        <v>4590</v>
      </c>
    </row>
    <row r="1185" spans="1:7">
      <c r="A1185" t="s">
        <v>155</v>
      </c>
      <c r="B1185">
        <v>2015</v>
      </c>
      <c r="C1185" t="b">
        <v>0</v>
      </c>
      <c r="D1185">
        <v>48</v>
      </c>
      <c r="E1185" t="s">
        <v>4590</v>
      </c>
      <c r="F1185" t="s">
        <v>7829</v>
      </c>
      <c r="G1185" t="s">
        <v>4590</v>
      </c>
    </row>
    <row r="1186" spans="1:7">
      <c r="A1186" t="s">
        <v>155</v>
      </c>
      <c r="B1186">
        <v>2015</v>
      </c>
      <c r="C1186" t="b">
        <v>0</v>
      </c>
      <c r="D1186">
        <v>49</v>
      </c>
      <c r="E1186" t="s">
        <v>4590</v>
      </c>
      <c r="G1186" t="s">
        <v>4590</v>
      </c>
    </row>
    <row r="1187" spans="1:7">
      <c r="A1187" t="s">
        <v>155</v>
      </c>
      <c r="B1187">
        <v>2015</v>
      </c>
      <c r="C1187" t="b">
        <v>0</v>
      </c>
      <c r="D1187">
        <v>50</v>
      </c>
      <c r="E1187" t="s">
        <v>4590</v>
      </c>
      <c r="G1187" t="s">
        <v>4590</v>
      </c>
    </row>
    <row r="1188" spans="1:7">
      <c r="A1188" t="s">
        <v>155</v>
      </c>
      <c r="B1188">
        <v>2015</v>
      </c>
      <c r="C1188" t="b">
        <v>0</v>
      </c>
      <c r="D1188">
        <v>51</v>
      </c>
      <c r="E1188" t="s">
        <v>4590</v>
      </c>
      <c r="F1188" t="s">
        <v>7830</v>
      </c>
      <c r="G1188" t="s">
        <v>4590</v>
      </c>
    </row>
    <row r="1189" spans="1:7">
      <c r="A1189" t="s">
        <v>155</v>
      </c>
      <c r="B1189">
        <v>2015</v>
      </c>
      <c r="C1189" t="b">
        <v>0</v>
      </c>
      <c r="D1189">
        <v>52</v>
      </c>
      <c r="E1189" t="s">
        <v>4590</v>
      </c>
      <c r="G1189" t="s">
        <v>4590</v>
      </c>
    </row>
    <row r="1190" spans="1:7">
      <c r="A1190" t="s">
        <v>155</v>
      </c>
      <c r="B1190">
        <v>2015</v>
      </c>
      <c r="C1190" t="b">
        <v>0</v>
      </c>
      <c r="D1190">
        <v>53</v>
      </c>
      <c r="E1190" t="s">
        <v>4590</v>
      </c>
      <c r="F1190" t="s">
        <v>7831</v>
      </c>
      <c r="G1190" t="s">
        <v>4590</v>
      </c>
    </row>
    <row r="1191" spans="1:7">
      <c r="A1191" t="s">
        <v>155</v>
      </c>
      <c r="B1191">
        <v>2015</v>
      </c>
      <c r="C1191" t="b">
        <v>0</v>
      </c>
      <c r="D1191">
        <v>54</v>
      </c>
      <c r="E1191" t="s">
        <v>4590</v>
      </c>
      <c r="F1191" t="s">
        <v>7832</v>
      </c>
      <c r="G1191" t="s">
        <v>4590</v>
      </c>
    </row>
    <row r="1192" spans="1:7">
      <c r="A1192" t="s">
        <v>155</v>
      </c>
      <c r="B1192">
        <v>2015</v>
      </c>
      <c r="C1192" t="b">
        <v>0</v>
      </c>
      <c r="D1192">
        <v>55</v>
      </c>
      <c r="E1192" t="s">
        <v>4590</v>
      </c>
      <c r="G1192" t="s">
        <v>4590</v>
      </c>
    </row>
    <row r="1193" spans="1:7">
      <c r="A1193" t="s">
        <v>155</v>
      </c>
      <c r="B1193">
        <v>2015</v>
      </c>
      <c r="C1193" t="b">
        <v>0</v>
      </c>
      <c r="D1193">
        <v>56</v>
      </c>
      <c r="E1193" t="s">
        <v>4590</v>
      </c>
      <c r="G1193" t="s">
        <v>4590</v>
      </c>
    </row>
    <row r="1194" spans="1:7">
      <c r="A1194" t="s">
        <v>155</v>
      </c>
      <c r="B1194">
        <v>2015</v>
      </c>
      <c r="C1194" t="b">
        <v>0</v>
      </c>
      <c r="D1194">
        <v>57</v>
      </c>
      <c r="E1194" t="s">
        <v>4590</v>
      </c>
      <c r="F1194" t="s">
        <v>7819</v>
      </c>
      <c r="G1194" t="s">
        <v>4590</v>
      </c>
    </row>
    <row r="1195" spans="1:7">
      <c r="A1195" t="s">
        <v>155</v>
      </c>
      <c r="B1195">
        <v>2015</v>
      </c>
      <c r="C1195" t="b">
        <v>0</v>
      </c>
      <c r="D1195">
        <v>58</v>
      </c>
      <c r="E1195" t="s">
        <v>4590</v>
      </c>
      <c r="G1195" t="s">
        <v>4590</v>
      </c>
    </row>
    <row r="1196" spans="1:7">
      <c r="A1196" t="s">
        <v>155</v>
      </c>
      <c r="B1196">
        <v>2015</v>
      </c>
      <c r="C1196" t="b">
        <v>0</v>
      </c>
      <c r="D1196">
        <v>59</v>
      </c>
      <c r="E1196" t="s">
        <v>4590</v>
      </c>
      <c r="F1196" t="s">
        <v>7820</v>
      </c>
      <c r="G1196" t="s">
        <v>4590</v>
      </c>
    </row>
    <row r="1197" spans="1:7">
      <c r="A1197" t="s">
        <v>155</v>
      </c>
      <c r="B1197">
        <v>2015</v>
      </c>
      <c r="C1197" t="b">
        <v>0</v>
      </c>
      <c r="D1197">
        <v>60</v>
      </c>
      <c r="E1197" t="s">
        <v>4590</v>
      </c>
      <c r="G1197" t="s">
        <v>4590</v>
      </c>
    </row>
    <row r="1198" spans="1:7">
      <c r="A1198" t="s">
        <v>155</v>
      </c>
      <c r="B1198">
        <v>2015</v>
      </c>
      <c r="C1198" t="b">
        <v>0</v>
      </c>
      <c r="D1198">
        <v>61</v>
      </c>
      <c r="E1198" t="s">
        <v>4590</v>
      </c>
      <c r="F1198" t="s">
        <v>7827</v>
      </c>
      <c r="G1198" t="s">
        <v>4590</v>
      </c>
    </row>
    <row r="1199" spans="1:7">
      <c r="A1199" t="s">
        <v>155</v>
      </c>
      <c r="B1199">
        <v>2015</v>
      </c>
      <c r="C1199" t="b">
        <v>0</v>
      </c>
      <c r="D1199">
        <v>62</v>
      </c>
      <c r="E1199" t="s">
        <v>4590</v>
      </c>
      <c r="G1199" t="s">
        <v>4590</v>
      </c>
    </row>
    <row r="1200" spans="1:7">
      <c r="A1200" t="s">
        <v>155</v>
      </c>
      <c r="B1200">
        <v>2015</v>
      </c>
      <c r="C1200" t="b">
        <v>0</v>
      </c>
      <c r="D1200">
        <v>63</v>
      </c>
      <c r="E1200" t="s">
        <v>4590</v>
      </c>
      <c r="F1200" t="s">
        <v>7820</v>
      </c>
      <c r="G1200" t="s">
        <v>4590</v>
      </c>
    </row>
    <row r="1201" spans="1:7">
      <c r="A1201" t="s">
        <v>155</v>
      </c>
      <c r="B1201">
        <v>2015</v>
      </c>
      <c r="C1201" t="b">
        <v>0</v>
      </c>
      <c r="D1201">
        <v>64</v>
      </c>
      <c r="E1201" t="s">
        <v>4590</v>
      </c>
      <c r="F1201" t="s">
        <v>7827</v>
      </c>
      <c r="G1201" t="s">
        <v>4590</v>
      </c>
    </row>
    <row r="1202" spans="1:7">
      <c r="A1202" t="s">
        <v>155</v>
      </c>
      <c r="B1202">
        <v>2015</v>
      </c>
      <c r="C1202" t="b">
        <v>0</v>
      </c>
      <c r="D1202">
        <v>65</v>
      </c>
      <c r="E1202" t="s">
        <v>4590</v>
      </c>
      <c r="F1202" t="s">
        <v>7827</v>
      </c>
      <c r="G1202" t="s">
        <v>4590</v>
      </c>
    </row>
    <row r="1203" spans="1:7">
      <c r="A1203" t="s">
        <v>155</v>
      </c>
      <c r="B1203">
        <v>2015</v>
      </c>
      <c r="C1203" t="b">
        <v>0</v>
      </c>
      <c r="D1203">
        <v>66</v>
      </c>
      <c r="E1203" t="s">
        <v>4590</v>
      </c>
      <c r="G1203" t="s">
        <v>4590</v>
      </c>
    </row>
    <row r="1204" spans="1:7">
      <c r="A1204" t="s">
        <v>155</v>
      </c>
      <c r="B1204">
        <v>2015</v>
      </c>
      <c r="C1204" t="b">
        <v>0</v>
      </c>
      <c r="D1204">
        <v>67</v>
      </c>
      <c r="E1204" t="s">
        <v>4590</v>
      </c>
      <c r="G1204" t="s">
        <v>4590</v>
      </c>
    </row>
    <row r="1205" spans="1:7">
      <c r="A1205" t="s">
        <v>155</v>
      </c>
      <c r="B1205">
        <v>2015</v>
      </c>
      <c r="C1205" t="b">
        <v>0</v>
      </c>
      <c r="D1205">
        <v>68</v>
      </c>
      <c r="E1205" t="s">
        <v>4590</v>
      </c>
      <c r="G1205" t="s">
        <v>4590</v>
      </c>
    </row>
    <row r="1206" spans="1:7">
      <c r="A1206" t="s">
        <v>155</v>
      </c>
      <c r="B1206">
        <v>2015</v>
      </c>
      <c r="C1206" t="b">
        <v>0</v>
      </c>
      <c r="D1206">
        <v>69</v>
      </c>
      <c r="E1206" t="s">
        <v>4590</v>
      </c>
      <c r="G1206" t="s">
        <v>4590</v>
      </c>
    </row>
    <row r="1207" spans="1:7">
      <c r="A1207" t="s">
        <v>155</v>
      </c>
      <c r="B1207">
        <v>2015</v>
      </c>
      <c r="C1207" t="b">
        <v>0</v>
      </c>
      <c r="D1207">
        <v>70</v>
      </c>
      <c r="E1207" t="s">
        <v>4590</v>
      </c>
      <c r="G1207" t="s">
        <v>4590</v>
      </c>
    </row>
    <row r="1208" spans="1:7">
      <c r="A1208" t="s">
        <v>155</v>
      </c>
      <c r="B1208">
        <v>2015</v>
      </c>
      <c r="C1208" t="b">
        <v>0</v>
      </c>
      <c r="D1208">
        <v>71</v>
      </c>
      <c r="E1208" t="s">
        <v>4590</v>
      </c>
      <c r="G1208" t="s">
        <v>4590</v>
      </c>
    </row>
    <row r="1209" spans="1:7">
      <c r="A1209" t="s">
        <v>155</v>
      </c>
      <c r="B1209">
        <v>2015</v>
      </c>
      <c r="C1209" t="b">
        <v>0</v>
      </c>
      <c r="D1209">
        <v>72</v>
      </c>
      <c r="E1209" t="s">
        <v>4590</v>
      </c>
      <c r="G1209" t="s">
        <v>4590</v>
      </c>
    </row>
    <row r="1210" spans="1:7">
      <c r="A1210" t="s">
        <v>155</v>
      </c>
      <c r="B1210">
        <v>2015</v>
      </c>
      <c r="C1210" t="b">
        <v>0</v>
      </c>
      <c r="D1210">
        <v>73</v>
      </c>
      <c r="E1210" t="s">
        <v>4590</v>
      </c>
      <c r="F1210" t="s">
        <v>7808</v>
      </c>
      <c r="G1210" t="s">
        <v>4590</v>
      </c>
    </row>
    <row r="1211" spans="1:7">
      <c r="A1211" t="s">
        <v>155</v>
      </c>
      <c r="B1211">
        <v>2016</v>
      </c>
      <c r="C1211" t="b">
        <v>0</v>
      </c>
      <c r="D1211">
        <v>1</v>
      </c>
      <c r="E1211" t="s">
        <v>4590</v>
      </c>
      <c r="G1211" t="s">
        <v>4590</v>
      </c>
    </row>
    <row r="1212" spans="1:7">
      <c r="A1212" t="s">
        <v>155</v>
      </c>
      <c r="B1212">
        <v>2016</v>
      </c>
      <c r="C1212" t="b">
        <v>0</v>
      </c>
      <c r="D1212">
        <v>2</v>
      </c>
      <c r="E1212" t="s">
        <v>4590</v>
      </c>
      <c r="G1212" t="s">
        <v>4590</v>
      </c>
    </row>
    <row r="1213" spans="1:7">
      <c r="A1213" t="s">
        <v>155</v>
      </c>
      <c r="B1213">
        <v>2016</v>
      </c>
      <c r="C1213" t="b">
        <v>0</v>
      </c>
      <c r="D1213">
        <v>3</v>
      </c>
      <c r="E1213" t="s">
        <v>4590</v>
      </c>
      <c r="G1213" t="s">
        <v>4590</v>
      </c>
    </row>
    <row r="1214" spans="1:7">
      <c r="A1214" t="s">
        <v>155</v>
      </c>
      <c r="B1214">
        <v>2016</v>
      </c>
      <c r="C1214" t="b">
        <v>0</v>
      </c>
      <c r="D1214">
        <v>4</v>
      </c>
      <c r="E1214" t="s">
        <v>4590</v>
      </c>
      <c r="G1214" t="s">
        <v>4590</v>
      </c>
    </row>
    <row r="1215" spans="1:7">
      <c r="A1215" t="s">
        <v>155</v>
      </c>
      <c r="B1215">
        <v>2016</v>
      </c>
      <c r="C1215" t="b">
        <v>0</v>
      </c>
      <c r="D1215">
        <v>5</v>
      </c>
      <c r="E1215" t="s">
        <v>4590</v>
      </c>
      <c r="G1215" t="s">
        <v>4590</v>
      </c>
    </row>
    <row r="1216" spans="1:7">
      <c r="A1216" t="s">
        <v>155</v>
      </c>
      <c r="B1216">
        <v>2016</v>
      </c>
      <c r="C1216" t="b">
        <v>0</v>
      </c>
      <c r="D1216">
        <v>6</v>
      </c>
      <c r="E1216" t="s">
        <v>4590</v>
      </c>
      <c r="G1216" t="s">
        <v>4590</v>
      </c>
    </row>
    <row r="1217" spans="1:7">
      <c r="A1217" t="s">
        <v>155</v>
      </c>
      <c r="B1217">
        <v>2016</v>
      </c>
      <c r="C1217" t="b">
        <v>0</v>
      </c>
      <c r="D1217">
        <v>7</v>
      </c>
      <c r="E1217" t="s">
        <v>4590</v>
      </c>
      <c r="G1217" t="s">
        <v>4590</v>
      </c>
    </row>
    <row r="1218" spans="1:7">
      <c r="A1218" t="s">
        <v>155</v>
      </c>
      <c r="B1218">
        <v>2016</v>
      </c>
      <c r="C1218" t="b">
        <v>0</v>
      </c>
      <c r="D1218">
        <v>8</v>
      </c>
      <c r="E1218" t="s">
        <v>4590</v>
      </c>
      <c r="G1218" t="s">
        <v>4590</v>
      </c>
    </row>
    <row r="1219" spans="1:7">
      <c r="A1219" t="s">
        <v>155</v>
      </c>
      <c r="B1219">
        <v>2016</v>
      </c>
      <c r="C1219" t="b">
        <v>0</v>
      </c>
      <c r="D1219">
        <v>9</v>
      </c>
      <c r="E1219" t="s">
        <v>4590</v>
      </c>
      <c r="G1219" t="s">
        <v>4590</v>
      </c>
    </row>
    <row r="1220" spans="1:7">
      <c r="A1220" t="s">
        <v>155</v>
      </c>
      <c r="B1220">
        <v>2016</v>
      </c>
      <c r="C1220" t="b">
        <v>0</v>
      </c>
      <c r="D1220">
        <v>10</v>
      </c>
      <c r="E1220" t="s">
        <v>4590</v>
      </c>
      <c r="G1220" t="s">
        <v>4590</v>
      </c>
    </row>
    <row r="1221" spans="1:7">
      <c r="A1221" t="s">
        <v>155</v>
      </c>
      <c r="B1221">
        <v>2016</v>
      </c>
      <c r="C1221" t="b">
        <v>0</v>
      </c>
      <c r="D1221">
        <v>11</v>
      </c>
      <c r="E1221" t="s">
        <v>4590</v>
      </c>
      <c r="G1221" t="s">
        <v>4590</v>
      </c>
    </row>
    <row r="1222" spans="1:7">
      <c r="A1222" t="s">
        <v>155</v>
      </c>
      <c r="B1222">
        <v>2016</v>
      </c>
      <c r="C1222" t="b">
        <v>0</v>
      </c>
      <c r="D1222">
        <v>12</v>
      </c>
      <c r="E1222" t="s">
        <v>4590</v>
      </c>
      <c r="G1222" t="s">
        <v>4590</v>
      </c>
    </row>
    <row r="1223" spans="1:7">
      <c r="A1223" t="s">
        <v>155</v>
      </c>
      <c r="B1223">
        <v>2016</v>
      </c>
      <c r="C1223" t="b">
        <v>0</v>
      </c>
      <c r="D1223">
        <v>13</v>
      </c>
      <c r="E1223" t="s">
        <v>4590</v>
      </c>
      <c r="G1223" t="s">
        <v>4590</v>
      </c>
    </row>
    <row r="1224" spans="1:7">
      <c r="A1224" t="s">
        <v>155</v>
      </c>
      <c r="B1224">
        <v>2016</v>
      </c>
      <c r="C1224" t="b">
        <v>0</v>
      </c>
      <c r="D1224">
        <v>14</v>
      </c>
      <c r="E1224" t="s">
        <v>4590</v>
      </c>
      <c r="G1224" t="s">
        <v>4590</v>
      </c>
    </row>
    <row r="1225" spans="1:7">
      <c r="A1225" t="s">
        <v>155</v>
      </c>
      <c r="B1225">
        <v>2016</v>
      </c>
      <c r="C1225" t="b">
        <v>0</v>
      </c>
      <c r="D1225">
        <v>15</v>
      </c>
      <c r="E1225" t="s">
        <v>4590</v>
      </c>
      <c r="G1225" t="s">
        <v>4590</v>
      </c>
    </row>
    <row r="1226" spans="1:7">
      <c r="A1226" t="s">
        <v>155</v>
      </c>
      <c r="B1226">
        <v>2016</v>
      </c>
      <c r="C1226" t="b">
        <v>0</v>
      </c>
      <c r="D1226">
        <v>16</v>
      </c>
      <c r="E1226" t="s">
        <v>4590</v>
      </c>
      <c r="G1226" t="s">
        <v>4590</v>
      </c>
    </row>
    <row r="1227" spans="1:7">
      <c r="A1227" t="s">
        <v>155</v>
      </c>
      <c r="B1227">
        <v>2016</v>
      </c>
      <c r="C1227" t="b">
        <v>0</v>
      </c>
      <c r="D1227">
        <v>17</v>
      </c>
      <c r="E1227" t="s">
        <v>4590</v>
      </c>
      <c r="G1227" t="s">
        <v>4590</v>
      </c>
    </row>
    <row r="1228" spans="1:7">
      <c r="A1228" t="s">
        <v>155</v>
      </c>
      <c r="B1228">
        <v>2016</v>
      </c>
      <c r="C1228" t="b">
        <v>0</v>
      </c>
      <c r="D1228">
        <v>18</v>
      </c>
      <c r="E1228" t="s">
        <v>4590</v>
      </c>
      <c r="G1228" t="s">
        <v>4590</v>
      </c>
    </row>
    <row r="1229" spans="1:7">
      <c r="A1229" t="s">
        <v>155</v>
      </c>
      <c r="B1229">
        <v>2016</v>
      </c>
      <c r="C1229" t="b">
        <v>0</v>
      </c>
      <c r="D1229">
        <v>19</v>
      </c>
      <c r="E1229" t="s">
        <v>4590</v>
      </c>
      <c r="G1229" t="s">
        <v>4590</v>
      </c>
    </row>
    <row r="1230" spans="1:7">
      <c r="A1230" t="s">
        <v>155</v>
      </c>
      <c r="B1230">
        <v>2016</v>
      </c>
      <c r="C1230" t="b">
        <v>0</v>
      </c>
      <c r="D1230">
        <v>20</v>
      </c>
      <c r="E1230" t="s">
        <v>4590</v>
      </c>
      <c r="G1230" t="s">
        <v>4590</v>
      </c>
    </row>
    <row r="1231" spans="1:7">
      <c r="A1231" t="s">
        <v>155</v>
      </c>
      <c r="B1231">
        <v>2016</v>
      </c>
      <c r="C1231" t="b">
        <v>0</v>
      </c>
      <c r="D1231">
        <v>21</v>
      </c>
      <c r="E1231" t="s">
        <v>4590</v>
      </c>
      <c r="G1231" t="s">
        <v>4590</v>
      </c>
    </row>
    <row r="1232" spans="1:7">
      <c r="A1232" t="s">
        <v>155</v>
      </c>
      <c r="B1232">
        <v>2016</v>
      </c>
      <c r="C1232" t="b">
        <v>0</v>
      </c>
      <c r="D1232">
        <v>22</v>
      </c>
      <c r="E1232" t="s">
        <v>4590</v>
      </c>
      <c r="G1232" t="s">
        <v>4590</v>
      </c>
    </row>
    <row r="1233" spans="1:7">
      <c r="A1233" t="s">
        <v>155</v>
      </c>
      <c r="B1233">
        <v>2016</v>
      </c>
      <c r="C1233" t="b">
        <v>0</v>
      </c>
      <c r="D1233">
        <v>23</v>
      </c>
      <c r="E1233" t="s">
        <v>4590</v>
      </c>
      <c r="G1233" t="s">
        <v>4590</v>
      </c>
    </row>
    <row r="1234" spans="1:7">
      <c r="A1234" t="s">
        <v>155</v>
      </c>
      <c r="B1234">
        <v>2016</v>
      </c>
      <c r="C1234" t="b">
        <v>0</v>
      </c>
      <c r="D1234">
        <v>24</v>
      </c>
      <c r="E1234" t="s">
        <v>4590</v>
      </c>
      <c r="G1234" t="s">
        <v>4590</v>
      </c>
    </row>
    <row r="1235" spans="1:7">
      <c r="A1235" t="s">
        <v>155</v>
      </c>
      <c r="B1235">
        <v>2016</v>
      </c>
      <c r="C1235" t="b">
        <v>0</v>
      </c>
      <c r="D1235">
        <v>25</v>
      </c>
      <c r="E1235" t="s">
        <v>4590</v>
      </c>
      <c r="G1235" t="s">
        <v>4590</v>
      </c>
    </row>
    <row r="1236" spans="1:7">
      <c r="A1236" t="s">
        <v>155</v>
      </c>
      <c r="B1236">
        <v>2016</v>
      </c>
      <c r="C1236" t="b">
        <v>0</v>
      </c>
      <c r="D1236">
        <v>26</v>
      </c>
      <c r="E1236" t="s">
        <v>4590</v>
      </c>
      <c r="G1236" t="s">
        <v>4590</v>
      </c>
    </row>
    <row r="1237" spans="1:7">
      <c r="A1237" t="s">
        <v>155</v>
      </c>
      <c r="B1237">
        <v>2016</v>
      </c>
      <c r="C1237" t="b">
        <v>0</v>
      </c>
      <c r="D1237">
        <v>27</v>
      </c>
      <c r="E1237" t="s">
        <v>4590</v>
      </c>
      <c r="G1237" t="s">
        <v>4590</v>
      </c>
    </row>
    <row r="1238" spans="1:7">
      <c r="A1238" t="s">
        <v>155</v>
      </c>
      <c r="B1238">
        <v>2016</v>
      </c>
      <c r="C1238" t="b">
        <v>0</v>
      </c>
      <c r="D1238">
        <v>28</v>
      </c>
      <c r="E1238" t="s">
        <v>4590</v>
      </c>
      <c r="G1238" t="s">
        <v>4590</v>
      </c>
    </row>
    <row r="1239" spans="1:7">
      <c r="A1239" t="s">
        <v>155</v>
      </c>
      <c r="B1239">
        <v>2016</v>
      </c>
      <c r="C1239" t="b">
        <v>0</v>
      </c>
      <c r="D1239">
        <v>29</v>
      </c>
      <c r="E1239" t="s">
        <v>4590</v>
      </c>
      <c r="G1239" t="s">
        <v>4590</v>
      </c>
    </row>
    <row r="1240" spans="1:7">
      <c r="A1240" t="s">
        <v>155</v>
      </c>
      <c r="B1240">
        <v>2016</v>
      </c>
      <c r="C1240" t="b">
        <v>0</v>
      </c>
      <c r="D1240">
        <v>30</v>
      </c>
      <c r="E1240" t="s">
        <v>4590</v>
      </c>
      <c r="G1240" t="s">
        <v>4590</v>
      </c>
    </row>
    <row r="1241" spans="1:7">
      <c r="A1241" t="s">
        <v>155</v>
      </c>
      <c r="B1241">
        <v>2016</v>
      </c>
      <c r="C1241" t="b">
        <v>0</v>
      </c>
      <c r="D1241">
        <v>31</v>
      </c>
      <c r="E1241" t="s">
        <v>4590</v>
      </c>
      <c r="G1241" t="s">
        <v>4590</v>
      </c>
    </row>
    <row r="1242" spans="1:7">
      <c r="A1242" t="s">
        <v>155</v>
      </c>
      <c r="B1242">
        <v>2016</v>
      </c>
      <c r="C1242" t="b">
        <v>0</v>
      </c>
      <c r="D1242">
        <v>32</v>
      </c>
      <c r="E1242" t="s">
        <v>4590</v>
      </c>
      <c r="G1242" t="s">
        <v>4590</v>
      </c>
    </row>
    <row r="1243" spans="1:7">
      <c r="A1243" t="s">
        <v>155</v>
      </c>
      <c r="B1243">
        <v>2016</v>
      </c>
      <c r="C1243" t="b">
        <v>0</v>
      </c>
      <c r="D1243">
        <v>33</v>
      </c>
      <c r="E1243" t="s">
        <v>4590</v>
      </c>
      <c r="G1243" t="s">
        <v>4590</v>
      </c>
    </row>
    <row r="1244" spans="1:7">
      <c r="A1244" t="s">
        <v>155</v>
      </c>
      <c r="B1244">
        <v>2016</v>
      </c>
      <c r="C1244" t="b">
        <v>0</v>
      </c>
      <c r="D1244">
        <v>34</v>
      </c>
      <c r="E1244" t="s">
        <v>4590</v>
      </c>
      <c r="G1244" t="s">
        <v>4590</v>
      </c>
    </row>
    <row r="1245" spans="1:7" ht="45">
      <c r="A1245" t="s">
        <v>155</v>
      </c>
      <c r="B1245">
        <v>2016</v>
      </c>
      <c r="C1245" t="b">
        <v>0</v>
      </c>
      <c r="D1245">
        <v>35</v>
      </c>
      <c r="E1245" s="8" t="s">
        <v>4590</v>
      </c>
      <c r="F1245" s="8"/>
      <c r="G1245" t="s">
        <v>4590</v>
      </c>
    </row>
    <row r="1246" spans="1:7">
      <c r="A1246" t="s">
        <v>155</v>
      </c>
      <c r="B1246">
        <v>2016</v>
      </c>
      <c r="C1246" t="b">
        <v>0</v>
      </c>
      <c r="D1246">
        <v>36</v>
      </c>
      <c r="E1246" t="s">
        <v>4590</v>
      </c>
      <c r="G1246" t="s">
        <v>4590</v>
      </c>
    </row>
    <row r="1247" spans="1:7">
      <c r="A1247" t="s">
        <v>155</v>
      </c>
      <c r="B1247">
        <v>2016</v>
      </c>
      <c r="C1247" t="b">
        <v>0</v>
      </c>
      <c r="D1247">
        <v>37</v>
      </c>
      <c r="E1247" t="s">
        <v>4590</v>
      </c>
      <c r="G1247" t="s">
        <v>4590</v>
      </c>
    </row>
    <row r="1248" spans="1:7">
      <c r="A1248" t="s">
        <v>155</v>
      </c>
      <c r="B1248">
        <v>2016</v>
      </c>
      <c r="C1248" t="b">
        <v>0</v>
      </c>
      <c r="D1248">
        <v>38</v>
      </c>
      <c r="E1248" t="s">
        <v>4590</v>
      </c>
      <c r="G1248" t="s">
        <v>4590</v>
      </c>
    </row>
    <row r="1249" spans="1:7">
      <c r="A1249" t="s">
        <v>155</v>
      </c>
      <c r="B1249">
        <v>2016</v>
      </c>
      <c r="C1249" t="b">
        <v>0</v>
      </c>
      <c r="D1249">
        <v>39</v>
      </c>
      <c r="E1249" t="s">
        <v>4590</v>
      </c>
      <c r="G1249" t="s">
        <v>4590</v>
      </c>
    </row>
    <row r="1250" spans="1:7">
      <c r="A1250" t="s">
        <v>155</v>
      </c>
      <c r="B1250">
        <v>2016</v>
      </c>
      <c r="C1250" t="b">
        <v>0</v>
      </c>
      <c r="D1250">
        <v>40</v>
      </c>
      <c r="E1250" t="s">
        <v>4590</v>
      </c>
      <c r="G1250" t="s">
        <v>4590</v>
      </c>
    </row>
    <row r="1251" spans="1:7">
      <c r="A1251" t="s">
        <v>155</v>
      </c>
      <c r="B1251">
        <v>2016</v>
      </c>
      <c r="C1251" t="b">
        <v>0</v>
      </c>
      <c r="D1251">
        <v>41</v>
      </c>
      <c r="E1251" t="s">
        <v>4590</v>
      </c>
      <c r="G1251" t="s">
        <v>4590</v>
      </c>
    </row>
    <row r="1252" spans="1:7">
      <c r="A1252" t="s">
        <v>155</v>
      </c>
      <c r="B1252">
        <v>2016</v>
      </c>
      <c r="C1252" t="b">
        <v>0</v>
      </c>
      <c r="D1252">
        <v>42</v>
      </c>
      <c r="E1252" t="s">
        <v>4590</v>
      </c>
      <c r="G1252" t="s">
        <v>4590</v>
      </c>
    </row>
    <row r="1253" spans="1:7">
      <c r="A1253" t="s">
        <v>155</v>
      </c>
      <c r="B1253">
        <v>2016</v>
      </c>
      <c r="C1253" t="b">
        <v>0</v>
      </c>
      <c r="D1253">
        <v>43</v>
      </c>
      <c r="E1253" t="s">
        <v>4590</v>
      </c>
      <c r="G1253" t="s">
        <v>4590</v>
      </c>
    </row>
    <row r="1254" spans="1:7">
      <c r="A1254" t="s">
        <v>155</v>
      </c>
      <c r="B1254">
        <v>2016</v>
      </c>
      <c r="C1254" t="b">
        <v>0</v>
      </c>
      <c r="D1254">
        <v>44</v>
      </c>
      <c r="E1254" t="s">
        <v>4590</v>
      </c>
      <c r="G1254" t="s">
        <v>4590</v>
      </c>
    </row>
    <row r="1255" spans="1:7">
      <c r="A1255" t="s">
        <v>155</v>
      </c>
      <c r="B1255">
        <v>2016</v>
      </c>
      <c r="C1255" t="b">
        <v>0</v>
      </c>
      <c r="D1255">
        <v>45</v>
      </c>
      <c r="E1255" t="s">
        <v>4590</v>
      </c>
      <c r="G1255" t="s">
        <v>4590</v>
      </c>
    </row>
    <row r="1256" spans="1:7">
      <c r="A1256" t="s">
        <v>155</v>
      </c>
      <c r="B1256">
        <v>2016</v>
      </c>
      <c r="C1256" t="b">
        <v>0</v>
      </c>
      <c r="D1256">
        <v>46</v>
      </c>
      <c r="E1256" t="s">
        <v>4590</v>
      </c>
      <c r="G1256" t="s">
        <v>4590</v>
      </c>
    </row>
    <row r="1257" spans="1:7">
      <c r="A1257" t="s">
        <v>155</v>
      </c>
      <c r="B1257">
        <v>2016</v>
      </c>
      <c r="C1257" t="b">
        <v>0</v>
      </c>
      <c r="D1257">
        <v>47</v>
      </c>
      <c r="E1257" t="s">
        <v>4590</v>
      </c>
      <c r="G1257" t="s">
        <v>4590</v>
      </c>
    </row>
    <row r="1258" spans="1:7">
      <c r="A1258" t="s">
        <v>155</v>
      </c>
      <c r="B1258">
        <v>2016</v>
      </c>
      <c r="C1258" t="b">
        <v>0</v>
      </c>
      <c r="D1258">
        <v>48</v>
      </c>
      <c r="E1258" t="s">
        <v>4590</v>
      </c>
      <c r="G1258" t="s">
        <v>4590</v>
      </c>
    </row>
    <row r="1259" spans="1:7">
      <c r="A1259" t="s">
        <v>155</v>
      </c>
      <c r="B1259">
        <v>2016</v>
      </c>
      <c r="C1259" t="b">
        <v>0</v>
      </c>
      <c r="D1259">
        <v>49</v>
      </c>
      <c r="E1259" t="s">
        <v>4590</v>
      </c>
      <c r="G1259" t="s">
        <v>4590</v>
      </c>
    </row>
    <row r="1260" spans="1:7">
      <c r="A1260" t="s">
        <v>155</v>
      </c>
      <c r="B1260">
        <v>2016</v>
      </c>
      <c r="C1260" t="b">
        <v>0</v>
      </c>
      <c r="D1260">
        <v>50</v>
      </c>
      <c r="E1260" t="s">
        <v>4590</v>
      </c>
      <c r="G1260" t="s">
        <v>4590</v>
      </c>
    </row>
    <row r="1261" spans="1:7">
      <c r="A1261" t="s">
        <v>155</v>
      </c>
      <c r="B1261">
        <v>2016</v>
      </c>
      <c r="C1261" t="b">
        <v>0</v>
      </c>
      <c r="D1261">
        <v>51</v>
      </c>
      <c r="E1261" t="s">
        <v>4590</v>
      </c>
      <c r="G1261" t="s">
        <v>4590</v>
      </c>
    </row>
    <row r="1262" spans="1:7">
      <c r="A1262" t="s">
        <v>155</v>
      </c>
      <c r="B1262">
        <v>2016</v>
      </c>
      <c r="C1262" t="b">
        <v>0</v>
      </c>
      <c r="D1262">
        <v>52</v>
      </c>
      <c r="E1262" t="s">
        <v>4590</v>
      </c>
      <c r="G1262" t="s">
        <v>4590</v>
      </c>
    </row>
    <row r="1263" spans="1:7">
      <c r="A1263" t="s">
        <v>155</v>
      </c>
      <c r="B1263">
        <v>2016</v>
      </c>
      <c r="C1263" t="b">
        <v>0</v>
      </c>
      <c r="D1263">
        <v>53</v>
      </c>
      <c r="E1263" t="s">
        <v>4590</v>
      </c>
      <c r="F1263" t="s">
        <v>7833</v>
      </c>
      <c r="G1263" t="s">
        <v>4590</v>
      </c>
    </row>
    <row r="1264" spans="1:7">
      <c r="A1264" t="s">
        <v>155</v>
      </c>
      <c r="B1264">
        <v>2016</v>
      </c>
      <c r="C1264" t="b">
        <v>0</v>
      </c>
      <c r="D1264">
        <v>54</v>
      </c>
      <c r="E1264" t="s">
        <v>4590</v>
      </c>
      <c r="G1264" t="s">
        <v>4590</v>
      </c>
    </row>
    <row r="1265" spans="1:7">
      <c r="A1265" t="s">
        <v>155</v>
      </c>
      <c r="B1265">
        <v>2016</v>
      </c>
      <c r="C1265" t="b">
        <v>0</v>
      </c>
      <c r="D1265">
        <v>55</v>
      </c>
      <c r="E1265" t="s">
        <v>4590</v>
      </c>
      <c r="G1265" t="s">
        <v>4590</v>
      </c>
    </row>
    <row r="1266" spans="1:7">
      <c r="A1266" t="s">
        <v>155</v>
      </c>
      <c r="B1266">
        <v>2016</v>
      </c>
      <c r="C1266" t="b">
        <v>0</v>
      </c>
      <c r="D1266">
        <v>56</v>
      </c>
      <c r="E1266" t="s">
        <v>4590</v>
      </c>
      <c r="G1266" t="s">
        <v>4590</v>
      </c>
    </row>
    <row r="1267" spans="1:7">
      <c r="A1267" t="s">
        <v>155</v>
      </c>
      <c r="B1267">
        <v>2016</v>
      </c>
      <c r="C1267" t="b">
        <v>0</v>
      </c>
      <c r="D1267">
        <v>57</v>
      </c>
      <c r="E1267" t="s">
        <v>4590</v>
      </c>
      <c r="G1267" t="s">
        <v>4590</v>
      </c>
    </row>
    <row r="1268" spans="1:7">
      <c r="A1268" t="s">
        <v>155</v>
      </c>
      <c r="B1268">
        <v>2016</v>
      </c>
      <c r="C1268" t="b">
        <v>0</v>
      </c>
      <c r="D1268">
        <v>58</v>
      </c>
      <c r="E1268" t="s">
        <v>4590</v>
      </c>
      <c r="G1268" t="s">
        <v>4590</v>
      </c>
    </row>
    <row r="1269" spans="1:7">
      <c r="A1269" t="s">
        <v>155</v>
      </c>
      <c r="B1269">
        <v>2016</v>
      </c>
      <c r="C1269" t="b">
        <v>0</v>
      </c>
      <c r="D1269">
        <v>59</v>
      </c>
      <c r="E1269" t="s">
        <v>4590</v>
      </c>
      <c r="G1269" t="s">
        <v>4590</v>
      </c>
    </row>
    <row r="1270" spans="1:7">
      <c r="A1270" t="s">
        <v>155</v>
      </c>
      <c r="B1270">
        <v>2016</v>
      </c>
      <c r="C1270" t="b">
        <v>0</v>
      </c>
      <c r="D1270">
        <v>60</v>
      </c>
      <c r="E1270" t="s">
        <v>4590</v>
      </c>
      <c r="G1270" t="s">
        <v>4590</v>
      </c>
    </row>
    <row r="1271" spans="1:7">
      <c r="A1271" t="s">
        <v>155</v>
      </c>
      <c r="B1271">
        <v>2016</v>
      </c>
      <c r="C1271" t="b">
        <v>0</v>
      </c>
      <c r="D1271">
        <v>61</v>
      </c>
      <c r="E1271" t="s">
        <v>4590</v>
      </c>
      <c r="G1271" t="s">
        <v>4590</v>
      </c>
    </row>
    <row r="1272" spans="1:7">
      <c r="A1272" t="s">
        <v>155</v>
      </c>
      <c r="B1272">
        <v>2016</v>
      </c>
      <c r="C1272" t="b">
        <v>0</v>
      </c>
      <c r="D1272">
        <v>62</v>
      </c>
      <c r="E1272" t="s">
        <v>4590</v>
      </c>
      <c r="G1272" t="s">
        <v>4590</v>
      </c>
    </row>
    <row r="1273" spans="1:7">
      <c r="A1273" t="s">
        <v>155</v>
      </c>
      <c r="B1273">
        <v>2016</v>
      </c>
      <c r="C1273" t="b">
        <v>0</v>
      </c>
      <c r="D1273">
        <v>63</v>
      </c>
      <c r="E1273" t="s">
        <v>4590</v>
      </c>
      <c r="G1273" t="s">
        <v>4590</v>
      </c>
    </row>
    <row r="1274" spans="1:7">
      <c r="A1274" t="s">
        <v>155</v>
      </c>
      <c r="B1274">
        <v>2016</v>
      </c>
      <c r="C1274" t="b">
        <v>0</v>
      </c>
      <c r="D1274">
        <v>64</v>
      </c>
      <c r="E1274" t="s">
        <v>4590</v>
      </c>
      <c r="G1274" t="s">
        <v>4590</v>
      </c>
    </row>
    <row r="1275" spans="1:7">
      <c r="A1275" t="s">
        <v>155</v>
      </c>
      <c r="B1275">
        <v>2016</v>
      </c>
      <c r="C1275" t="b">
        <v>0</v>
      </c>
      <c r="D1275">
        <v>65</v>
      </c>
      <c r="E1275" t="s">
        <v>4590</v>
      </c>
      <c r="G1275" t="s">
        <v>4590</v>
      </c>
    </row>
    <row r="1276" spans="1:7">
      <c r="A1276" t="s">
        <v>155</v>
      </c>
      <c r="B1276">
        <v>2016</v>
      </c>
      <c r="C1276" t="b">
        <v>0</v>
      </c>
      <c r="D1276">
        <v>66</v>
      </c>
      <c r="E1276" t="s">
        <v>4590</v>
      </c>
      <c r="G1276" t="s">
        <v>4590</v>
      </c>
    </row>
    <row r="1277" spans="1:7">
      <c r="A1277" t="s">
        <v>155</v>
      </c>
      <c r="B1277">
        <v>2016</v>
      </c>
      <c r="C1277" t="b">
        <v>0</v>
      </c>
      <c r="D1277">
        <v>67</v>
      </c>
      <c r="E1277" t="s">
        <v>4590</v>
      </c>
      <c r="G1277" t="s">
        <v>4590</v>
      </c>
    </row>
    <row r="1278" spans="1:7">
      <c r="A1278" t="s">
        <v>155</v>
      </c>
      <c r="B1278">
        <v>2016</v>
      </c>
      <c r="C1278" t="b">
        <v>0</v>
      </c>
      <c r="D1278">
        <v>68</v>
      </c>
      <c r="E1278" t="s">
        <v>4590</v>
      </c>
      <c r="G1278" t="s">
        <v>4590</v>
      </c>
    </row>
    <row r="1279" spans="1:7">
      <c r="A1279" t="s">
        <v>155</v>
      </c>
      <c r="B1279">
        <v>2016</v>
      </c>
      <c r="C1279" t="b">
        <v>0</v>
      </c>
      <c r="D1279">
        <v>69</v>
      </c>
      <c r="E1279" t="s">
        <v>4590</v>
      </c>
      <c r="G1279" t="s">
        <v>4590</v>
      </c>
    </row>
    <row r="1280" spans="1:7">
      <c r="A1280" t="s">
        <v>155</v>
      </c>
      <c r="B1280">
        <v>2016</v>
      </c>
      <c r="C1280" t="b">
        <v>0</v>
      </c>
      <c r="D1280">
        <v>70</v>
      </c>
      <c r="E1280" t="s">
        <v>4590</v>
      </c>
      <c r="G1280" t="s">
        <v>4590</v>
      </c>
    </row>
    <row r="1281" spans="1:7">
      <c r="A1281" t="s">
        <v>155</v>
      </c>
      <c r="B1281">
        <v>2016</v>
      </c>
      <c r="C1281" t="b">
        <v>0</v>
      </c>
      <c r="D1281">
        <v>71</v>
      </c>
      <c r="E1281" t="s">
        <v>4590</v>
      </c>
      <c r="G1281" t="s">
        <v>4590</v>
      </c>
    </row>
    <row r="1282" spans="1:7">
      <c r="A1282" t="s">
        <v>155</v>
      </c>
      <c r="B1282">
        <v>2016</v>
      </c>
      <c r="C1282" t="b">
        <v>0</v>
      </c>
      <c r="D1282">
        <v>72</v>
      </c>
      <c r="E1282" t="s">
        <v>4590</v>
      </c>
      <c r="G1282" t="s">
        <v>4590</v>
      </c>
    </row>
    <row r="1283" spans="1:7">
      <c r="A1283" t="s">
        <v>155</v>
      </c>
      <c r="B1283">
        <v>2016</v>
      </c>
      <c r="C1283" t="b">
        <v>0</v>
      </c>
      <c r="D1283">
        <v>73</v>
      </c>
      <c r="E1283" t="s">
        <v>4590</v>
      </c>
      <c r="G1283" t="s">
        <v>4590</v>
      </c>
    </row>
    <row r="1284" spans="1:7">
      <c r="A1284" t="s">
        <v>162</v>
      </c>
      <c r="B1284">
        <v>2013</v>
      </c>
      <c r="C1284" t="b">
        <v>0</v>
      </c>
      <c r="D1284">
        <v>1</v>
      </c>
      <c r="E1284" t="s">
        <v>4590</v>
      </c>
      <c r="F1284" t="s">
        <v>7834</v>
      </c>
      <c r="G1284" t="s">
        <v>4590</v>
      </c>
    </row>
    <row r="1285" spans="1:7">
      <c r="A1285" t="s">
        <v>162</v>
      </c>
      <c r="B1285">
        <v>2013</v>
      </c>
      <c r="C1285" t="b">
        <v>0</v>
      </c>
      <c r="D1285">
        <v>2</v>
      </c>
      <c r="E1285" t="s">
        <v>4590</v>
      </c>
      <c r="G1285" t="s">
        <v>4590</v>
      </c>
    </row>
    <row r="1286" spans="1:7">
      <c r="A1286" t="s">
        <v>162</v>
      </c>
      <c r="B1286">
        <v>2013</v>
      </c>
      <c r="C1286" t="b">
        <v>0</v>
      </c>
      <c r="D1286">
        <v>3</v>
      </c>
      <c r="E1286" t="s">
        <v>4590</v>
      </c>
      <c r="F1286" t="s">
        <v>7835</v>
      </c>
      <c r="G1286" t="s">
        <v>4590</v>
      </c>
    </row>
    <row r="1287" spans="1:7">
      <c r="A1287" t="s">
        <v>162</v>
      </c>
      <c r="B1287">
        <v>2013</v>
      </c>
      <c r="C1287" t="b">
        <v>0</v>
      </c>
      <c r="D1287">
        <v>4</v>
      </c>
      <c r="E1287" t="s">
        <v>4590</v>
      </c>
      <c r="F1287" t="s">
        <v>7836</v>
      </c>
      <c r="G1287" t="s">
        <v>4590</v>
      </c>
    </row>
    <row r="1288" spans="1:7">
      <c r="A1288" t="s">
        <v>162</v>
      </c>
      <c r="B1288">
        <v>2013</v>
      </c>
      <c r="C1288" t="b">
        <v>0</v>
      </c>
      <c r="D1288">
        <v>5</v>
      </c>
      <c r="E1288" t="s">
        <v>4590</v>
      </c>
      <c r="F1288" t="s">
        <v>7837</v>
      </c>
      <c r="G1288" t="s">
        <v>4590</v>
      </c>
    </row>
    <row r="1289" spans="1:7">
      <c r="A1289" t="s">
        <v>162</v>
      </c>
      <c r="B1289">
        <v>2013</v>
      </c>
      <c r="C1289" t="b">
        <v>0</v>
      </c>
      <c r="D1289">
        <v>6</v>
      </c>
      <c r="E1289" t="s">
        <v>4590</v>
      </c>
      <c r="F1289" t="s">
        <v>7838</v>
      </c>
      <c r="G1289" t="s">
        <v>4590</v>
      </c>
    </row>
    <row r="1290" spans="1:7">
      <c r="A1290" t="s">
        <v>162</v>
      </c>
      <c r="B1290">
        <v>2013</v>
      </c>
      <c r="C1290" t="b">
        <v>0</v>
      </c>
      <c r="D1290">
        <v>7</v>
      </c>
      <c r="E1290" t="s">
        <v>4590</v>
      </c>
      <c r="F1290" t="s">
        <v>7839</v>
      </c>
      <c r="G1290" t="s">
        <v>4590</v>
      </c>
    </row>
    <row r="1291" spans="1:7">
      <c r="A1291" t="s">
        <v>162</v>
      </c>
      <c r="B1291">
        <v>2013</v>
      </c>
      <c r="C1291" t="b">
        <v>0</v>
      </c>
      <c r="D1291">
        <v>8</v>
      </c>
      <c r="E1291" t="s">
        <v>4590</v>
      </c>
      <c r="F1291" t="s">
        <v>7840</v>
      </c>
      <c r="G1291" t="s">
        <v>4590</v>
      </c>
    </row>
    <row r="1292" spans="1:7">
      <c r="A1292" t="s">
        <v>162</v>
      </c>
      <c r="B1292">
        <v>2013</v>
      </c>
      <c r="C1292" t="b">
        <v>0</v>
      </c>
      <c r="D1292">
        <v>9</v>
      </c>
      <c r="E1292" t="s">
        <v>4590</v>
      </c>
      <c r="G1292" t="s">
        <v>4590</v>
      </c>
    </row>
    <row r="1293" spans="1:7">
      <c r="A1293" t="s">
        <v>162</v>
      </c>
      <c r="B1293">
        <v>2013</v>
      </c>
      <c r="C1293" t="b">
        <v>0</v>
      </c>
      <c r="D1293">
        <v>10</v>
      </c>
      <c r="E1293" t="s">
        <v>4590</v>
      </c>
      <c r="F1293" t="s">
        <v>7841</v>
      </c>
      <c r="G1293" t="s">
        <v>4590</v>
      </c>
    </row>
    <row r="1294" spans="1:7">
      <c r="A1294" t="s">
        <v>162</v>
      </c>
      <c r="B1294">
        <v>2013</v>
      </c>
      <c r="C1294" t="b">
        <v>0</v>
      </c>
      <c r="D1294">
        <v>11</v>
      </c>
      <c r="E1294" t="s">
        <v>4590</v>
      </c>
      <c r="F1294" t="s">
        <v>7842</v>
      </c>
      <c r="G1294" t="s">
        <v>4590</v>
      </c>
    </row>
    <row r="1295" spans="1:7" ht="409.5">
      <c r="A1295" t="s">
        <v>162</v>
      </c>
      <c r="B1295">
        <v>2013</v>
      </c>
      <c r="C1295" t="b">
        <v>0</v>
      </c>
      <c r="D1295">
        <v>12</v>
      </c>
      <c r="E1295" s="8" t="s">
        <v>4590</v>
      </c>
      <c r="F1295" s="8" t="s">
        <v>7843</v>
      </c>
      <c r="G1295" t="s">
        <v>4590</v>
      </c>
    </row>
    <row r="1296" spans="1:7">
      <c r="A1296" t="s">
        <v>162</v>
      </c>
      <c r="B1296">
        <v>2013</v>
      </c>
      <c r="C1296" t="b">
        <v>0</v>
      </c>
      <c r="D1296">
        <v>13</v>
      </c>
      <c r="E1296" t="s">
        <v>4590</v>
      </c>
      <c r="G1296" t="s">
        <v>4590</v>
      </c>
    </row>
    <row r="1297" spans="1:7">
      <c r="A1297" t="s">
        <v>162</v>
      </c>
      <c r="B1297">
        <v>2014</v>
      </c>
      <c r="C1297" t="b">
        <v>0</v>
      </c>
      <c r="D1297">
        <v>1</v>
      </c>
      <c r="E1297" t="s">
        <v>4590</v>
      </c>
      <c r="F1297" t="s">
        <v>4620</v>
      </c>
      <c r="G1297" t="s">
        <v>4590</v>
      </c>
    </row>
    <row r="1298" spans="1:7">
      <c r="A1298" t="s">
        <v>162</v>
      </c>
      <c r="B1298">
        <v>2014</v>
      </c>
      <c r="C1298" t="b">
        <v>0</v>
      </c>
      <c r="D1298">
        <v>2</v>
      </c>
      <c r="E1298" t="s">
        <v>4590</v>
      </c>
      <c r="G1298" t="s">
        <v>4590</v>
      </c>
    </row>
    <row r="1299" spans="1:7">
      <c r="A1299" t="s">
        <v>162</v>
      </c>
      <c r="B1299">
        <v>2014</v>
      </c>
      <c r="C1299" t="b">
        <v>0</v>
      </c>
      <c r="D1299">
        <v>3</v>
      </c>
      <c r="E1299" t="s">
        <v>4590</v>
      </c>
      <c r="G1299" t="s">
        <v>4590</v>
      </c>
    </row>
    <row r="1300" spans="1:7">
      <c r="A1300" t="s">
        <v>162</v>
      </c>
      <c r="B1300">
        <v>2014</v>
      </c>
      <c r="C1300" t="b">
        <v>0</v>
      </c>
      <c r="D1300">
        <v>4</v>
      </c>
      <c r="E1300" t="s">
        <v>4590</v>
      </c>
      <c r="G1300" t="s">
        <v>4590</v>
      </c>
    </row>
    <row r="1301" spans="1:7">
      <c r="A1301" t="s">
        <v>162</v>
      </c>
      <c r="B1301">
        <v>2014</v>
      </c>
      <c r="C1301" t="b">
        <v>0</v>
      </c>
      <c r="D1301">
        <v>5</v>
      </c>
      <c r="E1301" t="s">
        <v>4590</v>
      </c>
      <c r="G1301" t="s">
        <v>4590</v>
      </c>
    </row>
    <row r="1302" spans="1:7">
      <c r="A1302" t="s">
        <v>162</v>
      </c>
      <c r="B1302">
        <v>2014</v>
      </c>
      <c r="C1302" t="b">
        <v>0</v>
      </c>
      <c r="D1302">
        <v>6</v>
      </c>
      <c r="E1302" t="s">
        <v>4590</v>
      </c>
      <c r="F1302" t="s">
        <v>4621</v>
      </c>
      <c r="G1302" t="s">
        <v>4590</v>
      </c>
    </row>
    <row r="1303" spans="1:7">
      <c r="A1303" t="s">
        <v>162</v>
      </c>
      <c r="B1303">
        <v>2014</v>
      </c>
      <c r="C1303" t="b">
        <v>0</v>
      </c>
      <c r="D1303">
        <v>7</v>
      </c>
      <c r="E1303" t="s">
        <v>4590</v>
      </c>
      <c r="F1303" t="s">
        <v>4622</v>
      </c>
      <c r="G1303" t="s">
        <v>4590</v>
      </c>
    </row>
    <row r="1304" spans="1:7">
      <c r="A1304" t="s">
        <v>162</v>
      </c>
      <c r="B1304">
        <v>2014</v>
      </c>
      <c r="C1304" t="b">
        <v>0</v>
      </c>
      <c r="D1304">
        <v>8</v>
      </c>
      <c r="E1304" t="s">
        <v>4590</v>
      </c>
      <c r="F1304" t="s">
        <v>4623</v>
      </c>
      <c r="G1304" t="s">
        <v>4590</v>
      </c>
    </row>
    <row r="1305" spans="1:7">
      <c r="A1305" t="s">
        <v>162</v>
      </c>
      <c r="B1305">
        <v>2014</v>
      </c>
      <c r="C1305" t="b">
        <v>0</v>
      </c>
      <c r="D1305">
        <v>9</v>
      </c>
      <c r="E1305" t="s">
        <v>4590</v>
      </c>
      <c r="G1305" t="s">
        <v>4590</v>
      </c>
    </row>
    <row r="1306" spans="1:7">
      <c r="A1306" t="s">
        <v>162</v>
      </c>
      <c r="B1306">
        <v>2014</v>
      </c>
      <c r="C1306" t="b">
        <v>0</v>
      </c>
      <c r="D1306">
        <v>10</v>
      </c>
      <c r="E1306" t="s">
        <v>4590</v>
      </c>
      <c r="F1306" t="s">
        <v>4624</v>
      </c>
      <c r="G1306" t="s">
        <v>4590</v>
      </c>
    </row>
    <row r="1307" spans="1:7">
      <c r="A1307" t="s">
        <v>162</v>
      </c>
      <c r="B1307">
        <v>2014</v>
      </c>
      <c r="C1307" t="b">
        <v>0</v>
      </c>
      <c r="D1307">
        <v>11</v>
      </c>
      <c r="E1307" t="s">
        <v>4590</v>
      </c>
      <c r="F1307" t="s">
        <v>7844</v>
      </c>
      <c r="G1307" t="s">
        <v>4590</v>
      </c>
    </row>
    <row r="1308" spans="1:7">
      <c r="A1308" t="s">
        <v>162</v>
      </c>
      <c r="B1308">
        <v>2014</v>
      </c>
      <c r="C1308" t="b">
        <v>0</v>
      </c>
      <c r="D1308">
        <v>12</v>
      </c>
      <c r="E1308" t="s">
        <v>4590</v>
      </c>
      <c r="G1308" t="s">
        <v>4590</v>
      </c>
    </row>
    <row r="1309" spans="1:7">
      <c r="A1309" t="s">
        <v>162</v>
      </c>
      <c r="B1309">
        <v>2014</v>
      </c>
      <c r="C1309" t="b">
        <v>0</v>
      </c>
      <c r="D1309">
        <v>13</v>
      </c>
      <c r="E1309" t="s">
        <v>4590</v>
      </c>
      <c r="G1309" t="s">
        <v>4590</v>
      </c>
    </row>
    <row r="1310" spans="1:7">
      <c r="A1310" t="s">
        <v>162</v>
      </c>
      <c r="B1310">
        <v>2014</v>
      </c>
      <c r="C1310" t="b">
        <v>0</v>
      </c>
      <c r="D1310">
        <v>14</v>
      </c>
      <c r="E1310" t="s">
        <v>4590</v>
      </c>
      <c r="G1310" t="s">
        <v>4590</v>
      </c>
    </row>
    <row r="1311" spans="1:7">
      <c r="A1311" t="s">
        <v>162</v>
      </c>
      <c r="B1311">
        <v>2014</v>
      </c>
      <c r="C1311" t="b">
        <v>0</v>
      </c>
      <c r="D1311">
        <v>15</v>
      </c>
      <c r="E1311" t="s">
        <v>4590</v>
      </c>
      <c r="F1311" t="s">
        <v>4625</v>
      </c>
      <c r="G1311" t="s">
        <v>4590</v>
      </c>
    </row>
    <row r="1312" spans="1:7">
      <c r="A1312" t="s">
        <v>162</v>
      </c>
      <c r="B1312">
        <v>2014</v>
      </c>
      <c r="C1312" t="b">
        <v>0</v>
      </c>
      <c r="D1312">
        <v>16</v>
      </c>
      <c r="E1312" t="s">
        <v>4590</v>
      </c>
      <c r="F1312" t="s">
        <v>7845</v>
      </c>
      <c r="G1312" t="s">
        <v>4590</v>
      </c>
    </row>
    <row r="1313" spans="1:7">
      <c r="A1313" t="s">
        <v>162</v>
      </c>
      <c r="B1313">
        <v>2014</v>
      </c>
      <c r="C1313" t="b">
        <v>0</v>
      </c>
      <c r="D1313">
        <v>17</v>
      </c>
      <c r="E1313" t="s">
        <v>4590</v>
      </c>
      <c r="F1313" t="s">
        <v>7846</v>
      </c>
      <c r="G1313" t="s">
        <v>4590</v>
      </c>
    </row>
    <row r="1314" spans="1:7">
      <c r="A1314" t="s">
        <v>162</v>
      </c>
      <c r="B1314">
        <v>2014</v>
      </c>
      <c r="C1314" t="b">
        <v>0</v>
      </c>
      <c r="D1314">
        <v>18</v>
      </c>
      <c r="E1314" t="s">
        <v>4590</v>
      </c>
      <c r="G1314" t="s">
        <v>4590</v>
      </c>
    </row>
    <row r="1315" spans="1:7">
      <c r="A1315" t="s">
        <v>162</v>
      </c>
      <c r="B1315">
        <v>2014</v>
      </c>
      <c r="C1315" t="b">
        <v>0</v>
      </c>
      <c r="D1315">
        <v>19</v>
      </c>
      <c r="E1315" t="s">
        <v>4590</v>
      </c>
      <c r="F1315" t="s">
        <v>4626</v>
      </c>
      <c r="G1315" t="s">
        <v>4590</v>
      </c>
    </row>
    <row r="1316" spans="1:7">
      <c r="A1316" t="s">
        <v>162</v>
      </c>
      <c r="B1316">
        <v>2014</v>
      </c>
      <c r="C1316" t="b">
        <v>0</v>
      </c>
      <c r="D1316">
        <v>20</v>
      </c>
      <c r="E1316" t="s">
        <v>4590</v>
      </c>
      <c r="F1316" t="s">
        <v>7847</v>
      </c>
      <c r="G1316" t="s">
        <v>4590</v>
      </c>
    </row>
    <row r="1317" spans="1:7">
      <c r="A1317" t="s">
        <v>162</v>
      </c>
      <c r="B1317">
        <v>2014</v>
      </c>
      <c r="C1317" t="b">
        <v>0</v>
      </c>
      <c r="D1317">
        <v>21</v>
      </c>
      <c r="E1317" t="s">
        <v>4590</v>
      </c>
      <c r="F1317" t="s">
        <v>4627</v>
      </c>
      <c r="G1317" t="s">
        <v>4590</v>
      </c>
    </row>
    <row r="1318" spans="1:7" ht="45">
      <c r="A1318" t="s">
        <v>162</v>
      </c>
      <c r="B1318">
        <v>2014</v>
      </c>
      <c r="C1318" t="b">
        <v>0</v>
      </c>
      <c r="D1318">
        <v>22</v>
      </c>
      <c r="E1318" s="8" t="s">
        <v>4590</v>
      </c>
      <c r="F1318" s="8"/>
      <c r="G1318" t="s">
        <v>4590</v>
      </c>
    </row>
    <row r="1319" spans="1:7">
      <c r="A1319" t="s">
        <v>162</v>
      </c>
      <c r="B1319">
        <v>2014</v>
      </c>
      <c r="C1319" t="b">
        <v>0</v>
      </c>
      <c r="D1319">
        <v>23</v>
      </c>
      <c r="E1319" t="s">
        <v>4590</v>
      </c>
      <c r="F1319" t="s">
        <v>7848</v>
      </c>
      <c r="G1319" t="s">
        <v>4590</v>
      </c>
    </row>
    <row r="1320" spans="1:7">
      <c r="A1320" t="s">
        <v>162</v>
      </c>
      <c r="B1320">
        <v>2014</v>
      </c>
      <c r="C1320" t="b">
        <v>0</v>
      </c>
      <c r="D1320">
        <v>24</v>
      </c>
      <c r="E1320" t="s">
        <v>4590</v>
      </c>
      <c r="F1320" t="s">
        <v>7849</v>
      </c>
      <c r="G1320" t="s">
        <v>4590</v>
      </c>
    </row>
    <row r="1321" spans="1:7">
      <c r="A1321" t="s">
        <v>162</v>
      </c>
      <c r="B1321">
        <v>2014</v>
      </c>
      <c r="C1321" t="b">
        <v>0</v>
      </c>
      <c r="D1321">
        <v>25</v>
      </c>
      <c r="E1321" t="s">
        <v>4590</v>
      </c>
      <c r="G1321" t="s">
        <v>4590</v>
      </c>
    </row>
    <row r="1322" spans="1:7">
      <c r="A1322" t="s">
        <v>162</v>
      </c>
      <c r="B1322">
        <v>2014</v>
      </c>
      <c r="C1322" t="b">
        <v>0</v>
      </c>
      <c r="D1322">
        <v>26</v>
      </c>
      <c r="E1322" t="s">
        <v>4590</v>
      </c>
      <c r="G1322" t="s">
        <v>4590</v>
      </c>
    </row>
    <row r="1323" spans="1:7">
      <c r="A1323" t="s">
        <v>162</v>
      </c>
      <c r="B1323">
        <v>2014</v>
      </c>
      <c r="C1323" t="b">
        <v>0</v>
      </c>
      <c r="D1323">
        <v>27</v>
      </c>
      <c r="E1323" t="s">
        <v>4590</v>
      </c>
      <c r="F1323" t="s">
        <v>4628</v>
      </c>
      <c r="G1323" t="s">
        <v>4590</v>
      </c>
    </row>
    <row r="1324" spans="1:7">
      <c r="A1324" t="s">
        <v>162</v>
      </c>
      <c r="B1324">
        <v>2014</v>
      </c>
      <c r="C1324" t="b">
        <v>0</v>
      </c>
      <c r="D1324">
        <v>28</v>
      </c>
      <c r="E1324" t="s">
        <v>4590</v>
      </c>
      <c r="F1324" t="s">
        <v>7850</v>
      </c>
      <c r="G1324" t="s">
        <v>4590</v>
      </c>
    </row>
    <row r="1325" spans="1:7">
      <c r="A1325" t="s">
        <v>162</v>
      </c>
      <c r="B1325">
        <v>2014</v>
      </c>
      <c r="C1325" t="b">
        <v>0</v>
      </c>
      <c r="D1325">
        <v>29</v>
      </c>
      <c r="E1325" t="s">
        <v>4590</v>
      </c>
      <c r="G1325" t="s">
        <v>4590</v>
      </c>
    </row>
    <row r="1326" spans="1:7">
      <c r="A1326" t="s">
        <v>162</v>
      </c>
      <c r="B1326">
        <v>2014</v>
      </c>
      <c r="C1326" t="b">
        <v>0</v>
      </c>
      <c r="D1326">
        <v>30</v>
      </c>
      <c r="E1326" t="s">
        <v>4590</v>
      </c>
      <c r="G1326" t="s">
        <v>4590</v>
      </c>
    </row>
    <row r="1327" spans="1:7">
      <c r="A1327" t="s">
        <v>162</v>
      </c>
      <c r="B1327">
        <v>2014</v>
      </c>
      <c r="C1327" t="b">
        <v>0</v>
      </c>
      <c r="D1327">
        <v>31</v>
      </c>
      <c r="E1327" t="s">
        <v>4590</v>
      </c>
      <c r="G1327" t="s">
        <v>4590</v>
      </c>
    </row>
    <row r="1328" spans="1:7">
      <c r="A1328" t="s">
        <v>162</v>
      </c>
      <c r="B1328">
        <v>2014</v>
      </c>
      <c r="C1328" t="b">
        <v>0</v>
      </c>
      <c r="D1328">
        <v>32</v>
      </c>
      <c r="E1328" t="s">
        <v>4590</v>
      </c>
      <c r="G1328" t="s">
        <v>4590</v>
      </c>
    </row>
    <row r="1329" spans="1:7">
      <c r="A1329" t="s">
        <v>162</v>
      </c>
      <c r="B1329">
        <v>2014</v>
      </c>
      <c r="C1329" t="b">
        <v>0</v>
      </c>
      <c r="D1329">
        <v>33</v>
      </c>
      <c r="E1329" t="s">
        <v>4590</v>
      </c>
      <c r="G1329" t="s">
        <v>4590</v>
      </c>
    </row>
    <row r="1330" spans="1:7">
      <c r="A1330" t="s">
        <v>162</v>
      </c>
      <c r="B1330">
        <v>2014</v>
      </c>
      <c r="C1330" t="b">
        <v>0</v>
      </c>
      <c r="D1330">
        <v>34</v>
      </c>
      <c r="E1330" t="s">
        <v>4590</v>
      </c>
      <c r="F1330" t="s">
        <v>4629</v>
      </c>
      <c r="G1330" t="s">
        <v>4590</v>
      </c>
    </row>
    <row r="1331" spans="1:7">
      <c r="A1331" t="s">
        <v>162</v>
      </c>
      <c r="B1331">
        <v>2014</v>
      </c>
      <c r="C1331" t="b">
        <v>0</v>
      </c>
      <c r="D1331">
        <v>35</v>
      </c>
      <c r="E1331" t="s">
        <v>4590</v>
      </c>
      <c r="F1331" t="s">
        <v>4630</v>
      </c>
      <c r="G1331" t="s">
        <v>4590</v>
      </c>
    </row>
    <row r="1332" spans="1:7">
      <c r="A1332" t="s">
        <v>162</v>
      </c>
      <c r="B1332">
        <v>2014</v>
      </c>
      <c r="C1332" t="b">
        <v>0</v>
      </c>
      <c r="D1332">
        <v>36</v>
      </c>
      <c r="E1332" t="s">
        <v>4590</v>
      </c>
      <c r="G1332" t="s">
        <v>4590</v>
      </c>
    </row>
    <row r="1333" spans="1:7">
      <c r="A1333" t="s">
        <v>162</v>
      </c>
      <c r="B1333">
        <v>2014</v>
      </c>
      <c r="C1333" t="b">
        <v>0</v>
      </c>
      <c r="D1333">
        <v>37</v>
      </c>
      <c r="E1333" t="s">
        <v>4590</v>
      </c>
      <c r="G1333" t="s">
        <v>4590</v>
      </c>
    </row>
    <row r="1334" spans="1:7">
      <c r="A1334" t="s">
        <v>162</v>
      </c>
      <c r="B1334">
        <v>2014</v>
      </c>
      <c r="C1334" t="b">
        <v>0</v>
      </c>
      <c r="D1334">
        <v>38</v>
      </c>
      <c r="E1334" t="s">
        <v>4590</v>
      </c>
      <c r="G1334" t="s">
        <v>4590</v>
      </c>
    </row>
    <row r="1335" spans="1:7">
      <c r="A1335" t="s">
        <v>162</v>
      </c>
      <c r="B1335">
        <v>2014</v>
      </c>
      <c r="C1335" t="b">
        <v>0</v>
      </c>
      <c r="D1335">
        <v>39</v>
      </c>
      <c r="E1335" t="s">
        <v>4590</v>
      </c>
      <c r="G1335" t="s">
        <v>4590</v>
      </c>
    </row>
    <row r="1336" spans="1:7">
      <c r="A1336" t="s">
        <v>162</v>
      </c>
      <c r="B1336">
        <v>2014</v>
      </c>
      <c r="C1336" t="b">
        <v>0</v>
      </c>
      <c r="D1336">
        <v>40</v>
      </c>
      <c r="E1336" t="s">
        <v>4590</v>
      </c>
      <c r="F1336" t="s">
        <v>4631</v>
      </c>
      <c r="G1336" t="s">
        <v>4590</v>
      </c>
    </row>
    <row r="1337" spans="1:7">
      <c r="A1337" t="s">
        <v>162</v>
      </c>
      <c r="B1337">
        <v>2014</v>
      </c>
      <c r="C1337" t="b">
        <v>0</v>
      </c>
      <c r="D1337">
        <v>41</v>
      </c>
      <c r="E1337" t="s">
        <v>4590</v>
      </c>
      <c r="F1337" t="s">
        <v>4632</v>
      </c>
      <c r="G1337" t="s">
        <v>4590</v>
      </c>
    </row>
    <row r="1338" spans="1:7">
      <c r="A1338" t="s">
        <v>162</v>
      </c>
      <c r="B1338">
        <v>2014</v>
      </c>
      <c r="C1338" t="b">
        <v>0</v>
      </c>
      <c r="D1338">
        <v>42</v>
      </c>
      <c r="E1338" t="s">
        <v>4590</v>
      </c>
      <c r="F1338" t="s">
        <v>4633</v>
      </c>
      <c r="G1338" t="s">
        <v>4590</v>
      </c>
    </row>
    <row r="1339" spans="1:7">
      <c r="A1339" t="s">
        <v>162</v>
      </c>
      <c r="B1339">
        <v>2014</v>
      </c>
      <c r="C1339" t="b">
        <v>0</v>
      </c>
      <c r="D1339">
        <v>43</v>
      </c>
      <c r="E1339" t="s">
        <v>4590</v>
      </c>
      <c r="F1339" t="s">
        <v>7851</v>
      </c>
      <c r="G1339" t="s">
        <v>4590</v>
      </c>
    </row>
    <row r="1340" spans="1:7">
      <c r="A1340" t="s">
        <v>162</v>
      </c>
      <c r="B1340">
        <v>2014</v>
      </c>
      <c r="C1340" t="b">
        <v>0</v>
      </c>
      <c r="D1340">
        <v>44</v>
      </c>
      <c r="E1340" t="s">
        <v>4590</v>
      </c>
      <c r="F1340" t="s">
        <v>4634</v>
      </c>
      <c r="G1340" t="s">
        <v>4590</v>
      </c>
    </row>
    <row r="1341" spans="1:7">
      <c r="A1341" t="s">
        <v>162</v>
      </c>
      <c r="B1341">
        <v>2014</v>
      </c>
      <c r="C1341" t="b">
        <v>0</v>
      </c>
      <c r="D1341">
        <v>45</v>
      </c>
      <c r="E1341" t="s">
        <v>4590</v>
      </c>
      <c r="F1341" t="s">
        <v>4635</v>
      </c>
      <c r="G1341" t="s">
        <v>4590</v>
      </c>
    </row>
    <row r="1342" spans="1:7">
      <c r="A1342" t="s">
        <v>162</v>
      </c>
      <c r="B1342">
        <v>2014</v>
      </c>
      <c r="C1342" t="b">
        <v>0</v>
      </c>
      <c r="D1342">
        <v>46</v>
      </c>
      <c r="E1342" t="s">
        <v>4590</v>
      </c>
      <c r="F1342" t="s">
        <v>7852</v>
      </c>
      <c r="G1342" t="s">
        <v>4590</v>
      </c>
    </row>
    <row r="1343" spans="1:7">
      <c r="A1343" t="s">
        <v>162</v>
      </c>
      <c r="B1343">
        <v>2014</v>
      </c>
      <c r="C1343" t="b">
        <v>0</v>
      </c>
      <c r="D1343">
        <v>47</v>
      </c>
      <c r="E1343" t="s">
        <v>4590</v>
      </c>
      <c r="G1343" t="s">
        <v>4590</v>
      </c>
    </row>
    <row r="1344" spans="1:7">
      <c r="A1344" t="s">
        <v>162</v>
      </c>
      <c r="B1344">
        <v>2014</v>
      </c>
      <c r="C1344" t="b">
        <v>0</v>
      </c>
      <c r="D1344">
        <v>48</v>
      </c>
      <c r="E1344" t="s">
        <v>4590</v>
      </c>
      <c r="F1344" t="s">
        <v>4636</v>
      </c>
      <c r="G1344" t="s">
        <v>4590</v>
      </c>
    </row>
    <row r="1345" spans="1:7">
      <c r="A1345" t="s">
        <v>162</v>
      </c>
      <c r="B1345">
        <v>2014</v>
      </c>
      <c r="C1345" t="b">
        <v>0</v>
      </c>
      <c r="D1345">
        <v>49</v>
      </c>
      <c r="E1345" t="s">
        <v>4590</v>
      </c>
      <c r="F1345" t="s">
        <v>4637</v>
      </c>
      <c r="G1345" t="s">
        <v>4590</v>
      </c>
    </row>
    <row r="1346" spans="1:7">
      <c r="A1346" t="s">
        <v>162</v>
      </c>
      <c r="B1346">
        <v>2014</v>
      </c>
      <c r="C1346" t="b">
        <v>0</v>
      </c>
      <c r="D1346">
        <v>50</v>
      </c>
      <c r="E1346" t="s">
        <v>4590</v>
      </c>
      <c r="F1346" t="s">
        <v>4638</v>
      </c>
      <c r="G1346" t="s">
        <v>4590</v>
      </c>
    </row>
    <row r="1347" spans="1:7">
      <c r="A1347" t="s">
        <v>162</v>
      </c>
      <c r="B1347">
        <v>2014</v>
      </c>
      <c r="C1347" t="b">
        <v>0</v>
      </c>
      <c r="D1347">
        <v>51</v>
      </c>
      <c r="E1347" t="s">
        <v>4590</v>
      </c>
      <c r="F1347" t="s">
        <v>7853</v>
      </c>
      <c r="G1347" t="s">
        <v>4590</v>
      </c>
    </row>
    <row r="1348" spans="1:7">
      <c r="A1348" t="s">
        <v>162</v>
      </c>
      <c r="B1348">
        <v>2014</v>
      </c>
      <c r="C1348" t="b">
        <v>0</v>
      </c>
      <c r="D1348">
        <v>52</v>
      </c>
      <c r="E1348" t="s">
        <v>4590</v>
      </c>
      <c r="G1348" t="s">
        <v>4590</v>
      </c>
    </row>
    <row r="1349" spans="1:7">
      <c r="A1349" t="s">
        <v>162</v>
      </c>
      <c r="B1349">
        <v>2014</v>
      </c>
      <c r="C1349" t="b">
        <v>0</v>
      </c>
      <c r="D1349">
        <v>53</v>
      </c>
      <c r="E1349" t="s">
        <v>4590</v>
      </c>
      <c r="G1349" t="s">
        <v>4590</v>
      </c>
    </row>
    <row r="1350" spans="1:7">
      <c r="A1350" t="s">
        <v>162</v>
      </c>
      <c r="B1350">
        <v>2014</v>
      </c>
      <c r="C1350" t="b">
        <v>0</v>
      </c>
      <c r="D1350">
        <v>54</v>
      </c>
      <c r="E1350" t="s">
        <v>4590</v>
      </c>
      <c r="G1350" t="s">
        <v>4590</v>
      </c>
    </row>
    <row r="1351" spans="1:7">
      <c r="A1351" t="s">
        <v>162</v>
      </c>
      <c r="B1351">
        <v>2014</v>
      </c>
      <c r="C1351" t="b">
        <v>0</v>
      </c>
      <c r="D1351">
        <v>55</v>
      </c>
      <c r="E1351" t="s">
        <v>4590</v>
      </c>
      <c r="F1351" t="s">
        <v>4639</v>
      </c>
      <c r="G1351" t="s">
        <v>4590</v>
      </c>
    </row>
    <row r="1352" spans="1:7">
      <c r="A1352" t="s">
        <v>162</v>
      </c>
      <c r="B1352">
        <v>2014</v>
      </c>
      <c r="C1352" t="b">
        <v>0</v>
      </c>
      <c r="D1352">
        <v>56</v>
      </c>
      <c r="E1352" t="s">
        <v>4590</v>
      </c>
      <c r="G1352" t="s">
        <v>4590</v>
      </c>
    </row>
    <row r="1353" spans="1:7">
      <c r="A1353" t="s">
        <v>162</v>
      </c>
      <c r="B1353">
        <v>2014</v>
      </c>
      <c r="C1353" t="b">
        <v>0</v>
      </c>
      <c r="D1353">
        <v>57</v>
      </c>
      <c r="E1353" t="s">
        <v>4590</v>
      </c>
      <c r="G1353" t="s">
        <v>4590</v>
      </c>
    </row>
    <row r="1354" spans="1:7">
      <c r="A1354" t="s">
        <v>162</v>
      </c>
      <c r="B1354">
        <v>2014</v>
      </c>
      <c r="C1354" t="b">
        <v>0</v>
      </c>
      <c r="D1354">
        <v>58</v>
      </c>
      <c r="E1354" t="s">
        <v>4590</v>
      </c>
      <c r="G1354" t="s">
        <v>4590</v>
      </c>
    </row>
    <row r="1355" spans="1:7">
      <c r="A1355" t="s">
        <v>162</v>
      </c>
      <c r="B1355">
        <v>2014</v>
      </c>
      <c r="C1355" t="b">
        <v>0</v>
      </c>
      <c r="D1355">
        <v>59</v>
      </c>
      <c r="E1355" t="s">
        <v>4590</v>
      </c>
      <c r="G1355" t="s">
        <v>4590</v>
      </c>
    </row>
    <row r="1356" spans="1:7">
      <c r="A1356" t="s">
        <v>162</v>
      </c>
      <c r="B1356">
        <v>2014</v>
      </c>
      <c r="C1356" t="b">
        <v>0</v>
      </c>
      <c r="D1356">
        <v>60</v>
      </c>
      <c r="E1356" t="s">
        <v>4590</v>
      </c>
      <c r="G1356" t="s">
        <v>4590</v>
      </c>
    </row>
    <row r="1357" spans="1:7">
      <c r="A1357" t="s">
        <v>162</v>
      </c>
      <c r="B1357">
        <v>2014</v>
      </c>
      <c r="C1357" t="b">
        <v>0</v>
      </c>
      <c r="D1357">
        <v>61</v>
      </c>
      <c r="E1357" t="s">
        <v>4590</v>
      </c>
      <c r="G1357" t="s">
        <v>4590</v>
      </c>
    </row>
    <row r="1358" spans="1:7">
      <c r="A1358" t="s">
        <v>162</v>
      </c>
      <c r="B1358">
        <v>2014</v>
      </c>
      <c r="C1358" t="b">
        <v>0</v>
      </c>
      <c r="D1358">
        <v>62</v>
      </c>
      <c r="E1358" t="s">
        <v>4590</v>
      </c>
      <c r="G1358" t="s">
        <v>4590</v>
      </c>
    </row>
    <row r="1359" spans="1:7">
      <c r="A1359" t="s">
        <v>162</v>
      </c>
      <c r="B1359">
        <v>2014</v>
      </c>
      <c r="C1359" t="b">
        <v>0</v>
      </c>
      <c r="D1359">
        <v>63</v>
      </c>
      <c r="E1359" t="s">
        <v>4590</v>
      </c>
      <c r="G1359" t="s">
        <v>4590</v>
      </c>
    </row>
    <row r="1360" spans="1:7">
      <c r="A1360" t="s">
        <v>162</v>
      </c>
      <c r="B1360">
        <v>2014</v>
      </c>
      <c r="C1360" t="b">
        <v>0</v>
      </c>
      <c r="D1360">
        <v>64</v>
      </c>
      <c r="E1360" t="s">
        <v>4590</v>
      </c>
      <c r="G1360" t="s">
        <v>4590</v>
      </c>
    </row>
    <row r="1361" spans="1:7">
      <c r="A1361" t="s">
        <v>162</v>
      </c>
      <c r="B1361">
        <v>2014</v>
      </c>
      <c r="C1361" t="b">
        <v>0</v>
      </c>
      <c r="D1361">
        <v>65</v>
      </c>
      <c r="E1361" t="s">
        <v>4590</v>
      </c>
      <c r="G1361" t="s">
        <v>4590</v>
      </c>
    </row>
    <row r="1362" spans="1:7">
      <c r="A1362" t="s">
        <v>162</v>
      </c>
      <c r="B1362">
        <v>2014</v>
      </c>
      <c r="C1362" t="b">
        <v>0</v>
      </c>
      <c r="D1362">
        <v>66</v>
      </c>
      <c r="E1362" t="s">
        <v>4590</v>
      </c>
      <c r="G1362" t="s">
        <v>4590</v>
      </c>
    </row>
    <row r="1363" spans="1:7">
      <c r="A1363" t="s">
        <v>162</v>
      </c>
      <c r="B1363">
        <v>2014</v>
      </c>
      <c r="C1363" t="b">
        <v>0</v>
      </c>
      <c r="D1363">
        <v>67</v>
      </c>
      <c r="E1363" t="s">
        <v>4590</v>
      </c>
      <c r="G1363" t="s">
        <v>4590</v>
      </c>
    </row>
    <row r="1364" spans="1:7">
      <c r="A1364" t="s">
        <v>162</v>
      </c>
      <c r="B1364">
        <v>2014</v>
      </c>
      <c r="C1364" t="b">
        <v>0</v>
      </c>
      <c r="D1364">
        <v>68</v>
      </c>
      <c r="E1364" t="s">
        <v>4590</v>
      </c>
      <c r="G1364" t="s">
        <v>4590</v>
      </c>
    </row>
    <row r="1365" spans="1:7">
      <c r="A1365" t="s">
        <v>162</v>
      </c>
      <c r="B1365">
        <v>2014</v>
      </c>
      <c r="C1365" t="b">
        <v>0</v>
      </c>
      <c r="D1365">
        <v>69</v>
      </c>
      <c r="E1365" t="s">
        <v>4590</v>
      </c>
      <c r="G1365" t="s">
        <v>4590</v>
      </c>
    </row>
    <row r="1366" spans="1:7">
      <c r="A1366" t="s">
        <v>162</v>
      </c>
      <c r="B1366">
        <v>2014</v>
      </c>
      <c r="C1366" t="b">
        <v>0</v>
      </c>
      <c r="D1366">
        <v>70</v>
      </c>
      <c r="E1366" t="s">
        <v>4590</v>
      </c>
      <c r="F1366" t="s">
        <v>7854</v>
      </c>
      <c r="G1366" t="s">
        <v>4590</v>
      </c>
    </row>
    <row r="1367" spans="1:7">
      <c r="A1367" t="s">
        <v>162</v>
      </c>
      <c r="B1367">
        <v>2014</v>
      </c>
      <c r="C1367" t="b">
        <v>0</v>
      </c>
      <c r="D1367">
        <v>71</v>
      </c>
      <c r="E1367" t="s">
        <v>4590</v>
      </c>
      <c r="G1367" t="s">
        <v>4590</v>
      </c>
    </row>
    <row r="1368" spans="1:7">
      <c r="A1368" t="s">
        <v>162</v>
      </c>
      <c r="B1368">
        <v>2014</v>
      </c>
      <c r="C1368" t="b">
        <v>0</v>
      </c>
      <c r="D1368">
        <v>72</v>
      </c>
      <c r="E1368" t="s">
        <v>4590</v>
      </c>
      <c r="G1368" t="s">
        <v>4590</v>
      </c>
    </row>
    <row r="1369" spans="1:7">
      <c r="A1369" t="s">
        <v>162</v>
      </c>
      <c r="B1369">
        <v>2014</v>
      </c>
      <c r="C1369" t="b">
        <v>0</v>
      </c>
      <c r="D1369">
        <v>73</v>
      </c>
      <c r="E1369" t="s">
        <v>4590</v>
      </c>
      <c r="G1369" t="s">
        <v>4590</v>
      </c>
    </row>
    <row r="1370" spans="1:7">
      <c r="A1370" t="s">
        <v>162</v>
      </c>
      <c r="B1370">
        <v>2015</v>
      </c>
      <c r="C1370" t="b">
        <v>0</v>
      </c>
      <c r="D1370">
        <v>1</v>
      </c>
      <c r="E1370" t="s">
        <v>4590</v>
      </c>
      <c r="F1370" t="s">
        <v>7855</v>
      </c>
      <c r="G1370" t="s">
        <v>4590</v>
      </c>
    </row>
    <row r="1371" spans="1:7">
      <c r="A1371" t="s">
        <v>162</v>
      </c>
      <c r="B1371">
        <v>2015</v>
      </c>
      <c r="C1371" t="b">
        <v>0</v>
      </c>
      <c r="D1371">
        <v>2</v>
      </c>
      <c r="E1371" t="s">
        <v>4590</v>
      </c>
      <c r="G1371" t="s">
        <v>4590</v>
      </c>
    </row>
    <row r="1372" spans="1:7">
      <c r="A1372" t="s">
        <v>162</v>
      </c>
      <c r="B1372">
        <v>2015</v>
      </c>
      <c r="C1372" t="b">
        <v>0</v>
      </c>
      <c r="D1372">
        <v>3</v>
      </c>
      <c r="E1372" t="s">
        <v>4590</v>
      </c>
      <c r="G1372" t="s">
        <v>4590</v>
      </c>
    </row>
    <row r="1373" spans="1:7">
      <c r="A1373" t="s">
        <v>162</v>
      </c>
      <c r="B1373">
        <v>2015</v>
      </c>
      <c r="C1373" t="b">
        <v>0</v>
      </c>
      <c r="D1373">
        <v>4</v>
      </c>
      <c r="E1373" t="s">
        <v>4590</v>
      </c>
      <c r="G1373" t="s">
        <v>4590</v>
      </c>
    </row>
    <row r="1374" spans="1:7">
      <c r="A1374" t="s">
        <v>162</v>
      </c>
      <c r="B1374">
        <v>2015</v>
      </c>
      <c r="C1374" t="b">
        <v>0</v>
      </c>
      <c r="D1374">
        <v>5</v>
      </c>
      <c r="E1374" t="s">
        <v>4590</v>
      </c>
      <c r="G1374" t="s">
        <v>4590</v>
      </c>
    </row>
    <row r="1375" spans="1:7">
      <c r="A1375" t="s">
        <v>162</v>
      </c>
      <c r="B1375">
        <v>2015</v>
      </c>
      <c r="C1375" t="b">
        <v>0</v>
      </c>
      <c r="D1375">
        <v>6</v>
      </c>
      <c r="E1375" t="s">
        <v>4590</v>
      </c>
      <c r="F1375" t="s">
        <v>7856</v>
      </c>
      <c r="G1375" t="s">
        <v>4590</v>
      </c>
    </row>
    <row r="1376" spans="1:7">
      <c r="A1376" t="s">
        <v>162</v>
      </c>
      <c r="B1376">
        <v>2015</v>
      </c>
      <c r="C1376" t="b">
        <v>0</v>
      </c>
      <c r="D1376">
        <v>7</v>
      </c>
      <c r="E1376" t="s">
        <v>4590</v>
      </c>
      <c r="F1376" t="s">
        <v>7857</v>
      </c>
      <c r="G1376" t="s">
        <v>4590</v>
      </c>
    </row>
    <row r="1377" spans="1:7">
      <c r="A1377" t="s">
        <v>162</v>
      </c>
      <c r="B1377">
        <v>2015</v>
      </c>
      <c r="C1377" t="b">
        <v>0</v>
      </c>
      <c r="D1377">
        <v>8</v>
      </c>
      <c r="E1377" t="s">
        <v>4590</v>
      </c>
      <c r="F1377" t="s">
        <v>7858</v>
      </c>
      <c r="G1377" t="s">
        <v>4590</v>
      </c>
    </row>
    <row r="1378" spans="1:7">
      <c r="A1378" t="s">
        <v>162</v>
      </c>
      <c r="B1378">
        <v>2015</v>
      </c>
      <c r="C1378" t="b">
        <v>0</v>
      </c>
      <c r="D1378">
        <v>9</v>
      </c>
      <c r="E1378" t="s">
        <v>4590</v>
      </c>
      <c r="G1378" t="s">
        <v>4590</v>
      </c>
    </row>
    <row r="1379" spans="1:7">
      <c r="A1379" t="s">
        <v>162</v>
      </c>
      <c r="B1379">
        <v>2015</v>
      </c>
      <c r="C1379" t="b">
        <v>0</v>
      </c>
      <c r="D1379">
        <v>10</v>
      </c>
      <c r="E1379" t="s">
        <v>4590</v>
      </c>
      <c r="F1379" t="s">
        <v>7859</v>
      </c>
      <c r="G1379" t="s">
        <v>4590</v>
      </c>
    </row>
    <row r="1380" spans="1:7">
      <c r="A1380" t="s">
        <v>162</v>
      </c>
      <c r="B1380">
        <v>2015</v>
      </c>
      <c r="C1380" t="b">
        <v>0</v>
      </c>
      <c r="D1380">
        <v>11</v>
      </c>
      <c r="E1380" t="s">
        <v>4590</v>
      </c>
      <c r="G1380" t="s">
        <v>4590</v>
      </c>
    </row>
    <row r="1381" spans="1:7">
      <c r="A1381" t="s">
        <v>162</v>
      </c>
      <c r="B1381">
        <v>2015</v>
      </c>
      <c r="C1381" t="b">
        <v>0</v>
      </c>
      <c r="D1381">
        <v>12</v>
      </c>
      <c r="E1381" t="s">
        <v>4590</v>
      </c>
      <c r="G1381" t="s">
        <v>4590</v>
      </c>
    </row>
    <row r="1382" spans="1:7">
      <c r="A1382" t="s">
        <v>162</v>
      </c>
      <c r="B1382">
        <v>2015</v>
      </c>
      <c r="C1382" t="b">
        <v>0</v>
      </c>
      <c r="D1382">
        <v>13</v>
      </c>
      <c r="E1382" t="s">
        <v>4590</v>
      </c>
      <c r="G1382" t="s">
        <v>4590</v>
      </c>
    </row>
    <row r="1383" spans="1:7">
      <c r="A1383" t="s">
        <v>162</v>
      </c>
      <c r="B1383">
        <v>2015</v>
      </c>
      <c r="C1383" t="b">
        <v>0</v>
      </c>
      <c r="D1383">
        <v>14</v>
      </c>
      <c r="E1383" t="s">
        <v>4590</v>
      </c>
      <c r="G1383" t="s">
        <v>4590</v>
      </c>
    </row>
    <row r="1384" spans="1:7">
      <c r="A1384" t="s">
        <v>162</v>
      </c>
      <c r="B1384">
        <v>2015</v>
      </c>
      <c r="C1384" t="b">
        <v>0</v>
      </c>
      <c r="D1384">
        <v>15</v>
      </c>
      <c r="E1384" t="s">
        <v>4590</v>
      </c>
      <c r="F1384" t="s">
        <v>7860</v>
      </c>
      <c r="G1384" t="s">
        <v>4590</v>
      </c>
    </row>
    <row r="1385" spans="1:7">
      <c r="A1385" t="s">
        <v>162</v>
      </c>
      <c r="B1385">
        <v>2015</v>
      </c>
      <c r="C1385" t="b">
        <v>0</v>
      </c>
      <c r="D1385">
        <v>16</v>
      </c>
      <c r="E1385" t="s">
        <v>4590</v>
      </c>
      <c r="F1385" t="s">
        <v>7861</v>
      </c>
      <c r="G1385" t="s">
        <v>4590</v>
      </c>
    </row>
    <row r="1386" spans="1:7">
      <c r="A1386" t="s">
        <v>162</v>
      </c>
      <c r="B1386">
        <v>2015</v>
      </c>
      <c r="C1386" t="b">
        <v>0</v>
      </c>
      <c r="D1386">
        <v>17</v>
      </c>
      <c r="E1386" t="s">
        <v>4590</v>
      </c>
      <c r="F1386" t="s">
        <v>7862</v>
      </c>
      <c r="G1386" t="s">
        <v>4590</v>
      </c>
    </row>
    <row r="1387" spans="1:7">
      <c r="A1387" t="s">
        <v>162</v>
      </c>
      <c r="B1387">
        <v>2015</v>
      </c>
      <c r="C1387" t="b">
        <v>0</v>
      </c>
      <c r="D1387">
        <v>18</v>
      </c>
      <c r="E1387" t="s">
        <v>4590</v>
      </c>
      <c r="F1387" t="s">
        <v>7863</v>
      </c>
      <c r="G1387" t="s">
        <v>4590</v>
      </c>
    </row>
    <row r="1388" spans="1:7">
      <c r="A1388" t="s">
        <v>162</v>
      </c>
      <c r="B1388">
        <v>2015</v>
      </c>
      <c r="C1388" t="b">
        <v>0</v>
      </c>
      <c r="D1388">
        <v>19</v>
      </c>
      <c r="E1388" t="s">
        <v>4590</v>
      </c>
      <c r="F1388" t="s">
        <v>7864</v>
      </c>
      <c r="G1388" t="s">
        <v>4590</v>
      </c>
    </row>
    <row r="1389" spans="1:7">
      <c r="A1389" t="s">
        <v>162</v>
      </c>
      <c r="B1389">
        <v>2015</v>
      </c>
      <c r="C1389" t="b">
        <v>0</v>
      </c>
      <c r="D1389">
        <v>20</v>
      </c>
      <c r="E1389" t="s">
        <v>4590</v>
      </c>
      <c r="F1389" t="s">
        <v>7865</v>
      </c>
      <c r="G1389" t="s">
        <v>4590</v>
      </c>
    </row>
    <row r="1390" spans="1:7">
      <c r="A1390" t="s">
        <v>162</v>
      </c>
      <c r="B1390">
        <v>2015</v>
      </c>
      <c r="C1390" t="b">
        <v>0</v>
      </c>
      <c r="D1390">
        <v>21</v>
      </c>
      <c r="E1390" t="s">
        <v>4590</v>
      </c>
      <c r="F1390" t="s">
        <v>7866</v>
      </c>
      <c r="G1390" t="s">
        <v>4590</v>
      </c>
    </row>
    <row r="1391" spans="1:7">
      <c r="A1391" t="s">
        <v>162</v>
      </c>
      <c r="B1391">
        <v>2015</v>
      </c>
      <c r="C1391" t="b">
        <v>0</v>
      </c>
      <c r="D1391">
        <v>22</v>
      </c>
      <c r="E1391" t="s">
        <v>4590</v>
      </c>
      <c r="G1391" t="s">
        <v>4590</v>
      </c>
    </row>
    <row r="1392" spans="1:7">
      <c r="A1392" t="s">
        <v>162</v>
      </c>
      <c r="B1392">
        <v>2015</v>
      </c>
      <c r="C1392" t="b">
        <v>0</v>
      </c>
      <c r="D1392">
        <v>23</v>
      </c>
      <c r="E1392" t="s">
        <v>4590</v>
      </c>
      <c r="F1392" t="s">
        <v>7867</v>
      </c>
      <c r="G1392" t="s">
        <v>4590</v>
      </c>
    </row>
    <row r="1393" spans="1:7">
      <c r="A1393" t="s">
        <v>162</v>
      </c>
      <c r="B1393">
        <v>2015</v>
      </c>
      <c r="C1393" t="b">
        <v>0</v>
      </c>
      <c r="D1393">
        <v>24</v>
      </c>
      <c r="E1393" t="s">
        <v>4590</v>
      </c>
      <c r="F1393" t="s">
        <v>7868</v>
      </c>
      <c r="G1393" t="s">
        <v>4590</v>
      </c>
    </row>
    <row r="1394" spans="1:7">
      <c r="A1394" t="s">
        <v>162</v>
      </c>
      <c r="B1394">
        <v>2015</v>
      </c>
      <c r="C1394" t="b">
        <v>0</v>
      </c>
      <c r="D1394">
        <v>25</v>
      </c>
      <c r="E1394" t="s">
        <v>4590</v>
      </c>
      <c r="G1394" t="s">
        <v>4590</v>
      </c>
    </row>
    <row r="1395" spans="1:7">
      <c r="A1395" t="s">
        <v>162</v>
      </c>
      <c r="B1395">
        <v>2015</v>
      </c>
      <c r="C1395" t="b">
        <v>0</v>
      </c>
      <c r="D1395">
        <v>26</v>
      </c>
      <c r="E1395" t="s">
        <v>4590</v>
      </c>
      <c r="F1395" t="s">
        <v>7869</v>
      </c>
      <c r="G1395" t="s">
        <v>4590</v>
      </c>
    </row>
    <row r="1396" spans="1:7">
      <c r="A1396" t="s">
        <v>162</v>
      </c>
      <c r="B1396">
        <v>2015</v>
      </c>
      <c r="C1396" t="b">
        <v>0</v>
      </c>
      <c r="D1396">
        <v>27</v>
      </c>
      <c r="E1396" t="s">
        <v>4590</v>
      </c>
      <c r="F1396" t="s">
        <v>7870</v>
      </c>
      <c r="G1396" t="s">
        <v>4590</v>
      </c>
    </row>
    <row r="1397" spans="1:7">
      <c r="A1397" t="s">
        <v>162</v>
      </c>
      <c r="B1397">
        <v>2015</v>
      </c>
      <c r="C1397" t="b">
        <v>0</v>
      </c>
      <c r="D1397">
        <v>28</v>
      </c>
      <c r="E1397" t="s">
        <v>4590</v>
      </c>
      <c r="F1397" t="s">
        <v>7871</v>
      </c>
      <c r="G1397" t="s">
        <v>4590</v>
      </c>
    </row>
    <row r="1398" spans="1:7">
      <c r="A1398" t="s">
        <v>162</v>
      </c>
      <c r="B1398">
        <v>2015</v>
      </c>
      <c r="C1398" t="b">
        <v>0</v>
      </c>
      <c r="D1398">
        <v>29</v>
      </c>
      <c r="E1398" t="s">
        <v>4590</v>
      </c>
      <c r="G1398" t="s">
        <v>4590</v>
      </c>
    </row>
    <row r="1399" spans="1:7">
      <c r="A1399" t="s">
        <v>162</v>
      </c>
      <c r="B1399">
        <v>2015</v>
      </c>
      <c r="C1399" t="b">
        <v>0</v>
      </c>
      <c r="D1399">
        <v>30</v>
      </c>
      <c r="E1399" t="s">
        <v>4590</v>
      </c>
      <c r="G1399" t="s">
        <v>4590</v>
      </c>
    </row>
    <row r="1400" spans="1:7">
      <c r="A1400" t="s">
        <v>162</v>
      </c>
      <c r="B1400">
        <v>2015</v>
      </c>
      <c r="C1400" t="b">
        <v>0</v>
      </c>
      <c r="D1400">
        <v>31</v>
      </c>
      <c r="E1400" t="s">
        <v>4590</v>
      </c>
      <c r="G1400" t="s">
        <v>4590</v>
      </c>
    </row>
    <row r="1401" spans="1:7">
      <c r="A1401" t="s">
        <v>162</v>
      </c>
      <c r="B1401">
        <v>2015</v>
      </c>
      <c r="C1401" t="b">
        <v>0</v>
      </c>
      <c r="D1401">
        <v>32</v>
      </c>
      <c r="E1401" t="s">
        <v>4590</v>
      </c>
      <c r="G1401" t="s">
        <v>4590</v>
      </c>
    </row>
    <row r="1402" spans="1:7">
      <c r="A1402" t="s">
        <v>162</v>
      </c>
      <c r="B1402">
        <v>2015</v>
      </c>
      <c r="C1402" t="b">
        <v>0</v>
      </c>
      <c r="D1402">
        <v>33</v>
      </c>
      <c r="E1402" t="s">
        <v>4590</v>
      </c>
      <c r="G1402" t="s">
        <v>4590</v>
      </c>
    </row>
    <row r="1403" spans="1:7">
      <c r="A1403" t="s">
        <v>162</v>
      </c>
      <c r="B1403">
        <v>2015</v>
      </c>
      <c r="C1403" t="b">
        <v>0</v>
      </c>
      <c r="D1403">
        <v>34</v>
      </c>
      <c r="E1403" t="s">
        <v>4590</v>
      </c>
      <c r="F1403" t="s">
        <v>7872</v>
      </c>
      <c r="G1403" t="s">
        <v>4590</v>
      </c>
    </row>
    <row r="1404" spans="1:7">
      <c r="A1404" t="s">
        <v>162</v>
      </c>
      <c r="B1404">
        <v>2015</v>
      </c>
      <c r="C1404" t="b">
        <v>0</v>
      </c>
      <c r="D1404">
        <v>35</v>
      </c>
      <c r="E1404" t="s">
        <v>4590</v>
      </c>
      <c r="F1404" t="s">
        <v>7873</v>
      </c>
      <c r="G1404" t="s">
        <v>4590</v>
      </c>
    </row>
    <row r="1405" spans="1:7">
      <c r="A1405" t="s">
        <v>162</v>
      </c>
      <c r="B1405">
        <v>2015</v>
      </c>
      <c r="C1405" t="b">
        <v>0</v>
      </c>
      <c r="D1405">
        <v>36</v>
      </c>
      <c r="E1405" t="s">
        <v>4590</v>
      </c>
      <c r="G1405" t="s">
        <v>4590</v>
      </c>
    </row>
    <row r="1406" spans="1:7">
      <c r="A1406" t="s">
        <v>162</v>
      </c>
      <c r="B1406">
        <v>2015</v>
      </c>
      <c r="C1406" t="b">
        <v>0</v>
      </c>
      <c r="D1406">
        <v>37</v>
      </c>
      <c r="E1406" t="s">
        <v>4590</v>
      </c>
      <c r="F1406" t="s">
        <v>7874</v>
      </c>
      <c r="G1406" t="s">
        <v>4590</v>
      </c>
    </row>
    <row r="1407" spans="1:7">
      <c r="A1407" t="s">
        <v>162</v>
      </c>
      <c r="B1407">
        <v>2015</v>
      </c>
      <c r="C1407" t="b">
        <v>0</v>
      </c>
      <c r="D1407">
        <v>38</v>
      </c>
      <c r="E1407" t="s">
        <v>4590</v>
      </c>
      <c r="G1407" t="s">
        <v>4590</v>
      </c>
    </row>
    <row r="1408" spans="1:7">
      <c r="A1408" t="s">
        <v>162</v>
      </c>
      <c r="B1408">
        <v>2015</v>
      </c>
      <c r="C1408" t="b">
        <v>0</v>
      </c>
      <c r="D1408">
        <v>39</v>
      </c>
      <c r="E1408" t="s">
        <v>4590</v>
      </c>
      <c r="G1408" t="s">
        <v>4590</v>
      </c>
    </row>
    <row r="1409" spans="1:7">
      <c r="A1409" t="s">
        <v>162</v>
      </c>
      <c r="B1409">
        <v>2015</v>
      </c>
      <c r="C1409" t="b">
        <v>0</v>
      </c>
      <c r="D1409">
        <v>40</v>
      </c>
      <c r="E1409" t="s">
        <v>4590</v>
      </c>
      <c r="F1409" t="s">
        <v>7875</v>
      </c>
      <c r="G1409" t="s">
        <v>4590</v>
      </c>
    </row>
    <row r="1410" spans="1:7">
      <c r="A1410" t="s">
        <v>162</v>
      </c>
      <c r="B1410">
        <v>2015</v>
      </c>
      <c r="C1410" t="b">
        <v>0</v>
      </c>
      <c r="D1410">
        <v>41</v>
      </c>
      <c r="E1410" t="s">
        <v>4590</v>
      </c>
      <c r="F1410" t="s">
        <v>7876</v>
      </c>
      <c r="G1410" t="s">
        <v>4590</v>
      </c>
    </row>
    <row r="1411" spans="1:7">
      <c r="A1411" t="s">
        <v>162</v>
      </c>
      <c r="B1411">
        <v>2015</v>
      </c>
      <c r="C1411" t="b">
        <v>0</v>
      </c>
      <c r="D1411">
        <v>42</v>
      </c>
      <c r="E1411" t="s">
        <v>4590</v>
      </c>
      <c r="F1411" t="s">
        <v>7877</v>
      </c>
      <c r="G1411" t="s">
        <v>4590</v>
      </c>
    </row>
    <row r="1412" spans="1:7">
      <c r="A1412" t="s">
        <v>162</v>
      </c>
      <c r="B1412">
        <v>2015</v>
      </c>
      <c r="C1412" t="b">
        <v>0</v>
      </c>
      <c r="D1412">
        <v>43</v>
      </c>
      <c r="E1412" t="s">
        <v>4590</v>
      </c>
      <c r="F1412" t="s">
        <v>7878</v>
      </c>
      <c r="G1412" t="s">
        <v>4590</v>
      </c>
    </row>
    <row r="1413" spans="1:7">
      <c r="A1413" t="s">
        <v>162</v>
      </c>
      <c r="B1413">
        <v>2015</v>
      </c>
      <c r="C1413" t="b">
        <v>0</v>
      </c>
      <c r="D1413">
        <v>44</v>
      </c>
      <c r="E1413" t="s">
        <v>4590</v>
      </c>
      <c r="F1413" t="s">
        <v>7879</v>
      </c>
      <c r="G1413" t="s">
        <v>4590</v>
      </c>
    </row>
    <row r="1414" spans="1:7">
      <c r="A1414" t="s">
        <v>162</v>
      </c>
      <c r="B1414">
        <v>2015</v>
      </c>
      <c r="C1414" t="b">
        <v>0</v>
      </c>
      <c r="D1414">
        <v>45</v>
      </c>
      <c r="E1414" t="s">
        <v>4590</v>
      </c>
      <c r="F1414" t="s">
        <v>7876</v>
      </c>
      <c r="G1414" t="s">
        <v>4590</v>
      </c>
    </row>
    <row r="1415" spans="1:7">
      <c r="A1415" t="s">
        <v>162</v>
      </c>
      <c r="B1415">
        <v>2015</v>
      </c>
      <c r="C1415" t="b">
        <v>0</v>
      </c>
      <c r="D1415">
        <v>46</v>
      </c>
      <c r="E1415" t="s">
        <v>4590</v>
      </c>
      <c r="G1415" t="s">
        <v>4590</v>
      </c>
    </row>
    <row r="1416" spans="1:7">
      <c r="A1416" t="s">
        <v>162</v>
      </c>
      <c r="B1416">
        <v>2015</v>
      </c>
      <c r="C1416" t="b">
        <v>0</v>
      </c>
      <c r="D1416">
        <v>47</v>
      </c>
      <c r="E1416" t="s">
        <v>4590</v>
      </c>
      <c r="G1416" t="s">
        <v>4590</v>
      </c>
    </row>
    <row r="1417" spans="1:7">
      <c r="A1417" t="s">
        <v>162</v>
      </c>
      <c r="B1417">
        <v>2015</v>
      </c>
      <c r="C1417" t="b">
        <v>0</v>
      </c>
      <c r="D1417">
        <v>48</v>
      </c>
      <c r="E1417" t="s">
        <v>4590</v>
      </c>
      <c r="F1417" t="s">
        <v>7880</v>
      </c>
      <c r="G1417" t="s">
        <v>4590</v>
      </c>
    </row>
    <row r="1418" spans="1:7">
      <c r="A1418" t="s">
        <v>162</v>
      </c>
      <c r="B1418">
        <v>2015</v>
      </c>
      <c r="C1418" t="b">
        <v>0</v>
      </c>
      <c r="D1418">
        <v>49</v>
      </c>
      <c r="E1418" t="s">
        <v>4590</v>
      </c>
      <c r="F1418" t="s">
        <v>4637</v>
      </c>
      <c r="G1418" t="s">
        <v>4590</v>
      </c>
    </row>
    <row r="1419" spans="1:7">
      <c r="A1419" t="s">
        <v>162</v>
      </c>
      <c r="B1419">
        <v>2015</v>
      </c>
      <c r="C1419" t="b">
        <v>0</v>
      </c>
      <c r="D1419">
        <v>50</v>
      </c>
      <c r="E1419" t="s">
        <v>4590</v>
      </c>
      <c r="F1419" t="s">
        <v>4638</v>
      </c>
      <c r="G1419" t="s">
        <v>4590</v>
      </c>
    </row>
    <row r="1420" spans="1:7">
      <c r="A1420" t="s">
        <v>162</v>
      </c>
      <c r="B1420">
        <v>2015</v>
      </c>
      <c r="C1420" t="b">
        <v>0</v>
      </c>
      <c r="D1420">
        <v>51</v>
      </c>
      <c r="E1420" t="s">
        <v>4590</v>
      </c>
      <c r="F1420" t="s">
        <v>7881</v>
      </c>
      <c r="G1420" t="s">
        <v>4590</v>
      </c>
    </row>
    <row r="1421" spans="1:7">
      <c r="A1421" t="s">
        <v>162</v>
      </c>
      <c r="B1421">
        <v>2015</v>
      </c>
      <c r="C1421" t="b">
        <v>0</v>
      </c>
      <c r="D1421">
        <v>52</v>
      </c>
      <c r="E1421" t="s">
        <v>4590</v>
      </c>
      <c r="G1421" t="s">
        <v>4590</v>
      </c>
    </row>
    <row r="1422" spans="1:7">
      <c r="A1422" t="s">
        <v>162</v>
      </c>
      <c r="B1422">
        <v>2015</v>
      </c>
      <c r="C1422" t="b">
        <v>0</v>
      </c>
      <c r="D1422">
        <v>53</v>
      </c>
      <c r="E1422" t="s">
        <v>4590</v>
      </c>
      <c r="G1422" t="s">
        <v>4590</v>
      </c>
    </row>
    <row r="1423" spans="1:7">
      <c r="A1423" t="s">
        <v>162</v>
      </c>
      <c r="B1423">
        <v>2015</v>
      </c>
      <c r="C1423" t="b">
        <v>0</v>
      </c>
      <c r="D1423">
        <v>54</v>
      </c>
      <c r="E1423" t="s">
        <v>4590</v>
      </c>
      <c r="G1423" t="s">
        <v>4590</v>
      </c>
    </row>
    <row r="1424" spans="1:7">
      <c r="A1424" t="s">
        <v>162</v>
      </c>
      <c r="B1424">
        <v>2015</v>
      </c>
      <c r="C1424" t="b">
        <v>0</v>
      </c>
      <c r="D1424">
        <v>55</v>
      </c>
      <c r="E1424" t="s">
        <v>4590</v>
      </c>
      <c r="F1424" t="s">
        <v>7882</v>
      </c>
      <c r="G1424" t="s">
        <v>4590</v>
      </c>
    </row>
    <row r="1425" spans="1:7">
      <c r="A1425" t="s">
        <v>162</v>
      </c>
      <c r="B1425">
        <v>2015</v>
      </c>
      <c r="C1425" t="b">
        <v>0</v>
      </c>
      <c r="D1425">
        <v>56</v>
      </c>
      <c r="E1425" t="s">
        <v>4590</v>
      </c>
      <c r="G1425" t="s">
        <v>4590</v>
      </c>
    </row>
    <row r="1426" spans="1:7">
      <c r="A1426" t="s">
        <v>162</v>
      </c>
      <c r="B1426">
        <v>2015</v>
      </c>
      <c r="C1426" t="b">
        <v>0</v>
      </c>
      <c r="D1426">
        <v>57</v>
      </c>
      <c r="E1426" t="s">
        <v>4590</v>
      </c>
      <c r="G1426" t="s">
        <v>4590</v>
      </c>
    </row>
    <row r="1427" spans="1:7">
      <c r="A1427" t="s">
        <v>162</v>
      </c>
      <c r="B1427">
        <v>2015</v>
      </c>
      <c r="C1427" t="b">
        <v>0</v>
      </c>
      <c r="D1427">
        <v>58</v>
      </c>
      <c r="E1427" t="s">
        <v>4590</v>
      </c>
      <c r="G1427" t="s">
        <v>4590</v>
      </c>
    </row>
    <row r="1428" spans="1:7">
      <c r="A1428" t="s">
        <v>162</v>
      </c>
      <c r="B1428">
        <v>2015</v>
      </c>
      <c r="C1428" t="b">
        <v>0</v>
      </c>
      <c r="D1428">
        <v>59</v>
      </c>
      <c r="E1428" t="s">
        <v>4590</v>
      </c>
      <c r="G1428" t="s">
        <v>4590</v>
      </c>
    </row>
    <row r="1429" spans="1:7">
      <c r="A1429" t="s">
        <v>162</v>
      </c>
      <c r="B1429">
        <v>2015</v>
      </c>
      <c r="C1429" t="b">
        <v>0</v>
      </c>
      <c r="D1429">
        <v>60</v>
      </c>
      <c r="E1429" t="s">
        <v>4590</v>
      </c>
      <c r="F1429" t="s">
        <v>7883</v>
      </c>
      <c r="G1429" t="s">
        <v>4590</v>
      </c>
    </row>
    <row r="1430" spans="1:7">
      <c r="A1430" t="s">
        <v>162</v>
      </c>
      <c r="B1430">
        <v>2015</v>
      </c>
      <c r="C1430" t="b">
        <v>0</v>
      </c>
      <c r="D1430">
        <v>61</v>
      </c>
      <c r="E1430" t="s">
        <v>4590</v>
      </c>
      <c r="G1430" t="s">
        <v>4590</v>
      </c>
    </row>
    <row r="1431" spans="1:7">
      <c r="A1431" t="s">
        <v>162</v>
      </c>
      <c r="B1431">
        <v>2015</v>
      </c>
      <c r="C1431" t="b">
        <v>0</v>
      </c>
      <c r="D1431">
        <v>62</v>
      </c>
      <c r="E1431" t="s">
        <v>4590</v>
      </c>
      <c r="G1431" t="s">
        <v>4590</v>
      </c>
    </row>
    <row r="1432" spans="1:7">
      <c r="A1432" t="s">
        <v>162</v>
      </c>
      <c r="B1432">
        <v>2015</v>
      </c>
      <c r="C1432" t="b">
        <v>0</v>
      </c>
      <c r="D1432">
        <v>63</v>
      </c>
      <c r="E1432" t="s">
        <v>4590</v>
      </c>
      <c r="G1432" t="s">
        <v>4590</v>
      </c>
    </row>
    <row r="1433" spans="1:7">
      <c r="A1433" t="s">
        <v>162</v>
      </c>
      <c r="B1433">
        <v>2015</v>
      </c>
      <c r="C1433" t="b">
        <v>0</v>
      </c>
      <c r="D1433">
        <v>64</v>
      </c>
      <c r="E1433" t="s">
        <v>4590</v>
      </c>
      <c r="F1433" t="s">
        <v>7883</v>
      </c>
      <c r="G1433" t="s">
        <v>4590</v>
      </c>
    </row>
    <row r="1434" spans="1:7">
      <c r="A1434" t="s">
        <v>162</v>
      </c>
      <c r="B1434">
        <v>2015</v>
      </c>
      <c r="C1434" t="b">
        <v>0</v>
      </c>
      <c r="D1434">
        <v>65</v>
      </c>
      <c r="E1434" t="s">
        <v>4590</v>
      </c>
      <c r="F1434" t="s">
        <v>7884</v>
      </c>
      <c r="G1434" t="s">
        <v>4590</v>
      </c>
    </row>
    <row r="1435" spans="1:7">
      <c r="A1435" t="s">
        <v>162</v>
      </c>
      <c r="B1435">
        <v>2015</v>
      </c>
      <c r="C1435" t="b">
        <v>0</v>
      </c>
      <c r="D1435">
        <v>66</v>
      </c>
      <c r="E1435" t="s">
        <v>4590</v>
      </c>
      <c r="G1435" t="s">
        <v>4590</v>
      </c>
    </row>
    <row r="1436" spans="1:7">
      <c r="A1436" t="s">
        <v>162</v>
      </c>
      <c r="B1436">
        <v>2015</v>
      </c>
      <c r="C1436" t="b">
        <v>0</v>
      </c>
      <c r="D1436">
        <v>67</v>
      </c>
      <c r="E1436" t="s">
        <v>4590</v>
      </c>
      <c r="G1436" t="s">
        <v>4590</v>
      </c>
    </row>
    <row r="1437" spans="1:7">
      <c r="A1437" t="s">
        <v>162</v>
      </c>
      <c r="B1437">
        <v>2015</v>
      </c>
      <c r="C1437" t="b">
        <v>0</v>
      </c>
      <c r="D1437">
        <v>68</v>
      </c>
      <c r="E1437" t="s">
        <v>4590</v>
      </c>
      <c r="G1437" t="s">
        <v>4590</v>
      </c>
    </row>
    <row r="1438" spans="1:7">
      <c r="A1438" t="s">
        <v>162</v>
      </c>
      <c r="B1438">
        <v>2015</v>
      </c>
      <c r="C1438" t="b">
        <v>0</v>
      </c>
      <c r="D1438">
        <v>69</v>
      </c>
      <c r="E1438" t="s">
        <v>4590</v>
      </c>
      <c r="G1438" t="s">
        <v>4590</v>
      </c>
    </row>
    <row r="1439" spans="1:7">
      <c r="A1439" t="s">
        <v>162</v>
      </c>
      <c r="B1439">
        <v>2015</v>
      </c>
      <c r="C1439" t="b">
        <v>0</v>
      </c>
      <c r="D1439">
        <v>70</v>
      </c>
      <c r="E1439" t="s">
        <v>4590</v>
      </c>
      <c r="F1439" t="s">
        <v>7885</v>
      </c>
      <c r="G1439" t="s">
        <v>4590</v>
      </c>
    </row>
    <row r="1440" spans="1:7">
      <c r="A1440" t="s">
        <v>162</v>
      </c>
      <c r="B1440">
        <v>2015</v>
      </c>
      <c r="C1440" t="b">
        <v>0</v>
      </c>
      <c r="D1440">
        <v>71</v>
      </c>
      <c r="E1440" t="s">
        <v>4590</v>
      </c>
      <c r="G1440" t="s">
        <v>4590</v>
      </c>
    </row>
    <row r="1441" spans="1:7">
      <c r="A1441" t="s">
        <v>162</v>
      </c>
      <c r="B1441">
        <v>2015</v>
      </c>
      <c r="C1441" t="b">
        <v>0</v>
      </c>
      <c r="D1441">
        <v>72</v>
      </c>
      <c r="E1441" t="s">
        <v>4590</v>
      </c>
      <c r="G1441" t="s">
        <v>4590</v>
      </c>
    </row>
    <row r="1442" spans="1:7">
      <c r="A1442" t="s">
        <v>162</v>
      </c>
      <c r="B1442">
        <v>2015</v>
      </c>
      <c r="C1442" t="b">
        <v>0</v>
      </c>
      <c r="D1442">
        <v>73</v>
      </c>
      <c r="E1442" t="s">
        <v>4590</v>
      </c>
      <c r="G1442" t="s">
        <v>4590</v>
      </c>
    </row>
    <row r="1443" spans="1:7">
      <c r="A1443" t="s">
        <v>162</v>
      </c>
      <c r="B1443">
        <v>2016</v>
      </c>
      <c r="C1443" t="b">
        <v>0</v>
      </c>
      <c r="D1443">
        <v>1</v>
      </c>
      <c r="E1443" t="s">
        <v>4590</v>
      </c>
      <c r="F1443" t="s">
        <v>7886</v>
      </c>
      <c r="G1443" t="s">
        <v>4590</v>
      </c>
    </row>
    <row r="1444" spans="1:7">
      <c r="A1444" t="s">
        <v>162</v>
      </c>
      <c r="B1444">
        <v>2016</v>
      </c>
      <c r="C1444" t="b">
        <v>0</v>
      </c>
      <c r="D1444">
        <v>2</v>
      </c>
      <c r="E1444" t="s">
        <v>4590</v>
      </c>
      <c r="G1444" t="s">
        <v>4590</v>
      </c>
    </row>
    <row r="1445" spans="1:7" ht="45">
      <c r="A1445" t="s">
        <v>162</v>
      </c>
      <c r="B1445">
        <v>2016</v>
      </c>
      <c r="C1445" t="b">
        <v>0</v>
      </c>
      <c r="D1445">
        <v>3</v>
      </c>
      <c r="E1445" s="8" t="s">
        <v>4590</v>
      </c>
      <c r="F1445" s="8"/>
      <c r="G1445" t="s">
        <v>4590</v>
      </c>
    </row>
    <row r="1446" spans="1:7" ht="45">
      <c r="A1446" t="s">
        <v>162</v>
      </c>
      <c r="B1446">
        <v>2016</v>
      </c>
      <c r="C1446" t="b">
        <v>0</v>
      </c>
      <c r="D1446">
        <v>4</v>
      </c>
      <c r="E1446" s="8" t="s">
        <v>4590</v>
      </c>
      <c r="F1446" s="8"/>
      <c r="G1446" t="s">
        <v>4590</v>
      </c>
    </row>
    <row r="1447" spans="1:7">
      <c r="A1447" t="s">
        <v>162</v>
      </c>
      <c r="B1447">
        <v>2016</v>
      </c>
      <c r="C1447" t="b">
        <v>0</v>
      </c>
      <c r="D1447">
        <v>5</v>
      </c>
      <c r="E1447" t="s">
        <v>4590</v>
      </c>
      <c r="G1447" t="s">
        <v>4590</v>
      </c>
    </row>
    <row r="1448" spans="1:7">
      <c r="A1448" t="s">
        <v>162</v>
      </c>
      <c r="B1448">
        <v>2016</v>
      </c>
      <c r="C1448" t="b">
        <v>0</v>
      </c>
      <c r="D1448">
        <v>6</v>
      </c>
      <c r="E1448" t="s">
        <v>4590</v>
      </c>
      <c r="F1448" t="s">
        <v>7887</v>
      </c>
      <c r="G1448" t="s">
        <v>4590</v>
      </c>
    </row>
    <row r="1449" spans="1:7">
      <c r="A1449" t="s">
        <v>162</v>
      </c>
      <c r="B1449">
        <v>2016</v>
      </c>
      <c r="C1449" t="b">
        <v>0</v>
      </c>
      <c r="D1449">
        <v>7</v>
      </c>
      <c r="E1449" t="s">
        <v>4590</v>
      </c>
      <c r="F1449" t="s">
        <v>7888</v>
      </c>
      <c r="G1449" t="s">
        <v>4590</v>
      </c>
    </row>
    <row r="1450" spans="1:7">
      <c r="A1450" t="s">
        <v>162</v>
      </c>
      <c r="B1450">
        <v>2016</v>
      </c>
      <c r="C1450" t="b">
        <v>0</v>
      </c>
      <c r="D1450">
        <v>8</v>
      </c>
      <c r="E1450" t="s">
        <v>4590</v>
      </c>
      <c r="F1450" t="s">
        <v>7889</v>
      </c>
      <c r="G1450" t="s">
        <v>4590</v>
      </c>
    </row>
    <row r="1451" spans="1:7">
      <c r="A1451" t="s">
        <v>162</v>
      </c>
      <c r="B1451">
        <v>2016</v>
      </c>
      <c r="C1451" t="b">
        <v>0</v>
      </c>
      <c r="D1451">
        <v>9</v>
      </c>
      <c r="E1451" t="s">
        <v>4590</v>
      </c>
      <c r="G1451" t="s">
        <v>4590</v>
      </c>
    </row>
    <row r="1452" spans="1:7">
      <c r="A1452" t="s">
        <v>162</v>
      </c>
      <c r="B1452">
        <v>2016</v>
      </c>
      <c r="C1452" t="b">
        <v>0</v>
      </c>
      <c r="D1452">
        <v>10</v>
      </c>
      <c r="E1452" t="s">
        <v>4590</v>
      </c>
      <c r="F1452" t="s">
        <v>7890</v>
      </c>
      <c r="G1452" t="s">
        <v>4590</v>
      </c>
    </row>
    <row r="1453" spans="1:7">
      <c r="A1453" t="s">
        <v>162</v>
      </c>
      <c r="B1453">
        <v>2016</v>
      </c>
      <c r="C1453" t="b">
        <v>0</v>
      </c>
      <c r="D1453">
        <v>11</v>
      </c>
      <c r="E1453" t="s">
        <v>4590</v>
      </c>
      <c r="G1453" t="s">
        <v>4590</v>
      </c>
    </row>
    <row r="1454" spans="1:7">
      <c r="A1454" t="s">
        <v>162</v>
      </c>
      <c r="B1454">
        <v>2016</v>
      </c>
      <c r="C1454" t="b">
        <v>0</v>
      </c>
      <c r="D1454">
        <v>12</v>
      </c>
      <c r="E1454" t="s">
        <v>4590</v>
      </c>
      <c r="G1454" t="s">
        <v>4590</v>
      </c>
    </row>
    <row r="1455" spans="1:7">
      <c r="A1455" t="s">
        <v>162</v>
      </c>
      <c r="B1455">
        <v>2016</v>
      </c>
      <c r="C1455" t="b">
        <v>0</v>
      </c>
      <c r="D1455">
        <v>13</v>
      </c>
      <c r="E1455" t="s">
        <v>4590</v>
      </c>
      <c r="G1455" t="s">
        <v>4590</v>
      </c>
    </row>
    <row r="1456" spans="1:7">
      <c r="A1456" t="s">
        <v>162</v>
      </c>
      <c r="B1456">
        <v>2016</v>
      </c>
      <c r="C1456" t="b">
        <v>0</v>
      </c>
      <c r="D1456">
        <v>14</v>
      </c>
      <c r="E1456" t="s">
        <v>4590</v>
      </c>
      <c r="G1456" t="s">
        <v>4590</v>
      </c>
    </row>
    <row r="1457" spans="1:7">
      <c r="A1457" t="s">
        <v>162</v>
      </c>
      <c r="B1457">
        <v>2016</v>
      </c>
      <c r="C1457" t="b">
        <v>0</v>
      </c>
      <c r="D1457">
        <v>15</v>
      </c>
      <c r="E1457" t="s">
        <v>4590</v>
      </c>
      <c r="F1457" t="s">
        <v>7891</v>
      </c>
      <c r="G1457" t="s">
        <v>4590</v>
      </c>
    </row>
    <row r="1458" spans="1:7">
      <c r="A1458" t="s">
        <v>162</v>
      </c>
      <c r="B1458">
        <v>2016</v>
      </c>
      <c r="C1458" t="b">
        <v>0</v>
      </c>
      <c r="D1458">
        <v>16</v>
      </c>
      <c r="E1458" t="s">
        <v>4590</v>
      </c>
      <c r="F1458" t="s">
        <v>7892</v>
      </c>
      <c r="G1458" t="s">
        <v>4590</v>
      </c>
    </row>
    <row r="1459" spans="1:7">
      <c r="A1459" t="s">
        <v>162</v>
      </c>
      <c r="B1459">
        <v>2016</v>
      </c>
      <c r="C1459" t="b">
        <v>0</v>
      </c>
      <c r="D1459">
        <v>17</v>
      </c>
      <c r="E1459" t="s">
        <v>4590</v>
      </c>
      <c r="F1459" t="s">
        <v>7893</v>
      </c>
      <c r="G1459" t="s">
        <v>4590</v>
      </c>
    </row>
    <row r="1460" spans="1:7">
      <c r="A1460" t="s">
        <v>162</v>
      </c>
      <c r="B1460">
        <v>2016</v>
      </c>
      <c r="C1460" t="b">
        <v>0</v>
      </c>
      <c r="D1460">
        <v>18</v>
      </c>
      <c r="E1460" t="s">
        <v>4590</v>
      </c>
      <c r="F1460" t="s">
        <v>7894</v>
      </c>
      <c r="G1460" t="s">
        <v>4590</v>
      </c>
    </row>
    <row r="1461" spans="1:7">
      <c r="A1461" t="s">
        <v>162</v>
      </c>
      <c r="B1461">
        <v>2016</v>
      </c>
      <c r="C1461" t="b">
        <v>0</v>
      </c>
      <c r="D1461">
        <v>19</v>
      </c>
      <c r="E1461" t="s">
        <v>4590</v>
      </c>
      <c r="F1461" t="s">
        <v>7895</v>
      </c>
      <c r="G1461" t="s">
        <v>4590</v>
      </c>
    </row>
    <row r="1462" spans="1:7">
      <c r="A1462" t="s">
        <v>162</v>
      </c>
      <c r="B1462">
        <v>2016</v>
      </c>
      <c r="C1462" t="b">
        <v>0</v>
      </c>
      <c r="D1462">
        <v>20</v>
      </c>
      <c r="E1462" t="s">
        <v>4590</v>
      </c>
      <c r="F1462" t="s">
        <v>7896</v>
      </c>
      <c r="G1462" t="s">
        <v>4590</v>
      </c>
    </row>
    <row r="1463" spans="1:7">
      <c r="A1463" t="s">
        <v>162</v>
      </c>
      <c r="B1463">
        <v>2016</v>
      </c>
      <c r="C1463" t="b">
        <v>0</v>
      </c>
      <c r="D1463">
        <v>21</v>
      </c>
      <c r="E1463" t="s">
        <v>4590</v>
      </c>
      <c r="F1463" t="s">
        <v>7897</v>
      </c>
      <c r="G1463" t="s">
        <v>4590</v>
      </c>
    </row>
    <row r="1464" spans="1:7">
      <c r="A1464" t="s">
        <v>162</v>
      </c>
      <c r="B1464">
        <v>2016</v>
      </c>
      <c r="C1464" t="b">
        <v>0</v>
      </c>
      <c r="D1464">
        <v>22</v>
      </c>
      <c r="E1464" t="s">
        <v>4590</v>
      </c>
      <c r="G1464" t="s">
        <v>4590</v>
      </c>
    </row>
    <row r="1465" spans="1:7">
      <c r="A1465" t="s">
        <v>162</v>
      </c>
      <c r="B1465">
        <v>2016</v>
      </c>
      <c r="C1465" t="b">
        <v>0</v>
      </c>
      <c r="D1465">
        <v>23</v>
      </c>
      <c r="E1465" t="s">
        <v>4590</v>
      </c>
      <c r="F1465" t="s">
        <v>7898</v>
      </c>
      <c r="G1465" t="s">
        <v>4590</v>
      </c>
    </row>
    <row r="1466" spans="1:7">
      <c r="A1466" t="s">
        <v>162</v>
      </c>
      <c r="B1466">
        <v>2016</v>
      </c>
      <c r="C1466" t="b">
        <v>0</v>
      </c>
      <c r="D1466">
        <v>24</v>
      </c>
      <c r="E1466" t="s">
        <v>4590</v>
      </c>
      <c r="F1466" t="s">
        <v>7899</v>
      </c>
      <c r="G1466" t="s">
        <v>4590</v>
      </c>
    </row>
    <row r="1467" spans="1:7">
      <c r="A1467" t="s">
        <v>162</v>
      </c>
      <c r="B1467">
        <v>2016</v>
      </c>
      <c r="C1467" t="b">
        <v>0</v>
      </c>
      <c r="D1467">
        <v>25</v>
      </c>
      <c r="E1467" t="s">
        <v>4590</v>
      </c>
      <c r="G1467" t="s">
        <v>4590</v>
      </c>
    </row>
    <row r="1468" spans="1:7">
      <c r="A1468" t="s">
        <v>162</v>
      </c>
      <c r="B1468">
        <v>2016</v>
      </c>
      <c r="C1468" t="b">
        <v>0</v>
      </c>
      <c r="D1468">
        <v>26</v>
      </c>
      <c r="E1468" t="s">
        <v>4590</v>
      </c>
      <c r="F1468" t="s">
        <v>7900</v>
      </c>
      <c r="G1468" t="s">
        <v>4590</v>
      </c>
    </row>
    <row r="1469" spans="1:7">
      <c r="A1469" t="s">
        <v>162</v>
      </c>
      <c r="B1469">
        <v>2016</v>
      </c>
      <c r="C1469" t="b">
        <v>0</v>
      </c>
      <c r="D1469">
        <v>27</v>
      </c>
      <c r="E1469" t="s">
        <v>4590</v>
      </c>
      <c r="F1469" t="s">
        <v>7901</v>
      </c>
      <c r="G1469" t="s">
        <v>4590</v>
      </c>
    </row>
    <row r="1470" spans="1:7">
      <c r="A1470" t="s">
        <v>162</v>
      </c>
      <c r="B1470">
        <v>2016</v>
      </c>
      <c r="C1470" t="b">
        <v>0</v>
      </c>
      <c r="D1470">
        <v>28</v>
      </c>
      <c r="E1470" t="s">
        <v>4590</v>
      </c>
      <c r="F1470" t="s">
        <v>7902</v>
      </c>
      <c r="G1470" t="s">
        <v>4590</v>
      </c>
    </row>
    <row r="1471" spans="1:7">
      <c r="A1471" t="s">
        <v>162</v>
      </c>
      <c r="B1471">
        <v>2016</v>
      </c>
      <c r="C1471" t="b">
        <v>0</v>
      </c>
      <c r="D1471">
        <v>29</v>
      </c>
      <c r="E1471" t="s">
        <v>4590</v>
      </c>
      <c r="G1471" t="s">
        <v>4590</v>
      </c>
    </row>
    <row r="1472" spans="1:7">
      <c r="A1472" t="s">
        <v>162</v>
      </c>
      <c r="B1472">
        <v>2016</v>
      </c>
      <c r="C1472" t="b">
        <v>0</v>
      </c>
      <c r="D1472">
        <v>30</v>
      </c>
      <c r="E1472" t="s">
        <v>4590</v>
      </c>
      <c r="G1472" t="s">
        <v>4590</v>
      </c>
    </row>
    <row r="1473" spans="1:7">
      <c r="A1473" t="s">
        <v>162</v>
      </c>
      <c r="B1473">
        <v>2016</v>
      </c>
      <c r="C1473" t="b">
        <v>0</v>
      </c>
      <c r="D1473">
        <v>31</v>
      </c>
      <c r="E1473" t="s">
        <v>4590</v>
      </c>
      <c r="G1473" t="s">
        <v>4590</v>
      </c>
    </row>
    <row r="1474" spans="1:7">
      <c r="A1474" t="s">
        <v>162</v>
      </c>
      <c r="B1474">
        <v>2016</v>
      </c>
      <c r="C1474" t="b">
        <v>0</v>
      </c>
      <c r="D1474">
        <v>32</v>
      </c>
      <c r="E1474" t="s">
        <v>4590</v>
      </c>
      <c r="G1474" t="s">
        <v>4590</v>
      </c>
    </row>
    <row r="1475" spans="1:7">
      <c r="A1475" t="s">
        <v>162</v>
      </c>
      <c r="B1475">
        <v>2016</v>
      </c>
      <c r="C1475" t="b">
        <v>0</v>
      </c>
      <c r="D1475">
        <v>33</v>
      </c>
      <c r="E1475" t="s">
        <v>4590</v>
      </c>
      <c r="G1475" t="s">
        <v>4590</v>
      </c>
    </row>
    <row r="1476" spans="1:7">
      <c r="A1476" t="s">
        <v>162</v>
      </c>
      <c r="B1476">
        <v>2016</v>
      </c>
      <c r="C1476" t="b">
        <v>0</v>
      </c>
      <c r="D1476">
        <v>34</v>
      </c>
      <c r="E1476" t="s">
        <v>4590</v>
      </c>
      <c r="F1476" t="s">
        <v>7903</v>
      </c>
      <c r="G1476" t="s">
        <v>4590</v>
      </c>
    </row>
    <row r="1477" spans="1:7">
      <c r="A1477" t="s">
        <v>162</v>
      </c>
      <c r="B1477">
        <v>2016</v>
      </c>
      <c r="C1477" t="b">
        <v>0</v>
      </c>
      <c r="D1477">
        <v>35</v>
      </c>
      <c r="E1477" t="s">
        <v>4590</v>
      </c>
      <c r="F1477" t="s">
        <v>7904</v>
      </c>
      <c r="G1477" t="s">
        <v>4590</v>
      </c>
    </row>
    <row r="1478" spans="1:7">
      <c r="A1478" t="s">
        <v>162</v>
      </c>
      <c r="B1478">
        <v>2016</v>
      </c>
      <c r="C1478" t="b">
        <v>0</v>
      </c>
      <c r="D1478">
        <v>36</v>
      </c>
      <c r="E1478" t="s">
        <v>4590</v>
      </c>
      <c r="G1478" t="s">
        <v>4590</v>
      </c>
    </row>
    <row r="1479" spans="1:7">
      <c r="A1479" t="s">
        <v>162</v>
      </c>
      <c r="B1479">
        <v>2016</v>
      </c>
      <c r="C1479" t="b">
        <v>0</v>
      </c>
      <c r="D1479">
        <v>37</v>
      </c>
      <c r="E1479" t="s">
        <v>4590</v>
      </c>
      <c r="F1479" t="s">
        <v>7905</v>
      </c>
      <c r="G1479" t="s">
        <v>4590</v>
      </c>
    </row>
    <row r="1480" spans="1:7">
      <c r="A1480" t="s">
        <v>162</v>
      </c>
      <c r="B1480">
        <v>2016</v>
      </c>
      <c r="C1480" t="b">
        <v>0</v>
      </c>
      <c r="D1480">
        <v>38</v>
      </c>
      <c r="E1480" t="s">
        <v>4590</v>
      </c>
      <c r="G1480" t="s">
        <v>4590</v>
      </c>
    </row>
    <row r="1481" spans="1:7">
      <c r="A1481" t="s">
        <v>162</v>
      </c>
      <c r="B1481">
        <v>2016</v>
      </c>
      <c r="C1481" t="b">
        <v>0</v>
      </c>
      <c r="D1481">
        <v>39</v>
      </c>
      <c r="E1481" t="s">
        <v>4590</v>
      </c>
      <c r="G1481" t="s">
        <v>4590</v>
      </c>
    </row>
    <row r="1482" spans="1:7">
      <c r="A1482" t="s">
        <v>162</v>
      </c>
      <c r="B1482">
        <v>2016</v>
      </c>
      <c r="C1482" t="b">
        <v>0</v>
      </c>
      <c r="D1482">
        <v>40</v>
      </c>
      <c r="E1482" t="s">
        <v>4590</v>
      </c>
      <c r="F1482" t="s">
        <v>7906</v>
      </c>
      <c r="G1482" t="s">
        <v>4590</v>
      </c>
    </row>
    <row r="1483" spans="1:7">
      <c r="A1483" t="s">
        <v>162</v>
      </c>
      <c r="B1483">
        <v>2016</v>
      </c>
      <c r="C1483" t="b">
        <v>0</v>
      </c>
      <c r="D1483">
        <v>41</v>
      </c>
      <c r="E1483" t="s">
        <v>4590</v>
      </c>
      <c r="F1483" t="s">
        <v>7907</v>
      </c>
      <c r="G1483" t="s">
        <v>4590</v>
      </c>
    </row>
    <row r="1484" spans="1:7">
      <c r="A1484" t="s">
        <v>162</v>
      </c>
      <c r="B1484">
        <v>2016</v>
      </c>
      <c r="C1484" t="b">
        <v>0</v>
      </c>
      <c r="D1484">
        <v>42</v>
      </c>
      <c r="E1484" t="s">
        <v>4590</v>
      </c>
      <c r="F1484" t="s">
        <v>7908</v>
      </c>
      <c r="G1484" t="s">
        <v>4590</v>
      </c>
    </row>
    <row r="1485" spans="1:7">
      <c r="A1485" t="s">
        <v>162</v>
      </c>
      <c r="B1485">
        <v>2016</v>
      </c>
      <c r="C1485" t="b">
        <v>0</v>
      </c>
      <c r="D1485">
        <v>43</v>
      </c>
      <c r="E1485" t="s">
        <v>4590</v>
      </c>
      <c r="G1485" t="s">
        <v>4590</v>
      </c>
    </row>
    <row r="1486" spans="1:7">
      <c r="A1486" t="s">
        <v>162</v>
      </c>
      <c r="B1486">
        <v>2016</v>
      </c>
      <c r="C1486" t="b">
        <v>0</v>
      </c>
      <c r="D1486">
        <v>44</v>
      </c>
      <c r="E1486" t="s">
        <v>4590</v>
      </c>
      <c r="F1486" t="s">
        <v>7909</v>
      </c>
      <c r="G1486" t="s">
        <v>4590</v>
      </c>
    </row>
    <row r="1487" spans="1:7">
      <c r="A1487" t="s">
        <v>162</v>
      </c>
      <c r="B1487">
        <v>2016</v>
      </c>
      <c r="C1487" t="b">
        <v>0</v>
      </c>
      <c r="D1487">
        <v>45</v>
      </c>
      <c r="E1487" t="s">
        <v>4590</v>
      </c>
      <c r="F1487" t="s">
        <v>7907</v>
      </c>
      <c r="G1487" t="s">
        <v>4590</v>
      </c>
    </row>
    <row r="1488" spans="1:7">
      <c r="A1488" t="s">
        <v>162</v>
      </c>
      <c r="B1488">
        <v>2016</v>
      </c>
      <c r="C1488" t="b">
        <v>0</v>
      </c>
      <c r="D1488">
        <v>46</v>
      </c>
      <c r="E1488" t="s">
        <v>4590</v>
      </c>
      <c r="G1488" t="s">
        <v>4590</v>
      </c>
    </row>
    <row r="1489" spans="1:7">
      <c r="A1489" t="s">
        <v>162</v>
      </c>
      <c r="B1489">
        <v>2016</v>
      </c>
      <c r="C1489" t="b">
        <v>0</v>
      </c>
      <c r="D1489">
        <v>47</v>
      </c>
      <c r="E1489" t="s">
        <v>4590</v>
      </c>
      <c r="G1489" t="s">
        <v>4590</v>
      </c>
    </row>
    <row r="1490" spans="1:7">
      <c r="A1490" t="s">
        <v>162</v>
      </c>
      <c r="B1490">
        <v>2016</v>
      </c>
      <c r="C1490" t="b">
        <v>0</v>
      </c>
      <c r="D1490">
        <v>48</v>
      </c>
      <c r="E1490" t="s">
        <v>4590</v>
      </c>
      <c r="F1490" t="s">
        <v>7910</v>
      </c>
      <c r="G1490" t="s">
        <v>4590</v>
      </c>
    </row>
    <row r="1491" spans="1:7">
      <c r="A1491" t="s">
        <v>162</v>
      </c>
      <c r="B1491">
        <v>2016</v>
      </c>
      <c r="C1491" t="b">
        <v>0</v>
      </c>
      <c r="D1491">
        <v>49</v>
      </c>
      <c r="E1491" t="s">
        <v>4590</v>
      </c>
      <c r="F1491" t="s">
        <v>7911</v>
      </c>
      <c r="G1491" t="s">
        <v>4590</v>
      </c>
    </row>
    <row r="1492" spans="1:7">
      <c r="A1492" t="s">
        <v>162</v>
      </c>
      <c r="B1492">
        <v>2016</v>
      </c>
      <c r="C1492" t="b">
        <v>0</v>
      </c>
      <c r="D1492">
        <v>50</v>
      </c>
      <c r="E1492" t="s">
        <v>4590</v>
      </c>
      <c r="G1492" t="s">
        <v>4590</v>
      </c>
    </row>
    <row r="1493" spans="1:7">
      <c r="A1493" t="s">
        <v>162</v>
      </c>
      <c r="B1493">
        <v>2016</v>
      </c>
      <c r="C1493" t="b">
        <v>0</v>
      </c>
      <c r="D1493">
        <v>51</v>
      </c>
      <c r="E1493" t="s">
        <v>4590</v>
      </c>
      <c r="F1493" t="s">
        <v>7912</v>
      </c>
      <c r="G1493" t="s">
        <v>4590</v>
      </c>
    </row>
    <row r="1494" spans="1:7">
      <c r="A1494" t="s">
        <v>162</v>
      </c>
      <c r="B1494">
        <v>2016</v>
      </c>
      <c r="C1494" t="b">
        <v>0</v>
      </c>
      <c r="D1494">
        <v>52</v>
      </c>
      <c r="E1494" t="s">
        <v>4590</v>
      </c>
      <c r="G1494" t="s">
        <v>4590</v>
      </c>
    </row>
    <row r="1495" spans="1:7">
      <c r="A1495" t="s">
        <v>162</v>
      </c>
      <c r="B1495">
        <v>2016</v>
      </c>
      <c r="C1495" t="b">
        <v>0</v>
      </c>
      <c r="D1495">
        <v>53</v>
      </c>
      <c r="E1495" t="s">
        <v>4590</v>
      </c>
      <c r="G1495" t="s">
        <v>4590</v>
      </c>
    </row>
    <row r="1496" spans="1:7">
      <c r="A1496" t="s">
        <v>162</v>
      </c>
      <c r="B1496">
        <v>2016</v>
      </c>
      <c r="C1496" t="b">
        <v>0</v>
      </c>
      <c r="D1496">
        <v>54</v>
      </c>
      <c r="E1496" t="s">
        <v>4590</v>
      </c>
      <c r="G1496" t="s">
        <v>4590</v>
      </c>
    </row>
    <row r="1497" spans="1:7">
      <c r="A1497" t="s">
        <v>162</v>
      </c>
      <c r="B1497">
        <v>2016</v>
      </c>
      <c r="C1497" t="b">
        <v>0</v>
      </c>
      <c r="D1497">
        <v>55</v>
      </c>
      <c r="E1497" t="s">
        <v>4590</v>
      </c>
      <c r="F1497" t="s">
        <v>7913</v>
      </c>
      <c r="G1497" t="s">
        <v>4590</v>
      </c>
    </row>
    <row r="1498" spans="1:7">
      <c r="A1498" t="s">
        <v>162</v>
      </c>
      <c r="B1498">
        <v>2016</v>
      </c>
      <c r="C1498" t="b">
        <v>0</v>
      </c>
      <c r="D1498">
        <v>56</v>
      </c>
      <c r="E1498" t="s">
        <v>4590</v>
      </c>
      <c r="G1498" t="s">
        <v>4590</v>
      </c>
    </row>
    <row r="1499" spans="1:7">
      <c r="A1499" t="s">
        <v>162</v>
      </c>
      <c r="B1499">
        <v>2016</v>
      </c>
      <c r="C1499" t="b">
        <v>0</v>
      </c>
      <c r="D1499">
        <v>57</v>
      </c>
      <c r="E1499" t="s">
        <v>4590</v>
      </c>
      <c r="F1499" t="s">
        <v>7914</v>
      </c>
      <c r="G1499" t="s">
        <v>4590</v>
      </c>
    </row>
    <row r="1500" spans="1:7">
      <c r="A1500" t="s">
        <v>162</v>
      </c>
      <c r="B1500">
        <v>2016</v>
      </c>
      <c r="C1500" t="b">
        <v>0</v>
      </c>
      <c r="D1500">
        <v>58</v>
      </c>
      <c r="E1500" t="s">
        <v>4590</v>
      </c>
      <c r="G1500" t="s">
        <v>4590</v>
      </c>
    </row>
    <row r="1501" spans="1:7">
      <c r="A1501" t="s">
        <v>162</v>
      </c>
      <c r="B1501">
        <v>2016</v>
      </c>
      <c r="C1501" t="b">
        <v>0</v>
      </c>
      <c r="D1501">
        <v>59</v>
      </c>
      <c r="E1501" t="s">
        <v>4590</v>
      </c>
      <c r="G1501" t="s">
        <v>4590</v>
      </c>
    </row>
    <row r="1502" spans="1:7">
      <c r="A1502" t="s">
        <v>162</v>
      </c>
      <c r="B1502">
        <v>2016</v>
      </c>
      <c r="C1502" t="b">
        <v>0</v>
      </c>
      <c r="D1502">
        <v>60</v>
      </c>
      <c r="E1502" t="s">
        <v>4590</v>
      </c>
      <c r="F1502" t="s">
        <v>7915</v>
      </c>
      <c r="G1502" t="s">
        <v>4590</v>
      </c>
    </row>
    <row r="1503" spans="1:7">
      <c r="A1503" t="s">
        <v>162</v>
      </c>
      <c r="B1503">
        <v>2016</v>
      </c>
      <c r="C1503" t="b">
        <v>0</v>
      </c>
      <c r="D1503">
        <v>61</v>
      </c>
      <c r="E1503" t="s">
        <v>4590</v>
      </c>
      <c r="G1503" t="s">
        <v>4590</v>
      </c>
    </row>
    <row r="1504" spans="1:7">
      <c r="A1504" t="s">
        <v>162</v>
      </c>
      <c r="B1504">
        <v>2016</v>
      </c>
      <c r="C1504" t="b">
        <v>0</v>
      </c>
      <c r="D1504">
        <v>62</v>
      </c>
      <c r="E1504" t="s">
        <v>4590</v>
      </c>
      <c r="G1504" t="s">
        <v>4590</v>
      </c>
    </row>
    <row r="1505" spans="1:7">
      <c r="A1505" t="s">
        <v>162</v>
      </c>
      <c r="B1505">
        <v>2016</v>
      </c>
      <c r="C1505" t="b">
        <v>0</v>
      </c>
      <c r="D1505">
        <v>63</v>
      </c>
      <c r="E1505" t="s">
        <v>4590</v>
      </c>
      <c r="G1505" t="s">
        <v>4590</v>
      </c>
    </row>
    <row r="1506" spans="1:7">
      <c r="A1506" t="s">
        <v>162</v>
      </c>
      <c r="B1506">
        <v>2016</v>
      </c>
      <c r="C1506" t="b">
        <v>0</v>
      </c>
      <c r="D1506">
        <v>64</v>
      </c>
      <c r="E1506" t="s">
        <v>4590</v>
      </c>
      <c r="F1506" t="s">
        <v>7916</v>
      </c>
      <c r="G1506" t="s">
        <v>4590</v>
      </c>
    </row>
    <row r="1507" spans="1:7">
      <c r="A1507" t="s">
        <v>162</v>
      </c>
      <c r="B1507">
        <v>2016</v>
      </c>
      <c r="C1507" t="b">
        <v>0</v>
      </c>
      <c r="D1507">
        <v>65</v>
      </c>
      <c r="E1507" t="s">
        <v>4590</v>
      </c>
      <c r="G1507" t="s">
        <v>4590</v>
      </c>
    </row>
    <row r="1508" spans="1:7">
      <c r="A1508" t="s">
        <v>162</v>
      </c>
      <c r="B1508">
        <v>2016</v>
      </c>
      <c r="C1508" t="b">
        <v>0</v>
      </c>
      <c r="D1508">
        <v>66</v>
      </c>
      <c r="E1508" t="s">
        <v>4590</v>
      </c>
      <c r="G1508" t="s">
        <v>4590</v>
      </c>
    </row>
    <row r="1509" spans="1:7">
      <c r="A1509" t="s">
        <v>162</v>
      </c>
      <c r="B1509">
        <v>2016</v>
      </c>
      <c r="C1509" t="b">
        <v>0</v>
      </c>
      <c r="D1509">
        <v>67</v>
      </c>
      <c r="E1509" t="s">
        <v>4590</v>
      </c>
      <c r="G1509" t="s">
        <v>4590</v>
      </c>
    </row>
    <row r="1510" spans="1:7">
      <c r="A1510" t="s">
        <v>162</v>
      </c>
      <c r="B1510">
        <v>2016</v>
      </c>
      <c r="C1510" t="b">
        <v>0</v>
      </c>
      <c r="D1510">
        <v>68</v>
      </c>
      <c r="E1510" t="s">
        <v>4590</v>
      </c>
      <c r="G1510" t="s">
        <v>4590</v>
      </c>
    </row>
    <row r="1511" spans="1:7">
      <c r="A1511" t="s">
        <v>162</v>
      </c>
      <c r="B1511">
        <v>2016</v>
      </c>
      <c r="C1511" t="b">
        <v>0</v>
      </c>
      <c r="D1511">
        <v>69</v>
      </c>
      <c r="E1511" t="s">
        <v>4590</v>
      </c>
      <c r="G1511" t="s">
        <v>4590</v>
      </c>
    </row>
    <row r="1512" spans="1:7">
      <c r="A1512" t="s">
        <v>162</v>
      </c>
      <c r="B1512">
        <v>2016</v>
      </c>
      <c r="C1512" t="b">
        <v>0</v>
      </c>
      <c r="D1512">
        <v>70</v>
      </c>
      <c r="E1512" t="s">
        <v>4590</v>
      </c>
      <c r="F1512" t="s">
        <v>7917</v>
      </c>
      <c r="G1512" t="s">
        <v>4590</v>
      </c>
    </row>
    <row r="1513" spans="1:7">
      <c r="A1513" t="s">
        <v>162</v>
      </c>
      <c r="B1513">
        <v>2016</v>
      </c>
      <c r="C1513" t="b">
        <v>0</v>
      </c>
      <c r="D1513">
        <v>71</v>
      </c>
      <c r="E1513" t="s">
        <v>4590</v>
      </c>
      <c r="G1513" t="s">
        <v>4590</v>
      </c>
    </row>
    <row r="1514" spans="1:7">
      <c r="A1514" t="s">
        <v>162</v>
      </c>
      <c r="B1514">
        <v>2016</v>
      </c>
      <c r="C1514" t="b">
        <v>0</v>
      </c>
      <c r="D1514">
        <v>72</v>
      </c>
      <c r="E1514" t="s">
        <v>4590</v>
      </c>
      <c r="G1514" t="s">
        <v>4590</v>
      </c>
    </row>
    <row r="1515" spans="1:7">
      <c r="A1515" t="s">
        <v>162</v>
      </c>
      <c r="B1515">
        <v>2016</v>
      </c>
      <c r="C1515" t="b">
        <v>0</v>
      </c>
      <c r="D1515">
        <v>73</v>
      </c>
      <c r="E1515" t="s">
        <v>4590</v>
      </c>
      <c r="G1515" t="s">
        <v>4590</v>
      </c>
    </row>
    <row r="1516" spans="1:7">
      <c r="A1516" t="s">
        <v>172</v>
      </c>
      <c r="B1516">
        <v>2013</v>
      </c>
      <c r="C1516" t="b">
        <v>0</v>
      </c>
      <c r="D1516">
        <v>1</v>
      </c>
      <c r="E1516" t="s">
        <v>4590</v>
      </c>
      <c r="G1516" t="s">
        <v>4590</v>
      </c>
    </row>
    <row r="1517" spans="1:7">
      <c r="A1517" t="s">
        <v>172</v>
      </c>
      <c r="B1517">
        <v>2013</v>
      </c>
      <c r="C1517" t="b">
        <v>0</v>
      </c>
      <c r="D1517">
        <v>2</v>
      </c>
      <c r="E1517" t="s">
        <v>4590</v>
      </c>
      <c r="G1517" t="s">
        <v>4590</v>
      </c>
    </row>
    <row r="1518" spans="1:7">
      <c r="A1518" t="s">
        <v>172</v>
      </c>
      <c r="B1518">
        <v>2013</v>
      </c>
      <c r="C1518" t="b">
        <v>0</v>
      </c>
      <c r="D1518">
        <v>3</v>
      </c>
      <c r="E1518" t="s">
        <v>4590</v>
      </c>
      <c r="G1518" t="s">
        <v>4590</v>
      </c>
    </row>
    <row r="1519" spans="1:7">
      <c r="A1519" t="s">
        <v>172</v>
      </c>
      <c r="B1519">
        <v>2013</v>
      </c>
      <c r="C1519" t="b">
        <v>0</v>
      </c>
      <c r="D1519">
        <v>4</v>
      </c>
      <c r="E1519" t="s">
        <v>4590</v>
      </c>
      <c r="G1519" t="s">
        <v>4590</v>
      </c>
    </row>
    <row r="1520" spans="1:7">
      <c r="A1520" t="s">
        <v>172</v>
      </c>
      <c r="B1520">
        <v>2013</v>
      </c>
      <c r="C1520" t="b">
        <v>0</v>
      </c>
      <c r="D1520">
        <v>5</v>
      </c>
      <c r="E1520" t="s">
        <v>4590</v>
      </c>
      <c r="G1520" t="s">
        <v>4590</v>
      </c>
    </row>
    <row r="1521" spans="1:7">
      <c r="A1521" t="s">
        <v>172</v>
      </c>
      <c r="B1521">
        <v>2013</v>
      </c>
      <c r="C1521" t="b">
        <v>0</v>
      </c>
      <c r="D1521">
        <v>6</v>
      </c>
      <c r="E1521" t="s">
        <v>4590</v>
      </c>
      <c r="G1521" t="s">
        <v>4590</v>
      </c>
    </row>
    <row r="1522" spans="1:7">
      <c r="A1522" t="s">
        <v>172</v>
      </c>
      <c r="B1522">
        <v>2013</v>
      </c>
      <c r="C1522" t="b">
        <v>0</v>
      </c>
      <c r="D1522">
        <v>7</v>
      </c>
      <c r="E1522" t="s">
        <v>4590</v>
      </c>
      <c r="G1522" t="s">
        <v>4590</v>
      </c>
    </row>
    <row r="1523" spans="1:7">
      <c r="A1523" t="s">
        <v>172</v>
      </c>
      <c r="B1523">
        <v>2013</v>
      </c>
      <c r="C1523" t="b">
        <v>0</v>
      </c>
      <c r="D1523">
        <v>8</v>
      </c>
      <c r="E1523" t="s">
        <v>4590</v>
      </c>
      <c r="G1523" t="s">
        <v>4590</v>
      </c>
    </row>
    <row r="1524" spans="1:7">
      <c r="A1524" t="s">
        <v>172</v>
      </c>
      <c r="B1524">
        <v>2013</v>
      </c>
      <c r="C1524" t="b">
        <v>0</v>
      </c>
      <c r="D1524">
        <v>9</v>
      </c>
      <c r="E1524" t="s">
        <v>4590</v>
      </c>
      <c r="G1524" t="s">
        <v>4590</v>
      </c>
    </row>
    <row r="1525" spans="1:7">
      <c r="A1525" t="s">
        <v>172</v>
      </c>
      <c r="B1525">
        <v>2013</v>
      </c>
      <c r="C1525" t="b">
        <v>0</v>
      </c>
      <c r="D1525">
        <v>10</v>
      </c>
      <c r="E1525" t="s">
        <v>4590</v>
      </c>
      <c r="G1525" t="s">
        <v>4590</v>
      </c>
    </row>
    <row r="1526" spans="1:7">
      <c r="A1526" t="s">
        <v>172</v>
      </c>
      <c r="B1526">
        <v>2013</v>
      </c>
      <c r="C1526" t="b">
        <v>0</v>
      </c>
      <c r="D1526">
        <v>11</v>
      </c>
      <c r="E1526" t="s">
        <v>4590</v>
      </c>
      <c r="G1526" t="s">
        <v>4590</v>
      </c>
    </row>
    <row r="1527" spans="1:7">
      <c r="A1527" t="s">
        <v>172</v>
      </c>
      <c r="B1527">
        <v>2013</v>
      </c>
      <c r="C1527" t="b">
        <v>0</v>
      </c>
      <c r="D1527">
        <v>12</v>
      </c>
      <c r="E1527" t="s">
        <v>4590</v>
      </c>
      <c r="G1527" t="s">
        <v>4590</v>
      </c>
    </row>
    <row r="1528" spans="1:7">
      <c r="A1528" t="s">
        <v>172</v>
      </c>
      <c r="B1528">
        <v>2013</v>
      </c>
      <c r="C1528" t="b">
        <v>0</v>
      </c>
      <c r="D1528">
        <v>13</v>
      </c>
      <c r="E1528" t="s">
        <v>4590</v>
      </c>
      <c r="G1528" t="s">
        <v>4590</v>
      </c>
    </row>
    <row r="1529" spans="1:7">
      <c r="A1529" t="s">
        <v>172</v>
      </c>
      <c r="B1529">
        <v>2013</v>
      </c>
      <c r="C1529" t="b">
        <v>0</v>
      </c>
      <c r="D1529">
        <v>14</v>
      </c>
      <c r="E1529" t="s">
        <v>4590</v>
      </c>
      <c r="G1529" t="s">
        <v>4590</v>
      </c>
    </row>
    <row r="1530" spans="1:7">
      <c r="A1530" t="s">
        <v>172</v>
      </c>
      <c r="B1530">
        <v>2013</v>
      </c>
      <c r="C1530" t="b">
        <v>0</v>
      </c>
      <c r="D1530">
        <v>15</v>
      </c>
      <c r="E1530" t="s">
        <v>4590</v>
      </c>
      <c r="G1530" t="s">
        <v>4590</v>
      </c>
    </row>
    <row r="1531" spans="1:7">
      <c r="A1531" t="s">
        <v>172</v>
      </c>
      <c r="B1531">
        <v>2013</v>
      </c>
      <c r="C1531" t="b">
        <v>0</v>
      </c>
      <c r="D1531">
        <v>16</v>
      </c>
      <c r="E1531" t="s">
        <v>4590</v>
      </c>
      <c r="G1531" t="s">
        <v>4590</v>
      </c>
    </row>
    <row r="1532" spans="1:7">
      <c r="A1532" t="s">
        <v>172</v>
      </c>
      <c r="B1532">
        <v>2013</v>
      </c>
      <c r="C1532" t="b">
        <v>0</v>
      </c>
      <c r="D1532">
        <v>17</v>
      </c>
      <c r="E1532" t="s">
        <v>4590</v>
      </c>
      <c r="G1532" t="s">
        <v>4590</v>
      </c>
    </row>
    <row r="1533" spans="1:7">
      <c r="A1533" t="s">
        <v>172</v>
      </c>
      <c r="B1533">
        <v>2013</v>
      </c>
      <c r="C1533" t="b">
        <v>0</v>
      </c>
      <c r="D1533">
        <v>18</v>
      </c>
      <c r="E1533" t="s">
        <v>4590</v>
      </c>
      <c r="G1533" t="s">
        <v>4590</v>
      </c>
    </row>
    <row r="1534" spans="1:7">
      <c r="A1534" t="s">
        <v>172</v>
      </c>
      <c r="B1534">
        <v>2013</v>
      </c>
      <c r="C1534" t="b">
        <v>0</v>
      </c>
      <c r="D1534">
        <v>19</v>
      </c>
      <c r="E1534" t="s">
        <v>4590</v>
      </c>
      <c r="G1534" t="s">
        <v>4590</v>
      </c>
    </row>
    <row r="1535" spans="1:7">
      <c r="A1535" t="s">
        <v>172</v>
      </c>
      <c r="B1535">
        <v>2013</v>
      </c>
      <c r="C1535" t="b">
        <v>0</v>
      </c>
      <c r="D1535">
        <v>20</v>
      </c>
      <c r="E1535" t="s">
        <v>4590</v>
      </c>
      <c r="G1535" t="s">
        <v>4590</v>
      </c>
    </row>
    <row r="1536" spans="1:7">
      <c r="A1536" t="s">
        <v>172</v>
      </c>
      <c r="B1536">
        <v>2013</v>
      </c>
      <c r="C1536" t="b">
        <v>0</v>
      </c>
      <c r="D1536">
        <v>21</v>
      </c>
      <c r="E1536" t="s">
        <v>4590</v>
      </c>
      <c r="G1536" t="s">
        <v>4590</v>
      </c>
    </row>
    <row r="1537" spans="1:7">
      <c r="A1537" t="s">
        <v>172</v>
      </c>
      <c r="B1537">
        <v>2013</v>
      </c>
      <c r="C1537" t="b">
        <v>0</v>
      </c>
      <c r="D1537">
        <v>22</v>
      </c>
      <c r="E1537" t="s">
        <v>4590</v>
      </c>
      <c r="G1537" t="s">
        <v>4590</v>
      </c>
    </row>
    <row r="1538" spans="1:7">
      <c r="A1538" t="s">
        <v>172</v>
      </c>
      <c r="B1538">
        <v>2013</v>
      </c>
      <c r="C1538" t="b">
        <v>0</v>
      </c>
      <c r="D1538">
        <v>23</v>
      </c>
      <c r="E1538" t="s">
        <v>4590</v>
      </c>
      <c r="F1538" t="s">
        <v>4640</v>
      </c>
      <c r="G1538" t="s">
        <v>4590</v>
      </c>
    </row>
    <row r="1539" spans="1:7">
      <c r="A1539" t="s">
        <v>172</v>
      </c>
      <c r="B1539">
        <v>2013</v>
      </c>
      <c r="C1539" t="b">
        <v>0</v>
      </c>
      <c r="D1539">
        <v>24</v>
      </c>
      <c r="E1539" t="s">
        <v>4590</v>
      </c>
      <c r="G1539" t="s">
        <v>4590</v>
      </c>
    </row>
    <row r="1540" spans="1:7">
      <c r="A1540" t="s">
        <v>172</v>
      </c>
      <c r="B1540">
        <v>2013</v>
      </c>
      <c r="C1540" t="b">
        <v>0</v>
      </c>
      <c r="D1540">
        <v>25</v>
      </c>
      <c r="E1540" t="s">
        <v>4590</v>
      </c>
      <c r="G1540" t="s">
        <v>4590</v>
      </c>
    </row>
    <row r="1541" spans="1:7">
      <c r="A1541" t="s">
        <v>172</v>
      </c>
      <c r="B1541">
        <v>2013</v>
      </c>
      <c r="C1541" t="b">
        <v>0</v>
      </c>
      <c r="D1541">
        <v>26</v>
      </c>
      <c r="E1541" t="s">
        <v>4590</v>
      </c>
      <c r="G1541" t="s">
        <v>4590</v>
      </c>
    </row>
    <row r="1542" spans="1:7">
      <c r="A1542" t="s">
        <v>172</v>
      </c>
      <c r="B1542">
        <v>2013</v>
      </c>
      <c r="C1542" t="b">
        <v>0</v>
      </c>
      <c r="D1542">
        <v>27</v>
      </c>
      <c r="E1542" t="s">
        <v>4590</v>
      </c>
      <c r="G1542" t="s">
        <v>4590</v>
      </c>
    </row>
    <row r="1543" spans="1:7">
      <c r="A1543" t="s">
        <v>172</v>
      </c>
      <c r="B1543">
        <v>2013</v>
      </c>
      <c r="C1543" t="b">
        <v>0</v>
      </c>
      <c r="D1543">
        <v>28</v>
      </c>
      <c r="E1543" t="s">
        <v>4590</v>
      </c>
      <c r="G1543" t="s">
        <v>4590</v>
      </c>
    </row>
    <row r="1544" spans="1:7">
      <c r="A1544" t="s">
        <v>172</v>
      </c>
      <c r="B1544">
        <v>2013</v>
      </c>
      <c r="C1544" t="b">
        <v>0</v>
      </c>
      <c r="D1544">
        <v>29</v>
      </c>
      <c r="E1544" t="s">
        <v>4590</v>
      </c>
      <c r="G1544" t="s">
        <v>4590</v>
      </c>
    </row>
    <row r="1545" spans="1:7">
      <c r="A1545" t="s">
        <v>172</v>
      </c>
      <c r="B1545">
        <v>2013</v>
      </c>
      <c r="C1545" t="b">
        <v>0</v>
      </c>
      <c r="D1545">
        <v>30</v>
      </c>
      <c r="E1545" t="s">
        <v>4590</v>
      </c>
      <c r="G1545" t="s">
        <v>4590</v>
      </c>
    </row>
    <row r="1546" spans="1:7">
      <c r="A1546" t="s">
        <v>172</v>
      </c>
      <c r="B1546">
        <v>2013</v>
      </c>
      <c r="C1546" t="b">
        <v>0</v>
      </c>
      <c r="D1546">
        <v>31</v>
      </c>
      <c r="E1546" t="s">
        <v>4590</v>
      </c>
      <c r="G1546" t="s">
        <v>4590</v>
      </c>
    </row>
    <row r="1547" spans="1:7">
      <c r="A1547" t="s">
        <v>172</v>
      </c>
      <c r="B1547">
        <v>2013</v>
      </c>
      <c r="C1547" t="b">
        <v>0</v>
      </c>
      <c r="D1547">
        <v>32</v>
      </c>
      <c r="E1547" t="s">
        <v>4590</v>
      </c>
      <c r="G1547" t="s">
        <v>4590</v>
      </c>
    </row>
    <row r="1548" spans="1:7">
      <c r="A1548" t="s">
        <v>172</v>
      </c>
      <c r="B1548">
        <v>2013</v>
      </c>
      <c r="C1548" t="b">
        <v>0</v>
      </c>
      <c r="D1548">
        <v>33</v>
      </c>
      <c r="E1548" t="s">
        <v>4590</v>
      </c>
      <c r="G1548" t="s">
        <v>4590</v>
      </c>
    </row>
    <row r="1549" spans="1:7">
      <c r="A1549" t="s">
        <v>172</v>
      </c>
      <c r="B1549">
        <v>2013</v>
      </c>
      <c r="C1549" t="b">
        <v>0</v>
      </c>
      <c r="D1549">
        <v>34</v>
      </c>
      <c r="E1549" t="s">
        <v>4590</v>
      </c>
      <c r="G1549" t="s">
        <v>4590</v>
      </c>
    </row>
    <row r="1550" spans="1:7">
      <c r="A1550" t="s">
        <v>172</v>
      </c>
      <c r="B1550">
        <v>2013</v>
      </c>
      <c r="C1550" t="b">
        <v>0</v>
      </c>
      <c r="D1550">
        <v>35</v>
      </c>
      <c r="E1550" t="s">
        <v>4590</v>
      </c>
      <c r="G1550" t="s">
        <v>4590</v>
      </c>
    </row>
    <row r="1551" spans="1:7">
      <c r="A1551" t="s">
        <v>172</v>
      </c>
      <c r="B1551">
        <v>2013</v>
      </c>
      <c r="C1551" t="b">
        <v>0</v>
      </c>
      <c r="D1551">
        <v>36</v>
      </c>
      <c r="E1551" t="s">
        <v>4590</v>
      </c>
      <c r="G1551" t="s">
        <v>4590</v>
      </c>
    </row>
    <row r="1552" spans="1:7">
      <c r="A1552" t="s">
        <v>172</v>
      </c>
      <c r="B1552">
        <v>2013</v>
      </c>
      <c r="C1552" t="b">
        <v>0</v>
      </c>
      <c r="D1552">
        <v>37</v>
      </c>
      <c r="E1552" t="s">
        <v>4590</v>
      </c>
      <c r="G1552" t="s">
        <v>4590</v>
      </c>
    </row>
    <row r="1553" spans="1:7">
      <c r="A1553" t="s">
        <v>172</v>
      </c>
      <c r="B1553">
        <v>2013</v>
      </c>
      <c r="C1553" t="b">
        <v>0</v>
      </c>
      <c r="D1553">
        <v>38</v>
      </c>
      <c r="E1553" t="s">
        <v>4590</v>
      </c>
      <c r="G1553" t="s">
        <v>4590</v>
      </c>
    </row>
    <row r="1554" spans="1:7">
      <c r="A1554" t="s">
        <v>172</v>
      </c>
      <c r="B1554">
        <v>2013</v>
      </c>
      <c r="C1554" t="b">
        <v>0</v>
      </c>
      <c r="D1554">
        <v>39</v>
      </c>
      <c r="E1554" t="s">
        <v>4590</v>
      </c>
      <c r="F1554" t="s">
        <v>4641</v>
      </c>
      <c r="G1554" t="s">
        <v>4590</v>
      </c>
    </row>
    <row r="1555" spans="1:7">
      <c r="A1555" t="s">
        <v>172</v>
      </c>
      <c r="B1555">
        <v>2013</v>
      </c>
      <c r="C1555" t="b">
        <v>0</v>
      </c>
      <c r="D1555">
        <v>40</v>
      </c>
      <c r="E1555" t="s">
        <v>4590</v>
      </c>
      <c r="G1555" t="s">
        <v>4590</v>
      </c>
    </row>
    <row r="1556" spans="1:7">
      <c r="A1556" t="s">
        <v>172</v>
      </c>
      <c r="B1556">
        <v>2013</v>
      </c>
      <c r="C1556" t="b">
        <v>0</v>
      </c>
      <c r="D1556">
        <v>41</v>
      </c>
      <c r="E1556" t="s">
        <v>4590</v>
      </c>
      <c r="G1556" t="s">
        <v>4590</v>
      </c>
    </row>
    <row r="1557" spans="1:7">
      <c r="A1557" t="s">
        <v>172</v>
      </c>
      <c r="B1557">
        <v>2013</v>
      </c>
      <c r="C1557" t="b">
        <v>0</v>
      </c>
      <c r="D1557">
        <v>42</v>
      </c>
      <c r="E1557" t="s">
        <v>4590</v>
      </c>
      <c r="G1557" t="s">
        <v>4590</v>
      </c>
    </row>
    <row r="1558" spans="1:7">
      <c r="A1558" t="s">
        <v>172</v>
      </c>
      <c r="B1558">
        <v>2013</v>
      </c>
      <c r="C1558" t="b">
        <v>0</v>
      </c>
      <c r="D1558">
        <v>43</v>
      </c>
      <c r="E1558" t="s">
        <v>4590</v>
      </c>
      <c r="G1558" t="s">
        <v>4590</v>
      </c>
    </row>
    <row r="1559" spans="1:7">
      <c r="A1559" t="s">
        <v>172</v>
      </c>
      <c r="B1559">
        <v>2013</v>
      </c>
      <c r="C1559" t="b">
        <v>0</v>
      </c>
      <c r="D1559">
        <v>44</v>
      </c>
      <c r="E1559" t="s">
        <v>4590</v>
      </c>
      <c r="G1559" t="s">
        <v>4590</v>
      </c>
    </row>
    <row r="1560" spans="1:7">
      <c r="A1560" t="s">
        <v>172</v>
      </c>
      <c r="B1560">
        <v>2013</v>
      </c>
      <c r="C1560" t="b">
        <v>0</v>
      </c>
      <c r="D1560">
        <v>45</v>
      </c>
      <c r="E1560" t="s">
        <v>4590</v>
      </c>
      <c r="G1560" t="s">
        <v>4590</v>
      </c>
    </row>
    <row r="1561" spans="1:7">
      <c r="A1561" t="s">
        <v>172</v>
      </c>
      <c r="B1561">
        <v>2013</v>
      </c>
      <c r="C1561" t="b">
        <v>0</v>
      </c>
      <c r="D1561">
        <v>46</v>
      </c>
      <c r="E1561" t="s">
        <v>4590</v>
      </c>
      <c r="G1561" t="s">
        <v>4590</v>
      </c>
    </row>
    <row r="1562" spans="1:7">
      <c r="A1562" t="s">
        <v>172</v>
      </c>
      <c r="B1562">
        <v>2013</v>
      </c>
      <c r="C1562" t="b">
        <v>0</v>
      </c>
      <c r="D1562">
        <v>47</v>
      </c>
      <c r="E1562" t="s">
        <v>4590</v>
      </c>
      <c r="G1562" t="s">
        <v>4590</v>
      </c>
    </row>
    <row r="1563" spans="1:7">
      <c r="A1563" t="s">
        <v>172</v>
      </c>
      <c r="B1563">
        <v>2013</v>
      </c>
      <c r="C1563" t="b">
        <v>0</v>
      </c>
      <c r="D1563">
        <v>48</v>
      </c>
      <c r="E1563" t="s">
        <v>4590</v>
      </c>
      <c r="G1563" t="s">
        <v>4590</v>
      </c>
    </row>
    <row r="1564" spans="1:7">
      <c r="A1564" t="s">
        <v>172</v>
      </c>
      <c r="B1564">
        <v>2013</v>
      </c>
      <c r="C1564" t="b">
        <v>0</v>
      </c>
      <c r="D1564">
        <v>49</v>
      </c>
      <c r="E1564" t="s">
        <v>4590</v>
      </c>
      <c r="F1564" t="s">
        <v>4642</v>
      </c>
      <c r="G1564" t="s">
        <v>4590</v>
      </c>
    </row>
    <row r="1565" spans="1:7">
      <c r="A1565" t="s">
        <v>172</v>
      </c>
      <c r="B1565">
        <v>2013</v>
      </c>
      <c r="C1565" t="b">
        <v>0</v>
      </c>
      <c r="D1565">
        <v>50</v>
      </c>
      <c r="E1565" t="s">
        <v>4590</v>
      </c>
      <c r="G1565" t="s">
        <v>4590</v>
      </c>
    </row>
    <row r="1566" spans="1:7">
      <c r="A1566" t="s">
        <v>172</v>
      </c>
      <c r="B1566">
        <v>2013</v>
      </c>
      <c r="C1566" t="b">
        <v>0</v>
      </c>
      <c r="D1566">
        <v>51</v>
      </c>
      <c r="E1566" t="s">
        <v>4590</v>
      </c>
      <c r="F1566" t="s">
        <v>4643</v>
      </c>
      <c r="G1566" t="s">
        <v>4590</v>
      </c>
    </row>
    <row r="1567" spans="1:7">
      <c r="A1567" t="s">
        <v>172</v>
      </c>
      <c r="B1567">
        <v>2013</v>
      </c>
      <c r="C1567" t="b">
        <v>0</v>
      </c>
      <c r="D1567">
        <v>52</v>
      </c>
      <c r="E1567" t="s">
        <v>4590</v>
      </c>
      <c r="G1567" t="s">
        <v>4590</v>
      </c>
    </row>
    <row r="1568" spans="1:7">
      <c r="A1568" t="s">
        <v>172</v>
      </c>
      <c r="B1568">
        <v>2013</v>
      </c>
      <c r="C1568" t="b">
        <v>0</v>
      </c>
      <c r="D1568">
        <v>53</v>
      </c>
      <c r="E1568" t="s">
        <v>4590</v>
      </c>
      <c r="G1568" t="s">
        <v>4590</v>
      </c>
    </row>
    <row r="1569" spans="1:7">
      <c r="A1569" t="s">
        <v>172</v>
      </c>
      <c r="B1569">
        <v>2013</v>
      </c>
      <c r="C1569" t="b">
        <v>0</v>
      </c>
      <c r="D1569">
        <v>54</v>
      </c>
      <c r="E1569" t="s">
        <v>4590</v>
      </c>
      <c r="G1569" t="s">
        <v>4590</v>
      </c>
    </row>
    <row r="1570" spans="1:7">
      <c r="A1570" t="s">
        <v>172</v>
      </c>
      <c r="B1570">
        <v>2013</v>
      </c>
      <c r="C1570" t="b">
        <v>0</v>
      </c>
      <c r="D1570">
        <v>55</v>
      </c>
      <c r="E1570" t="s">
        <v>4590</v>
      </c>
      <c r="F1570" t="s">
        <v>4644</v>
      </c>
      <c r="G1570" t="s">
        <v>4590</v>
      </c>
    </row>
    <row r="1571" spans="1:7">
      <c r="A1571" t="s">
        <v>172</v>
      </c>
      <c r="B1571">
        <v>2013</v>
      </c>
      <c r="C1571" t="b">
        <v>0</v>
      </c>
      <c r="D1571">
        <v>56</v>
      </c>
      <c r="E1571" t="s">
        <v>4590</v>
      </c>
      <c r="F1571" t="s">
        <v>4645</v>
      </c>
      <c r="G1571" t="s">
        <v>4590</v>
      </c>
    </row>
    <row r="1572" spans="1:7">
      <c r="A1572" t="s">
        <v>172</v>
      </c>
      <c r="B1572">
        <v>2013</v>
      </c>
      <c r="C1572" t="b">
        <v>0</v>
      </c>
      <c r="D1572">
        <v>57</v>
      </c>
      <c r="E1572" t="s">
        <v>4590</v>
      </c>
      <c r="F1572" t="s">
        <v>4645</v>
      </c>
      <c r="G1572" t="s">
        <v>4590</v>
      </c>
    </row>
    <row r="1573" spans="1:7">
      <c r="A1573" t="s">
        <v>172</v>
      </c>
      <c r="B1573">
        <v>2013</v>
      </c>
      <c r="C1573" t="b">
        <v>0</v>
      </c>
      <c r="D1573">
        <v>58</v>
      </c>
      <c r="E1573" t="s">
        <v>4590</v>
      </c>
      <c r="G1573" t="s">
        <v>4590</v>
      </c>
    </row>
    <row r="1574" spans="1:7">
      <c r="A1574" t="s">
        <v>172</v>
      </c>
      <c r="B1574">
        <v>2013</v>
      </c>
      <c r="C1574" t="b">
        <v>0</v>
      </c>
      <c r="D1574">
        <v>59</v>
      </c>
      <c r="E1574" t="s">
        <v>4590</v>
      </c>
      <c r="G1574" t="s">
        <v>4590</v>
      </c>
    </row>
    <row r="1575" spans="1:7">
      <c r="A1575" t="s">
        <v>172</v>
      </c>
      <c r="B1575">
        <v>2013</v>
      </c>
      <c r="C1575" t="b">
        <v>0</v>
      </c>
      <c r="D1575">
        <v>60</v>
      </c>
      <c r="E1575" t="s">
        <v>4590</v>
      </c>
      <c r="F1575" t="s">
        <v>4646</v>
      </c>
      <c r="G1575" t="s">
        <v>4590</v>
      </c>
    </row>
    <row r="1576" spans="1:7">
      <c r="A1576" t="s">
        <v>172</v>
      </c>
      <c r="B1576">
        <v>2013</v>
      </c>
      <c r="C1576" t="b">
        <v>0</v>
      </c>
      <c r="D1576">
        <v>61</v>
      </c>
      <c r="E1576" t="s">
        <v>4590</v>
      </c>
      <c r="F1576" t="s">
        <v>4647</v>
      </c>
      <c r="G1576" t="s">
        <v>4590</v>
      </c>
    </row>
    <row r="1577" spans="1:7">
      <c r="A1577" t="s">
        <v>172</v>
      </c>
      <c r="B1577">
        <v>2013</v>
      </c>
      <c r="C1577" t="b">
        <v>0</v>
      </c>
      <c r="D1577">
        <v>62</v>
      </c>
      <c r="E1577" t="s">
        <v>4590</v>
      </c>
      <c r="G1577" t="s">
        <v>4590</v>
      </c>
    </row>
    <row r="1578" spans="1:7">
      <c r="A1578" t="s">
        <v>172</v>
      </c>
      <c r="B1578">
        <v>2013</v>
      </c>
      <c r="C1578" t="b">
        <v>0</v>
      </c>
      <c r="D1578">
        <v>63</v>
      </c>
      <c r="E1578" t="s">
        <v>4590</v>
      </c>
      <c r="G1578" t="s">
        <v>4590</v>
      </c>
    </row>
    <row r="1579" spans="1:7">
      <c r="A1579" t="s">
        <v>172</v>
      </c>
      <c r="B1579">
        <v>2013</v>
      </c>
      <c r="C1579" t="b">
        <v>0</v>
      </c>
      <c r="D1579">
        <v>64</v>
      </c>
      <c r="E1579" t="s">
        <v>4590</v>
      </c>
      <c r="F1579" t="s">
        <v>4646</v>
      </c>
      <c r="G1579" t="s">
        <v>4590</v>
      </c>
    </row>
    <row r="1580" spans="1:7">
      <c r="A1580" t="s">
        <v>172</v>
      </c>
      <c r="B1580">
        <v>2013</v>
      </c>
      <c r="C1580" t="b">
        <v>0</v>
      </c>
      <c r="D1580">
        <v>65</v>
      </c>
      <c r="E1580" t="s">
        <v>4590</v>
      </c>
      <c r="G1580" t="s">
        <v>4590</v>
      </c>
    </row>
    <row r="1581" spans="1:7">
      <c r="A1581" t="s">
        <v>172</v>
      </c>
      <c r="B1581">
        <v>2013</v>
      </c>
      <c r="C1581" t="b">
        <v>0</v>
      </c>
      <c r="D1581">
        <v>66</v>
      </c>
      <c r="E1581" t="s">
        <v>4590</v>
      </c>
      <c r="G1581" t="s">
        <v>4590</v>
      </c>
    </row>
    <row r="1582" spans="1:7">
      <c r="A1582" t="s">
        <v>172</v>
      </c>
      <c r="B1582">
        <v>2013</v>
      </c>
      <c r="C1582" t="b">
        <v>0</v>
      </c>
      <c r="D1582">
        <v>67</v>
      </c>
      <c r="E1582" t="s">
        <v>4590</v>
      </c>
      <c r="G1582" t="s">
        <v>4590</v>
      </c>
    </row>
    <row r="1583" spans="1:7">
      <c r="A1583" t="s">
        <v>172</v>
      </c>
      <c r="B1583">
        <v>2013</v>
      </c>
      <c r="C1583" t="b">
        <v>0</v>
      </c>
      <c r="D1583">
        <v>68</v>
      </c>
      <c r="E1583" t="s">
        <v>4590</v>
      </c>
      <c r="G1583" t="s">
        <v>4590</v>
      </c>
    </row>
    <row r="1584" spans="1:7">
      <c r="A1584" t="s">
        <v>172</v>
      </c>
      <c r="B1584">
        <v>2013</v>
      </c>
      <c r="C1584" t="b">
        <v>0</v>
      </c>
      <c r="D1584">
        <v>69</v>
      </c>
      <c r="E1584" t="s">
        <v>4590</v>
      </c>
      <c r="G1584" t="s">
        <v>4590</v>
      </c>
    </row>
    <row r="1585" spans="1:7">
      <c r="A1585" t="s">
        <v>172</v>
      </c>
      <c r="B1585">
        <v>2013</v>
      </c>
      <c r="C1585" t="b">
        <v>0</v>
      </c>
      <c r="D1585">
        <v>70</v>
      </c>
      <c r="E1585" t="s">
        <v>4590</v>
      </c>
      <c r="G1585" t="s">
        <v>4590</v>
      </c>
    </row>
    <row r="1586" spans="1:7">
      <c r="A1586" t="s">
        <v>172</v>
      </c>
      <c r="B1586">
        <v>2013</v>
      </c>
      <c r="C1586" t="b">
        <v>0</v>
      </c>
      <c r="D1586">
        <v>71</v>
      </c>
      <c r="E1586" t="s">
        <v>4590</v>
      </c>
      <c r="G1586" t="s">
        <v>4590</v>
      </c>
    </row>
    <row r="1587" spans="1:7">
      <c r="A1587" t="s">
        <v>172</v>
      </c>
      <c r="B1587">
        <v>2013</v>
      </c>
      <c r="C1587" t="b">
        <v>0</v>
      </c>
      <c r="D1587">
        <v>72</v>
      </c>
      <c r="E1587" t="s">
        <v>4590</v>
      </c>
      <c r="G1587" t="s">
        <v>4590</v>
      </c>
    </row>
    <row r="1588" spans="1:7">
      <c r="A1588" t="s">
        <v>172</v>
      </c>
      <c r="B1588">
        <v>2013</v>
      </c>
      <c r="C1588" t="b">
        <v>0</v>
      </c>
      <c r="D1588">
        <v>73</v>
      </c>
      <c r="E1588" t="s">
        <v>4590</v>
      </c>
      <c r="G1588" t="s">
        <v>4590</v>
      </c>
    </row>
    <row r="1589" spans="1:7">
      <c r="A1589" t="s">
        <v>172</v>
      </c>
      <c r="B1589">
        <v>2014</v>
      </c>
      <c r="C1589" t="b">
        <v>0</v>
      </c>
      <c r="D1589">
        <v>1</v>
      </c>
      <c r="E1589" t="s">
        <v>4590</v>
      </c>
      <c r="G1589" t="s">
        <v>4590</v>
      </c>
    </row>
    <row r="1590" spans="1:7">
      <c r="A1590" t="s">
        <v>172</v>
      </c>
      <c r="B1590">
        <v>2014</v>
      </c>
      <c r="C1590" t="b">
        <v>0</v>
      </c>
      <c r="D1590">
        <v>2</v>
      </c>
      <c r="E1590" t="s">
        <v>4590</v>
      </c>
      <c r="G1590" t="s">
        <v>4590</v>
      </c>
    </row>
    <row r="1591" spans="1:7">
      <c r="A1591" t="s">
        <v>172</v>
      </c>
      <c r="B1591">
        <v>2014</v>
      </c>
      <c r="C1591" t="b">
        <v>0</v>
      </c>
      <c r="D1591">
        <v>3</v>
      </c>
      <c r="E1591" t="s">
        <v>4590</v>
      </c>
      <c r="G1591" t="s">
        <v>4590</v>
      </c>
    </row>
    <row r="1592" spans="1:7">
      <c r="A1592" t="s">
        <v>172</v>
      </c>
      <c r="B1592">
        <v>2014</v>
      </c>
      <c r="C1592" t="b">
        <v>0</v>
      </c>
      <c r="D1592">
        <v>4</v>
      </c>
      <c r="E1592" t="s">
        <v>4590</v>
      </c>
      <c r="F1592" t="s">
        <v>4648</v>
      </c>
      <c r="G1592" t="s">
        <v>4590</v>
      </c>
    </row>
    <row r="1593" spans="1:7">
      <c r="A1593" t="s">
        <v>172</v>
      </c>
      <c r="B1593">
        <v>2014</v>
      </c>
      <c r="C1593" t="b">
        <v>0</v>
      </c>
      <c r="D1593">
        <v>5</v>
      </c>
      <c r="E1593" t="s">
        <v>4590</v>
      </c>
      <c r="G1593" t="s">
        <v>4590</v>
      </c>
    </row>
    <row r="1594" spans="1:7">
      <c r="A1594" t="s">
        <v>172</v>
      </c>
      <c r="B1594">
        <v>2014</v>
      </c>
      <c r="C1594" t="b">
        <v>0</v>
      </c>
      <c r="D1594">
        <v>6</v>
      </c>
      <c r="E1594" t="s">
        <v>4590</v>
      </c>
      <c r="G1594" t="s">
        <v>4590</v>
      </c>
    </row>
    <row r="1595" spans="1:7">
      <c r="A1595" t="s">
        <v>172</v>
      </c>
      <c r="B1595">
        <v>2014</v>
      </c>
      <c r="C1595" t="b">
        <v>0</v>
      </c>
      <c r="D1595">
        <v>7</v>
      </c>
      <c r="E1595" t="s">
        <v>4590</v>
      </c>
      <c r="G1595" t="s">
        <v>4590</v>
      </c>
    </row>
    <row r="1596" spans="1:7">
      <c r="A1596" t="s">
        <v>172</v>
      </c>
      <c r="B1596">
        <v>2014</v>
      </c>
      <c r="C1596" t="b">
        <v>0</v>
      </c>
      <c r="D1596">
        <v>8</v>
      </c>
      <c r="E1596" t="s">
        <v>4590</v>
      </c>
      <c r="F1596" t="s">
        <v>7918</v>
      </c>
      <c r="G1596" t="s">
        <v>4590</v>
      </c>
    </row>
    <row r="1597" spans="1:7">
      <c r="A1597" t="s">
        <v>172</v>
      </c>
      <c r="B1597">
        <v>2014</v>
      </c>
      <c r="C1597" t="b">
        <v>0</v>
      </c>
      <c r="D1597">
        <v>9</v>
      </c>
      <c r="E1597" t="s">
        <v>4590</v>
      </c>
      <c r="G1597" t="s">
        <v>4590</v>
      </c>
    </row>
    <row r="1598" spans="1:7">
      <c r="A1598" t="s">
        <v>172</v>
      </c>
      <c r="B1598">
        <v>2014</v>
      </c>
      <c r="C1598" t="b">
        <v>0</v>
      </c>
      <c r="D1598">
        <v>10</v>
      </c>
      <c r="E1598" t="s">
        <v>4590</v>
      </c>
      <c r="G1598" t="s">
        <v>4590</v>
      </c>
    </row>
    <row r="1599" spans="1:7">
      <c r="A1599" t="s">
        <v>172</v>
      </c>
      <c r="B1599">
        <v>2014</v>
      </c>
      <c r="C1599" t="b">
        <v>0</v>
      </c>
      <c r="D1599">
        <v>11</v>
      </c>
      <c r="E1599" t="s">
        <v>4590</v>
      </c>
      <c r="G1599" t="s">
        <v>4590</v>
      </c>
    </row>
    <row r="1600" spans="1:7">
      <c r="A1600" t="s">
        <v>172</v>
      </c>
      <c r="B1600">
        <v>2014</v>
      </c>
      <c r="C1600" t="b">
        <v>0</v>
      </c>
      <c r="D1600">
        <v>12</v>
      </c>
      <c r="E1600" t="s">
        <v>4590</v>
      </c>
      <c r="G1600" t="s">
        <v>4590</v>
      </c>
    </row>
    <row r="1601" spans="1:7">
      <c r="A1601" t="s">
        <v>172</v>
      </c>
      <c r="B1601">
        <v>2014</v>
      </c>
      <c r="C1601" t="b">
        <v>0</v>
      </c>
      <c r="D1601">
        <v>13</v>
      </c>
      <c r="E1601" t="s">
        <v>4590</v>
      </c>
      <c r="G1601" t="s">
        <v>4590</v>
      </c>
    </row>
    <row r="1602" spans="1:7">
      <c r="A1602" t="s">
        <v>172</v>
      </c>
      <c r="B1602">
        <v>2014</v>
      </c>
      <c r="C1602" t="b">
        <v>0</v>
      </c>
      <c r="D1602">
        <v>14</v>
      </c>
      <c r="E1602" t="s">
        <v>4590</v>
      </c>
      <c r="G1602" t="s">
        <v>4590</v>
      </c>
    </row>
    <row r="1603" spans="1:7">
      <c r="A1603" t="s">
        <v>172</v>
      </c>
      <c r="B1603">
        <v>2014</v>
      </c>
      <c r="C1603" t="b">
        <v>0</v>
      </c>
      <c r="D1603">
        <v>15</v>
      </c>
      <c r="E1603" t="s">
        <v>4590</v>
      </c>
      <c r="F1603" t="s">
        <v>4649</v>
      </c>
      <c r="G1603" t="s">
        <v>4590</v>
      </c>
    </row>
    <row r="1604" spans="1:7">
      <c r="A1604" t="s">
        <v>172</v>
      </c>
      <c r="B1604">
        <v>2014</v>
      </c>
      <c r="C1604" t="b">
        <v>0</v>
      </c>
      <c r="D1604">
        <v>16</v>
      </c>
      <c r="E1604" t="s">
        <v>4590</v>
      </c>
      <c r="G1604" t="s">
        <v>4590</v>
      </c>
    </row>
    <row r="1605" spans="1:7">
      <c r="A1605" t="s">
        <v>172</v>
      </c>
      <c r="B1605">
        <v>2014</v>
      </c>
      <c r="C1605" t="b">
        <v>0</v>
      </c>
      <c r="D1605">
        <v>17</v>
      </c>
      <c r="E1605" t="s">
        <v>4590</v>
      </c>
      <c r="G1605" t="s">
        <v>4590</v>
      </c>
    </row>
    <row r="1606" spans="1:7">
      <c r="A1606" t="s">
        <v>172</v>
      </c>
      <c r="B1606">
        <v>2014</v>
      </c>
      <c r="C1606" t="b">
        <v>0</v>
      </c>
      <c r="D1606">
        <v>18</v>
      </c>
      <c r="E1606" t="s">
        <v>4590</v>
      </c>
      <c r="G1606" t="s">
        <v>4590</v>
      </c>
    </row>
    <row r="1607" spans="1:7">
      <c r="A1607" t="s">
        <v>172</v>
      </c>
      <c r="B1607">
        <v>2014</v>
      </c>
      <c r="C1607" t="b">
        <v>0</v>
      </c>
      <c r="D1607">
        <v>19</v>
      </c>
      <c r="E1607" t="s">
        <v>4590</v>
      </c>
      <c r="G1607" t="s">
        <v>4590</v>
      </c>
    </row>
    <row r="1608" spans="1:7">
      <c r="A1608" t="s">
        <v>172</v>
      </c>
      <c r="B1608">
        <v>2014</v>
      </c>
      <c r="C1608" t="b">
        <v>0</v>
      </c>
      <c r="D1608">
        <v>20</v>
      </c>
      <c r="E1608" t="s">
        <v>4590</v>
      </c>
      <c r="G1608" t="s">
        <v>4590</v>
      </c>
    </row>
    <row r="1609" spans="1:7">
      <c r="A1609" t="s">
        <v>172</v>
      </c>
      <c r="B1609">
        <v>2014</v>
      </c>
      <c r="C1609" t="b">
        <v>0</v>
      </c>
      <c r="D1609">
        <v>21</v>
      </c>
      <c r="E1609" t="s">
        <v>4590</v>
      </c>
      <c r="G1609" t="s">
        <v>4590</v>
      </c>
    </row>
    <row r="1610" spans="1:7">
      <c r="A1610" t="s">
        <v>172</v>
      </c>
      <c r="B1610">
        <v>2014</v>
      </c>
      <c r="C1610" t="b">
        <v>0</v>
      </c>
      <c r="D1610">
        <v>22</v>
      </c>
      <c r="E1610" t="s">
        <v>4590</v>
      </c>
      <c r="G1610" t="s">
        <v>4590</v>
      </c>
    </row>
    <row r="1611" spans="1:7">
      <c r="A1611" t="s">
        <v>172</v>
      </c>
      <c r="B1611">
        <v>2014</v>
      </c>
      <c r="C1611" t="b">
        <v>0</v>
      </c>
      <c r="D1611">
        <v>23</v>
      </c>
      <c r="E1611" t="s">
        <v>4590</v>
      </c>
      <c r="G1611" t="s">
        <v>4590</v>
      </c>
    </row>
    <row r="1612" spans="1:7">
      <c r="A1612" t="s">
        <v>172</v>
      </c>
      <c r="B1612">
        <v>2014</v>
      </c>
      <c r="C1612" t="b">
        <v>0</v>
      </c>
      <c r="D1612">
        <v>24</v>
      </c>
      <c r="E1612" t="s">
        <v>4590</v>
      </c>
      <c r="G1612" t="s">
        <v>4590</v>
      </c>
    </row>
    <row r="1613" spans="1:7">
      <c r="A1613" t="s">
        <v>172</v>
      </c>
      <c r="B1613">
        <v>2014</v>
      </c>
      <c r="C1613" t="b">
        <v>0</v>
      </c>
      <c r="D1613">
        <v>25</v>
      </c>
      <c r="E1613" t="s">
        <v>4590</v>
      </c>
      <c r="G1613" t="s">
        <v>4590</v>
      </c>
    </row>
    <row r="1614" spans="1:7">
      <c r="A1614" t="s">
        <v>172</v>
      </c>
      <c r="B1614">
        <v>2014</v>
      </c>
      <c r="C1614" t="b">
        <v>0</v>
      </c>
      <c r="D1614">
        <v>26</v>
      </c>
      <c r="E1614" t="s">
        <v>4590</v>
      </c>
      <c r="G1614" t="s">
        <v>4590</v>
      </c>
    </row>
    <row r="1615" spans="1:7">
      <c r="A1615" t="s">
        <v>172</v>
      </c>
      <c r="B1615">
        <v>2014</v>
      </c>
      <c r="C1615" t="b">
        <v>0</v>
      </c>
      <c r="D1615">
        <v>27</v>
      </c>
      <c r="E1615" t="s">
        <v>4590</v>
      </c>
      <c r="F1615" t="s">
        <v>4650</v>
      </c>
      <c r="G1615" t="s">
        <v>4590</v>
      </c>
    </row>
    <row r="1616" spans="1:7">
      <c r="A1616" t="s">
        <v>172</v>
      </c>
      <c r="B1616">
        <v>2014</v>
      </c>
      <c r="C1616" t="b">
        <v>0</v>
      </c>
      <c r="D1616">
        <v>28</v>
      </c>
      <c r="E1616" t="s">
        <v>4590</v>
      </c>
      <c r="G1616" t="s">
        <v>4590</v>
      </c>
    </row>
    <row r="1617" spans="1:7">
      <c r="A1617" t="s">
        <v>172</v>
      </c>
      <c r="B1617">
        <v>2014</v>
      </c>
      <c r="C1617" t="b">
        <v>0</v>
      </c>
      <c r="D1617">
        <v>29</v>
      </c>
      <c r="E1617" t="s">
        <v>4590</v>
      </c>
      <c r="G1617" t="s">
        <v>4590</v>
      </c>
    </row>
    <row r="1618" spans="1:7">
      <c r="A1618" t="s">
        <v>172</v>
      </c>
      <c r="B1618">
        <v>2014</v>
      </c>
      <c r="C1618" t="b">
        <v>0</v>
      </c>
      <c r="D1618">
        <v>30</v>
      </c>
      <c r="E1618" t="s">
        <v>4590</v>
      </c>
      <c r="G1618" t="s">
        <v>4590</v>
      </c>
    </row>
    <row r="1619" spans="1:7">
      <c r="A1619" t="s">
        <v>172</v>
      </c>
      <c r="B1619">
        <v>2014</v>
      </c>
      <c r="C1619" t="b">
        <v>0</v>
      </c>
      <c r="D1619">
        <v>31</v>
      </c>
      <c r="E1619" t="s">
        <v>4590</v>
      </c>
      <c r="G1619" t="s">
        <v>4590</v>
      </c>
    </row>
    <row r="1620" spans="1:7">
      <c r="A1620" t="s">
        <v>172</v>
      </c>
      <c r="B1620">
        <v>2014</v>
      </c>
      <c r="C1620" t="b">
        <v>0</v>
      </c>
      <c r="D1620">
        <v>32</v>
      </c>
      <c r="E1620" t="s">
        <v>4590</v>
      </c>
      <c r="F1620" t="s">
        <v>4651</v>
      </c>
      <c r="G1620" t="s">
        <v>4590</v>
      </c>
    </row>
    <row r="1621" spans="1:7">
      <c r="A1621" t="s">
        <v>172</v>
      </c>
      <c r="B1621">
        <v>2014</v>
      </c>
      <c r="C1621" t="b">
        <v>0</v>
      </c>
      <c r="D1621">
        <v>33</v>
      </c>
      <c r="E1621" t="s">
        <v>4590</v>
      </c>
      <c r="G1621" t="s">
        <v>4590</v>
      </c>
    </row>
    <row r="1622" spans="1:7">
      <c r="A1622" t="s">
        <v>172</v>
      </c>
      <c r="B1622">
        <v>2014</v>
      </c>
      <c r="C1622" t="b">
        <v>0</v>
      </c>
      <c r="D1622">
        <v>34</v>
      </c>
      <c r="E1622" t="s">
        <v>4590</v>
      </c>
      <c r="G1622" t="s">
        <v>4590</v>
      </c>
    </row>
    <row r="1623" spans="1:7">
      <c r="A1623" t="s">
        <v>172</v>
      </c>
      <c r="B1623">
        <v>2014</v>
      </c>
      <c r="C1623" t="b">
        <v>0</v>
      </c>
      <c r="D1623">
        <v>35</v>
      </c>
      <c r="E1623" t="s">
        <v>4590</v>
      </c>
      <c r="G1623" t="s">
        <v>4590</v>
      </c>
    </row>
    <row r="1624" spans="1:7">
      <c r="A1624" t="s">
        <v>172</v>
      </c>
      <c r="B1624">
        <v>2014</v>
      </c>
      <c r="C1624" t="b">
        <v>0</v>
      </c>
      <c r="D1624">
        <v>36</v>
      </c>
      <c r="E1624" t="s">
        <v>4590</v>
      </c>
      <c r="G1624" t="s">
        <v>4590</v>
      </c>
    </row>
    <row r="1625" spans="1:7">
      <c r="A1625" t="s">
        <v>172</v>
      </c>
      <c r="B1625">
        <v>2014</v>
      </c>
      <c r="C1625" t="b">
        <v>0</v>
      </c>
      <c r="D1625">
        <v>37</v>
      </c>
      <c r="E1625" t="s">
        <v>4590</v>
      </c>
      <c r="G1625" t="s">
        <v>4590</v>
      </c>
    </row>
    <row r="1626" spans="1:7">
      <c r="A1626" t="s">
        <v>172</v>
      </c>
      <c r="B1626">
        <v>2014</v>
      </c>
      <c r="C1626" t="b">
        <v>0</v>
      </c>
      <c r="D1626">
        <v>38</v>
      </c>
      <c r="E1626" t="s">
        <v>4590</v>
      </c>
      <c r="F1626" t="s">
        <v>4652</v>
      </c>
      <c r="G1626" t="s">
        <v>4590</v>
      </c>
    </row>
    <row r="1627" spans="1:7">
      <c r="A1627" t="s">
        <v>172</v>
      </c>
      <c r="B1627">
        <v>2014</v>
      </c>
      <c r="C1627" t="b">
        <v>0</v>
      </c>
      <c r="D1627">
        <v>39</v>
      </c>
      <c r="E1627" t="s">
        <v>4590</v>
      </c>
      <c r="F1627" t="s">
        <v>4653</v>
      </c>
      <c r="G1627" t="s">
        <v>4590</v>
      </c>
    </row>
    <row r="1628" spans="1:7">
      <c r="A1628" t="s">
        <v>172</v>
      </c>
      <c r="B1628">
        <v>2014</v>
      </c>
      <c r="C1628" t="b">
        <v>0</v>
      </c>
      <c r="D1628">
        <v>40</v>
      </c>
      <c r="E1628" t="s">
        <v>4590</v>
      </c>
      <c r="G1628" t="s">
        <v>4590</v>
      </c>
    </row>
    <row r="1629" spans="1:7">
      <c r="A1629" t="s">
        <v>172</v>
      </c>
      <c r="B1629">
        <v>2014</v>
      </c>
      <c r="C1629" t="b">
        <v>0</v>
      </c>
      <c r="D1629">
        <v>41</v>
      </c>
      <c r="E1629" t="s">
        <v>4590</v>
      </c>
      <c r="G1629" t="s">
        <v>4590</v>
      </c>
    </row>
    <row r="1630" spans="1:7">
      <c r="A1630" t="s">
        <v>172</v>
      </c>
      <c r="B1630">
        <v>2014</v>
      </c>
      <c r="C1630" t="b">
        <v>0</v>
      </c>
      <c r="D1630">
        <v>42</v>
      </c>
      <c r="E1630" t="s">
        <v>4590</v>
      </c>
      <c r="G1630" t="s">
        <v>4590</v>
      </c>
    </row>
    <row r="1631" spans="1:7">
      <c r="A1631" t="s">
        <v>172</v>
      </c>
      <c r="B1631">
        <v>2014</v>
      </c>
      <c r="C1631" t="b">
        <v>0</v>
      </c>
      <c r="D1631">
        <v>43</v>
      </c>
      <c r="E1631" t="s">
        <v>4590</v>
      </c>
      <c r="G1631" t="s">
        <v>4590</v>
      </c>
    </row>
    <row r="1632" spans="1:7">
      <c r="A1632" t="s">
        <v>172</v>
      </c>
      <c r="B1632">
        <v>2014</v>
      </c>
      <c r="C1632" t="b">
        <v>0</v>
      </c>
      <c r="D1632">
        <v>44</v>
      </c>
      <c r="E1632" t="s">
        <v>4590</v>
      </c>
      <c r="G1632" t="s">
        <v>4590</v>
      </c>
    </row>
    <row r="1633" spans="1:7">
      <c r="A1633" t="s">
        <v>172</v>
      </c>
      <c r="B1633">
        <v>2014</v>
      </c>
      <c r="C1633" t="b">
        <v>0</v>
      </c>
      <c r="D1633">
        <v>45</v>
      </c>
      <c r="E1633" t="s">
        <v>4590</v>
      </c>
      <c r="G1633" t="s">
        <v>4590</v>
      </c>
    </row>
    <row r="1634" spans="1:7">
      <c r="A1634" t="s">
        <v>172</v>
      </c>
      <c r="B1634">
        <v>2014</v>
      </c>
      <c r="C1634" t="b">
        <v>0</v>
      </c>
      <c r="D1634">
        <v>46</v>
      </c>
      <c r="E1634" t="s">
        <v>4590</v>
      </c>
      <c r="G1634" t="s">
        <v>4590</v>
      </c>
    </row>
    <row r="1635" spans="1:7">
      <c r="A1635" t="s">
        <v>172</v>
      </c>
      <c r="B1635">
        <v>2014</v>
      </c>
      <c r="C1635" t="b">
        <v>0</v>
      </c>
      <c r="D1635">
        <v>47</v>
      </c>
      <c r="E1635" t="s">
        <v>4590</v>
      </c>
      <c r="G1635" t="s">
        <v>4590</v>
      </c>
    </row>
    <row r="1636" spans="1:7">
      <c r="A1636" t="s">
        <v>172</v>
      </c>
      <c r="B1636">
        <v>2014</v>
      </c>
      <c r="C1636" t="b">
        <v>0</v>
      </c>
      <c r="D1636">
        <v>48</v>
      </c>
      <c r="E1636" t="s">
        <v>4590</v>
      </c>
      <c r="G1636" t="s">
        <v>4590</v>
      </c>
    </row>
    <row r="1637" spans="1:7">
      <c r="A1637" t="s">
        <v>172</v>
      </c>
      <c r="B1637">
        <v>2014</v>
      </c>
      <c r="C1637" t="b">
        <v>0</v>
      </c>
      <c r="D1637">
        <v>49</v>
      </c>
      <c r="E1637" t="s">
        <v>4590</v>
      </c>
      <c r="G1637" t="s">
        <v>4590</v>
      </c>
    </row>
    <row r="1638" spans="1:7">
      <c r="A1638" t="s">
        <v>172</v>
      </c>
      <c r="B1638">
        <v>2014</v>
      </c>
      <c r="C1638" t="b">
        <v>0</v>
      </c>
      <c r="D1638">
        <v>50</v>
      </c>
      <c r="E1638" t="s">
        <v>4590</v>
      </c>
      <c r="G1638" t="s">
        <v>4590</v>
      </c>
    </row>
    <row r="1639" spans="1:7">
      <c r="A1639" t="s">
        <v>172</v>
      </c>
      <c r="B1639">
        <v>2014</v>
      </c>
      <c r="C1639" t="b">
        <v>0</v>
      </c>
      <c r="D1639">
        <v>51</v>
      </c>
      <c r="E1639" t="s">
        <v>4590</v>
      </c>
      <c r="F1639" t="s">
        <v>4654</v>
      </c>
      <c r="G1639" t="s">
        <v>4590</v>
      </c>
    </row>
    <row r="1640" spans="1:7">
      <c r="A1640" t="s">
        <v>172</v>
      </c>
      <c r="B1640">
        <v>2014</v>
      </c>
      <c r="C1640" t="b">
        <v>0</v>
      </c>
      <c r="D1640">
        <v>52</v>
      </c>
      <c r="E1640" t="s">
        <v>4590</v>
      </c>
      <c r="G1640" t="s">
        <v>4590</v>
      </c>
    </row>
    <row r="1641" spans="1:7">
      <c r="A1641" t="s">
        <v>172</v>
      </c>
      <c r="B1641">
        <v>2014</v>
      </c>
      <c r="C1641" t="b">
        <v>0</v>
      </c>
      <c r="D1641">
        <v>53</v>
      </c>
      <c r="E1641" t="s">
        <v>4590</v>
      </c>
      <c r="G1641" t="s">
        <v>4590</v>
      </c>
    </row>
    <row r="1642" spans="1:7">
      <c r="A1642" t="s">
        <v>172</v>
      </c>
      <c r="B1642">
        <v>2014</v>
      </c>
      <c r="C1642" t="b">
        <v>0</v>
      </c>
      <c r="D1642">
        <v>54</v>
      </c>
      <c r="E1642" t="s">
        <v>4590</v>
      </c>
      <c r="G1642" t="s">
        <v>4590</v>
      </c>
    </row>
    <row r="1643" spans="1:7">
      <c r="A1643" t="s">
        <v>172</v>
      </c>
      <c r="B1643">
        <v>2014</v>
      </c>
      <c r="C1643" t="b">
        <v>0</v>
      </c>
      <c r="D1643">
        <v>55</v>
      </c>
      <c r="E1643" t="s">
        <v>4590</v>
      </c>
      <c r="F1643" t="s">
        <v>7919</v>
      </c>
      <c r="G1643" t="s">
        <v>4590</v>
      </c>
    </row>
    <row r="1644" spans="1:7">
      <c r="A1644" t="s">
        <v>172</v>
      </c>
      <c r="B1644">
        <v>2014</v>
      </c>
      <c r="C1644" t="b">
        <v>0</v>
      </c>
      <c r="D1644">
        <v>56</v>
      </c>
      <c r="E1644" t="s">
        <v>4590</v>
      </c>
      <c r="G1644" t="s">
        <v>4590</v>
      </c>
    </row>
    <row r="1645" spans="1:7">
      <c r="A1645" t="s">
        <v>172</v>
      </c>
      <c r="B1645">
        <v>2014</v>
      </c>
      <c r="C1645" t="b">
        <v>0</v>
      </c>
      <c r="D1645">
        <v>57</v>
      </c>
      <c r="E1645" t="s">
        <v>4590</v>
      </c>
      <c r="G1645" t="s">
        <v>4590</v>
      </c>
    </row>
    <row r="1646" spans="1:7">
      <c r="A1646" t="s">
        <v>172</v>
      </c>
      <c r="B1646">
        <v>2014</v>
      </c>
      <c r="C1646" t="b">
        <v>0</v>
      </c>
      <c r="D1646">
        <v>58</v>
      </c>
      <c r="E1646" t="s">
        <v>4590</v>
      </c>
      <c r="G1646" t="s">
        <v>4590</v>
      </c>
    </row>
    <row r="1647" spans="1:7">
      <c r="A1647" t="s">
        <v>172</v>
      </c>
      <c r="B1647">
        <v>2014</v>
      </c>
      <c r="C1647" t="b">
        <v>0</v>
      </c>
      <c r="D1647">
        <v>59</v>
      </c>
      <c r="E1647" t="s">
        <v>4590</v>
      </c>
      <c r="G1647" t="s">
        <v>4590</v>
      </c>
    </row>
    <row r="1648" spans="1:7">
      <c r="A1648" t="s">
        <v>172</v>
      </c>
      <c r="B1648">
        <v>2014</v>
      </c>
      <c r="C1648" t="b">
        <v>0</v>
      </c>
      <c r="D1648">
        <v>60</v>
      </c>
      <c r="E1648" t="s">
        <v>4590</v>
      </c>
      <c r="F1648" t="s">
        <v>4655</v>
      </c>
      <c r="G1648" t="s">
        <v>4590</v>
      </c>
    </row>
    <row r="1649" spans="1:7">
      <c r="A1649" t="s">
        <v>172</v>
      </c>
      <c r="B1649">
        <v>2014</v>
      </c>
      <c r="C1649" t="b">
        <v>0</v>
      </c>
      <c r="D1649">
        <v>61</v>
      </c>
      <c r="E1649" t="s">
        <v>4590</v>
      </c>
      <c r="F1649" t="s">
        <v>4656</v>
      </c>
      <c r="G1649" t="s">
        <v>4590</v>
      </c>
    </row>
    <row r="1650" spans="1:7">
      <c r="A1650" t="s">
        <v>172</v>
      </c>
      <c r="B1650">
        <v>2014</v>
      </c>
      <c r="C1650" t="b">
        <v>0</v>
      </c>
      <c r="D1650">
        <v>62</v>
      </c>
      <c r="E1650" t="s">
        <v>4590</v>
      </c>
      <c r="G1650" t="s">
        <v>4590</v>
      </c>
    </row>
    <row r="1651" spans="1:7">
      <c r="A1651" t="s">
        <v>172</v>
      </c>
      <c r="B1651">
        <v>2014</v>
      </c>
      <c r="C1651" t="b">
        <v>0</v>
      </c>
      <c r="D1651">
        <v>63</v>
      </c>
      <c r="E1651" t="s">
        <v>4590</v>
      </c>
      <c r="G1651" t="s">
        <v>4590</v>
      </c>
    </row>
    <row r="1652" spans="1:7">
      <c r="A1652" t="s">
        <v>172</v>
      </c>
      <c r="B1652">
        <v>2014</v>
      </c>
      <c r="C1652" t="b">
        <v>0</v>
      </c>
      <c r="D1652">
        <v>64</v>
      </c>
      <c r="E1652" t="s">
        <v>4590</v>
      </c>
      <c r="F1652" t="s">
        <v>4655</v>
      </c>
      <c r="G1652" t="s">
        <v>4590</v>
      </c>
    </row>
    <row r="1653" spans="1:7">
      <c r="A1653" t="s">
        <v>172</v>
      </c>
      <c r="B1653">
        <v>2014</v>
      </c>
      <c r="C1653" t="b">
        <v>0</v>
      </c>
      <c r="D1653">
        <v>65</v>
      </c>
      <c r="E1653" t="s">
        <v>4590</v>
      </c>
      <c r="G1653" t="s">
        <v>4590</v>
      </c>
    </row>
    <row r="1654" spans="1:7">
      <c r="A1654" t="s">
        <v>172</v>
      </c>
      <c r="B1654">
        <v>2014</v>
      </c>
      <c r="C1654" t="b">
        <v>0</v>
      </c>
      <c r="D1654">
        <v>66</v>
      </c>
      <c r="E1654" t="s">
        <v>4590</v>
      </c>
      <c r="G1654" t="s">
        <v>4590</v>
      </c>
    </row>
    <row r="1655" spans="1:7">
      <c r="A1655" t="s">
        <v>172</v>
      </c>
      <c r="B1655">
        <v>2014</v>
      </c>
      <c r="C1655" t="b">
        <v>0</v>
      </c>
      <c r="D1655">
        <v>67</v>
      </c>
      <c r="E1655" t="s">
        <v>4590</v>
      </c>
      <c r="G1655" t="s">
        <v>4590</v>
      </c>
    </row>
    <row r="1656" spans="1:7">
      <c r="A1656" t="s">
        <v>172</v>
      </c>
      <c r="B1656">
        <v>2014</v>
      </c>
      <c r="C1656" t="b">
        <v>0</v>
      </c>
      <c r="D1656">
        <v>68</v>
      </c>
      <c r="E1656" t="s">
        <v>4590</v>
      </c>
      <c r="G1656" t="s">
        <v>4590</v>
      </c>
    </row>
    <row r="1657" spans="1:7">
      <c r="A1657" t="s">
        <v>172</v>
      </c>
      <c r="B1657">
        <v>2014</v>
      </c>
      <c r="C1657" t="b">
        <v>0</v>
      </c>
      <c r="D1657">
        <v>69</v>
      </c>
      <c r="E1657" t="s">
        <v>4590</v>
      </c>
      <c r="G1657" t="s">
        <v>4590</v>
      </c>
    </row>
    <row r="1658" spans="1:7">
      <c r="A1658" t="s">
        <v>172</v>
      </c>
      <c r="B1658">
        <v>2014</v>
      </c>
      <c r="C1658" t="b">
        <v>0</v>
      </c>
      <c r="D1658">
        <v>70</v>
      </c>
      <c r="E1658" t="s">
        <v>4590</v>
      </c>
      <c r="F1658" t="s">
        <v>4657</v>
      </c>
      <c r="G1658" t="s">
        <v>4590</v>
      </c>
    </row>
    <row r="1659" spans="1:7">
      <c r="A1659" t="s">
        <v>172</v>
      </c>
      <c r="B1659">
        <v>2014</v>
      </c>
      <c r="C1659" t="b">
        <v>0</v>
      </c>
      <c r="D1659">
        <v>71</v>
      </c>
      <c r="E1659" t="s">
        <v>4590</v>
      </c>
      <c r="G1659" t="s">
        <v>4590</v>
      </c>
    </row>
    <row r="1660" spans="1:7">
      <c r="A1660" t="s">
        <v>172</v>
      </c>
      <c r="B1660">
        <v>2014</v>
      </c>
      <c r="C1660" t="b">
        <v>0</v>
      </c>
      <c r="D1660">
        <v>72</v>
      </c>
      <c r="E1660" t="s">
        <v>4590</v>
      </c>
      <c r="G1660" t="s">
        <v>4590</v>
      </c>
    </row>
    <row r="1661" spans="1:7">
      <c r="A1661" t="s">
        <v>172</v>
      </c>
      <c r="B1661">
        <v>2014</v>
      </c>
      <c r="C1661" t="b">
        <v>0</v>
      </c>
      <c r="D1661">
        <v>73</v>
      </c>
      <c r="E1661" t="s">
        <v>4590</v>
      </c>
      <c r="G1661" t="s">
        <v>4590</v>
      </c>
    </row>
    <row r="1662" spans="1:7">
      <c r="A1662" t="s">
        <v>172</v>
      </c>
      <c r="B1662">
        <v>2015</v>
      </c>
      <c r="C1662" t="b">
        <v>0</v>
      </c>
      <c r="D1662">
        <v>1</v>
      </c>
      <c r="E1662" t="s">
        <v>4590</v>
      </c>
      <c r="G1662" t="s">
        <v>4590</v>
      </c>
    </row>
    <row r="1663" spans="1:7">
      <c r="A1663" t="s">
        <v>172</v>
      </c>
      <c r="B1663">
        <v>2015</v>
      </c>
      <c r="C1663" t="b">
        <v>0</v>
      </c>
      <c r="D1663">
        <v>2</v>
      </c>
      <c r="E1663" t="s">
        <v>4590</v>
      </c>
      <c r="G1663" t="s">
        <v>4590</v>
      </c>
    </row>
    <row r="1664" spans="1:7">
      <c r="A1664" t="s">
        <v>172</v>
      </c>
      <c r="B1664">
        <v>2015</v>
      </c>
      <c r="C1664" t="b">
        <v>0</v>
      </c>
      <c r="D1664">
        <v>3</v>
      </c>
      <c r="E1664" t="s">
        <v>4590</v>
      </c>
      <c r="G1664" t="s">
        <v>4590</v>
      </c>
    </row>
    <row r="1665" spans="1:7">
      <c r="A1665" t="s">
        <v>172</v>
      </c>
      <c r="B1665">
        <v>2015</v>
      </c>
      <c r="C1665" t="b">
        <v>0</v>
      </c>
      <c r="D1665">
        <v>4</v>
      </c>
      <c r="E1665" t="s">
        <v>4590</v>
      </c>
      <c r="F1665" t="s">
        <v>7920</v>
      </c>
      <c r="G1665" t="s">
        <v>4590</v>
      </c>
    </row>
    <row r="1666" spans="1:7">
      <c r="A1666" t="s">
        <v>172</v>
      </c>
      <c r="B1666">
        <v>2015</v>
      </c>
      <c r="C1666" t="b">
        <v>0</v>
      </c>
      <c r="D1666">
        <v>5</v>
      </c>
      <c r="E1666" t="s">
        <v>4590</v>
      </c>
      <c r="G1666" t="s">
        <v>4590</v>
      </c>
    </row>
    <row r="1667" spans="1:7">
      <c r="A1667" t="s">
        <v>172</v>
      </c>
      <c r="B1667">
        <v>2015</v>
      </c>
      <c r="C1667" t="b">
        <v>0</v>
      </c>
      <c r="D1667">
        <v>6</v>
      </c>
      <c r="E1667" t="s">
        <v>4590</v>
      </c>
      <c r="G1667" t="s">
        <v>4590</v>
      </c>
    </row>
    <row r="1668" spans="1:7">
      <c r="A1668" t="s">
        <v>172</v>
      </c>
      <c r="B1668">
        <v>2015</v>
      </c>
      <c r="C1668" t="b">
        <v>0</v>
      </c>
      <c r="D1668">
        <v>7</v>
      </c>
      <c r="E1668" t="s">
        <v>4590</v>
      </c>
      <c r="G1668" t="s">
        <v>4590</v>
      </c>
    </row>
    <row r="1669" spans="1:7">
      <c r="A1669" t="s">
        <v>172</v>
      </c>
      <c r="B1669">
        <v>2015</v>
      </c>
      <c r="C1669" t="b">
        <v>0</v>
      </c>
      <c r="D1669">
        <v>8</v>
      </c>
      <c r="E1669" t="s">
        <v>4590</v>
      </c>
      <c r="G1669" t="s">
        <v>4590</v>
      </c>
    </row>
    <row r="1670" spans="1:7">
      <c r="A1670" t="s">
        <v>172</v>
      </c>
      <c r="B1670">
        <v>2015</v>
      </c>
      <c r="C1670" t="b">
        <v>0</v>
      </c>
      <c r="D1670">
        <v>9</v>
      </c>
      <c r="E1670" t="s">
        <v>4590</v>
      </c>
      <c r="G1670" t="s">
        <v>4590</v>
      </c>
    </row>
    <row r="1671" spans="1:7">
      <c r="A1671" t="s">
        <v>172</v>
      </c>
      <c r="B1671">
        <v>2015</v>
      </c>
      <c r="C1671" t="b">
        <v>0</v>
      </c>
      <c r="D1671">
        <v>10</v>
      </c>
      <c r="E1671" t="s">
        <v>4590</v>
      </c>
      <c r="G1671" t="s">
        <v>4590</v>
      </c>
    </row>
    <row r="1672" spans="1:7">
      <c r="A1672" t="s">
        <v>172</v>
      </c>
      <c r="B1672">
        <v>2015</v>
      </c>
      <c r="C1672" t="b">
        <v>0</v>
      </c>
      <c r="D1672">
        <v>11</v>
      </c>
      <c r="E1672" t="s">
        <v>4590</v>
      </c>
      <c r="G1672" t="s">
        <v>4590</v>
      </c>
    </row>
    <row r="1673" spans="1:7">
      <c r="A1673" t="s">
        <v>172</v>
      </c>
      <c r="B1673">
        <v>2015</v>
      </c>
      <c r="C1673" t="b">
        <v>0</v>
      </c>
      <c r="D1673">
        <v>12</v>
      </c>
      <c r="E1673" t="s">
        <v>4590</v>
      </c>
      <c r="G1673" t="s">
        <v>4590</v>
      </c>
    </row>
    <row r="1674" spans="1:7">
      <c r="A1674" t="s">
        <v>172</v>
      </c>
      <c r="B1674">
        <v>2015</v>
      </c>
      <c r="C1674" t="b">
        <v>0</v>
      </c>
      <c r="D1674">
        <v>13</v>
      </c>
      <c r="E1674" t="s">
        <v>4590</v>
      </c>
      <c r="G1674" t="s">
        <v>4590</v>
      </c>
    </row>
    <row r="1675" spans="1:7">
      <c r="A1675" t="s">
        <v>172</v>
      </c>
      <c r="B1675">
        <v>2015</v>
      </c>
      <c r="C1675" t="b">
        <v>0</v>
      </c>
      <c r="D1675">
        <v>14</v>
      </c>
      <c r="E1675" t="s">
        <v>4590</v>
      </c>
      <c r="G1675" t="s">
        <v>4590</v>
      </c>
    </row>
    <row r="1676" spans="1:7">
      <c r="A1676" t="s">
        <v>172</v>
      </c>
      <c r="B1676">
        <v>2015</v>
      </c>
      <c r="C1676" t="b">
        <v>0</v>
      </c>
      <c r="D1676">
        <v>15</v>
      </c>
      <c r="E1676" t="s">
        <v>4590</v>
      </c>
      <c r="F1676" t="s">
        <v>7921</v>
      </c>
      <c r="G1676" t="s">
        <v>4590</v>
      </c>
    </row>
    <row r="1677" spans="1:7">
      <c r="A1677" t="s">
        <v>172</v>
      </c>
      <c r="B1677">
        <v>2015</v>
      </c>
      <c r="C1677" t="b">
        <v>0</v>
      </c>
      <c r="D1677">
        <v>16</v>
      </c>
      <c r="E1677" t="s">
        <v>4590</v>
      </c>
      <c r="F1677" t="s">
        <v>7922</v>
      </c>
      <c r="G1677" t="s">
        <v>4590</v>
      </c>
    </row>
    <row r="1678" spans="1:7">
      <c r="A1678" t="s">
        <v>172</v>
      </c>
      <c r="B1678">
        <v>2015</v>
      </c>
      <c r="C1678" t="b">
        <v>0</v>
      </c>
      <c r="D1678">
        <v>17</v>
      </c>
      <c r="E1678" t="s">
        <v>4590</v>
      </c>
      <c r="G1678" t="s">
        <v>4590</v>
      </c>
    </row>
    <row r="1679" spans="1:7">
      <c r="A1679" t="s">
        <v>172</v>
      </c>
      <c r="B1679">
        <v>2015</v>
      </c>
      <c r="C1679" t="b">
        <v>0</v>
      </c>
      <c r="D1679">
        <v>18</v>
      </c>
      <c r="E1679" t="s">
        <v>4590</v>
      </c>
      <c r="G1679" t="s">
        <v>4590</v>
      </c>
    </row>
    <row r="1680" spans="1:7">
      <c r="A1680" t="s">
        <v>172</v>
      </c>
      <c r="B1680">
        <v>2015</v>
      </c>
      <c r="C1680" t="b">
        <v>0</v>
      </c>
      <c r="D1680">
        <v>19</v>
      </c>
      <c r="E1680" t="s">
        <v>4590</v>
      </c>
      <c r="G1680" t="s">
        <v>4590</v>
      </c>
    </row>
    <row r="1681" spans="1:7">
      <c r="A1681" t="s">
        <v>172</v>
      </c>
      <c r="B1681">
        <v>2015</v>
      </c>
      <c r="C1681" t="b">
        <v>0</v>
      </c>
      <c r="D1681">
        <v>20</v>
      </c>
      <c r="E1681" t="s">
        <v>4590</v>
      </c>
      <c r="G1681" t="s">
        <v>4590</v>
      </c>
    </row>
    <row r="1682" spans="1:7">
      <c r="A1682" t="s">
        <v>172</v>
      </c>
      <c r="B1682">
        <v>2015</v>
      </c>
      <c r="C1682" t="b">
        <v>0</v>
      </c>
      <c r="D1682">
        <v>21</v>
      </c>
      <c r="E1682" t="s">
        <v>4590</v>
      </c>
      <c r="F1682" t="s">
        <v>7923</v>
      </c>
      <c r="G1682" t="s">
        <v>4590</v>
      </c>
    </row>
    <row r="1683" spans="1:7">
      <c r="A1683" t="s">
        <v>172</v>
      </c>
      <c r="B1683">
        <v>2015</v>
      </c>
      <c r="C1683" t="b">
        <v>0</v>
      </c>
      <c r="D1683">
        <v>22</v>
      </c>
      <c r="E1683" t="s">
        <v>4590</v>
      </c>
      <c r="G1683" t="s">
        <v>4590</v>
      </c>
    </row>
    <row r="1684" spans="1:7">
      <c r="A1684" t="s">
        <v>172</v>
      </c>
      <c r="B1684">
        <v>2015</v>
      </c>
      <c r="C1684" t="b">
        <v>0</v>
      </c>
      <c r="D1684">
        <v>23</v>
      </c>
      <c r="E1684" t="s">
        <v>4590</v>
      </c>
      <c r="G1684" t="s">
        <v>4590</v>
      </c>
    </row>
    <row r="1685" spans="1:7">
      <c r="A1685" t="s">
        <v>172</v>
      </c>
      <c r="B1685">
        <v>2015</v>
      </c>
      <c r="C1685" t="b">
        <v>0</v>
      </c>
      <c r="D1685">
        <v>24</v>
      </c>
      <c r="E1685" t="s">
        <v>4590</v>
      </c>
      <c r="G1685" t="s">
        <v>4590</v>
      </c>
    </row>
    <row r="1686" spans="1:7">
      <c r="A1686" t="s">
        <v>172</v>
      </c>
      <c r="B1686">
        <v>2015</v>
      </c>
      <c r="C1686" t="b">
        <v>0</v>
      </c>
      <c r="D1686">
        <v>25</v>
      </c>
      <c r="E1686" t="s">
        <v>4590</v>
      </c>
      <c r="G1686" t="s">
        <v>4590</v>
      </c>
    </row>
    <row r="1687" spans="1:7">
      <c r="A1687" t="s">
        <v>172</v>
      </c>
      <c r="B1687">
        <v>2015</v>
      </c>
      <c r="C1687" t="b">
        <v>0</v>
      </c>
      <c r="D1687">
        <v>26</v>
      </c>
      <c r="E1687" t="s">
        <v>4590</v>
      </c>
      <c r="G1687" t="s">
        <v>4590</v>
      </c>
    </row>
    <row r="1688" spans="1:7">
      <c r="A1688" t="s">
        <v>172</v>
      </c>
      <c r="B1688">
        <v>2015</v>
      </c>
      <c r="C1688" t="b">
        <v>0</v>
      </c>
      <c r="D1688">
        <v>27</v>
      </c>
      <c r="E1688" t="s">
        <v>4590</v>
      </c>
      <c r="F1688" t="s">
        <v>7924</v>
      </c>
      <c r="G1688" t="s">
        <v>4590</v>
      </c>
    </row>
    <row r="1689" spans="1:7">
      <c r="A1689" t="s">
        <v>172</v>
      </c>
      <c r="B1689">
        <v>2015</v>
      </c>
      <c r="C1689" t="b">
        <v>0</v>
      </c>
      <c r="D1689">
        <v>28</v>
      </c>
      <c r="E1689" t="s">
        <v>4590</v>
      </c>
      <c r="F1689" t="s">
        <v>7925</v>
      </c>
      <c r="G1689" t="s">
        <v>4590</v>
      </c>
    </row>
    <row r="1690" spans="1:7">
      <c r="A1690" t="s">
        <v>172</v>
      </c>
      <c r="B1690">
        <v>2015</v>
      </c>
      <c r="C1690" t="b">
        <v>0</v>
      </c>
      <c r="D1690">
        <v>29</v>
      </c>
      <c r="E1690" t="s">
        <v>4590</v>
      </c>
      <c r="G1690" t="s">
        <v>4590</v>
      </c>
    </row>
    <row r="1691" spans="1:7">
      <c r="A1691" t="s">
        <v>172</v>
      </c>
      <c r="B1691">
        <v>2015</v>
      </c>
      <c r="C1691" t="b">
        <v>0</v>
      </c>
      <c r="D1691">
        <v>30</v>
      </c>
      <c r="E1691" t="s">
        <v>4590</v>
      </c>
      <c r="G1691" t="s">
        <v>4590</v>
      </c>
    </row>
    <row r="1692" spans="1:7">
      <c r="A1692" t="s">
        <v>172</v>
      </c>
      <c r="B1692">
        <v>2015</v>
      </c>
      <c r="C1692" t="b">
        <v>0</v>
      </c>
      <c r="D1692">
        <v>31</v>
      </c>
      <c r="E1692" t="s">
        <v>4590</v>
      </c>
      <c r="G1692" t="s">
        <v>4590</v>
      </c>
    </row>
    <row r="1693" spans="1:7">
      <c r="A1693" t="s">
        <v>172</v>
      </c>
      <c r="B1693">
        <v>2015</v>
      </c>
      <c r="C1693" t="b">
        <v>0</v>
      </c>
      <c r="D1693">
        <v>32</v>
      </c>
      <c r="E1693" t="s">
        <v>4590</v>
      </c>
      <c r="G1693" t="s">
        <v>4590</v>
      </c>
    </row>
    <row r="1694" spans="1:7">
      <c r="A1694" t="s">
        <v>172</v>
      </c>
      <c r="B1694">
        <v>2015</v>
      </c>
      <c r="C1694" t="b">
        <v>0</v>
      </c>
      <c r="D1694">
        <v>33</v>
      </c>
      <c r="E1694" t="s">
        <v>4590</v>
      </c>
      <c r="G1694" t="s">
        <v>4590</v>
      </c>
    </row>
    <row r="1695" spans="1:7">
      <c r="A1695" t="s">
        <v>172</v>
      </c>
      <c r="B1695">
        <v>2015</v>
      </c>
      <c r="C1695" t="b">
        <v>0</v>
      </c>
      <c r="D1695">
        <v>34</v>
      </c>
      <c r="E1695" t="s">
        <v>4590</v>
      </c>
      <c r="G1695" t="s">
        <v>4590</v>
      </c>
    </row>
    <row r="1696" spans="1:7">
      <c r="A1696" t="s">
        <v>172</v>
      </c>
      <c r="B1696">
        <v>2015</v>
      </c>
      <c r="C1696" t="b">
        <v>0</v>
      </c>
      <c r="D1696">
        <v>35</v>
      </c>
      <c r="E1696" t="s">
        <v>4590</v>
      </c>
      <c r="G1696" t="s">
        <v>4590</v>
      </c>
    </row>
    <row r="1697" spans="1:7">
      <c r="A1697" t="s">
        <v>172</v>
      </c>
      <c r="B1697">
        <v>2015</v>
      </c>
      <c r="C1697" t="b">
        <v>0</v>
      </c>
      <c r="D1697">
        <v>36</v>
      </c>
      <c r="E1697" t="s">
        <v>4590</v>
      </c>
      <c r="G1697" t="s">
        <v>4590</v>
      </c>
    </row>
    <row r="1698" spans="1:7">
      <c r="A1698" t="s">
        <v>172</v>
      </c>
      <c r="B1698">
        <v>2015</v>
      </c>
      <c r="C1698" t="b">
        <v>0</v>
      </c>
      <c r="D1698">
        <v>37</v>
      </c>
      <c r="E1698" t="s">
        <v>4590</v>
      </c>
      <c r="G1698" t="s">
        <v>4590</v>
      </c>
    </row>
    <row r="1699" spans="1:7">
      <c r="A1699" t="s">
        <v>172</v>
      </c>
      <c r="B1699">
        <v>2015</v>
      </c>
      <c r="C1699" t="b">
        <v>0</v>
      </c>
      <c r="D1699">
        <v>38</v>
      </c>
      <c r="E1699" t="s">
        <v>4590</v>
      </c>
      <c r="G1699" t="s">
        <v>4590</v>
      </c>
    </row>
    <row r="1700" spans="1:7">
      <c r="A1700" t="s">
        <v>172</v>
      </c>
      <c r="B1700">
        <v>2015</v>
      </c>
      <c r="C1700" t="b">
        <v>0</v>
      </c>
      <c r="D1700">
        <v>39</v>
      </c>
      <c r="E1700" t="s">
        <v>4590</v>
      </c>
      <c r="F1700" t="s">
        <v>7926</v>
      </c>
      <c r="G1700" t="s">
        <v>4590</v>
      </c>
    </row>
    <row r="1701" spans="1:7">
      <c r="A1701" t="s">
        <v>172</v>
      </c>
      <c r="B1701">
        <v>2015</v>
      </c>
      <c r="C1701" t="b">
        <v>0</v>
      </c>
      <c r="D1701">
        <v>40</v>
      </c>
      <c r="E1701" t="s">
        <v>4590</v>
      </c>
      <c r="G1701" t="s">
        <v>4590</v>
      </c>
    </row>
    <row r="1702" spans="1:7">
      <c r="A1702" t="s">
        <v>172</v>
      </c>
      <c r="B1702">
        <v>2015</v>
      </c>
      <c r="C1702" t="b">
        <v>0</v>
      </c>
      <c r="D1702">
        <v>41</v>
      </c>
      <c r="E1702" t="s">
        <v>4590</v>
      </c>
      <c r="G1702" t="s">
        <v>4590</v>
      </c>
    </row>
    <row r="1703" spans="1:7">
      <c r="A1703" t="s">
        <v>172</v>
      </c>
      <c r="B1703">
        <v>2015</v>
      </c>
      <c r="C1703" t="b">
        <v>0</v>
      </c>
      <c r="D1703">
        <v>42</v>
      </c>
      <c r="E1703" t="s">
        <v>4590</v>
      </c>
      <c r="G1703" t="s">
        <v>4590</v>
      </c>
    </row>
    <row r="1704" spans="1:7">
      <c r="A1704" t="s">
        <v>172</v>
      </c>
      <c r="B1704">
        <v>2015</v>
      </c>
      <c r="C1704" t="b">
        <v>0</v>
      </c>
      <c r="D1704">
        <v>43</v>
      </c>
      <c r="E1704" t="s">
        <v>4590</v>
      </c>
      <c r="G1704" t="s">
        <v>4590</v>
      </c>
    </row>
    <row r="1705" spans="1:7">
      <c r="A1705" t="s">
        <v>172</v>
      </c>
      <c r="B1705">
        <v>2015</v>
      </c>
      <c r="C1705" t="b">
        <v>0</v>
      </c>
      <c r="D1705">
        <v>44</v>
      </c>
      <c r="E1705" t="s">
        <v>4590</v>
      </c>
      <c r="G1705" t="s">
        <v>4590</v>
      </c>
    </row>
    <row r="1706" spans="1:7">
      <c r="A1706" t="s">
        <v>172</v>
      </c>
      <c r="B1706">
        <v>2015</v>
      </c>
      <c r="C1706" t="b">
        <v>0</v>
      </c>
      <c r="D1706">
        <v>45</v>
      </c>
      <c r="E1706" t="s">
        <v>4590</v>
      </c>
      <c r="G1706" t="s">
        <v>4590</v>
      </c>
    </row>
    <row r="1707" spans="1:7">
      <c r="A1707" t="s">
        <v>172</v>
      </c>
      <c r="B1707">
        <v>2015</v>
      </c>
      <c r="C1707" t="b">
        <v>0</v>
      </c>
      <c r="D1707">
        <v>46</v>
      </c>
      <c r="E1707" t="s">
        <v>4590</v>
      </c>
      <c r="G1707" t="s">
        <v>4590</v>
      </c>
    </row>
    <row r="1708" spans="1:7">
      <c r="A1708" t="s">
        <v>172</v>
      </c>
      <c r="B1708">
        <v>2015</v>
      </c>
      <c r="C1708" t="b">
        <v>0</v>
      </c>
      <c r="D1708">
        <v>47</v>
      </c>
      <c r="E1708" t="s">
        <v>4590</v>
      </c>
      <c r="G1708" t="s">
        <v>4590</v>
      </c>
    </row>
    <row r="1709" spans="1:7">
      <c r="A1709" t="s">
        <v>172</v>
      </c>
      <c r="B1709">
        <v>2015</v>
      </c>
      <c r="C1709" t="b">
        <v>0</v>
      </c>
      <c r="D1709">
        <v>48</v>
      </c>
      <c r="E1709" t="s">
        <v>4590</v>
      </c>
      <c r="G1709" t="s">
        <v>4590</v>
      </c>
    </row>
    <row r="1710" spans="1:7">
      <c r="A1710" t="s">
        <v>172</v>
      </c>
      <c r="B1710">
        <v>2015</v>
      </c>
      <c r="C1710" t="b">
        <v>0</v>
      </c>
      <c r="D1710">
        <v>49</v>
      </c>
      <c r="E1710" t="s">
        <v>4590</v>
      </c>
      <c r="G1710" t="s">
        <v>4590</v>
      </c>
    </row>
    <row r="1711" spans="1:7">
      <c r="A1711" t="s">
        <v>172</v>
      </c>
      <c r="B1711">
        <v>2015</v>
      </c>
      <c r="C1711" t="b">
        <v>0</v>
      </c>
      <c r="D1711">
        <v>50</v>
      </c>
      <c r="E1711" t="s">
        <v>4590</v>
      </c>
      <c r="G1711" t="s">
        <v>4590</v>
      </c>
    </row>
    <row r="1712" spans="1:7">
      <c r="A1712" t="s">
        <v>172</v>
      </c>
      <c r="B1712">
        <v>2015</v>
      </c>
      <c r="C1712" t="b">
        <v>0</v>
      </c>
      <c r="D1712">
        <v>51</v>
      </c>
      <c r="E1712" t="s">
        <v>4590</v>
      </c>
      <c r="G1712" t="s">
        <v>4590</v>
      </c>
    </row>
    <row r="1713" spans="1:7">
      <c r="A1713" t="s">
        <v>172</v>
      </c>
      <c r="B1713">
        <v>2015</v>
      </c>
      <c r="C1713" t="b">
        <v>0</v>
      </c>
      <c r="D1713">
        <v>52</v>
      </c>
      <c r="E1713" t="s">
        <v>4590</v>
      </c>
      <c r="G1713" t="s">
        <v>4590</v>
      </c>
    </row>
    <row r="1714" spans="1:7">
      <c r="A1714" t="s">
        <v>172</v>
      </c>
      <c r="B1714">
        <v>2015</v>
      </c>
      <c r="C1714" t="b">
        <v>0</v>
      </c>
      <c r="D1714">
        <v>53</v>
      </c>
      <c r="E1714" t="s">
        <v>4590</v>
      </c>
      <c r="G1714" t="s">
        <v>4590</v>
      </c>
    </row>
    <row r="1715" spans="1:7">
      <c r="A1715" t="s">
        <v>172</v>
      </c>
      <c r="B1715">
        <v>2015</v>
      </c>
      <c r="C1715" t="b">
        <v>0</v>
      </c>
      <c r="D1715">
        <v>54</v>
      </c>
      <c r="E1715" t="s">
        <v>4590</v>
      </c>
      <c r="G1715" t="s">
        <v>4590</v>
      </c>
    </row>
    <row r="1716" spans="1:7">
      <c r="A1716" t="s">
        <v>172</v>
      </c>
      <c r="B1716">
        <v>2015</v>
      </c>
      <c r="C1716" t="b">
        <v>0</v>
      </c>
      <c r="D1716">
        <v>55</v>
      </c>
      <c r="E1716" t="s">
        <v>4590</v>
      </c>
      <c r="G1716" t="s">
        <v>4590</v>
      </c>
    </row>
    <row r="1717" spans="1:7">
      <c r="A1717" t="s">
        <v>172</v>
      </c>
      <c r="B1717">
        <v>2015</v>
      </c>
      <c r="C1717" t="b">
        <v>0</v>
      </c>
      <c r="D1717">
        <v>56</v>
      </c>
      <c r="E1717" t="s">
        <v>4590</v>
      </c>
      <c r="G1717" t="s">
        <v>4590</v>
      </c>
    </row>
    <row r="1718" spans="1:7">
      <c r="A1718" t="s">
        <v>172</v>
      </c>
      <c r="B1718">
        <v>2015</v>
      </c>
      <c r="C1718" t="b">
        <v>0</v>
      </c>
      <c r="D1718">
        <v>57</v>
      </c>
      <c r="E1718" t="s">
        <v>4590</v>
      </c>
      <c r="G1718" t="s">
        <v>4590</v>
      </c>
    </row>
    <row r="1719" spans="1:7">
      <c r="A1719" t="s">
        <v>172</v>
      </c>
      <c r="B1719">
        <v>2015</v>
      </c>
      <c r="C1719" t="b">
        <v>0</v>
      </c>
      <c r="D1719">
        <v>58</v>
      </c>
      <c r="E1719" t="s">
        <v>4590</v>
      </c>
      <c r="G1719" t="s">
        <v>4590</v>
      </c>
    </row>
    <row r="1720" spans="1:7">
      <c r="A1720" t="s">
        <v>172</v>
      </c>
      <c r="B1720">
        <v>2015</v>
      </c>
      <c r="C1720" t="b">
        <v>0</v>
      </c>
      <c r="D1720">
        <v>59</v>
      </c>
      <c r="E1720" t="s">
        <v>4590</v>
      </c>
      <c r="G1720" t="s">
        <v>4590</v>
      </c>
    </row>
    <row r="1721" spans="1:7">
      <c r="A1721" t="s">
        <v>172</v>
      </c>
      <c r="B1721">
        <v>2015</v>
      </c>
      <c r="C1721" t="b">
        <v>0</v>
      </c>
      <c r="D1721">
        <v>60</v>
      </c>
      <c r="E1721" t="s">
        <v>4590</v>
      </c>
      <c r="F1721" t="s">
        <v>7927</v>
      </c>
      <c r="G1721" t="s">
        <v>4590</v>
      </c>
    </row>
    <row r="1722" spans="1:7">
      <c r="A1722" t="s">
        <v>172</v>
      </c>
      <c r="B1722">
        <v>2015</v>
      </c>
      <c r="C1722" t="b">
        <v>0</v>
      </c>
      <c r="D1722">
        <v>61</v>
      </c>
      <c r="E1722" t="s">
        <v>4590</v>
      </c>
      <c r="F1722" t="s">
        <v>7927</v>
      </c>
      <c r="G1722" t="s">
        <v>4590</v>
      </c>
    </row>
    <row r="1723" spans="1:7">
      <c r="A1723" t="s">
        <v>172</v>
      </c>
      <c r="B1723">
        <v>2015</v>
      </c>
      <c r="C1723" t="b">
        <v>0</v>
      </c>
      <c r="D1723">
        <v>62</v>
      </c>
      <c r="E1723" t="s">
        <v>4590</v>
      </c>
      <c r="G1723" t="s">
        <v>4590</v>
      </c>
    </row>
    <row r="1724" spans="1:7">
      <c r="A1724" t="s">
        <v>172</v>
      </c>
      <c r="B1724">
        <v>2015</v>
      </c>
      <c r="C1724" t="b">
        <v>0</v>
      </c>
      <c r="D1724">
        <v>63</v>
      </c>
      <c r="E1724" t="s">
        <v>4590</v>
      </c>
      <c r="G1724" t="s">
        <v>4590</v>
      </c>
    </row>
    <row r="1725" spans="1:7">
      <c r="A1725" t="s">
        <v>172</v>
      </c>
      <c r="B1725">
        <v>2015</v>
      </c>
      <c r="C1725" t="b">
        <v>0</v>
      </c>
      <c r="D1725">
        <v>64</v>
      </c>
      <c r="E1725" t="s">
        <v>4590</v>
      </c>
      <c r="F1725" t="s">
        <v>7928</v>
      </c>
      <c r="G1725" t="s">
        <v>4590</v>
      </c>
    </row>
    <row r="1726" spans="1:7">
      <c r="A1726" t="s">
        <v>172</v>
      </c>
      <c r="B1726">
        <v>2015</v>
      </c>
      <c r="C1726" t="b">
        <v>0</v>
      </c>
      <c r="D1726">
        <v>65</v>
      </c>
      <c r="E1726" t="s">
        <v>4590</v>
      </c>
      <c r="G1726" t="s">
        <v>4590</v>
      </c>
    </row>
    <row r="1727" spans="1:7">
      <c r="A1727" t="s">
        <v>172</v>
      </c>
      <c r="B1727">
        <v>2015</v>
      </c>
      <c r="C1727" t="b">
        <v>0</v>
      </c>
      <c r="D1727">
        <v>66</v>
      </c>
      <c r="E1727" t="s">
        <v>4590</v>
      </c>
      <c r="G1727" t="s">
        <v>4590</v>
      </c>
    </row>
    <row r="1728" spans="1:7">
      <c r="A1728" t="s">
        <v>172</v>
      </c>
      <c r="B1728">
        <v>2015</v>
      </c>
      <c r="C1728" t="b">
        <v>0</v>
      </c>
      <c r="D1728">
        <v>67</v>
      </c>
      <c r="E1728" t="s">
        <v>4590</v>
      </c>
      <c r="G1728" t="s">
        <v>4590</v>
      </c>
    </row>
    <row r="1729" spans="1:7">
      <c r="A1729" t="s">
        <v>172</v>
      </c>
      <c r="B1729">
        <v>2015</v>
      </c>
      <c r="C1729" t="b">
        <v>0</v>
      </c>
      <c r="D1729">
        <v>68</v>
      </c>
      <c r="E1729" t="s">
        <v>4590</v>
      </c>
      <c r="G1729" t="s">
        <v>4590</v>
      </c>
    </row>
    <row r="1730" spans="1:7">
      <c r="A1730" t="s">
        <v>172</v>
      </c>
      <c r="B1730">
        <v>2015</v>
      </c>
      <c r="C1730" t="b">
        <v>0</v>
      </c>
      <c r="D1730">
        <v>69</v>
      </c>
      <c r="E1730" t="s">
        <v>4590</v>
      </c>
      <c r="G1730" t="s">
        <v>4590</v>
      </c>
    </row>
    <row r="1731" spans="1:7">
      <c r="A1731" t="s">
        <v>172</v>
      </c>
      <c r="B1731">
        <v>2015</v>
      </c>
      <c r="C1731" t="b">
        <v>0</v>
      </c>
      <c r="D1731">
        <v>70</v>
      </c>
      <c r="E1731" t="s">
        <v>4590</v>
      </c>
      <c r="G1731" t="s">
        <v>4590</v>
      </c>
    </row>
    <row r="1732" spans="1:7">
      <c r="A1732" t="s">
        <v>172</v>
      </c>
      <c r="B1732">
        <v>2015</v>
      </c>
      <c r="C1732" t="b">
        <v>0</v>
      </c>
      <c r="D1732">
        <v>71</v>
      </c>
      <c r="E1732" t="s">
        <v>4590</v>
      </c>
      <c r="G1732" t="s">
        <v>4590</v>
      </c>
    </row>
    <row r="1733" spans="1:7">
      <c r="A1733" t="s">
        <v>172</v>
      </c>
      <c r="B1733">
        <v>2015</v>
      </c>
      <c r="C1733" t="b">
        <v>0</v>
      </c>
      <c r="D1733">
        <v>72</v>
      </c>
      <c r="E1733" t="s">
        <v>4590</v>
      </c>
      <c r="G1733" t="s">
        <v>4590</v>
      </c>
    </row>
    <row r="1734" spans="1:7">
      <c r="A1734" t="s">
        <v>172</v>
      </c>
      <c r="B1734">
        <v>2015</v>
      </c>
      <c r="C1734" t="b">
        <v>0</v>
      </c>
      <c r="D1734">
        <v>73</v>
      </c>
      <c r="E1734" t="s">
        <v>4590</v>
      </c>
      <c r="G1734" t="s">
        <v>4590</v>
      </c>
    </row>
    <row r="1735" spans="1:7">
      <c r="A1735" t="s">
        <v>172</v>
      </c>
      <c r="B1735">
        <v>2016</v>
      </c>
      <c r="C1735" t="b">
        <v>0</v>
      </c>
      <c r="D1735">
        <v>1</v>
      </c>
      <c r="E1735" t="s">
        <v>4590</v>
      </c>
      <c r="G1735" t="s">
        <v>4590</v>
      </c>
    </row>
    <row r="1736" spans="1:7">
      <c r="A1736" t="s">
        <v>172</v>
      </c>
      <c r="B1736">
        <v>2016</v>
      </c>
      <c r="C1736" t="b">
        <v>0</v>
      </c>
      <c r="D1736">
        <v>2</v>
      </c>
      <c r="E1736" t="s">
        <v>4590</v>
      </c>
      <c r="G1736" t="s">
        <v>4590</v>
      </c>
    </row>
    <row r="1737" spans="1:7">
      <c r="A1737" t="s">
        <v>172</v>
      </c>
      <c r="B1737">
        <v>2016</v>
      </c>
      <c r="C1737" t="b">
        <v>0</v>
      </c>
      <c r="D1737">
        <v>3</v>
      </c>
      <c r="E1737" t="s">
        <v>4590</v>
      </c>
      <c r="G1737" t="s">
        <v>4590</v>
      </c>
    </row>
    <row r="1738" spans="1:7">
      <c r="A1738" t="s">
        <v>172</v>
      </c>
      <c r="B1738">
        <v>2016</v>
      </c>
      <c r="C1738" t="b">
        <v>0</v>
      </c>
      <c r="D1738">
        <v>4</v>
      </c>
      <c r="E1738" t="s">
        <v>4590</v>
      </c>
      <c r="G1738" t="s">
        <v>4590</v>
      </c>
    </row>
    <row r="1739" spans="1:7">
      <c r="A1739" t="s">
        <v>172</v>
      </c>
      <c r="B1739">
        <v>2016</v>
      </c>
      <c r="C1739" t="b">
        <v>0</v>
      </c>
      <c r="D1739">
        <v>5</v>
      </c>
      <c r="E1739" t="s">
        <v>4590</v>
      </c>
      <c r="G1739" t="s">
        <v>4590</v>
      </c>
    </row>
    <row r="1740" spans="1:7">
      <c r="A1740" t="s">
        <v>172</v>
      </c>
      <c r="B1740">
        <v>2016</v>
      </c>
      <c r="C1740" t="b">
        <v>0</v>
      </c>
      <c r="D1740">
        <v>6</v>
      </c>
      <c r="E1740" t="s">
        <v>4590</v>
      </c>
      <c r="G1740" t="s">
        <v>4590</v>
      </c>
    </row>
    <row r="1741" spans="1:7">
      <c r="A1741" t="s">
        <v>172</v>
      </c>
      <c r="B1741">
        <v>2016</v>
      </c>
      <c r="C1741" t="b">
        <v>0</v>
      </c>
      <c r="D1741">
        <v>7</v>
      </c>
      <c r="E1741" t="s">
        <v>4590</v>
      </c>
      <c r="G1741" t="s">
        <v>4590</v>
      </c>
    </row>
    <row r="1742" spans="1:7">
      <c r="A1742" t="s">
        <v>172</v>
      </c>
      <c r="B1742">
        <v>2016</v>
      </c>
      <c r="C1742" t="b">
        <v>0</v>
      </c>
      <c r="D1742">
        <v>8</v>
      </c>
      <c r="E1742" t="s">
        <v>4590</v>
      </c>
      <c r="G1742" t="s">
        <v>4590</v>
      </c>
    </row>
    <row r="1743" spans="1:7">
      <c r="A1743" t="s">
        <v>172</v>
      </c>
      <c r="B1743">
        <v>2016</v>
      </c>
      <c r="C1743" t="b">
        <v>0</v>
      </c>
      <c r="D1743">
        <v>9</v>
      </c>
      <c r="E1743" t="s">
        <v>4590</v>
      </c>
      <c r="G1743" t="s">
        <v>4590</v>
      </c>
    </row>
    <row r="1744" spans="1:7">
      <c r="A1744" t="s">
        <v>172</v>
      </c>
      <c r="B1744">
        <v>2016</v>
      </c>
      <c r="C1744" t="b">
        <v>0</v>
      </c>
      <c r="D1744">
        <v>10</v>
      </c>
      <c r="E1744" t="s">
        <v>4590</v>
      </c>
      <c r="G1744" t="s">
        <v>4590</v>
      </c>
    </row>
    <row r="1745" spans="1:7">
      <c r="A1745" t="s">
        <v>172</v>
      </c>
      <c r="B1745">
        <v>2016</v>
      </c>
      <c r="C1745" t="b">
        <v>0</v>
      </c>
      <c r="D1745">
        <v>11</v>
      </c>
      <c r="E1745" t="s">
        <v>4590</v>
      </c>
      <c r="G1745" t="s">
        <v>4590</v>
      </c>
    </row>
    <row r="1746" spans="1:7">
      <c r="A1746" t="s">
        <v>172</v>
      </c>
      <c r="B1746">
        <v>2016</v>
      </c>
      <c r="C1746" t="b">
        <v>0</v>
      </c>
      <c r="D1746">
        <v>12</v>
      </c>
      <c r="E1746" t="s">
        <v>4590</v>
      </c>
      <c r="G1746" t="s">
        <v>4590</v>
      </c>
    </row>
    <row r="1747" spans="1:7">
      <c r="A1747" t="s">
        <v>172</v>
      </c>
      <c r="B1747">
        <v>2016</v>
      </c>
      <c r="C1747" t="b">
        <v>0</v>
      </c>
      <c r="D1747">
        <v>13</v>
      </c>
      <c r="E1747" t="s">
        <v>4590</v>
      </c>
      <c r="G1747" t="s">
        <v>4590</v>
      </c>
    </row>
    <row r="1748" spans="1:7">
      <c r="A1748" t="s">
        <v>172</v>
      </c>
      <c r="B1748">
        <v>2016</v>
      </c>
      <c r="C1748" t="b">
        <v>0</v>
      </c>
      <c r="D1748">
        <v>14</v>
      </c>
      <c r="E1748" t="s">
        <v>4590</v>
      </c>
      <c r="G1748" t="s">
        <v>4590</v>
      </c>
    </row>
    <row r="1749" spans="1:7">
      <c r="A1749" t="s">
        <v>172</v>
      </c>
      <c r="B1749">
        <v>2016</v>
      </c>
      <c r="C1749" t="b">
        <v>0</v>
      </c>
      <c r="D1749">
        <v>15</v>
      </c>
      <c r="E1749" t="s">
        <v>4590</v>
      </c>
      <c r="F1749" t="s">
        <v>7929</v>
      </c>
      <c r="G1749" t="s">
        <v>4590</v>
      </c>
    </row>
    <row r="1750" spans="1:7">
      <c r="A1750" t="s">
        <v>172</v>
      </c>
      <c r="B1750">
        <v>2016</v>
      </c>
      <c r="C1750" t="b">
        <v>0</v>
      </c>
      <c r="D1750">
        <v>16</v>
      </c>
      <c r="E1750" t="s">
        <v>4590</v>
      </c>
      <c r="F1750" t="s">
        <v>7930</v>
      </c>
      <c r="G1750" t="s">
        <v>4590</v>
      </c>
    </row>
    <row r="1751" spans="1:7">
      <c r="A1751" t="s">
        <v>172</v>
      </c>
      <c r="B1751">
        <v>2016</v>
      </c>
      <c r="C1751" t="b">
        <v>0</v>
      </c>
      <c r="D1751">
        <v>17</v>
      </c>
      <c r="E1751" t="s">
        <v>4590</v>
      </c>
      <c r="G1751" t="s">
        <v>4590</v>
      </c>
    </row>
    <row r="1752" spans="1:7">
      <c r="A1752" t="s">
        <v>172</v>
      </c>
      <c r="B1752">
        <v>2016</v>
      </c>
      <c r="C1752" t="b">
        <v>0</v>
      </c>
      <c r="D1752">
        <v>18</v>
      </c>
      <c r="E1752" t="s">
        <v>4590</v>
      </c>
      <c r="G1752" t="s">
        <v>4590</v>
      </c>
    </row>
    <row r="1753" spans="1:7">
      <c r="A1753" t="s">
        <v>172</v>
      </c>
      <c r="B1753">
        <v>2016</v>
      </c>
      <c r="C1753" t="b">
        <v>0</v>
      </c>
      <c r="D1753">
        <v>19</v>
      </c>
      <c r="E1753" t="s">
        <v>4590</v>
      </c>
      <c r="G1753" t="s">
        <v>4590</v>
      </c>
    </row>
    <row r="1754" spans="1:7">
      <c r="A1754" t="s">
        <v>172</v>
      </c>
      <c r="B1754">
        <v>2016</v>
      </c>
      <c r="C1754" t="b">
        <v>0</v>
      </c>
      <c r="D1754">
        <v>20</v>
      </c>
      <c r="E1754" t="s">
        <v>4590</v>
      </c>
      <c r="G1754" t="s">
        <v>4590</v>
      </c>
    </row>
    <row r="1755" spans="1:7">
      <c r="A1755" t="s">
        <v>172</v>
      </c>
      <c r="B1755">
        <v>2016</v>
      </c>
      <c r="C1755" t="b">
        <v>0</v>
      </c>
      <c r="D1755">
        <v>21</v>
      </c>
      <c r="E1755" t="s">
        <v>4590</v>
      </c>
      <c r="G1755" t="s">
        <v>4590</v>
      </c>
    </row>
    <row r="1756" spans="1:7">
      <c r="A1756" t="s">
        <v>172</v>
      </c>
      <c r="B1756">
        <v>2016</v>
      </c>
      <c r="C1756" t="b">
        <v>0</v>
      </c>
      <c r="D1756">
        <v>22</v>
      </c>
      <c r="E1756" t="s">
        <v>4590</v>
      </c>
      <c r="G1756" t="s">
        <v>4590</v>
      </c>
    </row>
    <row r="1757" spans="1:7">
      <c r="A1757" t="s">
        <v>172</v>
      </c>
      <c r="B1757">
        <v>2016</v>
      </c>
      <c r="C1757" t="b">
        <v>0</v>
      </c>
      <c r="D1757">
        <v>23</v>
      </c>
      <c r="E1757" t="s">
        <v>4590</v>
      </c>
      <c r="G1757" t="s">
        <v>4590</v>
      </c>
    </row>
    <row r="1758" spans="1:7">
      <c r="A1758" t="s">
        <v>172</v>
      </c>
      <c r="B1758">
        <v>2016</v>
      </c>
      <c r="C1758" t="b">
        <v>0</v>
      </c>
      <c r="D1758">
        <v>24</v>
      </c>
      <c r="E1758" t="s">
        <v>4590</v>
      </c>
      <c r="G1758" t="s">
        <v>4590</v>
      </c>
    </row>
    <row r="1759" spans="1:7">
      <c r="A1759" t="s">
        <v>172</v>
      </c>
      <c r="B1759">
        <v>2016</v>
      </c>
      <c r="C1759" t="b">
        <v>0</v>
      </c>
      <c r="D1759">
        <v>25</v>
      </c>
      <c r="E1759" t="s">
        <v>4590</v>
      </c>
      <c r="G1759" t="s">
        <v>4590</v>
      </c>
    </row>
    <row r="1760" spans="1:7">
      <c r="A1760" t="s">
        <v>172</v>
      </c>
      <c r="B1760">
        <v>2016</v>
      </c>
      <c r="C1760" t="b">
        <v>0</v>
      </c>
      <c r="D1760">
        <v>26</v>
      </c>
      <c r="E1760" t="s">
        <v>4590</v>
      </c>
      <c r="G1760" t="s">
        <v>4590</v>
      </c>
    </row>
    <row r="1761" spans="1:7">
      <c r="A1761" t="s">
        <v>172</v>
      </c>
      <c r="B1761">
        <v>2016</v>
      </c>
      <c r="C1761" t="b">
        <v>0</v>
      </c>
      <c r="D1761">
        <v>27</v>
      </c>
      <c r="E1761" t="s">
        <v>4590</v>
      </c>
      <c r="F1761" t="s">
        <v>7931</v>
      </c>
      <c r="G1761" t="s">
        <v>4590</v>
      </c>
    </row>
    <row r="1762" spans="1:7">
      <c r="A1762" t="s">
        <v>172</v>
      </c>
      <c r="B1762">
        <v>2016</v>
      </c>
      <c r="C1762" t="b">
        <v>0</v>
      </c>
      <c r="D1762">
        <v>28</v>
      </c>
      <c r="E1762" t="s">
        <v>4590</v>
      </c>
      <c r="F1762" t="s">
        <v>7932</v>
      </c>
      <c r="G1762" t="s">
        <v>4590</v>
      </c>
    </row>
    <row r="1763" spans="1:7">
      <c r="A1763" t="s">
        <v>172</v>
      </c>
      <c r="B1763">
        <v>2016</v>
      </c>
      <c r="C1763" t="b">
        <v>0</v>
      </c>
      <c r="D1763">
        <v>29</v>
      </c>
      <c r="E1763" t="s">
        <v>4590</v>
      </c>
      <c r="G1763" t="s">
        <v>4590</v>
      </c>
    </row>
    <row r="1764" spans="1:7">
      <c r="A1764" t="s">
        <v>172</v>
      </c>
      <c r="B1764">
        <v>2016</v>
      </c>
      <c r="C1764" t="b">
        <v>0</v>
      </c>
      <c r="D1764">
        <v>30</v>
      </c>
      <c r="E1764" t="s">
        <v>4590</v>
      </c>
      <c r="G1764" t="s">
        <v>4590</v>
      </c>
    </row>
    <row r="1765" spans="1:7">
      <c r="A1765" t="s">
        <v>172</v>
      </c>
      <c r="B1765">
        <v>2016</v>
      </c>
      <c r="C1765" t="b">
        <v>0</v>
      </c>
      <c r="D1765">
        <v>31</v>
      </c>
      <c r="E1765" t="s">
        <v>4590</v>
      </c>
      <c r="G1765" t="s">
        <v>4590</v>
      </c>
    </row>
    <row r="1766" spans="1:7">
      <c r="A1766" t="s">
        <v>172</v>
      </c>
      <c r="B1766">
        <v>2016</v>
      </c>
      <c r="C1766" t="b">
        <v>0</v>
      </c>
      <c r="D1766">
        <v>32</v>
      </c>
      <c r="E1766" t="s">
        <v>4590</v>
      </c>
      <c r="G1766" t="s">
        <v>4590</v>
      </c>
    </row>
    <row r="1767" spans="1:7">
      <c r="A1767" t="s">
        <v>172</v>
      </c>
      <c r="B1767">
        <v>2016</v>
      </c>
      <c r="C1767" t="b">
        <v>0</v>
      </c>
      <c r="D1767">
        <v>33</v>
      </c>
      <c r="E1767" t="s">
        <v>4590</v>
      </c>
      <c r="G1767" t="s">
        <v>4590</v>
      </c>
    </row>
    <row r="1768" spans="1:7">
      <c r="A1768" t="s">
        <v>172</v>
      </c>
      <c r="B1768">
        <v>2016</v>
      </c>
      <c r="C1768" t="b">
        <v>0</v>
      </c>
      <c r="D1768">
        <v>34</v>
      </c>
      <c r="E1768" t="s">
        <v>4590</v>
      </c>
      <c r="G1768" t="s">
        <v>4590</v>
      </c>
    </row>
    <row r="1769" spans="1:7">
      <c r="A1769" t="s">
        <v>172</v>
      </c>
      <c r="B1769">
        <v>2016</v>
      </c>
      <c r="C1769" t="b">
        <v>0</v>
      </c>
      <c r="D1769">
        <v>35</v>
      </c>
      <c r="E1769" t="s">
        <v>4590</v>
      </c>
      <c r="G1769" t="s">
        <v>4590</v>
      </c>
    </row>
    <row r="1770" spans="1:7">
      <c r="A1770" t="s">
        <v>172</v>
      </c>
      <c r="B1770">
        <v>2016</v>
      </c>
      <c r="C1770" t="b">
        <v>0</v>
      </c>
      <c r="D1770">
        <v>36</v>
      </c>
      <c r="E1770" t="s">
        <v>4590</v>
      </c>
      <c r="G1770" t="s">
        <v>4590</v>
      </c>
    </row>
    <row r="1771" spans="1:7">
      <c r="A1771" t="s">
        <v>172</v>
      </c>
      <c r="B1771">
        <v>2016</v>
      </c>
      <c r="C1771" t="b">
        <v>0</v>
      </c>
      <c r="D1771">
        <v>37</v>
      </c>
      <c r="E1771" t="s">
        <v>4590</v>
      </c>
      <c r="G1771" t="s">
        <v>4590</v>
      </c>
    </row>
    <row r="1772" spans="1:7">
      <c r="A1772" t="s">
        <v>172</v>
      </c>
      <c r="B1772">
        <v>2016</v>
      </c>
      <c r="C1772" t="b">
        <v>0</v>
      </c>
      <c r="D1772">
        <v>38</v>
      </c>
      <c r="E1772" t="s">
        <v>4590</v>
      </c>
      <c r="G1772" t="s">
        <v>4590</v>
      </c>
    </row>
    <row r="1773" spans="1:7">
      <c r="A1773" t="s">
        <v>172</v>
      </c>
      <c r="B1773">
        <v>2016</v>
      </c>
      <c r="C1773" t="b">
        <v>0</v>
      </c>
      <c r="D1773">
        <v>39</v>
      </c>
      <c r="E1773" t="s">
        <v>4590</v>
      </c>
      <c r="F1773" t="s">
        <v>7933</v>
      </c>
      <c r="G1773" t="s">
        <v>4590</v>
      </c>
    </row>
    <row r="1774" spans="1:7">
      <c r="A1774" t="s">
        <v>172</v>
      </c>
      <c r="B1774">
        <v>2016</v>
      </c>
      <c r="C1774" t="b">
        <v>0</v>
      </c>
      <c r="D1774">
        <v>40</v>
      </c>
      <c r="E1774" t="s">
        <v>4590</v>
      </c>
      <c r="G1774" t="s">
        <v>4590</v>
      </c>
    </row>
    <row r="1775" spans="1:7">
      <c r="A1775" t="s">
        <v>172</v>
      </c>
      <c r="B1775">
        <v>2016</v>
      </c>
      <c r="C1775" t="b">
        <v>0</v>
      </c>
      <c r="D1775">
        <v>41</v>
      </c>
      <c r="E1775" t="s">
        <v>4590</v>
      </c>
      <c r="G1775" t="s">
        <v>4590</v>
      </c>
    </row>
    <row r="1776" spans="1:7">
      <c r="A1776" t="s">
        <v>172</v>
      </c>
      <c r="B1776">
        <v>2016</v>
      </c>
      <c r="C1776" t="b">
        <v>0</v>
      </c>
      <c r="D1776">
        <v>42</v>
      </c>
      <c r="E1776" t="s">
        <v>4590</v>
      </c>
      <c r="G1776" t="s">
        <v>4590</v>
      </c>
    </row>
    <row r="1777" spans="1:7">
      <c r="A1777" t="s">
        <v>172</v>
      </c>
      <c r="B1777">
        <v>2016</v>
      </c>
      <c r="C1777" t="b">
        <v>0</v>
      </c>
      <c r="D1777">
        <v>43</v>
      </c>
      <c r="E1777" t="s">
        <v>4590</v>
      </c>
      <c r="G1777" t="s">
        <v>4590</v>
      </c>
    </row>
    <row r="1778" spans="1:7">
      <c r="A1778" t="s">
        <v>172</v>
      </c>
      <c r="B1778">
        <v>2016</v>
      </c>
      <c r="C1778" t="b">
        <v>0</v>
      </c>
      <c r="D1778">
        <v>44</v>
      </c>
      <c r="E1778" t="s">
        <v>4590</v>
      </c>
      <c r="F1778" t="s">
        <v>3948</v>
      </c>
      <c r="G1778" t="s">
        <v>4590</v>
      </c>
    </row>
    <row r="1779" spans="1:7">
      <c r="A1779" t="s">
        <v>172</v>
      </c>
      <c r="B1779">
        <v>2016</v>
      </c>
      <c r="C1779" t="b">
        <v>0</v>
      </c>
      <c r="D1779">
        <v>45</v>
      </c>
      <c r="E1779" t="s">
        <v>4590</v>
      </c>
      <c r="G1779" t="s">
        <v>4590</v>
      </c>
    </row>
    <row r="1780" spans="1:7">
      <c r="A1780" t="s">
        <v>172</v>
      </c>
      <c r="B1780">
        <v>2016</v>
      </c>
      <c r="C1780" t="b">
        <v>0</v>
      </c>
      <c r="D1780">
        <v>46</v>
      </c>
      <c r="E1780" t="s">
        <v>4590</v>
      </c>
      <c r="G1780" t="s">
        <v>4590</v>
      </c>
    </row>
    <row r="1781" spans="1:7">
      <c r="A1781" t="s">
        <v>172</v>
      </c>
      <c r="B1781">
        <v>2016</v>
      </c>
      <c r="C1781" t="b">
        <v>0</v>
      </c>
      <c r="D1781">
        <v>47</v>
      </c>
      <c r="E1781" t="s">
        <v>4590</v>
      </c>
      <c r="G1781" t="s">
        <v>4590</v>
      </c>
    </row>
    <row r="1782" spans="1:7">
      <c r="A1782" t="s">
        <v>172</v>
      </c>
      <c r="B1782">
        <v>2016</v>
      </c>
      <c r="C1782" t="b">
        <v>0</v>
      </c>
      <c r="D1782">
        <v>48</v>
      </c>
      <c r="E1782" t="s">
        <v>4590</v>
      </c>
      <c r="G1782" t="s">
        <v>4590</v>
      </c>
    </row>
    <row r="1783" spans="1:7">
      <c r="A1783" t="s">
        <v>172</v>
      </c>
      <c r="B1783">
        <v>2016</v>
      </c>
      <c r="C1783" t="b">
        <v>0</v>
      </c>
      <c r="D1783">
        <v>49</v>
      </c>
      <c r="E1783" t="s">
        <v>4590</v>
      </c>
      <c r="F1783" t="s">
        <v>3948</v>
      </c>
      <c r="G1783" t="s">
        <v>4590</v>
      </c>
    </row>
    <row r="1784" spans="1:7">
      <c r="A1784" t="s">
        <v>172</v>
      </c>
      <c r="B1784">
        <v>2016</v>
      </c>
      <c r="C1784" t="b">
        <v>0</v>
      </c>
      <c r="D1784">
        <v>50</v>
      </c>
      <c r="E1784" t="s">
        <v>4590</v>
      </c>
      <c r="G1784" t="s">
        <v>4590</v>
      </c>
    </row>
    <row r="1785" spans="1:7">
      <c r="A1785" t="s">
        <v>172</v>
      </c>
      <c r="B1785">
        <v>2016</v>
      </c>
      <c r="C1785" t="b">
        <v>0</v>
      </c>
      <c r="D1785">
        <v>51</v>
      </c>
      <c r="E1785" t="s">
        <v>4590</v>
      </c>
      <c r="F1785" t="s">
        <v>7934</v>
      </c>
      <c r="G1785" t="s">
        <v>4590</v>
      </c>
    </row>
    <row r="1786" spans="1:7">
      <c r="A1786" t="s">
        <v>172</v>
      </c>
      <c r="B1786">
        <v>2016</v>
      </c>
      <c r="C1786" t="b">
        <v>0</v>
      </c>
      <c r="D1786">
        <v>52</v>
      </c>
      <c r="E1786" t="s">
        <v>4590</v>
      </c>
      <c r="G1786" t="s">
        <v>4590</v>
      </c>
    </row>
    <row r="1787" spans="1:7">
      <c r="A1787" t="s">
        <v>172</v>
      </c>
      <c r="B1787">
        <v>2016</v>
      </c>
      <c r="C1787" t="b">
        <v>0</v>
      </c>
      <c r="D1787">
        <v>53</v>
      </c>
      <c r="E1787" t="s">
        <v>4590</v>
      </c>
      <c r="G1787" t="s">
        <v>4590</v>
      </c>
    </row>
    <row r="1788" spans="1:7">
      <c r="A1788" t="s">
        <v>172</v>
      </c>
      <c r="B1788">
        <v>2016</v>
      </c>
      <c r="C1788" t="b">
        <v>0</v>
      </c>
      <c r="D1788">
        <v>54</v>
      </c>
      <c r="E1788" t="s">
        <v>4590</v>
      </c>
      <c r="G1788" t="s">
        <v>4590</v>
      </c>
    </row>
    <row r="1789" spans="1:7">
      <c r="A1789" t="s">
        <v>172</v>
      </c>
      <c r="B1789">
        <v>2016</v>
      </c>
      <c r="C1789" t="b">
        <v>0</v>
      </c>
      <c r="D1789">
        <v>55</v>
      </c>
      <c r="E1789" t="s">
        <v>4590</v>
      </c>
      <c r="F1789" t="s">
        <v>7935</v>
      </c>
      <c r="G1789" t="s">
        <v>4590</v>
      </c>
    </row>
    <row r="1790" spans="1:7">
      <c r="A1790" t="s">
        <v>172</v>
      </c>
      <c r="B1790">
        <v>2016</v>
      </c>
      <c r="C1790" t="b">
        <v>0</v>
      </c>
      <c r="D1790">
        <v>56</v>
      </c>
      <c r="E1790" t="s">
        <v>4590</v>
      </c>
      <c r="F1790" t="s">
        <v>7936</v>
      </c>
      <c r="G1790" t="s">
        <v>4590</v>
      </c>
    </row>
    <row r="1791" spans="1:7">
      <c r="A1791" t="s">
        <v>172</v>
      </c>
      <c r="B1791">
        <v>2016</v>
      </c>
      <c r="C1791" t="b">
        <v>0</v>
      </c>
      <c r="D1791">
        <v>57</v>
      </c>
      <c r="E1791" t="s">
        <v>4590</v>
      </c>
      <c r="G1791" t="s">
        <v>4590</v>
      </c>
    </row>
    <row r="1792" spans="1:7">
      <c r="A1792" t="s">
        <v>172</v>
      </c>
      <c r="B1792">
        <v>2016</v>
      </c>
      <c r="C1792" t="b">
        <v>0</v>
      </c>
      <c r="D1792">
        <v>58</v>
      </c>
      <c r="E1792" t="s">
        <v>4590</v>
      </c>
      <c r="G1792" t="s">
        <v>4590</v>
      </c>
    </row>
    <row r="1793" spans="1:7">
      <c r="A1793" t="s">
        <v>172</v>
      </c>
      <c r="B1793">
        <v>2016</v>
      </c>
      <c r="C1793" t="b">
        <v>0</v>
      </c>
      <c r="D1793">
        <v>59</v>
      </c>
      <c r="E1793" t="s">
        <v>4590</v>
      </c>
      <c r="G1793" t="s">
        <v>4590</v>
      </c>
    </row>
    <row r="1794" spans="1:7">
      <c r="A1794" t="s">
        <v>172</v>
      </c>
      <c r="B1794">
        <v>2016</v>
      </c>
      <c r="C1794" t="b">
        <v>0</v>
      </c>
      <c r="D1794">
        <v>60</v>
      </c>
      <c r="E1794" t="s">
        <v>4590</v>
      </c>
      <c r="G1794" t="s">
        <v>4590</v>
      </c>
    </row>
    <row r="1795" spans="1:7">
      <c r="A1795" t="s">
        <v>172</v>
      </c>
      <c r="B1795">
        <v>2016</v>
      </c>
      <c r="C1795" t="b">
        <v>0</v>
      </c>
      <c r="D1795">
        <v>61</v>
      </c>
      <c r="E1795" t="s">
        <v>4590</v>
      </c>
      <c r="G1795" t="s">
        <v>4590</v>
      </c>
    </row>
    <row r="1796" spans="1:7">
      <c r="A1796" t="s">
        <v>172</v>
      </c>
      <c r="B1796">
        <v>2016</v>
      </c>
      <c r="C1796" t="b">
        <v>0</v>
      </c>
      <c r="D1796">
        <v>62</v>
      </c>
      <c r="E1796" t="s">
        <v>4590</v>
      </c>
      <c r="G1796" t="s">
        <v>4590</v>
      </c>
    </row>
    <row r="1797" spans="1:7">
      <c r="A1797" t="s">
        <v>172</v>
      </c>
      <c r="B1797">
        <v>2016</v>
      </c>
      <c r="C1797" t="b">
        <v>0</v>
      </c>
      <c r="D1797">
        <v>63</v>
      </c>
      <c r="E1797" t="s">
        <v>4590</v>
      </c>
      <c r="G1797" t="s">
        <v>4590</v>
      </c>
    </row>
    <row r="1798" spans="1:7">
      <c r="A1798" t="s">
        <v>172</v>
      </c>
      <c r="B1798">
        <v>2016</v>
      </c>
      <c r="C1798" t="b">
        <v>0</v>
      </c>
      <c r="D1798">
        <v>64</v>
      </c>
      <c r="E1798" t="s">
        <v>4590</v>
      </c>
      <c r="G1798" t="s">
        <v>4590</v>
      </c>
    </row>
    <row r="1799" spans="1:7">
      <c r="A1799" t="s">
        <v>172</v>
      </c>
      <c r="B1799">
        <v>2016</v>
      </c>
      <c r="C1799" t="b">
        <v>0</v>
      </c>
      <c r="D1799">
        <v>65</v>
      </c>
      <c r="E1799" t="s">
        <v>4590</v>
      </c>
      <c r="G1799" t="s">
        <v>4590</v>
      </c>
    </row>
    <row r="1800" spans="1:7">
      <c r="A1800" t="s">
        <v>172</v>
      </c>
      <c r="B1800">
        <v>2016</v>
      </c>
      <c r="C1800" t="b">
        <v>0</v>
      </c>
      <c r="D1800">
        <v>66</v>
      </c>
      <c r="E1800" t="s">
        <v>4590</v>
      </c>
      <c r="G1800" t="s">
        <v>4590</v>
      </c>
    </row>
    <row r="1801" spans="1:7">
      <c r="A1801" t="s">
        <v>172</v>
      </c>
      <c r="B1801">
        <v>2016</v>
      </c>
      <c r="C1801" t="b">
        <v>0</v>
      </c>
      <c r="D1801">
        <v>67</v>
      </c>
      <c r="E1801" t="s">
        <v>4590</v>
      </c>
      <c r="G1801" t="s">
        <v>4590</v>
      </c>
    </row>
    <row r="1802" spans="1:7">
      <c r="A1802" t="s">
        <v>172</v>
      </c>
      <c r="B1802">
        <v>2016</v>
      </c>
      <c r="C1802" t="b">
        <v>0</v>
      </c>
      <c r="D1802">
        <v>68</v>
      </c>
      <c r="E1802" t="s">
        <v>4590</v>
      </c>
      <c r="G1802" t="s">
        <v>4590</v>
      </c>
    </row>
    <row r="1803" spans="1:7">
      <c r="A1803" t="s">
        <v>172</v>
      </c>
      <c r="B1803">
        <v>2016</v>
      </c>
      <c r="C1803" t="b">
        <v>0</v>
      </c>
      <c r="D1803">
        <v>69</v>
      </c>
      <c r="E1803" t="s">
        <v>4590</v>
      </c>
      <c r="G1803" t="s">
        <v>4590</v>
      </c>
    </row>
    <row r="1804" spans="1:7">
      <c r="A1804" t="s">
        <v>172</v>
      </c>
      <c r="B1804">
        <v>2016</v>
      </c>
      <c r="C1804" t="b">
        <v>0</v>
      </c>
      <c r="D1804">
        <v>70</v>
      </c>
      <c r="E1804" t="s">
        <v>4590</v>
      </c>
      <c r="F1804" t="s">
        <v>7937</v>
      </c>
      <c r="G1804" t="s">
        <v>4590</v>
      </c>
    </row>
    <row r="1805" spans="1:7">
      <c r="A1805" t="s">
        <v>172</v>
      </c>
      <c r="B1805">
        <v>2016</v>
      </c>
      <c r="C1805" t="b">
        <v>0</v>
      </c>
      <c r="D1805">
        <v>71</v>
      </c>
      <c r="E1805" t="s">
        <v>4590</v>
      </c>
      <c r="G1805" t="s">
        <v>4590</v>
      </c>
    </row>
    <row r="1806" spans="1:7">
      <c r="A1806" t="s">
        <v>172</v>
      </c>
      <c r="B1806">
        <v>2016</v>
      </c>
      <c r="C1806" t="b">
        <v>0</v>
      </c>
      <c r="D1806">
        <v>72</v>
      </c>
      <c r="E1806" t="s">
        <v>4590</v>
      </c>
      <c r="G1806" t="s">
        <v>4590</v>
      </c>
    </row>
    <row r="1807" spans="1:7">
      <c r="A1807" t="s">
        <v>172</v>
      </c>
      <c r="B1807">
        <v>2016</v>
      </c>
      <c r="C1807" t="b">
        <v>0</v>
      </c>
      <c r="D1807">
        <v>73</v>
      </c>
      <c r="E1807" t="s">
        <v>4590</v>
      </c>
      <c r="G1807" t="s">
        <v>4590</v>
      </c>
    </row>
    <row r="1808" spans="1:7">
      <c r="A1808" t="s">
        <v>180</v>
      </c>
      <c r="B1808">
        <v>2013</v>
      </c>
      <c r="C1808" t="b">
        <v>0</v>
      </c>
      <c r="D1808">
        <v>1</v>
      </c>
      <c r="E1808" t="s">
        <v>4590</v>
      </c>
      <c r="G1808" t="s">
        <v>4590</v>
      </c>
    </row>
    <row r="1809" spans="1:7">
      <c r="A1809" t="s">
        <v>180</v>
      </c>
      <c r="B1809">
        <v>2013</v>
      </c>
      <c r="C1809" t="b">
        <v>0</v>
      </c>
      <c r="D1809">
        <v>2</v>
      </c>
      <c r="E1809" t="s">
        <v>4590</v>
      </c>
      <c r="G1809" t="s">
        <v>4590</v>
      </c>
    </row>
    <row r="1810" spans="1:7">
      <c r="A1810" t="s">
        <v>180</v>
      </c>
      <c r="B1810">
        <v>2013</v>
      </c>
      <c r="C1810" t="b">
        <v>0</v>
      </c>
      <c r="D1810">
        <v>3</v>
      </c>
      <c r="E1810" t="s">
        <v>4590</v>
      </c>
      <c r="G1810" t="s">
        <v>4590</v>
      </c>
    </row>
    <row r="1811" spans="1:7">
      <c r="A1811" t="s">
        <v>180</v>
      </c>
      <c r="B1811">
        <v>2013</v>
      </c>
      <c r="C1811" t="b">
        <v>0</v>
      </c>
      <c r="D1811">
        <v>4</v>
      </c>
      <c r="E1811" t="s">
        <v>4590</v>
      </c>
      <c r="G1811" t="s">
        <v>4590</v>
      </c>
    </row>
    <row r="1812" spans="1:7">
      <c r="A1812" t="s">
        <v>180</v>
      </c>
      <c r="B1812">
        <v>2013</v>
      </c>
      <c r="C1812" t="b">
        <v>0</v>
      </c>
      <c r="D1812">
        <v>5</v>
      </c>
      <c r="E1812" t="s">
        <v>4590</v>
      </c>
      <c r="G1812" t="s">
        <v>4590</v>
      </c>
    </row>
    <row r="1813" spans="1:7">
      <c r="A1813" t="s">
        <v>180</v>
      </c>
      <c r="B1813">
        <v>2013</v>
      </c>
      <c r="C1813" t="b">
        <v>0</v>
      </c>
      <c r="D1813">
        <v>6</v>
      </c>
      <c r="E1813" t="s">
        <v>4590</v>
      </c>
      <c r="G1813" t="s">
        <v>4590</v>
      </c>
    </row>
    <row r="1814" spans="1:7">
      <c r="A1814" t="s">
        <v>180</v>
      </c>
      <c r="B1814">
        <v>2013</v>
      </c>
      <c r="C1814" t="b">
        <v>0</v>
      </c>
      <c r="D1814">
        <v>7</v>
      </c>
      <c r="E1814" t="s">
        <v>4590</v>
      </c>
      <c r="G1814" t="s">
        <v>4590</v>
      </c>
    </row>
    <row r="1815" spans="1:7">
      <c r="A1815" t="s">
        <v>180</v>
      </c>
      <c r="B1815">
        <v>2013</v>
      </c>
      <c r="C1815" t="b">
        <v>0</v>
      </c>
      <c r="D1815">
        <v>8</v>
      </c>
      <c r="E1815" t="s">
        <v>4590</v>
      </c>
      <c r="G1815" t="s">
        <v>4590</v>
      </c>
    </row>
    <row r="1816" spans="1:7">
      <c r="A1816" t="s">
        <v>180</v>
      </c>
      <c r="B1816">
        <v>2013</v>
      </c>
      <c r="C1816" t="b">
        <v>0</v>
      </c>
      <c r="D1816">
        <v>9</v>
      </c>
      <c r="E1816" t="s">
        <v>4590</v>
      </c>
      <c r="G1816" t="s">
        <v>4590</v>
      </c>
    </row>
    <row r="1817" spans="1:7">
      <c r="A1817" t="s">
        <v>180</v>
      </c>
      <c r="B1817">
        <v>2013</v>
      </c>
      <c r="C1817" t="b">
        <v>0</v>
      </c>
      <c r="D1817">
        <v>10</v>
      </c>
      <c r="E1817" t="s">
        <v>4590</v>
      </c>
      <c r="G1817" t="s">
        <v>4590</v>
      </c>
    </row>
    <row r="1818" spans="1:7">
      <c r="A1818" t="s">
        <v>180</v>
      </c>
      <c r="B1818">
        <v>2013</v>
      </c>
      <c r="C1818" t="b">
        <v>0</v>
      </c>
      <c r="D1818">
        <v>11</v>
      </c>
      <c r="E1818" t="s">
        <v>4590</v>
      </c>
      <c r="G1818" t="s">
        <v>4590</v>
      </c>
    </row>
    <row r="1819" spans="1:7">
      <c r="A1819" t="s">
        <v>180</v>
      </c>
      <c r="B1819">
        <v>2013</v>
      </c>
      <c r="C1819" t="b">
        <v>0</v>
      </c>
      <c r="D1819">
        <v>12</v>
      </c>
      <c r="E1819" t="s">
        <v>4590</v>
      </c>
      <c r="G1819" t="s">
        <v>4590</v>
      </c>
    </row>
    <row r="1820" spans="1:7">
      <c r="A1820" t="s">
        <v>180</v>
      </c>
      <c r="B1820">
        <v>2013</v>
      </c>
      <c r="C1820" t="b">
        <v>0</v>
      </c>
      <c r="D1820">
        <v>13</v>
      </c>
      <c r="E1820" t="s">
        <v>4590</v>
      </c>
      <c r="G1820" t="s">
        <v>4590</v>
      </c>
    </row>
    <row r="1821" spans="1:7">
      <c r="A1821" t="s">
        <v>180</v>
      </c>
      <c r="B1821">
        <v>2014</v>
      </c>
      <c r="C1821" t="b">
        <v>0</v>
      </c>
      <c r="D1821">
        <v>1</v>
      </c>
      <c r="E1821" t="s">
        <v>4590</v>
      </c>
      <c r="G1821" t="s">
        <v>4590</v>
      </c>
    </row>
    <row r="1822" spans="1:7">
      <c r="A1822" t="s">
        <v>180</v>
      </c>
      <c r="B1822">
        <v>2014</v>
      </c>
      <c r="C1822" t="b">
        <v>0</v>
      </c>
      <c r="D1822">
        <v>2</v>
      </c>
      <c r="E1822" t="s">
        <v>4590</v>
      </c>
      <c r="G1822" t="s">
        <v>4590</v>
      </c>
    </row>
    <row r="1823" spans="1:7">
      <c r="A1823" t="s">
        <v>180</v>
      </c>
      <c r="B1823">
        <v>2014</v>
      </c>
      <c r="C1823" t="b">
        <v>0</v>
      </c>
      <c r="D1823">
        <v>3</v>
      </c>
      <c r="E1823" t="s">
        <v>4590</v>
      </c>
      <c r="G1823" t="s">
        <v>4590</v>
      </c>
    </row>
    <row r="1824" spans="1:7">
      <c r="A1824" t="s">
        <v>180</v>
      </c>
      <c r="B1824">
        <v>2014</v>
      </c>
      <c r="C1824" t="b">
        <v>0</v>
      </c>
      <c r="D1824">
        <v>4</v>
      </c>
      <c r="E1824" t="s">
        <v>4590</v>
      </c>
      <c r="G1824" t="s">
        <v>4590</v>
      </c>
    </row>
    <row r="1825" spans="1:7">
      <c r="A1825" t="s">
        <v>180</v>
      </c>
      <c r="B1825">
        <v>2014</v>
      </c>
      <c r="C1825" t="b">
        <v>0</v>
      </c>
      <c r="D1825">
        <v>5</v>
      </c>
      <c r="E1825" t="s">
        <v>4590</v>
      </c>
      <c r="G1825" t="s">
        <v>4590</v>
      </c>
    </row>
    <row r="1826" spans="1:7">
      <c r="A1826" t="s">
        <v>180</v>
      </c>
      <c r="B1826">
        <v>2014</v>
      </c>
      <c r="C1826" t="b">
        <v>0</v>
      </c>
      <c r="D1826">
        <v>6</v>
      </c>
      <c r="E1826" t="s">
        <v>4590</v>
      </c>
      <c r="G1826" t="s">
        <v>4590</v>
      </c>
    </row>
    <row r="1827" spans="1:7">
      <c r="A1827" t="s">
        <v>180</v>
      </c>
      <c r="B1827">
        <v>2014</v>
      </c>
      <c r="C1827" t="b">
        <v>0</v>
      </c>
      <c r="D1827">
        <v>7</v>
      </c>
      <c r="E1827" t="s">
        <v>4590</v>
      </c>
      <c r="G1827" t="s">
        <v>4590</v>
      </c>
    </row>
    <row r="1828" spans="1:7">
      <c r="A1828" t="s">
        <v>180</v>
      </c>
      <c r="B1828">
        <v>2014</v>
      </c>
      <c r="C1828" t="b">
        <v>0</v>
      </c>
      <c r="D1828">
        <v>8</v>
      </c>
      <c r="E1828" t="s">
        <v>4590</v>
      </c>
      <c r="G1828" t="s">
        <v>4590</v>
      </c>
    </row>
    <row r="1829" spans="1:7">
      <c r="A1829" t="s">
        <v>180</v>
      </c>
      <c r="B1829">
        <v>2014</v>
      </c>
      <c r="C1829" t="b">
        <v>0</v>
      </c>
      <c r="D1829">
        <v>9</v>
      </c>
      <c r="E1829" t="s">
        <v>4590</v>
      </c>
      <c r="G1829" t="s">
        <v>4590</v>
      </c>
    </row>
    <row r="1830" spans="1:7">
      <c r="A1830" t="s">
        <v>180</v>
      </c>
      <c r="B1830">
        <v>2014</v>
      </c>
      <c r="C1830" t="b">
        <v>0</v>
      </c>
      <c r="D1830">
        <v>10</v>
      </c>
      <c r="E1830" t="s">
        <v>4590</v>
      </c>
      <c r="G1830" t="s">
        <v>4590</v>
      </c>
    </row>
    <row r="1831" spans="1:7">
      <c r="A1831" t="s">
        <v>180</v>
      </c>
      <c r="B1831">
        <v>2014</v>
      </c>
      <c r="C1831" t="b">
        <v>0</v>
      </c>
      <c r="D1831">
        <v>11</v>
      </c>
      <c r="E1831" t="s">
        <v>4590</v>
      </c>
      <c r="G1831" t="s">
        <v>4590</v>
      </c>
    </row>
    <row r="1832" spans="1:7">
      <c r="A1832" t="s">
        <v>180</v>
      </c>
      <c r="B1832">
        <v>2014</v>
      </c>
      <c r="C1832" t="b">
        <v>0</v>
      </c>
      <c r="D1832">
        <v>12</v>
      </c>
      <c r="E1832" t="s">
        <v>4590</v>
      </c>
      <c r="G1832" t="s">
        <v>4590</v>
      </c>
    </row>
    <row r="1833" spans="1:7">
      <c r="A1833" t="s">
        <v>180</v>
      </c>
      <c r="B1833">
        <v>2014</v>
      </c>
      <c r="C1833" t="b">
        <v>0</v>
      </c>
      <c r="D1833">
        <v>13</v>
      </c>
      <c r="E1833" t="s">
        <v>4590</v>
      </c>
      <c r="G1833" t="s">
        <v>4590</v>
      </c>
    </row>
    <row r="1834" spans="1:7">
      <c r="A1834" t="s">
        <v>180</v>
      </c>
      <c r="B1834">
        <v>2014</v>
      </c>
      <c r="C1834" t="b">
        <v>0</v>
      </c>
      <c r="D1834">
        <v>14</v>
      </c>
      <c r="E1834" t="s">
        <v>4590</v>
      </c>
      <c r="G1834" t="s">
        <v>4590</v>
      </c>
    </row>
    <row r="1835" spans="1:7">
      <c r="A1835" t="s">
        <v>180</v>
      </c>
      <c r="B1835">
        <v>2014</v>
      </c>
      <c r="C1835" t="b">
        <v>0</v>
      </c>
      <c r="D1835">
        <v>15</v>
      </c>
      <c r="E1835" t="s">
        <v>4590</v>
      </c>
      <c r="F1835" t="s">
        <v>4658</v>
      </c>
      <c r="G1835" t="s">
        <v>4590</v>
      </c>
    </row>
    <row r="1836" spans="1:7">
      <c r="A1836" t="s">
        <v>180</v>
      </c>
      <c r="B1836">
        <v>2014</v>
      </c>
      <c r="C1836" t="b">
        <v>0</v>
      </c>
      <c r="D1836">
        <v>16</v>
      </c>
      <c r="E1836" t="s">
        <v>4590</v>
      </c>
      <c r="F1836" t="s">
        <v>4659</v>
      </c>
      <c r="G1836" t="s">
        <v>4590</v>
      </c>
    </row>
    <row r="1837" spans="1:7">
      <c r="A1837" t="s">
        <v>180</v>
      </c>
      <c r="B1837">
        <v>2014</v>
      </c>
      <c r="C1837" t="b">
        <v>0</v>
      </c>
      <c r="D1837">
        <v>17</v>
      </c>
      <c r="E1837" t="s">
        <v>4590</v>
      </c>
      <c r="G1837" t="s">
        <v>4590</v>
      </c>
    </row>
    <row r="1838" spans="1:7">
      <c r="A1838" t="s">
        <v>180</v>
      </c>
      <c r="B1838">
        <v>2014</v>
      </c>
      <c r="C1838" t="b">
        <v>0</v>
      </c>
      <c r="D1838">
        <v>18</v>
      </c>
      <c r="E1838" t="s">
        <v>4590</v>
      </c>
      <c r="G1838" t="s">
        <v>4590</v>
      </c>
    </row>
    <row r="1839" spans="1:7">
      <c r="A1839" t="s">
        <v>180</v>
      </c>
      <c r="B1839">
        <v>2014</v>
      </c>
      <c r="C1839" t="b">
        <v>0</v>
      </c>
      <c r="D1839">
        <v>19</v>
      </c>
      <c r="E1839" t="s">
        <v>4590</v>
      </c>
      <c r="F1839" t="s">
        <v>4660</v>
      </c>
      <c r="G1839" t="s">
        <v>4590</v>
      </c>
    </row>
    <row r="1840" spans="1:7">
      <c r="A1840" t="s">
        <v>180</v>
      </c>
      <c r="B1840">
        <v>2014</v>
      </c>
      <c r="C1840" t="b">
        <v>0</v>
      </c>
      <c r="D1840">
        <v>20</v>
      </c>
      <c r="E1840" t="s">
        <v>4590</v>
      </c>
      <c r="G1840" t="s">
        <v>4590</v>
      </c>
    </row>
    <row r="1841" spans="1:7">
      <c r="A1841" t="s">
        <v>180</v>
      </c>
      <c r="B1841">
        <v>2014</v>
      </c>
      <c r="C1841" t="b">
        <v>0</v>
      </c>
      <c r="D1841">
        <v>21</v>
      </c>
      <c r="E1841" t="s">
        <v>4590</v>
      </c>
      <c r="G1841" t="s">
        <v>4590</v>
      </c>
    </row>
    <row r="1842" spans="1:7">
      <c r="A1842" t="s">
        <v>180</v>
      </c>
      <c r="B1842">
        <v>2014</v>
      </c>
      <c r="C1842" t="b">
        <v>0</v>
      </c>
      <c r="D1842">
        <v>22</v>
      </c>
      <c r="E1842" t="s">
        <v>4590</v>
      </c>
      <c r="G1842" t="s">
        <v>4590</v>
      </c>
    </row>
    <row r="1843" spans="1:7">
      <c r="A1843" t="s">
        <v>180</v>
      </c>
      <c r="B1843">
        <v>2014</v>
      </c>
      <c r="C1843" t="b">
        <v>0</v>
      </c>
      <c r="D1843">
        <v>23</v>
      </c>
      <c r="E1843" t="s">
        <v>4590</v>
      </c>
      <c r="G1843" t="s">
        <v>4590</v>
      </c>
    </row>
    <row r="1844" spans="1:7">
      <c r="A1844" t="s">
        <v>180</v>
      </c>
      <c r="B1844">
        <v>2014</v>
      </c>
      <c r="C1844" t="b">
        <v>0</v>
      </c>
      <c r="D1844">
        <v>24</v>
      </c>
      <c r="E1844" t="s">
        <v>4590</v>
      </c>
      <c r="G1844" t="s">
        <v>4590</v>
      </c>
    </row>
    <row r="1845" spans="1:7">
      <c r="A1845" t="s">
        <v>180</v>
      </c>
      <c r="B1845">
        <v>2014</v>
      </c>
      <c r="C1845" t="b">
        <v>0</v>
      </c>
      <c r="D1845">
        <v>25</v>
      </c>
      <c r="E1845" t="s">
        <v>4590</v>
      </c>
      <c r="G1845" t="s">
        <v>4590</v>
      </c>
    </row>
    <row r="1846" spans="1:7">
      <c r="A1846" t="s">
        <v>180</v>
      </c>
      <c r="B1846">
        <v>2014</v>
      </c>
      <c r="C1846" t="b">
        <v>0</v>
      </c>
      <c r="D1846">
        <v>26</v>
      </c>
      <c r="E1846" t="s">
        <v>4590</v>
      </c>
      <c r="G1846" t="s">
        <v>4590</v>
      </c>
    </row>
    <row r="1847" spans="1:7">
      <c r="A1847" t="s">
        <v>180</v>
      </c>
      <c r="B1847">
        <v>2014</v>
      </c>
      <c r="C1847" t="b">
        <v>0</v>
      </c>
      <c r="D1847">
        <v>27</v>
      </c>
      <c r="E1847" t="s">
        <v>4590</v>
      </c>
      <c r="G1847" t="s">
        <v>4590</v>
      </c>
    </row>
    <row r="1848" spans="1:7">
      <c r="A1848" t="s">
        <v>180</v>
      </c>
      <c r="B1848">
        <v>2014</v>
      </c>
      <c r="C1848" t="b">
        <v>0</v>
      </c>
      <c r="D1848">
        <v>28</v>
      </c>
      <c r="E1848" t="s">
        <v>4590</v>
      </c>
      <c r="G1848" t="s">
        <v>4590</v>
      </c>
    </row>
    <row r="1849" spans="1:7">
      <c r="A1849" t="s">
        <v>180</v>
      </c>
      <c r="B1849">
        <v>2014</v>
      </c>
      <c r="C1849" t="b">
        <v>0</v>
      </c>
      <c r="D1849">
        <v>29</v>
      </c>
      <c r="E1849" t="s">
        <v>4590</v>
      </c>
      <c r="G1849" t="s">
        <v>4590</v>
      </c>
    </row>
    <row r="1850" spans="1:7">
      <c r="A1850" t="s">
        <v>180</v>
      </c>
      <c r="B1850">
        <v>2014</v>
      </c>
      <c r="C1850" t="b">
        <v>0</v>
      </c>
      <c r="D1850">
        <v>30</v>
      </c>
      <c r="E1850" t="s">
        <v>4590</v>
      </c>
      <c r="G1850" t="s">
        <v>4590</v>
      </c>
    </row>
    <row r="1851" spans="1:7">
      <c r="A1851" t="s">
        <v>180</v>
      </c>
      <c r="B1851">
        <v>2014</v>
      </c>
      <c r="C1851" t="b">
        <v>0</v>
      </c>
      <c r="D1851">
        <v>31</v>
      </c>
      <c r="E1851" t="s">
        <v>4590</v>
      </c>
      <c r="G1851" t="s">
        <v>4590</v>
      </c>
    </row>
    <row r="1852" spans="1:7">
      <c r="A1852" t="s">
        <v>180</v>
      </c>
      <c r="B1852">
        <v>2014</v>
      </c>
      <c r="C1852" t="b">
        <v>0</v>
      </c>
      <c r="D1852">
        <v>32</v>
      </c>
      <c r="E1852" t="s">
        <v>4590</v>
      </c>
      <c r="F1852" t="s">
        <v>4661</v>
      </c>
      <c r="G1852" t="s">
        <v>4590</v>
      </c>
    </row>
    <row r="1853" spans="1:7">
      <c r="A1853" t="s">
        <v>180</v>
      </c>
      <c r="B1853">
        <v>2014</v>
      </c>
      <c r="C1853" t="b">
        <v>0</v>
      </c>
      <c r="D1853">
        <v>33</v>
      </c>
      <c r="E1853" t="s">
        <v>4590</v>
      </c>
      <c r="G1853" t="s">
        <v>4590</v>
      </c>
    </row>
    <row r="1854" spans="1:7">
      <c r="A1854" t="s">
        <v>180</v>
      </c>
      <c r="B1854">
        <v>2014</v>
      </c>
      <c r="C1854" t="b">
        <v>0</v>
      </c>
      <c r="D1854">
        <v>34</v>
      </c>
      <c r="E1854" t="s">
        <v>4590</v>
      </c>
      <c r="G1854" t="s">
        <v>4590</v>
      </c>
    </row>
    <row r="1855" spans="1:7">
      <c r="A1855" t="s">
        <v>180</v>
      </c>
      <c r="B1855">
        <v>2014</v>
      </c>
      <c r="C1855" t="b">
        <v>0</v>
      </c>
      <c r="D1855">
        <v>35</v>
      </c>
      <c r="E1855" t="s">
        <v>4590</v>
      </c>
      <c r="F1855" t="s">
        <v>4662</v>
      </c>
      <c r="G1855" t="s">
        <v>4590</v>
      </c>
    </row>
    <row r="1856" spans="1:7">
      <c r="A1856" t="s">
        <v>180</v>
      </c>
      <c r="B1856">
        <v>2014</v>
      </c>
      <c r="C1856" t="b">
        <v>0</v>
      </c>
      <c r="D1856">
        <v>36</v>
      </c>
      <c r="E1856" t="s">
        <v>4590</v>
      </c>
      <c r="G1856" t="s">
        <v>4590</v>
      </c>
    </row>
    <row r="1857" spans="1:7">
      <c r="A1857" t="s">
        <v>180</v>
      </c>
      <c r="B1857">
        <v>2014</v>
      </c>
      <c r="C1857" t="b">
        <v>0</v>
      </c>
      <c r="D1857">
        <v>37</v>
      </c>
      <c r="E1857" t="s">
        <v>4590</v>
      </c>
      <c r="G1857" t="s">
        <v>4590</v>
      </c>
    </row>
    <row r="1858" spans="1:7">
      <c r="A1858" t="s">
        <v>180</v>
      </c>
      <c r="B1858">
        <v>2014</v>
      </c>
      <c r="C1858" t="b">
        <v>0</v>
      </c>
      <c r="D1858">
        <v>38</v>
      </c>
      <c r="E1858" t="s">
        <v>4590</v>
      </c>
      <c r="G1858" t="s">
        <v>4590</v>
      </c>
    </row>
    <row r="1859" spans="1:7">
      <c r="A1859" t="s">
        <v>180</v>
      </c>
      <c r="B1859">
        <v>2014</v>
      </c>
      <c r="C1859" t="b">
        <v>0</v>
      </c>
      <c r="D1859">
        <v>39</v>
      </c>
      <c r="E1859" t="s">
        <v>4590</v>
      </c>
      <c r="G1859" t="s">
        <v>4590</v>
      </c>
    </row>
    <row r="1860" spans="1:7">
      <c r="A1860" t="s">
        <v>180</v>
      </c>
      <c r="B1860">
        <v>2014</v>
      </c>
      <c r="C1860" t="b">
        <v>0</v>
      </c>
      <c r="D1860">
        <v>40</v>
      </c>
      <c r="E1860" t="s">
        <v>4590</v>
      </c>
      <c r="F1860" t="s">
        <v>4663</v>
      </c>
      <c r="G1860" t="s">
        <v>4590</v>
      </c>
    </row>
    <row r="1861" spans="1:7">
      <c r="A1861" t="s">
        <v>180</v>
      </c>
      <c r="B1861">
        <v>2014</v>
      </c>
      <c r="C1861" t="b">
        <v>0</v>
      </c>
      <c r="D1861">
        <v>41</v>
      </c>
      <c r="E1861" t="s">
        <v>4590</v>
      </c>
      <c r="G1861" t="s">
        <v>4590</v>
      </c>
    </row>
    <row r="1862" spans="1:7">
      <c r="A1862" t="s">
        <v>180</v>
      </c>
      <c r="B1862">
        <v>2014</v>
      </c>
      <c r="C1862" t="b">
        <v>0</v>
      </c>
      <c r="D1862">
        <v>42</v>
      </c>
      <c r="E1862" t="s">
        <v>4590</v>
      </c>
      <c r="G1862" t="s">
        <v>4590</v>
      </c>
    </row>
    <row r="1863" spans="1:7">
      <c r="A1863" t="s">
        <v>180</v>
      </c>
      <c r="B1863">
        <v>2014</v>
      </c>
      <c r="C1863" t="b">
        <v>0</v>
      </c>
      <c r="D1863">
        <v>43</v>
      </c>
      <c r="E1863" t="s">
        <v>4590</v>
      </c>
      <c r="G1863" t="s">
        <v>4590</v>
      </c>
    </row>
    <row r="1864" spans="1:7">
      <c r="A1864" t="s">
        <v>180</v>
      </c>
      <c r="B1864">
        <v>2014</v>
      </c>
      <c r="C1864" t="b">
        <v>0</v>
      </c>
      <c r="D1864">
        <v>44</v>
      </c>
      <c r="E1864" t="s">
        <v>4590</v>
      </c>
      <c r="G1864" t="s">
        <v>4590</v>
      </c>
    </row>
    <row r="1865" spans="1:7">
      <c r="A1865" t="s">
        <v>180</v>
      </c>
      <c r="B1865">
        <v>2014</v>
      </c>
      <c r="C1865" t="b">
        <v>0</v>
      </c>
      <c r="D1865">
        <v>45</v>
      </c>
      <c r="E1865" t="s">
        <v>4590</v>
      </c>
      <c r="G1865" t="s">
        <v>4590</v>
      </c>
    </row>
    <row r="1866" spans="1:7">
      <c r="A1866" t="s">
        <v>180</v>
      </c>
      <c r="B1866">
        <v>2014</v>
      </c>
      <c r="C1866" t="b">
        <v>0</v>
      </c>
      <c r="D1866">
        <v>46</v>
      </c>
      <c r="E1866" t="s">
        <v>4590</v>
      </c>
      <c r="F1866" t="s">
        <v>4664</v>
      </c>
      <c r="G1866" t="s">
        <v>4590</v>
      </c>
    </row>
    <row r="1867" spans="1:7">
      <c r="A1867" t="s">
        <v>180</v>
      </c>
      <c r="B1867">
        <v>2014</v>
      </c>
      <c r="C1867" t="b">
        <v>0</v>
      </c>
      <c r="D1867">
        <v>47</v>
      </c>
      <c r="E1867" t="s">
        <v>4590</v>
      </c>
      <c r="G1867" t="s">
        <v>4590</v>
      </c>
    </row>
    <row r="1868" spans="1:7">
      <c r="A1868" t="s">
        <v>180</v>
      </c>
      <c r="B1868">
        <v>2014</v>
      </c>
      <c r="C1868" t="b">
        <v>0</v>
      </c>
      <c r="D1868">
        <v>48</v>
      </c>
      <c r="E1868" t="s">
        <v>4590</v>
      </c>
      <c r="G1868" t="s">
        <v>4590</v>
      </c>
    </row>
    <row r="1869" spans="1:7">
      <c r="A1869" t="s">
        <v>180</v>
      </c>
      <c r="B1869">
        <v>2014</v>
      </c>
      <c r="C1869" t="b">
        <v>0</v>
      </c>
      <c r="D1869">
        <v>49</v>
      </c>
      <c r="E1869" t="s">
        <v>4590</v>
      </c>
      <c r="G1869" t="s">
        <v>4590</v>
      </c>
    </row>
    <row r="1870" spans="1:7">
      <c r="A1870" t="s">
        <v>180</v>
      </c>
      <c r="B1870">
        <v>2014</v>
      </c>
      <c r="C1870" t="b">
        <v>0</v>
      </c>
      <c r="D1870">
        <v>50</v>
      </c>
      <c r="E1870" t="s">
        <v>4590</v>
      </c>
      <c r="G1870" t="s">
        <v>4590</v>
      </c>
    </row>
    <row r="1871" spans="1:7">
      <c r="A1871" t="s">
        <v>180</v>
      </c>
      <c r="B1871">
        <v>2014</v>
      </c>
      <c r="C1871" t="b">
        <v>0</v>
      </c>
      <c r="D1871">
        <v>51</v>
      </c>
      <c r="E1871" t="s">
        <v>4590</v>
      </c>
      <c r="G1871" t="s">
        <v>4590</v>
      </c>
    </row>
    <row r="1872" spans="1:7">
      <c r="A1872" t="s">
        <v>180</v>
      </c>
      <c r="B1872">
        <v>2014</v>
      </c>
      <c r="C1872" t="b">
        <v>0</v>
      </c>
      <c r="D1872">
        <v>52</v>
      </c>
      <c r="E1872" t="s">
        <v>4590</v>
      </c>
      <c r="G1872" t="s">
        <v>4590</v>
      </c>
    </row>
    <row r="1873" spans="1:7">
      <c r="A1873" t="s">
        <v>180</v>
      </c>
      <c r="B1873">
        <v>2014</v>
      </c>
      <c r="C1873" t="b">
        <v>0</v>
      </c>
      <c r="D1873">
        <v>53</v>
      </c>
      <c r="E1873" t="s">
        <v>4590</v>
      </c>
      <c r="G1873" t="s">
        <v>4590</v>
      </c>
    </row>
    <row r="1874" spans="1:7">
      <c r="A1874" t="s">
        <v>180</v>
      </c>
      <c r="B1874">
        <v>2014</v>
      </c>
      <c r="C1874" t="b">
        <v>0</v>
      </c>
      <c r="D1874">
        <v>54</v>
      </c>
      <c r="E1874" t="s">
        <v>4590</v>
      </c>
      <c r="G1874" t="s">
        <v>4590</v>
      </c>
    </row>
    <row r="1875" spans="1:7">
      <c r="A1875" t="s">
        <v>180</v>
      </c>
      <c r="B1875">
        <v>2014</v>
      </c>
      <c r="C1875" t="b">
        <v>0</v>
      </c>
      <c r="D1875">
        <v>55</v>
      </c>
      <c r="E1875" t="s">
        <v>4590</v>
      </c>
      <c r="G1875" t="s">
        <v>4590</v>
      </c>
    </row>
    <row r="1876" spans="1:7">
      <c r="A1876" t="s">
        <v>180</v>
      </c>
      <c r="B1876">
        <v>2014</v>
      </c>
      <c r="C1876" t="b">
        <v>0</v>
      </c>
      <c r="D1876">
        <v>56</v>
      </c>
      <c r="E1876" t="s">
        <v>4590</v>
      </c>
      <c r="G1876" t="s">
        <v>4590</v>
      </c>
    </row>
    <row r="1877" spans="1:7">
      <c r="A1877" t="s">
        <v>180</v>
      </c>
      <c r="B1877">
        <v>2014</v>
      </c>
      <c r="C1877" t="b">
        <v>0</v>
      </c>
      <c r="D1877">
        <v>57</v>
      </c>
      <c r="E1877" t="s">
        <v>4590</v>
      </c>
      <c r="G1877" t="s">
        <v>4590</v>
      </c>
    </row>
    <row r="1878" spans="1:7">
      <c r="A1878" t="s">
        <v>180</v>
      </c>
      <c r="B1878">
        <v>2014</v>
      </c>
      <c r="C1878" t="b">
        <v>0</v>
      </c>
      <c r="D1878">
        <v>58</v>
      </c>
      <c r="E1878" t="s">
        <v>4590</v>
      </c>
      <c r="G1878" t="s">
        <v>4590</v>
      </c>
    </row>
    <row r="1879" spans="1:7">
      <c r="A1879" t="s">
        <v>180</v>
      </c>
      <c r="B1879">
        <v>2014</v>
      </c>
      <c r="C1879" t="b">
        <v>0</v>
      </c>
      <c r="D1879">
        <v>59</v>
      </c>
      <c r="E1879" t="s">
        <v>4590</v>
      </c>
      <c r="G1879" t="s">
        <v>4590</v>
      </c>
    </row>
    <row r="1880" spans="1:7">
      <c r="A1880" t="s">
        <v>180</v>
      </c>
      <c r="B1880">
        <v>2014</v>
      </c>
      <c r="C1880" t="b">
        <v>0</v>
      </c>
      <c r="D1880">
        <v>60</v>
      </c>
      <c r="E1880" t="s">
        <v>4590</v>
      </c>
      <c r="G1880" t="s">
        <v>4590</v>
      </c>
    </row>
    <row r="1881" spans="1:7">
      <c r="A1881" t="s">
        <v>180</v>
      </c>
      <c r="B1881">
        <v>2014</v>
      </c>
      <c r="C1881" t="b">
        <v>0</v>
      </c>
      <c r="D1881">
        <v>61</v>
      </c>
      <c r="E1881" t="s">
        <v>4590</v>
      </c>
      <c r="G1881" t="s">
        <v>4590</v>
      </c>
    </row>
    <row r="1882" spans="1:7">
      <c r="A1882" t="s">
        <v>180</v>
      </c>
      <c r="B1882">
        <v>2014</v>
      </c>
      <c r="C1882" t="b">
        <v>0</v>
      </c>
      <c r="D1882">
        <v>62</v>
      </c>
      <c r="E1882" t="s">
        <v>4590</v>
      </c>
      <c r="G1882" t="s">
        <v>4590</v>
      </c>
    </row>
    <row r="1883" spans="1:7">
      <c r="A1883" t="s">
        <v>180</v>
      </c>
      <c r="B1883">
        <v>2014</v>
      </c>
      <c r="C1883" t="b">
        <v>0</v>
      </c>
      <c r="D1883">
        <v>63</v>
      </c>
      <c r="E1883" t="s">
        <v>4590</v>
      </c>
      <c r="G1883" t="s">
        <v>4590</v>
      </c>
    </row>
    <row r="1884" spans="1:7">
      <c r="A1884" t="s">
        <v>180</v>
      </c>
      <c r="B1884">
        <v>2014</v>
      </c>
      <c r="C1884" t="b">
        <v>0</v>
      </c>
      <c r="D1884">
        <v>64</v>
      </c>
      <c r="E1884" t="s">
        <v>4590</v>
      </c>
      <c r="G1884" t="s">
        <v>4590</v>
      </c>
    </row>
    <row r="1885" spans="1:7">
      <c r="A1885" t="s">
        <v>180</v>
      </c>
      <c r="B1885">
        <v>2014</v>
      </c>
      <c r="C1885" t="b">
        <v>0</v>
      </c>
      <c r="D1885">
        <v>65</v>
      </c>
      <c r="E1885" t="s">
        <v>4590</v>
      </c>
      <c r="G1885" t="s">
        <v>4590</v>
      </c>
    </row>
    <row r="1886" spans="1:7">
      <c r="A1886" t="s">
        <v>180</v>
      </c>
      <c r="B1886">
        <v>2014</v>
      </c>
      <c r="C1886" t="b">
        <v>0</v>
      </c>
      <c r="D1886">
        <v>66</v>
      </c>
      <c r="E1886" t="s">
        <v>4590</v>
      </c>
      <c r="G1886" t="s">
        <v>4590</v>
      </c>
    </row>
    <row r="1887" spans="1:7">
      <c r="A1887" t="s">
        <v>180</v>
      </c>
      <c r="B1887">
        <v>2014</v>
      </c>
      <c r="C1887" t="b">
        <v>0</v>
      </c>
      <c r="D1887">
        <v>67</v>
      </c>
      <c r="E1887" t="s">
        <v>4590</v>
      </c>
      <c r="G1887" t="s">
        <v>4590</v>
      </c>
    </row>
    <row r="1888" spans="1:7">
      <c r="A1888" t="s">
        <v>180</v>
      </c>
      <c r="B1888">
        <v>2014</v>
      </c>
      <c r="C1888" t="b">
        <v>0</v>
      </c>
      <c r="D1888">
        <v>68</v>
      </c>
      <c r="E1888" t="s">
        <v>4590</v>
      </c>
      <c r="G1888" t="s">
        <v>4590</v>
      </c>
    </row>
    <row r="1889" spans="1:7">
      <c r="A1889" t="s">
        <v>180</v>
      </c>
      <c r="B1889">
        <v>2014</v>
      </c>
      <c r="C1889" t="b">
        <v>0</v>
      </c>
      <c r="D1889">
        <v>69</v>
      </c>
      <c r="E1889" t="s">
        <v>4590</v>
      </c>
      <c r="G1889" t="s">
        <v>4590</v>
      </c>
    </row>
    <row r="1890" spans="1:7">
      <c r="A1890" t="s">
        <v>180</v>
      </c>
      <c r="B1890">
        <v>2014</v>
      </c>
      <c r="C1890" t="b">
        <v>0</v>
      </c>
      <c r="D1890">
        <v>70</v>
      </c>
      <c r="E1890" t="s">
        <v>4590</v>
      </c>
      <c r="G1890" t="s">
        <v>4590</v>
      </c>
    </row>
    <row r="1891" spans="1:7">
      <c r="A1891" t="s">
        <v>180</v>
      </c>
      <c r="B1891">
        <v>2014</v>
      </c>
      <c r="C1891" t="b">
        <v>0</v>
      </c>
      <c r="D1891">
        <v>71</v>
      </c>
      <c r="E1891" t="s">
        <v>4590</v>
      </c>
      <c r="G1891" t="s">
        <v>4590</v>
      </c>
    </row>
    <row r="1892" spans="1:7">
      <c r="A1892" t="s">
        <v>180</v>
      </c>
      <c r="B1892">
        <v>2014</v>
      </c>
      <c r="C1892" t="b">
        <v>0</v>
      </c>
      <c r="D1892">
        <v>72</v>
      </c>
      <c r="E1892" t="s">
        <v>4590</v>
      </c>
      <c r="G1892" t="s">
        <v>4590</v>
      </c>
    </row>
    <row r="1893" spans="1:7">
      <c r="A1893" t="s">
        <v>180</v>
      </c>
      <c r="B1893">
        <v>2014</v>
      </c>
      <c r="C1893" t="b">
        <v>0</v>
      </c>
      <c r="D1893">
        <v>73</v>
      </c>
      <c r="E1893" t="s">
        <v>4590</v>
      </c>
      <c r="G1893" t="s">
        <v>4590</v>
      </c>
    </row>
    <row r="1894" spans="1:7">
      <c r="A1894" t="s">
        <v>180</v>
      </c>
      <c r="B1894">
        <v>2015</v>
      </c>
      <c r="C1894" t="b">
        <v>0</v>
      </c>
      <c r="D1894">
        <v>1</v>
      </c>
      <c r="E1894" t="s">
        <v>4590</v>
      </c>
      <c r="G1894" t="s">
        <v>4590</v>
      </c>
    </row>
    <row r="1895" spans="1:7">
      <c r="A1895" t="s">
        <v>180</v>
      </c>
      <c r="B1895">
        <v>2015</v>
      </c>
      <c r="C1895" t="b">
        <v>0</v>
      </c>
      <c r="D1895">
        <v>2</v>
      </c>
      <c r="E1895" t="s">
        <v>4590</v>
      </c>
      <c r="G1895" t="s">
        <v>4590</v>
      </c>
    </row>
    <row r="1896" spans="1:7">
      <c r="A1896" t="s">
        <v>180</v>
      </c>
      <c r="B1896">
        <v>2015</v>
      </c>
      <c r="C1896" t="b">
        <v>0</v>
      </c>
      <c r="D1896">
        <v>3</v>
      </c>
      <c r="E1896" t="s">
        <v>4590</v>
      </c>
      <c r="G1896" t="s">
        <v>4590</v>
      </c>
    </row>
    <row r="1897" spans="1:7">
      <c r="A1897" t="s">
        <v>180</v>
      </c>
      <c r="B1897">
        <v>2015</v>
      </c>
      <c r="C1897" t="b">
        <v>0</v>
      </c>
      <c r="D1897">
        <v>4</v>
      </c>
      <c r="E1897" t="s">
        <v>4590</v>
      </c>
      <c r="G1897" t="s">
        <v>4590</v>
      </c>
    </row>
    <row r="1898" spans="1:7">
      <c r="A1898" t="s">
        <v>180</v>
      </c>
      <c r="B1898">
        <v>2015</v>
      </c>
      <c r="C1898" t="b">
        <v>0</v>
      </c>
      <c r="D1898">
        <v>5</v>
      </c>
      <c r="E1898" t="s">
        <v>4590</v>
      </c>
      <c r="G1898" t="s">
        <v>4590</v>
      </c>
    </row>
    <row r="1899" spans="1:7">
      <c r="A1899" t="s">
        <v>180</v>
      </c>
      <c r="B1899">
        <v>2015</v>
      </c>
      <c r="C1899" t="b">
        <v>0</v>
      </c>
      <c r="D1899">
        <v>6</v>
      </c>
      <c r="E1899" t="s">
        <v>4590</v>
      </c>
      <c r="G1899" t="s">
        <v>4590</v>
      </c>
    </row>
    <row r="1900" spans="1:7">
      <c r="A1900" t="s">
        <v>180</v>
      </c>
      <c r="B1900">
        <v>2015</v>
      </c>
      <c r="C1900" t="b">
        <v>0</v>
      </c>
      <c r="D1900">
        <v>7</v>
      </c>
      <c r="E1900" t="s">
        <v>4590</v>
      </c>
      <c r="G1900" t="s">
        <v>4590</v>
      </c>
    </row>
    <row r="1901" spans="1:7">
      <c r="A1901" t="s">
        <v>180</v>
      </c>
      <c r="B1901">
        <v>2015</v>
      </c>
      <c r="C1901" t="b">
        <v>0</v>
      </c>
      <c r="D1901">
        <v>8</v>
      </c>
      <c r="E1901" t="s">
        <v>4590</v>
      </c>
      <c r="F1901" t="s">
        <v>7938</v>
      </c>
      <c r="G1901" t="s">
        <v>4590</v>
      </c>
    </row>
    <row r="1902" spans="1:7">
      <c r="A1902" t="s">
        <v>180</v>
      </c>
      <c r="B1902">
        <v>2015</v>
      </c>
      <c r="C1902" t="b">
        <v>0</v>
      </c>
      <c r="D1902">
        <v>9</v>
      </c>
      <c r="E1902" t="s">
        <v>4590</v>
      </c>
      <c r="G1902" t="s">
        <v>4590</v>
      </c>
    </row>
    <row r="1903" spans="1:7">
      <c r="A1903" t="s">
        <v>180</v>
      </c>
      <c r="B1903">
        <v>2015</v>
      </c>
      <c r="C1903" t="b">
        <v>0</v>
      </c>
      <c r="D1903">
        <v>10</v>
      </c>
      <c r="E1903" t="s">
        <v>4590</v>
      </c>
      <c r="F1903" t="s">
        <v>7939</v>
      </c>
      <c r="G1903" t="s">
        <v>4590</v>
      </c>
    </row>
    <row r="1904" spans="1:7">
      <c r="A1904" t="s">
        <v>180</v>
      </c>
      <c r="B1904">
        <v>2015</v>
      </c>
      <c r="C1904" t="b">
        <v>0</v>
      </c>
      <c r="D1904">
        <v>11</v>
      </c>
      <c r="E1904" t="s">
        <v>4590</v>
      </c>
      <c r="G1904" t="s">
        <v>4590</v>
      </c>
    </row>
    <row r="1905" spans="1:7">
      <c r="A1905" t="s">
        <v>180</v>
      </c>
      <c r="B1905">
        <v>2015</v>
      </c>
      <c r="C1905" t="b">
        <v>0</v>
      </c>
      <c r="D1905">
        <v>12</v>
      </c>
      <c r="E1905" t="s">
        <v>4590</v>
      </c>
      <c r="G1905" t="s">
        <v>4590</v>
      </c>
    </row>
    <row r="1906" spans="1:7">
      <c r="A1906" t="s">
        <v>180</v>
      </c>
      <c r="B1906">
        <v>2015</v>
      </c>
      <c r="C1906" t="b">
        <v>0</v>
      </c>
      <c r="D1906">
        <v>13</v>
      </c>
      <c r="E1906" t="s">
        <v>4590</v>
      </c>
      <c r="G1906" t="s">
        <v>4590</v>
      </c>
    </row>
    <row r="1907" spans="1:7">
      <c r="A1907" t="s">
        <v>180</v>
      </c>
      <c r="B1907">
        <v>2015</v>
      </c>
      <c r="C1907" t="b">
        <v>0</v>
      </c>
      <c r="D1907">
        <v>14</v>
      </c>
      <c r="E1907" t="s">
        <v>4590</v>
      </c>
      <c r="G1907" t="s">
        <v>4590</v>
      </c>
    </row>
    <row r="1908" spans="1:7">
      <c r="A1908" t="s">
        <v>180</v>
      </c>
      <c r="B1908">
        <v>2015</v>
      </c>
      <c r="C1908" t="b">
        <v>0</v>
      </c>
      <c r="D1908">
        <v>15</v>
      </c>
      <c r="E1908" t="s">
        <v>4590</v>
      </c>
      <c r="G1908" t="s">
        <v>4590</v>
      </c>
    </row>
    <row r="1909" spans="1:7">
      <c r="A1909" t="s">
        <v>180</v>
      </c>
      <c r="B1909">
        <v>2015</v>
      </c>
      <c r="C1909" t="b">
        <v>0</v>
      </c>
      <c r="D1909">
        <v>16</v>
      </c>
      <c r="E1909" t="s">
        <v>4590</v>
      </c>
      <c r="F1909" t="s">
        <v>4659</v>
      </c>
      <c r="G1909" t="s">
        <v>4590</v>
      </c>
    </row>
    <row r="1910" spans="1:7">
      <c r="A1910" t="s">
        <v>180</v>
      </c>
      <c r="B1910">
        <v>2015</v>
      </c>
      <c r="C1910" t="b">
        <v>0</v>
      </c>
      <c r="D1910">
        <v>17</v>
      </c>
      <c r="E1910" t="s">
        <v>4590</v>
      </c>
      <c r="G1910" t="s">
        <v>4590</v>
      </c>
    </row>
    <row r="1911" spans="1:7">
      <c r="A1911" t="s">
        <v>180</v>
      </c>
      <c r="B1911">
        <v>2015</v>
      </c>
      <c r="C1911" t="b">
        <v>0</v>
      </c>
      <c r="D1911">
        <v>18</v>
      </c>
      <c r="E1911" t="s">
        <v>4590</v>
      </c>
      <c r="G1911" t="s">
        <v>4590</v>
      </c>
    </row>
    <row r="1912" spans="1:7">
      <c r="A1912" t="s">
        <v>180</v>
      </c>
      <c r="B1912">
        <v>2015</v>
      </c>
      <c r="C1912" t="b">
        <v>0</v>
      </c>
      <c r="D1912">
        <v>19</v>
      </c>
      <c r="E1912" t="s">
        <v>4590</v>
      </c>
      <c r="G1912" t="s">
        <v>4590</v>
      </c>
    </row>
    <row r="1913" spans="1:7">
      <c r="A1913" t="s">
        <v>180</v>
      </c>
      <c r="B1913">
        <v>2015</v>
      </c>
      <c r="C1913" t="b">
        <v>0</v>
      </c>
      <c r="D1913">
        <v>20</v>
      </c>
      <c r="E1913" t="s">
        <v>4590</v>
      </c>
      <c r="G1913" t="s">
        <v>4590</v>
      </c>
    </row>
    <row r="1914" spans="1:7">
      <c r="A1914" t="s">
        <v>180</v>
      </c>
      <c r="B1914">
        <v>2015</v>
      </c>
      <c r="C1914" t="b">
        <v>0</v>
      </c>
      <c r="D1914">
        <v>21</v>
      </c>
      <c r="E1914" t="s">
        <v>4590</v>
      </c>
      <c r="G1914" t="s">
        <v>4590</v>
      </c>
    </row>
    <row r="1915" spans="1:7">
      <c r="A1915" t="s">
        <v>180</v>
      </c>
      <c r="B1915">
        <v>2015</v>
      </c>
      <c r="C1915" t="b">
        <v>0</v>
      </c>
      <c r="D1915">
        <v>22</v>
      </c>
      <c r="E1915" t="s">
        <v>4590</v>
      </c>
      <c r="G1915" t="s">
        <v>4590</v>
      </c>
    </row>
    <row r="1916" spans="1:7">
      <c r="A1916" t="s">
        <v>180</v>
      </c>
      <c r="B1916">
        <v>2015</v>
      </c>
      <c r="C1916" t="b">
        <v>0</v>
      </c>
      <c r="D1916">
        <v>23</v>
      </c>
      <c r="E1916" t="s">
        <v>4590</v>
      </c>
      <c r="G1916" t="s">
        <v>4590</v>
      </c>
    </row>
    <row r="1917" spans="1:7">
      <c r="A1917" t="s">
        <v>180</v>
      </c>
      <c r="B1917">
        <v>2015</v>
      </c>
      <c r="C1917" t="b">
        <v>0</v>
      </c>
      <c r="D1917">
        <v>24</v>
      </c>
      <c r="E1917" t="s">
        <v>4590</v>
      </c>
      <c r="G1917" t="s">
        <v>4590</v>
      </c>
    </row>
    <row r="1918" spans="1:7">
      <c r="A1918" t="s">
        <v>180</v>
      </c>
      <c r="B1918">
        <v>2015</v>
      </c>
      <c r="C1918" t="b">
        <v>0</v>
      </c>
      <c r="D1918">
        <v>25</v>
      </c>
      <c r="E1918" t="s">
        <v>4590</v>
      </c>
      <c r="G1918" t="s">
        <v>4590</v>
      </c>
    </row>
    <row r="1919" spans="1:7">
      <c r="A1919" t="s">
        <v>180</v>
      </c>
      <c r="B1919">
        <v>2015</v>
      </c>
      <c r="C1919" t="b">
        <v>0</v>
      </c>
      <c r="D1919">
        <v>26</v>
      </c>
      <c r="E1919" t="s">
        <v>4590</v>
      </c>
      <c r="G1919" t="s">
        <v>4590</v>
      </c>
    </row>
    <row r="1920" spans="1:7">
      <c r="A1920" t="s">
        <v>180</v>
      </c>
      <c r="B1920">
        <v>2015</v>
      </c>
      <c r="C1920" t="b">
        <v>0</v>
      </c>
      <c r="D1920">
        <v>27</v>
      </c>
      <c r="E1920" t="s">
        <v>4590</v>
      </c>
      <c r="G1920" t="s">
        <v>4590</v>
      </c>
    </row>
    <row r="1921" spans="1:7">
      <c r="A1921" t="s">
        <v>180</v>
      </c>
      <c r="B1921">
        <v>2015</v>
      </c>
      <c r="C1921" t="b">
        <v>0</v>
      </c>
      <c r="D1921">
        <v>28</v>
      </c>
      <c r="E1921" t="s">
        <v>4590</v>
      </c>
      <c r="G1921" t="s">
        <v>4590</v>
      </c>
    </row>
    <row r="1922" spans="1:7">
      <c r="A1922" t="s">
        <v>180</v>
      </c>
      <c r="B1922">
        <v>2015</v>
      </c>
      <c r="C1922" t="b">
        <v>0</v>
      </c>
      <c r="D1922">
        <v>29</v>
      </c>
      <c r="E1922" t="s">
        <v>4590</v>
      </c>
      <c r="G1922" t="s">
        <v>4590</v>
      </c>
    </row>
    <row r="1923" spans="1:7">
      <c r="A1923" t="s">
        <v>180</v>
      </c>
      <c r="B1923">
        <v>2015</v>
      </c>
      <c r="C1923" t="b">
        <v>0</v>
      </c>
      <c r="D1923">
        <v>30</v>
      </c>
      <c r="E1923" t="s">
        <v>4590</v>
      </c>
      <c r="G1923" t="s">
        <v>4590</v>
      </c>
    </row>
    <row r="1924" spans="1:7">
      <c r="A1924" t="s">
        <v>180</v>
      </c>
      <c r="B1924">
        <v>2015</v>
      </c>
      <c r="C1924" t="b">
        <v>0</v>
      </c>
      <c r="D1924">
        <v>31</v>
      </c>
      <c r="E1924" t="s">
        <v>4590</v>
      </c>
      <c r="G1924" t="s">
        <v>4590</v>
      </c>
    </row>
    <row r="1925" spans="1:7">
      <c r="A1925" t="s">
        <v>180</v>
      </c>
      <c r="B1925">
        <v>2015</v>
      </c>
      <c r="C1925" t="b">
        <v>0</v>
      </c>
      <c r="D1925">
        <v>32</v>
      </c>
      <c r="E1925" t="s">
        <v>4590</v>
      </c>
      <c r="G1925" t="s">
        <v>4590</v>
      </c>
    </row>
    <row r="1926" spans="1:7">
      <c r="A1926" t="s">
        <v>180</v>
      </c>
      <c r="B1926">
        <v>2015</v>
      </c>
      <c r="C1926" t="b">
        <v>0</v>
      </c>
      <c r="D1926">
        <v>33</v>
      </c>
      <c r="E1926" t="s">
        <v>4590</v>
      </c>
      <c r="G1926" t="s">
        <v>4590</v>
      </c>
    </row>
    <row r="1927" spans="1:7">
      <c r="A1927" t="s">
        <v>180</v>
      </c>
      <c r="B1927">
        <v>2015</v>
      </c>
      <c r="C1927" t="b">
        <v>0</v>
      </c>
      <c r="D1927">
        <v>34</v>
      </c>
      <c r="E1927" t="s">
        <v>4590</v>
      </c>
      <c r="G1927" t="s">
        <v>4590</v>
      </c>
    </row>
    <row r="1928" spans="1:7">
      <c r="A1928" t="s">
        <v>180</v>
      </c>
      <c r="B1928">
        <v>2015</v>
      </c>
      <c r="C1928" t="b">
        <v>0</v>
      </c>
      <c r="D1928">
        <v>35</v>
      </c>
      <c r="E1928" t="s">
        <v>4590</v>
      </c>
      <c r="G1928" t="s">
        <v>4590</v>
      </c>
    </row>
    <row r="1929" spans="1:7">
      <c r="A1929" t="s">
        <v>180</v>
      </c>
      <c r="B1929">
        <v>2015</v>
      </c>
      <c r="C1929" t="b">
        <v>0</v>
      </c>
      <c r="D1929">
        <v>36</v>
      </c>
      <c r="E1929" t="s">
        <v>4590</v>
      </c>
      <c r="G1929" t="s">
        <v>4590</v>
      </c>
    </row>
    <row r="1930" spans="1:7">
      <c r="A1930" t="s">
        <v>180</v>
      </c>
      <c r="B1930">
        <v>2015</v>
      </c>
      <c r="C1930" t="b">
        <v>0</v>
      </c>
      <c r="D1930">
        <v>37</v>
      </c>
      <c r="E1930" t="s">
        <v>4590</v>
      </c>
      <c r="G1930" t="s">
        <v>4590</v>
      </c>
    </row>
    <row r="1931" spans="1:7">
      <c r="A1931" t="s">
        <v>180</v>
      </c>
      <c r="B1931">
        <v>2015</v>
      </c>
      <c r="C1931" t="b">
        <v>0</v>
      </c>
      <c r="D1931">
        <v>38</v>
      </c>
      <c r="E1931" t="s">
        <v>4590</v>
      </c>
      <c r="G1931" t="s">
        <v>4590</v>
      </c>
    </row>
    <row r="1932" spans="1:7">
      <c r="A1932" t="s">
        <v>180</v>
      </c>
      <c r="B1932">
        <v>2015</v>
      </c>
      <c r="C1932" t="b">
        <v>0</v>
      </c>
      <c r="D1932">
        <v>39</v>
      </c>
      <c r="E1932" t="s">
        <v>4590</v>
      </c>
      <c r="G1932" t="s">
        <v>4590</v>
      </c>
    </row>
    <row r="1933" spans="1:7">
      <c r="A1933" t="s">
        <v>180</v>
      </c>
      <c r="B1933">
        <v>2015</v>
      </c>
      <c r="C1933" t="b">
        <v>0</v>
      </c>
      <c r="D1933">
        <v>40</v>
      </c>
      <c r="E1933" t="s">
        <v>4590</v>
      </c>
      <c r="F1933" t="s">
        <v>7940</v>
      </c>
      <c r="G1933" t="s">
        <v>4590</v>
      </c>
    </row>
    <row r="1934" spans="1:7">
      <c r="A1934" t="s">
        <v>180</v>
      </c>
      <c r="B1934">
        <v>2015</v>
      </c>
      <c r="C1934" t="b">
        <v>0</v>
      </c>
      <c r="D1934">
        <v>41</v>
      </c>
      <c r="E1934" t="s">
        <v>4590</v>
      </c>
      <c r="G1934" t="s">
        <v>4590</v>
      </c>
    </row>
    <row r="1935" spans="1:7">
      <c r="A1935" t="s">
        <v>180</v>
      </c>
      <c r="B1935">
        <v>2015</v>
      </c>
      <c r="C1935" t="b">
        <v>0</v>
      </c>
      <c r="D1935">
        <v>42</v>
      </c>
      <c r="E1935" t="s">
        <v>4590</v>
      </c>
      <c r="G1935" t="s">
        <v>4590</v>
      </c>
    </row>
    <row r="1936" spans="1:7">
      <c r="A1936" t="s">
        <v>180</v>
      </c>
      <c r="B1936">
        <v>2015</v>
      </c>
      <c r="C1936" t="b">
        <v>0</v>
      </c>
      <c r="D1936">
        <v>43</v>
      </c>
      <c r="E1936" t="s">
        <v>4590</v>
      </c>
      <c r="G1936" t="s">
        <v>4590</v>
      </c>
    </row>
    <row r="1937" spans="1:7">
      <c r="A1937" t="s">
        <v>180</v>
      </c>
      <c r="B1937">
        <v>2015</v>
      </c>
      <c r="C1937" t="b">
        <v>0</v>
      </c>
      <c r="D1937">
        <v>44</v>
      </c>
      <c r="E1937" t="s">
        <v>4590</v>
      </c>
      <c r="F1937" t="s">
        <v>7940</v>
      </c>
      <c r="G1937" t="s">
        <v>4590</v>
      </c>
    </row>
    <row r="1938" spans="1:7">
      <c r="A1938" t="s">
        <v>180</v>
      </c>
      <c r="B1938">
        <v>2015</v>
      </c>
      <c r="C1938" t="b">
        <v>0</v>
      </c>
      <c r="D1938">
        <v>45</v>
      </c>
      <c r="E1938" t="s">
        <v>4590</v>
      </c>
      <c r="G1938" t="s">
        <v>4590</v>
      </c>
    </row>
    <row r="1939" spans="1:7">
      <c r="A1939" t="s">
        <v>180</v>
      </c>
      <c r="B1939">
        <v>2015</v>
      </c>
      <c r="C1939" t="b">
        <v>0</v>
      </c>
      <c r="D1939">
        <v>46</v>
      </c>
      <c r="E1939" t="s">
        <v>4590</v>
      </c>
      <c r="G1939" t="s">
        <v>4590</v>
      </c>
    </row>
    <row r="1940" spans="1:7">
      <c r="A1940" t="s">
        <v>180</v>
      </c>
      <c r="B1940">
        <v>2015</v>
      </c>
      <c r="C1940" t="b">
        <v>0</v>
      </c>
      <c r="D1940">
        <v>47</v>
      </c>
      <c r="E1940" t="s">
        <v>4590</v>
      </c>
      <c r="G1940" t="s">
        <v>4590</v>
      </c>
    </row>
    <row r="1941" spans="1:7">
      <c r="A1941" t="s">
        <v>180</v>
      </c>
      <c r="B1941">
        <v>2015</v>
      </c>
      <c r="C1941" t="b">
        <v>0</v>
      </c>
      <c r="D1941">
        <v>48</v>
      </c>
      <c r="E1941" t="s">
        <v>4590</v>
      </c>
      <c r="G1941" t="s">
        <v>4590</v>
      </c>
    </row>
    <row r="1942" spans="1:7">
      <c r="A1942" t="s">
        <v>180</v>
      </c>
      <c r="B1942">
        <v>2015</v>
      </c>
      <c r="C1942" t="b">
        <v>0</v>
      </c>
      <c r="D1942">
        <v>49</v>
      </c>
      <c r="E1942" t="s">
        <v>4590</v>
      </c>
      <c r="F1942" t="s">
        <v>7941</v>
      </c>
      <c r="G1942" t="s">
        <v>4590</v>
      </c>
    </row>
    <row r="1943" spans="1:7">
      <c r="A1943" t="s">
        <v>180</v>
      </c>
      <c r="B1943">
        <v>2015</v>
      </c>
      <c r="C1943" t="b">
        <v>0</v>
      </c>
      <c r="D1943">
        <v>50</v>
      </c>
      <c r="E1943" t="s">
        <v>4590</v>
      </c>
      <c r="G1943" t="s">
        <v>4590</v>
      </c>
    </row>
    <row r="1944" spans="1:7">
      <c r="A1944" t="s">
        <v>180</v>
      </c>
      <c r="B1944">
        <v>2015</v>
      </c>
      <c r="C1944" t="b">
        <v>0</v>
      </c>
      <c r="D1944">
        <v>51</v>
      </c>
      <c r="E1944" t="s">
        <v>4590</v>
      </c>
      <c r="F1944" t="s">
        <v>7942</v>
      </c>
      <c r="G1944" t="s">
        <v>4590</v>
      </c>
    </row>
    <row r="1945" spans="1:7">
      <c r="A1945" t="s">
        <v>180</v>
      </c>
      <c r="B1945">
        <v>2015</v>
      </c>
      <c r="C1945" t="b">
        <v>0</v>
      </c>
      <c r="D1945">
        <v>52</v>
      </c>
      <c r="E1945" t="s">
        <v>4590</v>
      </c>
      <c r="G1945" t="s">
        <v>4590</v>
      </c>
    </row>
    <row r="1946" spans="1:7">
      <c r="A1946" t="s">
        <v>180</v>
      </c>
      <c r="B1946">
        <v>2015</v>
      </c>
      <c r="C1946" t="b">
        <v>0</v>
      </c>
      <c r="D1946">
        <v>53</v>
      </c>
      <c r="E1946" t="s">
        <v>4590</v>
      </c>
      <c r="G1946" t="s">
        <v>4590</v>
      </c>
    </row>
    <row r="1947" spans="1:7">
      <c r="A1947" t="s">
        <v>180</v>
      </c>
      <c r="B1947">
        <v>2015</v>
      </c>
      <c r="C1947" t="b">
        <v>0</v>
      </c>
      <c r="D1947">
        <v>54</v>
      </c>
      <c r="E1947" t="s">
        <v>4590</v>
      </c>
      <c r="G1947" t="s">
        <v>4590</v>
      </c>
    </row>
    <row r="1948" spans="1:7">
      <c r="A1948" t="s">
        <v>180</v>
      </c>
      <c r="B1948">
        <v>2015</v>
      </c>
      <c r="C1948" t="b">
        <v>0</v>
      </c>
      <c r="D1948">
        <v>55</v>
      </c>
      <c r="E1948" t="s">
        <v>4590</v>
      </c>
      <c r="G1948" t="s">
        <v>4590</v>
      </c>
    </row>
    <row r="1949" spans="1:7">
      <c r="A1949" t="s">
        <v>180</v>
      </c>
      <c r="B1949">
        <v>2015</v>
      </c>
      <c r="C1949" t="b">
        <v>0</v>
      </c>
      <c r="D1949">
        <v>56</v>
      </c>
      <c r="E1949" t="s">
        <v>4590</v>
      </c>
      <c r="G1949" t="s">
        <v>4590</v>
      </c>
    </row>
    <row r="1950" spans="1:7">
      <c r="A1950" t="s">
        <v>180</v>
      </c>
      <c r="B1950">
        <v>2015</v>
      </c>
      <c r="C1950" t="b">
        <v>0</v>
      </c>
      <c r="D1950">
        <v>57</v>
      </c>
      <c r="E1950" t="s">
        <v>4590</v>
      </c>
      <c r="F1950" t="s">
        <v>7943</v>
      </c>
      <c r="G1950" t="s">
        <v>4590</v>
      </c>
    </row>
    <row r="1951" spans="1:7">
      <c r="A1951" t="s">
        <v>180</v>
      </c>
      <c r="B1951">
        <v>2015</v>
      </c>
      <c r="C1951" t="b">
        <v>0</v>
      </c>
      <c r="D1951">
        <v>58</v>
      </c>
      <c r="E1951" t="s">
        <v>4590</v>
      </c>
      <c r="G1951" t="s">
        <v>4590</v>
      </c>
    </row>
    <row r="1952" spans="1:7">
      <c r="A1952" t="s">
        <v>180</v>
      </c>
      <c r="B1952">
        <v>2015</v>
      </c>
      <c r="C1952" t="b">
        <v>0</v>
      </c>
      <c r="D1952">
        <v>59</v>
      </c>
      <c r="E1952" t="s">
        <v>4590</v>
      </c>
      <c r="F1952" t="s">
        <v>7944</v>
      </c>
      <c r="G1952" t="s">
        <v>4590</v>
      </c>
    </row>
    <row r="1953" spans="1:7">
      <c r="A1953" t="s">
        <v>180</v>
      </c>
      <c r="B1953">
        <v>2015</v>
      </c>
      <c r="C1953" t="b">
        <v>0</v>
      </c>
      <c r="D1953">
        <v>60</v>
      </c>
      <c r="E1953" t="s">
        <v>4590</v>
      </c>
      <c r="F1953" t="s">
        <v>7945</v>
      </c>
      <c r="G1953" t="s">
        <v>4590</v>
      </c>
    </row>
    <row r="1954" spans="1:7">
      <c r="A1954" t="s">
        <v>180</v>
      </c>
      <c r="B1954">
        <v>2015</v>
      </c>
      <c r="C1954" t="b">
        <v>0</v>
      </c>
      <c r="D1954">
        <v>61</v>
      </c>
      <c r="E1954" s="15" t="s">
        <v>4590</v>
      </c>
      <c r="F1954" s="15" t="s">
        <v>7945</v>
      </c>
      <c r="G1954" t="s">
        <v>4590</v>
      </c>
    </row>
    <row r="1955" spans="1:7">
      <c r="A1955" t="s">
        <v>180</v>
      </c>
      <c r="B1955">
        <v>2015</v>
      </c>
      <c r="C1955" t="b">
        <v>0</v>
      </c>
      <c r="D1955">
        <v>62</v>
      </c>
      <c r="E1955" t="s">
        <v>4590</v>
      </c>
      <c r="G1955" t="s">
        <v>4590</v>
      </c>
    </row>
    <row r="1956" spans="1:7">
      <c r="A1956" t="s">
        <v>180</v>
      </c>
      <c r="B1956">
        <v>2015</v>
      </c>
      <c r="C1956" t="b">
        <v>0</v>
      </c>
      <c r="D1956">
        <v>63</v>
      </c>
      <c r="E1956" t="s">
        <v>4590</v>
      </c>
      <c r="F1956" t="s">
        <v>7946</v>
      </c>
      <c r="G1956" t="s">
        <v>4590</v>
      </c>
    </row>
    <row r="1957" spans="1:7">
      <c r="A1957" t="s">
        <v>180</v>
      </c>
      <c r="B1957">
        <v>2015</v>
      </c>
      <c r="C1957" t="b">
        <v>0</v>
      </c>
      <c r="D1957">
        <v>64</v>
      </c>
      <c r="E1957" t="s">
        <v>4590</v>
      </c>
      <c r="F1957" t="s">
        <v>7945</v>
      </c>
      <c r="G1957" t="s">
        <v>4590</v>
      </c>
    </row>
    <row r="1958" spans="1:7">
      <c r="A1958" t="s">
        <v>180</v>
      </c>
      <c r="B1958">
        <v>2015</v>
      </c>
      <c r="C1958" t="b">
        <v>0</v>
      </c>
      <c r="D1958">
        <v>65</v>
      </c>
      <c r="E1958" t="s">
        <v>4590</v>
      </c>
      <c r="F1958" t="s">
        <v>7945</v>
      </c>
      <c r="G1958" t="s">
        <v>4590</v>
      </c>
    </row>
    <row r="1959" spans="1:7">
      <c r="A1959" t="s">
        <v>180</v>
      </c>
      <c r="B1959">
        <v>2015</v>
      </c>
      <c r="C1959" t="b">
        <v>0</v>
      </c>
      <c r="D1959">
        <v>66</v>
      </c>
      <c r="E1959" t="s">
        <v>4590</v>
      </c>
      <c r="G1959" t="s">
        <v>4590</v>
      </c>
    </row>
    <row r="1960" spans="1:7">
      <c r="A1960" t="s">
        <v>180</v>
      </c>
      <c r="B1960">
        <v>2015</v>
      </c>
      <c r="C1960" t="b">
        <v>0</v>
      </c>
      <c r="D1960">
        <v>67</v>
      </c>
      <c r="E1960" t="s">
        <v>4590</v>
      </c>
      <c r="G1960" t="s">
        <v>4590</v>
      </c>
    </row>
    <row r="1961" spans="1:7">
      <c r="A1961" t="s">
        <v>180</v>
      </c>
      <c r="B1961">
        <v>2015</v>
      </c>
      <c r="C1961" t="b">
        <v>0</v>
      </c>
      <c r="D1961">
        <v>68</v>
      </c>
      <c r="E1961" t="s">
        <v>4590</v>
      </c>
      <c r="G1961" t="s">
        <v>4590</v>
      </c>
    </row>
    <row r="1962" spans="1:7">
      <c r="A1962" t="s">
        <v>180</v>
      </c>
      <c r="B1962">
        <v>2015</v>
      </c>
      <c r="C1962" t="b">
        <v>0</v>
      </c>
      <c r="D1962">
        <v>69</v>
      </c>
      <c r="E1962" t="s">
        <v>4590</v>
      </c>
      <c r="G1962" t="s">
        <v>4590</v>
      </c>
    </row>
    <row r="1963" spans="1:7">
      <c r="A1963" t="s">
        <v>180</v>
      </c>
      <c r="B1963">
        <v>2015</v>
      </c>
      <c r="C1963" t="b">
        <v>0</v>
      </c>
      <c r="D1963">
        <v>70</v>
      </c>
      <c r="E1963" t="s">
        <v>4590</v>
      </c>
      <c r="G1963" t="s">
        <v>4590</v>
      </c>
    </row>
    <row r="1964" spans="1:7">
      <c r="A1964" t="s">
        <v>180</v>
      </c>
      <c r="B1964">
        <v>2015</v>
      </c>
      <c r="C1964" t="b">
        <v>0</v>
      </c>
      <c r="D1964">
        <v>71</v>
      </c>
      <c r="E1964" t="s">
        <v>4590</v>
      </c>
      <c r="F1964" t="s">
        <v>7947</v>
      </c>
      <c r="G1964" t="s">
        <v>4590</v>
      </c>
    </row>
    <row r="1965" spans="1:7">
      <c r="A1965" t="s">
        <v>180</v>
      </c>
      <c r="B1965">
        <v>2015</v>
      </c>
      <c r="C1965" t="b">
        <v>0</v>
      </c>
      <c r="D1965">
        <v>72</v>
      </c>
      <c r="E1965" t="s">
        <v>4590</v>
      </c>
      <c r="F1965" t="s">
        <v>7948</v>
      </c>
      <c r="G1965" t="s">
        <v>4590</v>
      </c>
    </row>
    <row r="1966" spans="1:7">
      <c r="A1966" t="s">
        <v>180</v>
      </c>
      <c r="B1966">
        <v>2015</v>
      </c>
      <c r="C1966" t="b">
        <v>0</v>
      </c>
      <c r="D1966">
        <v>73</v>
      </c>
      <c r="E1966" t="s">
        <v>4590</v>
      </c>
      <c r="G1966" t="s">
        <v>4590</v>
      </c>
    </row>
    <row r="1967" spans="1:7">
      <c r="A1967" t="s">
        <v>180</v>
      </c>
      <c r="B1967">
        <v>2016</v>
      </c>
      <c r="C1967" t="b">
        <v>0</v>
      </c>
      <c r="D1967">
        <v>1</v>
      </c>
      <c r="E1967" t="s">
        <v>4590</v>
      </c>
      <c r="G1967" t="s">
        <v>4590</v>
      </c>
    </row>
    <row r="1968" spans="1:7">
      <c r="A1968" t="s">
        <v>180</v>
      </c>
      <c r="B1968">
        <v>2016</v>
      </c>
      <c r="C1968" t="b">
        <v>0</v>
      </c>
      <c r="D1968">
        <v>2</v>
      </c>
      <c r="E1968" t="s">
        <v>4590</v>
      </c>
      <c r="G1968" t="s">
        <v>4590</v>
      </c>
    </row>
    <row r="1969" spans="1:7">
      <c r="A1969" t="s">
        <v>180</v>
      </c>
      <c r="B1969">
        <v>2016</v>
      </c>
      <c r="C1969" t="b">
        <v>0</v>
      </c>
      <c r="D1969">
        <v>3</v>
      </c>
      <c r="E1969" t="s">
        <v>4590</v>
      </c>
      <c r="G1969" t="s">
        <v>4590</v>
      </c>
    </row>
    <row r="1970" spans="1:7">
      <c r="A1970" t="s">
        <v>180</v>
      </c>
      <c r="B1970">
        <v>2016</v>
      </c>
      <c r="C1970" t="b">
        <v>0</v>
      </c>
      <c r="D1970">
        <v>4</v>
      </c>
      <c r="E1970" t="s">
        <v>4590</v>
      </c>
      <c r="G1970" t="s">
        <v>4590</v>
      </c>
    </row>
    <row r="1971" spans="1:7">
      <c r="A1971" t="s">
        <v>180</v>
      </c>
      <c r="B1971">
        <v>2016</v>
      </c>
      <c r="C1971" t="b">
        <v>0</v>
      </c>
      <c r="D1971">
        <v>5</v>
      </c>
      <c r="E1971" t="s">
        <v>4590</v>
      </c>
      <c r="G1971" t="s">
        <v>4590</v>
      </c>
    </row>
    <row r="1972" spans="1:7">
      <c r="A1972" t="s">
        <v>180</v>
      </c>
      <c r="B1972">
        <v>2016</v>
      </c>
      <c r="C1972" t="b">
        <v>0</v>
      </c>
      <c r="D1972">
        <v>6</v>
      </c>
      <c r="E1972" t="s">
        <v>4590</v>
      </c>
      <c r="G1972" t="s">
        <v>4590</v>
      </c>
    </row>
    <row r="1973" spans="1:7">
      <c r="A1973" t="s">
        <v>180</v>
      </c>
      <c r="B1973">
        <v>2016</v>
      </c>
      <c r="C1973" t="b">
        <v>0</v>
      </c>
      <c r="D1973">
        <v>7</v>
      </c>
      <c r="E1973" t="s">
        <v>4590</v>
      </c>
      <c r="G1973" t="s">
        <v>4590</v>
      </c>
    </row>
    <row r="1974" spans="1:7">
      <c r="A1974" t="s">
        <v>180</v>
      </c>
      <c r="B1974">
        <v>2016</v>
      </c>
      <c r="C1974" t="b">
        <v>0</v>
      </c>
      <c r="D1974">
        <v>8</v>
      </c>
      <c r="E1974" t="s">
        <v>4590</v>
      </c>
      <c r="G1974" t="s">
        <v>4590</v>
      </c>
    </row>
    <row r="1975" spans="1:7">
      <c r="A1975" t="s">
        <v>180</v>
      </c>
      <c r="B1975">
        <v>2016</v>
      </c>
      <c r="C1975" t="b">
        <v>0</v>
      </c>
      <c r="D1975">
        <v>9</v>
      </c>
      <c r="E1975" t="s">
        <v>4590</v>
      </c>
      <c r="G1975" t="s">
        <v>4590</v>
      </c>
    </row>
    <row r="1976" spans="1:7">
      <c r="A1976" t="s">
        <v>180</v>
      </c>
      <c r="B1976">
        <v>2016</v>
      </c>
      <c r="C1976" t="b">
        <v>0</v>
      </c>
      <c r="D1976">
        <v>10</v>
      </c>
      <c r="E1976" t="s">
        <v>4590</v>
      </c>
      <c r="F1976" t="s">
        <v>7949</v>
      </c>
      <c r="G1976" t="s">
        <v>4590</v>
      </c>
    </row>
    <row r="1977" spans="1:7">
      <c r="A1977" t="s">
        <v>180</v>
      </c>
      <c r="B1977">
        <v>2016</v>
      </c>
      <c r="C1977" t="b">
        <v>0</v>
      </c>
      <c r="D1977">
        <v>11</v>
      </c>
      <c r="E1977" t="s">
        <v>4590</v>
      </c>
      <c r="G1977" t="s">
        <v>4590</v>
      </c>
    </row>
    <row r="1978" spans="1:7">
      <c r="A1978" t="s">
        <v>180</v>
      </c>
      <c r="B1978">
        <v>2016</v>
      </c>
      <c r="C1978" t="b">
        <v>0</v>
      </c>
      <c r="D1978">
        <v>12</v>
      </c>
      <c r="E1978" t="s">
        <v>4590</v>
      </c>
      <c r="G1978" t="s">
        <v>4590</v>
      </c>
    </row>
    <row r="1979" spans="1:7">
      <c r="A1979" t="s">
        <v>180</v>
      </c>
      <c r="B1979">
        <v>2016</v>
      </c>
      <c r="C1979" t="b">
        <v>0</v>
      </c>
      <c r="D1979">
        <v>13</v>
      </c>
      <c r="E1979" t="s">
        <v>4590</v>
      </c>
      <c r="F1979" t="s">
        <v>7950</v>
      </c>
      <c r="G1979" t="s">
        <v>4590</v>
      </c>
    </row>
    <row r="1980" spans="1:7">
      <c r="A1980" t="s">
        <v>180</v>
      </c>
      <c r="B1980">
        <v>2016</v>
      </c>
      <c r="C1980" t="b">
        <v>0</v>
      </c>
      <c r="D1980">
        <v>14</v>
      </c>
      <c r="E1980" t="s">
        <v>4590</v>
      </c>
      <c r="G1980" t="s">
        <v>4590</v>
      </c>
    </row>
    <row r="1981" spans="1:7">
      <c r="A1981" t="s">
        <v>180</v>
      </c>
      <c r="B1981">
        <v>2016</v>
      </c>
      <c r="C1981" t="b">
        <v>0</v>
      </c>
      <c r="D1981">
        <v>15</v>
      </c>
      <c r="E1981" t="s">
        <v>4590</v>
      </c>
      <c r="G1981" t="s">
        <v>4590</v>
      </c>
    </row>
    <row r="1982" spans="1:7">
      <c r="A1982" t="s">
        <v>180</v>
      </c>
      <c r="B1982">
        <v>2016</v>
      </c>
      <c r="C1982" t="b">
        <v>0</v>
      </c>
      <c r="D1982">
        <v>16</v>
      </c>
      <c r="E1982" t="s">
        <v>4590</v>
      </c>
      <c r="G1982" t="s">
        <v>4590</v>
      </c>
    </row>
    <row r="1983" spans="1:7">
      <c r="A1983" t="s">
        <v>180</v>
      </c>
      <c r="B1983">
        <v>2016</v>
      </c>
      <c r="C1983" t="b">
        <v>0</v>
      </c>
      <c r="D1983">
        <v>17</v>
      </c>
      <c r="E1983" t="s">
        <v>4590</v>
      </c>
      <c r="G1983" t="s">
        <v>4590</v>
      </c>
    </row>
    <row r="1984" spans="1:7">
      <c r="A1984" t="s">
        <v>180</v>
      </c>
      <c r="B1984">
        <v>2016</v>
      </c>
      <c r="C1984" t="b">
        <v>0</v>
      </c>
      <c r="D1984">
        <v>18</v>
      </c>
      <c r="E1984" t="s">
        <v>4590</v>
      </c>
      <c r="G1984" t="s">
        <v>4590</v>
      </c>
    </row>
    <row r="1985" spans="1:7">
      <c r="A1985" t="s">
        <v>180</v>
      </c>
      <c r="B1985">
        <v>2016</v>
      </c>
      <c r="C1985" t="b">
        <v>0</v>
      </c>
      <c r="D1985">
        <v>19</v>
      </c>
      <c r="E1985" t="s">
        <v>4590</v>
      </c>
      <c r="G1985" t="s">
        <v>4590</v>
      </c>
    </row>
    <row r="1986" spans="1:7">
      <c r="A1986" t="s">
        <v>180</v>
      </c>
      <c r="B1986">
        <v>2016</v>
      </c>
      <c r="C1986" t="b">
        <v>0</v>
      </c>
      <c r="D1986">
        <v>20</v>
      </c>
      <c r="E1986" t="s">
        <v>4590</v>
      </c>
      <c r="G1986" t="s">
        <v>4590</v>
      </c>
    </row>
    <row r="1987" spans="1:7">
      <c r="A1987" t="s">
        <v>180</v>
      </c>
      <c r="B1987">
        <v>2016</v>
      </c>
      <c r="C1987" t="b">
        <v>0</v>
      </c>
      <c r="D1987">
        <v>21</v>
      </c>
      <c r="E1987" t="s">
        <v>4590</v>
      </c>
      <c r="G1987" t="s">
        <v>4590</v>
      </c>
    </row>
    <row r="1988" spans="1:7">
      <c r="A1988" t="s">
        <v>180</v>
      </c>
      <c r="B1988">
        <v>2016</v>
      </c>
      <c r="C1988" t="b">
        <v>0</v>
      </c>
      <c r="D1988">
        <v>22</v>
      </c>
      <c r="E1988" t="s">
        <v>4590</v>
      </c>
      <c r="G1988" t="s">
        <v>4590</v>
      </c>
    </row>
    <row r="1989" spans="1:7">
      <c r="A1989" t="s">
        <v>180</v>
      </c>
      <c r="B1989">
        <v>2016</v>
      </c>
      <c r="C1989" t="b">
        <v>0</v>
      </c>
      <c r="D1989">
        <v>23</v>
      </c>
      <c r="E1989" t="s">
        <v>4590</v>
      </c>
      <c r="G1989" t="s">
        <v>4590</v>
      </c>
    </row>
    <row r="1990" spans="1:7">
      <c r="A1990" t="s">
        <v>180</v>
      </c>
      <c r="B1990">
        <v>2016</v>
      </c>
      <c r="C1990" t="b">
        <v>0</v>
      </c>
      <c r="D1990">
        <v>24</v>
      </c>
      <c r="E1990" t="s">
        <v>4590</v>
      </c>
      <c r="G1990" t="s">
        <v>4590</v>
      </c>
    </row>
    <row r="1991" spans="1:7">
      <c r="A1991" t="s">
        <v>180</v>
      </c>
      <c r="B1991">
        <v>2016</v>
      </c>
      <c r="C1991" t="b">
        <v>0</v>
      </c>
      <c r="D1991">
        <v>25</v>
      </c>
      <c r="E1991" t="s">
        <v>4590</v>
      </c>
      <c r="G1991" t="s">
        <v>4590</v>
      </c>
    </row>
    <row r="1992" spans="1:7">
      <c r="A1992" t="s">
        <v>180</v>
      </c>
      <c r="B1992">
        <v>2016</v>
      </c>
      <c r="C1992" t="b">
        <v>0</v>
      </c>
      <c r="D1992">
        <v>26</v>
      </c>
      <c r="E1992" t="s">
        <v>4590</v>
      </c>
      <c r="G1992" t="s">
        <v>4590</v>
      </c>
    </row>
    <row r="1993" spans="1:7">
      <c r="A1993" t="s">
        <v>180</v>
      </c>
      <c r="B1993">
        <v>2016</v>
      </c>
      <c r="C1993" t="b">
        <v>0</v>
      </c>
      <c r="D1993">
        <v>27</v>
      </c>
      <c r="E1993" t="s">
        <v>4590</v>
      </c>
      <c r="G1993" t="s">
        <v>4590</v>
      </c>
    </row>
    <row r="1994" spans="1:7">
      <c r="A1994" t="s">
        <v>180</v>
      </c>
      <c r="B1994">
        <v>2016</v>
      </c>
      <c r="C1994" t="b">
        <v>0</v>
      </c>
      <c r="D1994">
        <v>28</v>
      </c>
      <c r="E1994" t="s">
        <v>4590</v>
      </c>
      <c r="F1994" t="s">
        <v>7951</v>
      </c>
      <c r="G1994" t="s">
        <v>4590</v>
      </c>
    </row>
    <row r="1995" spans="1:7">
      <c r="A1995" t="s">
        <v>180</v>
      </c>
      <c r="B1995">
        <v>2016</v>
      </c>
      <c r="C1995" t="b">
        <v>0</v>
      </c>
      <c r="D1995">
        <v>29</v>
      </c>
      <c r="E1995" t="s">
        <v>4590</v>
      </c>
      <c r="G1995" t="s">
        <v>4590</v>
      </c>
    </row>
    <row r="1996" spans="1:7">
      <c r="A1996" t="s">
        <v>180</v>
      </c>
      <c r="B1996">
        <v>2016</v>
      </c>
      <c r="C1996" t="b">
        <v>0</v>
      </c>
      <c r="D1996">
        <v>30</v>
      </c>
      <c r="E1996" t="s">
        <v>4590</v>
      </c>
      <c r="G1996" t="s">
        <v>4590</v>
      </c>
    </row>
    <row r="1997" spans="1:7">
      <c r="A1997" t="s">
        <v>180</v>
      </c>
      <c r="B1997">
        <v>2016</v>
      </c>
      <c r="C1997" t="b">
        <v>0</v>
      </c>
      <c r="D1997">
        <v>31</v>
      </c>
      <c r="E1997" t="s">
        <v>4590</v>
      </c>
      <c r="G1997" t="s">
        <v>4590</v>
      </c>
    </row>
    <row r="1998" spans="1:7">
      <c r="A1998" t="s">
        <v>180</v>
      </c>
      <c r="B1998">
        <v>2016</v>
      </c>
      <c r="C1998" t="b">
        <v>0</v>
      </c>
      <c r="D1998">
        <v>32</v>
      </c>
      <c r="E1998" t="s">
        <v>4590</v>
      </c>
      <c r="G1998" t="s">
        <v>4590</v>
      </c>
    </row>
    <row r="1999" spans="1:7">
      <c r="A1999" t="s">
        <v>180</v>
      </c>
      <c r="B1999">
        <v>2016</v>
      </c>
      <c r="C1999" t="b">
        <v>0</v>
      </c>
      <c r="D1999">
        <v>33</v>
      </c>
      <c r="E1999" t="s">
        <v>4590</v>
      </c>
      <c r="G1999" t="s">
        <v>4590</v>
      </c>
    </row>
    <row r="2000" spans="1:7">
      <c r="A2000" t="s">
        <v>180</v>
      </c>
      <c r="B2000">
        <v>2016</v>
      </c>
      <c r="C2000" t="b">
        <v>0</v>
      </c>
      <c r="D2000">
        <v>34</v>
      </c>
      <c r="E2000" t="s">
        <v>4590</v>
      </c>
      <c r="G2000" t="s">
        <v>4590</v>
      </c>
    </row>
    <row r="2001" spans="1:7">
      <c r="A2001" t="s">
        <v>180</v>
      </c>
      <c r="B2001">
        <v>2016</v>
      </c>
      <c r="C2001" t="b">
        <v>0</v>
      </c>
      <c r="D2001">
        <v>35</v>
      </c>
      <c r="E2001" t="s">
        <v>4590</v>
      </c>
      <c r="G2001" t="s">
        <v>4590</v>
      </c>
    </row>
    <row r="2002" spans="1:7">
      <c r="A2002" t="s">
        <v>180</v>
      </c>
      <c r="B2002">
        <v>2016</v>
      </c>
      <c r="C2002" t="b">
        <v>0</v>
      </c>
      <c r="D2002">
        <v>36</v>
      </c>
      <c r="E2002" t="s">
        <v>4590</v>
      </c>
      <c r="G2002" t="s">
        <v>4590</v>
      </c>
    </row>
    <row r="2003" spans="1:7">
      <c r="A2003" t="s">
        <v>180</v>
      </c>
      <c r="B2003">
        <v>2016</v>
      </c>
      <c r="C2003" t="b">
        <v>0</v>
      </c>
      <c r="D2003">
        <v>37</v>
      </c>
      <c r="E2003" t="s">
        <v>4590</v>
      </c>
      <c r="G2003" t="s">
        <v>4590</v>
      </c>
    </row>
    <row r="2004" spans="1:7">
      <c r="A2004" t="s">
        <v>180</v>
      </c>
      <c r="B2004">
        <v>2016</v>
      </c>
      <c r="C2004" t="b">
        <v>0</v>
      </c>
      <c r="D2004">
        <v>38</v>
      </c>
      <c r="E2004" t="s">
        <v>4590</v>
      </c>
      <c r="F2004" t="s">
        <v>7952</v>
      </c>
      <c r="G2004" t="s">
        <v>4590</v>
      </c>
    </row>
    <row r="2005" spans="1:7">
      <c r="A2005" t="s">
        <v>180</v>
      </c>
      <c r="B2005">
        <v>2016</v>
      </c>
      <c r="C2005" t="b">
        <v>0</v>
      </c>
      <c r="D2005">
        <v>39</v>
      </c>
      <c r="E2005" t="s">
        <v>4590</v>
      </c>
      <c r="G2005" t="s">
        <v>4590</v>
      </c>
    </row>
    <row r="2006" spans="1:7">
      <c r="A2006" t="s">
        <v>180</v>
      </c>
      <c r="B2006">
        <v>2016</v>
      </c>
      <c r="C2006" t="b">
        <v>0</v>
      </c>
      <c r="D2006">
        <v>40</v>
      </c>
      <c r="E2006" t="s">
        <v>4590</v>
      </c>
      <c r="G2006" t="s">
        <v>4590</v>
      </c>
    </row>
    <row r="2007" spans="1:7">
      <c r="A2007" t="s">
        <v>180</v>
      </c>
      <c r="B2007">
        <v>2016</v>
      </c>
      <c r="C2007" t="b">
        <v>0</v>
      </c>
      <c r="D2007">
        <v>41</v>
      </c>
      <c r="E2007" t="s">
        <v>4590</v>
      </c>
      <c r="G2007" t="s">
        <v>4590</v>
      </c>
    </row>
    <row r="2008" spans="1:7">
      <c r="A2008" t="s">
        <v>180</v>
      </c>
      <c r="B2008">
        <v>2016</v>
      </c>
      <c r="C2008" t="b">
        <v>0</v>
      </c>
      <c r="D2008">
        <v>42</v>
      </c>
      <c r="E2008" t="s">
        <v>4590</v>
      </c>
      <c r="G2008" t="s">
        <v>4590</v>
      </c>
    </row>
    <row r="2009" spans="1:7">
      <c r="A2009" t="s">
        <v>180</v>
      </c>
      <c r="B2009">
        <v>2016</v>
      </c>
      <c r="C2009" t="b">
        <v>0</v>
      </c>
      <c r="D2009">
        <v>43</v>
      </c>
      <c r="E2009" t="s">
        <v>4590</v>
      </c>
      <c r="G2009" t="s">
        <v>4590</v>
      </c>
    </row>
    <row r="2010" spans="1:7">
      <c r="A2010" t="s">
        <v>180</v>
      </c>
      <c r="B2010">
        <v>2016</v>
      </c>
      <c r="C2010" t="b">
        <v>0</v>
      </c>
      <c r="D2010">
        <v>44</v>
      </c>
      <c r="E2010" t="s">
        <v>4590</v>
      </c>
      <c r="G2010" t="s">
        <v>4590</v>
      </c>
    </row>
    <row r="2011" spans="1:7">
      <c r="A2011" t="s">
        <v>180</v>
      </c>
      <c r="B2011">
        <v>2016</v>
      </c>
      <c r="C2011" t="b">
        <v>0</v>
      </c>
      <c r="D2011">
        <v>45</v>
      </c>
      <c r="E2011" t="s">
        <v>4590</v>
      </c>
      <c r="G2011" t="s">
        <v>4590</v>
      </c>
    </row>
    <row r="2012" spans="1:7">
      <c r="A2012" t="s">
        <v>180</v>
      </c>
      <c r="B2012">
        <v>2016</v>
      </c>
      <c r="C2012" t="b">
        <v>0</v>
      </c>
      <c r="D2012">
        <v>46</v>
      </c>
      <c r="E2012" t="s">
        <v>4590</v>
      </c>
      <c r="F2012" t="s">
        <v>7953</v>
      </c>
      <c r="G2012" t="s">
        <v>4590</v>
      </c>
    </row>
    <row r="2013" spans="1:7">
      <c r="A2013" t="s">
        <v>180</v>
      </c>
      <c r="B2013">
        <v>2016</v>
      </c>
      <c r="C2013" t="b">
        <v>0</v>
      </c>
      <c r="D2013">
        <v>47</v>
      </c>
      <c r="E2013" t="s">
        <v>4590</v>
      </c>
      <c r="F2013" t="s">
        <v>7954</v>
      </c>
      <c r="G2013" t="s">
        <v>4590</v>
      </c>
    </row>
    <row r="2014" spans="1:7">
      <c r="A2014" t="s">
        <v>180</v>
      </c>
      <c r="B2014">
        <v>2016</v>
      </c>
      <c r="C2014" t="b">
        <v>0</v>
      </c>
      <c r="D2014">
        <v>48</v>
      </c>
      <c r="E2014" t="s">
        <v>4590</v>
      </c>
      <c r="G2014" t="s">
        <v>4590</v>
      </c>
    </row>
    <row r="2015" spans="1:7">
      <c r="A2015" t="s">
        <v>180</v>
      </c>
      <c r="B2015">
        <v>2016</v>
      </c>
      <c r="C2015" t="b">
        <v>0</v>
      </c>
      <c r="D2015">
        <v>49</v>
      </c>
      <c r="E2015" t="s">
        <v>4590</v>
      </c>
      <c r="G2015" t="s">
        <v>4590</v>
      </c>
    </row>
    <row r="2016" spans="1:7">
      <c r="A2016" t="s">
        <v>180</v>
      </c>
      <c r="B2016">
        <v>2016</v>
      </c>
      <c r="C2016" t="b">
        <v>0</v>
      </c>
      <c r="D2016">
        <v>50</v>
      </c>
      <c r="E2016" t="s">
        <v>4590</v>
      </c>
      <c r="G2016" t="s">
        <v>4590</v>
      </c>
    </row>
    <row r="2017" spans="1:7">
      <c r="A2017" t="s">
        <v>180</v>
      </c>
      <c r="B2017">
        <v>2016</v>
      </c>
      <c r="C2017" t="b">
        <v>0</v>
      </c>
      <c r="D2017">
        <v>51</v>
      </c>
      <c r="E2017" t="s">
        <v>4590</v>
      </c>
      <c r="F2017" t="s">
        <v>7955</v>
      </c>
      <c r="G2017" t="s">
        <v>4590</v>
      </c>
    </row>
    <row r="2018" spans="1:7">
      <c r="A2018" t="s">
        <v>180</v>
      </c>
      <c r="B2018">
        <v>2016</v>
      </c>
      <c r="C2018" t="b">
        <v>0</v>
      </c>
      <c r="D2018">
        <v>52</v>
      </c>
      <c r="E2018" t="s">
        <v>4590</v>
      </c>
      <c r="G2018" t="s">
        <v>4590</v>
      </c>
    </row>
    <row r="2019" spans="1:7">
      <c r="A2019" t="s">
        <v>180</v>
      </c>
      <c r="B2019">
        <v>2016</v>
      </c>
      <c r="C2019" t="b">
        <v>0</v>
      </c>
      <c r="D2019">
        <v>53</v>
      </c>
      <c r="E2019" t="s">
        <v>4590</v>
      </c>
      <c r="G2019" t="s">
        <v>4590</v>
      </c>
    </row>
    <row r="2020" spans="1:7">
      <c r="A2020" t="s">
        <v>180</v>
      </c>
      <c r="B2020">
        <v>2016</v>
      </c>
      <c r="C2020" t="b">
        <v>0</v>
      </c>
      <c r="D2020">
        <v>54</v>
      </c>
      <c r="E2020" t="s">
        <v>4590</v>
      </c>
      <c r="G2020" t="s">
        <v>4590</v>
      </c>
    </row>
    <row r="2021" spans="1:7">
      <c r="A2021" t="s">
        <v>180</v>
      </c>
      <c r="B2021">
        <v>2016</v>
      </c>
      <c r="C2021" t="b">
        <v>0</v>
      </c>
      <c r="D2021">
        <v>55</v>
      </c>
      <c r="E2021" t="s">
        <v>4590</v>
      </c>
      <c r="G2021" t="s">
        <v>4590</v>
      </c>
    </row>
    <row r="2022" spans="1:7">
      <c r="A2022" t="s">
        <v>180</v>
      </c>
      <c r="B2022">
        <v>2016</v>
      </c>
      <c r="C2022" t="b">
        <v>0</v>
      </c>
      <c r="D2022">
        <v>56</v>
      </c>
      <c r="E2022" t="s">
        <v>4590</v>
      </c>
      <c r="G2022" t="s">
        <v>4590</v>
      </c>
    </row>
    <row r="2023" spans="1:7">
      <c r="A2023" t="s">
        <v>180</v>
      </c>
      <c r="B2023">
        <v>2016</v>
      </c>
      <c r="C2023" t="b">
        <v>0</v>
      </c>
      <c r="D2023">
        <v>57</v>
      </c>
      <c r="E2023" t="s">
        <v>4590</v>
      </c>
      <c r="F2023" t="s">
        <v>7956</v>
      </c>
      <c r="G2023" t="s">
        <v>4590</v>
      </c>
    </row>
    <row r="2024" spans="1:7">
      <c r="A2024" t="s">
        <v>180</v>
      </c>
      <c r="B2024">
        <v>2016</v>
      </c>
      <c r="C2024" t="b">
        <v>0</v>
      </c>
      <c r="D2024">
        <v>58</v>
      </c>
      <c r="E2024" t="s">
        <v>4590</v>
      </c>
      <c r="F2024" t="s">
        <v>7957</v>
      </c>
      <c r="G2024" t="s">
        <v>4590</v>
      </c>
    </row>
    <row r="2025" spans="1:7">
      <c r="A2025" t="s">
        <v>180</v>
      </c>
      <c r="B2025">
        <v>2016</v>
      </c>
      <c r="C2025" t="b">
        <v>0</v>
      </c>
      <c r="D2025">
        <v>59</v>
      </c>
      <c r="E2025" t="s">
        <v>4590</v>
      </c>
      <c r="F2025" t="s">
        <v>7958</v>
      </c>
      <c r="G2025" t="s">
        <v>4590</v>
      </c>
    </row>
    <row r="2026" spans="1:7">
      <c r="A2026" t="s">
        <v>180</v>
      </c>
      <c r="B2026">
        <v>2016</v>
      </c>
      <c r="C2026" t="b">
        <v>0</v>
      </c>
      <c r="D2026">
        <v>60</v>
      </c>
      <c r="E2026" t="s">
        <v>4590</v>
      </c>
      <c r="G2026" t="s">
        <v>4590</v>
      </c>
    </row>
    <row r="2027" spans="1:7">
      <c r="A2027" t="s">
        <v>180</v>
      </c>
      <c r="B2027">
        <v>2016</v>
      </c>
      <c r="C2027" t="b">
        <v>0</v>
      </c>
      <c r="D2027">
        <v>61</v>
      </c>
      <c r="E2027" t="s">
        <v>4590</v>
      </c>
      <c r="G2027" t="s">
        <v>4590</v>
      </c>
    </row>
    <row r="2028" spans="1:7">
      <c r="A2028" t="s">
        <v>180</v>
      </c>
      <c r="B2028">
        <v>2016</v>
      </c>
      <c r="C2028" t="b">
        <v>0</v>
      </c>
      <c r="D2028">
        <v>62</v>
      </c>
      <c r="E2028" t="s">
        <v>4590</v>
      </c>
      <c r="G2028" t="s">
        <v>4590</v>
      </c>
    </row>
    <row r="2029" spans="1:7">
      <c r="A2029" t="s">
        <v>180</v>
      </c>
      <c r="B2029">
        <v>2016</v>
      </c>
      <c r="C2029" t="b">
        <v>0</v>
      </c>
      <c r="D2029">
        <v>63</v>
      </c>
      <c r="E2029" t="s">
        <v>4590</v>
      </c>
      <c r="G2029" t="s">
        <v>4590</v>
      </c>
    </row>
    <row r="2030" spans="1:7">
      <c r="A2030" t="s">
        <v>180</v>
      </c>
      <c r="B2030">
        <v>2016</v>
      </c>
      <c r="C2030" t="b">
        <v>0</v>
      </c>
      <c r="D2030">
        <v>64</v>
      </c>
      <c r="E2030" t="s">
        <v>4590</v>
      </c>
      <c r="G2030" t="s">
        <v>4590</v>
      </c>
    </row>
    <row r="2031" spans="1:7">
      <c r="A2031" t="s">
        <v>180</v>
      </c>
      <c r="B2031">
        <v>2016</v>
      </c>
      <c r="C2031" t="b">
        <v>0</v>
      </c>
      <c r="D2031">
        <v>65</v>
      </c>
      <c r="E2031" t="s">
        <v>4590</v>
      </c>
      <c r="G2031" t="s">
        <v>4590</v>
      </c>
    </row>
    <row r="2032" spans="1:7">
      <c r="A2032" t="s">
        <v>180</v>
      </c>
      <c r="B2032">
        <v>2016</v>
      </c>
      <c r="C2032" t="b">
        <v>0</v>
      </c>
      <c r="D2032">
        <v>66</v>
      </c>
      <c r="E2032" t="s">
        <v>4590</v>
      </c>
      <c r="G2032" t="s">
        <v>4590</v>
      </c>
    </row>
    <row r="2033" spans="1:7">
      <c r="A2033" t="s">
        <v>180</v>
      </c>
      <c r="B2033">
        <v>2016</v>
      </c>
      <c r="C2033" t="b">
        <v>0</v>
      </c>
      <c r="D2033">
        <v>67</v>
      </c>
      <c r="E2033" t="s">
        <v>4590</v>
      </c>
      <c r="G2033" t="s">
        <v>4590</v>
      </c>
    </row>
    <row r="2034" spans="1:7">
      <c r="A2034" t="s">
        <v>180</v>
      </c>
      <c r="B2034">
        <v>2016</v>
      </c>
      <c r="C2034" t="b">
        <v>0</v>
      </c>
      <c r="D2034">
        <v>68</v>
      </c>
      <c r="E2034" t="s">
        <v>4590</v>
      </c>
      <c r="G2034" t="s">
        <v>4590</v>
      </c>
    </row>
    <row r="2035" spans="1:7">
      <c r="A2035" t="s">
        <v>180</v>
      </c>
      <c r="B2035">
        <v>2016</v>
      </c>
      <c r="C2035" t="b">
        <v>0</v>
      </c>
      <c r="D2035">
        <v>69</v>
      </c>
      <c r="E2035" t="s">
        <v>4590</v>
      </c>
      <c r="G2035" t="s">
        <v>4590</v>
      </c>
    </row>
    <row r="2036" spans="1:7">
      <c r="A2036" t="s">
        <v>180</v>
      </c>
      <c r="B2036">
        <v>2016</v>
      </c>
      <c r="C2036" t="b">
        <v>0</v>
      </c>
      <c r="D2036">
        <v>70</v>
      </c>
      <c r="E2036" t="s">
        <v>4590</v>
      </c>
      <c r="G2036" t="s">
        <v>4590</v>
      </c>
    </row>
    <row r="2037" spans="1:7">
      <c r="A2037" t="s">
        <v>180</v>
      </c>
      <c r="B2037">
        <v>2016</v>
      </c>
      <c r="C2037" t="b">
        <v>0</v>
      </c>
      <c r="D2037">
        <v>71</v>
      </c>
      <c r="E2037" t="s">
        <v>4590</v>
      </c>
      <c r="G2037" t="s">
        <v>4590</v>
      </c>
    </row>
    <row r="2038" spans="1:7">
      <c r="A2038" t="s">
        <v>180</v>
      </c>
      <c r="B2038">
        <v>2016</v>
      </c>
      <c r="C2038" t="b">
        <v>0</v>
      </c>
      <c r="D2038">
        <v>72</v>
      </c>
      <c r="E2038" t="s">
        <v>4590</v>
      </c>
      <c r="G2038" t="s">
        <v>4590</v>
      </c>
    </row>
    <row r="2039" spans="1:7">
      <c r="A2039" t="s">
        <v>180</v>
      </c>
      <c r="B2039">
        <v>2016</v>
      </c>
      <c r="C2039" t="b">
        <v>0</v>
      </c>
      <c r="D2039">
        <v>73</v>
      </c>
      <c r="E2039" t="s">
        <v>4590</v>
      </c>
      <c r="G2039" t="s">
        <v>4590</v>
      </c>
    </row>
    <row r="2040" spans="1:7">
      <c r="A2040" t="s">
        <v>192</v>
      </c>
      <c r="B2040">
        <v>2013</v>
      </c>
      <c r="C2040" t="b">
        <v>0</v>
      </c>
      <c r="D2040">
        <v>1</v>
      </c>
      <c r="E2040" t="s">
        <v>4590</v>
      </c>
      <c r="F2040" t="s">
        <v>7959</v>
      </c>
      <c r="G2040" t="s">
        <v>4590</v>
      </c>
    </row>
    <row r="2041" spans="1:7">
      <c r="A2041" t="s">
        <v>192</v>
      </c>
      <c r="B2041">
        <v>2013</v>
      </c>
      <c r="C2041" t="b">
        <v>0</v>
      </c>
      <c r="D2041">
        <v>2</v>
      </c>
      <c r="E2041" t="s">
        <v>4590</v>
      </c>
      <c r="G2041" t="s">
        <v>4590</v>
      </c>
    </row>
    <row r="2042" spans="1:7">
      <c r="A2042" t="s">
        <v>192</v>
      </c>
      <c r="B2042">
        <v>2013</v>
      </c>
      <c r="C2042" t="b">
        <v>0</v>
      </c>
      <c r="D2042">
        <v>3</v>
      </c>
      <c r="E2042" t="s">
        <v>4590</v>
      </c>
      <c r="G2042" t="s">
        <v>4590</v>
      </c>
    </row>
    <row r="2043" spans="1:7">
      <c r="A2043" t="s">
        <v>192</v>
      </c>
      <c r="B2043">
        <v>2013</v>
      </c>
      <c r="C2043" t="b">
        <v>0</v>
      </c>
      <c r="D2043">
        <v>4</v>
      </c>
      <c r="E2043" t="s">
        <v>4590</v>
      </c>
      <c r="G2043" t="s">
        <v>4590</v>
      </c>
    </row>
    <row r="2044" spans="1:7">
      <c r="A2044" t="s">
        <v>192</v>
      </c>
      <c r="B2044">
        <v>2013</v>
      </c>
      <c r="C2044" t="b">
        <v>0</v>
      </c>
      <c r="D2044">
        <v>5</v>
      </c>
      <c r="E2044" t="s">
        <v>4590</v>
      </c>
      <c r="F2044" t="s">
        <v>7960</v>
      </c>
      <c r="G2044" t="s">
        <v>4590</v>
      </c>
    </row>
    <row r="2045" spans="1:7">
      <c r="A2045" t="s">
        <v>192</v>
      </c>
      <c r="B2045">
        <v>2013</v>
      </c>
      <c r="C2045" t="b">
        <v>0</v>
      </c>
      <c r="D2045">
        <v>6</v>
      </c>
      <c r="E2045" t="s">
        <v>4590</v>
      </c>
      <c r="F2045" t="s">
        <v>4665</v>
      </c>
      <c r="G2045" t="s">
        <v>4590</v>
      </c>
    </row>
    <row r="2046" spans="1:7">
      <c r="A2046" t="s">
        <v>192</v>
      </c>
      <c r="B2046">
        <v>2013</v>
      </c>
      <c r="C2046" t="b">
        <v>0</v>
      </c>
      <c r="D2046">
        <v>7</v>
      </c>
      <c r="E2046" t="s">
        <v>4590</v>
      </c>
      <c r="F2046" t="s">
        <v>4666</v>
      </c>
      <c r="G2046" t="s">
        <v>4590</v>
      </c>
    </row>
    <row r="2047" spans="1:7">
      <c r="A2047" t="s">
        <v>192</v>
      </c>
      <c r="B2047">
        <v>2013</v>
      </c>
      <c r="C2047" t="b">
        <v>0</v>
      </c>
      <c r="D2047">
        <v>8</v>
      </c>
      <c r="E2047" t="s">
        <v>4590</v>
      </c>
      <c r="F2047" t="s">
        <v>4667</v>
      </c>
      <c r="G2047" t="s">
        <v>4590</v>
      </c>
    </row>
    <row r="2048" spans="1:7">
      <c r="A2048" t="s">
        <v>192</v>
      </c>
      <c r="B2048">
        <v>2013</v>
      </c>
      <c r="C2048" t="b">
        <v>0</v>
      </c>
      <c r="D2048">
        <v>9</v>
      </c>
      <c r="E2048" t="s">
        <v>4590</v>
      </c>
      <c r="G2048" t="s">
        <v>4590</v>
      </c>
    </row>
    <row r="2049" spans="1:7">
      <c r="A2049" t="s">
        <v>192</v>
      </c>
      <c r="B2049">
        <v>2013</v>
      </c>
      <c r="C2049" t="b">
        <v>0</v>
      </c>
      <c r="D2049">
        <v>10</v>
      </c>
      <c r="E2049" t="s">
        <v>4590</v>
      </c>
      <c r="F2049" t="s">
        <v>7961</v>
      </c>
      <c r="G2049" t="s">
        <v>4590</v>
      </c>
    </row>
    <row r="2050" spans="1:7">
      <c r="A2050" t="s">
        <v>192</v>
      </c>
      <c r="B2050">
        <v>2013</v>
      </c>
      <c r="C2050" t="b">
        <v>0</v>
      </c>
      <c r="D2050">
        <v>11</v>
      </c>
      <c r="E2050" t="s">
        <v>4590</v>
      </c>
      <c r="F2050" t="s">
        <v>7962</v>
      </c>
      <c r="G2050" t="s">
        <v>4590</v>
      </c>
    </row>
    <row r="2051" spans="1:7">
      <c r="A2051" t="s">
        <v>192</v>
      </c>
      <c r="B2051">
        <v>2013</v>
      </c>
      <c r="C2051" t="b">
        <v>0</v>
      </c>
      <c r="D2051">
        <v>12</v>
      </c>
      <c r="E2051" t="s">
        <v>4590</v>
      </c>
      <c r="F2051" t="s">
        <v>4668</v>
      </c>
      <c r="G2051" t="s">
        <v>4590</v>
      </c>
    </row>
    <row r="2052" spans="1:7">
      <c r="A2052" t="s">
        <v>192</v>
      </c>
      <c r="B2052">
        <v>2013</v>
      </c>
      <c r="C2052" t="b">
        <v>0</v>
      </c>
      <c r="D2052">
        <v>13</v>
      </c>
      <c r="E2052" t="s">
        <v>4590</v>
      </c>
      <c r="G2052" t="s">
        <v>4590</v>
      </c>
    </row>
    <row r="2053" spans="1:7">
      <c r="A2053" t="s">
        <v>192</v>
      </c>
      <c r="B2053">
        <v>2014</v>
      </c>
      <c r="C2053" t="b">
        <v>0</v>
      </c>
      <c r="D2053">
        <v>1</v>
      </c>
      <c r="E2053" t="s">
        <v>4590</v>
      </c>
      <c r="F2053" t="s">
        <v>7963</v>
      </c>
      <c r="G2053" t="s">
        <v>4590</v>
      </c>
    </row>
    <row r="2054" spans="1:7">
      <c r="A2054" t="s">
        <v>192</v>
      </c>
      <c r="B2054">
        <v>2014</v>
      </c>
      <c r="C2054" t="b">
        <v>0</v>
      </c>
      <c r="D2054">
        <v>2</v>
      </c>
      <c r="E2054" t="s">
        <v>4590</v>
      </c>
      <c r="G2054" t="s">
        <v>4590</v>
      </c>
    </row>
    <row r="2055" spans="1:7">
      <c r="A2055" t="s">
        <v>192</v>
      </c>
      <c r="B2055">
        <v>2014</v>
      </c>
      <c r="C2055" t="b">
        <v>0</v>
      </c>
      <c r="D2055">
        <v>3</v>
      </c>
      <c r="E2055" t="s">
        <v>4590</v>
      </c>
      <c r="G2055" t="s">
        <v>4590</v>
      </c>
    </row>
    <row r="2056" spans="1:7">
      <c r="A2056" t="s">
        <v>192</v>
      </c>
      <c r="B2056">
        <v>2014</v>
      </c>
      <c r="C2056" t="b">
        <v>0</v>
      </c>
      <c r="D2056">
        <v>4</v>
      </c>
      <c r="E2056" t="s">
        <v>4590</v>
      </c>
      <c r="G2056" t="s">
        <v>4590</v>
      </c>
    </row>
    <row r="2057" spans="1:7">
      <c r="A2057" t="s">
        <v>192</v>
      </c>
      <c r="B2057">
        <v>2014</v>
      </c>
      <c r="C2057" t="b">
        <v>0</v>
      </c>
      <c r="D2057">
        <v>5</v>
      </c>
      <c r="E2057" t="s">
        <v>4590</v>
      </c>
      <c r="G2057" t="s">
        <v>4590</v>
      </c>
    </row>
    <row r="2058" spans="1:7">
      <c r="A2058" t="s">
        <v>192</v>
      </c>
      <c r="B2058">
        <v>2014</v>
      </c>
      <c r="C2058" t="b">
        <v>0</v>
      </c>
      <c r="D2058">
        <v>6</v>
      </c>
      <c r="E2058" t="s">
        <v>4590</v>
      </c>
      <c r="G2058" t="s">
        <v>4590</v>
      </c>
    </row>
    <row r="2059" spans="1:7">
      <c r="A2059" t="s">
        <v>192</v>
      </c>
      <c r="B2059">
        <v>2014</v>
      </c>
      <c r="C2059" t="b">
        <v>0</v>
      </c>
      <c r="D2059">
        <v>7</v>
      </c>
      <c r="E2059" t="s">
        <v>4590</v>
      </c>
      <c r="G2059" t="s">
        <v>4590</v>
      </c>
    </row>
    <row r="2060" spans="1:7">
      <c r="A2060" t="s">
        <v>192</v>
      </c>
      <c r="B2060">
        <v>2014</v>
      </c>
      <c r="C2060" t="b">
        <v>0</v>
      </c>
      <c r="D2060">
        <v>8</v>
      </c>
      <c r="E2060" t="s">
        <v>4590</v>
      </c>
      <c r="G2060" t="s">
        <v>4590</v>
      </c>
    </row>
    <row r="2061" spans="1:7">
      <c r="A2061" t="s">
        <v>192</v>
      </c>
      <c r="B2061">
        <v>2014</v>
      </c>
      <c r="C2061" t="b">
        <v>0</v>
      </c>
      <c r="D2061">
        <v>9</v>
      </c>
      <c r="E2061" t="s">
        <v>4590</v>
      </c>
      <c r="G2061" t="s">
        <v>4590</v>
      </c>
    </row>
    <row r="2062" spans="1:7">
      <c r="A2062" t="s">
        <v>192</v>
      </c>
      <c r="B2062">
        <v>2014</v>
      </c>
      <c r="C2062" t="b">
        <v>0</v>
      </c>
      <c r="D2062">
        <v>10</v>
      </c>
      <c r="E2062" t="s">
        <v>4590</v>
      </c>
      <c r="G2062" t="s">
        <v>4590</v>
      </c>
    </row>
    <row r="2063" spans="1:7">
      <c r="A2063" t="s">
        <v>192</v>
      </c>
      <c r="B2063">
        <v>2014</v>
      </c>
      <c r="C2063" t="b">
        <v>0</v>
      </c>
      <c r="D2063">
        <v>11</v>
      </c>
      <c r="E2063" t="s">
        <v>4590</v>
      </c>
      <c r="F2063" t="s">
        <v>4669</v>
      </c>
      <c r="G2063" t="s">
        <v>4590</v>
      </c>
    </row>
    <row r="2064" spans="1:7">
      <c r="A2064" t="s">
        <v>192</v>
      </c>
      <c r="B2064">
        <v>2014</v>
      </c>
      <c r="C2064" t="b">
        <v>0</v>
      </c>
      <c r="D2064">
        <v>12</v>
      </c>
      <c r="E2064" t="s">
        <v>4590</v>
      </c>
      <c r="G2064" t="s">
        <v>4590</v>
      </c>
    </row>
    <row r="2065" spans="1:7">
      <c r="A2065" t="s">
        <v>192</v>
      </c>
      <c r="B2065">
        <v>2014</v>
      </c>
      <c r="C2065" t="b">
        <v>0</v>
      </c>
      <c r="D2065">
        <v>13</v>
      </c>
      <c r="E2065" t="s">
        <v>4590</v>
      </c>
      <c r="G2065" t="s">
        <v>4590</v>
      </c>
    </row>
    <row r="2066" spans="1:7">
      <c r="A2066" t="s">
        <v>192</v>
      </c>
      <c r="B2066">
        <v>2014</v>
      </c>
      <c r="C2066" t="b">
        <v>0</v>
      </c>
      <c r="D2066">
        <v>14</v>
      </c>
      <c r="E2066" t="s">
        <v>4590</v>
      </c>
      <c r="G2066" t="s">
        <v>4590</v>
      </c>
    </row>
    <row r="2067" spans="1:7">
      <c r="A2067" t="s">
        <v>192</v>
      </c>
      <c r="B2067">
        <v>2014</v>
      </c>
      <c r="C2067" t="b">
        <v>0</v>
      </c>
      <c r="D2067">
        <v>15</v>
      </c>
      <c r="E2067" t="s">
        <v>4590</v>
      </c>
      <c r="G2067" t="s">
        <v>4590</v>
      </c>
    </row>
    <row r="2068" spans="1:7">
      <c r="A2068" t="s">
        <v>192</v>
      </c>
      <c r="B2068">
        <v>2014</v>
      </c>
      <c r="C2068" t="b">
        <v>0</v>
      </c>
      <c r="D2068">
        <v>16</v>
      </c>
      <c r="E2068" t="s">
        <v>4590</v>
      </c>
      <c r="F2068" t="s">
        <v>4670</v>
      </c>
      <c r="G2068" t="s">
        <v>4590</v>
      </c>
    </row>
    <row r="2069" spans="1:7">
      <c r="A2069" t="s">
        <v>192</v>
      </c>
      <c r="B2069">
        <v>2014</v>
      </c>
      <c r="C2069" t="b">
        <v>0</v>
      </c>
      <c r="D2069">
        <v>17</v>
      </c>
      <c r="E2069" t="s">
        <v>4590</v>
      </c>
      <c r="G2069" t="s">
        <v>4590</v>
      </c>
    </row>
    <row r="2070" spans="1:7">
      <c r="A2070" t="s">
        <v>192</v>
      </c>
      <c r="B2070">
        <v>2014</v>
      </c>
      <c r="C2070" t="b">
        <v>0</v>
      </c>
      <c r="D2070">
        <v>18</v>
      </c>
      <c r="E2070" t="s">
        <v>4590</v>
      </c>
      <c r="G2070" t="s">
        <v>4590</v>
      </c>
    </row>
    <row r="2071" spans="1:7">
      <c r="A2071" t="s">
        <v>192</v>
      </c>
      <c r="B2071">
        <v>2014</v>
      </c>
      <c r="C2071" t="b">
        <v>0</v>
      </c>
      <c r="D2071">
        <v>19</v>
      </c>
      <c r="E2071" t="s">
        <v>4590</v>
      </c>
      <c r="G2071" t="s">
        <v>4590</v>
      </c>
    </row>
    <row r="2072" spans="1:7">
      <c r="A2072" t="s">
        <v>192</v>
      </c>
      <c r="B2072">
        <v>2014</v>
      </c>
      <c r="C2072" t="b">
        <v>0</v>
      </c>
      <c r="D2072">
        <v>20</v>
      </c>
      <c r="E2072" t="s">
        <v>4590</v>
      </c>
      <c r="G2072" t="s">
        <v>4590</v>
      </c>
    </row>
    <row r="2073" spans="1:7">
      <c r="A2073" t="s">
        <v>192</v>
      </c>
      <c r="B2073">
        <v>2014</v>
      </c>
      <c r="C2073" t="b">
        <v>0</v>
      </c>
      <c r="D2073">
        <v>21</v>
      </c>
      <c r="E2073" t="s">
        <v>4590</v>
      </c>
      <c r="G2073" t="s">
        <v>4590</v>
      </c>
    </row>
    <row r="2074" spans="1:7">
      <c r="A2074" t="s">
        <v>192</v>
      </c>
      <c r="B2074">
        <v>2014</v>
      </c>
      <c r="C2074" t="b">
        <v>0</v>
      </c>
      <c r="D2074">
        <v>22</v>
      </c>
      <c r="E2074" t="s">
        <v>4590</v>
      </c>
      <c r="G2074" t="s">
        <v>4590</v>
      </c>
    </row>
    <row r="2075" spans="1:7">
      <c r="A2075" t="s">
        <v>192</v>
      </c>
      <c r="B2075">
        <v>2014</v>
      </c>
      <c r="C2075" t="b">
        <v>0</v>
      </c>
      <c r="D2075">
        <v>23</v>
      </c>
      <c r="E2075" t="s">
        <v>4590</v>
      </c>
      <c r="G2075" t="s">
        <v>4590</v>
      </c>
    </row>
    <row r="2076" spans="1:7">
      <c r="A2076" t="s">
        <v>192</v>
      </c>
      <c r="B2076">
        <v>2014</v>
      </c>
      <c r="C2076" t="b">
        <v>0</v>
      </c>
      <c r="D2076">
        <v>24</v>
      </c>
      <c r="E2076" t="s">
        <v>4590</v>
      </c>
      <c r="G2076" t="s">
        <v>4590</v>
      </c>
    </row>
    <row r="2077" spans="1:7">
      <c r="A2077" t="s">
        <v>192</v>
      </c>
      <c r="B2077">
        <v>2014</v>
      </c>
      <c r="C2077" t="b">
        <v>0</v>
      </c>
      <c r="D2077">
        <v>25</v>
      </c>
      <c r="E2077" t="s">
        <v>4590</v>
      </c>
      <c r="G2077" t="s">
        <v>4590</v>
      </c>
    </row>
    <row r="2078" spans="1:7">
      <c r="A2078" t="s">
        <v>192</v>
      </c>
      <c r="B2078">
        <v>2014</v>
      </c>
      <c r="C2078" t="b">
        <v>0</v>
      </c>
      <c r="D2078">
        <v>26</v>
      </c>
      <c r="E2078" t="s">
        <v>4590</v>
      </c>
      <c r="G2078" t="s">
        <v>4590</v>
      </c>
    </row>
    <row r="2079" spans="1:7">
      <c r="A2079" t="s">
        <v>192</v>
      </c>
      <c r="B2079">
        <v>2014</v>
      </c>
      <c r="C2079" t="b">
        <v>0</v>
      </c>
      <c r="D2079">
        <v>27</v>
      </c>
      <c r="E2079" t="s">
        <v>4590</v>
      </c>
      <c r="G2079" t="s">
        <v>4590</v>
      </c>
    </row>
    <row r="2080" spans="1:7">
      <c r="A2080" t="s">
        <v>192</v>
      </c>
      <c r="B2080">
        <v>2014</v>
      </c>
      <c r="C2080" t="b">
        <v>0</v>
      </c>
      <c r="D2080">
        <v>28</v>
      </c>
      <c r="E2080" t="s">
        <v>4590</v>
      </c>
      <c r="G2080" t="s">
        <v>4590</v>
      </c>
    </row>
    <row r="2081" spans="1:7">
      <c r="A2081" t="s">
        <v>192</v>
      </c>
      <c r="B2081">
        <v>2014</v>
      </c>
      <c r="C2081" t="b">
        <v>0</v>
      </c>
      <c r="D2081">
        <v>29</v>
      </c>
      <c r="E2081" t="s">
        <v>4590</v>
      </c>
      <c r="G2081" t="s">
        <v>4590</v>
      </c>
    </row>
    <row r="2082" spans="1:7">
      <c r="A2082" t="s">
        <v>192</v>
      </c>
      <c r="B2082">
        <v>2014</v>
      </c>
      <c r="C2082" t="b">
        <v>0</v>
      </c>
      <c r="D2082">
        <v>30</v>
      </c>
      <c r="E2082" t="s">
        <v>4590</v>
      </c>
      <c r="G2082" t="s">
        <v>4590</v>
      </c>
    </row>
    <row r="2083" spans="1:7">
      <c r="A2083" t="s">
        <v>192</v>
      </c>
      <c r="B2083">
        <v>2014</v>
      </c>
      <c r="C2083" t="b">
        <v>0</v>
      </c>
      <c r="D2083">
        <v>31</v>
      </c>
      <c r="E2083" t="s">
        <v>4590</v>
      </c>
      <c r="G2083" t="s">
        <v>4590</v>
      </c>
    </row>
    <row r="2084" spans="1:7">
      <c r="A2084" t="s">
        <v>192</v>
      </c>
      <c r="B2084">
        <v>2014</v>
      </c>
      <c r="C2084" t="b">
        <v>0</v>
      </c>
      <c r="D2084">
        <v>32</v>
      </c>
      <c r="E2084" t="s">
        <v>4590</v>
      </c>
      <c r="G2084" t="s">
        <v>4590</v>
      </c>
    </row>
    <row r="2085" spans="1:7">
      <c r="A2085" t="s">
        <v>192</v>
      </c>
      <c r="B2085">
        <v>2014</v>
      </c>
      <c r="C2085" t="b">
        <v>0</v>
      </c>
      <c r="D2085">
        <v>33</v>
      </c>
      <c r="E2085" t="s">
        <v>4590</v>
      </c>
      <c r="G2085" t="s">
        <v>4590</v>
      </c>
    </row>
    <row r="2086" spans="1:7">
      <c r="A2086" t="s">
        <v>192</v>
      </c>
      <c r="B2086">
        <v>2014</v>
      </c>
      <c r="C2086" t="b">
        <v>0</v>
      </c>
      <c r="D2086">
        <v>34</v>
      </c>
      <c r="E2086" t="s">
        <v>4590</v>
      </c>
      <c r="G2086" t="s">
        <v>4590</v>
      </c>
    </row>
    <row r="2087" spans="1:7">
      <c r="A2087" t="s">
        <v>192</v>
      </c>
      <c r="B2087">
        <v>2014</v>
      </c>
      <c r="C2087" t="b">
        <v>0</v>
      </c>
      <c r="D2087">
        <v>35</v>
      </c>
      <c r="E2087" t="s">
        <v>4590</v>
      </c>
      <c r="G2087" t="s">
        <v>4590</v>
      </c>
    </row>
    <row r="2088" spans="1:7">
      <c r="A2088" t="s">
        <v>192</v>
      </c>
      <c r="B2088">
        <v>2014</v>
      </c>
      <c r="C2088" t="b">
        <v>0</v>
      </c>
      <c r="D2088">
        <v>36</v>
      </c>
      <c r="E2088" t="s">
        <v>4590</v>
      </c>
      <c r="G2088" t="s">
        <v>4590</v>
      </c>
    </row>
    <row r="2089" spans="1:7">
      <c r="A2089" t="s">
        <v>192</v>
      </c>
      <c r="B2089">
        <v>2014</v>
      </c>
      <c r="C2089" t="b">
        <v>0</v>
      </c>
      <c r="D2089">
        <v>37</v>
      </c>
      <c r="E2089" t="s">
        <v>4590</v>
      </c>
      <c r="G2089" t="s">
        <v>4590</v>
      </c>
    </row>
    <row r="2090" spans="1:7">
      <c r="A2090" t="s">
        <v>192</v>
      </c>
      <c r="B2090">
        <v>2014</v>
      </c>
      <c r="C2090" t="b">
        <v>0</v>
      </c>
      <c r="D2090">
        <v>38</v>
      </c>
      <c r="E2090" t="s">
        <v>4590</v>
      </c>
      <c r="F2090" t="s">
        <v>4671</v>
      </c>
      <c r="G2090" t="s">
        <v>4590</v>
      </c>
    </row>
    <row r="2091" spans="1:7">
      <c r="A2091" t="s">
        <v>192</v>
      </c>
      <c r="B2091">
        <v>2014</v>
      </c>
      <c r="C2091" t="b">
        <v>0</v>
      </c>
      <c r="D2091">
        <v>39</v>
      </c>
      <c r="E2091" t="s">
        <v>4590</v>
      </c>
      <c r="G2091" t="s">
        <v>4590</v>
      </c>
    </row>
    <row r="2092" spans="1:7">
      <c r="A2092" t="s">
        <v>192</v>
      </c>
      <c r="B2092">
        <v>2014</v>
      </c>
      <c r="C2092" t="b">
        <v>0</v>
      </c>
      <c r="D2092">
        <v>40</v>
      </c>
      <c r="E2092" t="s">
        <v>4590</v>
      </c>
      <c r="G2092" t="s">
        <v>4590</v>
      </c>
    </row>
    <row r="2093" spans="1:7">
      <c r="A2093" t="s">
        <v>192</v>
      </c>
      <c r="B2093">
        <v>2014</v>
      </c>
      <c r="C2093" t="b">
        <v>0</v>
      </c>
      <c r="D2093">
        <v>41</v>
      </c>
      <c r="E2093" t="s">
        <v>4590</v>
      </c>
      <c r="G2093" t="s">
        <v>4590</v>
      </c>
    </row>
    <row r="2094" spans="1:7">
      <c r="A2094" t="s">
        <v>192</v>
      </c>
      <c r="B2094">
        <v>2014</v>
      </c>
      <c r="C2094" t="b">
        <v>0</v>
      </c>
      <c r="D2094">
        <v>42</v>
      </c>
      <c r="E2094" t="s">
        <v>4590</v>
      </c>
      <c r="G2094" t="s">
        <v>4590</v>
      </c>
    </row>
    <row r="2095" spans="1:7">
      <c r="A2095" t="s">
        <v>192</v>
      </c>
      <c r="B2095">
        <v>2014</v>
      </c>
      <c r="C2095" t="b">
        <v>0</v>
      </c>
      <c r="D2095">
        <v>43</v>
      </c>
      <c r="E2095" t="s">
        <v>4590</v>
      </c>
      <c r="G2095" t="s">
        <v>4590</v>
      </c>
    </row>
    <row r="2096" spans="1:7">
      <c r="A2096" t="s">
        <v>192</v>
      </c>
      <c r="B2096">
        <v>2014</v>
      </c>
      <c r="C2096" t="b">
        <v>0</v>
      </c>
      <c r="D2096">
        <v>44</v>
      </c>
      <c r="E2096" t="s">
        <v>4590</v>
      </c>
      <c r="F2096" t="s">
        <v>4672</v>
      </c>
      <c r="G2096" t="s">
        <v>4590</v>
      </c>
    </row>
    <row r="2097" spans="1:7">
      <c r="A2097" t="s">
        <v>192</v>
      </c>
      <c r="B2097">
        <v>2014</v>
      </c>
      <c r="C2097" t="b">
        <v>0</v>
      </c>
      <c r="D2097">
        <v>45</v>
      </c>
      <c r="E2097" t="s">
        <v>4590</v>
      </c>
      <c r="G2097" t="s">
        <v>4590</v>
      </c>
    </row>
    <row r="2098" spans="1:7">
      <c r="A2098" t="s">
        <v>192</v>
      </c>
      <c r="B2098">
        <v>2014</v>
      </c>
      <c r="C2098" t="b">
        <v>0</v>
      </c>
      <c r="D2098">
        <v>46</v>
      </c>
      <c r="E2098" t="s">
        <v>4590</v>
      </c>
      <c r="G2098" t="s">
        <v>4590</v>
      </c>
    </row>
    <row r="2099" spans="1:7">
      <c r="A2099" t="s">
        <v>192</v>
      </c>
      <c r="B2099">
        <v>2014</v>
      </c>
      <c r="C2099" t="b">
        <v>0</v>
      </c>
      <c r="D2099">
        <v>47</v>
      </c>
      <c r="E2099" t="s">
        <v>4590</v>
      </c>
      <c r="G2099" t="s">
        <v>4590</v>
      </c>
    </row>
    <row r="2100" spans="1:7">
      <c r="A2100" t="s">
        <v>192</v>
      </c>
      <c r="B2100">
        <v>2014</v>
      </c>
      <c r="C2100" t="b">
        <v>0</v>
      </c>
      <c r="D2100">
        <v>48</v>
      </c>
      <c r="E2100" t="s">
        <v>4590</v>
      </c>
      <c r="F2100" t="s">
        <v>4673</v>
      </c>
      <c r="G2100" t="s">
        <v>4590</v>
      </c>
    </row>
    <row r="2101" spans="1:7">
      <c r="A2101" t="s">
        <v>192</v>
      </c>
      <c r="B2101">
        <v>2014</v>
      </c>
      <c r="C2101" t="b">
        <v>0</v>
      </c>
      <c r="D2101">
        <v>49</v>
      </c>
      <c r="E2101" t="s">
        <v>4590</v>
      </c>
      <c r="F2101" t="s">
        <v>4672</v>
      </c>
      <c r="G2101" t="s">
        <v>4590</v>
      </c>
    </row>
    <row r="2102" spans="1:7">
      <c r="A2102" t="s">
        <v>192</v>
      </c>
      <c r="B2102">
        <v>2014</v>
      </c>
      <c r="C2102" t="b">
        <v>0</v>
      </c>
      <c r="D2102">
        <v>50</v>
      </c>
      <c r="E2102" t="s">
        <v>4590</v>
      </c>
      <c r="F2102" t="s">
        <v>4674</v>
      </c>
      <c r="G2102" t="s">
        <v>4590</v>
      </c>
    </row>
    <row r="2103" spans="1:7">
      <c r="A2103" t="s">
        <v>192</v>
      </c>
      <c r="B2103">
        <v>2014</v>
      </c>
      <c r="C2103" t="b">
        <v>0</v>
      </c>
      <c r="D2103">
        <v>51</v>
      </c>
      <c r="E2103" t="s">
        <v>4590</v>
      </c>
      <c r="F2103" t="s">
        <v>7964</v>
      </c>
      <c r="G2103" t="s">
        <v>4590</v>
      </c>
    </row>
    <row r="2104" spans="1:7">
      <c r="A2104" t="s">
        <v>192</v>
      </c>
      <c r="B2104">
        <v>2014</v>
      </c>
      <c r="C2104" t="b">
        <v>0</v>
      </c>
      <c r="D2104">
        <v>52</v>
      </c>
      <c r="E2104" t="s">
        <v>4590</v>
      </c>
      <c r="G2104" t="s">
        <v>4590</v>
      </c>
    </row>
    <row r="2105" spans="1:7">
      <c r="A2105" t="s">
        <v>192</v>
      </c>
      <c r="B2105">
        <v>2014</v>
      </c>
      <c r="C2105" t="b">
        <v>0</v>
      </c>
      <c r="D2105">
        <v>53</v>
      </c>
      <c r="E2105" t="s">
        <v>4590</v>
      </c>
      <c r="G2105" t="s">
        <v>4590</v>
      </c>
    </row>
    <row r="2106" spans="1:7">
      <c r="A2106" t="s">
        <v>192</v>
      </c>
      <c r="B2106">
        <v>2014</v>
      </c>
      <c r="C2106" t="b">
        <v>0</v>
      </c>
      <c r="D2106">
        <v>54</v>
      </c>
      <c r="E2106" t="s">
        <v>4590</v>
      </c>
      <c r="G2106" t="s">
        <v>4590</v>
      </c>
    </row>
    <row r="2107" spans="1:7">
      <c r="A2107" t="s">
        <v>192</v>
      </c>
      <c r="B2107">
        <v>2014</v>
      </c>
      <c r="C2107" t="b">
        <v>0</v>
      </c>
      <c r="D2107">
        <v>55</v>
      </c>
      <c r="E2107" t="s">
        <v>4590</v>
      </c>
      <c r="F2107" t="s">
        <v>4675</v>
      </c>
      <c r="G2107" t="s">
        <v>4590</v>
      </c>
    </row>
    <row r="2108" spans="1:7">
      <c r="A2108" t="s">
        <v>192</v>
      </c>
      <c r="B2108">
        <v>2014</v>
      </c>
      <c r="C2108" t="b">
        <v>0</v>
      </c>
      <c r="D2108">
        <v>56</v>
      </c>
      <c r="E2108" t="s">
        <v>4590</v>
      </c>
      <c r="G2108" t="s">
        <v>4590</v>
      </c>
    </row>
    <row r="2109" spans="1:7">
      <c r="A2109" t="s">
        <v>192</v>
      </c>
      <c r="B2109">
        <v>2014</v>
      </c>
      <c r="C2109" t="b">
        <v>0</v>
      </c>
      <c r="D2109">
        <v>57</v>
      </c>
      <c r="E2109" t="s">
        <v>4590</v>
      </c>
      <c r="G2109" t="s">
        <v>4590</v>
      </c>
    </row>
    <row r="2110" spans="1:7">
      <c r="A2110" t="s">
        <v>192</v>
      </c>
      <c r="B2110">
        <v>2014</v>
      </c>
      <c r="C2110" t="b">
        <v>0</v>
      </c>
      <c r="D2110">
        <v>58</v>
      </c>
      <c r="E2110" t="s">
        <v>4590</v>
      </c>
      <c r="G2110" t="s">
        <v>4590</v>
      </c>
    </row>
    <row r="2111" spans="1:7">
      <c r="A2111" t="s">
        <v>192</v>
      </c>
      <c r="B2111">
        <v>2014</v>
      </c>
      <c r="C2111" t="b">
        <v>0</v>
      </c>
      <c r="D2111">
        <v>59</v>
      </c>
      <c r="E2111" t="s">
        <v>4590</v>
      </c>
      <c r="F2111" t="s">
        <v>4676</v>
      </c>
      <c r="G2111" t="s">
        <v>4590</v>
      </c>
    </row>
    <row r="2112" spans="1:7">
      <c r="A2112" t="s">
        <v>192</v>
      </c>
      <c r="B2112">
        <v>2014</v>
      </c>
      <c r="C2112" t="b">
        <v>0</v>
      </c>
      <c r="D2112">
        <v>60</v>
      </c>
      <c r="E2112" t="s">
        <v>4590</v>
      </c>
      <c r="G2112" t="s">
        <v>4590</v>
      </c>
    </row>
    <row r="2113" spans="1:7">
      <c r="A2113" t="s">
        <v>192</v>
      </c>
      <c r="B2113">
        <v>2014</v>
      </c>
      <c r="C2113" t="b">
        <v>0</v>
      </c>
      <c r="D2113">
        <v>61</v>
      </c>
      <c r="E2113" t="s">
        <v>4590</v>
      </c>
      <c r="G2113" t="s">
        <v>4590</v>
      </c>
    </row>
    <row r="2114" spans="1:7">
      <c r="A2114" t="s">
        <v>192</v>
      </c>
      <c r="B2114">
        <v>2014</v>
      </c>
      <c r="C2114" t="b">
        <v>0</v>
      </c>
      <c r="D2114">
        <v>62</v>
      </c>
      <c r="E2114" t="s">
        <v>4590</v>
      </c>
      <c r="G2114" t="s">
        <v>4590</v>
      </c>
    </row>
    <row r="2115" spans="1:7">
      <c r="A2115" t="s">
        <v>192</v>
      </c>
      <c r="B2115">
        <v>2014</v>
      </c>
      <c r="C2115" t="b">
        <v>0</v>
      </c>
      <c r="D2115">
        <v>63</v>
      </c>
      <c r="E2115" t="s">
        <v>4590</v>
      </c>
      <c r="G2115" t="s">
        <v>4590</v>
      </c>
    </row>
    <row r="2116" spans="1:7">
      <c r="A2116" t="s">
        <v>192</v>
      </c>
      <c r="B2116">
        <v>2014</v>
      </c>
      <c r="C2116" t="b">
        <v>0</v>
      </c>
      <c r="D2116">
        <v>64</v>
      </c>
      <c r="E2116" t="s">
        <v>4590</v>
      </c>
      <c r="F2116" t="s">
        <v>4672</v>
      </c>
      <c r="G2116" t="s">
        <v>4590</v>
      </c>
    </row>
    <row r="2117" spans="1:7">
      <c r="A2117" t="s">
        <v>192</v>
      </c>
      <c r="B2117">
        <v>2014</v>
      </c>
      <c r="C2117" t="b">
        <v>0</v>
      </c>
      <c r="D2117">
        <v>65</v>
      </c>
      <c r="E2117" t="s">
        <v>4590</v>
      </c>
      <c r="F2117" t="s">
        <v>4672</v>
      </c>
      <c r="G2117" t="s">
        <v>4590</v>
      </c>
    </row>
    <row r="2118" spans="1:7">
      <c r="A2118" t="s">
        <v>192</v>
      </c>
      <c r="B2118">
        <v>2014</v>
      </c>
      <c r="C2118" t="b">
        <v>0</v>
      </c>
      <c r="D2118">
        <v>66</v>
      </c>
      <c r="E2118" t="s">
        <v>4590</v>
      </c>
      <c r="G2118" t="s">
        <v>4590</v>
      </c>
    </row>
    <row r="2119" spans="1:7">
      <c r="A2119" t="s">
        <v>192</v>
      </c>
      <c r="B2119">
        <v>2014</v>
      </c>
      <c r="C2119" t="b">
        <v>0</v>
      </c>
      <c r="D2119">
        <v>67</v>
      </c>
      <c r="E2119" t="s">
        <v>4590</v>
      </c>
      <c r="G2119" t="s">
        <v>4590</v>
      </c>
    </row>
    <row r="2120" spans="1:7">
      <c r="A2120" t="s">
        <v>192</v>
      </c>
      <c r="B2120">
        <v>2014</v>
      </c>
      <c r="C2120" t="b">
        <v>0</v>
      </c>
      <c r="D2120">
        <v>68</v>
      </c>
      <c r="E2120" t="s">
        <v>4590</v>
      </c>
      <c r="G2120" t="s">
        <v>4590</v>
      </c>
    </row>
    <row r="2121" spans="1:7">
      <c r="A2121" t="s">
        <v>192</v>
      </c>
      <c r="B2121">
        <v>2014</v>
      </c>
      <c r="C2121" t="b">
        <v>0</v>
      </c>
      <c r="D2121">
        <v>69</v>
      </c>
      <c r="E2121" t="s">
        <v>4590</v>
      </c>
      <c r="F2121" t="s">
        <v>4677</v>
      </c>
      <c r="G2121" t="s">
        <v>4590</v>
      </c>
    </row>
    <row r="2122" spans="1:7">
      <c r="A2122" t="s">
        <v>192</v>
      </c>
      <c r="B2122">
        <v>2014</v>
      </c>
      <c r="C2122" t="b">
        <v>0</v>
      </c>
      <c r="D2122">
        <v>70</v>
      </c>
      <c r="E2122" t="s">
        <v>4590</v>
      </c>
      <c r="G2122" t="s">
        <v>4590</v>
      </c>
    </row>
    <row r="2123" spans="1:7">
      <c r="A2123" t="s">
        <v>192</v>
      </c>
      <c r="B2123">
        <v>2014</v>
      </c>
      <c r="C2123" t="b">
        <v>0</v>
      </c>
      <c r="D2123">
        <v>71</v>
      </c>
      <c r="E2123" t="s">
        <v>4590</v>
      </c>
      <c r="G2123" t="s">
        <v>4590</v>
      </c>
    </row>
    <row r="2124" spans="1:7">
      <c r="A2124" t="s">
        <v>192</v>
      </c>
      <c r="B2124">
        <v>2014</v>
      </c>
      <c r="C2124" t="b">
        <v>0</v>
      </c>
      <c r="D2124">
        <v>72</v>
      </c>
      <c r="E2124" t="s">
        <v>4590</v>
      </c>
      <c r="G2124" t="s">
        <v>4590</v>
      </c>
    </row>
    <row r="2125" spans="1:7">
      <c r="A2125" t="s">
        <v>192</v>
      </c>
      <c r="B2125">
        <v>2014</v>
      </c>
      <c r="C2125" t="b">
        <v>0</v>
      </c>
      <c r="D2125">
        <v>73</v>
      </c>
      <c r="E2125" t="s">
        <v>4590</v>
      </c>
      <c r="G2125" t="s">
        <v>4590</v>
      </c>
    </row>
    <row r="2126" spans="1:7">
      <c r="A2126" t="s">
        <v>192</v>
      </c>
      <c r="B2126">
        <v>2015</v>
      </c>
      <c r="C2126" t="b">
        <v>0</v>
      </c>
      <c r="D2126">
        <v>1</v>
      </c>
      <c r="E2126" t="s">
        <v>4590</v>
      </c>
      <c r="F2126" t="s">
        <v>7965</v>
      </c>
      <c r="G2126" t="s">
        <v>4590</v>
      </c>
    </row>
    <row r="2127" spans="1:7">
      <c r="A2127" t="s">
        <v>192</v>
      </c>
      <c r="B2127">
        <v>2015</v>
      </c>
      <c r="C2127" t="b">
        <v>0</v>
      </c>
      <c r="D2127">
        <v>2</v>
      </c>
      <c r="E2127" t="s">
        <v>4590</v>
      </c>
      <c r="G2127" t="s">
        <v>4590</v>
      </c>
    </row>
    <row r="2128" spans="1:7" ht="45">
      <c r="A2128" t="s">
        <v>192</v>
      </c>
      <c r="B2128">
        <v>2015</v>
      </c>
      <c r="C2128" t="b">
        <v>0</v>
      </c>
      <c r="D2128">
        <v>3</v>
      </c>
      <c r="E2128" s="8" t="s">
        <v>4590</v>
      </c>
      <c r="F2128" s="8"/>
      <c r="G2128" t="s">
        <v>4590</v>
      </c>
    </row>
    <row r="2129" spans="1:7">
      <c r="A2129" t="s">
        <v>192</v>
      </c>
      <c r="B2129">
        <v>2015</v>
      </c>
      <c r="C2129" t="b">
        <v>0</v>
      </c>
      <c r="D2129">
        <v>4</v>
      </c>
      <c r="E2129" t="s">
        <v>4590</v>
      </c>
      <c r="G2129" t="s">
        <v>4590</v>
      </c>
    </row>
    <row r="2130" spans="1:7">
      <c r="A2130" t="s">
        <v>192</v>
      </c>
      <c r="B2130">
        <v>2015</v>
      </c>
      <c r="C2130" t="b">
        <v>0</v>
      </c>
      <c r="D2130">
        <v>5</v>
      </c>
      <c r="E2130" t="s">
        <v>4590</v>
      </c>
      <c r="G2130" t="s">
        <v>4590</v>
      </c>
    </row>
    <row r="2131" spans="1:7">
      <c r="A2131" t="s">
        <v>192</v>
      </c>
      <c r="B2131">
        <v>2015</v>
      </c>
      <c r="C2131" t="b">
        <v>0</v>
      </c>
      <c r="D2131">
        <v>6</v>
      </c>
      <c r="E2131" t="s">
        <v>4590</v>
      </c>
      <c r="G2131" t="s">
        <v>4590</v>
      </c>
    </row>
    <row r="2132" spans="1:7">
      <c r="A2132" t="s">
        <v>192</v>
      </c>
      <c r="B2132">
        <v>2015</v>
      </c>
      <c r="C2132" t="b">
        <v>0</v>
      </c>
      <c r="D2132">
        <v>7</v>
      </c>
      <c r="E2132" t="s">
        <v>4590</v>
      </c>
      <c r="G2132" t="s">
        <v>4590</v>
      </c>
    </row>
    <row r="2133" spans="1:7">
      <c r="A2133" t="s">
        <v>192</v>
      </c>
      <c r="B2133">
        <v>2015</v>
      </c>
      <c r="C2133" t="b">
        <v>0</v>
      </c>
      <c r="D2133">
        <v>8</v>
      </c>
      <c r="E2133" t="s">
        <v>4590</v>
      </c>
      <c r="G2133" t="s">
        <v>4590</v>
      </c>
    </row>
    <row r="2134" spans="1:7">
      <c r="A2134" t="s">
        <v>192</v>
      </c>
      <c r="B2134">
        <v>2015</v>
      </c>
      <c r="C2134" t="b">
        <v>0</v>
      </c>
      <c r="D2134">
        <v>9</v>
      </c>
      <c r="E2134" t="s">
        <v>4590</v>
      </c>
      <c r="G2134" t="s">
        <v>4590</v>
      </c>
    </row>
    <row r="2135" spans="1:7">
      <c r="A2135" t="s">
        <v>192</v>
      </c>
      <c r="B2135">
        <v>2015</v>
      </c>
      <c r="C2135" t="b">
        <v>0</v>
      </c>
      <c r="D2135">
        <v>10</v>
      </c>
      <c r="E2135" t="s">
        <v>4590</v>
      </c>
      <c r="F2135" t="s">
        <v>7966</v>
      </c>
      <c r="G2135" t="s">
        <v>4590</v>
      </c>
    </row>
    <row r="2136" spans="1:7">
      <c r="A2136" t="s">
        <v>192</v>
      </c>
      <c r="B2136">
        <v>2015</v>
      </c>
      <c r="C2136" t="b">
        <v>0</v>
      </c>
      <c r="D2136">
        <v>11</v>
      </c>
      <c r="E2136" t="s">
        <v>4590</v>
      </c>
      <c r="G2136" t="s">
        <v>4590</v>
      </c>
    </row>
    <row r="2137" spans="1:7">
      <c r="A2137" t="s">
        <v>192</v>
      </c>
      <c r="B2137">
        <v>2015</v>
      </c>
      <c r="C2137" t="b">
        <v>0</v>
      </c>
      <c r="D2137">
        <v>12</v>
      </c>
      <c r="E2137" t="s">
        <v>4590</v>
      </c>
      <c r="G2137" t="s">
        <v>4590</v>
      </c>
    </row>
    <row r="2138" spans="1:7">
      <c r="A2138" t="s">
        <v>192</v>
      </c>
      <c r="B2138">
        <v>2015</v>
      </c>
      <c r="C2138" t="b">
        <v>0</v>
      </c>
      <c r="D2138">
        <v>13</v>
      </c>
      <c r="E2138" t="s">
        <v>4590</v>
      </c>
      <c r="G2138" t="s">
        <v>4590</v>
      </c>
    </row>
    <row r="2139" spans="1:7">
      <c r="A2139" t="s">
        <v>192</v>
      </c>
      <c r="B2139">
        <v>2015</v>
      </c>
      <c r="C2139" t="b">
        <v>0</v>
      </c>
      <c r="D2139">
        <v>14</v>
      </c>
      <c r="E2139" t="s">
        <v>4590</v>
      </c>
      <c r="G2139" t="s">
        <v>4590</v>
      </c>
    </row>
    <row r="2140" spans="1:7">
      <c r="A2140" t="s">
        <v>192</v>
      </c>
      <c r="B2140">
        <v>2015</v>
      </c>
      <c r="C2140" t="b">
        <v>0</v>
      </c>
      <c r="D2140">
        <v>15</v>
      </c>
      <c r="E2140" t="s">
        <v>4590</v>
      </c>
      <c r="F2140" t="s">
        <v>7967</v>
      </c>
      <c r="G2140" t="s">
        <v>4590</v>
      </c>
    </row>
    <row r="2141" spans="1:7">
      <c r="A2141" t="s">
        <v>192</v>
      </c>
      <c r="B2141">
        <v>2015</v>
      </c>
      <c r="C2141" t="b">
        <v>0</v>
      </c>
      <c r="D2141">
        <v>16</v>
      </c>
      <c r="E2141" t="s">
        <v>4590</v>
      </c>
      <c r="F2141" t="s">
        <v>4670</v>
      </c>
      <c r="G2141" t="s">
        <v>4590</v>
      </c>
    </row>
    <row r="2142" spans="1:7">
      <c r="A2142" t="s">
        <v>192</v>
      </c>
      <c r="B2142">
        <v>2015</v>
      </c>
      <c r="C2142" t="b">
        <v>0</v>
      </c>
      <c r="D2142">
        <v>17</v>
      </c>
      <c r="E2142" t="s">
        <v>4590</v>
      </c>
      <c r="F2142" t="s">
        <v>7968</v>
      </c>
      <c r="G2142" t="s">
        <v>4590</v>
      </c>
    </row>
    <row r="2143" spans="1:7">
      <c r="A2143" t="s">
        <v>192</v>
      </c>
      <c r="B2143">
        <v>2015</v>
      </c>
      <c r="C2143" t="b">
        <v>0</v>
      </c>
      <c r="D2143">
        <v>18</v>
      </c>
      <c r="E2143" t="s">
        <v>4590</v>
      </c>
      <c r="G2143" t="s">
        <v>4590</v>
      </c>
    </row>
    <row r="2144" spans="1:7">
      <c r="A2144" t="s">
        <v>192</v>
      </c>
      <c r="B2144">
        <v>2015</v>
      </c>
      <c r="C2144" t="b">
        <v>0</v>
      </c>
      <c r="D2144">
        <v>19</v>
      </c>
      <c r="E2144" t="s">
        <v>4590</v>
      </c>
      <c r="G2144" t="s">
        <v>4590</v>
      </c>
    </row>
    <row r="2145" spans="1:7">
      <c r="A2145" t="s">
        <v>192</v>
      </c>
      <c r="B2145">
        <v>2015</v>
      </c>
      <c r="C2145" t="b">
        <v>0</v>
      </c>
      <c r="D2145">
        <v>20</v>
      </c>
      <c r="E2145" t="s">
        <v>4590</v>
      </c>
      <c r="G2145" t="s">
        <v>4590</v>
      </c>
    </row>
    <row r="2146" spans="1:7">
      <c r="A2146" t="s">
        <v>192</v>
      </c>
      <c r="B2146">
        <v>2015</v>
      </c>
      <c r="C2146" t="b">
        <v>0</v>
      </c>
      <c r="D2146">
        <v>21</v>
      </c>
      <c r="E2146" t="s">
        <v>4590</v>
      </c>
      <c r="G2146" t="s">
        <v>4590</v>
      </c>
    </row>
    <row r="2147" spans="1:7">
      <c r="A2147" t="s">
        <v>192</v>
      </c>
      <c r="B2147">
        <v>2015</v>
      </c>
      <c r="C2147" t="b">
        <v>0</v>
      </c>
      <c r="D2147">
        <v>22</v>
      </c>
      <c r="E2147" t="s">
        <v>4590</v>
      </c>
      <c r="G2147" t="s">
        <v>4590</v>
      </c>
    </row>
    <row r="2148" spans="1:7">
      <c r="A2148" t="s">
        <v>192</v>
      </c>
      <c r="B2148">
        <v>2015</v>
      </c>
      <c r="C2148" t="b">
        <v>0</v>
      </c>
      <c r="D2148">
        <v>23</v>
      </c>
      <c r="E2148" t="s">
        <v>4590</v>
      </c>
      <c r="F2148" t="s">
        <v>7969</v>
      </c>
      <c r="G2148" t="s">
        <v>4590</v>
      </c>
    </row>
    <row r="2149" spans="1:7">
      <c r="A2149" t="s">
        <v>192</v>
      </c>
      <c r="B2149">
        <v>2015</v>
      </c>
      <c r="C2149" t="b">
        <v>0</v>
      </c>
      <c r="D2149">
        <v>24</v>
      </c>
      <c r="E2149" t="s">
        <v>4590</v>
      </c>
      <c r="G2149" t="s">
        <v>4590</v>
      </c>
    </row>
    <row r="2150" spans="1:7">
      <c r="A2150" t="s">
        <v>192</v>
      </c>
      <c r="B2150">
        <v>2015</v>
      </c>
      <c r="C2150" t="b">
        <v>0</v>
      </c>
      <c r="D2150">
        <v>25</v>
      </c>
      <c r="E2150" t="s">
        <v>4590</v>
      </c>
      <c r="G2150" t="s">
        <v>4590</v>
      </c>
    </row>
    <row r="2151" spans="1:7">
      <c r="A2151" t="s">
        <v>192</v>
      </c>
      <c r="B2151">
        <v>2015</v>
      </c>
      <c r="C2151" t="b">
        <v>0</v>
      </c>
      <c r="D2151">
        <v>26</v>
      </c>
      <c r="E2151" t="s">
        <v>4590</v>
      </c>
      <c r="G2151" t="s">
        <v>4590</v>
      </c>
    </row>
    <row r="2152" spans="1:7">
      <c r="A2152" t="s">
        <v>192</v>
      </c>
      <c r="B2152">
        <v>2015</v>
      </c>
      <c r="C2152" t="b">
        <v>0</v>
      </c>
      <c r="D2152">
        <v>27</v>
      </c>
      <c r="E2152" t="s">
        <v>4590</v>
      </c>
      <c r="G2152" t="s">
        <v>4590</v>
      </c>
    </row>
    <row r="2153" spans="1:7">
      <c r="A2153" t="s">
        <v>192</v>
      </c>
      <c r="B2153">
        <v>2015</v>
      </c>
      <c r="C2153" t="b">
        <v>0</v>
      </c>
      <c r="D2153">
        <v>28</v>
      </c>
      <c r="E2153" t="s">
        <v>4590</v>
      </c>
      <c r="G2153" t="s">
        <v>4590</v>
      </c>
    </row>
    <row r="2154" spans="1:7">
      <c r="A2154" t="s">
        <v>192</v>
      </c>
      <c r="B2154">
        <v>2015</v>
      </c>
      <c r="C2154" t="b">
        <v>0</v>
      </c>
      <c r="D2154">
        <v>29</v>
      </c>
      <c r="E2154" t="s">
        <v>4590</v>
      </c>
      <c r="G2154" t="s">
        <v>4590</v>
      </c>
    </row>
    <row r="2155" spans="1:7">
      <c r="A2155" t="s">
        <v>192</v>
      </c>
      <c r="B2155">
        <v>2015</v>
      </c>
      <c r="C2155" t="b">
        <v>0</v>
      </c>
      <c r="D2155">
        <v>30</v>
      </c>
      <c r="E2155" t="s">
        <v>4590</v>
      </c>
      <c r="G2155" t="s">
        <v>4590</v>
      </c>
    </row>
    <row r="2156" spans="1:7">
      <c r="A2156" t="s">
        <v>192</v>
      </c>
      <c r="B2156">
        <v>2015</v>
      </c>
      <c r="C2156" t="b">
        <v>0</v>
      </c>
      <c r="D2156">
        <v>31</v>
      </c>
      <c r="E2156" t="s">
        <v>4590</v>
      </c>
      <c r="G2156" t="s">
        <v>4590</v>
      </c>
    </row>
    <row r="2157" spans="1:7">
      <c r="A2157" t="s">
        <v>192</v>
      </c>
      <c r="B2157">
        <v>2015</v>
      </c>
      <c r="C2157" t="b">
        <v>0</v>
      </c>
      <c r="D2157">
        <v>32</v>
      </c>
      <c r="E2157" t="s">
        <v>4590</v>
      </c>
      <c r="G2157" t="s">
        <v>4590</v>
      </c>
    </row>
    <row r="2158" spans="1:7">
      <c r="A2158" t="s">
        <v>192</v>
      </c>
      <c r="B2158">
        <v>2015</v>
      </c>
      <c r="C2158" t="b">
        <v>0</v>
      </c>
      <c r="D2158">
        <v>33</v>
      </c>
      <c r="E2158" t="s">
        <v>4590</v>
      </c>
      <c r="G2158" t="s">
        <v>4590</v>
      </c>
    </row>
    <row r="2159" spans="1:7">
      <c r="A2159" t="s">
        <v>192</v>
      </c>
      <c r="B2159">
        <v>2015</v>
      </c>
      <c r="C2159" t="b">
        <v>0</v>
      </c>
      <c r="D2159">
        <v>34</v>
      </c>
      <c r="E2159" t="s">
        <v>4590</v>
      </c>
      <c r="G2159" t="s">
        <v>4590</v>
      </c>
    </row>
    <row r="2160" spans="1:7">
      <c r="A2160" t="s">
        <v>192</v>
      </c>
      <c r="B2160">
        <v>2015</v>
      </c>
      <c r="C2160" t="b">
        <v>0</v>
      </c>
      <c r="D2160">
        <v>35</v>
      </c>
      <c r="E2160" t="s">
        <v>4590</v>
      </c>
      <c r="F2160" t="s">
        <v>7970</v>
      </c>
      <c r="G2160" t="s">
        <v>4590</v>
      </c>
    </row>
    <row r="2161" spans="1:7">
      <c r="A2161" t="s">
        <v>192</v>
      </c>
      <c r="B2161">
        <v>2015</v>
      </c>
      <c r="C2161" t="b">
        <v>0</v>
      </c>
      <c r="D2161">
        <v>36</v>
      </c>
      <c r="E2161" t="s">
        <v>4590</v>
      </c>
      <c r="G2161" t="s">
        <v>4590</v>
      </c>
    </row>
    <row r="2162" spans="1:7">
      <c r="A2162" t="s">
        <v>192</v>
      </c>
      <c r="B2162">
        <v>2015</v>
      </c>
      <c r="C2162" t="b">
        <v>0</v>
      </c>
      <c r="D2162">
        <v>37</v>
      </c>
      <c r="E2162" t="s">
        <v>4590</v>
      </c>
      <c r="G2162" t="s">
        <v>4590</v>
      </c>
    </row>
    <row r="2163" spans="1:7">
      <c r="A2163" t="s">
        <v>192</v>
      </c>
      <c r="B2163">
        <v>2015</v>
      </c>
      <c r="C2163" t="b">
        <v>0</v>
      </c>
      <c r="D2163">
        <v>38</v>
      </c>
      <c r="E2163" t="s">
        <v>4590</v>
      </c>
      <c r="G2163" t="s">
        <v>4590</v>
      </c>
    </row>
    <row r="2164" spans="1:7">
      <c r="A2164" t="s">
        <v>192</v>
      </c>
      <c r="B2164">
        <v>2015</v>
      </c>
      <c r="C2164" t="b">
        <v>0</v>
      </c>
      <c r="D2164">
        <v>39</v>
      </c>
      <c r="E2164" t="s">
        <v>4590</v>
      </c>
      <c r="G2164" t="s">
        <v>4590</v>
      </c>
    </row>
    <row r="2165" spans="1:7">
      <c r="A2165" t="s">
        <v>192</v>
      </c>
      <c r="B2165">
        <v>2015</v>
      </c>
      <c r="C2165" t="b">
        <v>0</v>
      </c>
      <c r="D2165">
        <v>40</v>
      </c>
      <c r="E2165" t="s">
        <v>4590</v>
      </c>
      <c r="F2165" t="s">
        <v>7971</v>
      </c>
      <c r="G2165" t="s">
        <v>4590</v>
      </c>
    </row>
    <row r="2166" spans="1:7" ht="45">
      <c r="A2166" t="s">
        <v>192</v>
      </c>
      <c r="B2166">
        <v>2015</v>
      </c>
      <c r="C2166" t="b">
        <v>0</v>
      </c>
      <c r="D2166">
        <v>41</v>
      </c>
      <c r="E2166" s="8" t="s">
        <v>4590</v>
      </c>
      <c r="F2166" s="8"/>
      <c r="G2166" t="s">
        <v>4590</v>
      </c>
    </row>
    <row r="2167" spans="1:7">
      <c r="A2167" t="s">
        <v>192</v>
      </c>
      <c r="B2167">
        <v>2015</v>
      </c>
      <c r="C2167" t="b">
        <v>0</v>
      </c>
      <c r="D2167">
        <v>42</v>
      </c>
      <c r="E2167" t="s">
        <v>4590</v>
      </c>
      <c r="G2167" t="s">
        <v>4590</v>
      </c>
    </row>
    <row r="2168" spans="1:7">
      <c r="A2168" t="s">
        <v>192</v>
      </c>
      <c r="B2168">
        <v>2015</v>
      </c>
      <c r="C2168" t="b">
        <v>0</v>
      </c>
      <c r="D2168">
        <v>43</v>
      </c>
      <c r="E2168" t="s">
        <v>4590</v>
      </c>
      <c r="G2168" t="s">
        <v>4590</v>
      </c>
    </row>
    <row r="2169" spans="1:7">
      <c r="A2169" t="s">
        <v>192</v>
      </c>
      <c r="B2169">
        <v>2015</v>
      </c>
      <c r="C2169" t="b">
        <v>0</v>
      </c>
      <c r="D2169">
        <v>44</v>
      </c>
      <c r="E2169" t="s">
        <v>4590</v>
      </c>
      <c r="G2169" t="s">
        <v>4590</v>
      </c>
    </row>
    <row r="2170" spans="1:7">
      <c r="A2170" t="s">
        <v>192</v>
      </c>
      <c r="B2170">
        <v>2015</v>
      </c>
      <c r="C2170" t="b">
        <v>0</v>
      </c>
      <c r="D2170">
        <v>45</v>
      </c>
      <c r="E2170" t="s">
        <v>4590</v>
      </c>
      <c r="G2170" t="s">
        <v>4590</v>
      </c>
    </row>
    <row r="2171" spans="1:7" ht="45">
      <c r="A2171" t="s">
        <v>192</v>
      </c>
      <c r="B2171">
        <v>2015</v>
      </c>
      <c r="C2171" t="b">
        <v>0</v>
      </c>
      <c r="D2171">
        <v>46</v>
      </c>
      <c r="E2171" s="8" t="s">
        <v>4590</v>
      </c>
      <c r="F2171" s="8"/>
      <c r="G2171" t="s">
        <v>4590</v>
      </c>
    </row>
    <row r="2172" spans="1:7">
      <c r="A2172" t="s">
        <v>192</v>
      </c>
      <c r="B2172">
        <v>2015</v>
      </c>
      <c r="C2172" t="b">
        <v>0</v>
      </c>
      <c r="D2172">
        <v>47</v>
      </c>
      <c r="E2172" t="s">
        <v>4590</v>
      </c>
      <c r="G2172" t="s">
        <v>4590</v>
      </c>
    </row>
    <row r="2173" spans="1:7">
      <c r="A2173" t="s">
        <v>192</v>
      </c>
      <c r="B2173">
        <v>2015</v>
      </c>
      <c r="C2173" t="b">
        <v>0</v>
      </c>
      <c r="D2173">
        <v>48</v>
      </c>
      <c r="E2173" t="s">
        <v>4590</v>
      </c>
      <c r="F2173" t="s">
        <v>4673</v>
      </c>
      <c r="G2173" t="s">
        <v>4590</v>
      </c>
    </row>
    <row r="2174" spans="1:7">
      <c r="A2174" t="s">
        <v>192</v>
      </c>
      <c r="B2174">
        <v>2015</v>
      </c>
      <c r="C2174" t="b">
        <v>0</v>
      </c>
      <c r="D2174">
        <v>49</v>
      </c>
      <c r="E2174" t="s">
        <v>4590</v>
      </c>
      <c r="G2174" t="s">
        <v>4590</v>
      </c>
    </row>
    <row r="2175" spans="1:7">
      <c r="A2175" t="s">
        <v>192</v>
      </c>
      <c r="B2175">
        <v>2015</v>
      </c>
      <c r="C2175" t="b">
        <v>0</v>
      </c>
      <c r="D2175">
        <v>50</v>
      </c>
      <c r="E2175" t="s">
        <v>4590</v>
      </c>
      <c r="G2175" t="s">
        <v>4590</v>
      </c>
    </row>
    <row r="2176" spans="1:7">
      <c r="A2176" t="s">
        <v>192</v>
      </c>
      <c r="B2176">
        <v>2015</v>
      </c>
      <c r="C2176" t="b">
        <v>0</v>
      </c>
      <c r="D2176">
        <v>51</v>
      </c>
      <c r="E2176" t="s">
        <v>4590</v>
      </c>
      <c r="F2176" t="s">
        <v>7972</v>
      </c>
      <c r="G2176" t="s">
        <v>4590</v>
      </c>
    </row>
    <row r="2177" spans="1:7">
      <c r="A2177" t="s">
        <v>192</v>
      </c>
      <c r="B2177">
        <v>2015</v>
      </c>
      <c r="C2177" t="b">
        <v>0</v>
      </c>
      <c r="D2177">
        <v>52</v>
      </c>
      <c r="E2177" t="s">
        <v>4590</v>
      </c>
      <c r="G2177" t="s">
        <v>4590</v>
      </c>
    </row>
    <row r="2178" spans="1:7">
      <c r="A2178" t="s">
        <v>192</v>
      </c>
      <c r="B2178">
        <v>2015</v>
      </c>
      <c r="C2178" t="b">
        <v>0</v>
      </c>
      <c r="D2178">
        <v>53</v>
      </c>
      <c r="E2178" t="s">
        <v>4590</v>
      </c>
      <c r="G2178" t="s">
        <v>4590</v>
      </c>
    </row>
    <row r="2179" spans="1:7">
      <c r="A2179" t="s">
        <v>192</v>
      </c>
      <c r="B2179">
        <v>2015</v>
      </c>
      <c r="C2179" t="b">
        <v>0</v>
      </c>
      <c r="D2179">
        <v>54</v>
      </c>
      <c r="E2179" t="s">
        <v>4590</v>
      </c>
      <c r="G2179" t="s">
        <v>4590</v>
      </c>
    </row>
    <row r="2180" spans="1:7">
      <c r="A2180" t="s">
        <v>192</v>
      </c>
      <c r="B2180">
        <v>2015</v>
      </c>
      <c r="C2180" t="b">
        <v>0</v>
      </c>
      <c r="D2180">
        <v>55</v>
      </c>
      <c r="E2180" t="s">
        <v>4590</v>
      </c>
      <c r="F2180" t="s">
        <v>7973</v>
      </c>
      <c r="G2180" t="s">
        <v>4590</v>
      </c>
    </row>
    <row r="2181" spans="1:7">
      <c r="A2181" t="s">
        <v>192</v>
      </c>
      <c r="B2181">
        <v>2015</v>
      </c>
      <c r="C2181" t="b">
        <v>0</v>
      </c>
      <c r="D2181">
        <v>56</v>
      </c>
      <c r="E2181" t="s">
        <v>4590</v>
      </c>
      <c r="G2181" t="s">
        <v>4590</v>
      </c>
    </row>
    <row r="2182" spans="1:7">
      <c r="A2182" t="s">
        <v>192</v>
      </c>
      <c r="B2182">
        <v>2015</v>
      </c>
      <c r="C2182" t="b">
        <v>0</v>
      </c>
      <c r="D2182">
        <v>57</v>
      </c>
      <c r="E2182" t="s">
        <v>4590</v>
      </c>
      <c r="F2182" t="s">
        <v>7974</v>
      </c>
      <c r="G2182" t="s">
        <v>4590</v>
      </c>
    </row>
    <row r="2183" spans="1:7">
      <c r="A2183" t="s">
        <v>192</v>
      </c>
      <c r="B2183">
        <v>2015</v>
      </c>
      <c r="C2183" t="b">
        <v>0</v>
      </c>
      <c r="D2183">
        <v>58</v>
      </c>
      <c r="E2183" t="s">
        <v>4590</v>
      </c>
      <c r="G2183" t="s">
        <v>4590</v>
      </c>
    </row>
    <row r="2184" spans="1:7">
      <c r="A2184" t="s">
        <v>192</v>
      </c>
      <c r="B2184">
        <v>2015</v>
      </c>
      <c r="C2184" t="b">
        <v>0</v>
      </c>
      <c r="D2184">
        <v>59</v>
      </c>
      <c r="E2184" t="s">
        <v>4590</v>
      </c>
      <c r="F2184" t="s">
        <v>4676</v>
      </c>
      <c r="G2184" t="s">
        <v>4590</v>
      </c>
    </row>
    <row r="2185" spans="1:7">
      <c r="A2185" t="s">
        <v>192</v>
      </c>
      <c r="B2185">
        <v>2015</v>
      </c>
      <c r="C2185" t="b">
        <v>0</v>
      </c>
      <c r="D2185">
        <v>60</v>
      </c>
      <c r="E2185" t="s">
        <v>4590</v>
      </c>
      <c r="G2185" t="s">
        <v>4590</v>
      </c>
    </row>
    <row r="2186" spans="1:7">
      <c r="A2186" t="s">
        <v>192</v>
      </c>
      <c r="B2186">
        <v>2015</v>
      </c>
      <c r="C2186" t="b">
        <v>0</v>
      </c>
      <c r="D2186">
        <v>61</v>
      </c>
      <c r="E2186" t="s">
        <v>4590</v>
      </c>
      <c r="G2186" t="s">
        <v>4590</v>
      </c>
    </row>
    <row r="2187" spans="1:7">
      <c r="A2187" t="s">
        <v>192</v>
      </c>
      <c r="B2187">
        <v>2015</v>
      </c>
      <c r="C2187" t="b">
        <v>0</v>
      </c>
      <c r="D2187">
        <v>62</v>
      </c>
      <c r="E2187" t="s">
        <v>4590</v>
      </c>
      <c r="G2187" t="s">
        <v>4590</v>
      </c>
    </row>
    <row r="2188" spans="1:7">
      <c r="A2188" t="s">
        <v>192</v>
      </c>
      <c r="B2188">
        <v>2015</v>
      </c>
      <c r="C2188" t="b">
        <v>0</v>
      </c>
      <c r="D2188">
        <v>63</v>
      </c>
      <c r="E2188" t="s">
        <v>4590</v>
      </c>
      <c r="F2188" t="s">
        <v>4676</v>
      </c>
      <c r="G2188" t="s">
        <v>4590</v>
      </c>
    </row>
    <row r="2189" spans="1:7" ht="405">
      <c r="A2189" t="s">
        <v>192</v>
      </c>
      <c r="B2189">
        <v>2015</v>
      </c>
      <c r="C2189" t="b">
        <v>0</v>
      </c>
      <c r="D2189">
        <v>64</v>
      </c>
      <c r="E2189" s="8" t="s">
        <v>4590</v>
      </c>
      <c r="F2189" s="8" t="s">
        <v>7975</v>
      </c>
      <c r="G2189" t="s">
        <v>4590</v>
      </c>
    </row>
    <row r="2190" spans="1:7">
      <c r="A2190" t="s">
        <v>192</v>
      </c>
      <c r="B2190">
        <v>2015</v>
      </c>
      <c r="C2190" t="b">
        <v>0</v>
      </c>
      <c r="D2190">
        <v>65</v>
      </c>
      <c r="E2190" t="s">
        <v>4590</v>
      </c>
      <c r="G2190" t="s">
        <v>4590</v>
      </c>
    </row>
    <row r="2191" spans="1:7">
      <c r="A2191" t="s">
        <v>192</v>
      </c>
      <c r="B2191">
        <v>2015</v>
      </c>
      <c r="C2191" t="b">
        <v>0</v>
      </c>
      <c r="D2191">
        <v>66</v>
      </c>
      <c r="E2191" t="s">
        <v>4590</v>
      </c>
      <c r="G2191" t="s">
        <v>4590</v>
      </c>
    </row>
    <row r="2192" spans="1:7">
      <c r="A2192" t="s">
        <v>192</v>
      </c>
      <c r="B2192">
        <v>2015</v>
      </c>
      <c r="C2192" t="b">
        <v>0</v>
      </c>
      <c r="D2192">
        <v>67</v>
      </c>
      <c r="E2192" t="s">
        <v>4590</v>
      </c>
      <c r="G2192" t="s">
        <v>4590</v>
      </c>
    </row>
    <row r="2193" spans="1:7">
      <c r="A2193" t="s">
        <v>192</v>
      </c>
      <c r="B2193">
        <v>2015</v>
      </c>
      <c r="C2193" t="b">
        <v>0</v>
      </c>
      <c r="D2193">
        <v>68</v>
      </c>
      <c r="E2193" t="s">
        <v>4590</v>
      </c>
      <c r="G2193" t="s">
        <v>4590</v>
      </c>
    </row>
    <row r="2194" spans="1:7">
      <c r="A2194" t="s">
        <v>192</v>
      </c>
      <c r="B2194">
        <v>2015</v>
      </c>
      <c r="C2194" t="b">
        <v>0</v>
      </c>
      <c r="D2194">
        <v>69</v>
      </c>
      <c r="E2194" t="s">
        <v>4590</v>
      </c>
      <c r="F2194" t="s">
        <v>4677</v>
      </c>
      <c r="G2194" t="s">
        <v>4590</v>
      </c>
    </row>
    <row r="2195" spans="1:7">
      <c r="A2195" t="s">
        <v>192</v>
      </c>
      <c r="B2195">
        <v>2015</v>
      </c>
      <c r="C2195" t="b">
        <v>0</v>
      </c>
      <c r="D2195">
        <v>70</v>
      </c>
      <c r="E2195" t="s">
        <v>4590</v>
      </c>
      <c r="G2195" t="s">
        <v>4590</v>
      </c>
    </row>
    <row r="2196" spans="1:7">
      <c r="A2196" t="s">
        <v>192</v>
      </c>
      <c r="B2196">
        <v>2015</v>
      </c>
      <c r="C2196" t="b">
        <v>0</v>
      </c>
      <c r="D2196">
        <v>71</v>
      </c>
      <c r="E2196" t="s">
        <v>4590</v>
      </c>
      <c r="G2196" t="s">
        <v>4590</v>
      </c>
    </row>
    <row r="2197" spans="1:7">
      <c r="A2197" t="s">
        <v>192</v>
      </c>
      <c r="B2197">
        <v>2015</v>
      </c>
      <c r="C2197" t="b">
        <v>0</v>
      </c>
      <c r="D2197">
        <v>72</v>
      </c>
      <c r="E2197" t="s">
        <v>4590</v>
      </c>
      <c r="G2197" t="s">
        <v>4590</v>
      </c>
    </row>
    <row r="2198" spans="1:7">
      <c r="A2198" t="s">
        <v>192</v>
      </c>
      <c r="B2198">
        <v>2015</v>
      </c>
      <c r="C2198" t="b">
        <v>0</v>
      </c>
      <c r="D2198">
        <v>73</v>
      </c>
      <c r="E2198" t="s">
        <v>4590</v>
      </c>
      <c r="G2198" t="s">
        <v>4590</v>
      </c>
    </row>
    <row r="2199" spans="1:7">
      <c r="A2199" t="s">
        <v>192</v>
      </c>
      <c r="B2199">
        <v>2016</v>
      </c>
      <c r="C2199" t="b">
        <v>0</v>
      </c>
      <c r="D2199">
        <v>1</v>
      </c>
      <c r="E2199" t="s">
        <v>4590</v>
      </c>
      <c r="F2199" t="s">
        <v>7976</v>
      </c>
      <c r="G2199" t="s">
        <v>4590</v>
      </c>
    </row>
    <row r="2200" spans="1:7">
      <c r="A2200" t="s">
        <v>192</v>
      </c>
      <c r="B2200">
        <v>2016</v>
      </c>
      <c r="C2200" t="b">
        <v>0</v>
      </c>
      <c r="D2200">
        <v>2</v>
      </c>
      <c r="E2200" t="s">
        <v>4590</v>
      </c>
      <c r="G2200" t="s">
        <v>4590</v>
      </c>
    </row>
    <row r="2201" spans="1:7">
      <c r="A2201" t="s">
        <v>192</v>
      </c>
      <c r="B2201">
        <v>2016</v>
      </c>
      <c r="C2201" t="b">
        <v>0</v>
      </c>
      <c r="D2201">
        <v>3</v>
      </c>
      <c r="E2201" t="s">
        <v>4590</v>
      </c>
      <c r="G2201" t="s">
        <v>4590</v>
      </c>
    </row>
    <row r="2202" spans="1:7">
      <c r="A2202" t="s">
        <v>192</v>
      </c>
      <c r="B2202">
        <v>2016</v>
      </c>
      <c r="C2202" t="b">
        <v>0</v>
      </c>
      <c r="D2202">
        <v>4</v>
      </c>
      <c r="E2202" t="s">
        <v>4590</v>
      </c>
      <c r="G2202" t="s">
        <v>4590</v>
      </c>
    </row>
    <row r="2203" spans="1:7">
      <c r="A2203" t="s">
        <v>192</v>
      </c>
      <c r="B2203">
        <v>2016</v>
      </c>
      <c r="C2203" t="b">
        <v>0</v>
      </c>
      <c r="D2203">
        <v>5</v>
      </c>
      <c r="E2203" t="s">
        <v>4590</v>
      </c>
      <c r="G2203" t="s">
        <v>4590</v>
      </c>
    </row>
    <row r="2204" spans="1:7">
      <c r="A2204" t="s">
        <v>192</v>
      </c>
      <c r="B2204">
        <v>2016</v>
      </c>
      <c r="C2204" t="b">
        <v>0</v>
      </c>
      <c r="D2204">
        <v>6</v>
      </c>
      <c r="E2204" t="s">
        <v>4590</v>
      </c>
      <c r="G2204" t="s">
        <v>4590</v>
      </c>
    </row>
    <row r="2205" spans="1:7">
      <c r="A2205" t="s">
        <v>192</v>
      </c>
      <c r="B2205">
        <v>2016</v>
      </c>
      <c r="C2205" t="b">
        <v>0</v>
      </c>
      <c r="D2205">
        <v>7</v>
      </c>
      <c r="E2205" t="s">
        <v>4590</v>
      </c>
      <c r="G2205" t="s">
        <v>4590</v>
      </c>
    </row>
    <row r="2206" spans="1:7">
      <c r="A2206" t="s">
        <v>192</v>
      </c>
      <c r="B2206">
        <v>2016</v>
      </c>
      <c r="C2206" t="b">
        <v>0</v>
      </c>
      <c r="D2206">
        <v>8</v>
      </c>
      <c r="E2206" t="s">
        <v>4590</v>
      </c>
      <c r="G2206" t="s">
        <v>4590</v>
      </c>
    </row>
    <row r="2207" spans="1:7">
      <c r="A2207" t="s">
        <v>192</v>
      </c>
      <c r="B2207">
        <v>2016</v>
      </c>
      <c r="C2207" t="b">
        <v>0</v>
      </c>
      <c r="D2207">
        <v>9</v>
      </c>
      <c r="E2207" t="s">
        <v>4590</v>
      </c>
      <c r="G2207" t="s">
        <v>4590</v>
      </c>
    </row>
    <row r="2208" spans="1:7">
      <c r="A2208" t="s">
        <v>192</v>
      </c>
      <c r="B2208">
        <v>2016</v>
      </c>
      <c r="C2208" t="b">
        <v>0</v>
      </c>
      <c r="D2208">
        <v>10</v>
      </c>
      <c r="E2208" t="s">
        <v>4590</v>
      </c>
      <c r="F2208" t="s">
        <v>7977</v>
      </c>
      <c r="G2208" t="s">
        <v>4590</v>
      </c>
    </row>
    <row r="2209" spans="1:7">
      <c r="A2209" t="s">
        <v>192</v>
      </c>
      <c r="B2209">
        <v>2016</v>
      </c>
      <c r="C2209" t="b">
        <v>0</v>
      </c>
      <c r="D2209">
        <v>11</v>
      </c>
      <c r="E2209" t="s">
        <v>4590</v>
      </c>
      <c r="G2209" t="s">
        <v>4590</v>
      </c>
    </row>
    <row r="2210" spans="1:7">
      <c r="A2210" t="s">
        <v>192</v>
      </c>
      <c r="B2210">
        <v>2016</v>
      </c>
      <c r="C2210" t="b">
        <v>0</v>
      </c>
      <c r="D2210">
        <v>12</v>
      </c>
      <c r="E2210" t="s">
        <v>4590</v>
      </c>
      <c r="G2210" t="s">
        <v>4590</v>
      </c>
    </row>
    <row r="2211" spans="1:7">
      <c r="A2211" t="s">
        <v>192</v>
      </c>
      <c r="B2211">
        <v>2016</v>
      </c>
      <c r="C2211" t="b">
        <v>0</v>
      </c>
      <c r="D2211">
        <v>13</v>
      </c>
      <c r="E2211" t="s">
        <v>4590</v>
      </c>
      <c r="G2211" t="s">
        <v>4590</v>
      </c>
    </row>
    <row r="2212" spans="1:7">
      <c r="A2212" t="s">
        <v>192</v>
      </c>
      <c r="B2212">
        <v>2016</v>
      </c>
      <c r="C2212" t="b">
        <v>0</v>
      </c>
      <c r="D2212">
        <v>14</v>
      </c>
      <c r="E2212" t="s">
        <v>4590</v>
      </c>
      <c r="G2212" t="s">
        <v>4590</v>
      </c>
    </row>
    <row r="2213" spans="1:7">
      <c r="A2213" t="s">
        <v>192</v>
      </c>
      <c r="B2213">
        <v>2016</v>
      </c>
      <c r="C2213" t="b">
        <v>0</v>
      </c>
      <c r="D2213">
        <v>15</v>
      </c>
      <c r="E2213" t="s">
        <v>4590</v>
      </c>
      <c r="G2213" t="s">
        <v>4590</v>
      </c>
    </row>
    <row r="2214" spans="1:7">
      <c r="A2214" t="s">
        <v>192</v>
      </c>
      <c r="B2214">
        <v>2016</v>
      </c>
      <c r="C2214" t="b">
        <v>0</v>
      </c>
      <c r="D2214">
        <v>16</v>
      </c>
      <c r="E2214" t="s">
        <v>4590</v>
      </c>
      <c r="F2214" t="s">
        <v>4670</v>
      </c>
      <c r="G2214" t="s">
        <v>4590</v>
      </c>
    </row>
    <row r="2215" spans="1:7">
      <c r="A2215" t="s">
        <v>192</v>
      </c>
      <c r="B2215">
        <v>2016</v>
      </c>
      <c r="C2215" t="b">
        <v>0</v>
      </c>
      <c r="D2215">
        <v>17</v>
      </c>
      <c r="E2215" t="s">
        <v>4590</v>
      </c>
      <c r="G2215" t="s">
        <v>4590</v>
      </c>
    </row>
    <row r="2216" spans="1:7">
      <c r="A2216" t="s">
        <v>192</v>
      </c>
      <c r="B2216">
        <v>2016</v>
      </c>
      <c r="C2216" t="b">
        <v>0</v>
      </c>
      <c r="D2216">
        <v>18</v>
      </c>
      <c r="E2216" t="s">
        <v>4590</v>
      </c>
      <c r="G2216" t="s">
        <v>4590</v>
      </c>
    </row>
    <row r="2217" spans="1:7">
      <c r="A2217" t="s">
        <v>192</v>
      </c>
      <c r="B2217">
        <v>2016</v>
      </c>
      <c r="C2217" t="b">
        <v>0</v>
      </c>
      <c r="D2217">
        <v>19</v>
      </c>
      <c r="E2217" t="s">
        <v>4590</v>
      </c>
      <c r="G2217" t="s">
        <v>4590</v>
      </c>
    </row>
    <row r="2218" spans="1:7">
      <c r="A2218" t="s">
        <v>192</v>
      </c>
      <c r="B2218">
        <v>2016</v>
      </c>
      <c r="C2218" t="b">
        <v>0</v>
      </c>
      <c r="D2218">
        <v>20</v>
      </c>
      <c r="E2218" t="s">
        <v>4590</v>
      </c>
      <c r="G2218" t="s">
        <v>4590</v>
      </c>
    </row>
    <row r="2219" spans="1:7">
      <c r="A2219" t="s">
        <v>192</v>
      </c>
      <c r="B2219">
        <v>2016</v>
      </c>
      <c r="C2219" t="b">
        <v>0</v>
      </c>
      <c r="D2219">
        <v>21</v>
      </c>
      <c r="E2219" t="s">
        <v>4590</v>
      </c>
      <c r="G2219" t="s">
        <v>4590</v>
      </c>
    </row>
    <row r="2220" spans="1:7">
      <c r="A2220" t="s">
        <v>192</v>
      </c>
      <c r="B2220">
        <v>2016</v>
      </c>
      <c r="C2220" t="b">
        <v>0</v>
      </c>
      <c r="D2220">
        <v>22</v>
      </c>
      <c r="E2220" t="s">
        <v>4590</v>
      </c>
      <c r="G2220" t="s">
        <v>4590</v>
      </c>
    </row>
    <row r="2221" spans="1:7">
      <c r="A2221" t="s">
        <v>192</v>
      </c>
      <c r="B2221">
        <v>2016</v>
      </c>
      <c r="C2221" t="b">
        <v>0</v>
      </c>
      <c r="D2221">
        <v>23</v>
      </c>
      <c r="E2221" t="s">
        <v>4590</v>
      </c>
      <c r="G2221" t="s">
        <v>4590</v>
      </c>
    </row>
    <row r="2222" spans="1:7">
      <c r="A2222" t="s">
        <v>192</v>
      </c>
      <c r="B2222">
        <v>2016</v>
      </c>
      <c r="C2222" t="b">
        <v>0</v>
      </c>
      <c r="D2222">
        <v>24</v>
      </c>
      <c r="E2222" t="s">
        <v>4590</v>
      </c>
      <c r="G2222" t="s">
        <v>4590</v>
      </c>
    </row>
    <row r="2223" spans="1:7">
      <c r="A2223" t="s">
        <v>192</v>
      </c>
      <c r="B2223">
        <v>2016</v>
      </c>
      <c r="C2223" t="b">
        <v>0</v>
      </c>
      <c r="D2223">
        <v>25</v>
      </c>
      <c r="E2223" t="s">
        <v>4590</v>
      </c>
      <c r="G2223" t="s">
        <v>4590</v>
      </c>
    </row>
    <row r="2224" spans="1:7">
      <c r="A2224" t="s">
        <v>192</v>
      </c>
      <c r="B2224">
        <v>2016</v>
      </c>
      <c r="C2224" t="b">
        <v>0</v>
      </c>
      <c r="D2224">
        <v>26</v>
      </c>
      <c r="E2224" t="s">
        <v>4590</v>
      </c>
      <c r="G2224" t="s">
        <v>4590</v>
      </c>
    </row>
    <row r="2225" spans="1:7">
      <c r="A2225" t="s">
        <v>192</v>
      </c>
      <c r="B2225">
        <v>2016</v>
      </c>
      <c r="C2225" t="b">
        <v>0</v>
      </c>
      <c r="D2225">
        <v>27</v>
      </c>
      <c r="E2225" t="s">
        <v>4590</v>
      </c>
      <c r="G2225" t="s">
        <v>4590</v>
      </c>
    </row>
    <row r="2226" spans="1:7">
      <c r="A2226" t="s">
        <v>192</v>
      </c>
      <c r="B2226">
        <v>2016</v>
      </c>
      <c r="C2226" t="b">
        <v>0</v>
      </c>
      <c r="D2226">
        <v>28</v>
      </c>
      <c r="E2226" t="s">
        <v>4590</v>
      </c>
      <c r="G2226" t="s">
        <v>4590</v>
      </c>
    </row>
    <row r="2227" spans="1:7">
      <c r="A2227" t="s">
        <v>192</v>
      </c>
      <c r="B2227">
        <v>2016</v>
      </c>
      <c r="C2227" t="b">
        <v>0</v>
      </c>
      <c r="D2227">
        <v>29</v>
      </c>
      <c r="E2227" t="s">
        <v>4590</v>
      </c>
      <c r="G2227" t="s">
        <v>4590</v>
      </c>
    </row>
    <row r="2228" spans="1:7">
      <c r="A2228" t="s">
        <v>192</v>
      </c>
      <c r="B2228">
        <v>2016</v>
      </c>
      <c r="C2228" t="b">
        <v>0</v>
      </c>
      <c r="D2228">
        <v>30</v>
      </c>
      <c r="E2228" t="s">
        <v>4590</v>
      </c>
      <c r="G2228" t="s">
        <v>4590</v>
      </c>
    </row>
    <row r="2229" spans="1:7">
      <c r="A2229" t="s">
        <v>192</v>
      </c>
      <c r="B2229">
        <v>2016</v>
      </c>
      <c r="C2229" t="b">
        <v>0</v>
      </c>
      <c r="D2229">
        <v>31</v>
      </c>
      <c r="E2229" t="s">
        <v>4590</v>
      </c>
      <c r="G2229" t="s">
        <v>4590</v>
      </c>
    </row>
    <row r="2230" spans="1:7">
      <c r="A2230" t="s">
        <v>192</v>
      </c>
      <c r="B2230">
        <v>2016</v>
      </c>
      <c r="C2230" t="b">
        <v>0</v>
      </c>
      <c r="D2230">
        <v>32</v>
      </c>
      <c r="E2230" t="s">
        <v>4590</v>
      </c>
      <c r="G2230" t="s">
        <v>4590</v>
      </c>
    </row>
    <row r="2231" spans="1:7">
      <c r="A2231" t="s">
        <v>192</v>
      </c>
      <c r="B2231">
        <v>2016</v>
      </c>
      <c r="C2231" t="b">
        <v>0</v>
      </c>
      <c r="D2231">
        <v>33</v>
      </c>
      <c r="E2231" t="s">
        <v>4590</v>
      </c>
      <c r="G2231" t="s">
        <v>4590</v>
      </c>
    </row>
    <row r="2232" spans="1:7">
      <c r="A2232" t="s">
        <v>192</v>
      </c>
      <c r="B2232">
        <v>2016</v>
      </c>
      <c r="C2232" t="b">
        <v>0</v>
      </c>
      <c r="D2232">
        <v>34</v>
      </c>
      <c r="E2232" t="s">
        <v>4590</v>
      </c>
      <c r="G2232" t="s">
        <v>4590</v>
      </c>
    </row>
    <row r="2233" spans="1:7">
      <c r="A2233" t="s">
        <v>192</v>
      </c>
      <c r="B2233">
        <v>2016</v>
      </c>
      <c r="C2233" t="b">
        <v>0</v>
      </c>
      <c r="D2233">
        <v>35</v>
      </c>
      <c r="E2233" t="s">
        <v>4590</v>
      </c>
      <c r="F2233" t="s">
        <v>7978</v>
      </c>
      <c r="G2233" t="s">
        <v>4590</v>
      </c>
    </row>
    <row r="2234" spans="1:7">
      <c r="A2234" t="s">
        <v>192</v>
      </c>
      <c r="B2234">
        <v>2016</v>
      </c>
      <c r="C2234" t="b">
        <v>0</v>
      </c>
      <c r="D2234">
        <v>36</v>
      </c>
      <c r="E2234" t="s">
        <v>4590</v>
      </c>
      <c r="G2234" t="s">
        <v>4590</v>
      </c>
    </row>
    <row r="2235" spans="1:7">
      <c r="A2235" t="s">
        <v>192</v>
      </c>
      <c r="B2235">
        <v>2016</v>
      </c>
      <c r="C2235" t="b">
        <v>0</v>
      </c>
      <c r="D2235">
        <v>37</v>
      </c>
      <c r="E2235" t="s">
        <v>4590</v>
      </c>
      <c r="G2235" t="s">
        <v>4590</v>
      </c>
    </row>
    <row r="2236" spans="1:7">
      <c r="A2236" t="s">
        <v>192</v>
      </c>
      <c r="B2236">
        <v>2016</v>
      </c>
      <c r="C2236" t="b">
        <v>0</v>
      </c>
      <c r="D2236">
        <v>38</v>
      </c>
      <c r="E2236" t="s">
        <v>4590</v>
      </c>
      <c r="G2236" t="s">
        <v>4590</v>
      </c>
    </row>
    <row r="2237" spans="1:7">
      <c r="A2237" t="s">
        <v>192</v>
      </c>
      <c r="B2237">
        <v>2016</v>
      </c>
      <c r="C2237" t="b">
        <v>0</v>
      </c>
      <c r="D2237">
        <v>39</v>
      </c>
      <c r="E2237" t="s">
        <v>4590</v>
      </c>
      <c r="G2237" t="s">
        <v>4590</v>
      </c>
    </row>
    <row r="2238" spans="1:7">
      <c r="A2238" t="s">
        <v>192</v>
      </c>
      <c r="B2238">
        <v>2016</v>
      </c>
      <c r="C2238" t="b">
        <v>0</v>
      </c>
      <c r="D2238">
        <v>40</v>
      </c>
      <c r="E2238" t="s">
        <v>4590</v>
      </c>
      <c r="G2238" t="s">
        <v>4590</v>
      </c>
    </row>
    <row r="2239" spans="1:7">
      <c r="A2239" t="s">
        <v>192</v>
      </c>
      <c r="B2239">
        <v>2016</v>
      </c>
      <c r="C2239" t="b">
        <v>0</v>
      </c>
      <c r="D2239">
        <v>41</v>
      </c>
      <c r="E2239" t="s">
        <v>4590</v>
      </c>
      <c r="F2239" t="s">
        <v>7979</v>
      </c>
      <c r="G2239" t="s">
        <v>4590</v>
      </c>
    </row>
    <row r="2240" spans="1:7">
      <c r="A2240" t="s">
        <v>192</v>
      </c>
      <c r="B2240">
        <v>2016</v>
      </c>
      <c r="C2240" t="b">
        <v>0</v>
      </c>
      <c r="D2240">
        <v>42</v>
      </c>
      <c r="E2240" t="s">
        <v>4590</v>
      </c>
      <c r="G2240" t="s">
        <v>4590</v>
      </c>
    </row>
    <row r="2241" spans="1:7">
      <c r="A2241" t="s">
        <v>192</v>
      </c>
      <c r="B2241">
        <v>2016</v>
      </c>
      <c r="C2241" t="b">
        <v>0</v>
      </c>
      <c r="D2241">
        <v>43</v>
      </c>
      <c r="E2241" t="s">
        <v>4590</v>
      </c>
      <c r="G2241" t="s">
        <v>4590</v>
      </c>
    </row>
    <row r="2242" spans="1:7">
      <c r="A2242" t="s">
        <v>192</v>
      </c>
      <c r="B2242">
        <v>2016</v>
      </c>
      <c r="C2242" t="b">
        <v>0</v>
      </c>
      <c r="D2242">
        <v>44</v>
      </c>
      <c r="E2242" t="s">
        <v>4590</v>
      </c>
      <c r="F2242" t="s">
        <v>4672</v>
      </c>
      <c r="G2242" t="s">
        <v>4590</v>
      </c>
    </row>
    <row r="2243" spans="1:7">
      <c r="A2243" t="s">
        <v>192</v>
      </c>
      <c r="B2243">
        <v>2016</v>
      </c>
      <c r="C2243" t="b">
        <v>0</v>
      </c>
      <c r="D2243">
        <v>45</v>
      </c>
      <c r="E2243" t="s">
        <v>4590</v>
      </c>
      <c r="G2243" t="s">
        <v>4590</v>
      </c>
    </row>
    <row r="2244" spans="1:7">
      <c r="A2244" t="s">
        <v>192</v>
      </c>
      <c r="B2244">
        <v>2016</v>
      </c>
      <c r="C2244" t="b">
        <v>0</v>
      </c>
      <c r="D2244">
        <v>46</v>
      </c>
      <c r="E2244" t="s">
        <v>4590</v>
      </c>
      <c r="G2244" t="s">
        <v>4590</v>
      </c>
    </row>
    <row r="2245" spans="1:7">
      <c r="A2245" t="s">
        <v>192</v>
      </c>
      <c r="B2245">
        <v>2016</v>
      </c>
      <c r="C2245" t="b">
        <v>0</v>
      </c>
      <c r="D2245">
        <v>47</v>
      </c>
      <c r="E2245" t="s">
        <v>4590</v>
      </c>
      <c r="G2245" t="s">
        <v>4590</v>
      </c>
    </row>
    <row r="2246" spans="1:7">
      <c r="A2246" t="s">
        <v>192</v>
      </c>
      <c r="B2246">
        <v>2016</v>
      </c>
      <c r="C2246" t="b">
        <v>0</v>
      </c>
      <c r="D2246">
        <v>48</v>
      </c>
      <c r="E2246" t="s">
        <v>4590</v>
      </c>
      <c r="F2246" t="s">
        <v>7980</v>
      </c>
      <c r="G2246" t="s">
        <v>4590</v>
      </c>
    </row>
    <row r="2247" spans="1:7">
      <c r="A2247" t="s">
        <v>192</v>
      </c>
      <c r="B2247">
        <v>2016</v>
      </c>
      <c r="C2247" t="b">
        <v>0</v>
      </c>
      <c r="D2247">
        <v>49</v>
      </c>
      <c r="E2247" t="s">
        <v>4590</v>
      </c>
      <c r="G2247" t="s">
        <v>4590</v>
      </c>
    </row>
    <row r="2248" spans="1:7">
      <c r="A2248" t="s">
        <v>192</v>
      </c>
      <c r="B2248">
        <v>2016</v>
      </c>
      <c r="C2248" t="b">
        <v>0</v>
      </c>
      <c r="D2248">
        <v>50</v>
      </c>
      <c r="E2248" t="s">
        <v>4590</v>
      </c>
      <c r="G2248" t="s">
        <v>4590</v>
      </c>
    </row>
    <row r="2249" spans="1:7" ht="409.5">
      <c r="A2249" t="s">
        <v>192</v>
      </c>
      <c r="B2249">
        <v>2016</v>
      </c>
      <c r="C2249" t="b">
        <v>0</v>
      </c>
      <c r="D2249">
        <v>51</v>
      </c>
      <c r="E2249" s="8" t="s">
        <v>4590</v>
      </c>
      <c r="F2249" s="8" t="s">
        <v>7981</v>
      </c>
      <c r="G2249" t="s">
        <v>4590</v>
      </c>
    </row>
    <row r="2250" spans="1:7">
      <c r="A2250" t="s">
        <v>192</v>
      </c>
      <c r="B2250">
        <v>2016</v>
      </c>
      <c r="C2250" t="b">
        <v>0</v>
      </c>
      <c r="D2250">
        <v>52</v>
      </c>
      <c r="E2250" t="s">
        <v>4590</v>
      </c>
      <c r="G2250" t="s">
        <v>4590</v>
      </c>
    </row>
    <row r="2251" spans="1:7">
      <c r="A2251" t="s">
        <v>192</v>
      </c>
      <c r="B2251">
        <v>2016</v>
      </c>
      <c r="C2251" t="b">
        <v>0</v>
      </c>
      <c r="D2251">
        <v>53</v>
      </c>
      <c r="E2251" t="s">
        <v>4590</v>
      </c>
      <c r="G2251" t="s">
        <v>4590</v>
      </c>
    </row>
    <row r="2252" spans="1:7">
      <c r="A2252" t="s">
        <v>192</v>
      </c>
      <c r="B2252">
        <v>2016</v>
      </c>
      <c r="C2252" t="b">
        <v>0</v>
      </c>
      <c r="D2252">
        <v>54</v>
      </c>
      <c r="E2252" t="s">
        <v>4590</v>
      </c>
      <c r="G2252" t="s">
        <v>4590</v>
      </c>
    </row>
    <row r="2253" spans="1:7">
      <c r="A2253" t="s">
        <v>192</v>
      </c>
      <c r="B2253">
        <v>2016</v>
      </c>
      <c r="C2253" t="b">
        <v>0</v>
      </c>
      <c r="D2253">
        <v>55</v>
      </c>
      <c r="E2253" t="s">
        <v>4590</v>
      </c>
      <c r="F2253" t="s">
        <v>7982</v>
      </c>
      <c r="G2253" t="s">
        <v>4590</v>
      </c>
    </row>
    <row r="2254" spans="1:7">
      <c r="A2254" t="s">
        <v>192</v>
      </c>
      <c r="B2254">
        <v>2016</v>
      </c>
      <c r="C2254" t="b">
        <v>0</v>
      </c>
      <c r="D2254">
        <v>56</v>
      </c>
      <c r="E2254" t="s">
        <v>4590</v>
      </c>
      <c r="G2254" t="s">
        <v>4590</v>
      </c>
    </row>
    <row r="2255" spans="1:7">
      <c r="A2255" t="s">
        <v>192</v>
      </c>
      <c r="B2255">
        <v>2016</v>
      </c>
      <c r="C2255" t="b">
        <v>0</v>
      </c>
      <c r="D2255">
        <v>57</v>
      </c>
      <c r="E2255" t="s">
        <v>4590</v>
      </c>
      <c r="F2255" t="s">
        <v>7974</v>
      </c>
      <c r="G2255" t="s">
        <v>4590</v>
      </c>
    </row>
    <row r="2256" spans="1:7">
      <c r="A2256" t="s">
        <v>192</v>
      </c>
      <c r="B2256">
        <v>2016</v>
      </c>
      <c r="C2256" t="b">
        <v>0</v>
      </c>
      <c r="D2256">
        <v>58</v>
      </c>
      <c r="E2256" t="s">
        <v>4590</v>
      </c>
      <c r="G2256" t="s">
        <v>4590</v>
      </c>
    </row>
    <row r="2257" spans="1:7">
      <c r="A2257" t="s">
        <v>192</v>
      </c>
      <c r="B2257">
        <v>2016</v>
      </c>
      <c r="C2257" t="b">
        <v>0</v>
      </c>
      <c r="D2257">
        <v>59</v>
      </c>
      <c r="E2257" t="s">
        <v>4590</v>
      </c>
      <c r="F2257" t="s">
        <v>4676</v>
      </c>
      <c r="G2257" t="s">
        <v>4590</v>
      </c>
    </row>
    <row r="2258" spans="1:7">
      <c r="A2258" t="s">
        <v>192</v>
      </c>
      <c r="B2258">
        <v>2016</v>
      </c>
      <c r="C2258" t="b">
        <v>0</v>
      </c>
      <c r="D2258">
        <v>60</v>
      </c>
      <c r="E2258" t="s">
        <v>4590</v>
      </c>
      <c r="G2258" t="s">
        <v>4590</v>
      </c>
    </row>
    <row r="2259" spans="1:7">
      <c r="A2259" t="s">
        <v>192</v>
      </c>
      <c r="B2259">
        <v>2016</v>
      </c>
      <c r="C2259" t="b">
        <v>0</v>
      </c>
      <c r="D2259">
        <v>61</v>
      </c>
      <c r="E2259" t="s">
        <v>4590</v>
      </c>
      <c r="G2259" t="s">
        <v>4590</v>
      </c>
    </row>
    <row r="2260" spans="1:7">
      <c r="A2260" t="s">
        <v>192</v>
      </c>
      <c r="B2260">
        <v>2016</v>
      </c>
      <c r="C2260" t="b">
        <v>0</v>
      </c>
      <c r="D2260">
        <v>62</v>
      </c>
      <c r="E2260" t="s">
        <v>4590</v>
      </c>
      <c r="G2260" t="s">
        <v>4590</v>
      </c>
    </row>
    <row r="2261" spans="1:7">
      <c r="A2261" t="s">
        <v>192</v>
      </c>
      <c r="B2261">
        <v>2016</v>
      </c>
      <c r="C2261" t="b">
        <v>0</v>
      </c>
      <c r="D2261">
        <v>63</v>
      </c>
      <c r="E2261" t="s">
        <v>4590</v>
      </c>
      <c r="F2261" t="s">
        <v>4676</v>
      </c>
      <c r="G2261" t="s">
        <v>4590</v>
      </c>
    </row>
    <row r="2262" spans="1:7">
      <c r="A2262" t="s">
        <v>192</v>
      </c>
      <c r="B2262">
        <v>2016</v>
      </c>
      <c r="C2262" t="b">
        <v>0</v>
      </c>
      <c r="D2262">
        <v>64</v>
      </c>
      <c r="E2262" t="s">
        <v>4590</v>
      </c>
      <c r="G2262" t="s">
        <v>4590</v>
      </c>
    </row>
    <row r="2263" spans="1:7">
      <c r="A2263" t="s">
        <v>192</v>
      </c>
      <c r="B2263">
        <v>2016</v>
      </c>
      <c r="C2263" t="b">
        <v>0</v>
      </c>
      <c r="D2263">
        <v>65</v>
      </c>
      <c r="E2263" t="s">
        <v>4590</v>
      </c>
      <c r="G2263" t="s">
        <v>4590</v>
      </c>
    </row>
    <row r="2264" spans="1:7">
      <c r="A2264" t="s">
        <v>192</v>
      </c>
      <c r="B2264">
        <v>2016</v>
      </c>
      <c r="C2264" t="b">
        <v>0</v>
      </c>
      <c r="D2264">
        <v>66</v>
      </c>
      <c r="E2264" t="s">
        <v>4590</v>
      </c>
      <c r="G2264" t="s">
        <v>4590</v>
      </c>
    </row>
    <row r="2265" spans="1:7">
      <c r="A2265" t="s">
        <v>192</v>
      </c>
      <c r="B2265">
        <v>2016</v>
      </c>
      <c r="C2265" t="b">
        <v>0</v>
      </c>
      <c r="D2265">
        <v>67</v>
      </c>
      <c r="E2265" t="s">
        <v>4590</v>
      </c>
      <c r="G2265" t="s">
        <v>4590</v>
      </c>
    </row>
    <row r="2266" spans="1:7">
      <c r="A2266" t="s">
        <v>192</v>
      </c>
      <c r="B2266">
        <v>2016</v>
      </c>
      <c r="C2266" t="b">
        <v>0</v>
      </c>
      <c r="D2266">
        <v>68</v>
      </c>
      <c r="E2266" t="s">
        <v>4590</v>
      </c>
      <c r="G2266" t="s">
        <v>4590</v>
      </c>
    </row>
    <row r="2267" spans="1:7">
      <c r="A2267" t="s">
        <v>192</v>
      </c>
      <c r="B2267">
        <v>2016</v>
      </c>
      <c r="C2267" t="b">
        <v>0</v>
      </c>
      <c r="D2267">
        <v>69</v>
      </c>
      <c r="E2267" t="s">
        <v>4590</v>
      </c>
      <c r="G2267" t="s">
        <v>4590</v>
      </c>
    </row>
    <row r="2268" spans="1:7">
      <c r="A2268" t="s">
        <v>192</v>
      </c>
      <c r="B2268">
        <v>2016</v>
      </c>
      <c r="C2268" t="b">
        <v>0</v>
      </c>
      <c r="D2268">
        <v>70</v>
      </c>
      <c r="E2268" t="s">
        <v>4590</v>
      </c>
      <c r="G2268" t="s">
        <v>4590</v>
      </c>
    </row>
    <row r="2269" spans="1:7">
      <c r="A2269" t="s">
        <v>192</v>
      </c>
      <c r="B2269">
        <v>2016</v>
      </c>
      <c r="C2269" t="b">
        <v>0</v>
      </c>
      <c r="D2269">
        <v>71</v>
      </c>
      <c r="E2269" t="s">
        <v>4590</v>
      </c>
      <c r="G2269" t="s">
        <v>4590</v>
      </c>
    </row>
    <row r="2270" spans="1:7">
      <c r="A2270" t="s">
        <v>192</v>
      </c>
      <c r="B2270">
        <v>2016</v>
      </c>
      <c r="C2270" t="b">
        <v>0</v>
      </c>
      <c r="D2270">
        <v>72</v>
      </c>
      <c r="E2270" t="s">
        <v>4590</v>
      </c>
      <c r="G2270" t="s">
        <v>4590</v>
      </c>
    </row>
    <row r="2271" spans="1:7">
      <c r="A2271" t="s">
        <v>192</v>
      </c>
      <c r="B2271">
        <v>2016</v>
      </c>
      <c r="C2271" t="b">
        <v>0</v>
      </c>
      <c r="D2271">
        <v>73</v>
      </c>
      <c r="E2271" t="s">
        <v>4590</v>
      </c>
      <c r="G2271" t="s">
        <v>4590</v>
      </c>
    </row>
    <row r="2272" spans="1:7">
      <c r="A2272" t="s">
        <v>199</v>
      </c>
      <c r="B2272">
        <v>2013</v>
      </c>
      <c r="C2272" t="b">
        <v>0</v>
      </c>
      <c r="D2272">
        <v>1</v>
      </c>
      <c r="E2272" t="s">
        <v>4590</v>
      </c>
      <c r="F2272" t="s">
        <v>7983</v>
      </c>
      <c r="G2272" t="s">
        <v>4590</v>
      </c>
    </row>
    <row r="2273" spans="1:7">
      <c r="A2273" t="s">
        <v>199</v>
      </c>
      <c r="B2273">
        <v>2013</v>
      </c>
      <c r="C2273" t="b">
        <v>0</v>
      </c>
      <c r="D2273">
        <v>2</v>
      </c>
      <c r="E2273" t="s">
        <v>4590</v>
      </c>
      <c r="G2273" t="s">
        <v>4590</v>
      </c>
    </row>
    <row r="2274" spans="1:7">
      <c r="A2274" t="s">
        <v>199</v>
      </c>
      <c r="B2274">
        <v>2013</v>
      </c>
      <c r="C2274" t="b">
        <v>0</v>
      </c>
      <c r="D2274">
        <v>3</v>
      </c>
      <c r="E2274" t="s">
        <v>4590</v>
      </c>
      <c r="G2274" t="s">
        <v>4590</v>
      </c>
    </row>
    <row r="2275" spans="1:7">
      <c r="A2275" t="s">
        <v>199</v>
      </c>
      <c r="B2275">
        <v>2013</v>
      </c>
      <c r="C2275" t="b">
        <v>0</v>
      </c>
      <c r="D2275">
        <v>4</v>
      </c>
      <c r="E2275" t="s">
        <v>4590</v>
      </c>
      <c r="G2275" t="s">
        <v>4590</v>
      </c>
    </row>
    <row r="2276" spans="1:7">
      <c r="A2276" t="s">
        <v>199</v>
      </c>
      <c r="B2276">
        <v>2013</v>
      </c>
      <c r="C2276" t="b">
        <v>0</v>
      </c>
      <c r="D2276">
        <v>5</v>
      </c>
      <c r="E2276" t="s">
        <v>4590</v>
      </c>
      <c r="F2276" t="s">
        <v>7984</v>
      </c>
      <c r="G2276" t="s">
        <v>4590</v>
      </c>
    </row>
    <row r="2277" spans="1:7">
      <c r="A2277" t="s">
        <v>199</v>
      </c>
      <c r="B2277">
        <v>2013</v>
      </c>
      <c r="C2277" t="b">
        <v>0</v>
      </c>
      <c r="D2277">
        <v>6</v>
      </c>
      <c r="E2277" t="s">
        <v>4590</v>
      </c>
      <c r="F2277" t="s">
        <v>7985</v>
      </c>
      <c r="G2277" t="s">
        <v>4590</v>
      </c>
    </row>
    <row r="2278" spans="1:7">
      <c r="A2278" t="s">
        <v>199</v>
      </c>
      <c r="B2278">
        <v>2013</v>
      </c>
      <c r="C2278" t="b">
        <v>0</v>
      </c>
      <c r="D2278">
        <v>7</v>
      </c>
      <c r="E2278" t="s">
        <v>4590</v>
      </c>
      <c r="G2278" t="s">
        <v>4590</v>
      </c>
    </row>
    <row r="2279" spans="1:7">
      <c r="A2279" t="s">
        <v>199</v>
      </c>
      <c r="B2279">
        <v>2013</v>
      </c>
      <c r="C2279" t="b">
        <v>0</v>
      </c>
      <c r="D2279">
        <v>8</v>
      </c>
      <c r="E2279" t="s">
        <v>4590</v>
      </c>
      <c r="G2279" t="s">
        <v>4590</v>
      </c>
    </row>
    <row r="2280" spans="1:7">
      <c r="A2280" t="s">
        <v>199</v>
      </c>
      <c r="B2280">
        <v>2013</v>
      </c>
      <c r="C2280" t="b">
        <v>0</v>
      </c>
      <c r="D2280">
        <v>9</v>
      </c>
      <c r="E2280" t="s">
        <v>4590</v>
      </c>
      <c r="G2280" t="s">
        <v>4590</v>
      </c>
    </row>
    <row r="2281" spans="1:7">
      <c r="A2281" t="s">
        <v>199</v>
      </c>
      <c r="B2281">
        <v>2013</v>
      </c>
      <c r="C2281" t="b">
        <v>0</v>
      </c>
      <c r="D2281">
        <v>10</v>
      </c>
      <c r="E2281" t="s">
        <v>4590</v>
      </c>
      <c r="F2281" t="s">
        <v>7986</v>
      </c>
      <c r="G2281" t="s">
        <v>4590</v>
      </c>
    </row>
    <row r="2282" spans="1:7">
      <c r="A2282" t="s">
        <v>199</v>
      </c>
      <c r="B2282">
        <v>2013</v>
      </c>
      <c r="C2282" t="b">
        <v>0</v>
      </c>
      <c r="D2282">
        <v>11</v>
      </c>
      <c r="E2282" t="s">
        <v>4590</v>
      </c>
      <c r="F2282" t="s">
        <v>7987</v>
      </c>
      <c r="G2282" t="s">
        <v>4590</v>
      </c>
    </row>
    <row r="2283" spans="1:7">
      <c r="A2283" t="s">
        <v>199</v>
      </c>
      <c r="B2283">
        <v>2013</v>
      </c>
      <c r="C2283" t="b">
        <v>0</v>
      </c>
      <c r="D2283">
        <v>12</v>
      </c>
      <c r="E2283" t="s">
        <v>4590</v>
      </c>
      <c r="G2283" t="s">
        <v>4590</v>
      </c>
    </row>
    <row r="2284" spans="1:7">
      <c r="A2284" t="s">
        <v>199</v>
      </c>
      <c r="B2284">
        <v>2013</v>
      </c>
      <c r="C2284" t="b">
        <v>0</v>
      </c>
      <c r="D2284">
        <v>13</v>
      </c>
      <c r="E2284" t="s">
        <v>4590</v>
      </c>
      <c r="G2284" t="s">
        <v>4590</v>
      </c>
    </row>
    <row r="2285" spans="1:7">
      <c r="A2285" t="s">
        <v>199</v>
      </c>
      <c r="B2285">
        <v>2014</v>
      </c>
      <c r="C2285" t="b">
        <v>0</v>
      </c>
      <c r="D2285">
        <v>1</v>
      </c>
      <c r="E2285" t="s">
        <v>4590</v>
      </c>
      <c r="G2285" t="s">
        <v>4590</v>
      </c>
    </row>
    <row r="2286" spans="1:7">
      <c r="A2286" t="s">
        <v>199</v>
      </c>
      <c r="B2286">
        <v>2014</v>
      </c>
      <c r="C2286" t="b">
        <v>0</v>
      </c>
      <c r="D2286">
        <v>2</v>
      </c>
      <c r="E2286" t="s">
        <v>4590</v>
      </c>
      <c r="G2286" t="s">
        <v>4590</v>
      </c>
    </row>
    <row r="2287" spans="1:7">
      <c r="A2287" t="s">
        <v>199</v>
      </c>
      <c r="B2287">
        <v>2014</v>
      </c>
      <c r="C2287" t="b">
        <v>0</v>
      </c>
      <c r="D2287">
        <v>3</v>
      </c>
      <c r="E2287" t="s">
        <v>4590</v>
      </c>
      <c r="G2287" t="s">
        <v>4590</v>
      </c>
    </row>
    <row r="2288" spans="1:7">
      <c r="A2288" t="s">
        <v>199</v>
      </c>
      <c r="B2288">
        <v>2014</v>
      </c>
      <c r="C2288" t="b">
        <v>0</v>
      </c>
      <c r="D2288">
        <v>4</v>
      </c>
      <c r="E2288" t="s">
        <v>4590</v>
      </c>
      <c r="G2288" t="s">
        <v>4590</v>
      </c>
    </row>
    <row r="2289" spans="1:7">
      <c r="A2289" t="s">
        <v>199</v>
      </c>
      <c r="B2289">
        <v>2014</v>
      </c>
      <c r="C2289" t="b">
        <v>0</v>
      </c>
      <c r="D2289">
        <v>5</v>
      </c>
      <c r="E2289" t="s">
        <v>4590</v>
      </c>
      <c r="G2289" t="s">
        <v>4590</v>
      </c>
    </row>
    <row r="2290" spans="1:7">
      <c r="A2290" t="s">
        <v>199</v>
      </c>
      <c r="B2290">
        <v>2014</v>
      </c>
      <c r="C2290" t="b">
        <v>0</v>
      </c>
      <c r="D2290">
        <v>6</v>
      </c>
      <c r="E2290" t="s">
        <v>4590</v>
      </c>
      <c r="G2290" t="s">
        <v>4590</v>
      </c>
    </row>
    <row r="2291" spans="1:7">
      <c r="A2291" t="s">
        <v>199</v>
      </c>
      <c r="B2291">
        <v>2014</v>
      </c>
      <c r="C2291" t="b">
        <v>0</v>
      </c>
      <c r="D2291">
        <v>7</v>
      </c>
      <c r="E2291" t="s">
        <v>4590</v>
      </c>
      <c r="G2291" t="s">
        <v>4590</v>
      </c>
    </row>
    <row r="2292" spans="1:7">
      <c r="A2292" t="s">
        <v>199</v>
      </c>
      <c r="B2292">
        <v>2014</v>
      </c>
      <c r="C2292" t="b">
        <v>0</v>
      </c>
      <c r="D2292">
        <v>8</v>
      </c>
      <c r="E2292" t="s">
        <v>4590</v>
      </c>
      <c r="G2292" t="s">
        <v>4590</v>
      </c>
    </row>
    <row r="2293" spans="1:7">
      <c r="A2293" t="s">
        <v>199</v>
      </c>
      <c r="B2293">
        <v>2014</v>
      </c>
      <c r="C2293" t="b">
        <v>0</v>
      </c>
      <c r="D2293">
        <v>9</v>
      </c>
      <c r="E2293" t="s">
        <v>4590</v>
      </c>
      <c r="G2293" t="s">
        <v>4590</v>
      </c>
    </row>
    <row r="2294" spans="1:7">
      <c r="A2294" t="s">
        <v>199</v>
      </c>
      <c r="B2294">
        <v>2014</v>
      </c>
      <c r="C2294" t="b">
        <v>0</v>
      </c>
      <c r="D2294">
        <v>10</v>
      </c>
      <c r="E2294" t="s">
        <v>4590</v>
      </c>
      <c r="G2294" t="s">
        <v>4590</v>
      </c>
    </row>
    <row r="2295" spans="1:7">
      <c r="A2295" t="s">
        <v>199</v>
      </c>
      <c r="B2295">
        <v>2014</v>
      </c>
      <c r="C2295" t="b">
        <v>0</v>
      </c>
      <c r="D2295">
        <v>11</v>
      </c>
      <c r="E2295" t="s">
        <v>4590</v>
      </c>
      <c r="G2295" t="s">
        <v>4590</v>
      </c>
    </row>
    <row r="2296" spans="1:7">
      <c r="A2296" t="s">
        <v>199</v>
      </c>
      <c r="B2296">
        <v>2014</v>
      </c>
      <c r="C2296" t="b">
        <v>0</v>
      </c>
      <c r="D2296">
        <v>12</v>
      </c>
      <c r="E2296" t="s">
        <v>4590</v>
      </c>
      <c r="G2296" t="s">
        <v>4590</v>
      </c>
    </row>
    <row r="2297" spans="1:7">
      <c r="A2297" t="s">
        <v>199</v>
      </c>
      <c r="B2297">
        <v>2014</v>
      </c>
      <c r="C2297" t="b">
        <v>0</v>
      </c>
      <c r="D2297">
        <v>13</v>
      </c>
      <c r="E2297" t="s">
        <v>4590</v>
      </c>
      <c r="G2297" t="s">
        <v>4590</v>
      </c>
    </row>
    <row r="2298" spans="1:7">
      <c r="A2298" t="s">
        <v>199</v>
      </c>
      <c r="B2298">
        <v>2014</v>
      </c>
      <c r="C2298" t="b">
        <v>0</v>
      </c>
      <c r="D2298">
        <v>14</v>
      </c>
      <c r="E2298" t="s">
        <v>4590</v>
      </c>
      <c r="G2298" t="s">
        <v>4590</v>
      </c>
    </row>
    <row r="2299" spans="1:7">
      <c r="A2299" t="s">
        <v>199</v>
      </c>
      <c r="B2299">
        <v>2014</v>
      </c>
      <c r="C2299" t="b">
        <v>0</v>
      </c>
      <c r="D2299">
        <v>15</v>
      </c>
      <c r="E2299" t="s">
        <v>4590</v>
      </c>
      <c r="F2299" t="s">
        <v>4679</v>
      </c>
      <c r="G2299" t="s">
        <v>4590</v>
      </c>
    </row>
    <row r="2300" spans="1:7">
      <c r="A2300" t="s">
        <v>199</v>
      </c>
      <c r="B2300">
        <v>2014</v>
      </c>
      <c r="C2300" t="b">
        <v>0</v>
      </c>
      <c r="D2300">
        <v>16</v>
      </c>
      <c r="E2300" t="s">
        <v>4590</v>
      </c>
      <c r="G2300" t="s">
        <v>4590</v>
      </c>
    </row>
    <row r="2301" spans="1:7">
      <c r="A2301" t="s">
        <v>199</v>
      </c>
      <c r="B2301">
        <v>2014</v>
      </c>
      <c r="C2301" t="b">
        <v>0</v>
      </c>
      <c r="D2301">
        <v>17</v>
      </c>
      <c r="E2301" t="s">
        <v>4590</v>
      </c>
      <c r="G2301" t="s">
        <v>4590</v>
      </c>
    </row>
    <row r="2302" spans="1:7">
      <c r="A2302" t="s">
        <v>199</v>
      </c>
      <c r="B2302">
        <v>2014</v>
      </c>
      <c r="C2302" t="b">
        <v>0</v>
      </c>
      <c r="D2302">
        <v>18</v>
      </c>
      <c r="E2302" t="s">
        <v>4590</v>
      </c>
      <c r="G2302" t="s">
        <v>4590</v>
      </c>
    </row>
    <row r="2303" spans="1:7">
      <c r="A2303" t="s">
        <v>199</v>
      </c>
      <c r="B2303">
        <v>2014</v>
      </c>
      <c r="C2303" t="b">
        <v>0</v>
      </c>
      <c r="D2303">
        <v>19</v>
      </c>
      <c r="E2303" t="s">
        <v>4590</v>
      </c>
      <c r="G2303" t="s">
        <v>4590</v>
      </c>
    </row>
    <row r="2304" spans="1:7">
      <c r="A2304" t="s">
        <v>199</v>
      </c>
      <c r="B2304">
        <v>2014</v>
      </c>
      <c r="C2304" t="b">
        <v>0</v>
      </c>
      <c r="D2304">
        <v>20</v>
      </c>
      <c r="E2304" t="s">
        <v>4590</v>
      </c>
      <c r="G2304" t="s">
        <v>4590</v>
      </c>
    </row>
    <row r="2305" spans="1:7">
      <c r="A2305" t="s">
        <v>199</v>
      </c>
      <c r="B2305">
        <v>2014</v>
      </c>
      <c r="C2305" t="b">
        <v>0</v>
      </c>
      <c r="D2305">
        <v>21</v>
      </c>
      <c r="E2305" t="s">
        <v>4590</v>
      </c>
      <c r="G2305" t="s">
        <v>4590</v>
      </c>
    </row>
    <row r="2306" spans="1:7">
      <c r="A2306" t="s">
        <v>199</v>
      </c>
      <c r="B2306">
        <v>2014</v>
      </c>
      <c r="C2306" t="b">
        <v>0</v>
      </c>
      <c r="D2306">
        <v>22</v>
      </c>
      <c r="E2306" t="s">
        <v>4590</v>
      </c>
      <c r="G2306" t="s">
        <v>4590</v>
      </c>
    </row>
    <row r="2307" spans="1:7">
      <c r="A2307" t="s">
        <v>199</v>
      </c>
      <c r="B2307">
        <v>2014</v>
      </c>
      <c r="C2307" t="b">
        <v>0</v>
      </c>
      <c r="D2307">
        <v>23</v>
      </c>
      <c r="E2307" t="s">
        <v>4590</v>
      </c>
      <c r="F2307" t="s">
        <v>4680</v>
      </c>
      <c r="G2307" t="s">
        <v>4590</v>
      </c>
    </row>
    <row r="2308" spans="1:7">
      <c r="A2308" t="s">
        <v>199</v>
      </c>
      <c r="B2308">
        <v>2014</v>
      </c>
      <c r="C2308" t="b">
        <v>0</v>
      </c>
      <c r="D2308">
        <v>24</v>
      </c>
      <c r="E2308" t="s">
        <v>4590</v>
      </c>
      <c r="F2308" t="s">
        <v>4681</v>
      </c>
      <c r="G2308" t="s">
        <v>4590</v>
      </c>
    </row>
    <row r="2309" spans="1:7">
      <c r="A2309" t="s">
        <v>199</v>
      </c>
      <c r="B2309">
        <v>2014</v>
      </c>
      <c r="C2309" t="b">
        <v>0</v>
      </c>
      <c r="D2309">
        <v>25</v>
      </c>
      <c r="E2309" t="s">
        <v>4590</v>
      </c>
      <c r="G2309" t="s">
        <v>4590</v>
      </c>
    </row>
    <row r="2310" spans="1:7">
      <c r="A2310" t="s">
        <v>199</v>
      </c>
      <c r="B2310">
        <v>2014</v>
      </c>
      <c r="C2310" t="b">
        <v>0</v>
      </c>
      <c r="D2310">
        <v>26</v>
      </c>
      <c r="E2310" t="s">
        <v>4590</v>
      </c>
      <c r="G2310" t="s">
        <v>4590</v>
      </c>
    </row>
    <row r="2311" spans="1:7">
      <c r="A2311" t="s">
        <v>199</v>
      </c>
      <c r="B2311">
        <v>2014</v>
      </c>
      <c r="C2311" t="b">
        <v>0</v>
      </c>
      <c r="D2311">
        <v>27</v>
      </c>
      <c r="E2311" t="s">
        <v>4590</v>
      </c>
      <c r="F2311" t="s">
        <v>4682</v>
      </c>
      <c r="G2311" t="s">
        <v>4590</v>
      </c>
    </row>
    <row r="2312" spans="1:7">
      <c r="A2312" t="s">
        <v>199</v>
      </c>
      <c r="B2312">
        <v>2014</v>
      </c>
      <c r="C2312" t="b">
        <v>0</v>
      </c>
      <c r="D2312">
        <v>28</v>
      </c>
      <c r="E2312" t="s">
        <v>4590</v>
      </c>
      <c r="F2312" t="s">
        <v>4683</v>
      </c>
      <c r="G2312" t="s">
        <v>4590</v>
      </c>
    </row>
    <row r="2313" spans="1:7">
      <c r="A2313" t="s">
        <v>199</v>
      </c>
      <c r="B2313">
        <v>2014</v>
      </c>
      <c r="C2313" t="b">
        <v>0</v>
      </c>
      <c r="D2313">
        <v>29</v>
      </c>
      <c r="E2313" t="s">
        <v>4590</v>
      </c>
      <c r="G2313" t="s">
        <v>4590</v>
      </c>
    </row>
    <row r="2314" spans="1:7">
      <c r="A2314" t="s">
        <v>199</v>
      </c>
      <c r="B2314">
        <v>2014</v>
      </c>
      <c r="C2314" t="b">
        <v>0</v>
      </c>
      <c r="D2314">
        <v>30</v>
      </c>
      <c r="E2314" t="s">
        <v>4590</v>
      </c>
      <c r="G2314" t="s">
        <v>4590</v>
      </c>
    </row>
    <row r="2315" spans="1:7">
      <c r="A2315" t="s">
        <v>199</v>
      </c>
      <c r="B2315">
        <v>2014</v>
      </c>
      <c r="C2315" t="b">
        <v>0</v>
      </c>
      <c r="D2315">
        <v>31</v>
      </c>
      <c r="E2315" t="s">
        <v>4590</v>
      </c>
      <c r="F2315" t="s">
        <v>4684</v>
      </c>
      <c r="G2315" t="s">
        <v>4590</v>
      </c>
    </row>
    <row r="2316" spans="1:7">
      <c r="A2316" t="s">
        <v>199</v>
      </c>
      <c r="B2316">
        <v>2014</v>
      </c>
      <c r="C2316" t="b">
        <v>0</v>
      </c>
      <c r="D2316">
        <v>32</v>
      </c>
      <c r="E2316" t="s">
        <v>4590</v>
      </c>
      <c r="F2316" t="s">
        <v>4685</v>
      </c>
      <c r="G2316" t="s">
        <v>4590</v>
      </c>
    </row>
    <row r="2317" spans="1:7">
      <c r="A2317" t="s">
        <v>199</v>
      </c>
      <c r="B2317">
        <v>2014</v>
      </c>
      <c r="C2317" t="b">
        <v>0</v>
      </c>
      <c r="D2317">
        <v>33</v>
      </c>
      <c r="E2317" t="s">
        <v>4590</v>
      </c>
      <c r="G2317" t="s">
        <v>4590</v>
      </c>
    </row>
    <row r="2318" spans="1:7">
      <c r="A2318" t="s">
        <v>199</v>
      </c>
      <c r="B2318">
        <v>2014</v>
      </c>
      <c r="C2318" t="b">
        <v>0</v>
      </c>
      <c r="D2318">
        <v>34</v>
      </c>
      <c r="E2318" t="s">
        <v>4590</v>
      </c>
      <c r="G2318" t="s">
        <v>4590</v>
      </c>
    </row>
    <row r="2319" spans="1:7">
      <c r="A2319" t="s">
        <v>199</v>
      </c>
      <c r="B2319">
        <v>2014</v>
      </c>
      <c r="C2319" t="b">
        <v>0</v>
      </c>
      <c r="D2319">
        <v>35</v>
      </c>
      <c r="E2319" t="s">
        <v>4590</v>
      </c>
      <c r="F2319" t="s">
        <v>4686</v>
      </c>
      <c r="G2319" t="s">
        <v>4590</v>
      </c>
    </row>
    <row r="2320" spans="1:7">
      <c r="A2320" t="s">
        <v>199</v>
      </c>
      <c r="B2320">
        <v>2014</v>
      </c>
      <c r="C2320" t="b">
        <v>0</v>
      </c>
      <c r="D2320">
        <v>36</v>
      </c>
      <c r="E2320" t="s">
        <v>4590</v>
      </c>
      <c r="G2320" t="s">
        <v>4590</v>
      </c>
    </row>
    <row r="2321" spans="1:7">
      <c r="A2321" t="s">
        <v>199</v>
      </c>
      <c r="B2321">
        <v>2014</v>
      </c>
      <c r="C2321" t="b">
        <v>0</v>
      </c>
      <c r="D2321">
        <v>37</v>
      </c>
      <c r="E2321" t="s">
        <v>4590</v>
      </c>
      <c r="G2321" t="s">
        <v>4590</v>
      </c>
    </row>
    <row r="2322" spans="1:7">
      <c r="A2322" t="s">
        <v>199</v>
      </c>
      <c r="B2322">
        <v>2014</v>
      </c>
      <c r="C2322" t="b">
        <v>0</v>
      </c>
      <c r="D2322">
        <v>38</v>
      </c>
      <c r="E2322" t="s">
        <v>4590</v>
      </c>
      <c r="G2322" t="s">
        <v>4590</v>
      </c>
    </row>
    <row r="2323" spans="1:7">
      <c r="A2323" t="s">
        <v>199</v>
      </c>
      <c r="B2323">
        <v>2014</v>
      </c>
      <c r="C2323" t="b">
        <v>0</v>
      </c>
      <c r="D2323">
        <v>39</v>
      </c>
      <c r="E2323" t="s">
        <v>4590</v>
      </c>
      <c r="G2323" t="s">
        <v>4590</v>
      </c>
    </row>
    <row r="2324" spans="1:7">
      <c r="A2324" t="s">
        <v>199</v>
      </c>
      <c r="B2324">
        <v>2014</v>
      </c>
      <c r="C2324" t="b">
        <v>0</v>
      </c>
      <c r="D2324">
        <v>40</v>
      </c>
      <c r="E2324" t="s">
        <v>4590</v>
      </c>
      <c r="G2324" t="s">
        <v>4590</v>
      </c>
    </row>
    <row r="2325" spans="1:7">
      <c r="A2325" t="s">
        <v>199</v>
      </c>
      <c r="B2325">
        <v>2014</v>
      </c>
      <c r="C2325" t="b">
        <v>0</v>
      </c>
      <c r="D2325">
        <v>41</v>
      </c>
      <c r="E2325" t="s">
        <v>4590</v>
      </c>
      <c r="F2325" t="s">
        <v>4687</v>
      </c>
      <c r="G2325" t="s">
        <v>4590</v>
      </c>
    </row>
    <row r="2326" spans="1:7">
      <c r="A2326" t="s">
        <v>199</v>
      </c>
      <c r="B2326">
        <v>2014</v>
      </c>
      <c r="C2326" t="b">
        <v>0</v>
      </c>
      <c r="D2326">
        <v>42</v>
      </c>
      <c r="E2326" t="s">
        <v>4590</v>
      </c>
      <c r="G2326" t="s">
        <v>4590</v>
      </c>
    </row>
    <row r="2327" spans="1:7">
      <c r="A2327" t="s">
        <v>199</v>
      </c>
      <c r="B2327">
        <v>2014</v>
      </c>
      <c r="C2327" t="b">
        <v>0</v>
      </c>
      <c r="D2327">
        <v>43</v>
      </c>
      <c r="E2327" t="s">
        <v>4590</v>
      </c>
      <c r="G2327" t="s">
        <v>4590</v>
      </c>
    </row>
    <row r="2328" spans="1:7">
      <c r="A2328" t="s">
        <v>199</v>
      </c>
      <c r="B2328">
        <v>2014</v>
      </c>
      <c r="C2328" t="b">
        <v>0</v>
      </c>
      <c r="D2328">
        <v>44</v>
      </c>
      <c r="E2328" t="s">
        <v>4590</v>
      </c>
      <c r="G2328" t="s">
        <v>4590</v>
      </c>
    </row>
    <row r="2329" spans="1:7">
      <c r="A2329" t="s">
        <v>199</v>
      </c>
      <c r="B2329">
        <v>2014</v>
      </c>
      <c r="C2329" t="b">
        <v>0</v>
      </c>
      <c r="D2329">
        <v>45</v>
      </c>
      <c r="E2329" t="s">
        <v>4590</v>
      </c>
      <c r="F2329" t="s">
        <v>4688</v>
      </c>
      <c r="G2329" t="s">
        <v>4590</v>
      </c>
    </row>
    <row r="2330" spans="1:7">
      <c r="A2330" t="s">
        <v>199</v>
      </c>
      <c r="B2330">
        <v>2014</v>
      </c>
      <c r="C2330" t="b">
        <v>0</v>
      </c>
      <c r="D2330">
        <v>46</v>
      </c>
      <c r="E2330" t="s">
        <v>4590</v>
      </c>
      <c r="G2330" t="s">
        <v>4590</v>
      </c>
    </row>
    <row r="2331" spans="1:7">
      <c r="A2331" t="s">
        <v>199</v>
      </c>
      <c r="B2331">
        <v>2014</v>
      </c>
      <c r="C2331" t="b">
        <v>0</v>
      </c>
      <c r="D2331">
        <v>47</v>
      </c>
      <c r="E2331" t="s">
        <v>4590</v>
      </c>
      <c r="G2331" t="s">
        <v>4590</v>
      </c>
    </row>
    <row r="2332" spans="1:7">
      <c r="A2332" t="s">
        <v>199</v>
      </c>
      <c r="B2332">
        <v>2014</v>
      </c>
      <c r="C2332" t="b">
        <v>0</v>
      </c>
      <c r="D2332">
        <v>48</v>
      </c>
      <c r="E2332" t="s">
        <v>4590</v>
      </c>
      <c r="G2332" t="s">
        <v>4590</v>
      </c>
    </row>
    <row r="2333" spans="1:7">
      <c r="A2333" t="s">
        <v>199</v>
      </c>
      <c r="B2333">
        <v>2014</v>
      </c>
      <c r="C2333" t="b">
        <v>0</v>
      </c>
      <c r="D2333">
        <v>49</v>
      </c>
      <c r="E2333" t="s">
        <v>4590</v>
      </c>
      <c r="G2333" t="s">
        <v>4590</v>
      </c>
    </row>
    <row r="2334" spans="1:7">
      <c r="A2334" t="s">
        <v>199</v>
      </c>
      <c r="B2334">
        <v>2014</v>
      </c>
      <c r="C2334" t="b">
        <v>0</v>
      </c>
      <c r="D2334">
        <v>50</v>
      </c>
      <c r="E2334" t="s">
        <v>4590</v>
      </c>
      <c r="G2334" t="s">
        <v>4590</v>
      </c>
    </row>
    <row r="2335" spans="1:7">
      <c r="A2335" t="s">
        <v>199</v>
      </c>
      <c r="B2335">
        <v>2014</v>
      </c>
      <c r="C2335" t="b">
        <v>0</v>
      </c>
      <c r="D2335">
        <v>51</v>
      </c>
      <c r="E2335" t="s">
        <v>4590</v>
      </c>
      <c r="F2335" t="s">
        <v>4689</v>
      </c>
      <c r="G2335" t="s">
        <v>4590</v>
      </c>
    </row>
    <row r="2336" spans="1:7">
      <c r="A2336" t="s">
        <v>199</v>
      </c>
      <c r="B2336">
        <v>2014</v>
      </c>
      <c r="C2336" t="b">
        <v>0</v>
      </c>
      <c r="D2336">
        <v>52</v>
      </c>
      <c r="E2336" t="s">
        <v>4590</v>
      </c>
      <c r="G2336" t="s">
        <v>4590</v>
      </c>
    </row>
    <row r="2337" spans="1:7">
      <c r="A2337" t="s">
        <v>199</v>
      </c>
      <c r="B2337">
        <v>2014</v>
      </c>
      <c r="C2337" t="b">
        <v>0</v>
      </c>
      <c r="D2337">
        <v>53</v>
      </c>
      <c r="E2337" t="s">
        <v>4590</v>
      </c>
      <c r="G2337" t="s">
        <v>4590</v>
      </c>
    </row>
    <row r="2338" spans="1:7">
      <c r="A2338" t="s">
        <v>199</v>
      </c>
      <c r="B2338">
        <v>2014</v>
      </c>
      <c r="C2338" t="b">
        <v>0</v>
      </c>
      <c r="D2338">
        <v>54</v>
      </c>
      <c r="E2338" t="s">
        <v>4590</v>
      </c>
      <c r="G2338" t="s">
        <v>4590</v>
      </c>
    </row>
    <row r="2339" spans="1:7">
      <c r="A2339" t="s">
        <v>199</v>
      </c>
      <c r="B2339">
        <v>2014</v>
      </c>
      <c r="C2339" t="b">
        <v>0</v>
      </c>
      <c r="D2339">
        <v>55</v>
      </c>
      <c r="E2339" t="s">
        <v>4590</v>
      </c>
      <c r="F2339" t="s">
        <v>7988</v>
      </c>
      <c r="G2339" t="s">
        <v>4590</v>
      </c>
    </row>
    <row r="2340" spans="1:7">
      <c r="A2340" t="s">
        <v>199</v>
      </c>
      <c r="B2340">
        <v>2014</v>
      </c>
      <c r="C2340" t="b">
        <v>0</v>
      </c>
      <c r="D2340">
        <v>56</v>
      </c>
      <c r="E2340" t="s">
        <v>4590</v>
      </c>
      <c r="F2340" t="s">
        <v>7989</v>
      </c>
      <c r="G2340" t="s">
        <v>4590</v>
      </c>
    </row>
    <row r="2341" spans="1:7">
      <c r="A2341" t="s">
        <v>199</v>
      </c>
      <c r="B2341">
        <v>2014</v>
      </c>
      <c r="C2341" t="b">
        <v>0</v>
      </c>
      <c r="D2341">
        <v>57</v>
      </c>
      <c r="E2341" t="s">
        <v>4590</v>
      </c>
      <c r="G2341" t="s">
        <v>4590</v>
      </c>
    </row>
    <row r="2342" spans="1:7">
      <c r="A2342" t="s">
        <v>199</v>
      </c>
      <c r="B2342">
        <v>2014</v>
      </c>
      <c r="C2342" t="b">
        <v>0</v>
      </c>
      <c r="D2342">
        <v>58</v>
      </c>
      <c r="E2342" t="s">
        <v>4590</v>
      </c>
      <c r="F2342" t="s">
        <v>4678</v>
      </c>
      <c r="G2342" t="s">
        <v>4590</v>
      </c>
    </row>
    <row r="2343" spans="1:7">
      <c r="A2343" t="s">
        <v>199</v>
      </c>
      <c r="B2343">
        <v>2014</v>
      </c>
      <c r="C2343" t="b">
        <v>0</v>
      </c>
      <c r="D2343">
        <v>59</v>
      </c>
      <c r="E2343" t="s">
        <v>4590</v>
      </c>
      <c r="G2343" t="s">
        <v>4590</v>
      </c>
    </row>
    <row r="2344" spans="1:7">
      <c r="A2344" t="s">
        <v>199</v>
      </c>
      <c r="B2344">
        <v>2014</v>
      </c>
      <c r="C2344" t="b">
        <v>0</v>
      </c>
      <c r="D2344">
        <v>60</v>
      </c>
      <c r="E2344" t="s">
        <v>4590</v>
      </c>
      <c r="F2344" t="s">
        <v>4690</v>
      </c>
      <c r="G2344" t="s">
        <v>4590</v>
      </c>
    </row>
    <row r="2345" spans="1:7">
      <c r="A2345" t="s">
        <v>199</v>
      </c>
      <c r="B2345">
        <v>2014</v>
      </c>
      <c r="C2345" t="b">
        <v>0</v>
      </c>
      <c r="D2345">
        <v>61</v>
      </c>
      <c r="E2345" t="s">
        <v>4590</v>
      </c>
      <c r="G2345" t="s">
        <v>4590</v>
      </c>
    </row>
    <row r="2346" spans="1:7">
      <c r="A2346" t="s">
        <v>199</v>
      </c>
      <c r="B2346">
        <v>2014</v>
      </c>
      <c r="C2346" t="b">
        <v>0</v>
      </c>
      <c r="D2346">
        <v>62</v>
      </c>
      <c r="E2346" t="s">
        <v>4590</v>
      </c>
      <c r="G2346" t="s">
        <v>4590</v>
      </c>
    </row>
    <row r="2347" spans="1:7">
      <c r="A2347" t="s">
        <v>199</v>
      </c>
      <c r="B2347">
        <v>2014</v>
      </c>
      <c r="C2347" t="b">
        <v>0</v>
      </c>
      <c r="D2347">
        <v>63</v>
      </c>
      <c r="E2347" t="s">
        <v>4590</v>
      </c>
      <c r="G2347" t="s">
        <v>4590</v>
      </c>
    </row>
    <row r="2348" spans="1:7">
      <c r="A2348" t="s">
        <v>199</v>
      </c>
      <c r="B2348">
        <v>2014</v>
      </c>
      <c r="C2348" t="b">
        <v>0</v>
      </c>
      <c r="D2348">
        <v>64</v>
      </c>
      <c r="E2348" t="s">
        <v>4590</v>
      </c>
      <c r="G2348" t="s">
        <v>4590</v>
      </c>
    </row>
    <row r="2349" spans="1:7">
      <c r="A2349" t="s">
        <v>199</v>
      </c>
      <c r="B2349">
        <v>2014</v>
      </c>
      <c r="C2349" t="b">
        <v>0</v>
      </c>
      <c r="D2349">
        <v>65</v>
      </c>
      <c r="E2349" t="s">
        <v>4590</v>
      </c>
      <c r="F2349" t="s">
        <v>4691</v>
      </c>
      <c r="G2349" t="s">
        <v>4590</v>
      </c>
    </row>
    <row r="2350" spans="1:7">
      <c r="A2350" t="s">
        <v>199</v>
      </c>
      <c r="B2350">
        <v>2014</v>
      </c>
      <c r="C2350" t="b">
        <v>0</v>
      </c>
      <c r="D2350">
        <v>66</v>
      </c>
      <c r="E2350" t="s">
        <v>4590</v>
      </c>
      <c r="G2350" t="s">
        <v>4590</v>
      </c>
    </row>
    <row r="2351" spans="1:7">
      <c r="A2351" t="s">
        <v>199</v>
      </c>
      <c r="B2351">
        <v>2014</v>
      </c>
      <c r="C2351" t="b">
        <v>0</v>
      </c>
      <c r="D2351">
        <v>67</v>
      </c>
      <c r="E2351" t="s">
        <v>4590</v>
      </c>
      <c r="G2351" t="s">
        <v>4590</v>
      </c>
    </row>
    <row r="2352" spans="1:7">
      <c r="A2352" t="s">
        <v>199</v>
      </c>
      <c r="B2352">
        <v>2014</v>
      </c>
      <c r="C2352" t="b">
        <v>0</v>
      </c>
      <c r="D2352">
        <v>68</v>
      </c>
      <c r="E2352" t="s">
        <v>4590</v>
      </c>
      <c r="G2352" t="s">
        <v>4590</v>
      </c>
    </row>
    <row r="2353" spans="1:7">
      <c r="A2353" t="s">
        <v>199</v>
      </c>
      <c r="B2353">
        <v>2014</v>
      </c>
      <c r="C2353" t="b">
        <v>0</v>
      </c>
      <c r="D2353">
        <v>69</v>
      </c>
      <c r="E2353" t="s">
        <v>4590</v>
      </c>
      <c r="G2353" t="s">
        <v>4590</v>
      </c>
    </row>
    <row r="2354" spans="1:7">
      <c r="A2354" t="s">
        <v>199</v>
      </c>
      <c r="B2354">
        <v>2014</v>
      </c>
      <c r="C2354" t="b">
        <v>0</v>
      </c>
      <c r="D2354">
        <v>70</v>
      </c>
      <c r="E2354" t="s">
        <v>4590</v>
      </c>
      <c r="G2354" t="s">
        <v>4590</v>
      </c>
    </row>
    <row r="2355" spans="1:7">
      <c r="A2355" t="s">
        <v>199</v>
      </c>
      <c r="B2355">
        <v>2014</v>
      </c>
      <c r="C2355" t="b">
        <v>0</v>
      </c>
      <c r="D2355">
        <v>71</v>
      </c>
      <c r="E2355" t="s">
        <v>4590</v>
      </c>
      <c r="G2355" t="s">
        <v>4590</v>
      </c>
    </row>
    <row r="2356" spans="1:7">
      <c r="A2356" t="s">
        <v>199</v>
      </c>
      <c r="B2356">
        <v>2014</v>
      </c>
      <c r="C2356" t="b">
        <v>0</v>
      </c>
      <c r="D2356">
        <v>72</v>
      </c>
      <c r="E2356" t="s">
        <v>4590</v>
      </c>
      <c r="G2356" t="s">
        <v>4590</v>
      </c>
    </row>
    <row r="2357" spans="1:7">
      <c r="A2357" t="s">
        <v>199</v>
      </c>
      <c r="B2357">
        <v>2014</v>
      </c>
      <c r="C2357" t="b">
        <v>0</v>
      </c>
      <c r="D2357">
        <v>73</v>
      </c>
      <c r="E2357" t="s">
        <v>4590</v>
      </c>
      <c r="G2357" t="s">
        <v>4590</v>
      </c>
    </row>
    <row r="2358" spans="1:7">
      <c r="A2358" t="s">
        <v>199</v>
      </c>
      <c r="B2358">
        <v>2015</v>
      </c>
      <c r="C2358" t="b">
        <v>0</v>
      </c>
      <c r="D2358">
        <v>1</v>
      </c>
      <c r="E2358" t="s">
        <v>4590</v>
      </c>
      <c r="G2358" t="s">
        <v>4590</v>
      </c>
    </row>
    <row r="2359" spans="1:7">
      <c r="A2359" t="s">
        <v>199</v>
      </c>
      <c r="B2359">
        <v>2015</v>
      </c>
      <c r="C2359" t="b">
        <v>0</v>
      </c>
      <c r="D2359">
        <v>2</v>
      </c>
      <c r="E2359" t="s">
        <v>4590</v>
      </c>
      <c r="G2359" t="s">
        <v>4590</v>
      </c>
    </row>
    <row r="2360" spans="1:7">
      <c r="A2360" t="s">
        <v>199</v>
      </c>
      <c r="B2360">
        <v>2015</v>
      </c>
      <c r="C2360" t="b">
        <v>0</v>
      </c>
      <c r="D2360">
        <v>3</v>
      </c>
      <c r="E2360" t="s">
        <v>4590</v>
      </c>
      <c r="G2360" t="s">
        <v>4590</v>
      </c>
    </row>
    <row r="2361" spans="1:7">
      <c r="A2361" t="s">
        <v>199</v>
      </c>
      <c r="B2361">
        <v>2015</v>
      </c>
      <c r="C2361" t="b">
        <v>0</v>
      </c>
      <c r="D2361">
        <v>4</v>
      </c>
      <c r="E2361" t="s">
        <v>4590</v>
      </c>
      <c r="G2361" t="s">
        <v>4590</v>
      </c>
    </row>
    <row r="2362" spans="1:7">
      <c r="A2362" t="s">
        <v>199</v>
      </c>
      <c r="B2362">
        <v>2015</v>
      </c>
      <c r="C2362" t="b">
        <v>0</v>
      </c>
      <c r="D2362">
        <v>5</v>
      </c>
      <c r="E2362" t="s">
        <v>4590</v>
      </c>
      <c r="G2362" t="s">
        <v>4590</v>
      </c>
    </row>
    <row r="2363" spans="1:7">
      <c r="A2363" t="s">
        <v>199</v>
      </c>
      <c r="B2363">
        <v>2015</v>
      </c>
      <c r="C2363" t="b">
        <v>0</v>
      </c>
      <c r="D2363">
        <v>6</v>
      </c>
      <c r="E2363" t="s">
        <v>4590</v>
      </c>
      <c r="G2363" t="s">
        <v>4590</v>
      </c>
    </row>
    <row r="2364" spans="1:7">
      <c r="A2364" t="s">
        <v>199</v>
      </c>
      <c r="B2364">
        <v>2015</v>
      </c>
      <c r="C2364" t="b">
        <v>0</v>
      </c>
      <c r="D2364">
        <v>7</v>
      </c>
      <c r="E2364" t="s">
        <v>4590</v>
      </c>
      <c r="G2364" t="s">
        <v>4590</v>
      </c>
    </row>
    <row r="2365" spans="1:7">
      <c r="A2365" t="s">
        <v>199</v>
      </c>
      <c r="B2365">
        <v>2015</v>
      </c>
      <c r="C2365" t="b">
        <v>0</v>
      </c>
      <c r="D2365">
        <v>8</v>
      </c>
      <c r="E2365" t="s">
        <v>4590</v>
      </c>
      <c r="G2365" t="s">
        <v>4590</v>
      </c>
    </row>
    <row r="2366" spans="1:7">
      <c r="A2366" t="s">
        <v>199</v>
      </c>
      <c r="B2366">
        <v>2015</v>
      </c>
      <c r="C2366" t="b">
        <v>0</v>
      </c>
      <c r="D2366">
        <v>9</v>
      </c>
      <c r="E2366" t="s">
        <v>4590</v>
      </c>
      <c r="G2366" t="s">
        <v>4590</v>
      </c>
    </row>
    <row r="2367" spans="1:7">
      <c r="A2367" t="s">
        <v>199</v>
      </c>
      <c r="B2367">
        <v>2015</v>
      </c>
      <c r="C2367" t="b">
        <v>0</v>
      </c>
      <c r="D2367">
        <v>10</v>
      </c>
      <c r="E2367" t="s">
        <v>4590</v>
      </c>
      <c r="G2367" t="s">
        <v>4590</v>
      </c>
    </row>
    <row r="2368" spans="1:7">
      <c r="A2368" t="s">
        <v>199</v>
      </c>
      <c r="B2368">
        <v>2015</v>
      </c>
      <c r="C2368" t="b">
        <v>0</v>
      </c>
      <c r="D2368">
        <v>11</v>
      </c>
      <c r="E2368" t="s">
        <v>4590</v>
      </c>
      <c r="G2368" t="s">
        <v>4590</v>
      </c>
    </row>
    <row r="2369" spans="1:7">
      <c r="A2369" t="s">
        <v>199</v>
      </c>
      <c r="B2369">
        <v>2015</v>
      </c>
      <c r="C2369" t="b">
        <v>0</v>
      </c>
      <c r="D2369">
        <v>12</v>
      </c>
      <c r="E2369" t="s">
        <v>4590</v>
      </c>
      <c r="G2369" t="s">
        <v>4590</v>
      </c>
    </row>
    <row r="2370" spans="1:7">
      <c r="A2370" t="s">
        <v>199</v>
      </c>
      <c r="B2370">
        <v>2015</v>
      </c>
      <c r="C2370" t="b">
        <v>0</v>
      </c>
      <c r="D2370">
        <v>13</v>
      </c>
      <c r="E2370" t="s">
        <v>4590</v>
      </c>
      <c r="G2370" t="s">
        <v>4590</v>
      </c>
    </row>
    <row r="2371" spans="1:7">
      <c r="A2371" t="s">
        <v>199</v>
      </c>
      <c r="B2371">
        <v>2015</v>
      </c>
      <c r="C2371" t="b">
        <v>0</v>
      </c>
      <c r="D2371">
        <v>14</v>
      </c>
      <c r="E2371" t="s">
        <v>4590</v>
      </c>
      <c r="G2371" t="s">
        <v>4590</v>
      </c>
    </row>
    <row r="2372" spans="1:7">
      <c r="A2372" t="s">
        <v>199</v>
      </c>
      <c r="B2372">
        <v>2015</v>
      </c>
      <c r="C2372" t="b">
        <v>0</v>
      </c>
      <c r="D2372">
        <v>15</v>
      </c>
      <c r="E2372" t="s">
        <v>4590</v>
      </c>
      <c r="G2372" t="s">
        <v>4590</v>
      </c>
    </row>
    <row r="2373" spans="1:7">
      <c r="A2373" t="s">
        <v>199</v>
      </c>
      <c r="B2373">
        <v>2015</v>
      </c>
      <c r="C2373" t="b">
        <v>0</v>
      </c>
      <c r="D2373">
        <v>16</v>
      </c>
      <c r="E2373" t="s">
        <v>4590</v>
      </c>
      <c r="G2373" t="s">
        <v>4590</v>
      </c>
    </row>
    <row r="2374" spans="1:7">
      <c r="A2374" t="s">
        <v>199</v>
      </c>
      <c r="B2374">
        <v>2015</v>
      </c>
      <c r="C2374" t="b">
        <v>0</v>
      </c>
      <c r="D2374">
        <v>17</v>
      </c>
      <c r="E2374" t="s">
        <v>4590</v>
      </c>
      <c r="G2374" t="s">
        <v>4590</v>
      </c>
    </row>
    <row r="2375" spans="1:7">
      <c r="A2375" t="s">
        <v>199</v>
      </c>
      <c r="B2375">
        <v>2015</v>
      </c>
      <c r="C2375" t="b">
        <v>0</v>
      </c>
      <c r="D2375">
        <v>18</v>
      </c>
      <c r="E2375" t="s">
        <v>4590</v>
      </c>
      <c r="G2375" t="s">
        <v>4590</v>
      </c>
    </row>
    <row r="2376" spans="1:7">
      <c r="A2376" t="s">
        <v>199</v>
      </c>
      <c r="B2376">
        <v>2015</v>
      </c>
      <c r="C2376" t="b">
        <v>0</v>
      </c>
      <c r="D2376">
        <v>19</v>
      </c>
      <c r="E2376" t="s">
        <v>4590</v>
      </c>
      <c r="G2376" t="s">
        <v>4590</v>
      </c>
    </row>
    <row r="2377" spans="1:7">
      <c r="A2377" t="s">
        <v>199</v>
      </c>
      <c r="B2377">
        <v>2015</v>
      </c>
      <c r="C2377" t="b">
        <v>0</v>
      </c>
      <c r="D2377">
        <v>20</v>
      </c>
      <c r="E2377" t="s">
        <v>4590</v>
      </c>
      <c r="G2377" t="s">
        <v>4590</v>
      </c>
    </row>
    <row r="2378" spans="1:7">
      <c r="A2378" t="s">
        <v>199</v>
      </c>
      <c r="B2378">
        <v>2015</v>
      </c>
      <c r="C2378" t="b">
        <v>0</v>
      </c>
      <c r="D2378">
        <v>21</v>
      </c>
      <c r="E2378" t="s">
        <v>4590</v>
      </c>
      <c r="G2378" t="s">
        <v>4590</v>
      </c>
    </row>
    <row r="2379" spans="1:7">
      <c r="A2379" t="s">
        <v>199</v>
      </c>
      <c r="B2379">
        <v>2015</v>
      </c>
      <c r="C2379" t="b">
        <v>0</v>
      </c>
      <c r="D2379">
        <v>22</v>
      </c>
      <c r="E2379" t="s">
        <v>4590</v>
      </c>
      <c r="G2379" t="s">
        <v>4590</v>
      </c>
    </row>
    <row r="2380" spans="1:7">
      <c r="A2380" t="s">
        <v>199</v>
      </c>
      <c r="B2380">
        <v>2015</v>
      </c>
      <c r="C2380" t="b">
        <v>0</v>
      </c>
      <c r="D2380">
        <v>23</v>
      </c>
      <c r="E2380" t="s">
        <v>4590</v>
      </c>
      <c r="F2380" t="s">
        <v>7990</v>
      </c>
      <c r="G2380" t="s">
        <v>4590</v>
      </c>
    </row>
    <row r="2381" spans="1:7">
      <c r="A2381" t="s">
        <v>199</v>
      </c>
      <c r="B2381">
        <v>2015</v>
      </c>
      <c r="C2381" t="b">
        <v>0</v>
      </c>
      <c r="D2381">
        <v>24</v>
      </c>
      <c r="E2381" t="s">
        <v>4590</v>
      </c>
      <c r="F2381" t="s">
        <v>7991</v>
      </c>
      <c r="G2381" t="s">
        <v>4590</v>
      </c>
    </row>
    <row r="2382" spans="1:7">
      <c r="A2382" t="s">
        <v>199</v>
      </c>
      <c r="B2382">
        <v>2015</v>
      </c>
      <c r="C2382" t="b">
        <v>0</v>
      </c>
      <c r="D2382">
        <v>25</v>
      </c>
      <c r="E2382" t="s">
        <v>4590</v>
      </c>
      <c r="G2382" t="s">
        <v>4590</v>
      </c>
    </row>
    <row r="2383" spans="1:7">
      <c r="A2383" t="s">
        <v>199</v>
      </c>
      <c r="B2383">
        <v>2015</v>
      </c>
      <c r="C2383" t="b">
        <v>0</v>
      </c>
      <c r="D2383">
        <v>26</v>
      </c>
      <c r="E2383" t="s">
        <v>4590</v>
      </c>
      <c r="G2383" t="s">
        <v>4590</v>
      </c>
    </row>
    <row r="2384" spans="1:7">
      <c r="A2384" t="s">
        <v>199</v>
      </c>
      <c r="B2384">
        <v>2015</v>
      </c>
      <c r="C2384" t="b">
        <v>0</v>
      </c>
      <c r="D2384">
        <v>27</v>
      </c>
      <c r="E2384" t="s">
        <v>4590</v>
      </c>
      <c r="F2384" t="s">
        <v>7992</v>
      </c>
      <c r="G2384" t="s">
        <v>4590</v>
      </c>
    </row>
    <row r="2385" spans="1:7">
      <c r="A2385" t="s">
        <v>199</v>
      </c>
      <c r="B2385">
        <v>2015</v>
      </c>
      <c r="C2385" t="b">
        <v>0</v>
      </c>
      <c r="D2385">
        <v>28</v>
      </c>
      <c r="E2385" t="s">
        <v>4590</v>
      </c>
      <c r="F2385" t="s">
        <v>7993</v>
      </c>
      <c r="G2385" t="s">
        <v>4590</v>
      </c>
    </row>
    <row r="2386" spans="1:7">
      <c r="A2386" t="s">
        <v>199</v>
      </c>
      <c r="B2386">
        <v>2015</v>
      </c>
      <c r="C2386" t="b">
        <v>0</v>
      </c>
      <c r="D2386">
        <v>29</v>
      </c>
      <c r="E2386" t="s">
        <v>4590</v>
      </c>
      <c r="G2386" t="s">
        <v>4590</v>
      </c>
    </row>
    <row r="2387" spans="1:7">
      <c r="A2387" t="s">
        <v>199</v>
      </c>
      <c r="B2387">
        <v>2015</v>
      </c>
      <c r="C2387" t="b">
        <v>0</v>
      </c>
      <c r="D2387">
        <v>30</v>
      </c>
      <c r="E2387" t="s">
        <v>4590</v>
      </c>
      <c r="G2387" t="s">
        <v>4590</v>
      </c>
    </row>
    <row r="2388" spans="1:7">
      <c r="A2388" t="s">
        <v>199</v>
      </c>
      <c r="B2388">
        <v>2015</v>
      </c>
      <c r="C2388" t="b">
        <v>0</v>
      </c>
      <c r="D2388">
        <v>31</v>
      </c>
      <c r="E2388" t="s">
        <v>4590</v>
      </c>
      <c r="G2388" t="s">
        <v>4590</v>
      </c>
    </row>
    <row r="2389" spans="1:7">
      <c r="A2389" t="s">
        <v>199</v>
      </c>
      <c r="B2389">
        <v>2015</v>
      </c>
      <c r="C2389" t="b">
        <v>0</v>
      </c>
      <c r="D2389">
        <v>32</v>
      </c>
      <c r="E2389" t="s">
        <v>4590</v>
      </c>
      <c r="G2389" t="s">
        <v>4590</v>
      </c>
    </row>
    <row r="2390" spans="1:7">
      <c r="A2390" t="s">
        <v>199</v>
      </c>
      <c r="B2390">
        <v>2015</v>
      </c>
      <c r="C2390" t="b">
        <v>0</v>
      </c>
      <c r="D2390">
        <v>33</v>
      </c>
      <c r="E2390" t="s">
        <v>4590</v>
      </c>
      <c r="G2390" t="s">
        <v>4590</v>
      </c>
    </row>
    <row r="2391" spans="1:7">
      <c r="A2391" t="s">
        <v>199</v>
      </c>
      <c r="B2391">
        <v>2015</v>
      </c>
      <c r="C2391" t="b">
        <v>0</v>
      </c>
      <c r="D2391">
        <v>34</v>
      </c>
      <c r="E2391" t="s">
        <v>4590</v>
      </c>
      <c r="G2391" t="s">
        <v>4590</v>
      </c>
    </row>
    <row r="2392" spans="1:7">
      <c r="A2392" t="s">
        <v>199</v>
      </c>
      <c r="B2392">
        <v>2015</v>
      </c>
      <c r="C2392" t="b">
        <v>0</v>
      </c>
      <c r="D2392">
        <v>35</v>
      </c>
      <c r="E2392" t="s">
        <v>4590</v>
      </c>
      <c r="G2392" t="s">
        <v>4590</v>
      </c>
    </row>
    <row r="2393" spans="1:7">
      <c r="A2393" t="s">
        <v>199</v>
      </c>
      <c r="B2393">
        <v>2015</v>
      </c>
      <c r="C2393" t="b">
        <v>0</v>
      </c>
      <c r="D2393">
        <v>36</v>
      </c>
      <c r="E2393" t="s">
        <v>4590</v>
      </c>
      <c r="G2393" t="s">
        <v>4590</v>
      </c>
    </row>
    <row r="2394" spans="1:7">
      <c r="A2394" t="s">
        <v>199</v>
      </c>
      <c r="B2394">
        <v>2015</v>
      </c>
      <c r="C2394" t="b">
        <v>0</v>
      </c>
      <c r="D2394">
        <v>37</v>
      </c>
      <c r="E2394" t="s">
        <v>4590</v>
      </c>
      <c r="G2394" t="s">
        <v>4590</v>
      </c>
    </row>
    <row r="2395" spans="1:7">
      <c r="A2395" t="s">
        <v>199</v>
      </c>
      <c r="B2395">
        <v>2015</v>
      </c>
      <c r="C2395" t="b">
        <v>0</v>
      </c>
      <c r="D2395">
        <v>38</v>
      </c>
      <c r="E2395" t="s">
        <v>4590</v>
      </c>
      <c r="G2395" t="s">
        <v>4590</v>
      </c>
    </row>
    <row r="2396" spans="1:7">
      <c r="A2396" t="s">
        <v>199</v>
      </c>
      <c r="B2396">
        <v>2015</v>
      </c>
      <c r="C2396" t="b">
        <v>0</v>
      </c>
      <c r="D2396">
        <v>39</v>
      </c>
      <c r="E2396" t="s">
        <v>4590</v>
      </c>
      <c r="G2396" t="s">
        <v>4590</v>
      </c>
    </row>
    <row r="2397" spans="1:7">
      <c r="A2397" t="s">
        <v>199</v>
      </c>
      <c r="B2397">
        <v>2015</v>
      </c>
      <c r="C2397" t="b">
        <v>0</v>
      </c>
      <c r="D2397">
        <v>40</v>
      </c>
      <c r="E2397" t="s">
        <v>4590</v>
      </c>
      <c r="G2397" t="s">
        <v>4590</v>
      </c>
    </row>
    <row r="2398" spans="1:7">
      <c r="A2398" t="s">
        <v>199</v>
      </c>
      <c r="B2398">
        <v>2015</v>
      </c>
      <c r="C2398" t="b">
        <v>0</v>
      </c>
      <c r="D2398">
        <v>41</v>
      </c>
      <c r="E2398" t="s">
        <v>4590</v>
      </c>
      <c r="F2398" t="s">
        <v>7994</v>
      </c>
      <c r="G2398" t="s">
        <v>4590</v>
      </c>
    </row>
    <row r="2399" spans="1:7">
      <c r="A2399" t="s">
        <v>199</v>
      </c>
      <c r="B2399">
        <v>2015</v>
      </c>
      <c r="C2399" t="b">
        <v>0</v>
      </c>
      <c r="D2399">
        <v>42</v>
      </c>
      <c r="E2399" t="s">
        <v>4590</v>
      </c>
      <c r="G2399" t="s">
        <v>4590</v>
      </c>
    </row>
    <row r="2400" spans="1:7">
      <c r="A2400" t="s">
        <v>199</v>
      </c>
      <c r="B2400">
        <v>2015</v>
      </c>
      <c r="C2400" t="b">
        <v>0</v>
      </c>
      <c r="D2400">
        <v>43</v>
      </c>
      <c r="E2400" t="s">
        <v>4590</v>
      </c>
      <c r="G2400" t="s">
        <v>4590</v>
      </c>
    </row>
    <row r="2401" spans="1:7">
      <c r="A2401" t="s">
        <v>199</v>
      </c>
      <c r="B2401">
        <v>2015</v>
      </c>
      <c r="C2401" t="b">
        <v>0</v>
      </c>
      <c r="D2401">
        <v>44</v>
      </c>
      <c r="E2401" t="s">
        <v>4590</v>
      </c>
      <c r="G2401" t="s">
        <v>4590</v>
      </c>
    </row>
    <row r="2402" spans="1:7">
      <c r="A2402" t="s">
        <v>199</v>
      </c>
      <c r="B2402">
        <v>2015</v>
      </c>
      <c r="C2402" t="b">
        <v>0</v>
      </c>
      <c r="D2402">
        <v>45</v>
      </c>
      <c r="E2402" t="s">
        <v>4590</v>
      </c>
      <c r="G2402" t="s">
        <v>4590</v>
      </c>
    </row>
    <row r="2403" spans="1:7">
      <c r="A2403" t="s">
        <v>199</v>
      </c>
      <c r="B2403">
        <v>2015</v>
      </c>
      <c r="C2403" t="b">
        <v>0</v>
      </c>
      <c r="D2403">
        <v>46</v>
      </c>
      <c r="E2403" t="s">
        <v>4590</v>
      </c>
      <c r="G2403" t="s">
        <v>4590</v>
      </c>
    </row>
    <row r="2404" spans="1:7">
      <c r="A2404" t="s">
        <v>199</v>
      </c>
      <c r="B2404">
        <v>2015</v>
      </c>
      <c r="C2404" t="b">
        <v>0</v>
      </c>
      <c r="D2404">
        <v>47</v>
      </c>
      <c r="E2404" t="s">
        <v>4590</v>
      </c>
      <c r="G2404" t="s">
        <v>4590</v>
      </c>
    </row>
    <row r="2405" spans="1:7">
      <c r="A2405" t="s">
        <v>199</v>
      </c>
      <c r="B2405">
        <v>2015</v>
      </c>
      <c r="C2405" t="b">
        <v>0</v>
      </c>
      <c r="D2405">
        <v>48</v>
      </c>
      <c r="E2405" t="s">
        <v>4590</v>
      </c>
      <c r="G2405" t="s">
        <v>4590</v>
      </c>
    </row>
    <row r="2406" spans="1:7">
      <c r="A2406" t="s">
        <v>199</v>
      </c>
      <c r="B2406">
        <v>2015</v>
      </c>
      <c r="C2406" t="b">
        <v>0</v>
      </c>
      <c r="D2406">
        <v>49</v>
      </c>
      <c r="E2406" t="s">
        <v>4590</v>
      </c>
      <c r="F2406" t="s">
        <v>7995</v>
      </c>
      <c r="G2406" t="s">
        <v>4590</v>
      </c>
    </row>
    <row r="2407" spans="1:7">
      <c r="A2407" t="s">
        <v>199</v>
      </c>
      <c r="B2407">
        <v>2015</v>
      </c>
      <c r="C2407" t="b">
        <v>0</v>
      </c>
      <c r="D2407">
        <v>50</v>
      </c>
      <c r="E2407" t="s">
        <v>4590</v>
      </c>
      <c r="G2407" t="s">
        <v>4590</v>
      </c>
    </row>
    <row r="2408" spans="1:7">
      <c r="A2408" t="s">
        <v>199</v>
      </c>
      <c r="B2408">
        <v>2015</v>
      </c>
      <c r="C2408" t="b">
        <v>0</v>
      </c>
      <c r="D2408">
        <v>51</v>
      </c>
      <c r="E2408" t="s">
        <v>4590</v>
      </c>
      <c r="F2408" t="s">
        <v>7996</v>
      </c>
      <c r="G2408" t="s">
        <v>4590</v>
      </c>
    </row>
    <row r="2409" spans="1:7">
      <c r="A2409" t="s">
        <v>199</v>
      </c>
      <c r="B2409">
        <v>2015</v>
      </c>
      <c r="C2409" t="b">
        <v>0</v>
      </c>
      <c r="D2409">
        <v>52</v>
      </c>
      <c r="E2409" t="s">
        <v>4590</v>
      </c>
      <c r="G2409" t="s">
        <v>4590</v>
      </c>
    </row>
    <row r="2410" spans="1:7">
      <c r="A2410" t="s">
        <v>199</v>
      </c>
      <c r="B2410">
        <v>2015</v>
      </c>
      <c r="C2410" t="b">
        <v>0</v>
      </c>
      <c r="D2410">
        <v>53</v>
      </c>
      <c r="E2410" t="s">
        <v>4590</v>
      </c>
      <c r="G2410" t="s">
        <v>4590</v>
      </c>
    </row>
    <row r="2411" spans="1:7">
      <c r="A2411" t="s">
        <v>199</v>
      </c>
      <c r="B2411">
        <v>2015</v>
      </c>
      <c r="C2411" t="b">
        <v>0</v>
      </c>
      <c r="D2411">
        <v>54</v>
      </c>
      <c r="E2411" t="s">
        <v>4590</v>
      </c>
      <c r="G2411" t="s">
        <v>4590</v>
      </c>
    </row>
    <row r="2412" spans="1:7">
      <c r="A2412" t="s">
        <v>199</v>
      </c>
      <c r="B2412">
        <v>2015</v>
      </c>
      <c r="C2412" t="b">
        <v>0</v>
      </c>
      <c r="D2412">
        <v>55</v>
      </c>
      <c r="E2412" t="s">
        <v>4590</v>
      </c>
      <c r="F2412" t="s">
        <v>7997</v>
      </c>
      <c r="G2412" t="s">
        <v>4590</v>
      </c>
    </row>
    <row r="2413" spans="1:7">
      <c r="A2413" t="s">
        <v>199</v>
      </c>
      <c r="B2413">
        <v>2015</v>
      </c>
      <c r="C2413" t="b">
        <v>0</v>
      </c>
      <c r="D2413">
        <v>56</v>
      </c>
      <c r="E2413" t="s">
        <v>4590</v>
      </c>
      <c r="F2413" t="s">
        <v>7998</v>
      </c>
      <c r="G2413" t="s">
        <v>4590</v>
      </c>
    </row>
    <row r="2414" spans="1:7">
      <c r="A2414" t="s">
        <v>199</v>
      </c>
      <c r="B2414">
        <v>2015</v>
      </c>
      <c r="C2414" t="b">
        <v>0</v>
      </c>
      <c r="D2414">
        <v>57</v>
      </c>
      <c r="E2414" t="s">
        <v>4590</v>
      </c>
      <c r="G2414" t="s">
        <v>4590</v>
      </c>
    </row>
    <row r="2415" spans="1:7">
      <c r="A2415" t="s">
        <v>199</v>
      </c>
      <c r="B2415">
        <v>2015</v>
      </c>
      <c r="C2415" t="b">
        <v>0</v>
      </c>
      <c r="D2415">
        <v>58</v>
      </c>
      <c r="E2415" t="s">
        <v>4590</v>
      </c>
      <c r="G2415" t="s">
        <v>4590</v>
      </c>
    </row>
    <row r="2416" spans="1:7">
      <c r="A2416" t="s">
        <v>199</v>
      </c>
      <c r="B2416">
        <v>2015</v>
      </c>
      <c r="C2416" t="b">
        <v>0</v>
      </c>
      <c r="D2416">
        <v>59</v>
      </c>
      <c r="E2416" t="s">
        <v>4590</v>
      </c>
      <c r="G2416" t="s">
        <v>4590</v>
      </c>
    </row>
    <row r="2417" spans="1:7">
      <c r="A2417" t="s">
        <v>199</v>
      </c>
      <c r="B2417">
        <v>2015</v>
      </c>
      <c r="C2417" t="b">
        <v>0</v>
      </c>
      <c r="D2417">
        <v>60</v>
      </c>
      <c r="E2417" t="s">
        <v>4590</v>
      </c>
      <c r="F2417" t="s">
        <v>7999</v>
      </c>
      <c r="G2417" t="s">
        <v>4590</v>
      </c>
    </row>
    <row r="2418" spans="1:7">
      <c r="A2418" t="s">
        <v>199</v>
      </c>
      <c r="B2418">
        <v>2015</v>
      </c>
      <c r="C2418" t="b">
        <v>0</v>
      </c>
      <c r="D2418">
        <v>61</v>
      </c>
      <c r="E2418" t="s">
        <v>4590</v>
      </c>
      <c r="F2418" t="s">
        <v>7999</v>
      </c>
      <c r="G2418" t="s">
        <v>4590</v>
      </c>
    </row>
    <row r="2419" spans="1:7">
      <c r="A2419" t="s">
        <v>199</v>
      </c>
      <c r="B2419">
        <v>2015</v>
      </c>
      <c r="C2419" t="b">
        <v>0</v>
      </c>
      <c r="D2419">
        <v>62</v>
      </c>
      <c r="E2419" t="s">
        <v>4590</v>
      </c>
      <c r="G2419" t="s">
        <v>4590</v>
      </c>
    </row>
    <row r="2420" spans="1:7">
      <c r="A2420" t="s">
        <v>199</v>
      </c>
      <c r="B2420">
        <v>2015</v>
      </c>
      <c r="C2420" t="b">
        <v>0</v>
      </c>
      <c r="D2420">
        <v>63</v>
      </c>
      <c r="E2420" t="s">
        <v>4590</v>
      </c>
      <c r="G2420" t="s">
        <v>4590</v>
      </c>
    </row>
    <row r="2421" spans="1:7">
      <c r="A2421" t="s">
        <v>199</v>
      </c>
      <c r="B2421">
        <v>2015</v>
      </c>
      <c r="C2421" t="b">
        <v>0</v>
      </c>
      <c r="D2421">
        <v>64</v>
      </c>
      <c r="E2421" t="s">
        <v>4590</v>
      </c>
      <c r="F2421" t="s">
        <v>7999</v>
      </c>
      <c r="G2421" t="s">
        <v>4590</v>
      </c>
    </row>
    <row r="2422" spans="1:7">
      <c r="A2422" t="s">
        <v>199</v>
      </c>
      <c r="B2422">
        <v>2015</v>
      </c>
      <c r="C2422" t="b">
        <v>0</v>
      </c>
      <c r="D2422">
        <v>65</v>
      </c>
      <c r="E2422" t="s">
        <v>4590</v>
      </c>
      <c r="F2422" t="s">
        <v>7999</v>
      </c>
      <c r="G2422" t="s">
        <v>4590</v>
      </c>
    </row>
    <row r="2423" spans="1:7">
      <c r="A2423" t="s">
        <v>199</v>
      </c>
      <c r="B2423">
        <v>2015</v>
      </c>
      <c r="C2423" t="b">
        <v>0</v>
      </c>
      <c r="D2423">
        <v>66</v>
      </c>
      <c r="E2423" t="s">
        <v>4590</v>
      </c>
      <c r="G2423" t="s">
        <v>4590</v>
      </c>
    </row>
    <row r="2424" spans="1:7">
      <c r="A2424" t="s">
        <v>199</v>
      </c>
      <c r="B2424">
        <v>2015</v>
      </c>
      <c r="C2424" t="b">
        <v>0</v>
      </c>
      <c r="D2424">
        <v>67</v>
      </c>
      <c r="E2424" t="s">
        <v>4590</v>
      </c>
      <c r="G2424" t="s">
        <v>4590</v>
      </c>
    </row>
    <row r="2425" spans="1:7">
      <c r="A2425" t="s">
        <v>199</v>
      </c>
      <c r="B2425">
        <v>2015</v>
      </c>
      <c r="C2425" t="b">
        <v>0</v>
      </c>
      <c r="D2425">
        <v>68</v>
      </c>
      <c r="E2425" t="s">
        <v>4590</v>
      </c>
      <c r="G2425" t="s">
        <v>4590</v>
      </c>
    </row>
    <row r="2426" spans="1:7">
      <c r="A2426" t="s">
        <v>199</v>
      </c>
      <c r="B2426">
        <v>2015</v>
      </c>
      <c r="C2426" t="b">
        <v>0</v>
      </c>
      <c r="D2426">
        <v>69</v>
      </c>
      <c r="E2426" t="s">
        <v>4590</v>
      </c>
      <c r="G2426" t="s">
        <v>4590</v>
      </c>
    </row>
    <row r="2427" spans="1:7">
      <c r="A2427" t="s">
        <v>199</v>
      </c>
      <c r="B2427">
        <v>2015</v>
      </c>
      <c r="C2427" t="b">
        <v>0</v>
      </c>
      <c r="D2427">
        <v>70</v>
      </c>
      <c r="E2427" t="s">
        <v>4590</v>
      </c>
      <c r="G2427" t="s">
        <v>4590</v>
      </c>
    </row>
    <row r="2428" spans="1:7">
      <c r="A2428" t="s">
        <v>199</v>
      </c>
      <c r="B2428">
        <v>2015</v>
      </c>
      <c r="C2428" t="b">
        <v>0</v>
      </c>
      <c r="D2428">
        <v>71</v>
      </c>
      <c r="E2428" t="s">
        <v>4590</v>
      </c>
      <c r="G2428" t="s">
        <v>4590</v>
      </c>
    </row>
    <row r="2429" spans="1:7">
      <c r="A2429" t="s">
        <v>199</v>
      </c>
      <c r="B2429">
        <v>2015</v>
      </c>
      <c r="C2429" t="b">
        <v>0</v>
      </c>
      <c r="D2429">
        <v>72</v>
      </c>
      <c r="E2429" t="s">
        <v>4590</v>
      </c>
      <c r="G2429" t="s">
        <v>4590</v>
      </c>
    </row>
    <row r="2430" spans="1:7">
      <c r="A2430" t="s">
        <v>199</v>
      </c>
      <c r="B2430">
        <v>2015</v>
      </c>
      <c r="C2430" t="b">
        <v>0</v>
      </c>
      <c r="D2430">
        <v>73</v>
      </c>
      <c r="E2430" t="s">
        <v>4590</v>
      </c>
      <c r="G2430" t="s">
        <v>4590</v>
      </c>
    </row>
    <row r="2431" spans="1:7">
      <c r="A2431" t="s">
        <v>199</v>
      </c>
      <c r="B2431">
        <v>2016</v>
      </c>
      <c r="C2431" t="b">
        <v>0</v>
      </c>
      <c r="D2431">
        <v>1</v>
      </c>
      <c r="E2431" t="s">
        <v>4590</v>
      </c>
      <c r="G2431" t="s">
        <v>4590</v>
      </c>
    </row>
    <row r="2432" spans="1:7">
      <c r="A2432" t="s">
        <v>199</v>
      </c>
      <c r="B2432">
        <v>2016</v>
      </c>
      <c r="C2432" t="b">
        <v>0</v>
      </c>
      <c r="D2432">
        <v>2</v>
      </c>
      <c r="E2432" t="s">
        <v>4590</v>
      </c>
      <c r="G2432" t="s">
        <v>4590</v>
      </c>
    </row>
    <row r="2433" spans="1:7">
      <c r="A2433" t="s">
        <v>199</v>
      </c>
      <c r="B2433">
        <v>2016</v>
      </c>
      <c r="C2433" t="b">
        <v>0</v>
      </c>
      <c r="D2433">
        <v>3</v>
      </c>
      <c r="E2433" t="s">
        <v>4590</v>
      </c>
      <c r="G2433" t="s">
        <v>4590</v>
      </c>
    </row>
    <row r="2434" spans="1:7">
      <c r="A2434" t="s">
        <v>199</v>
      </c>
      <c r="B2434">
        <v>2016</v>
      </c>
      <c r="C2434" t="b">
        <v>0</v>
      </c>
      <c r="D2434">
        <v>4</v>
      </c>
      <c r="E2434" t="s">
        <v>4590</v>
      </c>
      <c r="G2434" t="s">
        <v>4590</v>
      </c>
    </row>
    <row r="2435" spans="1:7">
      <c r="A2435" t="s">
        <v>199</v>
      </c>
      <c r="B2435">
        <v>2016</v>
      </c>
      <c r="C2435" t="b">
        <v>0</v>
      </c>
      <c r="D2435">
        <v>5</v>
      </c>
      <c r="E2435" t="s">
        <v>4590</v>
      </c>
      <c r="G2435" t="s">
        <v>4590</v>
      </c>
    </row>
    <row r="2436" spans="1:7">
      <c r="A2436" t="s">
        <v>199</v>
      </c>
      <c r="B2436">
        <v>2016</v>
      </c>
      <c r="C2436" t="b">
        <v>0</v>
      </c>
      <c r="D2436">
        <v>6</v>
      </c>
      <c r="E2436" t="s">
        <v>4590</v>
      </c>
      <c r="G2436" t="s">
        <v>4590</v>
      </c>
    </row>
    <row r="2437" spans="1:7">
      <c r="A2437" t="s">
        <v>199</v>
      </c>
      <c r="B2437">
        <v>2016</v>
      </c>
      <c r="C2437" t="b">
        <v>0</v>
      </c>
      <c r="D2437">
        <v>7</v>
      </c>
      <c r="E2437" t="s">
        <v>4590</v>
      </c>
      <c r="G2437" t="s">
        <v>4590</v>
      </c>
    </row>
    <row r="2438" spans="1:7">
      <c r="A2438" t="s">
        <v>199</v>
      </c>
      <c r="B2438">
        <v>2016</v>
      </c>
      <c r="C2438" t="b">
        <v>0</v>
      </c>
      <c r="D2438">
        <v>8</v>
      </c>
      <c r="E2438" t="s">
        <v>4590</v>
      </c>
      <c r="G2438" t="s">
        <v>4590</v>
      </c>
    </row>
    <row r="2439" spans="1:7">
      <c r="A2439" t="s">
        <v>199</v>
      </c>
      <c r="B2439">
        <v>2016</v>
      </c>
      <c r="C2439" t="b">
        <v>0</v>
      </c>
      <c r="D2439">
        <v>9</v>
      </c>
      <c r="E2439" t="s">
        <v>4590</v>
      </c>
      <c r="G2439" t="s">
        <v>4590</v>
      </c>
    </row>
    <row r="2440" spans="1:7">
      <c r="A2440" t="s">
        <v>199</v>
      </c>
      <c r="B2440">
        <v>2016</v>
      </c>
      <c r="C2440" t="b">
        <v>0</v>
      </c>
      <c r="D2440">
        <v>10</v>
      </c>
      <c r="E2440" t="s">
        <v>4590</v>
      </c>
      <c r="G2440" t="s">
        <v>4590</v>
      </c>
    </row>
    <row r="2441" spans="1:7">
      <c r="A2441" t="s">
        <v>199</v>
      </c>
      <c r="B2441">
        <v>2016</v>
      </c>
      <c r="C2441" t="b">
        <v>0</v>
      </c>
      <c r="D2441">
        <v>11</v>
      </c>
      <c r="E2441" t="s">
        <v>4590</v>
      </c>
      <c r="G2441" t="s">
        <v>4590</v>
      </c>
    </row>
    <row r="2442" spans="1:7">
      <c r="A2442" t="s">
        <v>199</v>
      </c>
      <c r="B2442">
        <v>2016</v>
      </c>
      <c r="C2442" t="b">
        <v>0</v>
      </c>
      <c r="D2442">
        <v>12</v>
      </c>
      <c r="E2442" t="s">
        <v>4590</v>
      </c>
      <c r="G2442" t="s">
        <v>4590</v>
      </c>
    </row>
    <row r="2443" spans="1:7">
      <c r="A2443" t="s">
        <v>199</v>
      </c>
      <c r="B2443">
        <v>2016</v>
      </c>
      <c r="C2443" t="b">
        <v>0</v>
      </c>
      <c r="D2443">
        <v>13</v>
      </c>
      <c r="E2443" t="s">
        <v>4590</v>
      </c>
      <c r="G2443" t="s">
        <v>4590</v>
      </c>
    </row>
    <row r="2444" spans="1:7">
      <c r="A2444" t="s">
        <v>199</v>
      </c>
      <c r="B2444">
        <v>2016</v>
      </c>
      <c r="C2444" t="b">
        <v>0</v>
      </c>
      <c r="D2444">
        <v>14</v>
      </c>
      <c r="E2444" t="s">
        <v>4590</v>
      </c>
      <c r="G2444" t="s">
        <v>4590</v>
      </c>
    </row>
    <row r="2445" spans="1:7">
      <c r="A2445" t="s">
        <v>199</v>
      </c>
      <c r="B2445">
        <v>2016</v>
      </c>
      <c r="C2445" t="b">
        <v>0</v>
      </c>
      <c r="D2445">
        <v>15</v>
      </c>
      <c r="E2445" t="s">
        <v>4590</v>
      </c>
      <c r="G2445" t="s">
        <v>4590</v>
      </c>
    </row>
    <row r="2446" spans="1:7">
      <c r="A2446" t="s">
        <v>199</v>
      </c>
      <c r="B2446">
        <v>2016</v>
      </c>
      <c r="C2446" t="b">
        <v>0</v>
      </c>
      <c r="D2446">
        <v>16</v>
      </c>
      <c r="E2446" t="s">
        <v>4590</v>
      </c>
      <c r="G2446" t="s">
        <v>4590</v>
      </c>
    </row>
    <row r="2447" spans="1:7">
      <c r="A2447" t="s">
        <v>199</v>
      </c>
      <c r="B2447">
        <v>2016</v>
      </c>
      <c r="C2447" t="b">
        <v>0</v>
      </c>
      <c r="D2447">
        <v>17</v>
      </c>
      <c r="E2447" t="s">
        <v>4590</v>
      </c>
      <c r="G2447" t="s">
        <v>4590</v>
      </c>
    </row>
    <row r="2448" spans="1:7">
      <c r="A2448" t="s">
        <v>199</v>
      </c>
      <c r="B2448">
        <v>2016</v>
      </c>
      <c r="C2448" t="b">
        <v>0</v>
      </c>
      <c r="D2448">
        <v>18</v>
      </c>
      <c r="E2448" t="s">
        <v>4590</v>
      </c>
      <c r="G2448" t="s">
        <v>4590</v>
      </c>
    </row>
    <row r="2449" spans="1:7">
      <c r="A2449" t="s">
        <v>199</v>
      </c>
      <c r="B2449">
        <v>2016</v>
      </c>
      <c r="C2449" t="b">
        <v>0</v>
      </c>
      <c r="D2449">
        <v>19</v>
      </c>
      <c r="E2449" t="s">
        <v>4590</v>
      </c>
      <c r="G2449" t="s">
        <v>4590</v>
      </c>
    </row>
    <row r="2450" spans="1:7">
      <c r="A2450" t="s">
        <v>199</v>
      </c>
      <c r="B2450">
        <v>2016</v>
      </c>
      <c r="C2450" t="b">
        <v>0</v>
      </c>
      <c r="D2450">
        <v>20</v>
      </c>
      <c r="E2450" t="s">
        <v>4590</v>
      </c>
      <c r="G2450" t="s">
        <v>4590</v>
      </c>
    </row>
    <row r="2451" spans="1:7">
      <c r="A2451" t="s">
        <v>199</v>
      </c>
      <c r="B2451">
        <v>2016</v>
      </c>
      <c r="C2451" t="b">
        <v>0</v>
      </c>
      <c r="D2451">
        <v>21</v>
      </c>
      <c r="E2451" t="s">
        <v>4590</v>
      </c>
      <c r="G2451" t="s">
        <v>4590</v>
      </c>
    </row>
    <row r="2452" spans="1:7">
      <c r="A2452" t="s">
        <v>199</v>
      </c>
      <c r="B2452">
        <v>2016</v>
      </c>
      <c r="C2452" t="b">
        <v>0</v>
      </c>
      <c r="D2452">
        <v>22</v>
      </c>
      <c r="E2452" t="s">
        <v>4590</v>
      </c>
      <c r="G2452" t="s">
        <v>4590</v>
      </c>
    </row>
    <row r="2453" spans="1:7">
      <c r="A2453" t="s">
        <v>199</v>
      </c>
      <c r="B2453">
        <v>2016</v>
      </c>
      <c r="C2453" t="b">
        <v>0</v>
      </c>
      <c r="D2453">
        <v>23</v>
      </c>
      <c r="E2453" t="s">
        <v>4590</v>
      </c>
      <c r="F2453" t="s">
        <v>8000</v>
      </c>
      <c r="G2453" t="s">
        <v>4590</v>
      </c>
    </row>
    <row r="2454" spans="1:7">
      <c r="A2454" t="s">
        <v>199</v>
      </c>
      <c r="B2454">
        <v>2016</v>
      </c>
      <c r="C2454" t="b">
        <v>0</v>
      </c>
      <c r="D2454">
        <v>24</v>
      </c>
      <c r="E2454" t="s">
        <v>4590</v>
      </c>
      <c r="G2454" t="s">
        <v>4590</v>
      </c>
    </row>
    <row r="2455" spans="1:7">
      <c r="A2455" t="s">
        <v>199</v>
      </c>
      <c r="B2455">
        <v>2016</v>
      </c>
      <c r="C2455" t="b">
        <v>0</v>
      </c>
      <c r="D2455">
        <v>25</v>
      </c>
      <c r="E2455" t="s">
        <v>4590</v>
      </c>
      <c r="G2455" t="s">
        <v>4590</v>
      </c>
    </row>
    <row r="2456" spans="1:7">
      <c r="A2456" t="s">
        <v>199</v>
      </c>
      <c r="B2456">
        <v>2016</v>
      </c>
      <c r="C2456" t="b">
        <v>0</v>
      </c>
      <c r="D2456">
        <v>26</v>
      </c>
      <c r="E2456" t="s">
        <v>4590</v>
      </c>
      <c r="G2456" t="s">
        <v>4590</v>
      </c>
    </row>
    <row r="2457" spans="1:7">
      <c r="A2457" t="s">
        <v>199</v>
      </c>
      <c r="B2457">
        <v>2016</v>
      </c>
      <c r="C2457" t="b">
        <v>0</v>
      </c>
      <c r="D2457">
        <v>27</v>
      </c>
      <c r="E2457" t="s">
        <v>4590</v>
      </c>
      <c r="F2457" t="s">
        <v>8001</v>
      </c>
      <c r="G2457" t="s">
        <v>4590</v>
      </c>
    </row>
    <row r="2458" spans="1:7">
      <c r="A2458" t="s">
        <v>199</v>
      </c>
      <c r="B2458">
        <v>2016</v>
      </c>
      <c r="C2458" t="b">
        <v>0</v>
      </c>
      <c r="D2458">
        <v>28</v>
      </c>
      <c r="E2458" t="s">
        <v>4590</v>
      </c>
      <c r="F2458" t="s">
        <v>7993</v>
      </c>
      <c r="G2458" t="s">
        <v>4590</v>
      </c>
    </row>
    <row r="2459" spans="1:7">
      <c r="A2459" t="s">
        <v>199</v>
      </c>
      <c r="B2459">
        <v>2016</v>
      </c>
      <c r="C2459" t="b">
        <v>0</v>
      </c>
      <c r="D2459">
        <v>29</v>
      </c>
      <c r="E2459" t="s">
        <v>4590</v>
      </c>
      <c r="G2459" t="s">
        <v>4590</v>
      </c>
    </row>
    <row r="2460" spans="1:7">
      <c r="A2460" t="s">
        <v>199</v>
      </c>
      <c r="B2460">
        <v>2016</v>
      </c>
      <c r="C2460" t="b">
        <v>0</v>
      </c>
      <c r="D2460">
        <v>30</v>
      </c>
      <c r="E2460" t="s">
        <v>4590</v>
      </c>
      <c r="G2460" t="s">
        <v>4590</v>
      </c>
    </row>
    <row r="2461" spans="1:7">
      <c r="A2461" t="s">
        <v>199</v>
      </c>
      <c r="B2461">
        <v>2016</v>
      </c>
      <c r="C2461" t="b">
        <v>0</v>
      </c>
      <c r="D2461">
        <v>31</v>
      </c>
      <c r="E2461" t="s">
        <v>4590</v>
      </c>
      <c r="G2461" t="s">
        <v>4590</v>
      </c>
    </row>
    <row r="2462" spans="1:7">
      <c r="A2462" t="s">
        <v>199</v>
      </c>
      <c r="B2462">
        <v>2016</v>
      </c>
      <c r="C2462" t="b">
        <v>0</v>
      </c>
      <c r="D2462">
        <v>32</v>
      </c>
      <c r="E2462" t="s">
        <v>4590</v>
      </c>
      <c r="G2462" t="s">
        <v>4590</v>
      </c>
    </row>
    <row r="2463" spans="1:7">
      <c r="A2463" t="s">
        <v>199</v>
      </c>
      <c r="B2463">
        <v>2016</v>
      </c>
      <c r="C2463" t="b">
        <v>0</v>
      </c>
      <c r="D2463">
        <v>33</v>
      </c>
      <c r="E2463" t="s">
        <v>4590</v>
      </c>
      <c r="G2463" t="s">
        <v>4590</v>
      </c>
    </row>
    <row r="2464" spans="1:7">
      <c r="A2464" t="s">
        <v>199</v>
      </c>
      <c r="B2464">
        <v>2016</v>
      </c>
      <c r="C2464" t="b">
        <v>0</v>
      </c>
      <c r="D2464">
        <v>34</v>
      </c>
      <c r="E2464" t="s">
        <v>4590</v>
      </c>
      <c r="G2464" t="s">
        <v>4590</v>
      </c>
    </row>
    <row r="2465" spans="1:7">
      <c r="A2465" t="s">
        <v>199</v>
      </c>
      <c r="B2465">
        <v>2016</v>
      </c>
      <c r="C2465" t="b">
        <v>0</v>
      </c>
      <c r="D2465">
        <v>35</v>
      </c>
      <c r="E2465" t="s">
        <v>4590</v>
      </c>
      <c r="G2465" t="s">
        <v>4590</v>
      </c>
    </row>
    <row r="2466" spans="1:7">
      <c r="A2466" t="s">
        <v>199</v>
      </c>
      <c r="B2466">
        <v>2016</v>
      </c>
      <c r="C2466" t="b">
        <v>0</v>
      </c>
      <c r="D2466">
        <v>36</v>
      </c>
      <c r="E2466" t="s">
        <v>4590</v>
      </c>
      <c r="G2466" t="s">
        <v>4590</v>
      </c>
    </row>
    <row r="2467" spans="1:7">
      <c r="A2467" t="s">
        <v>199</v>
      </c>
      <c r="B2467">
        <v>2016</v>
      </c>
      <c r="C2467" t="b">
        <v>0</v>
      </c>
      <c r="D2467">
        <v>37</v>
      </c>
      <c r="E2467" t="s">
        <v>4590</v>
      </c>
      <c r="G2467" t="s">
        <v>4590</v>
      </c>
    </row>
    <row r="2468" spans="1:7">
      <c r="A2468" t="s">
        <v>199</v>
      </c>
      <c r="B2468">
        <v>2016</v>
      </c>
      <c r="C2468" t="b">
        <v>0</v>
      </c>
      <c r="D2468">
        <v>38</v>
      </c>
      <c r="E2468" t="s">
        <v>4590</v>
      </c>
      <c r="G2468" t="s">
        <v>4590</v>
      </c>
    </row>
    <row r="2469" spans="1:7">
      <c r="A2469" t="s">
        <v>199</v>
      </c>
      <c r="B2469">
        <v>2016</v>
      </c>
      <c r="C2469" t="b">
        <v>0</v>
      </c>
      <c r="D2469">
        <v>39</v>
      </c>
      <c r="E2469" t="s">
        <v>4590</v>
      </c>
      <c r="G2469" t="s">
        <v>4590</v>
      </c>
    </row>
    <row r="2470" spans="1:7">
      <c r="A2470" t="s">
        <v>199</v>
      </c>
      <c r="B2470">
        <v>2016</v>
      </c>
      <c r="C2470" t="b">
        <v>0</v>
      </c>
      <c r="D2470">
        <v>40</v>
      </c>
      <c r="E2470" t="s">
        <v>4590</v>
      </c>
      <c r="G2470" t="s">
        <v>4590</v>
      </c>
    </row>
    <row r="2471" spans="1:7">
      <c r="A2471" t="s">
        <v>199</v>
      </c>
      <c r="B2471">
        <v>2016</v>
      </c>
      <c r="C2471" t="b">
        <v>0</v>
      </c>
      <c r="D2471">
        <v>41</v>
      </c>
      <c r="E2471" t="s">
        <v>4590</v>
      </c>
      <c r="F2471" t="s">
        <v>8002</v>
      </c>
      <c r="G2471" t="s">
        <v>4590</v>
      </c>
    </row>
    <row r="2472" spans="1:7">
      <c r="A2472" t="s">
        <v>199</v>
      </c>
      <c r="B2472">
        <v>2016</v>
      </c>
      <c r="C2472" t="b">
        <v>0</v>
      </c>
      <c r="D2472">
        <v>42</v>
      </c>
      <c r="E2472" t="s">
        <v>4590</v>
      </c>
      <c r="G2472" t="s">
        <v>4590</v>
      </c>
    </row>
    <row r="2473" spans="1:7">
      <c r="A2473" t="s">
        <v>199</v>
      </c>
      <c r="B2473">
        <v>2016</v>
      </c>
      <c r="C2473" t="b">
        <v>0</v>
      </c>
      <c r="D2473">
        <v>43</v>
      </c>
      <c r="E2473" t="s">
        <v>4590</v>
      </c>
      <c r="G2473" t="s">
        <v>4590</v>
      </c>
    </row>
    <row r="2474" spans="1:7">
      <c r="A2474" t="s">
        <v>199</v>
      </c>
      <c r="B2474">
        <v>2016</v>
      </c>
      <c r="C2474" t="b">
        <v>0</v>
      </c>
      <c r="D2474">
        <v>44</v>
      </c>
      <c r="E2474" t="s">
        <v>4590</v>
      </c>
      <c r="G2474" t="s">
        <v>4590</v>
      </c>
    </row>
    <row r="2475" spans="1:7">
      <c r="A2475" t="s">
        <v>199</v>
      </c>
      <c r="B2475">
        <v>2016</v>
      </c>
      <c r="C2475" t="b">
        <v>0</v>
      </c>
      <c r="D2475">
        <v>45</v>
      </c>
      <c r="E2475" t="s">
        <v>4590</v>
      </c>
      <c r="G2475" t="s">
        <v>4590</v>
      </c>
    </row>
    <row r="2476" spans="1:7">
      <c r="A2476" t="s">
        <v>199</v>
      </c>
      <c r="B2476">
        <v>2016</v>
      </c>
      <c r="C2476" t="b">
        <v>0</v>
      </c>
      <c r="D2476">
        <v>46</v>
      </c>
      <c r="E2476" t="s">
        <v>4590</v>
      </c>
      <c r="G2476" t="s">
        <v>4590</v>
      </c>
    </row>
    <row r="2477" spans="1:7">
      <c r="A2477" t="s">
        <v>199</v>
      </c>
      <c r="B2477">
        <v>2016</v>
      </c>
      <c r="C2477" t="b">
        <v>0</v>
      </c>
      <c r="D2477">
        <v>47</v>
      </c>
      <c r="E2477" t="s">
        <v>4590</v>
      </c>
      <c r="G2477" t="s">
        <v>4590</v>
      </c>
    </row>
    <row r="2478" spans="1:7">
      <c r="A2478" t="s">
        <v>199</v>
      </c>
      <c r="B2478">
        <v>2016</v>
      </c>
      <c r="C2478" t="b">
        <v>0</v>
      </c>
      <c r="D2478">
        <v>48</v>
      </c>
      <c r="E2478" t="s">
        <v>4590</v>
      </c>
      <c r="G2478" t="s">
        <v>4590</v>
      </c>
    </row>
    <row r="2479" spans="1:7">
      <c r="A2479" t="s">
        <v>199</v>
      </c>
      <c r="B2479">
        <v>2016</v>
      </c>
      <c r="C2479" t="b">
        <v>0</v>
      </c>
      <c r="D2479">
        <v>49</v>
      </c>
      <c r="E2479" t="s">
        <v>4590</v>
      </c>
      <c r="F2479" t="s">
        <v>8003</v>
      </c>
      <c r="G2479" t="s">
        <v>4590</v>
      </c>
    </row>
    <row r="2480" spans="1:7">
      <c r="A2480" t="s">
        <v>199</v>
      </c>
      <c r="B2480">
        <v>2016</v>
      </c>
      <c r="C2480" t="b">
        <v>0</v>
      </c>
      <c r="D2480">
        <v>50</v>
      </c>
      <c r="E2480" t="s">
        <v>4590</v>
      </c>
      <c r="G2480" t="s">
        <v>4590</v>
      </c>
    </row>
    <row r="2481" spans="1:7">
      <c r="A2481" t="s">
        <v>199</v>
      </c>
      <c r="B2481">
        <v>2016</v>
      </c>
      <c r="C2481" t="b">
        <v>0</v>
      </c>
      <c r="D2481">
        <v>51</v>
      </c>
      <c r="E2481" t="s">
        <v>4590</v>
      </c>
      <c r="F2481" t="s">
        <v>8004</v>
      </c>
      <c r="G2481" t="s">
        <v>4590</v>
      </c>
    </row>
    <row r="2482" spans="1:7">
      <c r="A2482" t="s">
        <v>199</v>
      </c>
      <c r="B2482">
        <v>2016</v>
      </c>
      <c r="C2482" t="b">
        <v>0</v>
      </c>
      <c r="D2482">
        <v>52</v>
      </c>
      <c r="E2482" t="s">
        <v>4590</v>
      </c>
      <c r="G2482" t="s">
        <v>4590</v>
      </c>
    </row>
    <row r="2483" spans="1:7">
      <c r="A2483" t="s">
        <v>199</v>
      </c>
      <c r="B2483">
        <v>2016</v>
      </c>
      <c r="C2483" t="b">
        <v>0</v>
      </c>
      <c r="D2483">
        <v>53</v>
      </c>
      <c r="E2483" t="s">
        <v>4590</v>
      </c>
      <c r="G2483" t="s">
        <v>4590</v>
      </c>
    </row>
    <row r="2484" spans="1:7">
      <c r="A2484" t="s">
        <v>199</v>
      </c>
      <c r="B2484">
        <v>2016</v>
      </c>
      <c r="C2484" t="b">
        <v>0</v>
      </c>
      <c r="D2484">
        <v>54</v>
      </c>
      <c r="E2484" t="s">
        <v>4590</v>
      </c>
      <c r="G2484" t="s">
        <v>4590</v>
      </c>
    </row>
    <row r="2485" spans="1:7">
      <c r="A2485" t="s">
        <v>199</v>
      </c>
      <c r="B2485">
        <v>2016</v>
      </c>
      <c r="C2485" t="b">
        <v>0</v>
      </c>
      <c r="D2485">
        <v>55</v>
      </c>
      <c r="E2485" t="s">
        <v>4590</v>
      </c>
      <c r="F2485" t="s">
        <v>8005</v>
      </c>
      <c r="G2485" t="s">
        <v>4590</v>
      </c>
    </row>
    <row r="2486" spans="1:7">
      <c r="A2486" t="s">
        <v>199</v>
      </c>
      <c r="B2486">
        <v>2016</v>
      </c>
      <c r="C2486" t="b">
        <v>0</v>
      </c>
      <c r="D2486">
        <v>56</v>
      </c>
      <c r="E2486" t="s">
        <v>4590</v>
      </c>
      <c r="F2486" t="s">
        <v>8006</v>
      </c>
      <c r="G2486" t="s">
        <v>4590</v>
      </c>
    </row>
    <row r="2487" spans="1:7">
      <c r="A2487" t="s">
        <v>199</v>
      </c>
      <c r="B2487">
        <v>2016</v>
      </c>
      <c r="C2487" t="b">
        <v>0</v>
      </c>
      <c r="D2487">
        <v>57</v>
      </c>
      <c r="E2487" t="s">
        <v>4590</v>
      </c>
      <c r="G2487" t="s">
        <v>4590</v>
      </c>
    </row>
    <row r="2488" spans="1:7">
      <c r="A2488" t="s">
        <v>199</v>
      </c>
      <c r="B2488">
        <v>2016</v>
      </c>
      <c r="C2488" t="b">
        <v>0</v>
      </c>
      <c r="D2488">
        <v>58</v>
      </c>
      <c r="E2488" t="s">
        <v>4590</v>
      </c>
      <c r="G2488" t="s">
        <v>4590</v>
      </c>
    </row>
    <row r="2489" spans="1:7">
      <c r="A2489" t="s">
        <v>199</v>
      </c>
      <c r="B2489">
        <v>2016</v>
      </c>
      <c r="C2489" t="b">
        <v>0</v>
      </c>
      <c r="D2489">
        <v>59</v>
      </c>
      <c r="E2489" t="s">
        <v>4590</v>
      </c>
      <c r="G2489" t="s">
        <v>4590</v>
      </c>
    </row>
    <row r="2490" spans="1:7">
      <c r="A2490" t="s">
        <v>199</v>
      </c>
      <c r="B2490">
        <v>2016</v>
      </c>
      <c r="C2490" t="b">
        <v>0</v>
      </c>
      <c r="D2490">
        <v>60</v>
      </c>
      <c r="E2490" t="s">
        <v>4590</v>
      </c>
      <c r="F2490" t="s">
        <v>7999</v>
      </c>
      <c r="G2490" t="s">
        <v>4590</v>
      </c>
    </row>
    <row r="2491" spans="1:7">
      <c r="A2491" t="s">
        <v>199</v>
      </c>
      <c r="B2491">
        <v>2016</v>
      </c>
      <c r="C2491" t="b">
        <v>0</v>
      </c>
      <c r="D2491">
        <v>61</v>
      </c>
      <c r="E2491" t="s">
        <v>4590</v>
      </c>
      <c r="F2491" t="s">
        <v>7999</v>
      </c>
      <c r="G2491" t="s">
        <v>4590</v>
      </c>
    </row>
    <row r="2492" spans="1:7">
      <c r="A2492" t="s">
        <v>199</v>
      </c>
      <c r="B2492">
        <v>2016</v>
      </c>
      <c r="C2492" t="b">
        <v>0</v>
      </c>
      <c r="D2492">
        <v>62</v>
      </c>
      <c r="E2492" t="s">
        <v>4590</v>
      </c>
      <c r="G2492" t="s">
        <v>4590</v>
      </c>
    </row>
    <row r="2493" spans="1:7">
      <c r="A2493" t="s">
        <v>199</v>
      </c>
      <c r="B2493">
        <v>2016</v>
      </c>
      <c r="C2493" t="b">
        <v>0</v>
      </c>
      <c r="D2493">
        <v>63</v>
      </c>
      <c r="E2493" t="s">
        <v>4590</v>
      </c>
      <c r="G2493" t="s">
        <v>4590</v>
      </c>
    </row>
    <row r="2494" spans="1:7">
      <c r="A2494" t="s">
        <v>199</v>
      </c>
      <c r="B2494">
        <v>2016</v>
      </c>
      <c r="C2494" t="b">
        <v>0</v>
      </c>
      <c r="D2494">
        <v>64</v>
      </c>
      <c r="E2494" t="s">
        <v>4590</v>
      </c>
      <c r="F2494" t="s">
        <v>7999</v>
      </c>
      <c r="G2494" t="s">
        <v>4590</v>
      </c>
    </row>
    <row r="2495" spans="1:7">
      <c r="A2495" t="s">
        <v>199</v>
      </c>
      <c r="B2495">
        <v>2016</v>
      </c>
      <c r="C2495" t="b">
        <v>0</v>
      </c>
      <c r="D2495">
        <v>65</v>
      </c>
      <c r="E2495" t="s">
        <v>4590</v>
      </c>
      <c r="F2495" t="s">
        <v>7999</v>
      </c>
      <c r="G2495" t="s">
        <v>4590</v>
      </c>
    </row>
    <row r="2496" spans="1:7">
      <c r="A2496" t="s">
        <v>199</v>
      </c>
      <c r="B2496">
        <v>2016</v>
      </c>
      <c r="C2496" t="b">
        <v>0</v>
      </c>
      <c r="D2496">
        <v>66</v>
      </c>
      <c r="E2496" t="s">
        <v>4590</v>
      </c>
      <c r="G2496" t="s">
        <v>4590</v>
      </c>
    </row>
    <row r="2497" spans="1:7">
      <c r="A2497" t="s">
        <v>199</v>
      </c>
      <c r="B2497">
        <v>2016</v>
      </c>
      <c r="C2497" t="b">
        <v>0</v>
      </c>
      <c r="D2497">
        <v>67</v>
      </c>
      <c r="E2497" t="s">
        <v>4590</v>
      </c>
      <c r="G2497" t="s">
        <v>4590</v>
      </c>
    </row>
    <row r="2498" spans="1:7">
      <c r="A2498" t="s">
        <v>199</v>
      </c>
      <c r="B2498">
        <v>2016</v>
      </c>
      <c r="C2498" t="b">
        <v>0</v>
      </c>
      <c r="D2498">
        <v>68</v>
      </c>
      <c r="E2498" t="s">
        <v>4590</v>
      </c>
      <c r="G2498" t="s">
        <v>4590</v>
      </c>
    </row>
    <row r="2499" spans="1:7">
      <c r="A2499" t="s">
        <v>199</v>
      </c>
      <c r="B2499">
        <v>2016</v>
      </c>
      <c r="C2499" t="b">
        <v>0</v>
      </c>
      <c r="D2499">
        <v>69</v>
      </c>
      <c r="E2499" t="s">
        <v>4590</v>
      </c>
      <c r="G2499" t="s">
        <v>4590</v>
      </c>
    </row>
    <row r="2500" spans="1:7">
      <c r="A2500" t="s">
        <v>199</v>
      </c>
      <c r="B2500">
        <v>2016</v>
      </c>
      <c r="C2500" t="b">
        <v>0</v>
      </c>
      <c r="D2500">
        <v>70</v>
      </c>
      <c r="E2500" t="s">
        <v>4590</v>
      </c>
      <c r="G2500" t="s">
        <v>4590</v>
      </c>
    </row>
    <row r="2501" spans="1:7">
      <c r="A2501" t="s">
        <v>199</v>
      </c>
      <c r="B2501">
        <v>2016</v>
      </c>
      <c r="C2501" t="b">
        <v>0</v>
      </c>
      <c r="D2501">
        <v>71</v>
      </c>
      <c r="E2501" t="s">
        <v>4590</v>
      </c>
      <c r="G2501" t="s">
        <v>4590</v>
      </c>
    </row>
    <row r="2502" spans="1:7">
      <c r="A2502" t="s">
        <v>199</v>
      </c>
      <c r="B2502">
        <v>2016</v>
      </c>
      <c r="C2502" t="b">
        <v>0</v>
      </c>
      <c r="D2502">
        <v>72</v>
      </c>
      <c r="E2502" t="s">
        <v>4590</v>
      </c>
      <c r="G2502" t="s">
        <v>4590</v>
      </c>
    </row>
    <row r="2503" spans="1:7">
      <c r="A2503" t="s">
        <v>199</v>
      </c>
      <c r="B2503">
        <v>2016</v>
      </c>
      <c r="C2503" t="b">
        <v>0</v>
      </c>
      <c r="D2503">
        <v>73</v>
      </c>
      <c r="E2503" t="s">
        <v>4590</v>
      </c>
      <c r="G2503" t="s">
        <v>4590</v>
      </c>
    </row>
    <row r="2504" spans="1:7">
      <c r="A2504" t="s">
        <v>205</v>
      </c>
      <c r="B2504">
        <v>2013</v>
      </c>
      <c r="C2504" t="b">
        <v>0</v>
      </c>
      <c r="D2504">
        <v>1</v>
      </c>
      <c r="E2504" t="s">
        <v>4590</v>
      </c>
      <c r="G2504" t="s">
        <v>4590</v>
      </c>
    </row>
    <row r="2505" spans="1:7">
      <c r="A2505" t="s">
        <v>205</v>
      </c>
      <c r="B2505">
        <v>2013</v>
      </c>
      <c r="C2505" t="b">
        <v>0</v>
      </c>
      <c r="D2505">
        <v>2</v>
      </c>
      <c r="E2505" t="s">
        <v>4590</v>
      </c>
      <c r="G2505" t="s">
        <v>4590</v>
      </c>
    </row>
    <row r="2506" spans="1:7">
      <c r="A2506" t="s">
        <v>205</v>
      </c>
      <c r="B2506">
        <v>2013</v>
      </c>
      <c r="C2506" t="b">
        <v>0</v>
      </c>
      <c r="D2506">
        <v>3</v>
      </c>
      <c r="E2506" t="s">
        <v>4590</v>
      </c>
      <c r="G2506" t="s">
        <v>4590</v>
      </c>
    </row>
    <row r="2507" spans="1:7">
      <c r="A2507" t="s">
        <v>205</v>
      </c>
      <c r="B2507">
        <v>2013</v>
      </c>
      <c r="C2507" t="b">
        <v>0</v>
      </c>
      <c r="D2507">
        <v>4</v>
      </c>
      <c r="E2507" t="s">
        <v>4590</v>
      </c>
      <c r="G2507" t="s">
        <v>4590</v>
      </c>
    </row>
    <row r="2508" spans="1:7">
      <c r="A2508" t="s">
        <v>205</v>
      </c>
      <c r="B2508">
        <v>2013</v>
      </c>
      <c r="C2508" t="b">
        <v>0</v>
      </c>
      <c r="D2508">
        <v>5</v>
      </c>
      <c r="E2508" t="s">
        <v>4590</v>
      </c>
      <c r="G2508" t="s">
        <v>4590</v>
      </c>
    </row>
    <row r="2509" spans="1:7">
      <c r="A2509" t="s">
        <v>205</v>
      </c>
      <c r="B2509">
        <v>2013</v>
      </c>
      <c r="C2509" t="b">
        <v>0</v>
      </c>
      <c r="D2509">
        <v>6</v>
      </c>
      <c r="E2509" t="s">
        <v>4590</v>
      </c>
      <c r="G2509" t="s">
        <v>4590</v>
      </c>
    </row>
    <row r="2510" spans="1:7">
      <c r="A2510" t="s">
        <v>205</v>
      </c>
      <c r="B2510">
        <v>2013</v>
      </c>
      <c r="C2510" t="b">
        <v>0</v>
      </c>
      <c r="D2510">
        <v>7</v>
      </c>
      <c r="E2510" t="s">
        <v>4590</v>
      </c>
      <c r="G2510" t="s">
        <v>4590</v>
      </c>
    </row>
    <row r="2511" spans="1:7">
      <c r="A2511" t="s">
        <v>205</v>
      </c>
      <c r="B2511">
        <v>2013</v>
      </c>
      <c r="C2511" t="b">
        <v>0</v>
      </c>
      <c r="D2511">
        <v>8</v>
      </c>
      <c r="E2511" t="s">
        <v>4590</v>
      </c>
      <c r="G2511" t="s">
        <v>4590</v>
      </c>
    </row>
    <row r="2512" spans="1:7">
      <c r="A2512" t="s">
        <v>205</v>
      </c>
      <c r="B2512">
        <v>2013</v>
      </c>
      <c r="C2512" t="b">
        <v>0</v>
      </c>
      <c r="D2512">
        <v>9</v>
      </c>
      <c r="E2512" t="s">
        <v>4590</v>
      </c>
      <c r="G2512" t="s">
        <v>4590</v>
      </c>
    </row>
    <row r="2513" spans="1:7">
      <c r="A2513" t="s">
        <v>205</v>
      </c>
      <c r="B2513">
        <v>2013</v>
      </c>
      <c r="C2513" t="b">
        <v>0</v>
      </c>
      <c r="D2513">
        <v>10</v>
      </c>
      <c r="E2513" t="s">
        <v>4590</v>
      </c>
      <c r="G2513" t="s">
        <v>4590</v>
      </c>
    </row>
    <row r="2514" spans="1:7">
      <c r="A2514" t="s">
        <v>205</v>
      </c>
      <c r="B2514">
        <v>2013</v>
      </c>
      <c r="C2514" t="b">
        <v>0</v>
      </c>
      <c r="D2514">
        <v>11</v>
      </c>
      <c r="E2514" t="s">
        <v>4590</v>
      </c>
      <c r="G2514" t="s">
        <v>4590</v>
      </c>
    </row>
    <row r="2515" spans="1:7">
      <c r="A2515" t="s">
        <v>205</v>
      </c>
      <c r="B2515">
        <v>2013</v>
      </c>
      <c r="C2515" t="b">
        <v>0</v>
      </c>
      <c r="D2515">
        <v>12</v>
      </c>
      <c r="E2515" t="s">
        <v>4590</v>
      </c>
      <c r="G2515" t="s">
        <v>4590</v>
      </c>
    </row>
    <row r="2516" spans="1:7">
      <c r="A2516" t="s">
        <v>205</v>
      </c>
      <c r="B2516">
        <v>2013</v>
      </c>
      <c r="C2516" t="b">
        <v>0</v>
      </c>
      <c r="D2516">
        <v>13</v>
      </c>
      <c r="E2516" t="s">
        <v>4590</v>
      </c>
      <c r="G2516" t="s">
        <v>4590</v>
      </c>
    </row>
    <row r="2517" spans="1:7">
      <c r="A2517" t="s">
        <v>205</v>
      </c>
      <c r="B2517">
        <v>2013</v>
      </c>
      <c r="C2517" t="b">
        <v>0</v>
      </c>
      <c r="D2517">
        <v>14</v>
      </c>
      <c r="E2517" t="s">
        <v>4590</v>
      </c>
      <c r="G2517" t="s">
        <v>4590</v>
      </c>
    </row>
    <row r="2518" spans="1:7">
      <c r="A2518" t="s">
        <v>205</v>
      </c>
      <c r="B2518">
        <v>2013</v>
      </c>
      <c r="C2518" t="b">
        <v>0</v>
      </c>
      <c r="D2518">
        <v>15</v>
      </c>
      <c r="E2518" t="s">
        <v>4590</v>
      </c>
      <c r="G2518" t="s">
        <v>4590</v>
      </c>
    </row>
    <row r="2519" spans="1:7">
      <c r="A2519" t="s">
        <v>205</v>
      </c>
      <c r="B2519">
        <v>2013</v>
      </c>
      <c r="C2519" t="b">
        <v>0</v>
      </c>
      <c r="D2519">
        <v>16</v>
      </c>
      <c r="E2519" t="s">
        <v>4590</v>
      </c>
      <c r="F2519" t="s">
        <v>4692</v>
      </c>
      <c r="G2519" t="s">
        <v>4590</v>
      </c>
    </row>
    <row r="2520" spans="1:7">
      <c r="A2520" t="s">
        <v>205</v>
      </c>
      <c r="B2520">
        <v>2013</v>
      </c>
      <c r="C2520" t="b">
        <v>0</v>
      </c>
      <c r="D2520">
        <v>17</v>
      </c>
      <c r="E2520" t="s">
        <v>4590</v>
      </c>
      <c r="G2520" t="s">
        <v>4590</v>
      </c>
    </row>
    <row r="2521" spans="1:7">
      <c r="A2521" t="s">
        <v>205</v>
      </c>
      <c r="B2521">
        <v>2013</v>
      </c>
      <c r="C2521" t="b">
        <v>0</v>
      </c>
      <c r="D2521">
        <v>18</v>
      </c>
      <c r="E2521" t="s">
        <v>4590</v>
      </c>
      <c r="G2521" t="s">
        <v>4590</v>
      </c>
    </row>
    <row r="2522" spans="1:7">
      <c r="A2522" t="s">
        <v>205</v>
      </c>
      <c r="B2522">
        <v>2013</v>
      </c>
      <c r="C2522" t="b">
        <v>0</v>
      </c>
      <c r="D2522">
        <v>19</v>
      </c>
      <c r="E2522" t="s">
        <v>4590</v>
      </c>
      <c r="G2522" t="s">
        <v>4590</v>
      </c>
    </row>
    <row r="2523" spans="1:7">
      <c r="A2523" t="s">
        <v>205</v>
      </c>
      <c r="B2523">
        <v>2013</v>
      </c>
      <c r="C2523" t="b">
        <v>0</v>
      </c>
      <c r="D2523">
        <v>20</v>
      </c>
      <c r="E2523" t="s">
        <v>4590</v>
      </c>
      <c r="G2523" t="s">
        <v>4590</v>
      </c>
    </row>
    <row r="2524" spans="1:7">
      <c r="A2524" t="s">
        <v>205</v>
      </c>
      <c r="B2524">
        <v>2013</v>
      </c>
      <c r="C2524" t="b">
        <v>0</v>
      </c>
      <c r="D2524">
        <v>21</v>
      </c>
      <c r="E2524" t="s">
        <v>4590</v>
      </c>
      <c r="G2524" t="s">
        <v>4590</v>
      </c>
    </row>
    <row r="2525" spans="1:7">
      <c r="A2525" t="s">
        <v>205</v>
      </c>
      <c r="B2525">
        <v>2013</v>
      </c>
      <c r="C2525" t="b">
        <v>0</v>
      </c>
      <c r="D2525">
        <v>22</v>
      </c>
      <c r="E2525" t="s">
        <v>4590</v>
      </c>
      <c r="G2525" t="s">
        <v>4590</v>
      </c>
    </row>
    <row r="2526" spans="1:7">
      <c r="A2526" t="s">
        <v>205</v>
      </c>
      <c r="B2526">
        <v>2013</v>
      </c>
      <c r="C2526" t="b">
        <v>0</v>
      </c>
      <c r="D2526">
        <v>23</v>
      </c>
      <c r="E2526" t="s">
        <v>4590</v>
      </c>
      <c r="G2526" t="s">
        <v>4590</v>
      </c>
    </row>
    <row r="2527" spans="1:7">
      <c r="A2527" t="s">
        <v>205</v>
      </c>
      <c r="B2527">
        <v>2013</v>
      </c>
      <c r="C2527" t="b">
        <v>0</v>
      </c>
      <c r="D2527">
        <v>24</v>
      </c>
      <c r="E2527" t="s">
        <v>4590</v>
      </c>
      <c r="G2527" t="s">
        <v>4590</v>
      </c>
    </row>
    <row r="2528" spans="1:7">
      <c r="A2528" t="s">
        <v>205</v>
      </c>
      <c r="B2528">
        <v>2013</v>
      </c>
      <c r="C2528" t="b">
        <v>0</v>
      </c>
      <c r="D2528">
        <v>25</v>
      </c>
      <c r="E2528" t="s">
        <v>4590</v>
      </c>
      <c r="G2528" t="s">
        <v>4590</v>
      </c>
    </row>
    <row r="2529" spans="1:7">
      <c r="A2529" t="s">
        <v>205</v>
      </c>
      <c r="B2529">
        <v>2013</v>
      </c>
      <c r="C2529" t="b">
        <v>0</v>
      </c>
      <c r="D2529">
        <v>26</v>
      </c>
      <c r="E2529" t="s">
        <v>4590</v>
      </c>
      <c r="G2529" t="s">
        <v>4590</v>
      </c>
    </row>
    <row r="2530" spans="1:7">
      <c r="A2530" t="s">
        <v>205</v>
      </c>
      <c r="B2530">
        <v>2013</v>
      </c>
      <c r="C2530" t="b">
        <v>0</v>
      </c>
      <c r="D2530">
        <v>27</v>
      </c>
      <c r="E2530" t="s">
        <v>4590</v>
      </c>
      <c r="G2530" t="s">
        <v>4590</v>
      </c>
    </row>
    <row r="2531" spans="1:7">
      <c r="A2531" t="s">
        <v>205</v>
      </c>
      <c r="B2531">
        <v>2013</v>
      </c>
      <c r="C2531" t="b">
        <v>0</v>
      </c>
      <c r="D2531">
        <v>28</v>
      </c>
      <c r="E2531" t="s">
        <v>4590</v>
      </c>
      <c r="G2531" t="s">
        <v>4590</v>
      </c>
    </row>
    <row r="2532" spans="1:7">
      <c r="A2532" t="s">
        <v>205</v>
      </c>
      <c r="B2532">
        <v>2013</v>
      </c>
      <c r="C2532" t="b">
        <v>0</v>
      </c>
      <c r="D2532">
        <v>29</v>
      </c>
      <c r="E2532" t="s">
        <v>4590</v>
      </c>
      <c r="G2532" t="s">
        <v>4590</v>
      </c>
    </row>
    <row r="2533" spans="1:7">
      <c r="A2533" t="s">
        <v>205</v>
      </c>
      <c r="B2533">
        <v>2013</v>
      </c>
      <c r="C2533" t="b">
        <v>0</v>
      </c>
      <c r="D2533">
        <v>30</v>
      </c>
      <c r="E2533" t="s">
        <v>4590</v>
      </c>
      <c r="G2533" t="s">
        <v>4590</v>
      </c>
    </row>
    <row r="2534" spans="1:7">
      <c r="A2534" t="s">
        <v>205</v>
      </c>
      <c r="B2534">
        <v>2013</v>
      </c>
      <c r="C2534" t="b">
        <v>0</v>
      </c>
      <c r="D2534">
        <v>31</v>
      </c>
      <c r="E2534" t="s">
        <v>4590</v>
      </c>
      <c r="G2534" t="s">
        <v>4590</v>
      </c>
    </row>
    <row r="2535" spans="1:7">
      <c r="A2535" t="s">
        <v>205</v>
      </c>
      <c r="B2535">
        <v>2013</v>
      </c>
      <c r="C2535" t="b">
        <v>0</v>
      </c>
      <c r="D2535">
        <v>32</v>
      </c>
      <c r="E2535" t="s">
        <v>4590</v>
      </c>
      <c r="G2535" t="s">
        <v>4590</v>
      </c>
    </row>
    <row r="2536" spans="1:7">
      <c r="A2536" t="s">
        <v>205</v>
      </c>
      <c r="B2536">
        <v>2013</v>
      </c>
      <c r="C2536" t="b">
        <v>0</v>
      </c>
      <c r="D2536">
        <v>33</v>
      </c>
      <c r="E2536" t="s">
        <v>4590</v>
      </c>
      <c r="G2536" t="s">
        <v>4590</v>
      </c>
    </row>
    <row r="2537" spans="1:7">
      <c r="A2537" t="s">
        <v>205</v>
      </c>
      <c r="B2537">
        <v>2013</v>
      </c>
      <c r="C2537" t="b">
        <v>0</v>
      </c>
      <c r="D2537">
        <v>34</v>
      </c>
      <c r="E2537" t="s">
        <v>4590</v>
      </c>
      <c r="G2537" t="s">
        <v>4590</v>
      </c>
    </row>
    <row r="2538" spans="1:7">
      <c r="A2538" t="s">
        <v>205</v>
      </c>
      <c r="B2538">
        <v>2013</v>
      </c>
      <c r="C2538" t="b">
        <v>0</v>
      </c>
      <c r="D2538">
        <v>35</v>
      </c>
      <c r="E2538" t="s">
        <v>4590</v>
      </c>
      <c r="G2538" t="s">
        <v>4590</v>
      </c>
    </row>
    <row r="2539" spans="1:7">
      <c r="A2539" t="s">
        <v>205</v>
      </c>
      <c r="B2539">
        <v>2013</v>
      </c>
      <c r="C2539" t="b">
        <v>0</v>
      </c>
      <c r="D2539">
        <v>36</v>
      </c>
      <c r="E2539" t="s">
        <v>4590</v>
      </c>
      <c r="G2539" t="s">
        <v>4590</v>
      </c>
    </row>
    <row r="2540" spans="1:7">
      <c r="A2540" t="s">
        <v>205</v>
      </c>
      <c r="B2540">
        <v>2013</v>
      </c>
      <c r="C2540" t="b">
        <v>0</v>
      </c>
      <c r="D2540">
        <v>37</v>
      </c>
      <c r="E2540" t="s">
        <v>4590</v>
      </c>
      <c r="G2540" t="s">
        <v>4590</v>
      </c>
    </row>
    <row r="2541" spans="1:7">
      <c r="A2541" t="s">
        <v>205</v>
      </c>
      <c r="B2541">
        <v>2013</v>
      </c>
      <c r="C2541" t="b">
        <v>0</v>
      </c>
      <c r="D2541">
        <v>38</v>
      </c>
      <c r="E2541" t="s">
        <v>4590</v>
      </c>
      <c r="G2541" t="s">
        <v>4590</v>
      </c>
    </row>
    <row r="2542" spans="1:7">
      <c r="A2542" t="s">
        <v>205</v>
      </c>
      <c r="B2542">
        <v>2013</v>
      </c>
      <c r="C2542" t="b">
        <v>0</v>
      </c>
      <c r="D2542">
        <v>39</v>
      </c>
      <c r="E2542" t="s">
        <v>4590</v>
      </c>
      <c r="G2542" t="s">
        <v>4590</v>
      </c>
    </row>
    <row r="2543" spans="1:7">
      <c r="A2543" t="s">
        <v>205</v>
      </c>
      <c r="B2543">
        <v>2013</v>
      </c>
      <c r="C2543" t="b">
        <v>0</v>
      </c>
      <c r="D2543">
        <v>40</v>
      </c>
      <c r="E2543" t="s">
        <v>4590</v>
      </c>
      <c r="G2543" t="s">
        <v>4590</v>
      </c>
    </row>
    <row r="2544" spans="1:7">
      <c r="A2544" t="s">
        <v>205</v>
      </c>
      <c r="B2544">
        <v>2013</v>
      </c>
      <c r="C2544" t="b">
        <v>0</v>
      </c>
      <c r="D2544">
        <v>41</v>
      </c>
      <c r="E2544" t="s">
        <v>4590</v>
      </c>
      <c r="G2544" t="s">
        <v>4590</v>
      </c>
    </row>
    <row r="2545" spans="1:7">
      <c r="A2545" t="s">
        <v>205</v>
      </c>
      <c r="B2545">
        <v>2013</v>
      </c>
      <c r="C2545" t="b">
        <v>0</v>
      </c>
      <c r="D2545">
        <v>42</v>
      </c>
      <c r="E2545" t="s">
        <v>4590</v>
      </c>
      <c r="G2545" t="s">
        <v>4590</v>
      </c>
    </row>
    <row r="2546" spans="1:7">
      <c r="A2546" t="s">
        <v>205</v>
      </c>
      <c r="B2546">
        <v>2013</v>
      </c>
      <c r="C2546" t="b">
        <v>0</v>
      </c>
      <c r="D2546">
        <v>43</v>
      </c>
      <c r="E2546" t="s">
        <v>4590</v>
      </c>
      <c r="G2546" t="s">
        <v>4590</v>
      </c>
    </row>
    <row r="2547" spans="1:7">
      <c r="A2547" t="s">
        <v>205</v>
      </c>
      <c r="B2547">
        <v>2013</v>
      </c>
      <c r="C2547" t="b">
        <v>0</v>
      </c>
      <c r="D2547">
        <v>44</v>
      </c>
      <c r="E2547" t="s">
        <v>4590</v>
      </c>
      <c r="G2547" t="s">
        <v>4590</v>
      </c>
    </row>
    <row r="2548" spans="1:7">
      <c r="A2548" t="s">
        <v>205</v>
      </c>
      <c r="B2548">
        <v>2013</v>
      </c>
      <c r="C2548" t="b">
        <v>0</v>
      </c>
      <c r="D2548">
        <v>45</v>
      </c>
      <c r="E2548" t="s">
        <v>4590</v>
      </c>
      <c r="G2548" t="s">
        <v>4590</v>
      </c>
    </row>
    <row r="2549" spans="1:7">
      <c r="A2549" t="s">
        <v>205</v>
      </c>
      <c r="B2549">
        <v>2013</v>
      </c>
      <c r="C2549" t="b">
        <v>0</v>
      </c>
      <c r="D2549">
        <v>46</v>
      </c>
      <c r="E2549" t="s">
        <v>4590</v>
      </c>
      <c r="G2549" t="s">
        <v>4590</v>
      </c>
    </row>
    <row r="2550" spans="1:7">
      <c r="A2550" t="s">
        <v>205</v>
      </c>
      <c r="B2550">
        <v>2013</v>
      </c>
      <c r="C2550" t="b">
        <v>0</v>
      </c>
      <c r="D2550">
        <v>47</v>
      </c>
      <c r="E2550" t="s">
        <v>4590</v>
      </c>
      <c r="G2550" t="s">
        <v>4590</v>
      </c>
    </row>
    <row r="2551" spans="1:7">
      <c r="A2551" t="s">
        <v>205</v>
      </c>
      <c r="B2551">
        <v>2013</v>
      </c>
      <c r="C2551" t="b">
        <v>0</v>
      </c>
      <c r="D2551">
        <v>48</v>
      </c>
      <c r="E2551" t="s">
        <v>4590</v>
      </c>
      <c r="G2551" t="s">
        <v>4590</v>
      </c>
    </row>
    <row r="2552" spans="1:7">
      <c r="A2552" t="s">
        <v>205</v>
      </c>
      <c r="B2552">
        <v>2013</v>
      </c>
      <c r="C2552" t="b">
        <v>0</v>
      </c>
      <c r="D2552">
        <v>49</v>
      </c>
      <c r="E2552" t="s">
        <v>4590</v>
      </c>
      <c r="G2552" t="s">
        <v>4590</v>
      </c>
    </row>
    <row r="2553" spans="1:7">
      <c r="A2553" t="s">
        <v>205</v>
      </c>
      <c r="B2553">
        <v>2013</v>
      </c>
      <c r="C2553" t="b">
        <v>0</v>
      </c>
      <c r="D2553">
        <v>50</v>
      </c>
      <c r="E2553" t="s">
        <v>4590</v>
      </c>
      <c r="G2553" t="s">
        <v>4590</v>
      </c>
    </row>
    <row r="2554" spans="1:7">
      <c r="A2554" t="s">
        <v>205</v>
      </c>
      <c r="B2554">
        <v>2013</v>
      </c>
      <c r="C2554" t="b">
        <v>0</v>
      </c>
      <c r="D2554">
        <v>51</v>
      </c>
      <c r="E2554" t="s">
        <v>4590</v>
      </c>
      <c r="G2554" t="s">
        <v>4590</v>
      </c>
    </row>
    <row r="2555" spans="1:7">
      <c r="A2555" t="s">
        <v>205</v>
      </c>
      <c r="B2555">
        <v>2013</v>
      </c>
      <c r="C2555" t="b">
        <v>0</v>
      </c>
      <c r="D2555">
        <v>52</v>
      </c>
      <c r="E2555" t="s">
        <v>4590</v>
      </c>
      <c r="G2555" t="s">
        <v>4590</v>
      </c>
    </row>
    <row r="2556" spans="1:7">
      <c r="A2556" t="s">
        <v>205</v>
      </c>
      <c r="B2556">
        <v>2013</v>
      </c>
      <c r="C2556" t="b">
        <v>0</v>
      </c>
      <c r="D2556">
        <v>53</v>
      </c>
      <c r="E2556" t="s">
        <v>4590</v>
      </c>
      <c r="G2556" t="s">
        <v>4590</v>
      </c>
    </row>
    <row r="2557" spans="1:7">
      <c r="A2557" t="s">
        <v>205</v>
      </c>
      <c r="B2557">
        <v>2013</v>
      </c>
      <c r="C2557" t="b">
        <v>0</v>
      </c>
      <c r="D2557">
        <v>54</v>
      </c>
      <c r="E2557" t="s">
        <v>4590</v>
      </c>
      <c r="G2557" t="s">
        <v>4590</v>
      </c>
    </row>
    <row r="2558" spans="1:7">
      <c r="A2558" t="s">
        <v>205</v>
      </c>
      <c r="B2558">
        <v>2013</v>
      </c>
      <c r="C2558" t="b">
        <v>0</v>
      </c>
      <c r="D2558">
        <v>55</v>
      </c>
      <c r="E2558" t="s">
        <v>4590</v>
      </c>
      <c r="G2558" t="s">
        <v>4590</v>
      </c>
    </row>
    <row r="2559" spans="1:7">
      <c r="A2559" t="s">
        <v>205</v>
      </c>
      <c r="B2559">
        <v>2013</v>
      </c>
      <c r="C2559" t="b">
        <v>0</v>
      </c>
      <c r="D2559">
        <v>56</v>
      </c>
      <c r="E2559" t="s">
        <v>4590</v>
      </c>
      <c r="G2559" t="s">
        <v>4590</v>
      </c>
    </row>
    <row r="2560" spans="1:7">
      <c r="A2560" t="s">
        <v>205</v>
      </c>
      <c r="B2560">
        <v>2013</v>
      </c>
      <c r="C2560" t="b">
        <v>0</v>
      </c>
      <c r="D2560">
        <v>57</v>
      </c>
      <c r="E2560" t="s">
        <v>4590</v>
      </c>
      <c r="G2560" t="s">
        <v>4590</v>
      </c>
    </row>
    <row r="2561" spans="1:7">
      <c r="A2561" t="s">
        <v>205</v>
      </c>
      <c r="B2561">
        <v>2013</v>
      </c>
      <c r="C2561" t="b">
        <v>0</v>
      </c>
      <c r="D2561">
        <v>58</v>
      </c>
      <c r="E2561" t="s">
        <v>4590</v>
      </c>
      <c r="G2561" t="s">
        <v>4590</v>
      </c>
    </row>
    <row r="2562" spans="1:7">
      <c r="A2562" t="s">
        <v>205</v>
      </c>
      <c r="B2562">
        <v>2013</v>
      </c>
      <c r="C2562" t="b">
        <v>0</v>
      </c>
      <c r="D2562">
        <v>59</v>
      </c>
      <c r="E2562" t="s">
        <v>4590</v>
      </c>
      <c r="G2562" t="s">
        <v>4590</v>
      </c>
    </row>
    <row r="2563" spans="1:7">
      <c r="A2563" t="s">
        <v>205</v>
      </c>
      <c r="B2563">
        <v>2013</v>
      </c>
      <c r="C2563" t="b">
        <v>0</v>
      </c>
      <c r="D2563">
        <v>60</v>
      </c>
      <c r="E2563" t="s">
        <v>4590</v>
      </c>
      <c r="G2563" t="s">
        <v>4590</v>
      </c>
    </row>
    <row r="2564" spans="1:7">
      <c r="A2564" t="s">
        <v>205</v>
      </c>
      <c r="B2564">
        <v>2013</v>
      </c>
      <c r="C2564" t="b">
        <v>0</v>
      </c>
      <c r="D2564">
        <v>61</v>
      </c>
      <c r="E2564" t="s">
        <v>4590</v>
      </c>
      <c r="G2564" t="s">
        <v>4590</v>
      </c>
    </row>
    <row r="2565" spans="1:7">
      <c r="A2565" t="s">
        <v>205</v>
      </c>
      <c r="B2565">
        <v>2013</v>
      </c>
      <c r="C2565" t="b">
        <v>0</v>
      </c>
      <c r="D2565">
        <v>62</v>
      </c>
      <c r="E2565" t="s">
        <v>4590</v>
      </c>
      <c r="G2565" t="s">
        <v>4590</v>
      </c>
    </row>
    <row r="2566" spans="1:7">
      <c r="A2566" t="s">
        <v>205</v>
      </c>
      <c r="B2566">
        <v>2013</v>
      </c>
      <c r="C2566" t="b">
        <v>0</v>
      </c>
      <c r="D2566">
        <v>63</v>
      </c>
      <c r="E2566" t="s">
        <v>4590</v>
      </c>
      <c r="G2566" t="s">
        <v>4590</v>
      </c>
    </row>
    <row r="2567" spans="1:7">
      <c r="A2567" t="s">
        <v>205</v>
      </c>
      <c r="B2567">
        <v>2013</v>
      </c>
      <c r="C2567" t="b">
        <v>0</v>
      </c>
      <c r="D2567">
        <v>64</v>
      </c>
      <c r="E2567" t="s">
        <v>4590</v>
      </c>
      <c r="G2567" t="s">
        <v>4590</v>
      </c>
    </row>
    <row r="2568" spans="1:7">
      <c r="A2568" t="s">
        <v>205</v>
      </c>
      <c r="B2568">
        <v>2013</v>
      </c>
      <c r="C2568" t="b">
        <v>0</v>
      </c>
      <c r="D2568">
        <v>65</v>
      </c>
      <c r="E2568" t="s">
        <v>4590</v>
      </c>
      <c r="G2568" t="s">
        <v>4590</v>
      </c>
    </row>
    <row r="2569" spans="1:7">
      <c r="A2569" t="s">
        <v>205</v>
      </c>
      <c r="B2569">
        <v>2013</v>
      </c>
      <c r="C2569" t="b">
        <v>0</v>
      </c>
      <c r="D2569">
        <v>66</v>
      </c>
      <c r="E2569" t="s">
        <v>4590</v>
      </c>
      <c r="G2569" t="s">
        <v>4590</v>
      </c>
    </row>
    <row r="2570" spans="1:7">
      <c r="A2570" t="s">
        <v>205</v>
      </c>
      <c r="B2570">
        <v>2013</v>
      </c>
      <c r="C2570" t="b">
        <v>0</v>
      </c>
      <c r="D2570">
        <v>67</v>
      </c>
      <c r="E2570" t="s">
        <v>4590</v>
      </c>
      <c r="G2570" t="s">
        <v>4590</v>
      </c>
    </row>
    <row r="2571" spans="1:7">
      <c r="A2571" t="s">
        <v>205</v>
      </c>
      <c r="B2571">
        <v>2013</v>
      </c>
      <c r="C2571" t="b">
        <v>0</v>
      </c>
      <c r="D2571">
        <v>68</v>
      </c>
      <c r="E2571" t="s">
        <v>4590</v>
      </c>
      <c r="G2571" t="s">
        <v>4590</v>
      </c>
    </row>
    <row r="2572" spans="1:7">
      <c r="A2572" t="s">
        <v>205</v>
      </c>
      <c r="B2572">
        <v>2013</v>
      </c>
      <c r="C2572" t="b">
        <v>0</v>
      </c>
      <c r="D2572">
        <v>69</v>
      </c>
      <c r="E2572" t="s">
        <v>4590</v>
      </c>
      <c r="G2572" t="s">
        <v>4590</v>
      </c>
    </row>
    <row r="2573" spans="1:7">
      <c r="A2573" t="s">
        <v>205</v>
      </c>
      <c r="B2573">
        <v>2013</v>
      </c>
      <c r="C2573" t="b">
        <v>0</v>
      </c>
      <c r="D2573">
        <v>70</v>
      </c>
      <c r="E2573" t="s">
        <v>4590</v>
      </c>
      <c r="G2573" t="s">
        <v>4590</v>
      </c>
    </row>
    <row r="2574" spans="1:7">
      <c r="A2574" t="s">
        <v>205</v>
      </c>
      <c r="B2574">
        <v>2013</v>
      </c>
      <c r="C2574" t="b">
        <v>0</v>
      </c>
      <c r="D2574">
        <v>71</v>
      </c>
      <c r="E2574" t="s">
        <v>4590</v>
      </c>
      <c r="G2574" t="s">
        <v>4590</v>
      </c>
    </row>
    <row r="2575" spans="1:7">
      <c r="A2575" t="s">
        <v>205</v>
      </c>
      <c r="B2575">
        <v>2013</v>
      </c>
      <c r="C2575" t="b">
        <v>0</v>
      </c>
      <c r="D2575">
        <v>72</v>
      </c>
      <c r="E2575" t="s">
        <v>4590</v>
      </c>
      <c r="G2575" t="s">
        <v>4590</v>
      </c>
    </row>
    <row r="2576" spans="1:7">
      <c r="A2576" t="s">
        <v>205</v>
      </c>
      <c r="B2576">
        <v>2013</v>
      </c>
      <c r="C2576" t="b">
        <v>0</v>
      </c>
      <c r="D2576">
        <v>73</v>
      </c>
      <c r="E2576" t="s">
        <v>4590</v>
      </c>
      <c r="G2576" t="s">
        <v>4590</v>
      </c>
    </row>
    <row r="2577" spans="1:7">
      <c r="A2577" t="s">
        <v>205</v>
      </c>
      <c r="B2577">
        <v>2014</v>
      </c>
      <c r="C2577" t="b">
        <v>0</v>
      </c>
      <c r="D2577">
        <v>1</v>
      </c>
      <c r="E2577" t="s">
        <v>4590</v>
      </c>
      <c r="G2577" t="s">
        <v>4590</v>
      </c>
    </row>
    <row r="2578" spans="1:7">
      <c r="A2578" t="s">
        <v>205</v>
      </c>
      <c r="B2578">
        <v>2014</v>
      </c>
      <c r="C2578" t="b">
        <v>0</v>
      </c>
      <c r="D2578">
        <v>2</v>
      </c>
      <c r="E2578" t="s">
        <v>4590</v>
      </c>
      <c r="G2578" t="s">
        <v>4590</v>
      </c>
    </row>
    <row r="2579" spans="1:7">
      <c r="A2579" t="s">
        <v>205</v>
      </c>
      <c r="B2579">
        <v>2014</v>
      </c>
      <c r="C2579" t="b">
        <v>0</v>
      </c>
      <c r="D2579">
        <v>3</v>
      </c>
      <c r="E2579" t="s">
        <v>4590</v>
      </c>
      <c r="G2579" t="s">
        <v>4590</v>
      </c>
    </row>
    <row r="2580" spans="1:7">
      <c r="A2580" t="s">
        <v>205</v>
      </c>
      <c r="B2580">
        <v>2014</v>
      </c>
      <c r="C2580" t="b">
        <v>0</v>
      </c>
      <c r="D2580">
        <v>4</v>
      </c>
      <c r="E2580" t="s">
        <v>4590</v>
      </c>
      <c r="G2580" t="s">
        <v>4590</v>
      </c>
    </row>
    <row r="2581" spans="1:7">
      <c r="A2581" t="s">
        <v>205</v>
      </c>
      <c r="B2581">
        <v>2014</v>
      </c>
      <c r="C2581" t="b">
        <v>0</v>
      </c>
      <c r="D2581">
        <v>5</v>
      </c>
      <c r="E2581" t="s">
        <v>4590</v>
      </c>
      <c r="G2581" t="s">
        <v>4590</v>
      </c>
    </row>
    <row r="2582" spans="1:7">
      <c r="A2582" t="s">
        <v>205</v>
      </c>
      <c r="B2582">
        <v>2014</v>
      </c>
      <c r="C2582" t="b">
        <v>0</v>
      </c>
      <c r="D2582">
        <v>6</v>
      </c>
      <c r="E2582" t="s">
        <v>4590</v>
      </c>
      <c r="G2582" t="s">
        <v>4590</v>
      </c>
    </row>
    <row r="2583" spans="1:7">
      <c r="A2583" t="s">
        <v>205</v>
      </c>
      <c r="B2583">
        <v>2014</v>
      </c>
      <c r="C2583" t="b">
        <v>0</v>
      </c>
      <c r="D2583">
        <v>7</v>
      </c>
      <c r="E2583" t="s">
        <v>4590</v>
      </c>
      <c r="G2583" t="s">
        <v>4590</v>
      </c>
    </row>
    <row r="2584" spans="1:7">
      <c r="A2584" t="s">
        <v>205</v>
      </c>
      <c r="B2584">
        <v>2014</v>
      </c>
      <c r="C2584" t="b">
        <v>0</v>
      </c>
      <c r="D2584">
        <v>8</v>
      </c>
      <c r="E2584" t="s">
        <v>4590</v>
      </c>
      <c r="G2584" t="s">
        <v>4590</v>
      </c>
    </row>
    <row r="2585" spans="1:7">
      <c r="A2585" t="s">
        <v>205</v>
      </c>
      <c r="B2585">
        <v>2014</v>
      </c>
      <c r="C2585" t="b">
        <v>0</v>
      </c>
      <c r="D2585">
        <v>9</v>
      </c>
      <c r="E2585" t="s">
        <v>4590</v>
      </c>
      <c r="G2585" t="s">
        <v>4590</v>
      </c>
    </row>
    <row r="2586" spans="1:7">
      <c r="A2586" t="s">
        <v>205</v>
      </c>
      <c r="B2586">
        <v>2014</v>
      </c>
      <c r="C2586" t="b">
        <v>0</v>
      </c>
      <c r="D2586">
        <v>10</v>
      </c>
      <c r="E2586" t="s">
        <v>4590</v>
      </c>
      <c r="F2586" t="s">
        <v>4693</v>
      </c>
      <c r="G2586" t="s">
        <v>4590</v>
      </c>
    </row>
    <row r="2587" spans="1:7">
      <c r="A2587" t="s">
        <v>205</v>
      </c>
      <c r="B2587">
        <v>2014</v>
      </c>
      <c r="C2587" t="b">
        <v>0</v>
      </c>
      <c r="D2587">
        <v>11</v>
      </c>
      <c r="E2587" t="s">
        <v>4590</v>
      </c>
      <c r="G2587" t="s">
        <v>4590</v>
      </c>
    </row>
    <row r="2588" spans="1:7">
      <c r="A2588" t="s">
        <v>205</v>
      </c>
      <c r="B2588">
        <v>2014</v>
      </c>
      <c r="C2588" t="b">
        <v>0</v>
      </c>
      <c r="D2588">
        <v>12</v>
      </c>
      <c r="E2588" t="s">
        <v>4590</v>
      </c>
      <c r="G2588" t="s">
        <v>4590</v>
      </c>
    </row>
    <row r="2589" spans="1:7">
      <c r="A2589" t="s">
        <v>205</v>
      </c>
      <c r="B2589">
        <v>2014</v>
      </c>
      <c r="C2589" t="b">
        <v>0</v>
      </c>
      <c r="D2589">
        <v>13</v>
      </c>
      <c r="E2589" t="s">
        <v>4590</v>
      </c>
      <c r="G2589" t="s">
        <v>4590</v>
      </c>
    </row>
    <row r="2590" spans="1:7">
      <c r="A2590" t="s">
        <v>205</v>
      </c>
      <c r="B2590">
        <v>2014</v>
      </c>
      <c r="C2590" t="b">
        <v>0</v>
      </c>
      <c r="D2590">
        <v>14</v>
      </c>
      <c r="E2590" t="s">
        <v>4590</v>
      </c>
      <c r="G2590" t="s">
        <v>4590</v>
      </c>
    </row>
    <row r="2591" spans="1:7">
      <c r="A2591" t="s">
        <v>205</v>
      </c>
      <c r="B2591">
        <v>2014</v>
      </c>
      <c r="C2591" t="b">
        <v>0</v>
      </c>
      <c r="D2591">
        <v>15</v>
      </c>
      <c r="E2591" t="s">
        <v>4590</v>
      </c>
      <c r="F2591" t="s">
        <v>4694</v>
      </c>
      <c r="G2591" t="s">
        <v>4590</v>
      </c>
    </row>
    <row r="2592" spans="1:7">
      <c r="A2592" t="s">
        <v>205</v>
      </c>
      <c r="B2592">
        <v>2014</v>
      </c>
      <c r="C2592" t="b">
        <v>0</v>
      </c>
      <c r="D2592">
        <v>16</v>
      </c>
      <c r="E2592" t="s">
        <v>4590</v>
      </c>
      <c r="G2592" t="s">
        <v>4590</v>
      </c>
    </row>
    <row r="2593" spans="1:7">
      <c r="A2593" t="s">
        <v>205</v>
      </c>
      <c r="B2593">
        <v>2014</v>
      </c>
      <c r="C2593" t="b">
        <v>0</v>
      </c>
      <c r="D2593">
        <v>17</v>
      </c>
      <c r="E2593" t="s">
        <v>4590</v>
      </c>
      <c r="G2593" t="s">
        <v>4590</v>
      </c>
    </row>
    <row r="2594" spans="1:7">
      <c r="A2594" t="s">
        <v>205</v>
      </c>
      <c r="B2594">
        <v>2014</v>
      </c>
      <c r="C2594" t="b">
        <v>0</v>
      </c>
      <c r="D2594">
        <v>18</v>
      </c>
      <c r="E2594" t="s">
        <v>4590</v>
      </c>
      <c r="G2594" t="s">
        <v>4590</v>
      </c>
    </row>
    <row r="2595" spans="1:7">
      <c r="A2595" t="s">
        <v>205</v>
      </c>
      <c r="B2595">
        <v>2014</v>
      </c>
      <c r="C2595" t="b">
        <v>0</v>
      </c>
      <c r="D2595">
        <v>19</v>
      </c>
      <c r="E2595" t="s">
        <v>4590</v>
      </c>
      <c r="G2595" t="s">
        <v>4590</v>
      </c>
    </row>
    <row r="2596" spans="1:7">
      <c r="A2596" t="s">
        <v>205</v>
      </c>
      <c r="B2596">
        <v>2014</v>
      </c>
      <c r="C2596" t="b">
        <v>0</v>
      </c>
      <c r="D2596">
        <v>20</v>
      </c>
      <c r="E2596" t="s">
        <v>4590</v>
      </c>
      <c r="G2596" t="s">
        <v>4590</v>
      </c>
    </row>
    <row r="2597" spans="1:7">
      <c r="A2597" t="s">
        <v>205</v>
      </c>
      <c r="B2597">
        <v>2014</v>
      </c>
      <c r="C2597" t="b">
        <v>0</v>
      </c>
      <c r="D2597">
        <v>21</v>
      </c>
      <c r="E2597" t="s">
        <v>4590</v>
      </c>
      <c r="G2597" t="s">
        <v>4590</v>
      </c>
    </row>
    <row r="2598" spans="1:7">
      <c r="A2598" t="s">
        <v>205</v>
      </c>
      <c r="B2598">
        <v>2014</v>
      </c>
      <c r="C2598" t="b">
        <v>0</v>
      </c>
      <c r="D2598">
        <v>22</v>
      </c>
      <c r="E2598" t="s">
        <v>4590</v>
      </c>
      <c r="G2598" t="s">
        <v>4590</v>
      </c>
    </row>
    <row r="2599" spans="1:7">
      <c r="A2599" t="s">
        <v>205</v>
      </c>
      <c r="B2599">
        <v>2014</v>
      </c>
      <c r="C2599" t="b">
        <v>0</v>
      </c>
      <c r="D2599">
        <v>23</v>
      </c>
      <c r="E2599" t="s">
        <v>4590</v>
      </c>
      <c r="G2599" t="s">
        <v>4590</v>
      </c>
    </row>
    <row r="2600" spans="1:7">
      <c r="A2600" t="s">
        <v>205</v>
      </c>
      <c r="B2600">
        <v>2014</v>
      </c>
      <c r="C2600" t="b">
        <v>0</v>
      </c>
      <c r="D2600">
        <v>24</v>
      </c>
      <c r="E2600" t="s">
        <v>4590</v>
      </c>
      <c r="G2600" t="s">
        <v>4590</v>
      </c>
    </row>
    <row r="2601" spans="1:7">
      <c r="A2601" t="s">
        <v>205</v>
      </c>
      <c r="B2601">
        <v>2014</v>
      </c>
      <c r="C2601" t="b">
        <v>0</v>
      </c>
      <c r="D2601">
        <v>25</v>
      </c>
      <c r="E2601" t="s">
        <v>4590</v>
      </c>
      <c r="G2601" t="s">
        <v>4590</v>
      </c>
    </row>
    <row r="2602" spans="1:7">
      <c r="A2602" t="s">
        <v>205</v>
      </c>
      <c r="B2602">
        <v>2014</v>
      </c>
      <c r="C2602" t="b">
        <v>0</v>
      </c>
      <c r="D2602">
        <v>26</v>
      </c>
      <c r="E2602" t="s">
        <v>4590</v>
      </c>
      <c r="G2602" t="s">
        <v>4590</v>
      </c>
    </row>
    <row r="2603" spans="1:7">
      <c r="A2603" t="s">
        <v>205</v>
      </c>
      <c r="B2603">
        <v>2014</v>
      </c>
      <c r="C2603" t="b">
        <v>0</v>
      </c>
      <c r="D2603">
        <v>27</v>
      </c>
      <c r="E2603" t="s">
        <v>4590</v>
      </c>
      <c r="G2603" t="s">
        <v>4590</v>
      </c>
    </row>
    <row r="2604" spans="1:7">
      <c r="A2604" t="s">
        <v>205</v>
      </c>
      <c r="B2604">
        <v>2014</v>
      </c>
      <c r="C2604" t="b">
        <v>0</v>
      </c>
      <c r="D2604">
        <v>28</v>
      </c>
      <c r="E2604" t="s">
        <v>4590</v>
      </c>
      <c r="G2604" t="s">
        <v>4590</v>
      </c>
    </row>
    <row r="2605" spans="1:7">
      <c r="A2605" t="s">
        <v>205</v>
      </c>
      <c r="B2605">
        <v>2014</v>
      </c>
      <c r="C2605" t="b">
        <v>0</v>
      </c>
      <c r="D2605">
        <v>29</v>
      </c>
      <c r="E2605" t="s">
        <v>4590</v>
      </c>
      <c r="G2605" t="s">
        <v>4590</v>
      </c>
    </row>
    <row r="2606" spans="1:7">
      <c r="A2606" t="s">
        <v>205</v>
      </c>
      <c r="B2606">
        <v>2014</v>
      </c>
      <c r="C2606" t="b">
        <v>0</v>
      </c>
      <c r="D2606">
        <v>30</v>
      </c>
      <c r="E2606" t="s">
        <v>4590</v>
      </c>
      <c r="G2606" t="s">
        <v>4590</v>
      </c>
    </row>
    <row r="2607" spans="1:7">
      <c r="A2607" t="s">
        <v>205</v>
      </c>
      <c r="B2607">
        <v>2014</v>
      </c>
      <c r="C2607" t="b">
        <v>0</v>
      </c>
      <c r="D2607">
        <v>31</v>
      </c>
      <c r="E2607" t="s">
        <v>4590</v>
      </c>
      <c r="G2607" t="s">
        <v>4590</v>
      </c>
    </row>
    <row r="2608" spans="1:7">
      <c r="A2608" t="s">
        <v>205</v>
      </c>
      <c r="B2608">
        <v>2014</v>
      </c>
      <c r="C2608" t="b">
        <v>0</v>
      </c>
      <c r="D2608">
        <v>32</v>
      </c>
      <c r="E2608" t="s">
        <v>4590</v>
      </c>
      <c r="G2608" t="s">
        <v>4590</v>
      </c>
    </row>
    <row r="2609" spans="1:7">
      <c r="A2609" t="s">
        <v>205</v>
      </c>
      <c r="B2609">
        <v>2014</v>
      </c>
      <c r="C2609" t="b">
        <v>0</v>
      </c>
      <c r="D2609">
        <v>33</v>
      </c>
      <c r="E2609" t="s">
        <v>4590</v>
      </c>
      <c r="G2609" t="s">
        <v>4590</v>
      </c>
    </row>
    <row r="2610" spans="1:7">
      <c r="A2610" t="s">
        <v>205</v>
      </c>
      <c r="B2610">
        <v>2014</v>
      </c>
      <c r="C2610" t="b">
        <v>0</v>
      </c>
      <c r="D2610">
        <v>34</v>
      </c>
      <c r="E2610" t="s">
        <v>4590</v>
      </c>
      <c r="G2610" t="s">
        <v>4590</v>
      </c>
    </row>
    <row r="2611" spans="1:7">
      <c r="A2611" t="s">
        <v>205</v>
      </c>
      <c r="B2611">
        <v>2014</v>
      </c>
      <c r="C2611" t="b">
        <v>0</v>
      </c>
      <c r="D2611">
        <v>35</v>
      </c>
      <c r="E2611" t="s">
        <v>4590</v>
      </c>
      <c r="G2611" t="s">
        <v>4590</v>
      </c>
    </row>
    <row r="2612" spans="1:7">
      <c r="A2612" t="s">
        <v>205</v>
      </c>
      <c r="B2612">
        <v>2014</v>
      </c>
      <c r="C2612" t="b">
        <v>0</v>
      </c>
      <c r="D2612">
        <v>36</v>
      </c>
      <c r="E2612" t="s">
        <v>4590</v>
      </c>
      <c r="G2612" t="s">
        <v>4590</v>
      </c>
    </row>
    <row r="2613" spans="1:7">
      <c r="A2613" t="s">
        <v>205</v>
      </c>
      <c r="B2613">
        <v>2014</v>
      </c>
      <c r="C2613" t="b">
        <v>0</v>
      </c>
      <c r="D2613">
        <v>37</v>
      </c>
      <c r="E2613" t="s">
        <v>4590</v>
      </c>
      <c r="G2613" t="s">
        <v>4590</v>
      </c>
    </row>
    <row r="2614" spans="1:7">
      <c r="A2614" t="s">
        <v>205</v>
      </c>
      <c r="B2614">
        <v>2014</v>
      </c>
      <c r="C2614" t="b">
        <v>0</v>
      </c>
      <c r="D2614">
        <v>38</v>
      </c>
      <c r="E2614" t="s">
        <v>4590</v>
      </c>
      <c r="G2614" t="s">
        <v>4590</v>
      </c>
    </row>
    <row r="2615" spans="1:7">
      <c r="A2615" t="s">
        <v>205</v>
      </c>
      <c r="B2615">
        <v>2014</v>
      </c>
      <c r="C2615" t="b">
        <v>0</v>
      </c>
      <c r="D2615">
        <v>39</v>
      </c>
      <c r="E2615" t="s">
        <v>4590</v>
      </c>
      <c r="G2615" t="s">
        <v>4590</v>
      </c>
    </row>
    <row r="2616" spans="1:7">
      <c r="A2616" t="s">
        <v>205</v>
      </c>
      <c r="B2616">
        <v>2014</v>
      </c>
      <c r="C2616" t="b">
        <v>0</v>
      </c>
      <c r="D2616">
        <v>40</v>
      </c>
      <c r="E2616" t="s">
        <v>4590</v>
      </c>
      <c r="G2616" t="s">
        <v>4590</v>
      </c>
    </row>
    <row r="2617" spans="1:7">
      <c r="A2617" t="s">
        <v>205</v>
      </c>
      <c r="B2617">
        <v>2014</v>
      </c>
      <c r="C2617" t="b">
        <v>0</v>
      </c>
      <c r="D2617">
        <v>41</v>
      </c>
      <c r="E2617" t="s">
        <v>4590</v>
      </c>
      <c r="G2617" t="s">
        <v>4590</v>
      </c>
    </row>
    <row r="2618" spans="1:7">
      <c r="A2618" t="s">
        <v>205</v>
      </c>
      <c r="B2618">
        <v>2014</v>
      </c>
      <c r="C2618" t="b">
        <v>0</v>
      </c>
      <c r="D2618">
        <v>42</v>
      </c>
      <c r="E2618" t="s">
        <v>4590</v>
      </c>
      <c r="G2618" t="s">
        <v>4590</v>
      </c>
    </row>
    <row r="2619" spans="1:7">
      <c r="A2619" t="s">
        <v>205</v>
      </c>
      <c r="B2619">
        <v>2014</v>
      </c>
      <c r="C2619" t="b">
        <v>0</v>
      </c>
      <c r="D2619">
        <v>43</v>
      </c>
      <c r="E2619" t="s">
        <v>4590</v>
      </c>
      <c r="G2619" t="s">
        <v>4590</v>
      </c>
    </row>
    <row r="2620" spans="1:7">
      <c r="A2620" t="s">
        <v>205</v>
      </c>
      <c r="B2620">
        <v>2014</v>
      </c>
      <c r="C2620" t="b">
        <v>0</v>
      </c>
      <c r="D2620">
        <v>44</v>
      </c>
      <c r="E2620" t="s">
        <v>4590</v>
      </c>
      <c r="G2620" t="s">
        <v>4590</v>
      </c>
    </row>
    <row r="2621" spans="1:7">
      <c r="A2621" t="s">
        <v>205</v>
      </c>
      <c r="B2621">
        <v>2014</v>
      </c>
      <c r="C2621" t="b">
        <v>0</v>
      </c>
      <c r="D2621">
        <v>45</v>
      </c>
      <c r="E2621" t="s">
        <v>4590</v>
      </c>
      <c r="G2621" t="s">
        <v>4590</v>
      </c>
    </row>
    <row r="2622" spans="1:7">
      <c r="A2622" t="s">
        <v>205</v>
      </c>
      <c r="B2622">
        <v>2014</v>
      </c>
      <c r="C2622" t="b">
        <v>0</v>
      </c>
      <c r="D2622">
        <v>46</v>
      </c>
      <c r="E2622" t="s">
        <v>4590</v>
      </c>
      <c r="G2622" t="s">
        <v>4590</v>
      </c>
    </row>
    <row r="2623" spans="1:7">
      <c r="A2623" t="s">
        <v>205</v>
      </c>
      <c r="B2623">
        <v>2014</v>
      </c>
      <c r="C2623" t="b">
        <v>0</v>
      </c>
      <c r="D2623">
        <v>47</v>
      </c>
      <c r="E2623" t="s">
        <v>4590</v>
      </c>
      <c r="G2623" t="s">
        <v>4590</v>
      </c>
    </row>
    <row r="2624" spans="1:7">
      <c r="A2624" t="s">
        <v>205</v>
      </c>
      <c r="B2624">
        <v>2014</v>
      </c>
      <c r="C2624" t="b">
        <v>0</v>
      </c>
      <c r="D2624">
        <v>48</v>
      </c>
      <c r="E2624" t="s">
        <v>4590</v>
      </c>
      <c r="G2624" t="s">
        <v>4590</v>
      </c>
    </row>
    <row r="2625" spans="1:7">
      <c r="A2625" t="s">
        <v>205</v>
      </c>
      <c r="B2625">
        <v>2014</v>
      </c>
      <c r="C2625" t="b">
        <v>0</v>
      </c>
      <c r="D2625">
        <v>49</v>
      </c>
      <c r="E2625" t="s">
        <v>4590</v>
      </c>
      <c r="G2625" t="s">
        <v>4590</v>
      </c>
    </row>
    <row r="2626" spans="1:7">
      <c r="A2626" t="s">
        <v>205</v>
      </c>
      <c r="B2626">
        <v>2014</v>
      </c>
      <c r="C2626" t="b">
        <v>0</v>
      </c>
      <c r="D2626">
        <v>50</v>
      </c>
      <c r="E2626" t="s">
        <v>4590</v>
      </c>
      <c r="G2626" t="s">
        <v>4590</v>
      </c>
    </row>
    <row r="2627" spans="1:7">
      <c r="A2627" t="s">
        <v>205</v>
      </c>
      <c r="B2627">
        <v>2014</v>
      </c>
      <c r="C2627" t="b">
        <v>0</v>
      </c>
      <c r="D2627">
        <v>51</v>
      </c>
      <c r="E2627" t="s">
        <v>4590</v>
      </c>
      <c r="F2627" t="s">
        <v>4695</v>
      </c>
      <c r="G2627" t="s">
        <v>4590</v>
      </c>
    </row>
    <row r="2628" spans="1:7">
      <c r="A2628" t="s">
        <v>205</v>
      </c>
      <c r="B2628">
        <v>2014</v>
      </c>
      <c r="C2628" t="b">
        <v>0</v>
      </c>
      <c r="D2628">
        <v>52</v>
      </c>
      <c r="E2628" t="s">
        <v>4590</v>
      </c>
      <c r="G2628" t="s">
        <v>4590</v>
      </c>
    </row>
    <row r="2629" spans="1:7">
      <c r="A2629" t="s">
        <v>205</v>
      </c>
      <c r="B2629">
        <v>2014</v>
      </c>
      <c r="C2629" t="b">
        <v>0</v>
      </c>
      <c r="D2629">
        <v>53</v>
      </c>
      <c r="E2629" t="s">
        <v>4590</v>
      </c>
      <c r="G2629" t="s">
        <v>4590</v>
      </c>
    </row>
    <row r="2630" spans="1:7">
      <c r="A2630" t="s">
        <v>205</v>
      </c>
      <c r="B2630">
        <v>2014</v>
      </c>
      <c r="C2630" t="b">
        <v>0</v>
      </c>
      <c r="D2630">
        <v>54</v>
      </c>
      <c r="E2630" t="s">
        <v>4590</v>
      </c>
      <c r="G2630" t="s">
        <v>4590</v>
      </c>
    </row>
    <row r="2631" spans="1:7">
      <c r="A2631" t="s">
        <v>205</v>
      </c>
      <c r="B2631">
        <v>2014</v>
      </c>
      <c r="C2631" t="b">
        <v>0</v>
      </c>
      <c r="D2631">
        <v>55</v>
      </c>
      <c r="E2631" t="s">
        <v>4590</v>
      </c>
      <c r="G2631" t="s">
        <v>4590</v>
      </c>
    </row>
    <row r="2632" spans="1:7">
      <c r="A2632" t="s">
        <v>205</v>
      </c>
      <c r="B2632">
        <v>2014</v>
      </c>
      <c r="C2632" t="b">
        <v>0</v>
      </c>
      <c r="D2632">
        <v>56</v>
      </c>
      <c r="E2632" t="s">
        <v>4590</v>
      </c>
      <c r="G2632" t="s">
        <v>4590</v>
      </c>
    </row>
    <row r="2633" spans="1:7">
      <c r="A2633" t="s">
        <v>205</v>
      </c>
      <c r="B2633">
        <v>2014</v>
      </c>
      <c r="C2633" t="b">
        <v>0</v>
      </c>
      <c r="D2633">
        <v>57</v>
      </c>
      <c r="E2633" t="s">
        <v>4590</v>
      </c>
      <c r="G2633" t="s">
        <v>4590</v>
      </c>
    </row>
    <row r="2634" spans="1:7">
      <c r="A2634" t="s">
        <v>205</v>
      </c>
      <c r="B2634">
        <v>2014</v>
      </c>
      <c r="C2634" t="b">
        <v>0</v>
      </c>
      <c r="D2634">
        <v>58</v>
      </c>
      <c r="E2634" t="s">
        <v>4590</v>
      </c>
      <c r="G2634" t="s">
        <v>4590</v>
      </c>
    </row>
    <row r="2635" spans="1:7">
      <c r="A2635" t="s">
        <v>205</v>
      </c>
      <c r="B2635">
        <v>2014</v>
      </c>
      <c r="C2635" t="b">
        <v>0</v>
      </c>
      <c r="D2635">
        <v>59</v>
      </c>
      <c r="E2635" t="s">
        <v>4590</v>
      </c>
      <c r="G2635" t="s">
        <v>4590</v>
      </c>
    </row>
    <row r="2636" spans="1:7">
      <c r="A2636" t="s">
        <v>205</v>
      </c>
      <c r="B2636">
        <v>2014</v>
      </c>
      <c r="C2636" t="b">
        <v>0</v>
      </c>
      <c r="D2636">
        <v>60</v>
      </c>
      <c r="E2636" t="s">
        <v>4590</v>
      </c>
      <c r="G2636" t="s">
        <v>4590</v>
      </c>
    </row>
    <row r="2637" spans="1:7">
      <c r="A2637" t="s">
        <v>205</v>
      </c>
      <c r="B2637">
        <v>2014</v>
      </c>
      <c r="C2637" t="b">
        <v>0</v>
      </c>
      <c r="D2637">
        <v>61</v>
      </c>
      <c r="E2637" t="s">
        <v>4590</v>
      </c>
      <c r="G2637" t="s">
        <v>4590</v>
      </c>
    </row>
    <row r="2638" spans="1:7">
      <c r="A2638" t="s">
        <v>205</v>
      </c>
      <c r="B2638">
        <v>2014</v>
      </c>
      <c r="C2638" t="b">
        <v>0</v>
      </c>
      <c r="D2638">
        <v>62</v>
      </c>
      <c r="E2638" t="s">
        <v>4590</v>
      </c>
      <c r="G2638" t="s">
        <v>4590</v>
      </c>
    </row>
    <row r="2639" spans="1:7">
      <c r="A2639" t="s">
        <v>205</v>
      </c>
      <c r="B2639">
        <v>2014</v>
      </c>
      <c r="C2639" t="b">
        <v>0</v>
      </c>
      <c r="D2639">
        <v>63</v>
      </c>
      <c r="E2639" t="s">
        <v>4590</v>
      </c>
      <c r="G2639" t="s">
        <v>4590</v>
      </c>
    </row>
    <row r="2640" spans="1:7">
      <c r="A2640" t="s">
        <v>205</v>
      </c>
      <c r="B2640">
        <v>2014</v>
      </c>
      <c r="C2640" t="b">
        <v>0</v>
      </c>
      <c r="D2640">
        <v>64</v>
      </c>
      <c r="E2640" t="s">
        <v>4590</v>
      </c>
      <c r="G2640" t="s">
        <v>4590</v>
      </c>
    </row>
    <row r="2641" spans="1:7">
      <c r="A2641" t="s">
        <v>205</v>
      </c>
      <c r="B2641">
        <v>2014</v>
      </c>
      <c r="C2641" t="b">
        <v>0</v>
      </c>
      <c r="D2641">
        <v>65</v>
      </c>
      <c r="E2641" t="s">
        <v>4590</v>
      </c>
      <c r="G2641" t="s">
        <v>4590</v>
      </c>
    </row>
    <row r="2642" spans="1:7">
      <c r="A2642" t="s">
        <v>205</v>
      </c>
      <c r="B2642">
        <v>2014</v>
      </c>
      <c r="C2642" t="b">
        <v>0</v>
      </c>
      <c r="D2642">
        <v>66</v>
      </c>
      <c r="E2642" t="s">
        <v>4590</v>
      </c>
      <c r="G2642" t="s">
        <v>4590</v>
      </c>
    </row>
    <row r="2643" spans="1:7">
      <c r="A2643" t="s">
        <v>205</v>
      </c>
      <c r="B2643">
        <v>2014</v>
      </c>
      <c r="C2643" t="b">
        <v>0</v>
      </c>
      <c r="D2643">
        <v>67</v>
      </c>
      <c r="E2643" t="s">
        <v>4590</v>
      </c>
      <c r="G2643" t="s">
        <v>4590</v>
      </c>
    </row>
    <row r="2644" spans="1:7">
      <c r="A2644" t="s">
        <v>205</v>
      </c>
      <c r="B2644">
        <v>2014</v>
      </c>
      <c r="C2644" t="b">
        <v>0</v>
      </c>
      <c r="D2644">
        <v>68</v>
      </c>
      <c r="E2644" t="s">
        <v>4590</v>
      </c>
      <c r="G2644" t="s">
        <v>4590</v>
      </c>
    </row>
    <row r="2645" spans="1:7">
      <c r="A2645" t="s">
        <v>205</v>
      </c>
      <c r="B2645">
        <v>2014</v>
      </c>
      <c r="C2645" t="b">
        <v>0</v>
      </c>
      <c r="D2645">
        <v>69</v>
      </c>
      <c r="E2645" t="s">
        <v>4590</v>
      </c>
      <c r="G2645" t="s">
        <v>4590</v>
      </c>
    </row>
    <row r="2646" spans="1:7">
      <c r="A2646" t="s">
        <v>205</v>
      </c>
      <c r="B2646">
        <v>2014</v>
      </c>
      <c r="C2646" t="b">
        <v>0</v>
      </c>
      <c r="D2646">
        <v>70</v>
      </c>
      <c r="E2646" t="s">
        <v>4590</v>
      </c>
      <c r="G2646" t="s">
        <v>4590</v>
      </c>
    </row>
    <row r="2647" spans="1:7">
      <c r="A2647" t="s">
        <v>205</v>
      </c>
      <c r="B2647">
        <v>2014</v>
      </c>
      <c r="C2647" t="b">
        <v>0</v>
      </c>
      <c r="D2647">
        <v>71</v>
      </c>
      <c r="E2647" t="s">
        <v>4590</v>
      </c>
      <c r="G2647" t="s">
        <v>4590</v>
      </c>
    </row>
    <row r="2648" spans="1:7">
      <c r="A2648" t="s">
        <v>205</v>
      </c>
      <c r="B2648">
        <v>2014</v>
      </c>
      <c r="C2648" t="b">
        <v>0</v>
      </c>
      <c r="D2648">
        <v>72</v>
      </c>
      <c r="E2648" t="s">
        <v>4590</v>
      </c>
      <c r="G2648" t="s">
        <v>4590</v>
      </c>
    </row>
    <row r="2649" spans="1:7">
      <c r="A2649" t="s">
        <v>205</v>
      </c>
      <c r="B2649">
        <v>2014</v>
      </c>
      <c r="C2649" t="b">
        <v>0</v>
      </c>
      <c r="D2649">
        <v>73</v>
      </c>
      <c r="E2649" t="s">
        <v>4590</v>
      </c>
      <c r="G2649" t="s">
        <v>4590</v>
      </c>
    </row>
    <row r="2650" spans="1:7">
      <c r="A2650" t="s">
        <v>205</v>
      </c>
      <c r="B2650">
        <v>2015</v>
      </c>
      <c r="C2650" t="b">
        <v>0</v>
      </c>
      <c r="D2650">
        <v>1</v>
      </c>
      <c r="E2650" t="s">
        <v>4590</v>
      </c>
      <c r="G2650" t="s">
        <v>4590</v>
      </c>
    </row>
    <row r="2651" spans="1:7">
      <c r="A2651" t="s">
        <v>205</v>
      </c>
      <c r="B2651">
        <v>2015</v>
      </c>
      <c r="C2651" t="b">
        <v>0</v>
      </c>
      <c r="D2651">
        <v>2</v>
      </c>
      <c r="E2651" t="s">
        <v>4590</v>
      </c>
      <c r="G2651" t="s">
        <v>4590</v>
      </c>
    </row>
    <row r="2652" spans="1:7">
      <c r="A2652" t="s">
        <v>205</v>
      </c>
      <c r="B2652">
        <v>2015</v>
      </c>
      <c r="C2652" t="b">
        <v>0</v>
      </c>
      <c r="D2652">
        <v>3</v>
      </c>
      <c r="E2652" t="s">
        <v>4590</v>
      </c>
      <c r="G2652" t="s">
        <v>4590</v>
      </c>
    </row>
    <row r="2653" spans="1:7">
      <c r="A2653" t="s">
        <v>205</v>
      </c>
      <c r="B2653">
        <v>2015</v>
      </c>
      <c r="C2653" t="b">
        <v>0</v>
      </c>
      <c r="D2653">
        <v>4</v>
      </c>
      <c r="E2653" t="s">
        <v>4590</v>
      </c>
      <c r="G2653" t="s">
        <v>4590</v>
      </c>
    </row>
    <row r="2654" spans="1:7">
      <c r="A2654" t="s">
        <v>205</v>
      </c>
      <c r="B2654">
        <v>2015</v>
      </c>
      <c r="C2654" t="b">
        <v>0</v>
      </c>
      <c r="D2654">
        <v>5</v>
      </c>
      <c r="E2654" t="s">
        <v>4590</v>
      </c>
      <c r="G2654" t="s">
        <v>4590</v>
      </c>
    </row>
    <row r="2655" spans="1:7">
      <c r="A2655" t="s">
        <v>205</v>
      </c>
      <c r="B2655">
        <v>2015</v>
      </c>
      <c r="C2655" t="b">
        <v>0</v>
      </c>
      <c r="D2655">
        <v>6</v>
      </c>
      <c r="E2655" t="s">
        <v>4590</v>
      </c>
      <c r="G2655" t="s">
        <v>4590</v>
      </c>
    </row>
    <row r="2656" spans="1:7">
      <c r="A2656" t="s">
        <v>205</v>
      </c>
      <c r="B2656">
        <v>2015</v>
      </c>
      <c r="C2656" t="b">
        <v>0</v>
      </c>
      <c r="D2656">
        <v>7</v>
      </c>
      <c r="E2656" t="s">
        <v>4590</v>
      </c>
      <c r="G2656" t="s">
        <v>4590</v>
      </c>
    </row>
    <row r="2657" spans="1:7">
      <c r="A2657" t="s">
        <v>205</v>
      </c>
      <c r="B2657">
        <v>2015</v>
      </c>
      <c r="C2657" t="b">
        <v>0</v>
      </c>
      <c r="D2657">
        <v>8</v>
      </c>
      <c r="E2657" t="s">
        <v>4590</v>
      </c>
      <c r="G2657" t="s">
        <v>4590</v>
      </c>
    </row>
    <row r="2658" spans="1:7">
      <c r="A2658" t="s">
        <v>205</v>
      </c>
      <c r="B2658">
        <v>2015</v>
      </c>
      <c r="C2658" t="b">
        <v>0</v>
      </c>
      <c r="D2658">
        <v>9</v>
      </c>
      <c r="E2658" t="s">
        <v>4590</v>
      </c>
      <c r="G2658" t="s">
        <v>4590</v>
      </c>
    </row>
    <row r="2659" spans="1:7">
      <c r="A2659" t="s">
        <v>205</v>
      </c>
      <c r="B2659">
        <v>2015</v>
      </c>
      <c r="C2659" t="b">
        <v>0</v>
      </c>
      <c r="D2659">
        <v>10</v>
      </c>
      <c r="E2659" t="s">
        <v>4590</v>
      </c>
      <c r="G2659" t="s">
        <v>4590</v>
      </c>
    </row>
    <row r="2660" spans="1:7">
      <c r="A2660" t="s">
        <v>205</v>
      </c>
      <c r="B2660">
        <v>2015</v>
      </c>
      <c r="C2660" t="b">
        <v>0</v>
      </c>
      <c r="D2660">
        <v>11</v>
      </c>
      <c r="E2660" t="s">
        <v>4590</v>
      </c>
      <c r="G2660" t="s">
        <v>4590</v>
      </c>
    </row>
    <row r="2661" spans="1:7">
      <c r="A2661" t="s">
        <v>205</v>
      </c>
      <c r="B2661">
        <v>2015</v>
      </c>
      <c r="C2661" t="b">
        <v>0</v>
      </c>
      <c r="D2661">
        <v>12</v>
      </c>
      <c r="E2661" t="s">
        <v>4590</v>
      </c>
      <c r="G2661" t="s">
        <v>4590</v>
      </c>
    </row>
    <row r="2662" spans="1:7">
      <c r="A2662" t="s">
        <v>205</v>
      </c>
      <c r="B2662">
        <v>2015</v>
      </c>
      <c r="C2662" t="b">
        <v>0</v>
      </c>
      <c r="D2662">
        <v>13</v>
      </c>
      <c r="E2662" t="s">
        <v>4590</v>
      </c>
      <c r="G2662" t="s">
        <v>4590</v>
      </c>
    </row>
    <row r="2663" spans="1:7">
      <c r="A2663" t="s">
        <v>205</v>
      </c>
      <c r="B2663">
        <v>2015</v>
      </c>
      <c r="C2663" t="b">
        <v>0</v>
      </c>
      <c r="D2663">
        <v>14</v>
      </c>
      <c r="E2663" t="s">
        <v>4590</v>
      </c>
      <c r="G2663" t="s">
        <v>4590</v>
      </c>
    </row>
    <row r="2664" spans="1:7">
      <c r="A2664" t="s">
        <v>205</v>
      </c>
      <c r="B2664">
        <v>2015</v>
      </c>
      <c r="C2664" t="b">
        <v>0</v>
      </c>
      <c r="D2664">
        <v>15</v>
      </c>
      <c r="E2664" t="s">
        <v>4590</v>
      </c>
      <c r="G2664" t="s">
        <v>4590</v>
      </c>
    </row>
    <row r="2665" spans="1:7">
      <c r="A2665" t="s">
        <v>205</v>
      </c>
      <c r="B2665">
        <v>2015</v>
      </c>
      <c r="C2665" t="b">
        <v>0</v>
      </c>
      <c r="D2665">
        <v>16</v>
      </c>
      <c r="E2665" t="s">
        <v>4590</v>
      </c>
      <c r="F2665" t="s">
        <v>8007</v>
      </c>
      <c r="G2665" t="s">
        <v>4590</v>
      </c>
    </row>
    <row r="2666" spans="1:7">
      <c r="A2666" t="s">
        <v>205</v>
      </c>
      <c r="B2666">
        <v>2015</v>
      </c>
      <c r="C2666" t="b">
        <v>0</v>
      </c>
      <c r="D2666">
        <v>17</v>
      </c>
      <c r="E2666" t="s">
        <v>4590</v>
      </c>
      <c r="G2666" t="s">
        <v>4590</v>
      </c>
    </row>
    <row r="2667" spans="1:7">
      <c r="A2667" t="s">
        <v>205</v>
      </c>
      <c r="B2667">
        <v>2015</v>
      </c>
      <c r="C2667" t="b">
        <v>0</v>
      </c>
      <c r="D2667">
        <v>18</v>
      </c>
      <c r="E2667" t="s">
        <v>4590</v>
      </c>
      <c r="G2667" t="s">
        <v>4590</v>
      </c>
    </row>
    <row r="2668" spans="1:7">
      <c r="A2668" t="s">
        <v>205</v>
      </c>
      <c r="B2668">
        <v>2015</v>
      </c>
      <c r="C2668" t="b">
        <v>0</v>
      </c>
      <c r="D2668">
        <v>19</v>
      </c>
      <c r="E2668" t="s">
        <v>4590</v>
      </c>
      <c r="G2668" t="s">
        <v>4590</v>
      </c>
    </row>
    <row r="2669" spans="1:7">
      <c r="A2669" t="s">
        <v>205</v>
      </c>
      <c r="B2669">
        <v>2015</v>
      </c>
      <c r="C2669" t="b">
        <v>0</v>
      </c>
      <c r="D2669">
        <v>20</v>
      </c>
      <c r="E2669" t="s">
        <v>4590</v>
      </c>
      <c r="G2669" t="s">
        <v>4590</v>
      </c>
    </row>
    <row r="2670" spans="1:7">
      <c r="A2670" t="s">
        <v>205</v>
      </c>
      <c r="B2670">
        <v>2015</v>
      </c>
      <c r="C2670" t="b">
        <v>0</v>
      </c>
      <c r="D2670">
        <v>21</v>
      </c>
      <c r="E2670" t="s">
        <v>4590</v>
      </c>
      <c r="G2670" t="s">
        <v>4590</v>
      </c>
    </row>
    <row r="2671" spans="1:7">
      <c r="A2671" t="s">
        <v>205</v>
      </c>
      <c r="B2671">
        <v>2015</v>
      </c>
      <c r="C2671" t="b">
        <v>0</v>
      </c>
      <c r="D2671">
        <v>22</v>
      </c>
      <c r="E2671" t="s">
        <v>4590</v>
      </c>
      <c r="G2671" t="s">
        <v>4590</v>
      </c>
    </row>
    <row r="2672" spans="1:7">
      <c r="A2672" t="s">
        <v>205</v>
      </c>
      <c r="B2672">
        <v>2015</v>
      </c>
      <c r="C2672" t="b">
        <v>0</v>
      </c>
      <c r="D2672">
        <v>23</v>
      </c>
      <c r="E2672" t="s">
        <v>4590</v>
      </c>
      <c r="G2672" t="s">
        <v>4590</v>
      </c>
    </row>
    <row r="2673" spans="1:7">
      <c r="A2673" t="s">
        <v>205</v>
      </c>
      <c r="B2673">
        <v>2015</v>
      </c>
      <c r="C2673" t="b">
        <v>0</v>
      </c>
      <c r="D2673">
        <v>24</v>
      </c>
      <c r="E2673" t="s">
        <v>4590</v>
      </c>
      <c r="G2673" t="s">
        <v>4590</v>
      </c>
    </row>
    <row r="2674" spans="1:7">
      <c r="A2674" t="s">
        <v>205</v>
      </c>
      <c r="B2674">
        <v>2015</v>
      </c>
      <c r="C2674" t="b">
        <v>0</v>
      </c>
      <c r="D2674">
        <v>25</v>
      </c>
      <c r="E2674" t="s">
        <v>4590</v>
      </c>
      <c r="G2674" t="s">
        <v>4590</v>
      </c>
    </row>
    <row r="2675" spans="1:7">
      <c r="A2675" t="s">
        <v>205</v>
      </c>
      <c r="B2675">
        <v>2015</v>
      </c>
      <c r="C2675" t="b">
        <v>0</v>
      </c>
      <c r="D2675">
        <v>26</v>
      </c>
      <c r="E2675" t="s">
        <v>4590</v>
      </c>
      <c r="G2675" t="s">
        <v>4590</v>
      </c>
    </row>
    <row r="2676" spans="1:7">
      <c r="A2676" t="s">
        <v>205</v>
      </c>
      <c r="B2676">
        <v>2015</v>
      </c>
      <c r="C2676" t="b">
        <v>0</v>
      </c>
      <c r="D2676">
        <v>27</v>
      </c>
      <c r="E2676" t="s">
        <v>4590</v>
      </c>
      <c r="G2676" t="s">
        <v>4590</v>
      </c>
    </row>
    <row r="2677" spans="1:7">
      <c r="A2677" t="s">
        <v>205</v>
      </c>
      <c r="B2677">
        <v>2015</v>
      </c>
      <c r="C2677" t="b">
        <v>0</v>
      </c>
      <c r="D2677">
        <v>28</v>
      </c>
      <c r="E2677" t="s">
        <v>4590</v>
      </c>
      <c r="G2677" t="s">
        <v>4590</v>
      </c>
    </row>
    <row r="2678" spans="1:7">
      <c r="A2678" t="s">
        <v>205</v>
      </c>
      <c r="B2678">
        <v>2015</v>
      </c>
      <c r="C2678" t="b">
        <v>0</v>
      </c>
      <c r="D2678">
        <v>29</v>
      </c>
      <c r="E2678" t="s">
        <v>4590</v>
      </c>
      <c r="G2678" t="s">
        <v>4590</v>
      </c>
    </row>
    <row r="2679" spans="1:7">
      <c r="A2679" t="s">
        <v>205</v>
      </c>
      <c r="B2679">
        <v>2015</v>
      </c>
      <c r="C2679" t="b">
        <v>0</v>
      </c>
      <c r="D2679">
        <v>30</v>
      </c>
      <c r="E2679" t="s">
        <v>4590</v>
      </c>
      <c r="G2679" t="s">
        <v>4590</v>
      </c>
    </row>
    <row r="2680" spans="1:7">
      <c r="A2680" t="s">
        <v>205</v>
      </c>
      <c r="B2680">
        <v>2015</v>
      </c>
      <c r="C2680" t="b">
        <v>0</v>
      </c>
      <c r="D2680">
        <v>31</v>
      </c>
      <c r="E2680" t="s">
        <v>4590</v>
      </c>
      <c r="G2680" t="s">
        <v>4590</v>
      </c>
    </row>
    <row r="2681" spans="1:7">
      <c r="A2681" t="s">
        <v>205</v>
      </c>
      <c r="B2681">
        <v>2015</v>
      </c>
      <c r="C2681" t="b">
        <v>0</v>
      </c>
      <c r="D2681">
        <v>32</v>
      </c>
      <c r="E2681" t="s">
        <v>4590</v>
      </c>
      <c r="G2681" t="s">
        <v>4590</v>
      </c>
    </row>
    <row r="2682" spans="1:7">
      <c r="A2682" t="s">
        <v>205</v>
      </c>
      <c r="B2682">
        <v>2015</v>
      </c>
      <c r="C2682" t="b">
        <v>0</v>
      </c>
      <c r="D2682">
        <v>33</v>
      </c>
      <c r="E2682" t="s">
        <v>4590</v>
      </c>
      <c r="G2682" t="s">
        <v>4590</v>
      </c>
    </row>
    <row r="2683" spans="1:7">
      <c r="A2683" t="s">
        <v>205</v>
      </c>
      <c r="B2683">
        <v>2015</v>
      </c>
      <c r="C2683" t="b">
        <v>0</v>
      </c>
      <c r="D2683">
        <v>34</v>
      </c>
      <c r="E2683" t="s">
        <v>4590</v>
      </c>
      <c r="G2683" t="s">
        <v>4590</v>
      </c>
    </row>
    <row r="2684" spans="1:7">
      <c r="A2684" t="s">
        <v>205</v>
      </c>
      <c r="B2684">
        <v>2015</v>
      </c>
      <c r="C2684" t="b">
        <v>0</v>
      </c>
      <c r="D2684">
        <v>35</v>
      </c>
      <c r="E2684" t="s">
        <v>4590</v>
      </c>
      <c r="G2684" t="s">
        <v>4590</v>
      </c>
    </row>
    <row r="2685" spans="1:7">
      <c r="A2685" t="s">
        <v>205</v>
      </c>
      <c r="B2685">
        <v>2015</v>
      </c>
      <c r="C2685" t="b">
        <v>0</v>
      </c>
      <c r="D2685">
        <v>36</v>
      </c>
      <c r="E2685" t="s">
        <v>4590</v>
      </c>
      <c r="G2685" t="s">
        <v>4590</v>
      </c>
    </row>
    <row r="2686" spans="1:7">
      <c r="A2686" t="s">
        <v>205</v>
      </c>
      <c r="B2686">
        <v>2015</v>
      </c>
      <c r="C2686" t="b">
        <v>0</v>
      </c>
      <c r="D2686">
        <v>37</v>
      </c>
      <c r="E2686" t="s">
        <v>4590</v>
      </c>
      <c r="G2686" t="s">
        <v>4590</v>
      </c>
    </row>
    <row r="2687" spans="1:7">
      <c r="A2687" t="s">
        <v>205</v>
      </c>
      <c r="B2687">
        <v>2015</v>
      </c>
      <c r="C2687" t="b">
        <v>0</v>
      </c>
      <c r="D2687">
        <v>38</v>
      </c>
      <c r="E2687" t="s">
        <v>4590</v>
      </c>
      <c r="G2687" t="s">
        <v>4590</v>
      </c>
    </row>
    <row r="2688" spans="1:7">
      <c r="A2688" t="s">
        <v>205</v>
      </c>
      <c r="B2688">
        <v>2015</v>
      </c>
      <c r="C2688" t="b">
        <v>0</v>
      </c>
      <c r="D2688">
        <v>39</v>
      </c>
      <c r="E2688" t="s">
        <v>4590</v>
      </c>
      <c r="G2688" t="s">
        <v>4590</v>
      </c>
    </row>
    <row r="2689" spans="1:7">
      <c r="A2689" t="s">
        <v>205</v>
      </c>
      <c r="B2689">
        <v>2015</v>
      </c>
      <c r="C2689" t="b">
        <v>0</v>
      </c>
      <c r="D2689">
        <v>40</v>
      </c>
      <c r="E2689" t="s">
        <v>4590</v>
      </c>
      <c r="G2689" t="s">
        <v>4590</v>
      </c>
    </row>
    <row r="2690" spans="1:7">
      <c r="A2690" t="s">
        <v>205</v>
      </c>
      <c r="B2690">
        <v>2015</v>
      </c>
      <c r="C2690" t="b">
        <v>0</v>
      </c>
      <c r="D2690">
        <v>41</v>
      </c>
      <c r="E2690" t="s">
        <v>4590</v>
      </c>
      <c r="G2690" t="s">
        <v>4590</v>
      </c>
    </row>
    <row r="2691" spans="1:7">
      <c r="A2691" t="s">
        <v>205</v>
      </c>
      <c r="B2691">
        <v>2015</v>
      </c>
      <c r="C2691" t="b">
        <v>0</v>
      </c>
      <c r="D2691">
        <v>42</v>
      </c>
      <c r="E2691" t="s">
        <v>4590</v>
      </c>
      <c r="G2691" t="s">
        <v>4590</v>
      </c>
    </row>
    <row r="2692" spans="1:7">
      <c r="A2692" t="s">
        <v>205</v>
      </c>
      <c r="B2692">
        <v>2015</v>
      </c>
      <c r="C2692" t="b">
        <v>0</v>
      </c>
      <c r="D2692">
        <v>43</v>
      </c>
      <c r="E2692" t="s">
        <v>4590</v>
      </c>
      <c r="G2692" t="s">
        <v>4590</v>
      </c>
    </row>
    <row r="2693" spans="1:7">
      <c r="A2693" t="s">
        <v>205</v>
      </c>
      <c r="B2693">
        <v>2015</v>
      </c>
      <c r="C2693" t="b">
        <v>0</v>
      </c>
      <c r="D2693">
        <v>44</v>
      </c>
      <c r="E2693" t="s">
        <v>4590</v>
      </c>
      <c r="G2693" t="s">
        <v>4590</v>
      </c>
    </row>
    <row r="2694" spans="1:7">
      <c r="A2694" t="s">
        <v>205</v>
      </c>
      <c r="B2694">
        <v>2015</v>
      </c>
      <c r="C2694" t="b">
        <v>0</v>
      </c>
      <c r="D2694">
        <v>45</v>
      </c>
      <c r="E2694" t="s">
        <v>4590</v>
      </c>
      <c r="G2694" t="s">
        <v>4590</v>
      </c>
    </row>
    <row r="2695" spans="1:7">
      <c r="A2695" t="s">
        <v>205</v>
      </c>
      <c r="B2695">
        <v>2015</v>
      </c>
      <c r="C2695" t="b">
        <v>0</v>
      </c>
      <c r="D2695">
        <v>46</v>
      </c>
      <c r="E2695" t="s">
        <v>4590</v>
      </c>
      <c r="G2695" t="s">
        <v>4590</v>
      </c>
    </row>
    <row r="2696" spans="1:7">
      <c r="A2696" t="s">
        <v>205</v>
      </c>
      <c r="B2696">
        <v>2015</v>
      </c>
      <c r="C2696" t="b">
        <v>0</v>
      </c>
      <c r="D2696">
        <v>47</v>
      </c>
      <c r="E2696" t="s">
        <v>4590</v>
      </c>
      <c r="G2696" t="s">
        <v>4590</v>
      </c>
    </row>
    <row r="2697" spans="1:7">
      <c r="A2697" t="s">
        <v>205</v>
      </c>
      <c r="B2697">
        <v>2015</v>
      </c>
      <c r="C2697" t="b">
        <v>0</v>
      </c>
      <c r="D2697">
        <v>48</v>
      </c>
      <c r="E2697" t="s">
        <v>4590</v>
      </c>
      <c r="G2697" t="s">
        <v>4590</v>
      </c>
    </row>
    <row r="2698" spans="1:7">
      <c r="A2698" t="s">
        <v>205</v>
      </c>
      <c r="B2698">
        <v>2015</v>
      </c>
      <c r="C2698" t="b">
        <v>0</v>
      </c>
      <c r="D2698">
        <v>49</v>
      </c>
      <c r="E2698" t="s">
        <v>4590</v>
      </c>
      <c r="G2698" t="s">
        <v>4590</v>
      </c>
    </row>
    <row r="2699" spans="1:7">
      <c r="A2699" t="s">
        <v>205</v>
      </c>
      <c r="B2699">
        <v>2015</v>
      </c>
      <c r="C2699" t="b">
        <v>0</v>
      </c>
      <c r="D2699">
        <v>50</v>
      </c>
      <c r="E2699" t="s">
        <v>4590</v>
      </c>
      <c r="G2699" t="s">
        <v>4590</v>
      </c>
    </row>
    <row r="2700" spans="1:7">
      <c r="A2700" t="s">
        <v>205</v>
      </c>
      <c r="B2700">
        <v>2015</v>
      </c>
      <c r="C2700" t="b">
        <v>0</v>
      </c>
      <c r="D2700">
        <v>51</v>
      </c>
      <c r="E2700" t="s">
        <v>4590</v>
      </c>
      <c r="G2700" t="s">
        <v>4590</v>
      </c>
    </row>
    <row r="2701" spans="1:7">
      <c r="A2701" t="s">
        <v>205</v>
      </c>
      <c r="B2701">
        <v>2015</v>
      </c>
      <c r="C2701" t="b">
        <v>0</v>
      </c>
      <c r="D2701">
        <v>52</v>
      </c>
      <c r="E2701" t="s">
        <v>4590</v>
      </c>
      <c r="G2701" t="s">
        <v>4590</v>
      </c>
    </row>
    <row r="2702" spans="1:7">
      <c r="A2702" t="s">
        <v>205</v>
      </c>
      <c r="B2702">
        <v>2015</v>
      </c>
      <c r="C2702" t="b">
        <v>0</v>
      </c>
      <c r="D2702">
        <v>53</v>
      </c>
      <c r="E2702" t="s">
        <v>4590</v>
      </c>
      <c r="G2702" t="s">
        <v>4590</v>
      </c>
    </row>
    <row r="2703" spans="1:7">
      <c r="A2703" t="s">
        <v>205</v>
      </c>
      <c r="B2703">
        <v>2015</v>
      </c>
      <c r="C2703" t="b">
        <v>0</v>
      </c>
      <c r="D2703">
        <v>54</v>
      </c>
      <c r="E2703" t="s">
        <v>4590</v>
      </c>
      <c r="G2703" t="s">
        <v>4590</v>
      </c>
    </row>
    <row r="2704" spans="1:7">
      <c r="A2704" t="s">
        <v>205</v>
      </c>
      <c r="B2704">
        <v>2015</v>
      </c>
      <c r="C2704" t="b">
        <v>0</v>
      </c>
      <c r="D2704">
        <v>55</v>
      </c>
      <c r="E2704" t="s">
        <v>4590</v>
      </c>
      <c r="G2704" t="s">
        <v>4590</v>
      </c>
    </row>
    <row r="2705" spans="1:7">
      <c r="A2705" t="s">
        <v>205</v>
      </c>
      <c r="B2705">
        <v>2015</v>
      </c>
      <c r="C2705" t="b">
        <v>0</v>
      </c>
      <c r="D2705">
        <v>56</v>
      </c>
      <c r="E2705" t="s">
        <v>4590</v>
      </c>
      <c r="G2705" t="s">
        <v>4590</v>
      </c>
    </row>
    <row r="2706" spans="1:7">
      <c r="A2706" t="s">
        <v>205</v>
      </c>
      <c r="B2706">
        <v>2015</v>
      </c>
      <c r="C2706" t="b">
        <v>0</v>
      </c>
      <c r="D2706">
        <v>57</v>
      </c>
      <c r="E2706" t="s">
        <v>4590</v>
      </c>
      <c r="G2706" t="s">
        <v>4590</v>
      </c>
    </row>
    <row r="2707" spans="1:7">
      <c r="A2707" t="s">
        <v>205</v>
      </c>
      <c r="B2707">
        <v>2015</v>
      </c>
      <c r="C2707" t="b">
        <v>0</v>
      </c>
      <c r="D2707">
        <v>58</v>
      </c>
      <c r="E2707" t="s">
        <v>4590</v>
      </c>
      <c r="G2707" t="s">
        <v>4590</v>
      </c>
    </row>
    <row r="2708" spans="1:7">
      <c r="A2708" t="s">
        <v>205</v>
      </c>
      <c r="B2708">
        <v>2015</v>
      </c>
      <c r="C2708" t="b">
        <v>0</v>
      </c>
      <c r="D2708">
        <v>59</v>
      </c>
      <c r="E2708" t="s">
        <v>4590</v>
      </c>
      <c r="G2708" t="s">
        <v>4590</v>
      </c>
    </row>
    <row r="2709" spans="1:7">
      <c r="A2709" t="s">
        <v>205</v>
      </c>
      <c r="B2709">
        <v>2015</v>
      </c>
      <c r="C2709" t="b">
        <v>0</v>
      </c>
      <c r="D2709">
        <v>60</v>
      </c>
      <c r="E2709" t="s">
        <v>4590</v>
      </c>
      <c r="G2709" t="s">
        <v>4590</v>
      </c>
    </row>
    <row r="2710" spans="1:7">
      <c r="A2710" t="s">
        <v>205</v>
      </c>
      <c r="B2710">
        <v>2015</v>
      </c>
      <c r="C2710" t="b">
        <v>0</v>
      </c>
      <c r="D2710">
        <v>61</v>
      </c>
      <c r="E2710" t="s">
        <v>4590</v>
      </c>
      <c r="G2710" t="s">
        <v>4590</v>
      </c>
    </row>
    <row r="2711" spans="1:7">
      <c r="A2711" t="s">
        <v>205</v>
      </c>
      <c r="B2711">
        <v>2015</v>
      </c>
      <c r="C2711" t="b">
        <v>0</v>
      </c>
      <c r="D2711">
        <v>62</v>
      </c>
      <c r="E2711" t="s">
        <v>4590</v>
      </c>
      <c r="G2711" t="s">
        <v>4590</v>
      </c>
    </row>
    <row r="2712" spans="1:7">
      <c r="A2712" t="s">
        <v>205</v>
      </c>
      <c r="B2712">
        <v>2015</v>
      </c>
      <c r="C2712" t="b">
        <v>0</v>
      </c>
      <c r="D2712">
        <v>63</v>
      </c>
      <c r="E2712" t="s">
        <v>4590</v>
      </c>
      <c r="G2712" t="s">
        <v>4590</v>
      </c>
    </row>
    <row r="2713" spans="1:7">
      <c r="A2713" t="s">
        <v>205</v>
      </c>
      <c r="B2713">
        <v>2015</v>
      </c>
      <c r="C2713" t="b">
        <v>0</v>
      </c>
      <c r="D2713">
        <v>64</v>
      </c>
      <c r="E2713" t="s">
        <v>4590</v>
      </c>
      <c r="G2713" t="s">
        <v>4590</v>
      </c>
    </row>
    <row r="2714" spans="1:7">
      <c r="A2714" t="s">
        <v>205</v>
      </c>
      <c r="B2714">
        <v>2015</v>
      </c>
      <c r="C2714" t="b">
        <v>0</v>
      </c>
      <c r="D2714">
        <v>65</v>
      </c>
      <c r="E2714" t="s">
        <v>4590</v>
      </c>
      <c r="G2714" t="s">
        <v>4590</v>
      </c>
    </row>
    <row r="2715" spans="1:7">
      <c r="A2715" t="s">
        <v>205</v>
      </c>
      <c r="B2715">
        <v>2015</v>
      </c>
      <c r="C2715" t="b">
        <v>0</v>
      </c>
      <c r="D2715">
        <v>66</v>
      </c>
      <c r="E2715" t="s">
        <v>4590</v>
      </c>
      <c r="G2715" t="s">
        <v>4590</v>
      </c>
    </row>
    <row r="2716" spans="1:7">
      <c r="A2716" t="s">
        <v>205</v>
      </c>
      <c r="B2716">
        <v>2015</v>
      </c>
      <c r="C2716" t="b">
        <v>0</v>
      </c>
      <c r="D2716">
        <v>67</v>
      </c>
      <c r="E2716" t="s">
        <v>4590</v>
      </c>
      <c r="G2716" t="s">
        <v>4590</v>
      </c>
    </row>
    <row r="2717" spans="1:7">
      <c r="A2717" t="s">
        <v>205</v>
      </c>
      <c r="B2717">
        <v>2015</v>
      </c>
      <c r="C2717" t="b">
        <v>0</v>
      </c>
      <c r="D2717">
        <v>68</v>
      </c>
      <c r="E2717" t="s">
        <v>4590</v>
      </c>
      <c r="G2717" t="s">
        <v>4590</v>
      </c>
    </row>
    <row r="2718" spans="1:7">
      <c r="A2718" t="s">
        <v>205</v>
      </c>
      <c r="B2718">
        <v>2015</v>
      </c>
      <c r="C2718" t="b">
        <v>0</v>
      </c>
      <c r="D2718">
        <v>69</v>
      </c>
      <c r="E2718" t="s">
        <v>4590</v>
      </c>
      <c r="G2718" t="s">
        <v>4590</v>
      </c>
    </row>
    <row r="2719" spans="1:7">
      <c r="A2719" t="s">
        <v>205</v>
      </c>
      <c r="B2719">
        <v>2015</v>
      </c>
      <c r="C2719" t="b">
        <v>0</v>
      </c>
      <c r="D2719">
        <v>70</v>
      </c>
      <c r="E2719" t="s">
        <v>4590</v>
      </c>
      <c r="G2719" t="s">
        <v>4590</v>
      </c>
    </row>
    <row r="2720" spans="1:7">
      <c r="A2720" t="s">
        <v>205</v>
      </c>
      <c r="B2720">
        <v>2015</v>
      </c>
      <c r="C2720" t="b">
        <v>0</v>
      </c>
      <c r="D2720">
        <v>71</v>
      </c>
      <c r="E2720" t="s">
        <v>4590</v>
      </c>
      <c r="G2720" t="s">
        <v>4590</v>
      </c>
    </row>
    <row r="2721" spans="1:7">
      <c r="A2721" t="s">
        <v>205</v>
      </c>
      <c r="B2721">
        <v>2015</v>
      </c>
      <c r="C2721" t="b">
        <v>0</v>
      </c>
      <c r="D2721">
        <v>72</v>
      </c>
      <c r="E2721" t="s">
        <v>4590</v>
      </c>
      <c r="G2721" t="s">
        <v>4590</v>
      </c>
    </row>
    <row r="2722" spans="1:7">
      <c r="A2722" t="s">
        <v>205</v>
      </c>
      <c r="B2722">
        <v>2015</v>
      </c>
      <c r="C2722" t="b">
        <v>0</v>
      </c>
      <c r="D2722">
        <v>73</v>
      </c>
      <c r="E2722" t="s">
        <v>4590</v>
      </c>
      <c r="G2722" t="s">
        <v>4590</v>
      </c>
    </row>
    <row r="2723" spans="1:7">
      <c r="A2723" t="s">
        <v>205</v>
      </c>
      <c r="B2723">
        <v>2016</v>
      </c>
      <c r="C2723" t="b">
        <v>0</v>
      </c>
      <c r="D2723">
        <v>1</v>
      </c>
      <c r="E2723" t="s">
        <v>4590</v>
      </c>
      <c r="F2723" t="s">
        <v>8008</v>
      </c>
      <c r="G2723" t="s">
        <v>4590</v>
      </c>
    </row>
    <row r="2724" spans="1:7">
      <c r="A2724" t="s">
        <v>205</v>
      </c>
      <c r="B2724">
        <v>2016</v>
      </c>
      <c r="C2724" t="b">
        <v>0</v>
      </c>
      <c r="D2724">
        <v>2</v>
      </c>
      <c r="E2724" t="s">
        <v>4590</v>
      </c>
      <c r="G2724" t="s">
        <v>4590</v>
      </c>
    </row>
    <row r="2725" spans="1:7">
      <c r="A2725" t="s">
        <v>205</v>
      </c>
      <c r="B2725">
        <v>2016</v>
      </c>
      <c r="C2725" t="b">
        <v>0</v>
      </c>
      <c r="D2725">
        <v>3</v>
      </c>
      <c r="E2725" t="s">
        <v>4590</v>
      </c>
      <c r="G2725" t="s">
        <v>4590</v>
      </c>
    </row>
    <row r="2726" spans="1:7">
      <c r="A2726" t="s">
        <v>205</v>
      </c>
      <c r="B2726">
        <v>2016</v>
      </c>
      <c r="C2726" t="b">
        <v>0</v>
      </c>
      <c r="D2726">
        <v>4</v>
      </c>
      <c r="E2726" t="s">
        <v>4590</v>
      </c>
      <c r="G2726" t="s">
        <v>4590</v>
      </c>
    </row>
    <row r="2727" spans="1:7">
      <c r="A2727" t="s">
        <v>205</v>
      </c>
      <c r="B2727">
        <v>2016</v>
      </c>
      <c r="C2727" t="b">
        <v>0</v>
      </c>
      <c r="D2727">
        <v>5</v>
      </c>
      <c r="E2727" t="s">
        <v>4590</v>
      </c>
      <c r="G2727" t="s">
        <v>4590</v>
      </c>
    </row>
    <row r="2728" spans="1:7">
      <c r="A2728" t="s">
        <v>205</v>
      </c>
      <c r="B2728">
        <v>2016</v>
      </c>
      <c r="C2728" t="b">
        <v>0</v>
      </c>
      <c r="D2728">
        <v>6</v>
      </c>
      <c r="E2728" t="s">
        <v>4590</v>
      </c>
      <c r="G2728" t="s">
        <v>4590</v>
      </c>
    </row>
    <row r="2729" spans="1:7">
      <c r="A2729" t="s">
        <v>205</v>
      </c>
      <c r="B2729">
        <v>2016</v>
      </c>
      <c r="C2729" t="b">
        <v>0</v>
      </c>
      <c r="D2729">
        <v>7</v>
      </c>
      <c r="E2729" t="s">
        <v>4590</v>
      </c>
      <c r="G2729" t="s">
        <v>4590</v>
      </c>
    </row>
    <row r="2730" spans="1:7">
      <c r="A2730" t="s">
        <v>205</v>
      </c>
      <c r="B2730">
        <v>2016</v>
      </c>
      <c r="C2730" t="b">
        <v>0</v>
      </c>
      <c r="D2730">
        <v>8</v>
      </c>
      <c r="E2730" t="s">
        <v>4590</v>
      </c>
      <c r="G2730" t="s">
        <v>4590</v>
      </c>
    </row>
    <row r="2731" spans="1:7">
      <c r="A2731" t="s">
        <v>205</v>
      </c>
      <c r="B2731">
        <v>2016</v>
      </c>
      <c r="C2731" t="b">
        <v>0</v>
      </c>
      <c r="D2731">
        <v>9</v>
      </c>
      <c r="E2731" t="s">
        <v>4590</v>
      </c>
      <c r="G2731" t="s">
        <v>4590</v>
      </c>
    </row>
    <row r="2732" spans="1:7">
      <c r="A2732" t="s">
        <v>205</v>
      </c>
      <c r="B2732">
        <v>2016</v>
      </c>
      <c r="C2732" t="b">
        <v>0</v>
      </c>
      <c r="D2732">
        <v>10</v>
      </c>
      <c r="E2732" t="s">
        <v>4590</v>
      </c>
      <c r="G2732" t="s">
        <v>4590</v>
      </c>
    </row>
    <row r="2733" spans="1:7">
      <c r="A2733" t="s">
        <v>205</v>
      </c>
      <c r="B2733">
        <v>2016</v>
      </c>
      <c r="C2733" t="b">
        <v>0</v>
      </c>
      <c r="D2733">
        <v>11</v>
      </c>
      <c r="E2733" t="s">
        <v>4590</v>
      </c>
      <c r="G2733" t="s">
        <v>4590</v>
      </c>
    </row>
    <row r="2734" spans="1:7">
      <c r="A2734" t="s">
        <v>205</v>
      </c>
      <c r="B2734">
        <v>2016</v>
      </c>
      <c r="C2734" t="b">
        <v>0</v>
      </c>
      <c r="D2734">
        <v>12</v>
      </c>
      <c r="E2734" t="s">
        <v>4590</v>
      </c>
      <c r="G2734" t="s">
        <v>4590</v>
      </c>
    </row>
    <row r="2735" spans="1:7">
      <c r="A2735" t="s">
        <v>205</v>
      </c>
      <c r="B2735">
        <v>2016</v>
      </c>
      <c r="C2735" t="b">
        <v>0</v>
      </c>
      <c r="D2735">
        <v>13</v>
      </c>
      <c r="E2735" t="s">
        <v>4590</v>
      </c>
      <c r="G2735" t="s">
        <v>4590</v>
      </c>
    </row>
    <row r="2736" spans="1:7">
      <c r="A2736" t="s">
        <v>205</v>
      </c>
      <c r="B2736">
        <v>2016</v>
      </c>
      <c r="C2736" t="b">
        <v>0</v>
      </c>
      <c r="D2736">
        <v>14</v>
      </c>
      <c r="E2736" t="s">
        <v>4590</v>
      </c>
      <c r="G2736" t="s">
        <v>4590</v>
      </c>
    </row>
    <row r="2737" spans="1:7">
      <c r="A2737" t="s">
        <v>205</v>
      </c>
      <c r="B2737">
        <v>2016</v>
      </c>
      <c r="C2737" t="b">
        <v>0</v>
      </c>
      <c r="D2737">
        <v>15</v>
      </c>
      <c r="E2737" t="s">
        <v>4590</v>
      </c>
      <c r="G2737" t="s">
        <v>4590</v>
      </c>
    </row>
    <row r="2738" spans="1:7">
      <c r="A2738" t="s">
        <v>205</v>
      </c>
      <c r="B2738">
        <v>2016</v>
      </c>
      <c r="C2738" t="b">
        <v>0</v>
      </c>
      <c r="D2738">
        <v>16</v>
      </c>
      <c r="E2738" t="s">
        <v>4590</v>
      </c>
      <c r="G2738" t="s">
        <v>4590</v>
      </c>
    </row>
    <row r="2739" spans="1:7">
      <c r="A2739" t="s">
        <v>205</v>
      </c>
      <c r="B2739">
        <v>2016</v>
      </c>
      <c r="C2739" t="b">
        <v>0</v>
      </c>
      <c r="D2739">
        <v>17</v>
      </c>
      <c r="E2739" t="s">
        <v>4590</v>
      </c>
      <c r="G2739" t="s">
        <v>4590</v>
      </c>
    </row>
    <row r="2740" spans="1:7">
      <c r="A2740" t="s">
        <v>205</v>
      </c>
      <c r="B2740">
        <v>2016</v>
      </c>
      <c r="C2740" t="b">
        <v>0</v>
      </c>
      <c r="D2740">
        <v>18</v>
      </c>
      <c r="E2740" t="s">
        <v>4590</v>
      </c>
      <c r="G2740" t="s">
        <v>4590</v>
      </c>
    </row>
    <row r="2741" spans="1:7">
      <c r="A2741" t="s">
        <v>205</v>
      </c>
      <c r="B2741">
        <v>2016</v>
      </c>
      <c r="C2741" t="b">
        <v>0</v>
      </c>
      <c r="D2741">
        <v>19</v>
      </c>
      <c r="E2741" t="s">
        <v>4590</v>
      </c>
      <c r="G2741" t="s">
        <v>4590</v>
      </c>
    </row>
    <row r="2742" spans="1:7">
      <c r="A2742" t="s">
        <v>205</v>
      </c>
      <c r="B2742">
        <v>2016</v>
      </c>
      <c r="C2742" t="b">
        <v>0</v>
      </c>
      <c r="D2742">
        <v>20</v>
      </c>
      <c r="E2742" t="s">
        <v>4590</v>
      </c>
      <c r="G2742" t="s">
        <v>4590</v>
      </c>
    </row>
    <row r="2743" spans="1:7">
      <c r="A2743" t="s">
        <v>205</v>
      </c>
      <c r="B2743">
        <v>2016</v>
      </c>
      <c r="C2743" t="b">
        <v>0</v>
      </c>
      <c r="D2743">
        <v>21</v>
      </c>
      <c r="E2743" t="s">
        <v>4590</v>
      </c>
      <c r="G2743" t="s">
        <v>4590</v>
      </c>
    </row>
    <row r="2744" spans="1:7">
      <c r="A2744" t="s">
        <v>205</v>
      </c>
      <c r="B2744">
        <v>2016</v>
      </c>
      <c r="C2744" t="b">
        <v>0</v>
      </c>
      <c r="D2744">
        <v>22</v>
      </c>
      <c r="E2744" t="s">
        <v>4590</v>
      </c>
      <c r="G2744" t="s">
        <v>4590</v>
      </c>
    </row>
    <row r="2745" spans="1:7">
      <c r="A2745" t="s">
        <v>205</v>
      </c>
      <c r="B2745">
        <v>2016</v>
      </c>
      <c r="C2745" t="b">
        <v>0</v>
      </c>
      <c r="D2745">
        <v>23</v>
      </c>
      <c r="E2745" t="s">
        <v>4590</v>
      </c>
      <c r="G2745" t="s">
        <v>4590</v>
      </c>
    </row>
    <row r="2746" spans="1:7">
      <c r="A2746" t="s">
        <v>205</v>
      </c>
      <c r="B2746">
        <v>2016</v>
      </c>
      <c r="C2746" t="b">
        <v>0</v>
      </c>
      <c r="D2746">
        <v>24</v>
      </c>
      <c r="E2746" t="s">
        <v>4590</v>
      </c>
      <c r="G2746" t="s">
        <v>4590</v>
      </c>
    </row>
    <row r="2747" spans="1:7">
      <c r="A2747" t="s">
        <v>205</v>
      </c>
      <c r="B2747">
        <v>2016</v>
      </c>
      <c r="C2747" t="b">
        <v>0</v>
      </c>
      <c r="D2747">
        <v>25</v>
      </c>
      <c r="E2747" t="s">
        <v>4590</v>
      </c>
      <c r="G2747" t="s">
        <v>4590</v>
      </c>
    </row>
    <row r="2748" spans="1:7">
      <c r="A2748" t="s">
        <v>205</v>
      </c>
      <c r="B2748">
        <v>2016</v>
      </c>
      <c r="C2748" t="b">
        <v>0</v>
      </c>
      <c r="D2748">
        <v>26</v>
      </c>
      <c r="E2748" t="s">
        <v>4590</v>
      </c>
      <c r="G2748" t="s">
        <v>4590</v>
      </c>
    </row>
    <row r="2749" spans="1:7">
      <c r="A2749" t="s">
        <v>205</v>
      </c>
      <c r="B2749">
        <v>2016</v>
      </c>
      <c r="C2749" t="b">
        <v>0</v>
      </c>
      <c r="D2749">
        <v>27</v>
      </c>
      <c r="E2749" t="s">
        <v>4590</v>
      </c>
      <c r="G2749" t="s">
        <v>4590</v>
      </c>
    </row>
    <row r="2750" spans="1:7">
      <c r="A2750" t="s">
        <v>205</v>
      </c>
      <c r="B2750">
        <v>2016</v>
      </c>
      <c r="C2750" t="b">
        <v>0</v>
      </c>
      <c r="D2750">
        <v>28</v>
      </c>
      <c r="E2750" t="s">
        <v>4590</v>
      </c>
      <c r="G2750" t="s">
        <v>4590</v>
      </c>
    </row>
    <row r="2751" spans="1:7">
      <c r="A2751" t="s">
        <v>205</v>
      </c>
      <c r="B2751">
        <v>2016</v>
      </c>
      <c r="C2751" t="b">
        <v>0</v>
      </c>
      <c r="D2751">
        <v>29</v>
      </c>
      <c r="E2751" t="s">
        <v>4590</v>
      </c>
      <c r="G2751" t="s">
        <v>4590</v>
      </c>
    </row>
    <row r="2752" spans="1:7">
      <c r="A2752" t="s">
        <v>205</v>
      </c>
      <c r="B2752">
        <v>2016</v>
      </c>
      <c r="C2752" t="b">
        <v>0</v>
      </c>
      <c r="D2752">
        <v>30</v>
      </c>
      <c r="E2752" t="s">
        <v>4590</v>
      </c>
      <c r="G2752" t="s">
        <v>4590</v>
      </c>
    </row>
    <row r="2753" spans="1:7">
      <c r="A2753" t="s">
        <v>205</v>
      </c>
      <c r="B2753">
        <v>2016</v>
      </c>
      <c r="C2753" t="b">
        <v>0</v>
      </c>
      <c r="D2753">
        <v>31</v>
      </c>
      <c r="E2753" t="s">
        <v>4590</v>
      </c>
      <c r="G2753" t="s">
        <v>4590</v>
      </c>
    </row>
    <row r="2754" spans="1:7">
      <c r="A2754" t="s">
        <v>205</v>
      </c>
      <c r="B2754">
        <v>2016</v>
      </c>
      <c r="C2754" t="b">
        <v>0</v>
      </c>
      <c r="D2754">
        <v>32</v>
      </c>
      <c r="E2754" t="s">
        <v>4590</v>
      </c>
      <c r="G2754" t="s">
        <v>4590</v>
      </c>
    </row>
    <row r="2755" spans="1:7">
      <c r="A2755" t="s">
        <v>205</v>
      </c>
      <c r="B2755">
        <v>2016</v>
      </c>
      <c r="C2755" t="b">
        <v>0</v>
      </c>
      <c r="D2755">
        <v>33</v>
      </c>
      <c r="E2755" t="s">
        <v>4590</v>
      </c>
      <c r="G2755" t="s">
        <v>4590</v>
      </c>
    </row>
    <row r="2756" spans="1:7">
      <c r="A2756" t="s">
        <v>205</v>
      </c>
      <c r="B2756">
        <v>2016</v>
      </c>
      <c r="C2756" t="b">
        <v>0</v>
      </c>
      <c r="D2756">
        <v>34</v>
      </c>
      <c r="E2756" t="s">
        <v>4590</v>
      </c>
      <c r="G2756" t="s">
        <v>4590</v>
      </c>
    </row>
    <row r="2757" spans="1:7">
      <c r="A2757" t="s">
        <v>205</v>
      </c>
      <c r="B2757">
        <v>2016</v>
      </c>
      <c r="C2757" t="b">
        <v>0</v>
      </c>
      <c r="D2757">
        <v>35</v>
      </c>
      <c r="E2757" t="s">
        <v>4590</v>
      </c>
      <c r="G2757" t="s">
        <v>4590</v>
      </c>
    </row>
    <row r="2758" spans="1:7">
      <c r="A2758" t="s">
        <v>205</v>
      </c>
      <c r="B2758">
        <v>2016</v>
      </c>
      <c r="C2758" t="b">
        <v>0</v>
      </c>
      <c r="D2758">
        <v>36</v>
      </c>
      <c r="E2758" t="s">
        <v>4590</v>
      </c>
      <c r="G2758" t="s">
        <v>4590</v>
      </c>
    </row>
    <row r="2759" spans="1:7">
      <c r="A2759" t="s">
        <v>205</v>
      </c>
      <c r="B2759">
        <v>2016</v>
      </c>
      <c r="C2759" t="b">
        <v>0</v>
      </c>
      <c r="D2759">
        <v>37</v>
      </c>
      <c r="E2759" t="s">
        <v>4590</v>
      </c>
      <c r="G2759" t="s">
        <v>4590</v>
      </c>
    </row>
    <row r="2760" spans="1:7">
      <c r="A2760" t="s">
        <v>205</v>
      </c>
      <c r="B2760">
        <v>2016</v>
      </c>
      <c r="C2760" t="b">
        <v>0</v>
      </c>
      <c r="D2760">
        <v>38</v>
      </c>
      <c r="E2760" t="s">
        <v>4590</v>
      </c>
      <c r="G2760" t="s">
        <v>4590</v>
      </c>
    </row>
    <row r="2761" spans="1:7">
      <c r="A2761" t="s">
        <v>205</v>
      </c>
      <c r="B2761">
        <v>2016</v>
      </c>
      <c r="C2761" t="b">
        <v>0</v>
      </c>
      <c r="D2761">
        <v>39</v>
      </c>
      <c r="E2761" t="s">
        <v>4590</v>
      </c>
      <c r="G2761" t="s">
        <v>4590</v>
      </c>
    </row>
    <row r="2762" spans="1:7">
      <c r="A2762" t="s">
        <v>205</v>
      </c>
      <c r="B2762">
        <v>2016</v>
      </c>
      <c r="C2762" t="b">
        <v>0</v>
      </c>
      <c r="D2762">
        <v>40</v>
      </c>
      <c r="E2762" t="s">
        <v>4590</v>
      </c>
      <c r="G2762" t="s">
        <v>4590</v>
      </c>
    </row>
    <row r="2763" spans="1:7">
      <c r="A2763" t="s">
        <v>205</v>
      </c>
      <c r="B2763">
        <v>2016</v>
      </c>
      <c r="C2763" t="b">
        <v>0</v>
      </c>
      <c r="D2763">
        <v>41</v>
      </c>
      <c r="E2763" t="s">
        <v>4590</v>
      </c>
      <c r="G2763" t="s">
        <v>4590</v>
      </c>
    </row>
    <row r="2764" spans="1:7">
      <c r="A2764" t="s">
        <v>205</v>
      </c>
      <c r="B2764">
        <v>2016</v>
      </c>
      <c r="C2764" t="b">
        <v>0</v>
      </c>
      <c r="D2764">
        <v>42</v>
      </c>
      <c r="E2764" t="s">
        <v>4590</v>
      </c>
      <c r="G2764" t="s">
        <v>4590</v>
      </c>
    </row>
    <row r="2765" spans="1:7">
      <c r="A2765" t="s">
        <v>205</v>
      </c>
      <c r="B2765">
        <v>2016</v>
      </c>
      <c r="C2765" t="b">
        <v>0</v>
      </c>
      <c r="D2765">
        <v>43</v>
      </c>
      <c r="E2765" t="s">
        <v>4590</v>
      </c>
      <c r="G2765" t="s">
        <v>4590</v>
      </c>
    </row>
    <row r="2766" spans="1:7">
      <c r="A2766" t="s">
        <v>205</v>
      </c>
      <c r="B2766">
        <v>2016</v>
      </c>
      <c r="C2766" t="b">
        <v>0</v>
      </c>
      <c r="D2766">
        <v>44</v>
      </c>
      <c r="E2766" t="s">
        <v>4590</v>
      </c>
      <c r="G2766" t="s">
        <v>4590</v>
      </c>
    </row>
    <row r="2767" spans="1:7">
      <c r="A2767" t="s">
        <v>205</v>
      </c>
      <c r="B2767">
        <v>2016</v>
      </c>
      <c r="C2767" t="b">
        <v>0</v>
      </c>
      <c r="D2767">
        <v>45</v>
      </c>
      <c r="E2767" t="s">
        <v>4590</v>
      </c>
      <c r="G2767" t="s">
        <v>4590</v>
      </c>
    </row>
    <row r="2768" spans="1:7">
      <c r="A2768" t="s">
        <v>205</v>
      </c>
      <c r="B2768">
        <v>2016</v>
      </c>
      <c r="C2768" t="b">
        <v>0</v>
      </c>
      <c r="D2768">
        <v>46</v>
      </c>
      <c r="E2768" t="s">
        <v>4590</v>
      </c>
      <c r="G2768" t="s">
        <v>4590</v>
      </c>
    </row>
    <row r="2769" spans="1:7">
      <c r="A2769" t="s">
        <v>205</v>
      </c>
      <c r="B2769">
        <v>2016</v>
      </c>
      <c r="C2769" t="b">
        <v>0</v>
      </c>
      <c r="D2769">
        <v>47</v>
      </c>
      <c r="E2769" t="s">
        <v>4590</v>
      </c>
      <c r="G2769" t="s">
        <v>4590</v>
      </c>
    </row>
    <row r="2770" spans="1:7">
      <c r="A2770" t="s">
        <v>205</v>
      </c>
      <c r="B2770">
        <v>2016</v>
      </c>
      <c r="C2770" t="b">
        <v>0</v>
      </c>
      <c r="D2770">
        <v>48</v>
      </c>
      <c r="E2770" t="s">
        <v>4590</v>
      </c>
      <c r="G2770" t="s">
        <v>4590</v>
      </c>
    </row>
    <row r="2771" spans="1:7">
      <c r="A2771" t="s">
        <v>205</v>
      </c>
      <c r="B2771">
        <v>2016</v>
      </c>
      <c r="C2771" t="b">
        <v>0</v>
      </c>
      <c r="D2771">
        <v>49</v>
      </c>
      <c r="E2771" t="s">
        <v>4590</v>
      </c>
      <c r="G2771" t="s">
        <v>4590</v>
      </c>
    </row>
    <row r="2772" spans="1:7">
      <c r="A2772" t="s">
        <v>205</v>
      </c>
      <c r="B2772">
        <v>2016</v>
      </c>
      <c r="C2772" t="b">
        <v>0</v>
      </c>
      <c r="D2772">
        <v>50</v>
      </c>
      <c r="E2772" t="s">
        <v>4590</v>
      </c>
      <c r="G2772" t="s">
        <v>4590</v>
      </c>
    </row>
    <row r="2773" spans="1:7">
      <c r="A2773" t="s">
        <v>205</v>
      </c>
      <c r="B2773">
        <v>2016</v>
      </c>
      <c r="C2773" t="b">
        <v>0</v>
      </c>
      <c r="D2773">
        <v>51</v>
      </c>
      <c r="E2773" t="s">
        <v>4590</v>
      </c>
      <c r="G2773" t="s">
        <v>4590</v>
      </c>
    </row>
    <row r="2774" spans="1:7" ht="45">
      <c r="A2774" t="s">
        <v>205</v>
      </c>
      <c r="B2774">
        <v>2016</v>
      </c>
      <c r="C2774" t="b">
        <v>0</v>
      </c>
      <c r="D2774">
        <v>52</v>
      </c>
      <c r="E2774" s="8" t="s">
        <v>4590</v>
      </c>
      <c r="F2774" s="8"/>
      <c r="G2774" t="s">
        <v>4590</v>
      </c>
    </row>
    <row r="2775" spans="1:7">
      <c r="A2775" t="s">
        <v>205</v>
      </c>
      <c r="B2775">
        <v>2016</v>
      </c>
      <c r="C2775" t="b">
        <v>0</v>
      </c>
      <c r="D2775">
        <v>53</v>
      </c>
      <c r="E2775" t="s">
        <v>4590</v>
      </c>
      <c r="G2775" t="s">
        <v>4590</v>
      </c>
    </row>
    <row r="2776" spans="1:7">
      <c r="A2776" t="s">
        <v>205</v>
      </c>
      <c r="B2776">
        <v>2016</v>
      </c>
      <c r="C2776" t="b">
        <v>0</v>
      </c>
      <c r="D2776">
        <v>54</v>
      </c>
      <c r="E2776" t="s">
        <v>4590</v>
      </c>
      <c r="G2776" t="s">
        <v>4590</v>
      </c>
    </row>
    <row r="2777" spans="1:7">
      <c r="A2777" t="s">
        <v>205</v>
      </c>
      <c r="B2777">
        <v>2016</v>
      </c>
      <c r="C2777" t="b">
        <v>0</v>
      </c>
      <c r="D2777">
        <v>55</v>
      </c>
      <c r="E2777" t="s">
        <v>4590</v>
      </c>
      <c r="G2777" t="s">
        <v>4590</v>
      </c>
    </row>
    <row r="2778" spans="1:7">
      <c r="A2778" t="s">
        <v>205</v>
      </c>
      <c r="B2778">
        <v>2016</v>
      </c>
      <c r="C2778" t="b">
        <v>0</v>
      </c>
      <c r="D2778">
        <v>56</v>
      </c>
      <c r="E2778" t="s">
        <v>4590</v>
      </c>
      <c r="G2778" t="s">
        <v>4590</v>
      </c>
    </row>
    <row r="2779" spans="1:7">
      <c r="A2779" t="s">
        <v>205</v>
      </c>
      <c r="B2779">
        <v>2016</v>
      </c>
      <c r="C2779" t="b">
        <v>0</v>
      </c>
      <c r="D2779">
        <v>57</v>
      </c>
      <c r="E2779" t="s">
        <v>4590</v>
      </c>
      <c r="G2779" t="s">
        <v>4590</v>
      </c>
    </row>
    <row r="2780" spans="1:7">
      <c r="A2780" t="s">
        <v>205</v>
      </c>
      <c r="B2780">
        <v>2016</v>
      </c>
      <c r="C2780" t="b">
        <v>0</v>
      </c>
      <c r="D2780">
        <v>58</v>
      </c>
      <c r="E2780" t="s">
        <v>4590</v>
      </c>
      <c r="G2780" t="s">
        <v>4590</v>
      </c>
    </row>
    <row r="2781" spans="1:7">
      <c r="A2781" t="s">
        <v>205</v>
      </c>
      <c r="B2781">
        <v>2016</v>
      </c>
      <c r="C2781" t="b">
        <v>0</v>
      </c>
      <c r="D2781">
        <v>59</v>
      </c>
      <c r="E2781" t="s">
        <v>4590</v>
      </c>
      <c r="G2781" t="s">
        <v>4590</v>
      </c>
    </row>
    <row r="2782" spans="1:7">
      <c r="A2782" t="s">
        <v>205</v>
      </c>
      <c r="B2782">
        <v>2016</v>
      </c>
      <c r="C2782" t="b">
        <v>0</v>
      </c>
      <c r="D2782">
        <v>60</v>
      </c>
      <c r="E2782" t="s">
        <v>4590</v>
      </c>
      <c r="G2782" t="s">
        <v>4590</v>
      </c>
    </row>
    <row r="2783" spans="1:7">
      <c r="A2783" t="s">
        <v>205</v>
      </c>
      <c r="B2783">
        <v>2016</v>
      </c>
      <c r="C2783" t="b">
        <v>0</v>
      </c>
      <c r="D2783">
        <v>61</v>
      </c>
      <c r="E2783" t="s">
        <v>4590</v>
      </c>
      <c r="G2783" t="s">
        <v>4590</v>
      </c>
    </row>
    <row r="2784" spans="1:7">
      <c r="A2784" t="s">
        <v>205</v>
      </c>
      <c r="B2784">
        <v>2016</v>
      </c>
      <c r="C2784" t="b">
        <v>0</v>
      </c>
      <c r="D2784">
        <v>62</v>
      </c>
      <c r="E2784" t="s">
        <v>4590</v>
      </c>
      <c r="G2784" t="s">
        <v>4590</v>
      </c>
    </row>
    <row r="2785" spans="1:7">
      <c r="A2785" t="s">
        <v>205</v>
      </c>
      <c r="B2785">
        <v>2016</v>
      </c>
      <c r="C2785" t="b">
        <v>0</v>
      </c>
      <c r="D2785">
        <v>63</v>
      </c>
      <c r="E2785" t="s">
        <v>4590</v>
      </c>
      <c r="G2785" t="s">
        <v>4590</v>
      </c>
    </row>
    <row r="2786" spans="1:7">
      <c r="A2786" t="s">
        <v>205</v>
      </c>
      <c r="B2786">
        <v>2016</v>
      </c>
      <c r="C2786" t="b">
        <v>0</v>
      </c>
      <c r="D2786">
        <v>64</v>
      </c>
      <c r="E2786" t="s">
        <v>4590</v>
      </c>
      <c r="G2786" t="s">
        <v>4590</v>
      </c>
    </row>
    <row r="2787" spans="1:7">
      <c r="A2787" t="s">
        <v>205</v>
      </c>
      <c r="B2787">
        <v>2016</v>
      </c>
      <c r="C2787" t="b">
        <v>0</v>
      </c>
      <c r="D2787">
        <v>65</v>
      </c>
      <c r="E2787" t="s">
        <v>4590</v>
      </c>
      <c r="G2787" t="s">
        <v>4590</v>
      </c>
    </row>
    <row r="2788" spans="1:7">
      <c r="A2788" t="s">
        <v>205</v>
      </c>
      <c r="B2788">
        <v>2016</v>
      </c>
      <c r="C2788" t="b">
        <v>0</v>
      </c>
      <c r="D2788">
        <v>66</v>
      </c>
      <c r="E2788" t="s">
        <v>4590</v>
      </c>
      <c r="G2788" t="s">
        <v>4590</v>
      </c>
    </row>
    <row r="2789" spans="1:7">
      <c r="A2789" t="s">
        <v>205</v>
      </c>
      <c r="B2789">
        <v>2016</v>
      </c>
      <c r="C2789" t="b">
        <v>0</v>
      </c>
      <c r="D2789">
        <v>67</v>
      </c>
      <c r="E2789" t="s">
        <v>4590</v>
      </c>
      <c r="G2789" t="s">
        <v>4590</v>
      </c>
    </row>
    <row r="2790" spans="1:7">
      <c r="A2790" t="s">
        <v>205</v>
      </c>
      <c r="B2790">
        <v>2016</v>
      </c>
      <c r="C2790" t="b">
        <v>0</v>
      </c>
      <c r="D2790">
        <v>68</v>
      </c>
      <c r="E2790" t="s">
        <v>4590</v>
      </c>
      <c r="G2790" t="s">
        <v>4590</v>
      </c>
    </row>
    <row r="2791" spans="1:7">
      <c r="A2791" t="s">
        <v>205</v>
      </c>
      <c r="B2791">
        <v>2016</v>
      </c>
      <c r="C2791" t="b">
        <v>0</v>
      </c>
      <c r="D2791">
        <v>69</v>
      </c>
      <c r="E2791" t="s">
        <v>4590</v>
      </c>
      <c r="G2791" t="s">
        <v>4590</v>
      </c>
    </row>
    <row r="2792" spans="1:7">
      <c r="A2792" t="s">
        <v>205</v>
      </c>
      <c r="B2792">
        <v>2016</v>
      </c>
      <c r="C2792" t="b">
        <v>0</v>
      </c>
      <c r="D2792">
        <v>70</v>
      </c>
      <c r="E2792" t="s">
        <v>4590</v>
      </c>
      <c r="G2792" t="s">
        <v>4590</v>
      </c>
    </row>
    <row r="2793" spans="1:7">
      <c r="A2793" t="s">
        <v>205</v>
      </c>
      <c r="B2793">
        <v>2016</v>
      </c>
      <c r="C2793" t="b">
        <v>0</v>
      </c>
      <c r="D2793">
        <v>71</v>
      </c>
      <c r="E2793" t="s">
        <v>4590</v>
      </c>
      <c r="G2793" t="s">
        <v>4590</v>
      </c>
    </row>
    <row r="2794" spans="1:7">
      <c r="A2794" t="s">
        <v>205</v>
      </c>
      <c r="B2794">
        <v>2016</v>
      </c>
      <c r="C2794" t="b">
        <v>0</v>
      </c>
      <c r="D2794">
        <v>72</v>
      </c>
      <c r="E2794" t="s">
        <v>4590</v>
      </c>
      <c r="G2794" t="s">
        <v>4590</v>
      </c>
    </row>
    <row r="2795" spans="1:7">
      <c r="A2795" t="s">
        <v>205</v>
      </c>
      <c r="B2795">
        <v>2016</v>
      </c>
      <c r="C2795" t="b">
        <v>0</v>
      </c>
      <c r="D2795">
        <v>73</v>
      </c>
      <c r="E2795" t="s">
        <v>4590</v>
      </c>
      <c r="G2795" t="s">
        <v>4590</v>
      </c>
    </row>
    <row r="2796" spans="1:7">
      <c r="A2796" t="s">
        <v>380</v>
      </c>
      <c r="B2796">
        <v>2013</v>
      </c>
      <c r="C2796" t="b">
        <v>0</v>
      </c>
      <c r="D2796">
        <v>1</v>
      </c>
      <c r="E2796" t="s">
        <v>4590</v>
      </c>
      <c r="G2796" t="s">
        <v>4590</v>
      </c>
    </row>
    <row r="2797" spans="1:7">
      <c r="A2797" t="s">
        <v>380</v>
      </c>
      <c r="B2797">
        <v>2013</v>
      </c>
      <c r="C2797" t="b">
        <v>0</v>
      </c>
      <c r="D2797">
        <v>2</v>
      </c>
      <c r="E2797" t="s">
        <v>4590</v>
      </c>
      <c r="G2797" t="s">
        <v>4590</v>
      </c>
    </row>
    <row r="2798" spans="1:7">
      <c r="A2798" t="s">
        <v>380</v>
      </c>
      <c r="B2798">
        <v>2013</v>
      </c>
      <c r="C2798" t="b">
        <v>0</v>
      </c>
      <c r="D2798">
        <v>3</v>
      </c>
      <c r="E2798" t="s">
        <v>4590</v>
      </c>
      <c r="G2798" t="s">
        <v>4590</v>
      </c>
    </row>
    <row r="2799" spans="1:7">
      <c r="A2799" t="s">
        <v>380</v>
      </c>
      <c r="B2799">
        <v>2013</v>
      </c>
      <c r="C2799" t="b">
        <v>0</v>
      </c>
      <c r="D2799">
        <v>4</v>
      </c>
      <c r="E2799" t="s">
        <v>4590</v>
      </c>
      <c r="G2799" t="s">
        <v>4590</v>
      </c>
    </row>
    <row r="2800" spans="1:7">
      <c r="A2800" t="s">
        <v>380</v>
      </c>
      <c r="B2800">
        <v>2013</v>
      </c>
      <c r="C2800" t="b">
        <v>0</v>
      </c>
      <c r="D2800">
        <v>5</v>
      </c>
      <c r="E2800" t="s">
        <v>4590</v>
      </c>
      <c r="G2800" t="s">
        <v>4590</v>
      </c>
    </row>
    <row r="2801" spans="1:7">
      <c r="A2801" t="s">
        <v>380</v>
      </c>
      <c r="B2801">
        <v>2013</v>
      </c>
      <c r="C2801" t="b">
        <v>0</v>
      </c>
      <c r="D2801">
        <v>6</v>
      </c>
      <c r="E2801" t="s">
        <v>4590</v>
      </c>
      <c r="G2801" t="s">
        <v>4590</v>
      </c>
    </row>
    <row r="2802" spans="1:7">
      <c r="A2802" t="s">
        <v>380</v>
      </c>
      <c r="B2802">
        <v>2013</v>
      </c>
      <c r="C2802" t="b">
        <v>0</v>
      </c>
      <c r="D2802">
        <v>7</v>
      </c>
      <c r="E2802" t="s">
        <v>4590</v>
      </c>
      <c r="G2802" t="s">
        <v>4590</v>
      </c>
    </row>
    <row r="2803" spans="1:7">
      <c r="A2803" t="s">
        <v>380</v>
      </c>
      <c r="B2803">
        <v>2013</v>
      </c>
      <c r="C2803" t="b">
        <v>0</v>
      </c>
      <c r="D2803">
        <v>8</v>
      </c>
      <c r="E2803" t="s">
        <v>4590</v>
      </c>
      <c r="G2803" t="s">
        <v>4590</v>
      </c>
    </row>
    <row r="2804" spans="1:7">
      <c r="A2804" t="s">
        <v>380</v>
      </c>
      <c r="B2804">
        <v>2013</v>
      </c>
      <c r="C2804" t="b">
        <v>0</v>
      </c>
      <c r="D2804">
        <v>9</v>
      </c>
      <c r="E2804" t="s">
        <v>4590</v>
      </c>
      <c r="G2804" t="s">
        <v>4590</v>
      </c>
    </row>
    <row r="2805" spans="1:7">
      <c r="A2805" t="s">
        <v>380</v>
      </c>
      <c r="B2805">
        <v>2013</v>
      </c>
      <c r="C2805" t="b">
        <v>0</v>
      </c>
      <c r="D2805">
        <v>10</v>
      </c>
      <c r="E2805" t="s">
        <v>4590</v>
      </c>
      <c r="G2805" t="s">
        <v>4590</v>
      </c>
    </row>
    <row r="2806" spans="1:7">
      <c r="A2806" t="s">
        <v>380</v>
      </c>
      <c r="B2806">
        <v>2013</v>
      </c>
      <c r="C2806" t="b">
        <v>0</v>
      </c>
      <c r="D2806">
        <v>11</v>
      </c>
      <c r="E2806" t="s">
        <v>4590</v>
      </c>
      <c r="G2806" t="s">
        <v>4590</v>
      </c>
    </row>
    <row r="2807" spans="1:7">
      <c r="A2807" t="s">
        <v>380</v>
      </c>
      <c r="B2807">
        <v>2013</v>
      </c>
      <c r="C2807" t="b">
        <v>0</v>
      </c>
      <c r="D2807">
        <v>12</v>
      </c>
      <c r="E2807" t="s">
        <v>4590</v>
      </c>
      <c r="G2807" t="s">
        <v>4590</v>
      </c>
    </row>
    <row r="2808" spans="1:7">
      <c r="A2808" t="s">
        <v>380</v>
      </c>
      <c r="B2808">
        <v>2013</v>
      </c>
      <c r="C2808" t="b">
        <v>0</v>
      </c>
      <c r="D2808">
        <v>13</v>
      </c>
      <c r="E2808" t="s">
        <v>4590</v>
      </c>
      <c r="G2808" t="s">
        <v>4590</v>
      </c>
    </row>
    <row r="2809" spans="1:7">
      <c r="A2809" t="s">
        <v>380</v>
      </c>
      <c r="B2809">
        <v>2013</v>
      </c>
      <c r="C2809" t="b">
        <v>0</v>
      </c>
      <c r="D2809">
        <v>14</v>
      </c>
      <c r="E2809" t="s">
        <v>4590</v>
      </c>
      <c r="G2809" t="s">
        <v>4590</v>
      </c>
    </row>
    <row r="2810" spans="1:7">
      <c r="A2810" t="s">
        <v>380</v>
      </c>
      <c r="B2810">
        <v>2013</v>
      </c>
      <c r="C2810" t="b">
        <v>0</v>
      </c>
      <c r="D2810">
        <v>15</v>
      </c>
      <c r="E2810" t="s">
        <v>4590</v>
      </c>
      <c r="G2810" t="s">
        <v>4590</v>
      </c>
    </row>
    <row r="2811" spans="1:7">
      <c r="A2811" t="s">
        <v>380</v>
      </c>
      <c r="B2811">
        <v>2013</v>
      </c>
      <c r="C2811" t="b">
        <v>0</v>
      </c>
      <c r="D2811">
        <v>16</v>
      </c>
      <c r="E2811" t="s">
        <v>4590</v>
      </c>
      <c r="G2811" t="s">
        <v>4590</v>
      </c>
    </row>
    <row r="2812" spans="1:7">
      <c r="A2812" t="s">
        <v>380</v>
      </c>
      <c r="B2812">
        <v>2013</v>
      </c>
      <c r="C2812" t="b">
        <v>0</v>
      </c>
      <c r="D2812">
        <v>17</v>
      </c>
      <c r="E2812" t="s">
        <v>4590</v>
      </c>
      <c r="G2812" t="s">
        <v>4590</v>
      </c>
    </row>
    <row r="2813" spans="1:7">
      <c r="A2813" t="s">
        <v>380</v>
      </c>
      <c r="B2813">
        <v>2013</v>
      </c>
      <c r="C2813" t="b">
        <v>0</v>
      </c>
      <c r="D2813">
        <v>18</v>
      </c>
      <c r="E2813" t="s">
        <v>4590</v>
      </c>
      <c r="G2813" t="s">
        <v>4590</v>
      </c>
    </row>
    <row r="2814" spans="1:7">
      <c r="A2814" t="s">
        <v>380</v>
      </c>
      <c r="B2814">
        <v>2013</v>
      </c>
      <c r="C2814" t="b">
        <v>0</v>
      </c>
      <c r="D2814">
        <v>19</v>
      </c>
      <c r="E2814" t="s">
        <v>4590</v>
      </c>
      <c r="G2814" t="s">
        <v>4590</v>
      </c>
    </row>
    <row r="2815" spans="1:7">
      <c r="A2815" t="s">
        <v>380</v>
      </c>
      <c r="B2815">
        <v>2013</v>
      </c>
      <c r="C2815" t="b">
        <v>0</v>
      </c>
      <c r="D2815">
        <v>20</v>
      </c>
      <c r="E2815" t="s">
        <v>4590</v>
      </c>
      <c r="G2815" t="s">
        <v>4590</v>
      </c>
    </row>
    <row r="2816" spans="1:7">
      <c r="A2816" t="s">
        <v>380</v>
      </c>
      <c r="B2816">
        <v>2013</v>
      </c>
      <c r="C2816" t="b">
        <v>0</v>
      </c>
      <c r="D2816">
        <v>21</v>
      </c>
      <c r="E2816" t="s">
        <v>4590</v>
      </c>
      <c r="G2816" t="s">
        <v>4590</v>
      </c>
    </row>
    <row r="2817" spans="1:7">
      <c r="A2817" t="s">
        <v>380</v>
      </c>
      <c r="B2817">
        <v>2013</v>
      </c>
      <c r="C2817" t="b">
        <v>0</v>
      </c>
      <c r="D2817">
        <v>22</v>
      </c>
      <c r="E2817" t="s">
        <v>4590</v>
      </c>
      <c r="G2817" t="s">
        <v>4590</v>
      </c>
    </row>
    <row r="2818" spans="1:7">
      <c r="A2818" t="s">
        <v>380</v>
      </c>
      <c r="B2818">
        <v>2013</v>
      </c>
      <c r="C2818" t="b">
        <v>0</v>
      </c>
      <c r="D2818">
        <v>23</v>
      </c>
      <c r="E2818" t="s">
        <v>4590</v>
      </c>
      <c r="G2818" t="s">
        <v>4590</v>
      </c>
    </row>
    <row r="2819" spans="1:7">
      <c r="A2819" t="s">
        <v>380</v>
      </c>
      <c r="B2819">
        <v>2013</v>
      </c>
      <c r="C2819" t="b">
        <v>0</v>
      </c>
      <c r="D2819">
        <v>24</v>
      </c>
      <c r="E2819" t="s">
        <v>4590</v>
      </c>
      <c r="G2819" t="s">
        <v>4590</v>
      </c>
    </row>
    <row r="2820" spans="1:7">
      <c r="A2820" t="s">
        <v>380</v>
      </c>
      <c r="B2820">
        <v>2013</v>
      </c>
      <c r="C2820" t="b">
        <v>0</v>
      </c>
      <c r="D2820">
        <v>25</v>
      </c>
      <c r="E2820" t="s">
        <v>4590</v>
      </c>
      <c r="G2820" t="s">
        <v>4590</v>
      </c>
    </row>
    <row r="2821" spans="1:7">
      <c r="A2821" t="s">
        <v>380</v>
      </c>
      <c r="B2821">
        <v>2013</v>
      </c>
      <c r="C2821" t="b">
        <v>0</v>
      </c>
      <c r="D2821">
        <v>26</v>
      </c>
      <c r="E2821" t="s">
        <v>4590</v>
      </c>
      <c r="G2821" t="s">
        <v>4590</v>
      </c>
    </row>
    <row r="2822" spans="1:7">
      <c r="A2822" t="s">
        <v>380</v>
      </c>
      <c r="B2822">
        <v>2013</v>
      </c>
      <c r="C2822" t="b">
        <v>0</v>
      </c>
      <c r="D2822">
        <v>27</v>
      </c>
      <c r="E2822" t="s">
        <v>4590</v>
      </c>
      <c r="G2822" t="s">
        <v>4590</v>
      </c>
    </row>
    <row r="2823" spans="1:7">
      <c r="A2823" t="s">
        <v>380</v>
      </c>
      <c r="B2823">
        <v>2013</v>
      </c>
      <c r="C2823" t="b">
        <v>0</v>
      </c>
      <c r="D2823">
        <v>28</v>
      </c>
      <c r="E2823" t="s">
        <v>4590</v>
      </c>
      <c r="G2823" t="s">
        <v>4590</v>
      </c>
    </row>
    <row r="2824" spans="1:7">
      <c r="A2824" t="s">
        <v>380</v>
      </c>
      <c r="B2824">
        <v>2013</v>
      </c>
      <c r="C2824" t="b">
        <v>0</v>
      </c>
      <c r="D2824">
        <v>29</v>
      </c>
      <c r="E2824" t="s">
        <v>4590</v>
      </c>
      <c r="G2824" t="s">
        <v>4590</v>
      </c>
    </row>
    <row r="2825" spans="1:7">
      <c r="A2825" t="s">
        <v>380</v>
      </c>
      <c r="B2825">
        <v>2013</v>
      </c>
      <c r="C2825" t="b">
        <v>0</v>
      </c>
      <c r="D2825">
        <v>30</v>
      </c>
      <c r="E2825" t="s">
        <v>4590</v>
      </c>
      <c r="G2825" t="s">
        <v>4590</v>
      </c>
    </row>
    <row r="2826" spans="1:7">
      <c r="A2826" t="s">
        <v>380</v>
      </c>
      <c r="B2826">
        <v>2013</v>
      </c>
      <c r="C2826" t="b">
        <v>0</v>
      </c>
      <c r="D2826">
        <v>31</v>
      </c>
      <c r="E2826" t="s">
        <v>4590</v>
      </c>
      <c r="G2826" t="s">
        <v>4590</v>
      </c>
    </row>
    <row r="2827" spans="1:7">
      <c r="A2827" t="s">
        <v>380</v>
      </c>
      <c r="B2827">
        <v>2013</v>
      </c>
      <c r="C2827" t="b">
        <v>0</v>
      </c>
      <c r="D2827">
        <v>32</v>
      </c>
      <c r="E2827" t="s">
        <v>4590</v>
      </c>
      <c r="G2827" t="s">
        <v>4590</v>
      </c>
    </row>
    <row r="2828" spans="1:7">
      <c r="A2828" t="s">
        <v>380</v>
      </c>
      <c r="B2828">
        <v>2013</v>
      </c>
      <c r="C2828" t="b">
        <v>0</v>
      </c>
      <c r="D2828">
        <v>33</v>
      </c>
      <c r="E2828" t="s">
        <v>4590</v>
      </c>
      <c r="G2828" t="s">
        <v>4590</v>
      </c>
    </row>
    <row r="2829" spans="1:7">
      <c r="A2829" t="s">
        <v>380</v>
      </c>
      <c r="B2829">
        <v>2013</v>
      </c>
      <c r="C2829" t="b">
        <v>0</v>
      </c>
      <c r="D2829">
        <v>34</v>
      </c>
      <c r="E2829" t="s">
        <v>4590</v>
      </c>
      <c r="G2829" t="s">
        <v>4590</v>
      </c>
    </row>
    <row r="2830" spans="1:7">
      <c r="A2830" t="s">
        <v>380</v>
      </c>
      <c r="B2830">
        <v>2013</v>
      </c>
      <c r="C2830" t="b">
        <v>0</v>
      </c>
      <c r="D2830">
        <v>35</v>
      </c>
      <c r="E2830" t="s">
        <v>4590</v>
      </c>
      <c r="G2830" t="s">
        <v>4590</v>
      </c>
    </row>
    <row r="2831" spans="1:7">
      <c r="A2831" t="s">
        <v>380</v>
      </c>
      <c r="B2831">
        <v>2013</v>
      </c>
      <c r="C2831" t="b">
        <v>0</v>
      </c>
      <c r="D2831">
        <v>36</v>
      </c>
      <c r="E2831" t="s">
        <v>4590</v>
      </c>
      <c r="G2831" t="s">
        <v>4590</v>
      </c>
    </row>
    <row r="2832" spans="1:7">
      <c r="A2832" t="s">
        <v>380</v>
      </c>
      <c r="B2832">
        <v>2013</v>
      </c>
      <c r="C2832" t="b">
        <v>0</v>
      </c>
      <c r="D2832">
        <v>37</v>
      </c>
      <c r="E2832" t="s">
        <v>4590</v>
      </c>
      <c r="G2832" t="s">
        <v>4590</v>
      </c>
    </row>
    <row r="2833" spans="1:7">
      <c r="A2833" t="s">
        <v>380</v>
      </c>
      <c r="B2833">
        <v>2013</v>
      </c>
      <c r="C2833" t="b">
        <v>0</v>
      </c>
      <c r="D2833">
        <v>38</v>
      </c>
      <c r="E2833" t="s">
        <v>4590</v>
      </c>
      <c r="G2833" t="s">
        <v>4590</v>
      </c>
    </row>
    <row r="2834" spans="1:7">
      <c r="A2834" t="s">
        <v>380</v>
      </c>
      <c r="B2834">
        <v>2013</v>
      </c>
      <c r="C2834" t="b">
        <v>0</v>
      </c>
      <c r="D2834">
        <v>39</v>
      </c>
      <c r="E2834" t="s">
        <v>4590</v>
      </c>
      <c r="G2834" t="s">
        <v>4590</v>
      </c>
    </row>
    <row r="2835" spans="1:7">
      <c r="A2835" t="s">
        <v>380</v>
      </c>
      <c r="B2835">
        <v>2013</v>
      </c>
      <c r="C2835" t="b">
        <v>0</v>
      </c>
      <c r="D2835">
        <v>40</v>
      </c>
      <c r="E2835" t="s">
        <v>4590</v>
      </c>
      <c r="G2835" t="s">
        <v>4590</v>
      </c>
    </row>
    <row r="2836" spans="1:7">
      <c r="A2836" t="s">
        <v>380</v>
      </c>
      <c r="B2836">
        <v>2013</v>
      </c>
      <c r="C2836" t="b">
        <v>0</v>
      </c>
      <c r="D2836">
        <v>41</v>
      </c>
      <c r="E2836" t="s">
        <v>4590</v>
      </c>
      <c r="G2836" t="s">
        <v>4590</v>
      </c>
    </row>
    <row r="2837" spans="1:7">
      <c r="A2837" t="s">
        <v>380</v>
      </c>
      <c r="B2837">
        <v>2013</v>
      </c>
      <c r="C2837" t="b">
        <v>0</v>
      </c>
      <c r="D2837">
        <v>42</v>
      </c>
      <c r="E2837" t="s">
        <v>4590</v>
      </c>
      <c r="G2837" t="s">
        <v>4590</v>
      </c>
    </row>
    <row r="2838" spans="1:7">
      <c r="A2838" t="s">
        <v>380</v>
      </c>
      <c r="B2838">
        <v>2013</v>
      </c>
      <c r="C2838" t="b">
        <v>0</v>
      </c>
      <c r="D2838">
        <v>43</v>
      </c>
      <c r="E2838" t="s">
        <v>4590</v>
      </c>
      <c r="G2838" t="s">
        <v>4590</v>
      </c>
    </row>
    <row r="2839" spans="1:7">
      <c r="A2839" t="s">
        <v>380</v>
      </c>
      <c r="B2839">
        <v>2013</v>
      </c>
      <c r="C2839" t="b">
        <v>0</v>
      </c>
      <c r="D2839">
        <v>44</v>
      </c>
      <c r="E2839" t="s">
        <v>4590</v>
      </c>
      <c r="G2839" t="s">
        <v>4590</v>
      </c>
    </row>
    <row r="2840" spans="1:7">
      <c r="A2840" t="s">
        <v>380</v>
      </c>
      <c r="B2840">
        <v>2013</v>
      </c>
      <c r="C2840" t="b">
        <v>0</v>
      </c>
      <c r="D2840">
        <v>45</v>
      </c>
      <c r="E2840" t="s">
        <v>4590</v>
      </c>
      <c r="G2840" t="s">
        <v>4590</v>
      </c>
    </row>
    <row r="2841" spans="1:7">
      <c r="A2841" t="s">
        <v>380</v>
      </c>
      <c r="B2841">
        <v>2013</v>
      </c>
      <c r="C2841" t="b">
        <v>0</v>
      </c>
      <c r="D2841">
        <v>46</v>
      </c>
      <c r="E2841" t="s">
        <v>4590</v>
      </c>
      <c r="G2841" t="s">
        <v>4590</v>
      </c>
    </row>
    <row r="2842" spans="1:7">
      <c r="A2842" t="s">
        <v>380</v>
      </c>
      <c r="B2842">
        <v>2013</v>
      </c>
      <c r="C2842" t="b">
        <v>0</v>
      </c>
      <c r="D2842">
        <v>47</v>
      </c>
      <c r="E2842" t="s">
        <v>4590</v>
      </c>
      <c r="G2842" t="s">
        <v>4590</v>
      </c>
    </row>
    <row r="2843" spans="1:7">
      <c r="A2843" t="s">
        <v>380</v>
      </c>
      <c r="B2843">
        <v>2013</v>
      </c>
      <c r="C2843" t="b">
        <v>0</v>
      </c>
      <c r="D2843">
        <v>48</v>
      </c>
      <c r="E2843" t="s">
        <v>4590</v>
      </c>
      <c r="G2843" t="s">
        <v>4590</v>
      </c>
    </row>
    <row r="2844" spans="1:7">
      <c r="A2844" t="s">
        <v>380</v>
      </c>
      <c r="B2844">
        <v>2013</v>
      </c>
      <c r="C2844" t="b">
        <v>0</v>
      </c>
      <c r="D2844">
        <v>49</v>
      </c>
      <c r="E2844" t="s">
        <v>4590</v>
      </c>
      <c r="G2844" t="s">
        <v>4590</v>
      </c>
    </row>
    <row r="2845" spans="1:7">
      <c r="A2845" t="s">
        <v>380</v>
      </c>
      <c r="B2845">
        <v>2013</v>
      </c>
      <c r="C2845" t="b">
        <v>0</v>
      </c>
      <c r="D2845">
        <v>50</v>
      </c>
      <c r="E2845" t="s">
        <v>4590</v>
      </c>
      <c r="G2845" t="s">
        <v>4590</v>
      </c>
    </row>
    <row r="2846" spans="1:7">
      <c r="A2846" t="s">
        <v>380</v>
      </c>
      <c r="B2846">
        <v>2013</v>
      </c>
      <c r="C2846" t="b">
        <v>0</v>
      </c>
      <c r="D2846">
        <v>51</v>
      </c>
      <c r="E2846" t="s">
        <v>4590</v>
      </c>
      <c r="G2846" t="s">
        <v>4590</v>
      </c>
    </row>
    <row r="2847" spans="1:7">
      <c r="A2847" t="s">
        <v>380</v>
      </c>
      <c r="B2847">
        <v>2013</v>
      </c>
      <c r="C2847" t="b">
        <v>0</v>
      </c>
      <c r="D2847">
        <v>52</v>
      </c>
      <c r="E2847" t="s">
        <v>4590</v>
      </c>
      <c r="G2847" t="s">
        <v>4590</v>
      </c>
    </row>
    <row r="2848" spans="1:7">
      <c r="A2848" t="s">
        <v>380</v>
      </c>
      <c r="B2848">
        <v>2013</v>
      </c>
      <c r="C2848" t="b">
        <v>0</v>
      </c>
      <c r="D2848">
        <v>53</v>
      </c>
      <c r="E2848" t="s">
        <v>4590</v>
      </c>
      <c r="G2848" t="s">
        <v>4590</v>
      </c>
    </row>
    <row r="2849" spans="1:7">
      <c r="A2849" t="s">
        <v>380</v>
      </c>
      <c r="B2849">
        <v>2013</v>
      </c>
      <c r="C2849" t="b">
        <v>0</v>
      </c>
      <c r="D2849">
        <v>54</v>
      </c>
      <c r="E2849" t="s">
        <v>4590</v>
      </c>
      <c r="G2849" t="s">
        <v>4590</v>
      </c>
    </row>
    <row r="2850" spans="1:7">
      <c r="A2850" t="s">
        <v>380</v>
      </c>
      <c r="B2850">
        <v>2013</v>
      </c>
      <c r="C2850" t="b">
        <v>0</v>
      </c>
      <c r="D2850">
        <v>55</v>
      </c>
      <c r="E2850" t="s">
        <v>4590</v>
      </c>
      <c r="G2850" t="s">
        <v>4590</v>
      </c>
    </row>
    <row r="2851" spans="1:7">
      <c r="A2851" t="s">
        <v>380</v>
      </c>
      <c r="B2851">
        <v>2013</v>
      </c>
      <c r="C2851" t="b">
        <v>0</v>
      </c>
      <c r="D2851">
        <v>56</v>
      </c>
      <c r="E2851" t="s">
        <v>4590</v>
      </c>
      <c r="G2851" t="s">
        <v>4590</v>
      </c>
    </row>
    <row r="2852" spans="1:7">
      <c r="A2852" t="s">
        <v>380</v>
      </c>
      <c r="B2852">
        <v>2013</v>
      </c>
      <c r="C2852" t="b">
        <v>0</v>
      </c>
      <c r="D2852">
        <v>57</v>
      </c>
      <c r="E2852" t="s">
        <v>4590</v>
      </c>
      <c r="G2852" t="s">
        <v>4590</v>
      </c>
    </row>
    <row r="2853" spans="1:7">
      <c r="A2853" t="s">
        <v>380</v>
      </c>
      <c r="B2853">
        <v>2013</v>
      </c>
      <c r="C2853" t="b">
        <v>0</v>
      </c>
      <c r="D2853">
        <v>58</v>
      </c>
      <c r="E2853" t="s">
        <v>4590</v>
      </c>
      <c r="G2853" t="s">
        <v>4590</v>
      </c>
    </row>
    <row r="2854" spans="1:7">
      <c r="A2854" t="s">
        <v>380</v>
      </c>
      <c r="B2854">
        <v>2013</v>
      </c>
      <c r="C2854" t="b">
        <v>0</v>
      </c>
      <c r="D2854">
        <v>59</v>
      </c>
      <c r="E2854" t="s">
        <v>4590</v>
      </c>
      <c r="G2854" t="s">
        <v>4590</v>
      </c>
    </row>
    <row r="2855" spans="1:7">
      <c r="A2855" t="s">
        <v>380</v>
      </c>
      <c r="B2855">
        <v>2013</v>
      </c>
      <c r="C2855" t="b">
        <v>0</v>
      </c>
      <c r="D2855">
        <v>60</v>
      </c>
      <c r="E2855" t="s">
        <v>4590</v>
      </c>
      <c r="G2855" t="s">
        <v>4590</v>
      </c>
    </row>
    <row r="2856" spans="1:7">
      <c r="A2856" t="s">
        <v>380</v>
      </c>
      <c r="B2856">
        <v>2013</v>
      </c>
      <c r="C2856" t="b">
        <v>0</v>
      </c>
      <c r="D2856">
        <v>61</v>
      </c>
      <c r="E2856" t="s">
        <v>4590</v>
      </c>
      <c r="G2856" t="s">
        <v>4590</v>
      </c>
    </row>
    <row r="2857" spans="1:7">
      <c r="A2857" t="s">
        <v>380</v>
      </c>
      <c r="B2857">
        <v>2013</v>
      </c>
      <c r="C2857" t="b">
        <v>0</v>
      </c>
      <c r="D2857">
        <v>62</v>
      </c>
      <c r="E2857" t="s">
        <v>4590</v>
      </c>
      <c r="G2857" t="s">
        <v>4590</v>
      </c>
    </row>
    <row r="2858" spans="1:7">
      <c r="A2858" t="s">
        <v>380</v>
      </c>
      <c r="B2858">
        <v>2013</v>
      </c>
      <c r="C2858" t="b">
        <v>0</v>
      </c>
      <c r="D2858">
        <v>63</v>
      </c>
      <c r="E2858" t="s">
        <v>4590</v>
      </c>
      <c r="G2858" t="s">
        <v>4590</v>
      </c>
    </row>
    <row r="2859" spans="1:7">
      <c r="A2859" t="s">
        <v>380</v>
      </c>
      <c r="B2859">
        <v>2013</v>
      </c>
      <c r="C2859" t="b">
        <v>0</v>
      </c>
      <c r="D2859">
        <v>64</v>
      </c>
      <c r="E2859" t="s">
        <v>4590</v>
      </c>
      <c r="G2859" t="s">
        <v>4590</v>
      </c>
    </row>
    <row r="2860" spans="1:7">
      <c r="A2860" t="s">
        <v>380</v>
      </c>
      <c r="B2860">
        <v>2013</v>
      </c>
      <c r="C2860" t="b">
        <v>0</v>
      </c>
      <c r="D2860">
        <v>65</v>
      </c>
      <c r="E2860" t="s">
        <v>4590</v>
      </c>
      <c r="G2860" t="s">
        <v>4590</v>
      </c>
    </row>
    <row r="2861" spans="1:7">
      <c r="A2861" t="s">
        <v>380</v>
      </c>
      <c r="B2861">
        <v>2013</v>
      </c>
      <c r="C2861" t="b">
        <v>0</v>
      </c>
      <c r="D2861">
        <v>66</v>
      </c>
      <c r="E2861" t="s">
        <v>4590</v>
      </c>
      <c r="G2861" t="s">
        <v>4590</v>
      </c>
    </row>
    <row r="2862" spans="1:7">
      <c r="A2862" t="s">
        <v>380</v>
      </c>
      <c r="B2862">
        <v>2013</v>
      </c>
      <c r="C2862" t="b">
        <v>0</v>
      </c>
      <c r="D2862">
        <v>67</v>
      </c>
      <c r="E2862" t="s">
        <v>4590</v>
      </c>
      <c r="G2862" t="s">
        <v>4590</v>
      </c>
    </row>
    <row r="2863" spans="1:7">
      <c r="A2863" t="s">
        <v>380</v>
      </c>
      <c r="B2863">
        <v>2013</v>
      </c>
      <c r="C2863" t="b">
        <v>0</v>
      </c>
      <c r="D2863">
        <v>68</v>
      </c>
      <c r="E2863" t="s">
        <v>4590</v>
      </c>
      <c r="G2863" t="s">
        <v>4590</v>
      </c>
    </row>
    <row r="2864" spans="1:7">
      <c r="A2864" t="s">
        <v>380</v>
      </c>
      <c r="B2864">
        <v>2013</v>
      </c>
      <c r="C2864" t="b">
        <v>0</v>
      </c>
      <c r="D2864">
        <v>69</v>
      </c>
      <c r="E2864" t="s">
        <v>4590</v>
      </c>
      <c r="F2864" t="s">
        <v>4696</v>
      </c>
      <c r="G2864" t="s">
        <v>4590</v>
      </c>
    </row>
    <row r="2865" spans="1:7">
      <c r="A2865" t="s">
        <v>380</v>
      </c>
      <c r="B2865">
        <v>2013</v>
      </c>
      <c r="C2865" t="b">
        <v>0</v>
      </c>
      <c r="D2865">
        <v>70</v>
      </c>
      <c r="E2865" t="s">
        <v>4590</v>
      </c>
      <c r="G2865" t="s">
        <v>4590</v>
      </c>
    </row>
    <row r="2866" spans="1:7">
      <c r="A2866" t="s">
        <v>380</v>
      </c>
      <c r="B2866">
        <v>2013</v>
      </c>
      <c r="C2866" t="b">
        <v>0</v>
      </c>
      <c r="D2866">
        <v>71</v>
      </c>
      <c r="E2866" t="s">
        <v>4590</v>
      </c>
      <c r="G2866" t="s">
        <v>4590</v>
      </c>
    </row>
    <row r="2867" spans="1:7">
      <c r="A2867" t="s">
        <v>380</v>
      </c>
      <c r="B2867">
        <v>2013</v>
      </c>
      <c r="C2867" t="b">
        <v>0</v>
      </c>
      <c r="D2867">
        <v>72</v>
      </c>
      <c r="E2867" t="s">
        <v>4590</v>
      </c>
      <c r="G2867" t="s">
        <v>4590</v>
      </c>
    </row>
    <row r="2868" spans="1:7">
      <c r="A2868" t="s">
        <v>380</v>
      </c>
      <c r="B2868">
        <v>2013</v>
      </c>
      <c r="C2868" t="b">
        <v>0</v>
      </c>
      <c r="D2868">
        <v>73</v>
      </c>
      <c r="E2868" t="s">
        <v>4590</v>
      </c>
      <c r="G2868" t="s">
        <v>4590</v>
      </c>
    </row>
    <row r="2869" spans="1:7">
      <c r="A2869" t="s">
        <v>380</v>
      </c>
      <c r="B2869">
        <v>2014</v>
      </c>
      <c r="C2869" t="b">
        <v>0</v>
      </c>
      <c r="D2869">
        <v>1</v>
      </c>
      <c r="E2869" t="s">
        <v>4590</v>
      </c>
      <c r="G2869" t="s">
        <v>4590</v>
      </c>
    </row>
    <row r="2870" spans="1:7">
      <c r="A2870" t="s">
        <v>380</v>
      </c>
      <c r="B2870">
        <v>2014</v>
      </c>
      <c r="C2870" t="b">
        <v>0</v>
      </c>
      <c r="D2870">
        <v>2</v>
      </c>
      <c r="E2870" t="s">
        <v>4590</v>
      </c>
      <c r="G2870" t="s">
        <v>4590</v>
      </c>
    </row>
    <row r="2871" spans="1:7">
      <c r="A2871" t="s">
        <v>380</v>
      </c>
      <c r="B2871">
        <v>2014</v>
      </c>
      <c r="C2871" t="b">
        <v>0</v>
      </c>
      <c r="D2871">
        <v>3</v>
      </c>
      <c r="E2871" t="s">
        <v>4590</v>
      </c>
      <c r="G2871" t="s">
        <v>4590</v>
      </c>
    </row>
    <row r="2872" spans="1:7">
      <c r="A2872" t="s">
        <v>380</v>
      </c>
      <c r="B2872">
        <v>2014</v>
      </c>
      <c r="C2872" t="b">
        <v>0</v>
      </c>
      <c r="D2872">
        <v>4</v>
      </c>
      <c r="E2872" t="s">
        <v>4590</v>
      </c>
      <c r="G2872" t="s">
        <v>4590</v>
      </c>
    </row>
    <row r="2873" spans="1:7">
      <c r="A2873" t="s">
        <v>380</v>
      </c>
      <c r="B2873">
        <v>2014</v>
      </c>
      <c r="C2873" t="b">
        <v>0</v>
      </c>
      <c r="D2873">
        <v>5</v>
      </c>
      <c r="E2873" t="s">
        <v>4590</v>
      </c>
      <c r="G2873" t="s">
        <v>4590</v>
      </c>
    </row>
    <row r="2874" spans="1:7">
      <c r="A2874" t="s">
        <v>380</v>
      </c>
      <c r="B2874">
        <v>2014</v>
      </c>
      <c r="C2874" t="b">
        <v>0</v>
      </c>
      <c r="D2874">
        <v>6</v>
      </c>
      <c r="E2874" t="s">
        <v>4590</v>
      </c>
      <c r="G2874" t="s">
        <v>4590</v>
      </c>
    </row>
    <row r="2875" spans="1:7">
      <c r="A2875" t="s">
        <v>380</v>
      </c>
      <c r="B2875">
        <v>2014</v>
      </c>
      <c r="C2875" t="b">
        <v>0</v>
      </c>
      <c r="D2875">
        <v>7</v>
      </c>
      <c r="E2875" t="s">
        <v>4590</v>
      </c>
      <c r="G2875" t="s">
        <v>4590</v>
      </c>
    </row>
    <row r="2876" spans="1:7">
      <c r="A2876" t="s">
        <v>380</v>
      </c>
      <c r="B2876">
        <v>2014</v>
      </c>
      <c r="C2876" t="b">
        <v>0</v>
      </c>
      <c r="D2876">
        <v>8</v>
      </c>
      <c r="E2876" t="s">
        <v>4590</v>
      </c>
      <c r="F2876" t="s">
        <v>4697</v>
      </c>
      <c r="G2876" t="s">
        <v>4590</v>
      </c>
    </row>
    <row r="2877" spans="1:7">
      <c r="A2877" t="s">
        <v>380</v>
      </c>
      <c r="B2877">
        <v>2014</v>
      </c>
      <c r="C2877" t="b">
        <v>0</v>
      </c>
      <c r="D2877">
        <v>9</v>
      </c>
      <c r="E2877" t="s">
        <v>4590</v>
      </c>
      <c r="G2877" t="s">
        <v>4590</v>
      </c>
    </row>
    <row r="2878" spans="1:7">
      <c r="A2878" t="s">
        <v>380</v>
      </c>
      <c r="B2878">
        <v>2014</v>
      </c>
      <c r="C2878" t="b">
        <v>0</v>
      </c>
      <c r="D2878">
        <v>10</v>
      </c>
      <c r="E2878" t="s">
        <v>4590</v>
      </c>
      <c r="G2878" t="s">
        <v>4590</v>
      </c>
    </row>
    <row r="2879" spans="1:7">
      <c r="A2879" t="s">
        <v>380</v>
      </c>
      <c r="B2879">
        <v>2014</v>
      </c>
      <c r="C2879" t="b">
        <v>0</v>
      </c>
      <c r="D2879">
        <v>11</v>
      </c>
      <c r="E2879" t="s">
        <v>4590</v>
      </c>
      <c r="G2879" t="s">
        <v>4590</v>
      </c>
    </row>
    <row r="2880" spans="1:7">
      <c r="A2880" t="s">
        <v>380</v>
      </c>
      <c r="B2880">
        <v>2014</v>
      </c>
      <c r="C2880" t="b">
        <v>0</v>
      </c>
      <c r="D2880">
        <v>12</v>
      </c>
      <c r="E2880" t="s">
        <v>4590</v>
      </c>
      <c r="G2880" t="s">
        <v>4590</v>
      </c>
    </row>
    <row r="2881" spans="1:7">
      <c r="A2881" t="s">
        <v>380</v>
      </c>
      <c r="B2881">
        <v>2014</v>
      </c>
      <c r="C2881" t="b">
        <v>0</v>
      </c>
      <c r="D2881">
        <v>13</v>
      </c>
      <c r="E2881" t="s">
        <v>4590</v>
      </c>
      <c r="G2881" t="s">
        <v>4590</v>
      </c>
    </row>
    <row r="2882" spans="1:7">
      <c r="A2882" t="s">
        <v>380</v>
      </c>
      <c r="B2882">
        <v>2014</v>
      </c>
      <c r="C2882" t="b">
        <v>0</v>
      </c>
      <c r="D2882">
        <v>14</v>
      </c>
      <c r="E2882" t="s">
        <v>4590</v>
      </c>
      <c r="G2882" t="s">
        <v>4590</v>
      </c>
    </row>
    <row r="2883" spans="1:7">
      <c r="A2883" t="s">
        <v>380</v>
      </c>
      <c r="B2883">
        <v>2014</v>
      </c>
      <c r="C2883" t="b">
        <v>0</v>
      </c>
      <c r="D2883">
        <v>15</v>
      </c>
      <c r="E2883" t="s">
        <v>4590</v>
      </c>
      <c r="G2883" t="s">
        <v>4590</v>
      </c>
    </row>
    <row r="2884" spans="1:7">
      <c r="A2884" t="s">
        <v>380</v>
      </c>
      <c r="B2884">
        <v>2014</v>
      </c>
      <c r="C2884" t="b">
        <v>0</v>
      </c>
      <c r="D2884">
        <v>16</v>
      </c>
      <c r="E2884" t="s">
        <v>4590</v>
      </c>
      <c r="G2884" t="s">
        <v>4590</v>
      </c>
    </row>
    <row r="2885" spans="1:7">
      <c r="A2885" t="s">
        <v>380</v>
      </c>
      <c r="B2885">
        <v>2014</v>
      </c>
      <c r="C2885" t="b">
        <v>0</v>
      </c>
      <c r="D2885">
        <v>17</v>
      </c>
      <c r="E2885" t="s">
        <v>4590</v>
      </c>
      <c r="G2885" t="s">
        <v>4590</v>
      </c>
    </row>
    <row r="2886" spans="1:7">
      <c r="A2886" t="s">
        <v>380</v>
      </c>
      <c r="B2886">
        <v>2014</v>
      </c>
      <c r="C2886" t="b">
        <v>0</v>
      </c>
      <c r="D2886">
        <v>18</v>
      </c>
      <c r="E2886" t="s">
        <v>4590</v>
      </c>
      <c r="G2886" t="s">
        <v>4590</v>
      </c>
    </row>
    <row r="2887" spans="1:7">
      <c r="A2887" t="s">
        <v>380</v>
      </c>
      <c r="B2887">
        <v>2014</v>
      </c>
      <c r="C2887" t="b">
        <v>0</v>
      </c>
      <c r="D2887">
        <v>19</v>
      </c>
      <c r="E2887" t="s">
        <v>4590</v>
      </c>
      <c r="G2887" t="s">
        <v>4590</v>
      </c>
    </row>
    <row r="2888" spans="1:7">
      <c r="A2888" t="s">
        <v>380</v>
      </c>
      <c r="B2888">
        <v>2014</v>
      </c>
      <c r="C2888" t="b">
        <v>0</v>
      </c>
      <c r="D2888">
        <v>20</v>
      </c>
      <c r="E2888" t="s">
        <v>4590</v>
      </c>
      <c r="G2888" t="s">
        <v>4590</v>
      </c>
    </row>
    <row r="2889" spans="1:7">
      <c r="A2889" t="s">
        <v>380</v>
      </c>
      <c r="B2889">
        <v>2014</v>
      </c>
      <c r="C2889" t="b">
        <v>0</v>
      </c>
      <c r="D2889">
        <v>21</v>
      </c>
      <c r="E2889" t="s">
        <v>4590</v>
      </c>
      <c r="G2889" t="s">
        <v>4590</v>
      </c>
    </row>
    <row r="2890" spans="1:7">
      <c r="A2890" t="s">
        <v>380</v>
      </c>
      <c r="B2890">
        <v>2014</v>
      </c>
      <c r="C2890" t="b">
        <v>0</v>
      </c>
      <c r="D2890">
        <v>22</v>
      </c>
      <c r="E2890" t="s">
        <v>4590</v>
      </c>
      <c r="G2890" t="s">
        <v>4590</v>
      </c>
    </row>
    <row r="2891" spans="1:7">
      <c r="A2891" t="s">
        <v>380</v>
      </c>
      <c r="B2891">
        <v>2014</v>
      </c>
      <c r="C2891" t="b">
        <v>0</v>
      </c>
      <c r="D2891">
        <v>23</v>
      </c>
      <c r="E2891" t="s">
        <v>4590</v>
      </c>
      <c r="G2891" t="s">
        <v>4590</v>
      </c>
    </row>
    <row r="2892" spans="1:7">
      <c r="A2892" t="s">
        <v>380</v>
      </c>
      <c r="B2892">
        <v>2014</v>
      </c>
      <c r="C2892" t="b">
        <v>0</v>
      </c>
      <c r="D2892">
        <v>24</v>
      </c>
      <c r="E2892" t="s">
        <v>4590</v>
      </c>
      <c r="G2892" t="s">
        <v>4590</v>
      </c>
    </row>
    <row r="2893" spans="1:7">
      <c r="A2893" t="s">
        <v>380</v>
      </c>
      <c r="B2893">
        <v>2014</v>
      </c>
      <c r="C2893" t="b">
        <v>0</v>
      </c>
      <c r="D2893">
        <v>25</v>
      </c>
      <c r="E2893" t="s">
        <v>4590</v>
      </c>
      <c r="G2893" t="s">
        <v>4590</v>
      </c>
    </row>
    <row r="2894" spans="1:7">
      <c r="A2894" t="s">
        <v>380</v>
      </c>
      <c r="B2894">
        <v>2014</v>
      </c>
      <c r="C2894" t="b">
        <v>0</v>
      </c>
      <c r="D2894">
        <v>26</v>
      </c>
      <c r="E2894" t="s">
        <v>4590</v>
      </c>
      <c r="G2894" t="s">
        <v>4590</v>
      </c>
    </row>
    <row r="2895" spans="1:7">
      <c r="A2895" t="s">
        <v>380</v>
      </c>
      <c r="B2895">
        <v>2014</v>
      </c>
      <c r="C2895" t="b">
        <v>0</v>
      </c>
      <c r="D2895">
        <v>27</v>
      </c>
      <c r="E2895" t="s">
        <v>4590</v>
      </c>
      <c r="G2895" t="s">
        <v>4590</v>
      </c>
    </row>
    <row r="2896" spans="1:7">
      <c r="A2896" t="s">
        <v>380</v>
      </c>
      <c r="B2896">
        <v>2014</v>
      </c>
      <c r="C2896" t="b">
        <v>0</v>
      </c>
      <c r="D2896">
        <v>28</v>
      </c>
      <c r="E2896" t="s">
        <v>4590</v>
      </c>
      <c r="G2896" t="s">
        <v>4590</v>
      </c>
    </row>
    <row r="2897" spans="1:7">
      <c r="A2897" t="s">
        <v>380</v>
      </c>
      <c r="B2897">
        <v>2014</v>
      </c>
      <c r="C2897" t="b">
        <v>0</v>
      </c>
      <c r="D2897">
        <v>29</v>
      </c>
      <c r="E2897" t="s">
        <v>4590</v>
      </c>
      <c r="G2897" t="s">
        <v>4590</v>
      </c>
    </row>
    <row r="2898" spans="1:7">
      <c r="A2898" t="s">
        <v>380</v>
      </c>
      <c r="B2898">
        <v>2014</v>
      </c>
      <c r="C2898" t="b">
        <v>0</v>
      </c>
      <c r="D2898">
        <v>30</v>
      </c>
      <c r="E2898" t="s">
        <v>4590</v>
      </c>
      <c r="G2898" t="s">
        <v>4590</v>
      </c>
    </row>
    <row r="2899" spans="1:7">
      <c r="A2899" t="s">
        <v>380</v>
      </c>
      <c r="B2899">
        <v>2014</v>
      </c>
      <c r="C2899" t="b">
        <v>0</v>
      </c>
      <c r="D2899">
        <v>31</v>
      </c>
      <c r="E2899" t="s">
        <v>4590</v>
      </c>
      <c r="G2899" t="s">
        <v>4590</v>
      </c>
    </row>
    <row r="2900" spans="1:7">
      <c r="A2900" t="s">
        <v>380</v>
      </c>
      <c r="B2900">
        <v>2014</v>
      </c>
      <c r="C2900" t="b">
        <v>0</v>
      </c>
      <c r="D2900">
        <v>32</v>
      </c>
      <c r="E2900" t="s">
        <v>4590</v>
      </c>
      <c r="G2900" t="s">
        <v>4590</v>
      </c>
    </row>
    <row r="2901" spans="1:7">
      <c r="A2901" t="s">
        <v>380</v>
      </c>
      <c r="B2901">
        <v>2014</v>
      </c>
      <c r="C2901" t="b">
        <v>0</v>
      </c>
      <c r="D2901">
        <v>33</v>
      </c>
      <c r="E2901" t="s">
        <v>4590</v>
      </c>
      <c r="G2901" t="s">
        <v>4590</v>
      </c>
    </row>
    <row r="2902" spans="1:7">
      <c r="A2902" t="s">
        <v>380</v>
      </c>
      <c r="B2902">
        <v>2014</v>
      </c>
      <c r="C2902" t="b">
        <v>0</v>
      </c>
      <c r="D2902">
        <v>34</v>
      </c>
      <c r="E2902" t="s">
        <v>4590</v>
      </c>
      <c r="G2902" t="s">
        <v>4590</v>
      </c>
    </row>
    <row r="2903" spans="1:7">
      <c r="A2903" t="s">
        <v>380</v>
      </c>
      <c r="B2903">
        <v>2014</v>
      </c>
      <c r="C2903" t="b">
        <v>0</v>
      </c>
      <c r="D2903">
        <v>35</v>
      </c>
      <c r="E2903" t="s">
        <v>4590</v>
      </c>
      <c r="G2903" t="s">
        <v>4590</v>
      </c>
    </row>
    <row r="2904" spans="1:7">
      <c r="A2904" t="s">
        <v>380</v>
      </c>
      <c r="B2904">
        <v>2014</v>
      </c>
      <c r="C2904" t="b">
        <v>0</v>
      </c>
      <c r="D2904">
        <v>36</v>
      </c>
      <c r="E2904" t="s">
        <v>4590</v>
      </c>
      <c r="G2904" t="s">
        <v>4590</v>
      </c>
    </row>
    <row r="2905" spans="1:7">
      <c r="A2905" t="s">
        <v>380</v>
      </c>
      <c r="B2905">
        <v>2014</v>
      </c>
      <c r="C2905" t="b">
        <v>0</v>
      </c>
      <c r="D2905">
        <v>37</v>
      </c>
      <c r="E2905" t="s">
        <v>4590</v>
      </c>
      <c r="G2905" t="s">
        <v>4590</v>
      </c>
    </row>
    <row r="2906" spans="1:7">
      <c r="A2906" t="s">
        <v>380</v>
      </c>
      <c r="B2906">
        <v>2014</v>
      </c>
      <c r="C2906" t="b">
        <v>0</v>
      </c>
      <c r="D2906">
        <v>38</v>
      </c>
      <c r="E2906" t="s">
        <v>4590</v>
      </c>
      <c r="G2906" t="s">
        <v>4590</v>
      </c>
    </row>
    <row r="2907" spans="1:7">
      <c r="A2907" t="s">
        <v>380</v>
      </c>
      <c r="B2907">
        <v>2014</v>
      </c>
      <c r="C2907" t="b">
        <v>0</v>
      </c>
      <c r="D2907">
        <v>39</v>
      </c>
      <c r="E2907" t="s">
        <v>4590</v>
      </c>
      <c r="G2907" t="s">
        <v>4590</v>
      </c>
    </row>
    <row r="2908" spans="1:7">
      <c r="A2908" t="s">
        <v>380</v>
      </c>
      <c r="B2908">
        <v>2014</v>
      </c>
      <c r="C2908" t="b">
        <v>0</v>
      </c>
      <c r="D2908">
        <v>40</v>
      </c>
      <c r="E2908" t="s">
        <v>4590</v>
      </c>
      <c r="G2908" t="s">
        <v>4590</v>
      </c>
    </row>
    <row r="2909" spans="1:7">
      <c r="A2909" t="s">
        <v>380</v>
      </c>
      <c r="B2909">
        <v>2014</v>
      </c>
      <c r="C2909" t="b">
        <v>0</v>
      </c>
      <c r="D2909">
        <v>41</v>
      </c>
      <c r="E2909" t="s">
        <v>4590</v>
      </c>
      <c r="G2909" t="s">
        <v>4590</v>
      </c>
    </row>
    <row r="2910" spans="1:7">
      <c r="A2910" t="s">
        <v>380</v>
      </c>
      <c r="B2910">
        <v>2014</v>
      </c>
      <c r="C2910" t="b">
        <v>0</v>
      </c>
      <c r="D2910">
        <v>42</v>
      </c>
      <c r="E2910" t="s">
        <v>4590</v>
      </c>
      <c r="G2910" t="s">
        <v>4590</v>
      </c>
    </row>
    <row r="2911" spans="1:7">
      <c r="A2911" t="s">
        <v>380</v>
      </c>
      <c r="B2911">
        <v>2014</v>
      </c>
      <c r="C2911" t="b">
        <v>0</v>
      </c>
      <c r="D2911">
        <v>43</v>
      </c>
      <c r="E2911" t="s">
        <v>4590</v>
      </c>
      <c r="G2911" t="s">
        <v>4590</v>
      </c>
    </row>
    <row r="2912" spans="1:7">
      <c r="A2912" t="s">
        <v>380</v>
      </c>
      <c r="B2912">
        <v>2014</v>
      </c>
      <c r="C2912" t="b">
        <v>0</v>
      </c>
      <c r="D2912">
        <v>44</v>
      </c>
      <c r="E2912" t="s">
        <v>4590</v>
      </c>
      <c r="G2912" t="s">
        <v>4590</v>
      </c>
    </row>
    <row r="2913" spans="1:7">
      <c r="A2913" t="s">
        <v>380</v>
      </c>
      <c r="B2913">
        <v>2014</v>
      </c>
      <c r="C2913" t="b">
        <v>0</v>
      </c>
      <c r="D2913">
        <v>45</v>
      </c>
      <c r="E2913" t="s">
        <v>4590</v>
      </c>
      <c r="G2913" t="s">
        <v>4590</v>
      </c>
    </row>
    <row r="2914" spans="1:7">
      <c r="A2914" t="s">
        <v>380</v>
      </c>
      <c r="B2914">
        <v>2014</v>
      </c>
      <c r="C2914" t="b">
        <v>0</v>
      </c>
      <c r="D2914">
        <v>46</v>
      </c>
      <c r="E2914" t="s">
        <v>4590</v>
      </c>
      <c r="G2914" t="s">
        <v>4590</v>
      </c>
    </row>
    <row r="2915" spans="1:7">
      <c r="A2915" t="s">
        <v>380</v>
      </c>
      <c r="B2915">
        <v>2014</v>
      </c>
      <c r="C2915" t="b">
        <v>0</v>
      </c>
      <c r="D2915">
        <v>47</v>
      </c>
      <c r="E2915" t="s">
        <v>4590</v>
      </c>
      <c r="G2915" t="s">
        <v>4590</v>
      </c>
    </row>
    <row r="2916" spans="1:7">
      <c r="A2916" t="s">
        <v>380</v>
      </c>
      <c r="B2916">
        <v>2014</v>
      </c>
      <c r="C2916" t="b">
        <v>0</v>
      </c>
      <c r="D2916">
        <v>48</v>
      </c>
      <c r="E2916" t="s">
        <v>4590</v>
      </c>
      <c r="G2916" t="s">
        <v>4590</v>
      </c>
    </row>
    <row r="2917" spans="1:7">
      <c r="A2917" t="s">
        <v>380</v>
      </c>
      <c r="B2917">
        <v>2014</v>
      </c>
      <c r="C2917" t="b">
        <v>0</v>
      </c>
      <c r="D2917">
        <v>49</v>
      </c>
      <c r="E2917" t="s">
        <v>4590</v>
      </c>
      <c r="G2917" t="s">
        <v>4590</v>
      </c>
    </row>
    <row r="2918" spans="1:7">
      <c r="A2918" t="s">
        <v>380</v>
      </c>
      <c r="B2918">
        <v>2014</v>
      </c>
      <c r="C2918" t="b">
        <v>0</v>
      </c>
      <c r="D2918">
        <v>50</v>
      </c>
      <c r="E2918" t="s">
        <v>4590</v>
      </c>
      <c r="G2918" t="s">
        <v>4590</v>
      </c>
    </row>
    <row r="2919" spans="1:7">
      <c r="A2919" t="s">
        <v>380</v>
      </c>
      <c r="B2919">
        <v>2014</v>
      </c>
      <c r="C2919" t="b">
        <v>0</v>
      </c>
      <c r="D2919">
        <v>51</v>
      </c>
      <c r="E2919" t="s">
        <v>4590</v>
      </c>
      <c r="G2919" t="s">
        <v>4590</v>
      </c>
    </row>
    <row r="2920" spans="1:7">
      <c r="A2920" t="s">
        <v>380</v>
      </c>
      <c r="B2920">
        <v>2014</v>
      </c>
      <c r="C2920" t="b">
        <v>0</v>
      </c>
      <c r="D2920">
        <v>52</v>
      </c>
      <c r="E2920" t="s">
        <v>4590</v>
      </c>
      <c r="G2920" t="s">
        <v>4590</v>
      </c>
    </row>
    <row r="2921" spans="1:7">
      <c r="A2921" t="s">
        <v>380</v>
      </c>
      <c r="B2921">
        <v>2014</v>
      </c>
      <c r="C2921" t="b">
        <v>0</v>
      </c>
      <c r="D2921">
        <v>53</v>
      </c>
      <c r="E2921" t="s">
        <v>4590</v>
      </c>
      <c r="G2921" t="s">
        <v>4590</v>
      </c>
    </row>
    <row r="2922" spans="1:7">
      <c r="A2922" t="s">
        <v>380</v>
      </c>
      <c r="B2922">
        <v>2014</v>
      </c>
      <c r="C2922" t="b">
        <v>0</v>
      </c>
      <c r="D2922">
        <v>54</v>
      </c>
      <c r="E2922" t="s">
        <v>4590</v>
      </c>
      <c r="G2922" t="s">
        <v>4590</v>
      </c>
    </row>
    <row r="2923" spans="1:7">
      <c r="A2923" t="s">
        <v>380</v>
      </c>
      <c r="B2923">
        <v>2014</v>
      </c>
      <c r="C2923" t="b">
        <v>0</v>
      </c>
      <c r="D2923">
        <v>55</v>
      </c>
      <c r="E2923" t="s">
        <v>4590</v>
      </c>
      <c r="G2923" t="s">
        <v>4590</v>
      </c>
    </row>
    <row r="2924" spans="1:7">
      <c r="A2924" t="s">
        <v>380</v>
      </c>
      <c r="B2924">
        <v>2014</v>
      </c>
      <c r="C2924" t="b">
        <v>0</v>
      </c>
      <c r="D2924">
        <v>56</v>
      </c>
      <c r="E2924" t="s">
        <v>4590</v>
      </c>
      <c r="G2924" t="s">
        <v>4590</v>
      </c>
    </row>
    <row r="2925" spans="1:7">
      <c r="A2925" t="s">
        <v>380</v>
      </c>
      <c r="B2925">
        <v>2014</v>
      </c>
      <c r="C2925" t="b">
        <v>0</v>
      </c>
      <c r="D2925">
        <v>57</v>
      </c>
      <c r="E2925" t="s">
        <v>4590</v>
      </c>
      <c r="G2925" t="s">
        <v>4590</v>
      </c>
    </row>
    <row r="2926" spans="1:7">
      <c r="A2926" t="s">
        <v>380</v>
      </c>
      <c r="B2926">
        <v>2014</v>
      </c>
      <c r="C2926" t="b">
        <v>0</v>
      </c>
      <c r="D2926">
        <v>58</v>
      </c>
      <c r="E2926" t="s">
        <v>4590</v>
      </c>
      <c r="G2926" t="s">
        <v>4590</v>
      </c>
    </row>
    <row r="2927" spans="1:7">
      <c r="A2927" t="s">
        <v>380</v>
      </c>
      <c r="B2927">
        <v>2014</v>
      </c>
      <c r="C2927" t="b">
        <v>0</v>
      </c>
      <c r="D2927">
        <v>59</v>
      </c>
      <c r="E2927" t="s">
        <v>4590</v>
      </c>
      <c r="G2927" t="s">
        <v>4590</v>
      </c>
    </row>
    <row r="2928" spans="1:7">
      <c r="A2928" t="s">
        <v>380</v>
      </c>
      <c r="B2928">
        <v>2014</v>
      </c>
      <c r="C2928" t="b">
        <v>0</v>
      </c>
      <c r="D2928">
        <v>60</v>
      </c>
      <c r="E2928" t="s">
        <v>4590</v>
      </c>
      <c r="G2928" t="s">
        <v>4590</v>
      </c>
    </row>
    <row r="2929" spans="1:7">
      <c r="A2929" t="s">
        <v>380</v>
      </c>
      <c r="B2929">
        <v>2014</v>
      </c>
      <c r="C2929" t="b">
        <v>0</v>
      </c>
      <c r="D2929">
        <v>61</v>
      </c>
      <c r="E2929" t="s">
        <v>4590</v>
      </c>
      <c r="G2929" t="s">
        <v>4590</v>
      </c>
    </row>
    <row r="2930" spans="1:7">
      <c r="A2930" t="s">
        <v>380</v>
      </c>
      <c r="B2930">
        <v>2014</v>
      </c>
      <c r="C2930" t="b">
        <v>0</v>
      </c>
      <c r="D2930">
        <v>62</v>
      </c>
      <c r="E2930" t="s">
        <v>4590</v>
      </c>
      <c r="G2930" t="s">
        <v>4590</v>
      </c>
    </row>
    <row r="2931" spans="1:7">
      <c r="A2931" t="s">
        <v>380</v>
      </c>
      <c r="B2931">
        <v>2014</v>
      </c>
      <c r="C2931" t="b">
        <v>0</v>
      </c>
      <c r="D2931">
        <v>63</v>
      </c>
      <c r="E2931" t="s">
        <v>4590</v>
      </c>
      <c r="G2931" t="s">
        <v>4590</v>
      </c>
    </row>
    <row r="2932" spans="1:7">
      <c r="A2932" t="s">
        <v>380</v>
      </c>
      <c r="B2932">
        <v>2014</v>
      </c>
      <c r="C2932" t="b">
        <v>0</v>
      </c>
      <c r="D2932">
        <v>64</v>
      </c>
      <c r="E2932" t="s">
        <v>4590</v>
      </c>
      <c r="G2932" t="s">
        <v>4590</v>
      </c>
    </row>
    <row r="2933" spans="1:7">
      <c r="A2933" t="s">
        <v>380</v>
      </c>
      <c r="B2933">
        <v>2014</v>
      </c>
      <c r="C2933" t="b">
        <v>0</v>
      </c>
      <c r="D2933">
        <v>65</v>
      </c>
      <c r="E2933" t="s">
        <v>4590</v>
      </c>
      <c r="G2933" t="s">
        <v>4590</v>
      </c>
    </row>
    <row r="2934" spans="1:7">
      <c r="A2934" t="s">
        <v>380</v>
      </c>
      <c r="B2934">
        <v>2014</v>
      </c>
      <c r="C2934" t="b">
        <v>0</v>
      </c>
      <c r="D2934">
        <v>66</v>
      </c>
      <c r="E2934" t="s">
        <v>4590</v>
      </c>
      <c r="G2934" t="s">
        <v>4590</v>
      </c>
    </row>
    <row r="2935" spans="1:7">
      <c r="A2935" t="s">
        <v>380</v>
      </c>
      <c r="B2935">
        <v>2014</v>
      </c>
      <c r="C2935" t="b">
        <v>0</v>
      </c>
      <c r="D2935">
        <v>67</v>
      </c>
      <c r="E2935" t="s">
        <v>4590</v>
      </c>
      <c r="G2935" t="s">
        <v>4590</v>
      </c>
    </row>
    <row r="2936" spans="1:7">
      <c r="A2936" t="s">
        <v>380</v>
      </c>
      <c r="B2936">
        <v>2014</v>
      </c>
      <c r="C2936" t="b">
        <v>0</v>
      </c>
      <c r="D2936">
        <v>68</v>
      </c>
      <c r="E2936" t="s">
        <v>4590</v>
      </c>
      <c r="G2936" t="s">
        <v>4590</v>
      </c>
    </row>
    <row r="2937" spans="1:7">
      <c r="A2937" t="s">
        <v>380</v>
      </c>
      <c r="B2937">
        <v>2014</v>
      </c>
      <c r="C2937" t="b">
        <v>0</v>
      </c>
      <c r="D2937">
        <v>69</v>
      </c>
      <c r="E2937" t="s">
        <v>4590</v>
      </c>
      <c r="G2937" t="s">
        <v>4590</v>
      </c>
    </row>
    <row r="2938" spans="1:7">
      <c r="A2938" t="s">
        <v>380</v>
      </c>
      <c r="B2938">
        <v>2014</v>
      </c>
      <c r="C2938" t="b">
        <v>0</v>
      </c>
      <c r="D2938">
        <v>70</v>
      </c>
      <c r="E2938" t="s">
        <v>4590</v>
      </c>
      <c r="G2938" t="s">
        <v>4590</v>
      </c>
    </row>
    <row r="2939" spans="1:7">
      <c r="A2939" t="s">
        <v>380</v>
      </c>
      <c r="B2939">
        <v>2014</v>
      </c>
      <c r="C2939" t="b">
        <v>0</v>
      </c>
      <c r="D2939">
        <v>71</v>
      </c>
      <c r="E2939" t="s">
        <v>4590</v>
      </c>
      <c r="G2939" t="s">
        <v>4590</v>
      </c>
    </row>
    <row r="2940" spans="1:7">
      <c r="A2940" t="s">
        <v>380</v>
      </c>
      <c r="B2940">
        <v>2014</v>
      </c>
      <c r="C2940" t="b">
        <v>0</v>
      </c>
      <c r="D2940">
        <v>72</v>
      </c>
      <c r="E2940" t="s">
        <v>4590</v>
      </c>
      <c r="G2940" t="s">
        <v>4590</v>
      </c>
    </row>
    <row r="2941" spans="1:7">
      <c r="A2941" t="s">
        <v>380</v>
      </c>
      <c r="B2941">
        <v>2014</v>
      </c>
      <c r="C2941" t="b">
        <v>0</v>
      </c>
      <c r="D2941">
        <v>73</v>
      </c>
      <c r="E2941" t="s">
        <v>4590</v>
      </c>
      <c r="G2941" t="s">
        <v>4590</v>
      </c>
    </row>
    <row r="2942" spans="1:7">
      <c r="A2942" t="s">
        <v>380</v>
      </c>
      <c r="B2942">
        <v>2015</v>
      </c>
      <c r="C2942" t="b">
        <v>0</v>
      </c>
      <c r="D2942">
        <v>1</v>
      </c>
      <c r="E2942" t="s">
        <v>4590</v>
      </c>
      <c r="G2942" t="s">
        <v>4590</v>
      </c>
    </row>
    <row r="2943" spans="1:7">
      <c r="A2943" t="s">
        <v>380</v>
      </c>
      <c r="B2943">
        <v>2015</v>
      </c>
      <c r="C2943" t="b">
        <v>0</v>
      </c>
      <c r="D2943">
        <v>2</v>
      </c>
      <c r="E2943" t="s">
        <v>4590</v>
      </c>
      <c r="G2943" t="s">
        <v>4590</v>
      </c>
    </row>
    <row r="2944" spans="1:7">
      <c r="A2944" t="s">
        <v>380</v>
      </c>
      <c r="B2944">
        <v>2015</v>
      </c>
      <c r="C2944" t="b">
        <v>0</v>
      </c>
      <c r="D2944">
        <v>3</v>
      </c>
      <c r="E2944" t="s">
        <v>4590</v>
      </c>
      <c r="F2944" t="s">
        <v>8009</v>
      </c>
      <c r="G2944" t="s">
        <v>4590</v>
      </c>
    </row>
    <row r="2945" spans="1:7">
      <c r="A2945" t="s">
        <v>380</v>
      </c>
      <c r="B2945">
        <v>2015</v>
      </c>
      <c r="C2945" t="b">
        <v>0</v>
      </c>
      <c r="D2945">
        <v>4</v>
      </c>
      <c r="E2945" t="s">
        <v>4590</v>
      </c>
      <c r="G2945" t="s">
        <v>4590</v>
      </c>
    </row>
    <row r="2946" spans="1:7">
      <c r="A2946" t="s">
        <v>380</v>
      </c>
      <c r="B2946">
        <v>2015</v>
      </c>
      <c r="C2946" t="b">
        <v>0</v>
      </c>
      <c r="D2946">
        <v>5</v>
      </c>
      <c r="E2946" t="s">
        <v>4590</v>
      </c>
      <c r="G2946" t="s">
        <v>4590</v>
      </c>
    </row>
    <row r="2947" spans="1:7">
      <c r="A2947" t="s">
        <v>380</v>
      </c>
      <c r="B2947">
        <v>2015</v>
      </c>
      <c r="C2947" t="b">
        <v>0</v>
      </c>
      <c r="D2947">
        <v>6</v>
      </c>
      <c r="E2947" t="s">
        <v>4590</v>
      </c>
      <c r="G2947" t="s">
        <v>4590</v>
      </c>
    </row>
    <row r="2948" spans="1:7">
      <c r="A2948" t="s">
        <v>380</v>
      </c>
      <c r="B2948">
        <v>2015</v>
      </c>
      <c r="C2948" t="b">
        <v>0</v>
      </c>
      <c r="D2948">
        <v>7</v>
      </c>
      <c r="E2948" t="s">
        <v>4590</v>
      </c>
      <c r="G2948" t="s">
        <v>4590</v>
      </c>
    </row>
    <row r="2949" spans="1:7">
      <c r="A2949" t="s">
        <v>380</v>
      </c>
      <c r="B2949">
        <v>2015</v>
      </c>
      <c r="C2949" t="b">
        <v>0</v>
      </c>
      <c r="D2949">
        <v>8</v>
      </c>
      <c r="E2949" t="s">
        <v>4590</v>
      </c>
      <c r="G2949" t="s">
        <v>4590</v>
      </c>
    </row>
    <row r="2950" spans="1:7">
      <c r="A2950" t="s">
        <v>380</v>
      </c>
      <c r="B2950">
        <v>2015</v>
      </c>
      <c r="C2950" t="b">
        <v>0</v>
      </c>
      <c r="D2950">
        <v>9</v>
      </c>
      <c r="E2950" t="s">
        <v>4590</v>
      </c>
      <c r="G2950" t="s">
        <v>4590</v>
      </c>
    </row>
    <row r="2951" spans="1:7">
      <c r="A2951" t="s">
        <v>380</v>
      </c>
      <c r="B2951">
        <v>2015</v>
      </c>
      <c r="C2951" t="b">
        <v>0</v>
      </c>
      <c r="D2951">
        <v>10</v>
      </c>
      <c r="E2951" t="s">
        <v>4590</v>
      </c>
      <c r="G2951" t="s">
        <v>4590</v>
      </c>
    </row>
    <row r="2952" spans="1:7">
      <c r="A2952" t="s">
        <v>380</v>
      </c>
      <c r="B2952">
        <v>2015</v>
      </c>
      <c r="C2952" t="b">
        <v>0</v>
      </c>
      <c r="D2952">
        <v>11</v>
      </c>
      <c r="E2952" t="s">
        <v>4590</v>
      </c>
      <c r="G2952" t="s">
        <v>4590</v>
      </c>
    </row>
    <row r="2953" spans="1:7">
      <c r="A2953" t="s">
        <v>380</v>
      </c>
      <c r="B2953">
        <v>2015</v>
      </c>
      <c r="C2953" t="b">
        <v>0</v>
      </c>
      <c r="D2953">
        <v>12</v>
      </c>
      <c r="E2953" t="s">
        <v>4590</v>
      </c>
      <c r="G2953" t="s">
        <v>4590</v>
      </c>
    </row>
    <row r="2954" spans="1:7">
      <c r="A2954" t="s">
        <v>380</v>
      </c>
      <c r="B2954">
        <v>2015</v>
      </c>
      <c r="C2954" t="b">
        <v>0</v>
      </c>
      <c r="D2954">
        <v>13</v>
      </c>
      <c r="E2954" t="s">
        <v>4590</v>
      </c>
      <c r="G2954" t="s">
        <v>4590</v>
      </c>
    </row>
    <row r="2955" spans="1:7">
      <c r="A2955" t="s">
        <v>380</v>
      </c>
      <c r="B2955">
        <v>2015</v>
      </c>
      <c r="C2955" t="b">
        <v>0</v>
      </c>
      <c r="D2955">
        <v>14</v>
      </c>
      <c r="E2955" t="s">
        <v>4590</v>
      </c>
      <c r="G2955" t="s">
        <v>4590</v>
      </c>
    </row>
    <row r="2956" spans="1:7">
      <c r="A2956" t="s">
        <v>380</v>
      </c>
      <c r="B2956">
        <v>2015</v>
      </c>
      <c r="C2956" t="b">
        <v>0</v>
      </c>
      <c r="D2956">
        <v>15</v>
      </c>
      <c r="E2956" t="s">
        <v>4590</v>
      </c>
      <c r="G2956" t="s">
        <v>4590</v>
      </c>
    </row>
    <row r="2957" spans="1:7">
      <c r="A2957" t="s">
        <v>380</v>
      </c>
      <c r="B2957">
        <v>2015</v>
      </c>
      <c r="C2957" t="b">
        <v>0</v>
      </c>
      <c r="D2957">
        <v>16</v>
      </c>
      <c r="E2957" t="s">
        <v>4590</v>
      </c>
      <c r="G2957" t="s">
        <v>4590</v>
      </c>
    </row>
    <row r="2958" spans="1:7">
      <c r="A2958" t="s">
        <v>380</v>
      </c>
      <c r="B2958">
        <v>2015</v>
      </c>
      <c r="C2958" t="b">
        <v>0</v>
      </c>
      <c r="D2958">
        <v>17</v>
      </c>
      <c r="E2958" t="s">
        <v>4590</v>
      </c>
      <c r="G2958" t="s">
        <v>4590</v>
      </c>
    </row>
    <row r="2959" spans="1:7">
      <c r="A2959" t="s">
        <v>380</v>
      </c>
      <c r="B2959">
        <v>2015</v>
      </c>
      <c r="C2959" t="b">
        <v>0</v>
      </c>
      <c r="D2959">
        <v>18</v>
      </c>
      <c r="E2959" t="s">
        <v>4590</v>
      </c>
      <c r="G2959" t="s">
        <v>4590</v>
      </c>
    </row>
    <row r="2960" spans="1:7">
      <c r="A2960" t="s">
        <v>380</v>
      </c>
      <c r="B2960">
        <v>2015</v>
      </c>
      <c r="C2960" t="b">
        <v>0</v>
      </c>
      <c r="D2960">
        <v>19</v>
      </c>
      <c r="E2960" t="s">
        <v>4590</v>
      </c>
      <c r="G2960" t="s">
        <v>4590</v>
      </c>
    </row>
    <row r="2961" spans="1:7">
      <c r="A2961" t="s">
        <v>380</v>
      </c>
      <c r="B2961">
        <v>2015</v>
      </c>
      <c r="C2961" t="b">
        <v>0</v>
      </c>
      <c r="D2961">
        <v>20</v>
      </c>
      <c r="E2961" t="s">
        <v>4590</v>
      </c>
      <c r="G2961" t="s">
        <v>4590</v>
      </c>
    </row>
    <row r="2962" spans="1:7">
      <c r="A2962" t="s">
        <v>380</v>
      </c>
      <c r="B2962">
        <v>2015</v>
      </c>
      <c r="C2962" t="b">
        <v>0</v>
      </c>
      <c r="D2962">
        <v>21</v>
      </c>
      <c r="E2962" t="s">
        <v>4590</v>
      </c>
      <c r="G2962" t="s">
        <v>4590</v>
      </c>
    </row>
    <row r="2963" spans="1:7">
      <c r="A2963" t="s">
        <v>380</v>
      </c>
      <c r="B2963">
        <v>2015</v>
      </c>
      <c r="C2963" t="b">
        <v>0</v>
      </c>
      <c r="D2963">
        <v>22</v>
      </c>
      <c r="E2963" t="s">
        <v>4590</v>
      </c>
      <c r="G2963" t="s">
        <v>4590</v>
      </c>
    </row>
    <row r="2964" spans="1:7">
      <c r="A2964" t="s">
        <v>380</v>
      </c>
      <c r="B2964">
        <v>2015</v>
      </c>
      <c r="C2964" t="b">
        <v>0</v>
      </c>
      <c r="D2964">
        <v>23</v>
      </c>
      <c r="E2964" t="s">
        <v>4590</v>
      </c>
      <c r="G2964" t="s">
        <v>4590</v>
      </c>
    </row>
    <row r="2965" spans="1:7">
      <c r="A2965" t="s">
        <v>380</v>
      </c>
      <c r="B2965">
        <v>2015</v>
      </c>
      <c r="C2965" t="b">
        <v>0</v>
      </c>
      <c r="D2965">
        <v>24</v>
      </c>
      <c r="E2965" t="s">
        <v>4590</v>
      </c>
      <c r="G2965" t="s">
        <v>4590</v>
      </c>
    </row>
    <row r="2966" spans="1:7">
      <c r="A2966" t="s">
        <v>380</v>
      </c>
      <c r="B2966">
        <v>2015</v>
      </c>
      <c r="C2966" t="b">
        <v>0</v>
      </c>
      <c r="D2966">
        <v>25</v>
      </c>
      <c r="E2966" t="s">
        <v>4590</v>
      </c>
      <c r="G2966" t="s">
        <v>4590</v>
      </c>
    </row>
    <row r="2967" spans="1:7">
      <c r="A2967" t="s">
        <v>380</v>
      </c>
      <c r="B2967">
        <v>2015</v>
      </c>
      <c r="C2967" t="b">
        <v>0</v>
      </c>
      <c r="D2967">
        <v>26</v>
      </c>
      <c r="E2967" t="s">
        <v>4590</v>
      </c>
      <c r="G2967" t="s">
        <v>4590</v>
      </c>
    </row>
    <row r="2968" spans="1:7">
      <c r="A2968" t="s">
        <v>380</v>
      </c>
      <c r="B2968">
        <v>2015</v>
      </c>
      <c r="C2968" t="b">
        <v>0</v>
      </c>
      <c r="D2968">
        <v>27</v>
      </c>
      <c r="E2968" t="s">
        <v>4590</v>
      </c>
      <c r="G2968" t="s">
        <v>4590</v>
      </c>
    </row>
    <row r="2969" spans="1:7">
      <c r="A2969" t="s">
        <v>380</v>
      </c>
      <c r="B2969">
        <v>2015</v>
      </c>
      <c r="C2969" t="b">
        <v>0</v>
      </c>
      <c r="D2969">
        <v>28</v>
      </c>
      <c r="E2969" t="s">
        <v>4590</v>
      </c>
      <c r="G2969" t="s">
        <v>4590</v>
      </c>
    </row>
    <row r="2970" spans="1:7">
      <c r="A2970" t="s">
        <v>380</v>
      </c>
      <c r="B2970">
        <v>2015</v>
      </c>
      <c r="C2970" t="b">
        <v>0</v>
      </c>
      <c r="D2970">
        <v>29</v>
      </c>
      <c r="E2970" t="s">
        <v>4590</v>
      </c>
      <c r="G2970" t="s">
        <v>4590</v>
      </c>
    </row>
    <row r="2971" spans="1:7">
      <c r="A2971" t="s">
        <v>380</v>
      </c>
      <c r="B2971">
        <v>2015</v>
      </c>
      <c r="C2971" t="b">
        <v>0</v>
      </c>
      <c r="D2971">
        <v>30</v>
      </c>
      <c r="E2971" t="s">
        <v>4590</v>
      </c>
      <c r="G2971" t="s">
        <v>4590</v>
      </c>
    </row>
    <row r="2972" spans="1:7">
      <c r="A2972" t="s">
        <v>380</v>
      </c>
      <c r="B2972">
        <v>2015</v>
      </c>
      <c r="C2972" t="b">
        <v>0</v>
      </c>
      <c r="D2972">
        <v>31</v>
      </c>
      <c r="E2972" t="s">
        <v>4590</v>
      </c>
      <c r="G2972" t="s">
        <v>4590</v>
      </c>
    </row>
    <row r="2973" spans="1:7">
      <c r="A2973" t="s">
        <v>380</v>
      </c>
      <c r="B2973">
        <v>2015</v>
      </c>
      <c r="C2973" t="b">
        <v>0</v>
      </c>
      <c r="D2973">
        <v>32</v>
      </c>
      <c r="E2973" t="s">
        <v>4590</v>
      </c>
      <c r="G2973" t="s">
        <v>4590</v>
      </c>
    </row>
    <row r="2974" spans="1:7">
      <c r="A2974" t="s">
        <v>380</v>
      </c>
      <c r="B2974">
        <v>2015</v>
      </c>
      <c r="C2974" t="b">
        <v>0</v>
      </c>
      <c r="D2974">
        <v>33</v>
      </c>
      <c r="E2974" t="s">
        <v>4590</v>
      </c>
      <c r="G2974" t="s">
        <v>4590</v>
      </c>
    </row>
    <row r="2975" spans="1:7">
      <c r="A2975" t="s">
        <v>380</v>
      </c>
      <c r="B2975">
        <v>2015</v>
      </c>
      <c r="C2975" t="b">
        <v>0</v>
      </c>
      <c r="D2975">
        <v>34</v>
      </c>
      <c r="E2975" t="s">
        <v>4590</v>
      </c>
      <c r="G2975" t="s">
        <v>4590</v>
      </c>
    </row>
    <row r="2976" spans="1:7">
      <c r="A2976" t="s">
        <v>380</v>
      </c>
      <c r="B2976">
        <v>2015</v>
      </c>
      <c r="C2976" t="b">
        <v>0</v>
      </c>
      <c r="D2976">
        <v>35</v>
      </c>
      <c r="E2976" t="s">
        <v>4590</v>
      </c>
      <c r="G2976" t="s">
        <v>4590</v>
      </c>
    </row>
    <row r="2977" spans="1:7">
      <c r="A2977" t="s">
        <v>380</v>
      </c>
      <c r="B2977">
        <v>2015</v>
      </c>
      <c r="C2977" t="b">
        <v>0</v>
      </c>
      <c r="D2977">
        <v>36</v>
      </c>
      <c r="E2977" t="s">
        <v>4590</v>
      </c>
      <c r="G2977" t="s">
        <v>4590</v>
      </c>
    </row>
    <row r="2978" spans="1:7">
      <c r="A2978" t="s">
        <v>380</v>
      </c>
      <c r="B2978">
        <v>2015</v>
      </c>
      <c r="C2978" t="b">
        <v>0</v>
      </c>
      <c r="D2978">
        <v>37</v>
      </c>
      <c r="E2978" t="s">
        <v>4590</v>
      </c>
      <c r="G2978" t="s">
        <v>4590</v>
      </c>
    </row>
    <row r="2979" spans="1:7">
      <c r="A2979" t="s">
        <v>380</v>
      </c>
      <c r="B2979">
        <v>2015</v>
      </c>
      <c r="C2979" t="b">
        <v>0</v>
      </c>
      <c r="D2979">
        <v>38</v>
      </c>
      <c r="E2979" t="s">
        <v>4590</v>
      </c>
      <c r="G2979" t="s">
        <v>4590</v>
      </c>
    </row>
    <row r="2980" spans="1:7">
      <c r="A2980" t="s">
        <v>380</v>
      </c>
      <c r="B2980">
        <v>2015</v>
      </c>
      <c r="C2980" t="b">
        <v>0</v>
      </c>
      <c r="D2980">
        <v>39</v>
      </c>
      <c r="E2980" t="s">
        <v>4590</v>
      </c>
      <c r="G2980" t="s">
        <v>4590</v>
      </c>
    </row>
    <row r="2981" spans="1:7">
      <c r="A2981" t="s">
        <v>380</v>
      </c>
      <c r="B2981">
        <v>2015</v>
      </c>
      <c r="C2981" t="b">
        <v>0</v>
      </c>
      <c r="D2981">
        <v>40</v>
      </c>
      <c r="E2981" t="s">
        <v>4590</v>
      </c>
      <c r="G2981" t="s">
        <v>4590</v>
      </c>
    </row>
    <row r="2982" spans="1:7">
      <c r="A2982" t="s">
        <v>380</v>
      </c>
      <c r="B2982">
        <v>2015</v>
      </c>
      <c r="C2982" t="b">
        <v>0</v>
      </c>
      <c r="D2982">
        <v>41</v>
      </c>
      <c r="E2982" t="s">
        <v>4590</v>
      </c>
      <c r="G2982" t="s">
        <v>4590</v>
      </c>
    </row>
    <row r="2983" spans="1:7">
      <c r="A2983" t="s">
        <v>380</v>
      </c>
      <c r="B2983">
        <v>2015</v>
      </c>
      <c r="C2983" t="b">
        <v>0</v>
      </c>
      <c r="D2983">
        <v>42</v>
      </c>
      <c r="E2983" t="s">
        <v>4590</v>
      </c>
      <c r="G2983" t="s">
        <v>4590</v>
      </c>
    </row>
    <row r="2984" spans="1:7">
      <c r="A2984" t="s">
        <v>380</v>
      </c>
      <c r="B2984">
        <v>2015</v>
      </c>
      <c r="C2984" t="b">
        <v>0</v>
      </c>
      <c r="D2984">
        <v>43</v>
      </c>
      <c r="E2984" t="s">
        <v>4590</v>
      </c>
      <c r="G2984" t="s">
        <v>4590</v>
      </c>
    </row>
    <row r="2985" spans="1:7">
      <c r="A2985" t="s">
        <v>380</v>
      </c>
      <c r="B2985">
        <v>2015</v>
      </c>
      <c r="C2985" t="b">
        <v>0</v>
      </c>
      <c r="D2985">
        <v>44</v>
      </c>
      <c r="E2985" t="s">
        <v>4590</v>
      </c>
      <c r="G2985" t="s">
        <v>4590</v>
      </c>
    </row>
    <row r="2986" spans="1:7">
      <c r="A2986" t="s">
        <v>380</v>
      </c>
      <c r="B2986">
        <v>2015</v>
      </c>
      <c r="C2986" t="b">
        <v>0</v>
      </c>
      <c r="D2986">
        <v>45</v>
      </c>
      <c r="E2986" t="s">
        <v>4590</v>
      </c>
      <c r="G2986" t="s">
        <v>4590</v>
      </c>
    </row>
    <row r="2987" spans="1:7">
      <c r="A2987" t="s">
        <v>380</v>
      </c>
      <c r="B2987">
        <v>2015</v>
      </c>
      <c r="C2987" t="b">
        <v>0</v>
      </c>
      <c r="D2987">
        <v>46</v>
      </c>
      <c r="E2987" t="s">
        <v>4590</v>
      </c>
      <c r="F2987" t="s">
        <v>8010</v>
      </c>
      <c r="G2987" t="s">
        <v>4590</v>
      </c>
    </row>
    <row r="2988" spans="1:7">
      <c r="A2988" t="s">
        <v>380</v>
      </c>
      <c r="B2988">
        <v>2015</v>
      </c>
      <c r="C2988" t="b">
        <v>0</v>
      </c>
      <c r="D2988">
        <v>47</v>
      </c>
      <c r="E2988" t="s">
        <v>4590</v>
      </c>
      <c r="G2988" t="s">
        <v>4590</v>
      </c>
    </row>
    <row r="2989" spans="1:7">
      <c r="A2989" t="s">
        <v>380</v>
      </c>
      <c r="B2989">
        <v>2015</v>
      </c>
      <c r="C2989" t="b">
        <v>0</v>
      </c>
      <c r="D2989">
        <v>48</v>
      </c>
      <c r="E2989" t="s">
        <v>4590</v>
      </c>
      <c r="G2989" t="s">
        <v>4590</v>
      </c>
    </row>
    <row r="2990" spans="1:7">
      <c r="A2990" t="s">
        <v>380</v>
      </c>
      <c r="B2990">
        <v>2015</v>
      </c>
      <c r="C2990" t="b">
        <v>0</v>
      </c>
      <c r="D2990">
        <v>49</v>
      </c>
      <c r="E2990" t="s">
        <v>4590</v>
      </c>
      <c r="G2990" t="s">
        <v>4590</v>
      </c>
    </row>
    <row r="2991" spans="1:7">
      <c r="A2991" t="s">
        <v>380</v>
      </c>
      <c r="B2991">
        <v>2015</v>
      </c>
      <c r="C2991" t="b">
        <v>0</v>
      </c>
      <c r="D2991">
        <v>50</v>
      </c>
      <c r="E2991" t="s">
        <v>4590</v>
      </c>
      <c r="G2991" t="s">
        <v>4590</v>
      </c>
    </row>
    <row r="2992" spans="1:7">
      <c r="A2992" t="s">
        <v>380</v>
      </c>
      <c r="B2992">
        <v>2015</v>
      </c>
      <c r="C2992" t="b">
        <v>0</v>
      </c>
      <c r="D2992">
        <v>51</v>
      </c>
      <c r="E2992" t="s">
        <v>4590</v>
      </c>
      <c r="G2992" t="s">
        <v>4590</v>
      </c>
    </row>
    <row r="2993" spans="1:7">
      <c r="A2993" t="s">
        <v>380</v>
      </c>
      <c r="B2993">
        <v>2015</v>
      </c>
      <c r="C2993" t="b">
        <v>0</v>
      </c>
      <c r="D2993">
        <v>52</v>
      </c>
      <c r="E2993" t="s">
        <v>4590</v>
      </c>
      <c r="G2993" t="s">
        <v>4590</v>
      </c>
    </row>
    <row r="2994" spans="1:7">
      <c r="A2994" t="s">
        <v>380</v>
      </c>
      <c r="B2994">
        <v>2015</v>
      </c>
      <c r="C2994" t="b">
        <v>0</v>
      </c>
      <c r="D2994">
        <v>53</v>
      </c>
      <c r="E2994" t="s">
        <v>4590</v>
      </c>
      <c r="G2994" t="s">
        <v>4590</v>
      </c>
    </row>
    <row r="2995" spans="1:7">
      <c r="A2995" t="s">
        <v>380</v>
      </c>
      <c r="B2995">
        <v>2015</v>
      </c>
      <c r="C2995" t="b">
        <v>0</v>
      </c>
      <c r="D2995">
        <v>54</v>
      </c>
      <c r="E2995" t="s">
        <v>4590</v>
      </c>
      <c r="G2995" t="s">
        <v>4590</v>
      </c>
    </row>
    <row r="2996" spans="1:7">
      <c r="A2996" t="s">
        <v>380</v>
      </c>
      <c r="B2996">
        <v>2015</v>
      </c>
      <c r="C2996" t="b">
        <v>0</v>
      </c>
      <c r="D2996">
        <v>55</v>
      </c>
      <c r="E2996" t="s">
        <v>4590</v>
      </c>
      <c r="G2996" t="s">
        <v>4590</v>
      </c>
    </row>
    <row r="2997" spans="1:7">
      <c r="A2997" t="s">
        <v>380</v>
      </c>
      <c r="B2997">
        <v>2015</v>
      </c>
      <c r="C2997" t="b">
        <v>0</v>
      </c>
      <c r="D2997">
        <v>56</v>
      </c>
      <c r="E2997" t="s">
        <v>4590</v>
      </c>
      <c r="G2997" t="s">
        <v>4590</v>
      </c>
    </row>
    <row r="2998" spans="1:7">
      <c r="A2998" t="s">
        <v>380</v>
      </c>
      <c r="B2998">
        <v>2015</v>
      </c>
      <c r="C2998" t="b">
        <v>0</v>
      </c>
      <c r="D2998">
        <v>57</v>
      </c>
      <c r="E2998" t="s">
        <v>4590</v>
      </c>
      <c r="G2998" t="s">
        <v>4590</v>
      </c>
    </row>
    <row r="2999" spans="1:7">
      <c r="A2999" t="s">
        <v>380</v>
      </c>
      <c r="B2999">
        <v>2015</v>
      </c>
      <c r="C2999" t="b">
        <v>0</v>
      </c>
      <c r="D2999">
        <v>58</v>
      </c>
      <c r="E2999" t="s">
        <v>4590</v>
      </c>
      <c r="F2999" t="s">
        <v>8011</v>
      </c>
      <c r="G2999" t="s">
        <v>4590</v>
      </c>
    </row>
    <row r="3000" spans="1:7">
      <c r="A3000" t="s">
        <v>380</v>
      </c>
      <c r="B3000">
        <v>2015</v>
      </c>
      <c r="C3000" t="b">
        <v>0</v>
      </c>
      <c r="D3000">
        <v>59</v>
      </c>
      <c r="E3000" t="s">
        <v>4590</v>
      </c>
      <c r="G3000" t="s">
        <v>4590</v>
      </c>
    </row>
    <row r="3001" spans="1:7">
      <c r="A3001" t="s">
        <v>380</v>
      </c>
      <c r="B3001">
        <v>2015</v>
      </c>
      <c r="C3001" t="b">
        <v>0</v>
      </c>
      <c r="D3001">
        <v>60</v>
      </c>
      <c r="E3001" t="s">
        <v>4590</v>
      </c>
      <c r="G3001" t="s">
        <v>4590</v>
      </c>
    </row>
    <row r="3002" spans="1:7">
      <c r="A3002" t="s">
        <v>380</v>
      </c>
      <c r="B3002">
        <v>2015</v>
      </c>
      <c r="C3002" t="b">
        <v>0</v>
      </c>
      <c r="D3002">
        <v>61</v>
      </c>
      <c r="E3002" t="s">
        <v>4590</v>
      </c>
      <c r="G3002" t="s">
        <v>4590</v>
      </c>
    </row>
    <row r="3003" spans="1:7">
      <c r="A3003" t="s">
        <v>380</v>
      </c>
      <c r="B3003">
        <v>2015</v>
      </c>
      <c r="C3003" t="b">
        <v>0</v>
      </c>
      <c r="D3003">
        <v>62</v>
      </c>
      <c r="E3003" t="s">
        <v>4590</v>
      </c>
      <c r="F3003" t="s">
        <v>8011</v>
      </c>
      <c r="G3003" t="s">
        <v>4590</v>
      </c>
    </row>
    <row r="3004" spans="1:7">
      <c r="A3004" t="s">
        <v>380</v>
      </c>
      <c r="B3004">
        <v>2015</v>
      </c>
      <c r="C3004" t="b">
        <v>0</v>
      </c>
      <c r="D3004">
        <v>63</v>
      </c>
      <c r="E3004" t="s">
        <v>4590</v>
      </c>
      <c r="G3004" t="s">
        <v>4590</v>
      </c>
    </row>
    <row r="3005" spans="1:7">
      <c r="A3005" t="s">
        <v>380</v>
      </c>
      <c r="B3005">
        <v>2015</v>
      </c>
      <c r="C3005" t="b">
        <v>0</v>
      </c>
      <c r="D3005">
        <v>64</v>
      </c>
      <c r="E3005" t="s">
        <v>4590</v>
      </c>
      <c r="G3005" t="s">
        <v>4590</v>
      </c>
    </row>
    <row r="3006" spans="1:7">
      <c r="A3006" t="s">
        <v>380</v>
      </c>
      <c r="B3006">
        <v>2015</v>
      </c>
      <c r="C3006" t="b">
        <v>0</v>
      </c>
      <c r="D3006">
        <v>65</v>
      </c>
      <c r="E3006" t="s">
        <v>4590</v>
      </c>
      <c r="G3006" t="s">
        <v>4590</v>
      </c>
    </row>
    <row r="3007" spans="1:7">
      <c r="A3007" t="s">
        <v>380</v>
      </c>
      <c r="B3007">
        <v>2015</v>
      </c>
      <c r="C3007" t="b">
        <v>0</v>
      </c>
      <c r="D3007">
        <v>66</v>
      </c>
      <c r="E3007" t="s">
        <v>4590</v>
      </c>
      <c r="G3007" t="s">
        <v>4590</v>
      </c>
    </row>
    <row r="3008" spans="1:7">
      <c r="A3008" t="s">
        <v>380</v>
      </c>
      <c r="B3008">
        <v>2015</v>
      </c>
      <c r="C3008" t="b">
        <v>0</v>
      </c>
      <c r="D3008">
        <v>67</v>
      </c>
      <c r="E3008" t="s">
        <v>4590</v>
      </c>
      <c r="G3008" t="s">
        <v>4590</v>
      </c>
    </row>
    <row r="3009" spans="1:7">
      <c r="A3009" t="s">
        <v>380</v>
      </c>
      <c r="B3009">
        <v>2015</v>
      </c>
      <c r="C3009" t="b">
        <v>0</v>
      </c>
      <c r="D3009">
        <v>68</v>
      </c>
      <c r="E3009" t="s">
        <v>4590</v>
      </c>
      <c r="G3009" t="s">
        <v>4590</v>
      </c>
    </row>
    <row r="3010" spans="1:7">
      <c r="A3010" t="s">
        <v>380</v>
      </c>
      <c r="B3010">
        <v>2015</v>
      </c>
      <c r="C3010" t="b">
        <v>0</v>
      </c>
      <c r="D3010">
        <v>69</v>
      </c>
      <c r="E3010" t="s">
        <v>4590</v>
      </c>
      <c r="G3010" t="s">
        <v>4590</v>
      </c>
    </row>
    <row r="3011" spans="1:7">
      <c r="A3011" t="s">
        <v>380</v>
      </c>
      <c r="B3011">
        <v>2015</v>
      </c>
      <c r="C3011" t="b">
        <v>0</v>
      </c>
      <c r="D3011">
        <v>70</v>
      </c>
      <c r="E3011" t="s">
        <v>4590</v>
      </c>
      <c r="G3011" t="s">
        <v>4590</v>
      </c>
    </row>
    <row r="3012" spans="1:7">
      <c r="A3012" t="s">
        <v>380</v>
      </c>
      <c r="B3012">
        <v>2015</v>
      </c>
      <c r="C3012" t="b">
        <v>0</v>
      </c>
      <c r="D3012">
        <v>71</v>
      </c>
      <c r="E3012" t="s">
        <v>4590</v>
      </c>
      <c r="G3012" t="s">
        <v>4590</v>
      </c>
    </row>
    <row r="3013" spans="1:7">
      <c r="A3013" t="s">
        <v>380</v>
      </c>
      <c r="B3013">
        <v>2015</v>
      </c>
      <c r="C3013" t="b">
        <v>0</v>
      </c>
      <c r="D3013">
        <v>72</v>
      </c>
      <c r="E3013" t="s">
        <v>4590</v>
      </c>
      <c r="G3013" t="s">
        <v>4590</v>
      </c>
    </row>
    <row r="3014" spans="1:7">
      <c r="A3014" t="s">
        <v>380</v>
      </c>
      <c r="B3014">
        <v>2015</v>
      </c>
      <c r="C3014" t="b">
        <v>0</v>
      </c>
      <c r="D3014">
        <v>73</v>
      </c>
      <c r="E3014" t="s">
        <v>4590</v>
      </c>
      <c r="G3014" t="s">
        <v>4590</v>
      </c>
    </row>
    <row r="3015" spans="1:7">
      <c r="A3015" t="s">
        <v>380</v>
      </c>
      <c r="B3015">
        <v>2016</v>
      </c>
      <c r="C3015" t="b">
        <v>0</v>
      </c>
      <c r="D3015">
        <v>1</v>
      </c>
      <c r="E3015" t="s">
        <v>4590</v>
      </c>
      <c r="G3015" t="s">
        <v>4590</v>
      </c>
    </row>
    <row r="3016" spans="1:7">
      <c r="A3016" t="s">
        <v>380</v>
      </c>
      <c r="B3016">
        <v>2016</v>
      </c>
      <c r="C3016" t="b">
        <v>0</v>
      </c>
      <c r="D3016">
        <v>2</v>
      </c>
      <c r="E3016" t="s">
        <v>4590</v>
      </c>
      <c r="G3016" t="s">
        <v>4590</v>
      </c>
    </row>
    <row r="3017" spans="1:7">
      <c r="A3017" t="s">
        <v>380</v>
      </c>
      <c r="B3017">
        <v>2016</v>
      </c>
      <c r="C3017" t="b">
        <v>0</v>
      </c>
      <c r="D3017">
        <v>3</v>
      </c>
      <c r="E3017" t="s">
        <v>4590</v>
      </c>
      <c r="G3017" t="s">
        <v>4590</v>
      </c>
    </row>
    <row r="3018" spans="1:7">
      <c r="A3018" t="s">
        <v>380</v>
      </c>
      <c r="B3018">
        <v>2016</v>
      </c>
      <c r="C3018" t="b">
        <v>0</v>
      </c>
      <c r="D3018">
        <v>4</v>
      </c>
      <c r="E3018" t="s">
        <v>4590</v>
      </c>
      <c r="G3018" t="s">
        <v>4590</v>
      </c>
    </row>
    <row r="3019" spans="1:7">
      <c r="A3019" t="s">
        <v>380</v>
      </c>
      <c r="B3019">
        <v>2016</v>
      </c>
      <c r="C3019" t="b">
        <v>0</v>
      </c>
      <c r="D3019">
        <v>5</v>
      </c>
      <c r="E3019" t="s">
        <v>4590</v>
      </c>
      <c r="G3019" t="s">
        <v>4590</v>
      </c>
    </row>
    <row r="3020" spans="1:7">
      <c r="A3020" t="s">
        <v>380</v>
      </c>
      <c r="B3020">
        <v>2016</v>
      </c>
      <c r="C3020" t="b">
        <v>0</v>
      </c>
      <c r="D3020">
        <v>6</v>
      </c>
      <c r="E3020" t="s">
        <v>4590</v>
      </c>
      <c r="G3020" t="s">
        <v>4590</v>
      </c>
    </row>
    <row r="3021" spans="1:7">
      <c r="A3021" t="s">
        <v>380</v>
      </c>
      <c r="B3021">
        <v>2016</v>
      </c>
      <c r="C3021" t="b">
        <v>0</v>
      </c>
      <c r="D3021">
        <v>7</v>
      </c>
      <c r="E3021" t="s">
        <v>4590</v>
      </c>
      <c r="G3021" t="s">
        <v>4590</v>
      </c>
    </row>
    <row r="3022" spans="1:7">
      <c r="A3022" t="s">
        <v>380</v>
      </c>
      <c r="B3022">
        <v>2016</v>
      </c>
      <c r="C3022" t="b">
        <v>0</v>
      </c>
      <c r="D3022">
        <v>8</v>
      </c>
      <c r="E3022" t="s">
        <v>4590</v>
      </c>
      <c r="F3022" t="s">
        <v>8012</v>
      </c>
      <c r="G3022" t="s">
        <v>4590</v>
      </c>
    </row>
    <row r="3023" spans="1:7">
      <c r="A3023" t="s">
        <v>380</v>
      </c>
      <c r="B3023">
        <v>2016</v>
      </c>
      <c r="C3023" t="b">
        <v>0</v>
      </c>
      <c r="D3023">
        <v>9</v>
      </c>
      <c r="E3023" t="s">
        <v>4590</v>
      </c>
      <c r="G3023" t="s">
        <v>4590</v>
      </c>
    </row>
    <row r="3024" spans="1:7">
      <c r="A3024" t="s">
        <v>380</v>
      </c>
      <c r="B3024">
        <v>2016</v>
      </c>
      <c r="C3024" t="b">
        <v>0</v>
      </c>
      <c r="D3024">
        <v>10</v>
      </c>
      <c r="E3024" t="s">
        <v>4590</v>
      </c>
      <c r="G3024" t="s">
        <v>4590</v>
      </c>
    </row>
    <row r="3025" spans="1:7">
      <c r="A3025" t="s">
        <v>380</v>
      </c>
      <c r="B3025">
        <v>2016</v>
      </c>
      <c r="C3025" t="b">
        <v>0</v>
      </c>
      <c r="D3025">
        <v>11</v>
      </c>
      <c r="E3025" t="s">
        <v>4590</v>
      </c>
      <c r="G3025" t="s">
        <v>4590</v>
      </c>
    </row>
    <row r="3026" spans="1:7">
      <c r="A3026" t="s">
        <v>380</v>
      </c>
      <c r="B3026">
        <v>2016</v>
      </c>
      <c r="C3026" t="b">
        <v>0</v>
      </c>
      <c r="D3026">
        <v>12</v>
      </c>
      <c r="E3026" t="s">
        <v>4590</v>
      </c>
      <c r="G3026" t="s">
        <v>4590</v>
      </c>
    </row>
    <row r="3027" spans="1:7">
      <c r="A3027" t="s">
        <v>380</v>
      </c>
      <c r="B3027">
        <v>2016</v>
      </c>
      <c r="C3027" t="b">
        <v>0</v>
      </c>
      <c r="D3027">
        <v>13</v>
      </c>
      <c r="E3027" t="s">
        <v>4590</v>
      </c>
      <c r="G3027" t="s">
        <v>4590</v>
      </c>
    </row>
    <row r="3028" spans="1:7">
      <c r="A3028" t="s">
        <v>380</v>
      </c>
      <c r="B3028">
        <v>2016</v>
      </c>
      <c r="C3028" t="b">
        <v>0</v>
      </c>
      <c r="D3028">
        <v>14</v>
      </c>
      <c r="E3028" t="s">
        <v>4590</v>
      </c>
      <c r="G3028" t="s">
        <v>4590</v>
      </c>
    </row>
    <row r="3029" spans="1:7">
      <c r="A3029" t="s">
        <v>380</v>
      </c>
      <c r="B3029">
        <v>2016</v>
      </c>
      <c r="C3029" t="b">
        <v>0</v>
      </c>
      <c r="D3029">
        <v>15</v>
      </c>
      <c r="E3029" t="s">
        <v>4590</v>
      </c>
      <c r="G3029" t="s">
        <v>4590</v>
      </c>
    </row>
    <row r="3030" spans="1:7">
      <c r="A3030" t="s">
        <v>380</v>
      </c>
      <c r="B3030">
        <v>2016</v>
      </c>
      <c r="C3030" t="b">
        <v>0</v>
      </c>
      <c r="D3030">
        <v>16</v>
      </c>
      <c r="E3030" t="s">
        <v>4590</v>
      </c>
      <c r="G3030" t="s">
        <v>4590</v>
      </c>
    </row>
    <row r="3031" spans="1:7">
      <c r="A3031" t="s">
        <v>380</v>
      </c>
      <c r="B3031">
        <v>2016</v>
      </c>
      <c r="C3031" t="b">
        <v>0</v>
      </c>
      <c r="D3031">
        <v>17</v>
      </c>
      <c r="E3031" t="s">
        <v>4590</v>
      </c>
      <c r="G3031" t="s">
        <v>4590</v>
      </c>
    </row>
    <row r="3032" spans="1:7">
      <c r="A3032" t="s">
        <v>380</v>
      </c>
      <c r="B3032">
        <v>2016</v>
      </c>
      <c r="C3032" t="b">
        <v>0</v>
      </c>
      <c r="D3032">
        <v>18</v>
      </c>
      <c r="E3032" t="s">
        <v>4590</v>
      </c>
      <c r="G3032" t="s">
        <v>4590</v>
      </c>
    </row>
    <row r="3033" spans="1:7">
      <c r="A3033" t="s">
        <v>380</v>
      </c>
      <c r="B3033">
        <v>2016</v>
      </c>
      <c r="C3033" t="b">
        <v>0</v>
      </c>
      <c r="D3033">
        <v>19</v>
      </c>
      <c r="E3033" t="s">
        <v>4590</v>
      </c>
      <c r="G3033" t="s">
        <v>4590</v>
      </c>
    </row>
    <row r="3034" spans="1:7">
      <c r="A3034" t="s">
        <v>380</v>
      </c>
      <c r="B3034">
        <v>2016</v>
      </c>
      <c r="C3034" t="b">
        <v>0</v>
      </c>
      <c r="D3034">
        <v>20</v>
      </c>
      <c r="E3034" t="s">
        <v>4590</v>
      </c>
      <c r="G3034" t="s">
        <v>4590</v>
      </c>
    </row>
    <row r="3035" spans="1:7">
      <c r="A3035" t="s">
        <v>380</v>
      </c>
      <c r="B3035">
        <v>2016</v>
      </c>
      <c r="C3035" t="b">
        <v>0</v>
      </c>
      <c r="D3035">
        <v>21</v>
      </c>
      <c r="E3035" t="s">
        <v>4590</v>
      </c>
      <c r="G3035" t="s">
        <v>4590</v>
      </c>
    </row>
    <row r="3036" spans="1:7">
      <c r="A3036" t="s">
        <v>380</v>
      </c>
      <c r="B3036">
        <v>2016</v>
      </c>
      <c r="C3036" t="b">
        <v>0</v>
      </c>
      <c r="D3036">
        <v>22</v>
      </c>
      <c r="E3036" t="s">
        <v>4590</v>
      </c>
      <c r="G3036" t="s">
        <v>4590</v>
      </c>
    </row>
    <row r="3037" spans="1:7">
      <c r="A3037" t="s">
        <v>380</v>
      </c>
      <c r="B3037">
        <v>2016</v>
      </c>
      <c r="C3037" t="b">
        <v>0</v>
      </c>
      <c r="D3037">
        <v>23</v>
      </c>
      <c r="E3037" t="s">
        <v>4590</v>
      </c>
      <c r="G3037" t="s">
        <v>4590</v>
      </c>
    </row>
    <row r="3038" spans="1:7">
      <c r="A3038" t="s">
        <v>380</v>
      </c>
      <c r="B3038">
        <v>2016</v>
      </c>
      <c r="C3038" t="b">
        <v>0</v>
      </c>
      <c r="D3038">
        <v>24</v>
      </c>
      <c r="E3038" t="s">
        <v>4590</v>
      </c>
      <c r="G3038" t="s">
        <v>4590</v>
      </c>
    </row>
    <row r="3039" spans="1:7">
      <c r="A3039" t="s">
        <v>380</v>
      </c>
      <c r="B3039">
        <v>2016</v>
      </c>
      <c r="C3039" t="b">
        <v>0</v>
      </c>
      <c r="D3039">
        <v>25</v>
      </c>
      <c r="E3039" t="s">
        <v>4590</v>
      </c>
      <c r="G3039" t="s">
        <v>4590</v>
      </c>
    </row>
    <row r="3040" spans="1:7">
      <c r="A3040" t="s">
        <v>380</v>
      </c>
      <c r="B3040">
        <v>2016</v>
      </c>
      <c r="C3040" t="b">
        <v>0</v>
      </c>
      <c r="D3040">
        <v>26</v>
      </c>
      <c r="E3040" t="s">
        <v>4590</v>
      </c>
      <c r="G3040" t="s">
        <v>4590</v>
      </c>
    </row>
    <row r="3041" spans="1:7">
      <c r="A3041" t="s">
        <v>380</v>
      </c>
      <c r="B3041">
        <v>2016</v>
      </c>
      <c r="C3041" t="b">
        <v>0</v>
      </c>
      <c r="D3041">
        <v>27</v>
      </c>
      <c r="E3041" t="s">
        <v>4590</v>
      </c>
      <c r="G3041" t="s">
        <v>4590</v>
      </c>
    </row>
    <row r="3042" spans="1:7">
      <c r="A3042" t="s">
        <v>380</v>
      </c>
      <c r="B3042">
        <v>2016</v>
      </c>
      <c r="C3042" t="b">
        <v>0</v>
      </c>
      <c r="D3042">
        <v>28</v>
      </c>
      <c r="E3042" t="s">
        <v>4590</v>
      </c>
      <c r="G3042" t="s">
        <v>4590</v>
      </c>
    </row>
    <row r="3043" spans="1:7">
      <c r="A3043" t="s">
        <v>380</v>
      </c>
      <c r="B3043">
        <v>2016</v>
      </c>
      <c r="C3043" t="b">
        <v>0</v>
      </c>
      <c r="D3043">
        <v>29</v>
      </c>
      <c r="E3043" t="s">
        <v>4590</v>
      </c>
      <c r="G3043" t="s">
        <v>4590</v>
      </c>
    </row>
    <row r="3044" spans="1:7">
      <c r="A3044" t="s">
        <v>380</v>
      </c>
      <c r="B3044">
        <v>2016</v>
      </c>
      <c r="C3044" t="b">
        <v>0</v>
      </c>
      <c r="D3044">
        <v>30</v>
      </c>
      <c r="E3044" t="s">
        <v>4590</v>
      </c>
      <c r="G3044" t="s">
        <v>4590</v>
      </c>
    </row>
    <row r="3045" spans="1:7">
      <c r="A3045" t="s">
        <v>380</v>
      </c>
      <c r="B3045">
        <v>2016</v>
      </c>
      <c r="C3045" t="b">
        <v>0</v>
      </c>
      <c r="D3045">
        <v>31</v>
      </c>
      <c r="E3045" t="s">
        <v>4590</v>
      </c>
      <c r="G3045" t="s">
        <v>4590</v>
      </c>
    </row>
    <row r="3046" spans="1:7">
      <c r="A3046" t="s">
        <v>380</v>
      </c>
      <c r="B3046">
        <v>2016</v>
      </c>
      <c r="C3046" t="b">
        <v>0</v>
      </c>
      <c r="D3046">
        <v>32</v>
      </c>
      <c r="E3046" t="s">
        <v>4590</v>
      </c>
      <c r="G3046" t="s">
        <v>4590</v>
      </c>
    </row>
    <row r="3047" spans="1:7">
      <c r="A3047" t="s">
        <v>380</v>
      </c>
      <c r="B3047">
        <v>2016</v>
      </c>
      <c r="C3047" t="b">
        <v>0</v>
      </c>
      <c r="D3047">
        <v>33</v>
      </c>
      <c r="E3047" t="s">
        <v>4590</v>
      </c>
      <c r="G3047" t="s">
        <v>4590</v>
      </c>
    </row>
    <row r="3048" spans="1:7">
      <c r="A3048" t="s">
        <v>380</v>
      </c>
      <c r="B3048">
        <v>2016</v>
      </c>
      <c r="C3048" t="b">
        <v>0</v>
      </c>
      <c r="D3048">
        <v>34</v>
      </c>
      <c r="E3048" t="s">
        <v>4590</v>
      </c>
      <c r="G3048" t="s">
        <v>4590</v>
      </c>
    </row>
    <row r="3049" spans="1:7">
      <c r="A3049" t="s">
        <v>380</v>
      </c>
      <c r="B3049">
        <v>2016</v>
      </c>
      <c r="C3049" t="b">
        <v>0</v>
      </c>
      <c r="D3049">
        <v>35</v>
      </c>
      <c r="E3049" t="s">
        <v>4590</v>
      </c>
      <c r="G3049" t="s">
        <v>4590</v>
      </c>
    </row>
    <row r="3050" spans="1:7">
      <c r="A3050" t="s">
        <v>380</v>
      </c>
      <c r="B3050">
        <v>2016</v>
      </c>
      <c r="C3050" t="b">
        <v>0</v>
      </c>
      <c r="D3050">
        <v>36</v>
      </c>
      <c r="E3050" t="s">
        <v>4590</v>
      </c>
      <c r="G3050" t="s">
        <v>4590</v>
      </c>
    </row>
    <row r="3051" spans="1:7">
      <c r="A3051" t="s">
        <v>380</v>
      </c>
      <c r="B3051">
        <v>2016</v>
      </c>
      <c r="C3051" t="b">
        <v>0</v>
      </c>
      <c r="D3051">
        <v>37</v>
      </c>
      <c r="E3051" t="s">
        <v>4590</v>
      </c>
      <c r="G3051" t="s">
        <v>4590</v>
      </c>
    </row>
    <row r="3052" spans="1:7">
      <c r="A3052" t="s">
        <v>380</v>
      </c>
      <c r="B3052">
        <v>2016</v>
      </c>
      <c r="C3052" t="b">
        <v>0</v>
      </c>
      <c r="D3052">
        <v>38</v>
      </c>
      <c r="E3052" t="s">
        <v>4590</v>
      </c>
      <c r="G3052" t="s">
        <v>4590</v>
      </c>
    </row>
    <row r="3053" spans="1:7">
      <c r="A3053" t="s">
        <v>380</v>
      </c>
      <c r="B3053">
        <v>2016</v>
      </c>
      <c r="C3053" t="b">
        <v>0</v>
      </c>
      <c r="D3053">
        <v>39</v>
      </c>
      <c r="E3053" t="s">
        <v>4590</v>
      </c>
      <c r="G3053" t="s">
        <v>4590</v>
      </c>
    </row>
    <row r="3054" spans="1:7">
      <c r="A3054" t="s">
        <v>380</v>
      </c>
      <c r="B3054">
        <v>2016</v>
      </c>
      <c r="C3054" t="b">
        <v>0</v>
      </c>
      <c r="D3054">
        <v>40</v>
      </c>
      <c r="E3054" t="s">
        <v>4590</v>
      </c>
      <c r="G3054" t="s">
        <v>4590</v>
      </c>
    </row>
    <row r="3055" spans="1:7">
      <c r="A3055" t="s">
        <v>380</v>
      </c>
      <c r="B3055">
        <v>2016</v>
      </c>
      <c r="C3055" t="b">
        <v>0</v>
      </c>
      <c r="D3055">
        <v>41</v>
      </c>
      <c r="E3055" t="s">
        <v>4590</v>
      </c>
      <c r="G3055" t="s">
        <v>4590</v>
      </c>
    </row>
    <row r="3056" spans="1:7">
      <c r="A3056" t="s">
        <v>380</v>
      </c>
      <c r="B3056">
        <v>2016</v>
      </c>
      <c r="C3056" t="b">
        <v>0</v>
      </c>
      <c r="D3056">
        <v>42</v>
      </c>
      <c r="E3056" t="s">
        <v>4590</v>
      </c>
      <c r="G3056" t="s">
        <v>4590</v>
      </c>
    </row>
    <row r="3057" spans="1:7">
      <c r="A3057" t="s">
        <v>380</v>
      </c>
      <c r="B3057">
        <v>2016</v>
      </c>
      <c r="C3057" t="b">
        <v>0</v>
      </c>
      <c r="D3057">
        <v>43</v>
      </c>
      <c r="E3057" t="s">
        <v>4590</v>
      </c>
      <c r="G3057" t="s">
        <v>4590</v>
      </c>
    </row>
    <row r="3058" spans="1:7">
      <c r="A3058" t="s">
        <v>380</v>
      </c>
      <c r="B3058">
        <v>2016</v>
      </c>
      <c r="C3058" t="b">
        <v>0</v>
      </c>
      <c r="D3058">
        <v>44</v>
      </c>
      <c r="E3058" t="s">
        <v>4590</v>
      </c>
      <c r="G3058" t="s">
        <v>4590</v>
      </c>
    </row>
    <row r="3059" spans="1:7">
      <c r="A3059" t="s">
        <v>380</v>
      </c>
      <c r="B3059">
        <v>2016</v>
      </c>
      <c r="C3059" t="b">
        <v>0</v>
      </c>
      <c r="D3059">
        <v>45</v>
      </c>
      <c r="E3059" t="s">
        <v>4590</v>
      </c>
      <c r="G3059" t="s">
        <v>4590</v>
      </c>
    </row>
    <row r="3060" spans="1:7">
      <c r="A3060" t="s">
        <v>380</v>
      </c>
      <c r="B3060">
        <v>2016</v>
      </c>
      <c r="C3060" t="b">
        <v>0</v>
      </c>
      <c r="D3060">
        <v>46</v>
      </c>
      <c r="E3060" t="s">
        <v>4590</v>
      </c>
      <c r="G3060" t="s">
        <v>4590</v>
      </c>
    </row>
    <row r="3061" spans="1:7">
      <c r="A3061" t="s">
        <v>380</v>
      </c>
      <c r="B3061">
        <v>2016</v>
      </c>
      <c r="C3061" t="b">
        <v>0</v>
      </c>
      <c r="D3061">
        <v>47</v>
      </c>
      <c r="E3061" t="s">
        <v>4590</v>
      </c>
      <c r="G3061" t="s">
        <v>4590</v>
      </c>
    </row>
    <row r="3062" spans="1:7">
      <c r="A3062" t="s">
        <v>380</v>
      </c>
      <c r="B3062">
        <v>2016</v>
      </c>
      <c r="C3062" t="b">
        <v>0</v>
      </c>
      <c r="D3062">
        <v>48</v>
      </c>
      <c r="E3062" t="s">
        <v>4590</v>
      </c>
      <c r="G3062" t="s">
        <v>4590</v>
      </c>
    </row>
    <row r="3063" spans="1:7">
      <c r="A3063" t="s">
        <v>380</v>
      </c>
      <c r="B3063">
        <v>2016</v>
      </c>
      <c r="C3063" t="b">
        <v>0</v>
      </c>
      <c r="D3063">
        <v>49</v>
      </c>
      <c r="E3063" t="s">
        <v>4590</v>
      </c>
      <c r="G3063" t="s">
        <v>4590</v>
      </c>
    </row>
    <row r="3064" spans="1:7">
      <c r="A3064" t="s">
        <v>380</v>
      </c>
      <c r="B3064">
        <v>2016</v>
      </c>
      <c r="C3064" t="b">
        <v>0</v>
      </c>
      <c r="D3064">
        <v>50</v>
      </c>
      <c r="E3064" t="s">
        <v>4590</v>
      </c>
      <c r="G3064" t="s">
        <v>4590</v>
      </c>
    </row>
    <row r="3065" spans="1:7">
      <c r="A3065" t="s">
        <v>380</v>
      </c>
      <c r="B3065">
        <v>2016</v>
      </c>
      <c r="C3065" t="b">
        <v>0</v>
      </c>
      <c r="D3065">
        <v>51</v>
      </c>
      <c r="E3065" t="s">
        <v>4590</v>
      </c>
      <c r="G3065" t="s">
        <v>4590</v>
      </c>
    </row>
    <row r="3066" spans="1:7">
      <c r="A3066" t="s">
        <v>380</v>
      </c>
      <c r="B3066">
        <v>2016</v>
      </c>
      <c r="C3066" t="b">
        <v>0</v>
      </c>
      <c r="D3066">
        <v>52</v>
      </c>
      <c r="E3066" t="s">
        <v>4590</v>
      </c>
      <c r="G3066" t="s">
        <v>4590</v>
      </c>
    </row>
    <row r="3067" spans="1:7">
      <c r="A3067" t="s">
        <v>380</v>
      </c>
      <c r="B3067">
        <v>2016</v>
      </c>
      <c r="C3067" t="b">
        <v>0</v>
      </c>
      <c r="D3067">
        <v>53</v>
      </c>
      <c r="E3067" t="s">
        <v>4590</v>
      </c>
      <c r="G3067" t="s">
        <v>4590</v>
      </c>
    </row>
    <row r="3068" spans="1:7">
      <c r="A3068" t="s">
        <v>380</v>
      </c>
      <c r="B3068">
        <v>2016</v>
      </c>
      <c r="C3068" t="b">
        <v>0</v>
      </c>
      <c r="D3068">
        <v>54</v>
      </c>
      <c r="E3068" t="s">
        <v>4590</v>
      </c>
      <c r="G3068" t="s">
        <v>4590</v>
      </c>
    </row>
    <row r="3069" spans="1:7">
      <c r="A3069" t="s">
        <v>380</v>
      </c>
      <c r="B3069">
        <v>2016</v>
      </c>
      <c r="C3069" t="b">
        <v>0</v>
      </c>
      <c r="D3069">
        <v>55</v>
      </c>
      <c r="E3069" t="s">
        <v>4590</v>
      </c>
      <c r="G3069" t="s">
        <v>4590</v>
      </c>
    </row>
    <row r="3070" spans="1:7">
      <c r="A3070" t="s">
        <v>380</v>
      </c>
      <c r="B3070">
        <v>2016</v>
      </c>
      <c r="C3070" t="b">
        <v>0</v>
      </c>
      <c r="D3070">
        <v>56</v>
      </c>
      <c r="E3070" t="s">
        <v>4590</v>
      </c>
      <c r="G3070" t="s">
        <v>4590</v>
      </c>
    </row>
    <row r="3071" spans="1:7">
      <c r="A3071" t="s">
        <v>380</v>
      </c>
      <c r="B3071">
        <v>2016</v>
      </c>
      <c r="C3071" t="b">
        <v>0</v>
      </c>
      <c r="D3071">
        <v>57</v>
      </c>
      <c r="E3071" t="s">
        <v>4590</v>
      </c>
      <c r="G3071" t="s">
        <v>4590</v>
      </c>
    </row>
    <row r="3072" spans="1:7">
      <c r="A3072" t="s">
        <v>380</v>
      </c>
      <c r="B3072">
        <v>2016</v>
      </c>
      <c r="C3072" t="b">
        <v>0</v>
      </c>
      <c r="D3072">
        <v>58</v>
      </c>
      <c r="E3072" t="s">
        <v>4590</v>
      </c>
      <c r="G3072" t="s">
        <v>4590</v>
      </c>
    </row>
    <row r="3073" spans="1:7">
      <c r="A3073" t="s">
        <v>380</v>
      </c>
      <c r="B3073">
        <v>2016</v>
      </c>
      <c r="C3073" t="b">
        <v>0</v>
      </c>
      <c r="D3073">
        <v>59</v>
      </c>
      <c r="E3073" t="s">
        <v>4590</v>
      </c>
      <c r="G3073" t="s">
        <v>4590</v>
      </c>
    </row>
    <row r="3074" spans="1:7">
      <c r="A3074" t="s">
        <v>380</v>
      </c>
      <c r="B3074">
        <v>2016</v>
      </c>
      <c r="C3074" t="b">
        <v>0</v>
      </c>
      <c r="D3074">
        <v>60</v>
      </c>
      <c r="E3074" t="s">
        <v>4590</v>
      </c>
      <c r="G3074" t="s">
        <v>4590</v>
      </c>
    </row>
    <row r="3075" spans="1:7">
      <c r="A3075" t="s">
        <v>380</v>
      </c>
      <c r="B3075">
        <v>2016</v>
      </c>
      <c r="C3075" t="b">
        <v>0</v>
      </c>
      <c r="D3075">
        <v>61</v>
      </c>
      <c r="E3075" t="s">
        <v>4590</v>
      </c>
      <c r="G3075" t="s">
        <v>4590</v>
      </c>
    </row>
    <row r="3076" spans="1:7">
      <c r="A3076" t="s">
        <v>380</v>
      </c>
      <c r="B3076">
        <v>2016</v>
      </c>
      <c r="C3076" t="b">
        <v>0</v>
      </c>
      <c r="D3076">
        <v>62</v>
      </c>
      <c r="E3076" t="s">
        <v>4590</v>
      </c>
      <c r="G3076" t="s">
        <v>4590</v>
      </c>
    </row>
    <row r="3077" spans="1:7">
      <c r="A3077" t="s">
        <v>380</v>
      </c>
      <c r="B3077">
        <v>2016</v>
      </c>
      <c r="C3077" t="b">
        <v>0</v>
      </c>
      <c r="D3077">
        <v>63</v>
      </c>
      <c r="E3077" t="s">
        <v>4590</v>
      </c>
      <c r="G3077" t="s">
        <v>4590</v>
      </c>
    </row>
    <row r="3078" spans="1:7">
      <c r="A3078" t="s">
        <v>380</v>
      </c>
      <c r="B3078">
        <v>2016</v>
      </c>
      <c r="C3078" t="b">
        <v>0</v>
      </c>
      <c r="D3078">
        <v>64</v>
      </c>
      <c r="E3078" t="s">
        <v>4590</v>
      </c>
      <c r="G3078" t="s">
        <v>4590</v>
      </c>
    </row>
    <row r="3079" spans="1:7">
      <c r="A3079" t="s">
        <v>380</v>
      </c>
      <c r="B3079">
        <v>2016</v>
      </c>
      <c r="C3079" t="b">
        <v>0</v>
      </c>
      <c r="D3079">
        <v>65</v>
      </c>
      <c r="E3079" t="s">
        <v>4590</v>
      </c>
      <c r="G3079" t="s">
        <v>4590</v>
      </c>
    </row>
    <row r="3080" spans="1:7">
      <c r="A3080" t="s">
        <v>380</v>
      </c>
      <c r="B3080">
        <v>2016</v>
      </c>
      <c r="C3080" t="b">
        <v>0</v>
      </c>
      <c r="D3080">
        <v>66</v>
      </c>
      <c r="E3080" t="s">
        <v>4590</v>
      </c>
      <c r="G3080" t="s">
        <v>4590</v>
      </c>
    </row>
    <row r="3081" spans="1:7">
      <c r="A3081" t="s">
        <v>380</v>
      </c>
      <c r="B3081">
        <v>2016</v>
      </c>
      <c r="C3081" t="b">
        <v>0</v>
      </c>
      <c r="D3081">
        <v>67</v>
      </c>
      <c r="E3081" t="s">
        <v>4590</v>
      </c>
      <c r="G3081" t="s">
        <v>4590</v>
      </c>
    </row>
    <row r="3082" spans="1:7">
      <c r="A3082" t="s">
        <v>380</v>
      </c>
      <c r="B3082">
        <v>2016</v>
      </c>
      <c r="C3082" t="b">
        <v>0</v>
      </c>
      <c r="D3082">
        <v>68</v>
      </c>
      <c r="E3082" t="s">
        <v>4590</v>
      </c>
      <c r="G3082" t="s">
        <v>4590</v>
      </c>
    </row>
    <row r="3083" spans="1:7">
      <c r="A3083" t="s">
        <v>380</v>
      </c>
      <c r="B3083">
        <v>2016</v>
      </c>
      <c r="C3083" t="b">
        <v>0</v>
      </c>
      <c r="D3083">
        <v>69</v>
      </c>
      <c r="E3083" t="s">
        <v>4590</v>
      </c>
      <c r="G3083" t="s">
        <v>4590</v>
      </c>
    </row>
    <row r="3084" spans="1:7">
      <c r="A3084" t="s">
        <v>380</v>
      </c>
      <c r="B3084">
        <v>2016</v>
      </c>
      <c r="C3084" t="b">
        <v>0</v>
      </c>
      <c r="D3084">
        <v>70</v>
      </c>
      <c r="E3084" t="s">
        <v>4590</v>
      </c>
      <c r="G3084" t="s">
        <v>4590</v>
      </c>
    </row>
    <row r="3085" spans="1:7">
      <c r="A3085" t="s">
        <v>380</v>
      </c>
      <c r="B3085">
        <v>2016</v>
      </c>
      <c r="C3085" t="b">
        <v>0</v>
      </c>
      <c r="D3085">
        <v>71</v>
      </c>
      <c r="E3085" t="s">
        <v>4590</v>
      </c>
      <c r="G3085" t="s">
        <v>4590</v>
      </c>
    </row>
    <row r="3086" spans="1:7">
      <c r="A3086" t="s">
        <v>380</v>
      </c>
      <c r="B3086">
        <v>2016</v>
      </c>
      <c r="C3086" t="b">
        <v>0</v>
      </c>
      <c r="D3086">
        <v>72</v>
      </c>
      <c r="E3086" t="s">
        <v>4590</v>
      </c>
      <c r="G3086" t="s">
        <v>4590</v>
      </c>
    </row>
    <row r="3087" spans="1:7">
      <c r="A3087" t="s">
        <v>380</v>
      </c>
      <c r="B3087">
        <v>2016</v>
      </c>
      <c r="C3087" t="b">
        <v>0</v>
      </c>
      <c r="D3087">
        <v>73</v>
      </c>
      <c r="E3087" t="s">
        <v>4590</v>
      </c>
      <c r="G3087" t="s">
        <v>4590</v>
      </c>
    </row>
    <row r="3088" spans="1:7">
      <c r="A3088" t="s">
        <v>215</v>
      </c>
      <c r="B3088">
        <v>2013</v>
      </c>
      <c r="C3088" t="b">
        <v>0</v>
      </c>
      <c r="D3088">
        <v>1</v>
      </c>
      <c r="E3088" t="s">
        <v>4590</v>
      </c>
      <c r="G3088" t="s">
        <v>4590</v>
      </c>
    </row>
    <row r="3089" spans="1:7">
      <c r="A3089" t="s">
        <v>215</v>
      </c>
      <c r="B3089">
        <v>2013</v>
      </c>
      <c r="C3089" t="b">
        <v>0</v>
      </c>
      <c r="D3089">
        <v>2</v>
      </c>
      <c r="E3089" t="s">
        <v>4590</v>
      </c>
      <c r="G3089" t="s">
        <v>4590</v>
      </c>
    </row>
    <row r="3090" spans="1:7">
      <c r="A3090" t="s">
        <v>215</v>
      </c>
      <c r="B3090">
        <v>2013</v>
      </c>
      <c r="C3090" t="b">
        <v>0</v>
      </c>
      <c r="D3090">
        <v>3</v>
      </c>
      <c r="E3090" t="s">
        <v>4590</v>
      </c>
      <c r="G3090" t="s">
        <v>4590</v>
      </c>
    </row>
    <row r="3091" spans="1:7">
      <c r="A3091" t="s">
        <v>215</v>
      </c>
      <c r="B3091">
        <v>2013</v>
      </c>
      <c r="C3091" t="b">
        <v>0</v>
      </c>
      <c r="D3091">
        <v>4</v>
      </c>
      <c r="E3091" t="s">
        <v>4590</v>
      </c>
      <c r="G3091" t="s">
        <v>4590</v>
      </c>
    </row>
    <row r="3092" spans="1:7">
      <c r="A3092" t="s">
        <v>215</v>
      </c>
      <c r="B3092">
        <v>2013</v>
      </c>
      <c r="C3092" t="b">
        <v>0</v>
      </c>
      <c r="D3092">
        <v>5</v>
      </c>
      <c r="E3092" t="s">
        <v>4590</v>
      </c>
      <c r="G3092" t="s">
        <v>4590</v>
      </c>
    </row>
    <row r="3093" spans="1:7">
      <c r="A3093" t="s">
        <v>215</v>
      </c>
      <c r="B3093">
        <v>2013</v>
      </c>
      <c r="C3093" t="b">
        <v>0</v>
      </c>
      <c r="D3093">
        <v>6</v>
      </c>
      <c r="E3093" t="s">
        <v>4590</v>
      </c>
      <c r="G3093" t="s">
        <v>4590</v>
      </c>
    </row>
    <row r="3094" spans="1:7">
      <c r="A3094" t="s">
        <v>215</v>
      </c>
      <c r="B3094">
        <v>2013</v>
      </c>
      <c r="C3094" t="b">
        <v>0</v>
      </c>
      <c r="D3094">
        <v>7</v>
      </c>
      <c r="E3094" t="s">
        <v>4590</v>
      </c>
      <c r="G3094" t="s">
        <v>4590</v>
      </c>
    </row>
    <row r="3095" spans="1:7">
      <c r="A3095" t="s">
        <v>215</v>
      </c>
      <c r="B3095">
        <v>2013</v>
      </c>
      <c r="C3095" t="b">
        <v>0</v>
      </c>
      <c r="D3095">
        <v>8</v>
      </c>
      <c r="E3095" t="s">
        <v>4590</v>
      </c>
      <c r="G3095" t="s">
        <v>4590</v>
      </c>
    </row>
    <row r="3096" spans="1:7">
      <c r="A3096" t="s">
        <v>215</v>
      </c>
      <c r="B3096">
        <v>2013</v>
      </c>
      <c r="C3096" t="b">
        <v>0</v>
      </c>
      <c r="D3096">
        <v>9</v>
      </c>
      <c r="E3096" t="s">
        <v>4590</v>
      </c>
      <c r="G3096" t="s">
        <v>4590</v>
      </c>
    </row>
    <row r="3097" spans="1:7">
      <c r="A3097" t="s">
        <v>215</v>
      </c>
      <c r="B3097">
        <v>2013</v>
      </c>
      <c r="C3097" t="b">
        <v>0</v>
      </c>
      <c r="D3097">
        <v>10</v>
      </c>
      <c r="E3097" t="s">
        <v>4590</v>
      </c>
      <c r="G3097" t="s">
        <v>4590</v>
      </c>
    </row>
    <row r="3098" spans="1:7">
      <c r="A3098" t="s">
        <v>215</v>
      </c>
      <c r="B3098">
        <v>2013</v>
      </c>
      <c r="C3098" t="b">
        <v>0</v>
      </c>
      <c r="D3098">
        <v>11</v>
      </c>
      <c r="E3098" t="s">
        <v>4590</v>
      </c>
      <c r="G3098" t="s">
        <v>4590</v>
      </c>
    </row>
    <row r="3099" spans="1:7">
      <c r="A3099" t="s">
        <v>215</v>
      </c>
      <c r="B3099">
        <v>2013</v>
      </c>
      <c r="C3099" t="b">
        <v>0</v>
      </c>
      <c r="D3099">
        <v>12</v>
      </c>
      <c r="E3099" t="s">
        <v>4590</v>
      </c>
      <c r="G3099" t="s">
        <v>4590</v>
      </c>
    </row>
    <row r="3100" spans="1:7">
      <c r="A3100" t="s">
        <v>215</v>
      </c>
      <c r="B3100">
        <v>2013</v>
      </c>
      <c r="C3100" t="b">
        <v>0</v>
      </c>
      <c r="D3100">
        <v>13</v>
      </c>
      <c r="E3100" t="s">
        <v>4590</v>
      </c>
      <c r="G3100" t="s">
        <v>4590</v>
      </c>
    </row>
    <row r="3101" spans="1:7">
      <c r="A3101" t="s">
        <v>215</v>
      </c>
      <c r="B3101">
        <v>2013</v>
      </c>
      <c r="C3101" t="b">
        <v>0</v>
      </c>
      <c r="D3101">
        <v>14</v>
      </c>
      <c r="E3101" t="s">
        <v>4590</v>
      </c>
      <c r="G3101" t="s">
        <v>4590</v>
      </c>
    </row>
    <row r="3102" spans="1:7">
      <c r="A3102" t="s">
        <v>215</v>
      </c>
      <c r="B3102">
        <v>2013</v>
      </c>
      <c r="C3102" t="b">
        <v>0</v>
      </c>
      <c r="D3102">
        <v>15</v>
      </c>
      <c r="E3102" t="s">
        <v>4590</v>
      </c>
      <c r="G3102" t="s">
        <v>4590</v>
      </c>
    </row>
    <row r="3103" spans="1:7">
      <c r="A3103" t="s">
        <v>215</v>
      </c>
      <c r="B3103">
        <v>2013</v>
      </c>
      <c r="C3103" t="b">
        <v>0</v>
      </c>
      <c r="D3103">
        <v>16</v>
      </c>
      <c r="E3103" t="s">
        <v>4590</v>
      </c>
      <c r="G3103" t="s">
        <v>4590</v>
      </c>
    </row>
    <row r="3104" spans="1:7">
      <c r="A3104" t="s">
        <v>215</v>
      </c>
      <c r="B3104">
        <v>2013</v>
      </c>
      <c r="C3104" t="b">
        <v>0</v>
      </c>
      <c r="D3104">
        <v>17</v>
      </c>
      <c r="E3104" t="s">
        <v>4590</v>
      </c>
      <c r="G3104" t="s">
        <v>4590</v>
      </c>
    </row>
    <row r="3105" spans="1:7">
      <c r="A3105" t="s">
        <v>215</v>
      </c>
      <c r="B3105">
        <v>2013</v>
      </c>
      <c r="C3105" t="b">
        <v>0</v>
      </c>
      <c r="D3105">
        <v>18</v>
      </c>
      <c r="E3105" t="s">
        <v>4590</v>
      </c>
      <c r="G3105" t="s">
        <v>4590</v>
      </c>
    </row>
    <row r="3106" spans="1:7">
      <c r="A3106" t="s">
        <v>215</v>
      </c>
      <c r="B3106">
        <v>2013</v>
      </c>
      <c r="C3106" t="b">
        <v>0</v>
      </c>
      <c r="D3106">
        <v>19</v>
      </c>
      <c r="E3106" t="s">
        <v>4590</v>
      </c>
      <c r="G3106" t="s">
        <v>4590</v>
      </c>
    </row>
    <row r="3107" spans="1:7">
      <c r="A3107" t="s">
        <v>215</v>
      </c>
      <c r="B3107">
        <v>2013</v>
      </c>
      <c r="C3107" t="b">
        <v>0</v>
      </c>
      <c r="D3107">
        <v>20</v>
      </c>
      <c r="E3107" t="s">
        <v>4590</v>
      </c>
      <c r="G3107" t="s">
        <v>4590</v>
      </c>
    </row>
    <row r="3108" spans="1:7">
      <c r="A3108" t="s">
        <v>215</v>
      </c>
      <c r="B3108">
        <v>2013</v>
      </c>
      <c r="C3108" t="b">
        <v>0</v>
      </c>
      <c r="D3108">
        <v>21</v>
      </c>
      <c r="E3108" t="s">
        <v>4590</v>
      </c>
      <c r="G3108" t="s">
        <v>4590</v>
      </c>
    </row>
    <row r="3109" spans="1:7">
      <c r="A3109" t="s">
        <v>215</v>
      </c>
      <c r="B3109">
        <v>2013</v>
      </c>
      <c r="C3109" t="b">
        <v>0</v>
      </c>
      <c r="D3109">
        <v>22</v>
      </c>
      <c r="E3109" t="s">
        <v>4590</v>
      </c>
      <c r="G3109" t="s">
        <v>4590</v>
      </c>
    </row>
    <row r="3110" spans="1:7">
      <c r="A3110" t="s">
        <v>215</v>
      </c>
      <c r="B3110">
        <v>2013</v>
      </c>
      <c r="C3110" t="b">
        <v>0</v>
      </c>
      <c r="D3110">
        <v>23</v>
      </c>
      <c r="E3110" t="s">
        <v>4590</v>
      </c>
      <c r="G3110" t="s">
        <v>4590</v>
      </c>
    </row>
    <row r="3111" spans="1:7">
      <c r="A3111" t="s">
        <v>215</v>
      </c>
      <c r="B3111">
        <v>2013</v>
      </c>
      <c r="C3111" t="b">
        <v>0</v>
      </c>
      <c r="D3111">
        <v>24</v>
      </c>
      <c r="E3111" t="s">
        <v>4590</v>
      </c>
      <c r="G3111" t="s">
        <v>4590</v>
      </c>
    </row>
    <row r="3112" spans="1:7">
      <c r="A3112" t="s">
        <v>215</v>
      </c>
      <c r="B3112">
        <v>2013</v>
      </c>
      <c r="C3112" t="b">
        <v>0</v>
      </c>
      <c r="D3112">
        <v>25</v>
      </c>
      <c r="E3112" t="s">
        <v>4590</v>
      </c>
      <c r="G3112" t="s">
        <v>4590</v>
      </c>
    </row>
    <row r="3113" spans="1:7">
      <c r="A3113" t="s">
        <v>215</v>
      </c>
      <c r="B3113">
        <v>2013</v>
      </c>
      <c r="C3113" t="b">
        <v>0</v>
      </c>
      <c r="D3113">
        <v>26</v>
      </c>
      <c r="E3113" t="s">
        <v>4590</v>
      </c>
      <c r="G3113" t="s">
        <v>4590</v>
      </c>
    </row>
    <row r="3114" spans="1:7">
      <c r="A3114" t="s">
        <v>215</v>
      </c>
      <c r="B3114">
        <v>2013</v>
      </c>
      <c r="C3114" t="b">
        <v>0</v>
      </c>
      <c r="D3114">
        <v>27</v>
      </c>
      <c r="E3114" t="s">
        <v>4590</v>
      </c>
      <c r="G3114" t="s">
        <v>4590</v>
      </c>
    </row>
    <row r="3115" spans="1:7">
      <c r="A3115" t="s">
        <v>215</v>
      </c>
      <c r="B3115">
        <v>2013</v>
      </c>
      <c r="C3115" t="b">
        <v>0</v>
      </c>
      <c r="D3115">
        <v>28</v>
      </c>
      <c r="E3115" t="s">
        <v>4590</v>
      </c>
      <c r="G3115" t="s">
        <v>4590</v>
      </c>
    </row>
    <row r="3116" spans="1:7">
      <c r="A3116" t="s">
        <v>215</v>
      </c>
      <c r="B3116">
        <v>2013</v>
      </c>
      <c r="C3116" t="b">
        <v>0</v>
      </c>
      <c r="D3116">
        <v>29</v>
      </c>
      <c r="E3116" t="s">
        <v>4590</v>
      </c>
      <c r="G3116" t="s">
        <v>4590</v>
      </c>
    </row>
    <row r="3117" spans="1:7">
      <c r="A3117" t="s">
        <v>215</v>
      </c>
      <c r="B3117">
        <v>2013</v>
      </c>
      <c r="C3117" t="b">
        <v>0</v>
      </c>
      <c r="D3117">
        <v>30</v>
      </c>
      <c r="E3117" t="s">
        <v>4590</v>
      </c>
      <c r="G3117" t="s">
        <v>4590</v>
      </c>
    </row>
    <row r="3118" spans="1:7">
      <c r="A3118" t="s">
        <v>215</v>
      </c>
      <c r="B3118">
        <v>2013</v>
      </c>
      <c r="C3118" t="b">
        <v>0</v>
      </c>
      <c r="D3118">
        <v>31</v>
      </c>
      <c r="E3118" t="s">
        <v>4590</v>
      </c>
      <c r="G3118" t="s">
        <v>4590</v>
      </c>
    </row>
    <row r="3119" spans="1:7">
      <c r="A3119" t="s">
        <v>215</v>
      </c>
      <c r="B3119">
        <v>2013</v>
      </c>
      <c r="C3119" t="b">
        <v>0</v>
      </c>
      <c r="D3119">
        <v>32</v>
      </c>
      <c r="E3119" t="s">
        <v>4590</v>
      </c>
      <c r="G3119" t="s">
        <v>4590</v>
      </c>
    </row>
    <row r="3120" spans="1:7">
      <c r="A3120" t="s">
        <v>215</v>
      </c>
      <c r="B3120">
        <v>2013</v>
      </c>
      <c r="C3120" t="b">
        <v>0</v>
      </c>
      <c r="D3120">
        <v>33</v>
      </c>
      <c r="E3120" t="s">
        <v>4590</v>
      </c>
      <c r="G3120" t="s">
        <v>4590</v>
      </c>
    </row>
    <row r="3121" spans="1:7">
      <c r="A3121" t="s">
        <v>215</v>
      </c>
      <c r="B3121">
        <v>2013</v>
      </c>
      <c r="C3121" t="b">
        <v>0</v>
      </c>
      <c r="D3121">
        <v>34</v>
      </c>
      <c r="E3121" t="s">
        <v>4590</v>
      </c>
      <c r="G3121" t="s">
        <v>4590</v>
      </c>
    </row>
    <row r="3122" spans="1:7">
      <c r="A3122" t="s">
        <v>215</v>
      </c>
      <c r="B3122">
        <v>2013</v>
      </c>
      <c r="C3122" t="b">
        <v>0</v>
      </c>
      <c r="D3122">
        <v>35</v>
      </c>
      <c r="E3122" t="s">
        <v>4590</v>
      </c>
      <c r="G3122" t="s">
        <v>4590</v>
      </c>
    </row>
    <row r="3123" spans="1:7">
      <c r="A3123" t="s">
        <v>215</v>
      </c>
      <c r="B3123">
        <v>2013</v>
      </c>
      <c r="C3123" t="b">
        <v>0</v>
      </c>
      <c r="D3123">
        <v>36</v>
      </c>
      <c r="E3123" t="s">
        <v>4590</v>
      </c>
      <c r="G3123" t="s">
        <v>4590</v>
      </c>
    </row>
    <row r="3124" spans="1:7">
      <c r="A3124" t="s">
        <v>215</v>
      </c>
      <c r="B3124">
        <v>2013</v>
      </c>
      <c r="C3124" t="b">
        <v>0</v>
      </c>
      <c r="D3124">
        <v>37</v>
      </c>
      <c r="E3124" t="s">
        <v>4590</v>
      </c>
      <c r="G3124" t="s">
        <v>4590</v>
      </c>
    </row>
    <row r="3125" spans="1:7">
      <c r="A3125" t="s">
        <v>215</v>
      </c>
      <c r="B3125">
        <v>2013</v>
      </c>
      <c r="C3125" t="b">
        <v>0</v>
      </c>
      <c r="D3125">
        <v>38</v>
      </c>
      <c r="E3125" t="s">
        <v>4590</v>
      </c>
      <c r="G3125" t="s">
        <v>4590</v>
      </c>
    </row>
    <row r="3126" spans="1:7">
      <c r="A3126" t="s">
        <v>215</v>
      </c>
      <c r="B3126">
        <v>2013</v>
      </c>
      <c r="C3126" t="b">
        <v>0</v>
      </c>
      <c r="D3126">
        <v>39</v>
      </c>
      <c r="E3126" t="s">
        <v>4590</v>
      </c>
      <c r="G3126" t="s">
        <v>4590</v>
      </c>
    </row>
    <row r="3127" spans="1:7">
      <c r="A3127" t="s">
        <v>215</v>
      </c>
      <c r="B3127">
        <v>2013</v>
      </c>
      <c r="C3127" t="b">
        <v>0</v>
      </c>
      <c r="D3127">
        <v>40</v>
      </c>
      <c r="E3127" t="s">
        <v>4590</v>
      </c>
      <c r="G3127" t="s">
        <v>4590</v>
      </c>
    </row>
    <row r="3128" spans="1:7">
      <c r="A3128" t="s">
        <v>215</v>
      </c>
      <c r="B3128">
        <v>2013</v>
      </c>
      <c r="C3128" t="b">
        <v>0</v>
      </c>
      <c r="D3128">
        <v>41</v>
      </c>
      <c r="E3128" t="s">
        <v>4590</v>
      </c>
      <c r="G3128" t="s">
        <v>4590</v>
      </c>
    </row>
    <row r="3129" spans="1:7">
      <c r="A3129" t="s">
        <v>215</v>
      </c>
      <c r="B3129">
        <v>2013</v>
      </c>
      <c r="C3129" t="b">
        <v>0</v>
      </c>
      <c r="D3129">
        <v>42</v>
      </c>
      <c r="E3129" t="s">
        <v>4590</v>
      </c>
      <c r="G3129" t="s">
        <v>4590</v>
      </c>
    </row>
    <row r="3130" spans="1:7">
      <c r="A3130" t="s">
        <v>215</v>
      </c>
      <c r="B3130">
        <v>2013</v>
      </c>
      <c r="C3130" t="b">
        <v>0</v>
      </c>
      <c r="D3130">
        <v>43</v>
      </c>
      <c r="E3130" t="s">
        <v>4590</v>
      </c>
      <c r="G3130" t="s">
        <v>4590</v>
      </c>
    </row>
    <row r="3131" spans="1:7">
      <c r="A3131" t="s">
        <v>215</v>
      </c>
      <c r="B3131">
        <v>2013</v>
      </c>
      <c r="C3131" t="b">
        <v>0</v>
      </c>
      <c r="D3131">
        <v>44</v>
      </c>
      <c r="E3131" t="s">
        <v>4590</v>
      </c>
      <c r="G3131" t="s">
        <v>4590</v>
      </c>
    </row>
    <row r="3132" spans="1:7">
      <c r="A3132" t="s">
        <v>215</v>
      </c>
      <c r="B3132">
        <v>2013</v>
      </c>
      <c r="C3132" t="b">
        <v>0</v>
      </c>
      <c r="D3132">
        <v>45</v>
      </c>
      <c r="E3132" t="s">
        <v>4590</v>
      </c>
      <c r="G3132" t="s">
        <v>4590</v>
      </c>
    </row>
    <row r="3133" spans="1:7">
      <c r="A3133" t="s">
        <v>215</v>
      </c>
      <c r="B3133">
        <v>2013</v>
      </c>
      <c r="C3133" t="b">
        <v>0</v>
      </c>
      <c r="D3133">
        <v>46</v>
      </c>
      <c r="E3133" t="s">
        <v>4590</v>
      </c>
      <c r="G3133" t="s">
        <v>4590</v>
      </c>
    </row>
    <row r="3134" spans="1:7">
      <c r="A3134" t="s">
        <v>215</v>
      </c>
      <c r="B3134">
        <v>2013</v>
      </c>
      <c r="C3134" t="b">
        <v>0</v>
      </c>
      <c r="D3134">
        <v>47</v>
      </c>
      <c r="E3134" t="s">
        <v>4590</v>
      </c>
      <c r="G3134" t="s">
        <v>4590</v>
      </c>
    </row>
    <row r="3135" spans="1:7">
      <c r="A3135" t="s">
        <v>215</v>
      </c>
      <c r="B3135">
        <v>2013</v>
      </c>
      <c r="C3135" t="b">
        <v>0</v>
      </c>
      <c r="D3135">
        <v>48</v>
      </c>
      <c r="E3135" t="s">
        <v>4590</v>
      </c>
      <c r="G3135" t="s">
        <v>4590</v>
      </c>
    </row>
    <row r="3136" spans="1:7">
      <c r="A3136" t="s">
        <v>215</v>
      </c>
      <c r="B3136">
        <v>2013</v>
      </c>
      <c r="C3136" t="b">
        <v>0</v>
      </c>
      <c r="D3136">
        <v>49</v>
      </c>
      <c r="E3136" t="s">
        <v>4590</v>
      </c>
      <c r="G3136" t="s">
        <v>4590</v>
      </c>
    </row>
    <row r="3137" spans="1:7">
      <c r="A3137" t="s">
        <v>215</v>
      </c>
      <c r="B3137">
        <v>2013</v>
      </c>
      <c r="C3137" t="b">
        <v>0</v>
      </c>
      <c r="D3137">
        <v>50</v>
      </c>
      <c r="E3137" t="s">
        <v>4590</v>
      </c>
      <c r="G3137" t="s">
        <v>4590</v>
      </c>
    </row>
    <row r="3138" spans="1:7">
      <c r="A3138" t="s">
        <v>215</v>
      </c>
      <c r="B3138">
        <v>2013</v>
      </c>
      <c r="C3138" t="b">
        <v>0</v>
      </c>
      <c r="D3138">
        <v>51</v>
      </c>
      <c r="E3138" t="s">
        <v>4590</v>
      </c>
      <c r="G3138" t="s">
        <v>4590</v>
      </c>
    </row>
    <row r="3139" spans="1:7">
      <c r="A3139" t="s">
        <v>215</v>
      </c>
      <c r="B3139">
        <v>2013</v>
      </c>
      <c r="C3139" t="b">
        <v>0</v>
      </c>
      <c r="D3139">
        <v>52</v>
      </c>
      <c r="E3139" t="s">
        <v>4590</v>
      </c>
      <c r="G3139" t="s">
        <v>4590</v>
      </c>
    </row>
    <row r="3140" spans="1:7">
      <c r="A3140" t="s">
        <v>215</v>
      </c>
      <c r="B3140">
        <v>2013</v>
      </c>
      <c r="C3140" t="b">
        <v>0</v>
      </c>
      <c r="D3140">
        <v>53</v>
      </c>
      <c r="E3140" t="s">
        <v>4590</v>
      </c>
      <c r="G3140" t="s">
        <v>4590</v>
      </c>
    </row>
    <row r="3141" spans="1:7">
      <c r="A3141" t="s">
        <v>215</v>
      </c>
      <c r="B3141">
        <v>2013</v>
      </c>
      <c r="C3141" t="b">
        <v>0</v>
      </c>
      <c r="D3141">
        <v>54</v>
      </c>
      <c r="E3141" t="s">
        <v>4590</v>
      </c>
      <c r="G3141" t="s">
        <v>4590</v>
      </c>
    </row>
    <row r="3142" spans="1:7">
      <c r="A3142" t="s">
        <v>215</v>
      </c>
      <c r="B3142">
        <v>2013</v>
      </c>
      <c r="C3142" t="b">
        <v>0</v>
      </c>
      <c r="D3142">
        <v>55</v>
      </c>
      <c r="E3142" t="s">
        <v>4590</v>
      </c>
      <c r="G3142" t="s">
        <v>4590</v>
      </c>
    </row>
    <row r="3143" spans="1:7">
      <c r="A3143" t="s">
        <v>215</v>
      </c>
      <c r="B3143">
        <v>2013</v>
      </c>
      <c r="C3143" t="b">
        <v>0</v>
      </c>
      <c r="D3143">
        <v>56</v>
      </c>
      <c r="E3143" t="s">
        <v>4590</v>
      </c>
      <c r="G3143" t="s">
        <v>4590</v>
      </c>
    </row>
    <row r="3144" spans="1:7">
      <c r="A3144" t="s">
        <v>215</v>
      </c>
      <c r="B3144">
        <v>2013</v>
      </c>
      <c r="C3144" t="b">
        <v>0</v>
      </c>
      <c r="D3144">
        <v>57</v>
      </c>
      <c r="E3144" t="s">
        <v>4590</v>
      </c>
      <c r="G3144" t="s">
        <v>4590</v>
      </c>
    </row>
    <row r="3145" spans="1:7">
      <c r="A3145" t="s">
        <v>215</v>
      </c>
      <c r="B3145">
        <v>2013</v>
      </c>
      <c r="C3145" t="b">
        <v>0</v>
      </c>
      <c r="D3145">
        <v>58</v>
      </c>
      <c r="E3145" t="s">
        <v>4590</v>
      </c>
      <c r="G3145" t="s">
        <v>4590</v>
      </c>
    </row>
    <row r="3146" spans="1:7">
      <c r="A3146" t="s">
        <v>215</v>
      </c>
      <c r="B3146">
        <v>2013</v>
      </c>
      <c r="C3146" t="b">
        <v>0</v>
      </c>
      <c r="D3146">
        <v>59</v>
      </c>
      <c r="E3146" t="s">
        <v>4590</v>
      </c>
      <c r="G3146" t="s">
        <v>4590</v>
      </c>
    </row>
    <row r="3147" spans="1:7">
      <c r="A3147" t="s">
        <v>215</v>
      </c>
      <c r="B3147">
        <v>2013</v>
      </c>
      <c r="C3147" t="b">
        <v>0</v>
      </c>
      <c r="D3147">
        <v>60</v>
      </c>
      <c r="E3147" t="s">
        <v>4590</v>
      </c>
      <c r="G3147" t="s">
        <v>4590</v>
      </c>
    </row>
    <row r="3148" spans="1:7">
      <c r="A3148" t="s">
        <v>215</v>
      </c>
      <c r="B3148">
        <v>2013</v>
      </c>
      <c r="C3148" t="b">
        <v>0</v>
      </c>
      <c r="D3148">
        <v>61</v>
      </c>
      <c r="E3148" t="s">
        <v>4590</v>
      </c>
      <c r="G3148" t="s">
        <v>4590</v>
      </c>
    </row>
    <row r="3149" spans="1:7">
      <c r="A3149" t="s">
        <v>215</v>
      </c>
      <c r="B3149">
        <v>2013</v>
      </c>
      <c r="C3149" t="b">
        <v>0</v>
      </c>
      <c r="D3149">
        <v>62</v>
      </c>
      <c r="E3149" t="s">
        <v>4590</v>
      </c>
      <c r="G3149" t="s">
        <v>4590</v>
      </c>
    </row>
    <row r="3150" spans="1:7">
      <c r="A3150" t="s">
        <v>215</v>
      </c>
      <c r="B3150">
        <v>2013</v>
      </c>
      <c r="C3150" t="b">
        <v>0</v>
      </c>
      <c r="D3150">
        <v>63</v>
      </c>
      <c r="E3150" t="s">
        <v>4590</v>
      </c>
      <c r="G3150" t="s">
        <v>4590</v>
      </c>
    </row>
    <row r="3151" spans="1:7">
      <c r="A3151" t="s">
        <v>215</v>
      </c>
      <c r="B3151">
        <v>2013</v>
      </c>
      <c r="C3151" t="b">
        <v>0</v>
      </c>
      <c r="D3151">
        <v>64</v>
      </c>
      <c r="E3151" t="s">
        <v>4590</v>
      </c>
      <c r="G3151" t="s">
        <v>4590</v>
      </c>
    </row>
    <row r="3152" spans="1:7">
      <c r="A3152" t="s">
        <v>215</v>
      </c>
      <c r="B3152">
        <v>2013</v>
      </c>
      <c r="C3152" t="b">
        <v>0</v>
      </c>
      <c r="D3152">
        <v>65</v>
      </c>
      <c r="E3152" t="s">
        <v>4590</v>
      </c>
      <c r="G3152" t="s">
        <v>4590</v>
      </c>
    </row>
    <row r="3153" spans="1:7">
      <c r="A3153" t="s">
        <v>215</v>
      </c>
      <c r="B3153">
        <v>2013</v>
      </c>
      <c r="C3153" t="b">
        <v>0</v>
      </c>
      <c r="D3153">
        <v>66</v>
      </c>
      <c r="E3153" t="s">
        <v>4590</v>
      </c>
      <c r="G3153" t="s">
        <v>4590</v>
      </c>
    </row>
    <row r="3154" spans="1:7">
      <c r="A3154" t="s">
        <v>215</v>
      </c>
      <c r="B3154">
        <v>2013</v>
      </c>
      <c r="C3154" t="b">
        <v>0</v>
      </c>
      <c r="D3154">
        <v>67</v>
      </c>
      <c r="E3154" t="s">
        <v>4590</v>
      </c>
      <c r="G3154" t="s">
        <v>4590</v>
      </c>
    </row>
    <row r="3155" spans="1:7">
      <c r="A3155" t="s">
        <v>215</v>
      </c>
      <c r="B3155">
        <v>2013</v>
      </c>
      <c r="C3155" t="b">
        <v>0</v>
      </c>
      <c r="D3155">
        <v>68</v>
      </c>
      <c r="E3155" t="s">
        <v>4590</v>
      </c>
      <c r="G3155" t="s">
        <v>4590</v>
      </c>
    </row>
    <row r="3156" spans="1:7">
      <c r="A3156" t="s">
        <v>215</v>
      </c>
      <c r="B3156">
        <v>2013</v>
      </c>
      <c r="C3156" t="b">
        <v>0</v>
      </c>
      <c r="D3156">
        <v>69</v>
      </c>
      <c r="E3156" t="s">
        <v>4590</v>
      </c>
      <c r="G3156" t="s">
        <v>4590</v>
      </c>
    </row>
    <row r="3157" spans="1:7">
      <c r="A3157" t="s">
        <v>215</v>
      </c>
      <c r="B3157">
        <v>2013</v>
      </c>
      <c r="C3157" t="b">
        <v>0</v>
      </c>
      <c r="D3157">
        <v>70</v>
      </c>
      <c r="E3157" t="s">
        <v>4590</v>
      </c>
      <c r="G3157" t="s">
        <v>4590</v>
      </c>
    </row>
    <row r="3158" spans="1:7">
      <c r="A3158" t="s">
        <v>215</v>
      </c>
      <c r="B3158">
        <v>2013</v>
      </c>
      <c r="C3158" t="b">
        <v>0</v>
      </c>
      <c r="D3158">
        <v>71</v>
      </c>
      <c r="E3158" t="s">
        <v>4590</v>
      </c>
      <c r="G3158" t="s">
        <v>4590</v>
      </c>
    </row>
    <row r="3159" spans="1:7">
      <c r="A3159" t="s">
        <v>215</v>
      </c>
      <c r="B3159">
        <v>2013</v>
      </c>
      <c r="C3159" t="b">
        <v>0</v>
      </c>
      <c r="D3159">
        <v>72</v>
      </c>
      <c r="E3159" t="s">
        <v>4590</v>
      </c>
      <c r="G3159" t="s">
        <v>4590</v>
      </c>
    </row>
    <row r="3160" spans="1:7">
      <c r="A3160" t="s">
        <v>215</v>
      </c>
      <c r="B3160">
        <v>2013</v>
      </c>
      <c r="C3160" t="b">
        <v>0</v>
      </c>
      <c r="D3160">
        <v>73</v>
      </c>
      <c r="E3160" t="s">
        <v>4590</v>
      </c>
      <c r="G3160" t="s">
        <v>4590</v>
      </c>
    </row>
    <row r="3161" spans="1:7">
      <c r="A3161" t="s">
        <v>215</v>
      </c>
      <c r="B3161">
        <v>2014</v>
      </c>
      <c r="C3161" t="b">
        <v>0</v>
      </c>
      <c r="D3161">
        <v>1</v>
      </c>
      <c r="E3161" t="s">
        <v>4590</v>
      </c>
      <c r="G3161" t="s">
        <v>4590</v>
      </c>
    </row>
    <row r="3162" spans="1:7">
      <c r="A3162" t="s">
        <v>215</v>
      </c>
      <c r="B3162">
        <v>2014</v>
      </c>
      <c r="C3162" t="b">
        <v>0</v>
      </c>
      <c r="D3162">
        <v>2</v>
      </c>
      <c r="E3162" t="s">
        <v>4590</v>
      </c>
      <c r="G3162" t="s">
        <v>4590</v>
      </c>
    </row>
    <row r="3163" spans="1:7">
      <c r="A3163" t="s">
        <v>215</v>
      </c>
      <c r="B3163">
        <v>2014</v>
      </c>
      <c r="C3163" t="b">
        <v>0</v>
      </c>
      <c r="D3163">
        <v>3</v>
      </c>
      <c r="E3163" t="s">
        <v>4590</v>
      </c>
      <c r="G3163" t="s">
        <v>4590</v>
      </c>
    </row>
    <row r="3164" spans="1:7">
      <c r="A3164" t="s">
        <v>215</v>
      </c>
      <c r="B3164">
        <v>2014</v>
      </c>
      <c r="C3164" t="b">
        <v>0</v>
      </c>
      <c r="D3164">
        <v>4</v>
      </c>
      <c r="E3164" t="s">
        <v>4590</v>
      </c>
      <c r="G3164" t="s">
        <v>4590</v>
      </c>
    </row>
    <row r="3165" spans="1:7">
      <c r="A3165" t="s">
        <v>215</v>
      </c>
      <c r="B3165">
        <v>2014</v>
      </c>
      <c r="C3165" t="b">
        <v>0</v>
      </c>
      <c r="D3165">
        <v>5</v>
      </c>
      <c r="E3165" t="s">
        <v>4590</v>
      </c>
      <c r="G3165" t="s">
        <v>4590</v>
      </c>
    </row>
    <row r="3166" spans="1:7">
      <c r="A3166" t="s">
        <v>215</v>
      </c>
      <c r="B3166">
        <v>2014</v>
      </c>
      <c r="C3166" t="b">
        <v>0</v>
      </c>
      <c r="D3166">
        <v>6</v>
      </c>
      <c r="E3166" t="s">
        <v>4590</v>
      </c>
      <c r="G3166" t="s">
        <v>4590</v>
      </c>
    </row>
    <row r="3167" spans="1:7">
      <c r="A3167" t="s">
        <v>215</v>
      </c>
      <c r="B3167">
        <v>2014</v>
      </c>
      <c r="C3167" t="b">
        <v>0</v>
      </c>
      <c r="D3167">
        <v>7</v>
      </c>
      <c r="E3167" t="s">
        <v>4590</v>
      </c>
      <c r="G3167" t="s">
        <v>4590</v>
      </c>
    </row>
    <row r="3168" spans="1:7">
      <c r="A3168" t="s">
        <v>215</v>
      </c>
      <c r="B3168">
        <v>2014</v>
      </c>
      <c r="C3168" t="b">
        <v>0</v>
      </c>
      <c r="D3168">
        <v>8</v>
      </c>
      <c r="E3168" t="s">
        <v>4590</v>
      </c>
      <c r="G3168" t="s">
        <v>4590</v>
      </c>
    </row>
    <row r="3169" spans="1:7">
      <c r="A3169" t="s">
        <v>215</v>
      </c>
      <c r="B3169">
        <v>2014</v>
      </c>
      <c r="C3169" t="b">
        <v>0</v>
      </c>
      <c r="D3169">
        <v>9</v>
      </c>
      <c r="E3169" t="s">
        <v>4590</v>
      </c>
      <c r="G3169" t="s">
        <v>4590</v>
      </c>
    </row>
    <row r="3170" spans="1:7">
      <c r="A3170" t="s">
        <v>215</v>
      </c>
      <c r="B3170">
        <v>2014</v>
      </c>
      <c r="C3170" t="b">
        <v>0</v>
      </c>
      <c r="D3170">
        <v>10</v>
      </c>
      <c r="E3170" t="s">
        <v>4590</v>
      </c>
      <c r="G3170" t="s">
        <v>4590</v>
      </c>
    </row>
    <row r="3171" spans="1:7">
      <c r="A3171" t="s">
        <v>215</v>
      </c>
      <c r="B3171">
        <v>2014</v>
      </c>
      <c r="C3171" t="b">
        <v>0</v>
      </c>
      <c r="D3171">
        <v>11</v>
      </c>
      <c r="E3171" t="s">
        <v>4590</v>
      </c>
      <c r="G3171" t="s">
        <v>4590</v>
      </c>
    </row>
    <row r="3172" spans="1:7">
      <c r="A3172" t="s">
        <v>215</v>
      </c>
      <c r="B3172">
        <v>2014</v>
      </c>
      <c r="C3172" t="b">
        <v>0</v>
      </c>
      <c r="D3172">
        <v>12</v>
      </c>
      <c r="E3172" t="s">
        <v>4590</v>
      </c>
      <c r="G3172" t="s">
        <v>4590</v>
      </c>
    </row>
    <row r="3173" spans="1:7">
      <c r="A3173" t="s">
        <v>215</v>
      </c>
      <c r="B3173">
        <v>2014</v>
      </c>
      <c r="C3173" t="b">
        <v>0</v>
      </c>
      <c r="D3173">
        <v>13</v>
      </c>
      <c r="E3173" t="s">
        <v>4590</v>
      </c>
      <c r="G3173" t="s">
        <v>4590</v>
      </c>
    </row>
    <row r="3174" spans="1:7">
      <c r="A3174" t="s">
        <v>215</v>
      </c>
      <c r="B3174">
        <v>2014</v>
      </c>
      <c r="C3174" t="b">
        <v>0</v>
      </c>
      <c r="D3174">
        <v>14</v>
      </c>
      <c r="E3174" t="s">
        <v>4590</v>
      </c>
      <c r="G3174" t="s">
        <v>4590</v>
      </c>
    </row>
    <row r="3175" spans="1:7">
      <c r="A3175" t="s">
        <v>215</v>
      </c>
      <c r="B3175">
        <v>2014</v>
      </c>
      <c r="C3175" t="b">
        <v>0</v>
      </c>
      <c r="D3175">
        <v>15</v>
      </c>
      <c r="E3175" t="s">
        <v>4590</v>
      </c>
      <c r="G3175" t="s">
        <v>4590</v>
      </c>
    </row>
    <row r="3176" spans="1:7">
      <c r="A3176" t="s">
        <v>215</v>
      </c>
      <c r="B3176">
        <v>2014</v>
      </c>
      <c r="C3176" t="b">
        <v>0</v>
      </c>
      <c r="D3176">
        <v>16</v>
      </c>
      <c r="E3176" t="s">
        <v>4590</v>
      </c>
      <c r="G3176" t="s">
        <v>4590</v>
      </c>
    </row>
    <row r="3177" spans="1:7">
      <c r="A3177" t="s">
        <v>215</v>
      </c>
      <c r="B3177">
        <v>2014</v>
      </c>
      <c r="C3177" t="b">
        <v>0</v>
      </c>
      <c r="D3177">
        <v>17</v>
      </c>
      <c r="E3177" t="s">
        <v>4590</v>
      </c>
      <c r="G3177" t="s">
        <v>4590</v>
      </c>
    </row>
    <row r="3178" spans="1:7">
      <c r="A3178" t="s">
        <v>215</v>
      </c>
      <c r="B3178">
        <v>2014</v>
      </c>
      <c r="C3178" t="b">
        <v>0</v>
      </c>
      <c r="D3178">
        <v>18</v>
      </c>
      <c r="E3178" t="s">
        <v>4590</v>
      </c>
      <c r="G3178" t="s">
        <v>4590</v>
      </c>
    </row>
    <row r="3179" spans="1:7">
      <c r="A3179" t="s">
        <v>215</v>
      </c>
      <c r="B3179">
        <v>2014</v>
      </c>
      <c r="C3179" t="b">
        <v>0</v>
      </c>
      <c r="D3179">
        <v>19</v>
      </c>
      <c r="E3179" t="s">
        <v>4590</v>
      </c>
      <c r="G3179" t="s">
        <v>4590</v>
      </c>
    </row>
    <row r="3180" spans="1:7">
      <c r="A3180" t="s">
        <v>215</v>
      </c>
      <c r="B3180">
        <v>2014</v>
      </c>
      <c r="C3180" t="b">
        <v>0</v>
      </c>
      <c r="D3180">
        <v>20</v>
      </c>
      <c r="E3180" t="s">
        <v>4590</v>
      </c>
      <c r="G3180" t="s">
        <v>4590</v>
      </c>
    </row>
    <row r="3181" spans="1:7">
      <c r="A3181" t="s">
        <v>215</v>
      </c>
      <c r="B3181">
        <v>2014</v>
      </c>
      <c r="C3181" t="b">
        <v>0</v>
      </c>
      <c r="D3181">
        <v>21</v>
      </c>
      <c r="E3181" t="s">
        <v>4590</v>
      </c>
      <c r="G3181" t="s">
        <v>4590</v>
      </c>
    </row>
    <row r="3182" spans="1:7">
      <c r="A3182" t="s">
        <v>215</v>
      </c>
      <c r="B3182">
        <v>2014</v>
      </c>
      <c r="C3182" t="b">
        <v>0</v>
      </c>
      <c r="D3182">
        <v>22</v>
      </c>
      <c r="E3182" t="s">
        <v>4590</v>
      </c>
      <c r="G3182" t="s">
        <v>4590</v>
      </c>
    </row>
    <row r="3183" spans="1:7">
      <c r="A3183" t="s">
        <v>215</v>
      </c>
      <c r="B3183">
        <v>2014</v>
      </c>
      <c r="C3183" t="b">
        <v>0</v>
      </c>
      <c r="D3183">
        <v>23</v>
      </c>
      <c r="E3183" t="s">
        <v>4590</v>
      </c>
      <c r="G3183" t="s">
        <v>4590</v>
      </c>
    </row>
    <row r="3184" spans="1:7">
      <c r="A3184" t="s">
        <v>215</v>
      </c>
      <c r="B3184">
        <v>2014</v>
      </c>
      <c r="C3184" t="b">
        <v>0</v>
      </c>
      <c r="D3184">
        <v>24</v>
      </c>
      <c r="E3184" t="s">
        <v>4590</v>
      </c>
      <c r="G3184" t="s">
        <v>4590</v>
      </c>
    </row>
    <row r="3185" spans="1:7">
      <c r="A3185" t="s">
        <v>215</v>
      </c>
      <c r="B3185">
        <v>2014</v>
      </c>
      <c r="C3185" t="b">
        <v>0</v>
      </c>
      <c r="D3185">
        <v>25</v>
      </c>
      <c r="E3185" t="s">
        <v>4590</v>
      </c>
      <c r="G3185" t="s">
        <v>4590</v>
      </c>
    </row>
    <row r="3186" spans="1:7">
      <c r="A3186" t="s">
        <v>215</v>
      </c>
      <c r="B3186">
        <v>2014</v>
      </c>
      <c r="C3186" t="b">
        <v>0</v>
      </c>
      <c r="D3186">
        <v>26</v>
      </c>
      <c r="E3186" t="s">
        <v>4590</v>
      </c>
      <c r="G3186" t="s">
        <v>4590</v>
      </c>
    </row>
    <row r="3187" spans="1:7">
      <c r="A3187" t="s">
        <v>215</v>
      </c>
      <c r="B3187">
        <v>2014</v>
      </c>
      <c r="C3187" t="b">
        <v>0</v>
      </c>
      <c r="D3187">
        <v>27</v>
      </c>
      <c r="E3187" t="s">
        <v>4590</v>
      </c>
      <c r="G3187" t="s">
        <v>4590</v>
      </c>
    </row>
    <row r="3188" spans="1:7">
      <c r="A3188" t="s">
        <v>215</v>
      </c>
      <c r="B3188">
        <v>2014</v>
      </c>
      <c r="C3188" t="b">
        <v>0</v>
      </c>
      <c r="D3188">
        <v>28</v>
      </c>
      <c r="E3188" t="s">
        <v>4590</v>
      </c>
      <c r="G3188" t="s">
        <v>4590</v>
      </c>
    </row>
    <row r="3189" spans="1:7">
      <c r="A3189" t="s">
        <v>215</v>
      </c>
      <c r="B3189">
        <v>2014</v>
      </c>
      <c r="C3189" t="b">
        <v>0</v>
      </c>
      <c r="D3189">
        <v>29</v>
      </c>
      <c r="E3189" t="s">
        <v>4590</v>
      </c>
      <c r="G3189" t="s">
        <v>4590</v>
      </c>
    </row>
    <row r="3190" spans="1:7">
      <c r="A3190" t="s">
        <v>215</v>
      </c>
      <c r="B3190">
        <v>2014</v>
      </c>
      <c r="C3190" t="b">
        <v>0</v>
      </c>
      <c r="D3190">
        <v>30</v>
      </c>
      <c r="E3190" t="s">
        <v>4590</v>
      </c>
      <c r="G3190" t="s">
        <v>4590</v>
      </c>
    </row>
    <row r="3191" spans="1:7">
      <c r="A3191" t="s">
        <v>215</v>
      </c>
      <c r="B3191">
        <v>2014</v>
      </c>
      <c r="C3191" t="b">
        <v>0</v>
      </c>
      <c r="D3191">
        <v>31</v>
      </c>
      <c r="E3191" t="s">
        <v>4590</v>
      </c>
      <c r="G3191" t="s">
        <v>4590</v>
      </c>
    </row>
    <row r="3192" spans="1:7">
      <c r="A3192" t="s">
        <v>215</v>
      </c>
      <c r="B3192">
        <v>2014</v>
      </c>
      <c r="C3192" t="b">
        <v>0</v>
      </c>
      <c r="D3192">
        <v>32</v>
      </c>
      <c r="E3192" t="s">
        <v>4590</v>
      </c>
      <c r="G3192" t="s">
        <v>4590</v>
      </c>
    </row>
    <row r="3193" spans="1:7">
      <c r="A3193" t="s">
        <v>215</v>
      </c>
      <c r="B3193">
        <v>2014</v>
      </c>
      <c r="C3193" t="b">
        <v>0</v>
      </c>
      <c r="D3193">
        <v>33</v>
      </c>
      <c r="E3193" t="s">
        <v>4590</v>
      </c>
      <c r="G3193" t="s">
        <v>4590</v>
      </c>
    </row>
    <row r="3194" spans="1:7">
      <c r="A3194" t="s">
        <v>215</v>
      </c>
      <c r="B3194">
        <v>2014</v>
      </c>
      <c r="C3194" t="b">
        <v>0</v>
      </c>
      <c r="D3194">
        <v>34</v>
      </c>
      <c r="E3194" t="s">
        <v>4590</v>
      </c>
      <c r="G3194" t="s">
        <v>4590</v>
      </c>
    </row>
    <row r="3195" spans="1:7">
      <c r="A3195" t="s">
        <v>215</v>
      </c>
      <c r="B3195">
        <v>2014</v>
      </c>
      <c r="C3195" t="b">
        <v>0</v>
      </c>
      <c r="D3195">
        <v>35</v>
      </c>
      <c r="E3195" t="s">
        <v>4590</v>
      </c>
      <c r="G3195" t="s">
        <v>4590</v>
      </c>
    </row>
    <row r="3196" spans="1:7">
      <c r="A3196" t="s">
        <v>215</v>
      </c>
      <c r="B3196">
        <v>2014</v>
      </c>
      <c r="C3196" t="b">
        <v>0</v>
      </c>
      <c r="D3196">
        <v>36</v>
      </c>
      <c r="E3196" t="s">
        <v>4590</v>
      </c>
      <c r="G3196" t="s">
        <v>4590</v>
      </c>
    </row>
    <row r="3197" spans="1:7">
      <c r="A3197" t="s">
        <v>215</v>
      </c>
      <c r="B3197">
        <v>2014</v>
      </c>
      <c r="C3197" t="b">
        <v>0</v>
      </c>
      <c r="D3197">
        <v>37</v>
      </c>
      <c r="E3197" t="s">
        <v>4590</v>
      </c>
      <c r="G3197" t="s">
        <v>4590</v>
      </c>
    </row>
    <row r="3198" spans="1:7">
      <c r="A3198" t="s">
        <v>215</v>
      </c>
      <c r="B3198">
        <v>2014</v>
      </c>
      <c r="C3198" t="b">
        <v>0</v>
      </c>
      <c r="D3198">
        <v>38</v>
      </c>
      <c r="E3198" t="s">
        <v>4590</v>
      </c>
      <c r="G3198" t="s">
        <v>4590</v>
      </c>
    </row>
    <row r="3199" spans="1:7">
      <c r="A3199" t="s">
        <v>215</v>
      </c>
      <c r="B3199">
        <v>2014</v>
      </c>
      <c r="C3199" t="b">
        <v>0</v>
      </c>
      <c r="D3199">
        <v>39</v>
      </c>
      <c r="E3199" t="s">
        <v>4590</v>
      </c>
      <c r="G3199" t="s">
        <v>4590</v>
      </c>
    </row>
    <row r="3200" spans="1:7">
      <c r="A3200" t="s">
        <v>215</v>
      </c>
      <c r="B3200">
        <v>2014</v>
      </c>
      <c r="C3200" t="b">
        <v>0</v>
      </c>
      <c r="D3200">
        <v>40</v>
      </c>
      <c r="E3200" t="s">
        <v>4590</v>
      </c>
      <c r="G3200" t="s">
        <v>4590</v>
      </c>
    </row>
    <row r="3201" spans="1:7">
      <c r="A3201" t="s">
        <v>215</v>
      </c>
      <c r="B3201">
        <v>2014</v>
      </c>
      <c r="C3201" t="b">
        <v>0</v>
      </c>
      <c r="D3201">
        <v>41</v>
      </c>
      <c r="E3201" t="s">
        <v>4590</v>
      </c>
      <c r="G3201" t="s">
        <v>4590</v>
      </c>
    </row>
    <row r="3202" spans="1:7">
      <c r="A3202" t="s">
        <v>215</v>
      </c>
      <c r="B3202">
        <v>2014</v>
      </c>
      <c r="C3202" t="b">
        <v>0</v>
      </c>
      <c r="D3202">
        <v>42</v>
      </c>
      <c r="E3202" t="s">
        <v>4590</v>
      </c>
      <c r="G3202" t="s">
        <v>4590</v>
      </c>
    </row>
    <row r="3203" spans="1:7">
      <c r="A3203" t="s">
        <v>215</v>
      </c>
      <c r="B3203">
        <v>2014</v>
      </c>
      <c r="C3203" t="b">
        <v>0</v>
      </c>
      <c r="D3203">
        <v>43</v>
      </c>
      <c r="E3203" t="s">
        <v>4590</v>
      </c>
      <c r="G3203" t="s">
        <v>4590</v>
      </c>
    </row>
    <row r="3204" spans="1:7">
      <c r="A3204" t="s">
        <v>215</v>
      </c>
      <c r="B3204">
        <v>2014</v>
      </c>
      <c r="C3204" t="b">
        <v>0</v>
      </c>
      <c r="D3204">
        <v>44</v>
      </c>
      <c r="E3204" t="s">
        <v>4590</v>
      </c>
      <c r="G3204" t="s">
        <v>4590</v>
      </c>
    </row>
    <row r="3205" spans="1:7">
      <c r="A3205" t="s">
        <v>215</v>
      </c>
      <c r="B3205">
        <v>2014</v>
      </c>
      <c r="C3205" t="b">
        <v>0</v>
      </c>
      <c r="D3205">
        <v>45</v>
      </c>
      <c r="E3205" t="s">
        <v>4590</v>
      </c>
      <c r="G3205" t="s">
        <v>4590</v>
      </c>
    </row>
    <row r="3206" spans="1:7">
      <c r="A3206" t="s">
        <v>215</v>
      </c>
      <c r="B3206">
        <v>2014</v>
      </c>
      <c r="C3206" t="b">
        <v>0</v>
      </c>
      <c r="D3206">
        <v>46</v>
      </c>
      <c r="E3206" t="s">
        <v>4590</v>
      </c>
      <c r="G3206" t="s">
        <v>4590</v>
      </c>
    </row>
    <row r="3207" spans="1:7">
      <c r="A3207" t="s">
        <v>215</v>
      </c>
      <c r="B3207">
        <v>2014</v>
      </c>
      <c r="C3207" t="b">
        <v>0</v>
      </c>
      <c r="D3207">
        <v>47</v>
      </c>
      <c r="E3207" t="s">
        <v>4590</v>
      </c>
      <c r="G3207" t="s">
        <v>4590</v>
      </c>
    </row>
    <row r="3208" spans="1:7">
      <c r="A3208" t="s">
        <v>215</v>
      </c>
      <c r="B3208">
        <v>2014</v>
      </c>
      <c r="C3208" t="b">
        <v>0</v>
      </c>
      <c r="D3208">
        <v>48</v>
      </c>
      <c r="E3208" t="s">
        <v>4590</v>
      </c>
      <c r="G3208" t="s">
        <v>4590</v>
      </c>
    </row>
    <row r="3209" spans="1:7">
      <c r="A3209" t="s">
        <v>215</v>
      </c>
      <c r="B3209">
        <v>2014</v>
      </c>
      <c r="C3209" t="b">
        <v>0</v>
      </c>
      <c r="D3209">
        <v>49</v>
      </c>
      <c r="E3209" t="s">
        <v>4590</v>
      </c>
      <c r="G3209" t="s">
        <v>4590</v>
      </c>
    </row>
    <row r="3210" spans="1:7">
      <c r="A3210" t="s">
        <v>215</v>
      </c>
      <c r="B3210">
        <v>2014</v>
      </c>
      <c r="C3210" t="b">
        <v>0</v>
      </c>
      <c r="D3210">
        <v>50</v>
      </c>
      <c r="E3210" t="s">
        <v>4590</v>
      </c>
      <c r="G3210" t="s">
        <v>4590</v>
      </c>
    </row>
    <row r="3211" spans="1:7">
      <c r="A3211" t="s">
        <v>215</v>
      </c>
      <c r="B3211">
        <v>2014</v>
      </c>
      <c r="C3211" t="b">
        <v>0</v>
      </c>
      <c r="D3211">
        <v>51</v>
      </c>
      <c r="E3211" t="s">
        <v>4590</v>
      </c>
      <c r="G3211" t="s">
        <v>4590</v>
      </c>
    </row>
    <row r="3212" spans="1:7">
      <c r="A3212" t="s">
        <v>215</v>
      </c>
      <c r="B3212">
        <v>2014</v>
      </c>
      <c r="C3212" t="b">
        <v>0</v>
      </c>
      <c r="D3212">
        <v>52</v>
      </c>
      <c r="E3212" t="s">
        <v>4590</v>
      </c>
      <c r="G3212" t="s">
        <v>4590</v>
      </c>
    </row>
    <row r="3213" spans="1:7">
      <c r="A3213" t="s">
        <v>215</v>
      </c>
      <c r="B3213">
        <v>2014</v>
      </c>
      <c r="C3213" t="b">
        <v>0</v>
      </c>
      <c r="D3213">
        <v>53</v>
      </c>
      <c r="E3213" t="s">
        <v>4590</v>
      </c>
      <c r="G3213" t="s">
        <v>4590</v>
      </c>
    </row>
    <row r="3214" spans="1:7">
      <c r="A3214" t="s">
        <v>215</v>
      </c>
      <c r="B3214">
        <v>2014</v>
      </c>
      <c r="C3214" t="b">
        <v>0</v>
      </c>
      <c r="D3214">
        <v>54</v>
      </c>
      <c r="E3214" t="s">
        <v>4590</v>
      </c>
      <c r="G3214" t="s">
        <v>4590</v>
      </c>
    </row>
    <row r="3215" spans="1:7">
      <c r="A3215" t="s">
        <v>215</v>
      </c>
      <c r="B3215">
        <v>2014</v>
      </c>
      <c r="C3215" t="b">
        <v>0</v>
      </c>
      <c r="D3215">
        <v>55</v>
      </c>
      <c r="E3215" t="s">
        <v>4590</v>
      </c>
      <c r="G3215" t="s">
        <v>4590</v>
      </c>
    </row>
    <row r="3216" spans="1:7">
      <c r="A3216" t="s">
        <v>215</v>
      </c>
      <c r="B3216">
        <v>2014</v>
      </c>
      <c r="C3216" t="b">
        <v>0</v>
      </c>
      <c r="D3216">
        <v>56</v>
      </c>
      <c r="E3216" t="s">
        <v>4590</v>
      </c>
      <c r="G3216" t="s">
        <v>4590</v>
      </c>
    </row>
    <row r="3217" spans="1:7">
      <c r="A3217" t="s">
        <v>215</v>
      </c>
      <c r="B3217">
        <v>2014</v>
      </c>
      <c r="C3217" t="b">
        <v>0</v>
      </c>
      <c r="D3217">
        <v>57</v>
      </c>
      <c r="E3217" t="s">
        <v>4590</v>
      </c>
      <c r="G3217" t="s">
        <v>4590</v>
      </c>
    </row>
    <row r="3218" spans="1:7">
      <c r="A3218" t="s">
        <v>215</v>
      </c>
      <c r="B3218">
        <v>2014</v>
      </c>
      <c r="C3218" t="b">
        <v>0</v>
      </c>
      <c r="D3218">
        <v>58</v>
      </c>
      <c r="E3218" t="s">
        <v>4590</v>
      </c>
      <c r="G3218" t="s">
        <v>4590</v>
      </c>
    </row>
    <row r="3219" spans="1:7">
      <c r="A3219" t="s">
        <v>215</v>
      </c>
      <c r="B3219">
        <v>2014</v>
      </c>
      <c r="C3219" t="b">
        <v>0</v>
      </c>
      <c r="D3219">
        <v>59</v>
      </c>
      <c r="E3219" t="s">
        <v>4590</v>
      </c>
      <c r="G3219" t="s">
        <v>4590</v>
      </c>
    </row>
    <row r="3220" spans="1:7">
      <c r="A3220" t="s">
        <v>215</v>
      </c>
      <c r="B3220">
        <v>2014</v>
      </c>
      <c r="C3220" t="b">
        <v>0</v>
      </c>
      <c r="D3220">
        <v>60</v>
      </c>
      <c r="E3220" t="s">
        <v>4590</v>
      </c>
      <c r="G3220" t="s">
        <v>4590</v>
      </c>
    </row>
    <row r="3221" spans="1:7">
      <c r="A3221" t="s">
        <v>215</v>
      </c>
      <c r="B3221">
        <v>2014</v>
      </c>
      <c r="C3221" t="b">
        <v>0</v>
      </c>
      <c r="D3221">
        <v>61</v>
      </c>
      <c r="E3221" t="s">
        <v>4590</v>
      </c>
      <c r="G3221" t="s">
        <v>4590</v>
      </c>
    </row>
    <row r="3222" spans="1:7">
      <c r="A3222" t="s">
        <v>215</v>
      </c>
      <c r="B3222">
        <v>2014</v>
      </c>
      <c r="C3222" t="b">
        <v>0</v>
      </c>
      <c r="D3222">
        <v>62</v>
      </c>
      <c r="E3222" t="s">
        <v>4590</v>
      </c>
      <c r="G3222" t="s">
        <v>4590</v>
      </c>
    </row>
    <row r="3223" spans="1:7">
      <c r="A3223" t="s">
        <v>215</v>
      </c>
      <c r="B3223">
        <v>2014</v>
      </c>
      <c r="C3223" t="b">
        <v>0</v>
      </c>
      <c r="D3223">
        <v>63</v>
      </c>
      <c r="E3223" t="s">
        <v>4590</v>
      </c>
      <c r="G3223" t="s">
        <v>4590</v>
      </c>
    </row>
    <row r="3224" spans="1:7">
      <c r="A3224" t="s">
        <v>215</v>
      </c>
      <c r="B3224">
        <v>2014</v>
      </c>
      <c r="C3224" t="b">
        <v>0</v>
      </c>
      <c r="D3224">
        <v>64</v>
      </c>
      <c r="E3224" t="s">
        <v>4590</v>
      </c>
      <c r="G3224" t="s">
        <v>4590</v>
      </c>
    </row>
    <row r="3225" spans="1:7">
      <c r="A3225" t="s">
        <v>215</v>
      </c>
      <c r="B3225">
        <v>2014</v>
      </c>
      <c r="C3225" t="b">
        <v>0</v>
      </c>
      <c r="D3225">
        <v>65</v>
      </c>
      <c r="E3225" t="s">
        <v>4590</v>
      </c>
      <c r="G3225" t="s">
        <v>4590</v>
      </c>
    </row>
    <row r="3226" spans="1:7">
      <c r="A3226" t="s">
        <v>215</v>
      </c>
      <c r="B3226">
        <v>2014</v>
      </c>
      <c r="C3226" t="b">
        <v>0</v>
      </c>
      <c r="D3226">
        <v>66</v>
      </c>
      <c r="E3226" t="s">
        <v>4590</v>
      </c>
      <c r="G3226" t="s">
        <v>4590</v>
      </c>
    </row>
    <row r="3227" spans="1:7">
      <c r="A3227" t="s">
        <v>215</v>
      </c>
      <c r="B3227">
        <v>2014</v>
      </c>
      <c r="C3227" t="b">
        <v>0</v>
      </c>
      <c r="D3227">
        <v>67</v>
      </c>
      <c r="E3227" t="s">
        <v>4590</v>
      </c>
      <c r="G3227" t="s">
        <v>4590</v>
      </c>
    </row>
    <row r="3228" spans="1:7">
      <c r="A3228" t="s">
        <v>215</v>
      </c>
      <c r="B3228">
        <v>2014</v>
      </c>
      <c r="C3228" t="b">
        <v>0</v>
      </c>
      <c r="D3228">
        <v>68</v>
      </c>
      <c r="E3228" t="s">
        <v>4590</v>
      </c>
      <c r="G3228" t="s">
        <v>4590</v>
      </c>
    </row>
    <row r="3229" spans="1:7">
      <c r="A3229" t="s">
        <v>215</v>
      </c>
      <c r="B3229">
        <v>2014</v>
      </c>
      <c r="C3229" t="b">
        <v>0</v>
      </c>
      <c r="D3229">
        <v>69</v>
      </c>
      <c r="E3229" t="s">
        <v>4590</v>
      </c>
      <c r="G3229" t="s">
        <v>4590</v>
      </c>
    </row>
    <row r="3230" spans="1:7">
      <c r="A3230" t="s">
        <v>215</v>
      </c>
      <c r="B3230">
        <v>2014</v>
      </c>
      <c r="C3230" t="b">
        <v>0</v>
      </c>
      <c r="D3230">
        <v>70</v>
      </c>
      <c r="E3230" t="s">
        <v>4590</v>
      </c>
      <c r="G3230" t="s">
        <v>4590</v>
      </c>
    </row>
    <row r="3231" spans="1:7">
      <c r="A3231" t="s">
        <v>215</v>
      </c>
      <c r="B3231">
        <v>2014</v>
      </c>
      <c r="C3231" t="b">
        <v>0</v>
      </c>
      <c r="D3231">
        <v>71</v>
      </c>
      <c r="E3231" t="s">
        <v>4590</v>
      </c>
      <c r="G3231" t="s">
        <v>4590</v>
      </c>
    </row>
    <row r="3232" spans="1:7">
      <c r="A3232" t="s">
        <v>215</v>
      </c>
      <c r="B3232">
        <v>2014</v>
      </c>
      <c r="C3232" t="b">
        <v>0</v>
      </c>
      <c r="D3232">
        <v>72</v>
      </c>
      <c r="E3232" t="s">
        <v>4590</v>
      </c>
      <c r="G3232" t="s">
        <v>4590</v>
      </c>
    </row>
    <row r="3233" spans="1:7">
      <c r="A3233" t="s">
        <v>215</v>
      </c>
      <c r="B3233">
        <v>2014</v>
      </c>
      <c r="C3233" t="b">
        <v>0</v>
      </c>
      <c r="D3233">
        <v>73</v>
      </c>
      <c r="E3233" t="s">
        <v>4590</v>
      </c>
      <c r="G3233" t="s">
        <v>4590</v>
      </c>
    </row>
    <row r="3234" spans="1:7">
      <c r="A3234" t="s">
        <v>215</v>
      </c>
      <c r="B3234">
        <v>2015</v>
      </c>
      <c r="C3234" t="b">
        <v>0</v>
      </c>
      <c r="D3234">
        <v>1</v>
      </c>
      <c r="E3234" t="s">
        <v>4590</v>
      </c>
      <c r="G3234" t="s">
        <v>4590</v>
      </c>
    </row>
    <row r="3235" spans="1:7">
      <c r="A3235" t="s">
        <v>215</v>
      </c>
      <c r="B3235">
        <v>2015</v>
      </c>
      <c r="C3235" t="b">
        <v>0</v>
      </c>
      <c r="D3235">
        <v>2</v>
      </c>
      <c r="E3235" t="s">
        <v>4590</v>
      </c>
      <c r="G3235" t="s">
        <v>4590</v>
      </c>
    </row>
    <row r="3236" spans="1:7">
      <c r="A3236" t="s">
        <v>215</v>
      </c>
      <c r="B3236">
        <v>2015</v>
      </c>
      <c r="C3236" t="b">
        <v>0</v>
      </c>
      <c r="D3236">
        <v>3</v>
      </c>
      <c r="E3236" t="s">
        <v>4590</v>
      </c>
      <c r="G3236" t="s">
        <v>4590</v>
      </c>
    </row>
    <row r="3237" spans="1:7">
      <c r="A3237" t="s">
        <v>215</v>
      </c>
      <c r="B3237">
        <v>2015</v>
      </c>
      <c r="C3237" t="b">
        <v>0</v>
      </c>
      <c r="D3237">
        <v>4</v>
      </c>
      <c r="E3237" t="s">
        <v>4590</v>
      </c>
      <c r="G3237" t="s">
        <v>4590</v>
      </c>
    </row>
    <row r="3238" spans="1:7">
      <c r="A3238" t="s">
        <v>215</v>
      </c>
      <c r="B3238">
        <v>2015</v>
      </c>
      <c r="C3238" t="b">
        <v>0</v>
      </c>
      <c r="D3238">
        <v>5</v>
      </c>
      <c r="E3238" t="s">
        <v>4590</v>
      </c>
      <c r="G3238" t="s">
        <v>4590</v>
      </c>
    </row>
    <row r="3239" spans="1:7">
      <c r="A3239" t="s">
        <v>215</v>
      </c>
      <c r="B3239">
        <v>2015</v>
      </c>
      <c r="C3239" t="b">
        <v>0</v>
      </c>
      <c r="D3239">
        <v>6</v>
      </c>
      <c r="E3239" t="s">
        <v>4590</v>
      </c>
      <c r="G3239" t="s">
        <v>4590</v>
      </c>
    </row>
    <row r="3240" spans="1:7">
      <c r="A3240" t="s">
        <v>215</v>
      </c>
      <c r="B3240">
        <v>2015</v>
      </c>
      <c r="C3240" t="b">
        <v>0</v>
      </c>
      <c r="D3240">
        <v>7</v>
      </c>
      <c r="E3240" t="s">
        <v>4590</v>
      </c>
      <c r="G3240" t="s">
        <v>4590</v>
      </c>
    </row>
    <row r="3241" spans="1:7">
      <c r="A3241" t="s">
        <v>215</v>
      </c>
      <c r="B3241">
        <v>2015</v>
      </c>
      <c r="C3241" t="b">
        <v>0</v>
      </c>
      <c r="D3241">
        <v>8</v>
      </c>
      <c r="E3241" t="s">
        <v>4590</v>
      </c>
      <c r="G3241" t="s">
        <v>4590</v>
      </c>
    </row>
    <row r="3242" spans="1:7">
      <c r="A3242" t="s">
        <v>215</v>
      </c>
      <c r="B3242">
        <v>2015</v>
      </c>
      <c r="C3242" t="b">
        <v>0</v>
      </c>
      <c r="D3242">
        <v>9</v>
      </c>
      <c r="E3242" t="s">
        <v>4590</v>
      </c>
      <c r="G3242" t="s">
        <v>4590</v>
      </c>
    </row>
    <row r="3243" spans="1:7">
      <c r="A3243" t="s">
        <v>215</v>
      </c>
      <c r="B3243">
        <v>2015</v>
      </c>
      <c r="C3243" t="b">
        <v>0</v>
      </c>
      <c r="D3243">
        <v>10</v>
      </c>
      <c r="E3243" t="s">
        <v>4590</v>
      </c>
      <c r="G3243" t="s">
        <v>4590</v>
      </c>
    </row>
    <row r="3244" spans="1:7">
      <c r="A3244" t="s">
        <v>215</v>
      </c>
      <c r="B3244">
        <v>2015</v>
      </c>
      <c r="C3244" t="b">
        <v>0</v>
      </c>
      <c r="D3244">
        <v>11</v>
      </c>
      <c r="E3244" t="s">
        <v>4590</v>
      </c>
      <c r="G3244" t="s">
        <v>4590</v>
      </c>
    </row>
    <row r="3245" spans="1:7">
      <c r="A3245" t="s">
        <v>215</v>
      </c>
      <c r="B3245">
        <v>2015</v>
      </c>
      <c r="C3245" t="b">
        <v>0</v>
      </c>
      <c r="D3245">
        <v>12</v>
      </c>
      <c r="E3245" t="s">
        <v>4590</v>
      </c>
      <c r="G3245" t="s">
        <v>4590</v>
      </c>
    </row>
    <row r="3246" spans="1:7">
      <c r="A3246" t="s">
        <v>215</v>
      </c>
      <c r="B3246">
        <v>2015</v>
      </c>
      <c r="C3246" t="b">
        <v>0</v>
      </c>
      <c r="D3246">
        <v>13</v>
      </c>
      <c r="E3246" t="s">
        <v>4590</v>
      </c>
      <c r="G3246" t="s">
        <v>4590</v>
      </c>
    </row>
    <row r="3247" spans="1:7">
      <c r="A3247" t="s">
        <v>215</v>
      </c>
      <c r="B3247">
        <v>2015</v>
      </c>
      <c r="C3247" t="b">
        <v>0</v>
      </c>
      <c r="D3247">
        <v>14</v>
      </c>
      <c r="E3247" t="s">
        <v>4590</v>
      </c>
      <c r="G3247" t="s">
        <v>4590</v>
      </c>
    </row>
    <row r="3248" spans="1:7">
      <c r="A3248" t="s">
        <v>215</v>
      </c>
      <c r="B3248">
        <v>2015</v>
      </c>
      <c r="C3248" t="b">
        <v>0</v>
      </c>
      <c r="D3248">
        <v>15</v>
      </c>
      <c r="E3248" t="s">
        <v>4590</v>
      </c>
      <c r="G3248" t="s">
        <v>4590</v>
      </c>
    </row>
    <row r="3249" spans="1:7">
      <c r="A3249" t="s">
        <v>215</v>
      </c>
      <c r="B3249">
        <v>2015</v>
      </c>
      <c r="C3249" t="b">
        <v>0</v>
      </c>
      <c r="D3249">
        <v>16</v>
      </c>
      <c r="E3249" t="s">
        <v>4590</v>
      </c>
      <c r="G3249" t="s">
        <v>4590</v>
      </c>
    </row>
    <row r="3250" spans="1:7">
      <c r="A3250" t="s">
        <v>215</v>
      </c>
      <c r="B3250">
        <v>2015</v>
      </c>
      <c r="C3250" t="b">
        <v>0</v>
      </c>
      <c r="D3250">
        <v>17</v>
      </c>
      <c r="E3250" t="s">
        <v>4590</v>
      </c>
      <c r="G3250" t="s">
        <v>4590</v>
      </c>
    </row>
    <row r="3251" spans="1:7">
      <c r="A3251" t="s">
        <v>215</v>
      </c>
      <c r="B3251">
        <v>2015</v>
      </c>
      <c r="C3251" t="b">
        <v>0</v>
      </c>
      <c r="D3251">
        <v>18</v>
      </c>
      <c r="E3251" t="s">
        <v>4590</v>
      </c>
      <c r="G3251" t="s">
        <v>4590</v>
      </c>
    </row>
    <row r="3252" spans="1:7">
      <c r="A3252" t="s">
        <v>215</v>
      </c>
      <c r="B3252">
        <v>2015</v>
      </c>
      <c r="C3252" t="b">
        <v>0</v>
      </c>
      <c r="D3252">
        <v>19</v>
      </c>
      <c r="E3252" t="s">
        <v>4590</v>
      </c>
      <c r="G3252" t="s">
        <v>4590</v>
      </c>
    </row>
    <row r="3253" spans="1:7">
      <c r="A3253" t="s">
        <v>215</v>
      </c>
      <c r="B3253">
        <v>2015</v>
      </c>
      <c r="C3253" t="b">
        <v>0</v>
      </c>
      <c r="D3253">
        <v>20</v>
      </c>
      <c r="E3253" t="s">
        <v>4590</v>
      </c>
      <c r="G3253" t="s">
        <v>4590</v>
      </c>
    </row>
    <row r="3254" spans="1:7">
      <c r="A3254" t="s">
        <v>215</v>
      </c>
      <c r="B3254">
        <v>2015</v>
      </c>
      <c r="C3254" t="b">
        <v>0</v>
      </c>
      <c r="D3254">
        <v>21</v>
      </c>
      <c r="E3254" t="s">
        <v>4590</v>
      </c>
      <c r="G3254" t="s">
        <v>4590</v>
      </c>
    </row>
    <row r="3255" spans="1:7">
      <c r="A3255" t="s">
        <v>215</v>
      </c>
      <c r="B3255">
        <v>2015</v>
      </c>
      <c r="C3255" t="b">
        <v>0</v>
      </c>
      <c r="D3255">
        <v>22</v>
      </c>
      <c r="E3255" t="s">
        <v>4590</v>
      </c>
      <c r="G3255" t="s">
        <v>4590</v>
      </c>
    </row>
    <row r="3256" spans="1:7">
      <c r="A3256" t="s">
        <v>215</v>
      </c>
      <c r="B3256">
        <v>2015</v>
      </c>
      <c r="C3256" t="b">
        <v>0</v>
      </c>
      <c r="D3256">
        <v>23</v>
      </c>
      <c r="E3256" t="s">
        <v>4590</v>
      </c>
      <c r="G3256" t="s">
        <v>4590</v>
      </c>
    </row>
    <row r="3257" spans="1:7">
      <c r="A3257" t="s">
        <v>215</v>
      </c>
      <c r="B3257">
        <v>2015</v>
      </c>
      <c r="C3257" t="b">
        <v>0</v>
      </c>
      <c r="D3257">
        <v>24</v>
      </c>
      <c r="E3257" t="s">
        <v>4590</v>
      </c>
      <c r="G3257" t="s">
        <v>4590</v>
      </c>
    </row>
    <row r="3258" spans="1:7">
      <c r="A3258" t="s">
        <v>215</v>
      </c>
      <c r="B3258">
        <v>2015</v>
      </c>
      <c r="C3258" t="b">
        <v>0</v>
      </c>
      <c r="D3258">
        <v>25</v>
      </c>
      <c r="E3258" t="s">
        <v>4590</v>
      </c>
      <c r="G3258" t="s">
        <v>4590</v>
      </c>
    </row>
    <row r="3259" spans="1:7">
      <c r="A3259" t="s">
        <v>215</v>
      </c>
      <c r="B3259">
        <v>2015</v>
      </c>
      <c r="C3259" t="b">
        <v>0</v>
      </c>
      <c r="D3259">
        <v>26</v>
      </c>
      <c r="E3259" t="s">
        <v>4590</v>
      </c>
      <c r="G3259" t="s">
        <v>4590</v>
      </c>
    </row>
    <row r="3260" spans="1:7">
      <c r="A3260" t="s">
        <v>215</v>
      </c>
      <c r="B3260">
        <v>2015</v>
      </c>
      <c r="C3260" t="b">
        <v>0</v>
      </c>
      <c r="D3260">
        <v>27</v>
      </c>
      <c r="E3260" t="s">
        <v>4590</v>
      </c>
      <c r="G3260" t="s">
        <v>4590</v>
      </c>
    </row>
    <row r="3261" spans="1:7">
      <c r="A3261" t="s">
        <v>215</v>
      </c>
      <c r="B3261">
        <v>2015</v>
      </c>
      <c r="C3261" t="b">
        <v>0</v>
      </c>
      <c r="D3261">
        <v>28</v>
      </c>
      <c r="E3261" t="s">
        <v>4590</v>
      </c>
      <c r="G3261" t="s">
        <v>4590</v>
      </c>
    </row>
    <row r="3262" spans="1:7">
      <c r="A3262" t="s">
        <v>215</v>
      </c>
      <c r="B3262">
        <v>2015</v>
      </c>
      <c r="C3262" t="b">
        <v>0</v>
      </c>
      <c r="D3262">
        <v>29</v>
      </c>
      <c r="E3262" t="s">
        <v>4590</v>
      </c>
      <c r="G3262" t="s">
        <v>4590</v>
      </c>
    </row>
    <row r="3263" spans="1:7">
      <c r="A3263" t="s">
        <v>215</v>
      </c>
      <c r="B3263">
        <v>2015</v>
      </c>
      <c r="C3263" t="b">
        <v>0</v>
      </c>
      <c r="D3263">
        <v>30</v>
      </c>
      <c r="E3263" t="s">
        <v>4590</v>
      </c>
      <c r="G3263" t="s">
        <v>4590</v>
      </c>
    </row>
    <row r="3264" spans="1:7">
      <c r="A3264" t="s">
        <v>215</v>
      </c>
      <c r="B3264">
        <v>2015</v>
      </c>
      <c r="C3264" t="b">
        <v>0</v>
      </c>
      <c r="D3264">
        <v>31</v>
      </c>
      <c r="E3264" t="s">
        <v>4590</v>
      </c>
      <c r="G3264" t="s">
        <v>4590</v>
      </c>
    </row>
    <row r="3265" spans="1:7">
      <c r="A3265" t="s">
        <v>215</v>
      </c>
      <c r="B3265">
        <v>2015</v>
      </c>
      <c r="C3265" t="b">
        <v>0</v>
      </c>
      <c r="D3265">
        <v>32</v>
      </c>
      <c r="E3265" t="s">
        <v>4590</v>
      </c>
      <c r="G3265" t="s">
        <v>4590</v>
      </c>
    </row>
    <row r="3266" spans="1:7">
      <c r="A3266" t="s">
        <v>215</v>
      </c>
      <c r="B3266">
        <v>2015</v>
      </c>
      <c r="C3266" t="b">
        <v>0</v>
      </c>
      <c r="D3266">
        <v>33</v>
      </c>
      <c r="E3266" t="s">
        <v>4590</v>
      </c>
      <c r="G3266" t="s">
        <v>4590</v>
      </c>
    </row>
    <row r="3267" spans="1:7">
      <c r="A3267" t="s">
        <v>215</v>
      </c>
      <c r="B3267">
        <v>2015</v>
      </c>
      <c r="C3267" t="b">
        <v>0</v>
      </c>
      <c r="D3267">
        <v>34</v>
      </c>
      <c r="E3267" t="s">
        <v>4590</v>
      </c>
      <c r="G3267" t="s">
        <v>4590</v>
      </c>
    </row>
    <row r="3268" spans="1:7">
      <c r="A3268" t="s">
        <v>215</v>
      </c>
      <c r="B3268">
        <v>2015</v>
      </c>
      <c r="C3268" t="b">
        <v>0</v>
      </c>
      <c r="D3268">
        <v>35</v>
      </c>
      <c r="E3268" t="s">
        <v>4590</v>
      </c>
      <c r="G3268" t="s">
        <v>4590</v>
      </c>
    </row>
    <row r="3269" spans="1:7">
      <c r="A3269" t="s">
        <v>215</v>
      </c>
      <c r="B3269">
        <v>2015</v>
      </c>
      <c r="C3269" t="b">
        <v>0</v>
      </c>
      <c r="D3269">
        <v>36</v>
      </c>
      <c r="E3269" t="s">
        <v>4590</v>
      </c>
      <c r="G3269" t="s">
        <v>4590</v>
      </c>
    </row>
    <row r="3270" spans="1:7">
      <c r="A3270" t="s">
        <v>215</v>
      </c>
      <c r="B3270">
        <v>2015</v>
      </c>
      <c r="C3270" t="b">
        <v>0</v>
      </c>
      <c r="D3270">
        <v>37</v>
      </c>
      <c r="E3270" t="s">
        <v>4590</v>
      </c>
      <c r="G3270" t="s">
        <v>4590</v>
      </c>
    </row>
    <row r="3271" spans="1:7">
      <c r="A3271" t="s">
        <v>215</v>
      </c>
      <c r="B3271">
        <v>2015</v>
      </c>
      <c r="C3271" t="b">
        <v>0</v>
      </c>
      <c r="D3271">
        <v>38</v>
      </c>
      <c r="E3271" t="s">
        <v>4590</v>
      </c>
      <c r="G3271" t="s">
        <v>4590</v>
      </c>
    </row>
    <row r="3272" spans="1:7">
      <c r="A3272" t="s">
        <v>215</v>
      </c>
      <c r="B3272">
        <v>2015</v>
      </c>
      <c r="C3272" t="b">
        <v>0</v>
      </c>
      <c r="D3272">
        <v>39</v>
      </c>
      <c r="E3272" t="s">
        <v>4590</v>
      </c>
      <c r="G3272" t="s">
        <v>4590</v>
      </c>
    </row>
    <row r="3273" spans="1:7">
      <c r="A3273" t="s">
        <v>215</v>
      </c>
      <c r="B3273">
        <v>2015</v>
      </c>
      <c r="C3273" t="b">
        <v>0</v>
      </c>
      <c r="D3273">
        <v>40</v>
      </c>
      <c r="E3273" t="s">
        <v>4590</v>
      </c>
      <c r="G3273" t="s">
        <v>4590</v>
      </c>
    </row>
    <row r="3274" spans="1:7">
      <c r="A3274" t="s">
        <v>215</v>
      </c>
      <c r="B3274">
        <v>2015</v>
      </c>
      <c r="C3274" t="b">
        <v>0</v>
      </c>
      <c r="D3274">
        <v>41</v>
      </c>
      <c r="E3274" t="s">
        <v>4590</v>
      </c>
      <c r="G3274" t="s">
        <v>4590</v>
      </c>
    </row>
    <row r="3275" spans="1:7">
      <c r="A3275" t="s">
        <v>215</v>
      </c>
      <c r="B3275">
        <v>2015</v>
      </c>
      <c r="C3275" t="b">
        <v>0</v>
      </c>
      <c r="D3275">
        <v>42</v>
      </c>
      <c r="E3275" t="s">
        <v>4590</v>
      </c>
      <c r="G3275" t="s">
        <v>4590</v>
      </c>
    </row>
    <row r="3276" spans="1:7">
      <c r="A3276" t="s">
        <v>215</v>
      </c>
      <c r="B3276">
        <v>2015</v>
      </c>
      <c r="C3276" t="b">
        <v>0</v>
      </c>
      <c r="D3276">
        <v>43</v>
      </c>
      <c r="E3276" t="s">
        <v>4590</v>
      </c>
      <c r="G3276" t="s">
        <v>4590</v>
      </c>
    </row>
    <row r="3277" spans="1:7">
      <c r="A3277" t="s">
        <v>215</v>
      </c>
      <c r="B3277">
        <v>2015</v>
      </c>
      <c r="C3277" t="b">
        <v>0</v>
      </c>
      <c r="D3277">
        <v>44</v>
      </c>
      <c r="E3277" t="s">
        <v>4590</v>
      </c>
      <c r="G3277" t="s">
        <v>4590</v>
      </c>
    </row>
    <row r="3278" spans="1:7">
      <c r="A3278" t="s">
        <v>215</v>
      </c>
      <c r="B3278">
        <v>2015</v>
      </c>
      <c r="C3278" t="b">
        <v>0</v>
      </c>
      <c r="D3278">
        <v>45</v>
      </c>
      <c r="E3278" t="s">
        <v>4590</v>
      </c>
      <c r="G3278" t="s">
        <v>4590</v>
      </c>
    </row>
    <row r="3279" spans="1:7">
      <c r="A3279" t="s">
        <v>215</v>
      </c>
      <c r="B3279">
        <v>2015</v>
      </c>
      <c r="C3279" t="b">
        <v>0</v>
      </c>
      <c r="D3279">
        <v>46</v>
      </c>
      <c r="E3279" t="s">
        <v>4590</v>
      </c>
      <c r="G3279" t="s">
        <v>4590</v>
      </c>
    </row>
    <row r="3280" spans="1:7">
      <c r="A3280" t="s">
        <v>215</v>
      </c>
      <c r="B3280">
        <v>2015</v>
      </c>
      <c r="C3280" t="b">
        <v>0</v>
      </c>
      <c r="D3280">
        <v>47</v>
      </c>
      <c r="E3280" t="s">
        <v>4590</v>
      </c>
      <c r="G3280" t="s">
        <v>4590</v>
      </c>
    </row>
    <row r="3281" spans="1:7">
      <c r="A3281" t="s">
        <v>215</v>
      </c>
      <c r="B3281">
        <v>2015</v>
      </c>
      <c r="C3281" t="b">
        <v>0</v>
      </c>
      <c r="D3281">
        <v>48</v>
      </c>
      <c r="E3281" t="s">
        <v>4590</v>
      </c>
      <c r="G3281" t="s">
        <v>4590</v>
      </c>
    </row>
    <row r="3282" spans="1:7">
      <c r="A3282" t="s">
        <v>215</v>
      </c>
      <c r="B3282">
        <v>2015</v>
      </c>
      <c r="C3282" t="b">
        <v>0</v>
      </c>
      <c r="D3282">
        <v>49</v>
      </c>
      <c r="E3282" t="s">
        <v>4590</v>
      </c>
      <c r="G3282" t="s">
        <v>4590</v>
      </c>
    </row>
    <row r="3283" spans="1:7">
      <c r="A3283" t="s">
        <v>215</v>
      </c>
      <c r="B3283">
        <v>2015</v>
      </c>
      <c r="C3283" t="b">
        <v>0</v>
      </c>
      <c r="D3283">
        <v>50</v>
      </c>
      <c r="E3283" t="s">
        <v>4590</v>
      </c>
      <c r="G3283" t="s">
        <v>4590</v>
      </c>
    </row>
    <row r="3284" spans="1:7">
      <c r="A3284" t="s">
        <v>215</v>
      </c>
      <c r="B3284">
        <v>2015</v>
      </c>
      <c r="C3284" t="b">
        <v>0</v>
      </c>
      <c r="D3284">
        <v>51</v>
      </c>
      <c r="E3284" t="s">
        <v>4590</v>
      </c>
      <c r="G3284" t="s">
        <v>4590</v>
      </c>
    </row>
    <row r="3285" spans="1:7">
      <c r="A3285" t="s">
        <v>215</v>
      </c>
      <c r="B3285">
        <v>2015</v>
      </c>
      <c r="C3285" t="b">
        <v>0</v>
      </c>
      <c r="D3285">
        <v>52</v>
      </c>
      <c r="E3285" t="s">
        <v>4590</v>
      </c>
      <c r="G3285" t="s">
        <v>4590</v>
      </c>
    </row>
    <row r="3286" spans="1:7">
      <c r="A3286" t="s">
        <v>215</v>
      </c>
      <c r="B3286">
        <v>2015</v>
      </c>
      <c r="C3286" t="b">
        <v>0</v>
      </c>
      <c r="D3286">
        <v>53</v>
      </c>
      <c r="E3286" t="s">
        <v>4590</v>
      </c>
      <c r="G3286" t="s">
        <v>4590</v>
      </c>
    </row>
    <row r="3287" spans="1:7">
      <c r="A3287" t="s">
        <v>215</v>
      </c>
      <c r="B3287">
        <v>2015</v>
      </c>
      <c r="C3287" t="b">
        <v>0</v>
      </c>
      <c r="D3287">
        <v>54</v>
      </c>
      <c r="E3287" t="s">
        <v>4590</v>
      </c>
      <c r="G3287" t="s">
        <v>4590</v>
      </c>
    </row>
    <row r="3288" spans="1:7">
      <c r="A3288" t="s">
        <v>215</v>
      </c>
      <c r="B3288">
        <v>2015</v>
      </c>
      <c r="C3288" t="b">
        <v>0</v>
      </c>
      <c r="D3288">
        <v>55</v>
      </c>
      <c r="E3288" t="s">
        <v>4590</v>
      </c>
      <c r="G3288" t="s">
        <v>4590</v>
      </c>
    </row>
    <row r="3289" spans="1:7">
      <c r="A3289" t="s">
        <v>215</v>
      </c>
      <c r="B3289">
        <v>2015</v>
      </c>
      <c r="C3289" t="b">
        <v>0</v>
      </c>
      <c r="D3289">
        <v>56</v>
      </c>
      <c r="E3289" t="s">
        <v>4590</v>
      </c>
      <c r="G3289" t="s">
        <v>4590</v>
      </c>
    </row>
    <row r="3290" spans="1:7">
      <c r="A3290" t="s">
        <v>215</v>
      </c>
      <c r="B3290">
        <v>2015</v>
      </c>
      <c r="C3290" t="b">
        <v>0</v>
      </c>
      <c r="D3290">
        <v>57</v>
      </c>
      <c r="E3290" t="s">
        <v>4590</v>
      </c>
      <c r="G3290" t="s">
        <v>4590</v>
      </c>
    </row>
    <row r="3291" spans="1:7">
      <c r="A3291" t="s">
        <v>215</v>
      </c>
      <c r="B3291">
        <v>2015</v>
      </c>
      <c r="C3291" t="b">
        <v>0</v>
      </c>
      <c r="D3291">
        <v>58</v>
      </c>
      <c r="E3291" t="s">
        <v>4590</v>
      </c>
      <c r="G3291" t="s">
        <v>4590</v>
      </c>
    </row>
    <row r="3292" spans="1:7">
      <c r="A3292" t="s">
        <v>215</v>
      </c>
      <c r="B3292">
        <v>2015</v>
      </c>
      <c r="C3292" t="b">
        <v>0</v>
      </c>
      <c r="D3292">
        <v>59</v>
      </c>
      <c r="E3292" t="s">
        <v>4590</v>
      </c>
      <c r="G3292" t="s">
        <v>4590</v>
      </c>
    </row>
    <row r="3293" spans="1:7">
      <c r="A3293" t="s">
        <v>215</v>
      </c>
      <c r="B3293">
        <v>2015</v>
      </c>
      <c r="C3293" t="b">
        <v>0</v>
      </c>
      <c r="D3293">
        <v>60</v>
      </c>
      <c r="E3293" t="s">
        <v>4590</v>
      </c>
      <c r="G3293" t="s">
        <v>4590</v>
      </c>
    </row>
    <row r="3294" spans="1:7">
      <c r="A3294" t="s">
        <v>215</v>
      </c>
      <c r="B3294">
        <v>2015</v>
      </c>
      <c r="C3294" t="b">
        <v>0</v>
      </c>
      <c r="D3294">
        <v>61</v>
      </c>
      <c r="E3294" t="s">
        <v>4590</v>
      </c>
      <c r="G3294" t="s">
        <v>4590</v>
      </c>
    </row>
    <row r="3295" spans="1:7">
      <c r="A3295" t="s">
        <v>215</v>
      </c>
      <c r="B3295">
        <v>2015</v>
      </c>
      <c r="C3295" t="b">
        <v>0</v>
      </c>
      <c r="D3295">
        <v>62</v>
      </c>
      <c r="E3295" t="s">
        <v>4590</v>
      </c>
      <c r="G3295" t="s">
        <v>4590</v>
      </c>
    </row>
    <row r="3296" spans="1:7">
      <c r="A3296" t="s">
        <v>215</v>
      </c>
      <c r="B3296">
        <v>2015</v>
      </c>
      <c r="C3296" t="b">
        <v>0</v>
      </c>
      <c r="D3296">
        <v>63</v>
      </c>
      <c r="E3296" t="s">
        <v>4590</v>
      </c>
      <c r="G3296" t="s">
        <v>4590</v>
      </c>
    </row>
    <row r="3297" spans="1:7">
      <c r="A3297" t="s">
        <v>215</v>
      </c>
      <c r="B3297">
        <v>2015</v>
      </c>
      <c r="C3297" t="b">
        <v>0</v>
      </c>
      <c r="D3297">
        <v>64</v>
      </c>
      <c r="E3297" t="s">
        <v>4590</v>
      </c>
      <c r="G3297" t="s">
        <v>4590</v>
      </c>
    </row>
    <row r="3298" spans="1:7">
      <c r="A3298" t="s">
        <v>215</v>
      </c>
      <c r="B3298">
        <v>2015</v>
      </c>
      <c r="C3298" t="b">
        <v>0</v>
      </c>
      <c r="D3298">
        <v>65</v>
      </c>
      <c r="E3298" t="s">
        <v>4590</v>
      </c>
      <c r="G3298" t="s">
        <v>4590</v>
      </c>
    </row>
    <row r="3299" spans="1:7">
      <c r="A3299" t="s">
        <v>215</v>
      </c>
      <c r="B3299">
        <v>2015</v>
      </c>
      <c r="C3299" t="b">
        <v>0</v>
      </c>
      <c r="D3299">
        <v>66</v>
      </c>
      <c r="E3299" t="s">
        <v>4590</v>
      </c>
      <c r="G3299" t="s">
        <v>4590</v>
      </c>
    </row>
    <row r="3300" spans="1:7">
      <c r="A3300" t="s">
        <v>215</v>
      </c>
      <c r="B3300">
        <v>2015</v>
      </c>
      <c r="C3300" t="b">
        <v>0</v>
      </c>
      <c r="D3300">
        <v>67</v>
      </c>
      <c r="E3300" t="s">
        <v>4590</v>
      </c>
      <c r="G3300" t="s">
        <v>4590</v>
      </c>
    </row>
    <row r="3301" spans="1:7">
      <c r="A3301" t="s">
        <v>215</v>
      </c>
      <c r="B3301">
        <v>2015</v>
      </c>
      <c r="C3301" t="b">
        <v>0</v>
      </c>
      <c r="D3301">
        <v>68</v>
      </c>
      <c r="E3301" t="s">
        <v>4590</v>
      </c>
      <c r="G3301" t="s">
        <v>4590</v>
      </c>
    </row>
    <row r="3302" spans="1:7">
      <c r="A3302" t="s">
        <v>215</v>
      </c>
      <c r="B3302">
        <v>2015</v>
      </c>
      <c r="C3302" t="b">
        <v>0</v>
      </c>
      <c r="D3302">
        <v>69</v>
      </c>
      <c r="E3302" t="s">
        <v>4590</v>
      </c>
      <c r="G3302" t="s">
        <v>4590</v>
      </c>
    </row>
    <row r="3303" spans="1:7" ht="45">
      <c r="A3303" t="s">
        <v>215</v>
      </c>
      <c r="B3303">
        <v>2015</v>
      </c>
      <c r="C3303" t="b">
        <v>0</v>
      </c>
      <c r="D3303">
        <v>70</v>
      </c>
      <c r="E3303" s="8" t="s">
        <v>4590</v>
      </c>
      <c r="F3303" s="8"/>
      <c r="G3303" t="s">
        <v>4590</v>
      </c>
    </row>
    <row r="3304" spans="1:7">
      <c r="A3304" t="s">
        <v>215</v>
      </c>
      <c r="B3304">
        <v>2015</v>
      </c>
      <c r="C3304" t="b">
        <v>0</v>
      </c>
      <c r="D3304">
        <v>71</v>
      </c>
      <c r="E3304" t="s">
        <v>4590</v>
      </c>
      <c r="G3304" t="s">
        <v>4590</v>
      </c>
    </row>
    <row r="3305" spans="1:7">
      <c r="A3305" t="s">
        <v>215</v>
      </c>
      <c r="B3305">
        <v>2015</v>
      </c>
      <c r="C3305" t="b">
        <v>0</v>
      </c>
      <c r="D3305">
        <v>72</v>
      </c>
      <c r="E3305" t="s">
        <v>4590</v>
      </c>
      <c r="G3305" t="s">
        <v>4590</v>
      </c>
    </row>
    <row r="3306" spans="1:7" ht="45">
      <c r="A3306" t="s">
        <v>215</v>
      </c>
      <c r="B3306">
        <v>2015</v>
      </c>
      <c r="C3306" t="b">
        <v>0</v>
      </c>
      <c r="D3306">
        <v>73</v>
      </c>
      <c r="E3306" s="8" t="s">
        <v>4590</v>
      </c>
      <c r="F3306" s="8"/>
      <c r="G3306" t="s">
        <v>4590</v>
      </c>
    </row>
    <row r="3307" spans="1:7">
      <c r="A3307" t="s">
        <v>215</v>
      </c>
      <c r="B3307">
        <v>2016</v>
      </c>
      <c r="C3307" t="b">
        <v>0</v>
      </c>
      <c r="D3307">
        <v>1</v>
      </c>
      <c r="E3307" t="s">
        <v>4590</v>
      </c>
      <c r="G3307" t="s">
        <v>4590</v>
      </c>
    </row>
    <row r="3308" spans="1:7">
      <c r="A3308" t="s">
        <v>215</v>
      </c>
      <c r="B3308">
        <v>2016</v>
      </c>
      <c r="C3308" t="b">
        <v>0</v>
      </c>
      <c r="D3308">
        <v>2</v>
      </c>
      <c r="E3308" t="s">
        <v>4590</v>
      </c>
      <c r="G3308" t="s">
        <v>4590</v>
      </c>
    </row>
    <row r="3309" spans="1:7">
      <c r="A3309" t="s">
        <v>215</v>
      </c>
      <c r="B3309">
        <v>2016</v>
      </c>
      <c r="C3309" t="b">
        <v>0</v>
      </c>
      <c r="D3309">
        <v>3</v>
      </c>
      <c r="E3309" t="s">
        <v>4590</v>
      </c>
      <c r="G3309" t="s">
        <v>4590</v>
      </c>
    </row>
    <row r="3310" spans="1:7">
      <c r="A3310" t="s">
        <v>215</v>
      </c>
      <c r="B3310">
        <v>2016</v>
      </c>
      <c r="C3310" t="b">
        <v>0</v>
      </c>
      <c r="D3310">
        <v>4</v>
      </c>
      <c r="E3310" t="s">
        <v>4590</v>
      </c>
      <c r="G3310" t="s">
        <v>4590</v>
      </c>
    </row>
    <row r="3311" spans="1:7">
      <c r="A3311" t="s">
        <v>215</v>
      </c>
      <c r="B3311">
        <v>2016</v>
      </c>
      <c r="C3311" t="b">
        <v>0</v>
      </c>
      <c r="D3311">
        <v>5</v>
      </c>
      <c r="E3311" t="s">
        <v>4590</v>
      </c>
      <c r="G3311" t="s">
        <v>4590</v>
      </c>
    </row>
    <row r="3312" spans="1:7" ht="45">
      <c r="A3312" t="s">
        <v>215</v>
      </c>
      <c r="B3312">
        <v>2016</v>
      </c>
      <c r="C3312" t="b">
        <v>0</v>
      </c>
      <c r="D3312">
        <v>6</v>
      </c>
      <c r="E3312" s="8" t="s">
        <v>4590</v>
      </c>
      <c r="F3312" s="8"/>
      <c r="G3312" t="s">
        <v>4590</v>
      </c>
    </row>
    <row r="3313" spans="1:7">
      <c r="A3313" t="s">
        <v>215</v>
      </c>
      <c r="B3313">
        <v>2016</v>
      </c>
      <c r="C3313" t="b">
        <v>0</v>
      </c>
      <c r="D3313">
        <v>7</v>
      </c>
      <c r="E3313" t="s">
        <v>4590</v>
      </c>
      <c r="G3313" t="s">
        <v>4590</v>
      </c>
    </row>
    <row r="3314" spans="1:7">
      <c r="A3314" t="s">
        <v>215</v>
      </c>
      <c r="B3314">
        <v>2016</v>
      </c>
      <c r="C3314" t="b">
        <v>0</v>
      </c>
      <c r="D3314">
        <v>8</v>
      </c>
      <c r="E3314" t="s">
        <v>4590</v>
      </c>
      <c r="G3314" t="s">
        <v>4590</v>
      </c>
    </row>
    <row r="3315" spans="1:7" ht="45">
      <c r="A3315" t="s">
        <v>215</v>
      </c>
      <c r="B3315">
        <v>2016</v>
      </c>
      <c r="C3315" t="b">
        <v>0</v>
      </c>
      <c r="D3315">
        <v>9</v>
      </c>
      <c r="E3315" s="8" t="s">
        <v>4590</v>
      </c>
      <c r="F3315" s="8"/>
      <c r="G3315" t="s">
        <v>4590</v>
      </c>
    </row>
    <row r="3316" spans="1:7">
      <c r="A3316" t="s">
        <v>215</v>
      </c>
      <c r="B3316">
        <v>2016</v>
      </c>
      <c r="C3316" t="b">
        <v>0</v>
      </c>
      <c r="D3316">
        <v>10</v>
      </c>
      <c r="E3316" t="s">
        <v>4590</v>
      </c>
      <c r="G3316" t="s">
        <v>4590</v>
      </c>
    </row>
    <row r="3317" spans="1:7">
      <c r="A3317" t="s">
        <v>215</v>
      </c>
      <c r="B3317">
        <v>2016</v>
      </c>
      <c r="C3317" t="b">
        <v>0</v>
      </c>
      <c r="D3317">
        <v>11</v>
      </c>
      <c r="E3317" t="s">
        <v>4590</v>
      </c>
      <c r="G3317" t="s">
        <v>4590</v>
      </c>
    </row>
    <row r="3318" spans="1:7">
      <c r="A3318" t="s">
        <v>215</v>
      </c>
      <c r="B3318">
        <v>2016</v>
      </c>
      <c r="C3318" t="b">
        <v>0</v>
      </c>
      <c r="D3318">
        <v>12</v>
      </c>
      <c r="E3318" t="s">
        <v>4590</v>
      </c>
      <c r="G3318" t="s">
        <v>4590</v>
      </c>
    </row>
    <row r="3319" spans="1:7">
      <c r="A3319" t="s">
        <v>215</v>
      </c>
      <c r="B3319">
        <v>2016</v>
      </c>
      <c r="C3319" t="b">
        <v>0</v>
      </c>
      <c r="D3319">
        <v>13</v>
      </c>
      <c r="E3319" t="s">
        <v>4590</v>
      </c>
      <c r="G3319" t="s">
        <v>4590</v>
      </c>
    </row>
    <row r="3320" spans="1:7">
      <c r="A3320" t="s">
        <v>215</v>
      </c>
      <c r="B3320">
        <v>2016</v>
      </c>
      <c r="C3320" t="b">
        <v>0</v>
      </c>
      <c r="D3320">
        <v>14</v>
      </c>
      <c r="E3320" t="s">
        <v>4590</v>
      </c>
      <c r="G3320" t="s">
        <v>4590</v>
      </c>
    </row>
    <row r="3321" spans="1:7">
      <c r="A3321" t="s">
        <v>215</v>
      </c>
      <c r="B3321">
        <v>2016</v>
      </c>
      <c r="C3321" t="b">
        <v>0</v>
      </c>
      <c r="D3321">
        <v>15</v>
      </c>
      <c r="E3321" t="s">
        <v>4590</v>
      </c>
      <c r="G3321" t="s">
        <v>4590</v>
      </c>
    </row>
    <row r="3322" spans="1:7">
      <c r="A3322" t="s">
        <v>215</v>
      </c>
      <c r="B3322">
        <v>2016</v>
      </c>
      <c r="C3322" t="b">
        <v>0</v>
      </c>
      <c r="D3322">
        <v>16</v>
      </c>
      <c r="E3322" t="s">
        <v>4590</v>
      </c>
      <c r="G3322" t="s">
        <v>4590</v>
      </c>
    </row>
    <row r="3323" spans="1:7">
      <c r="A3323" t="s">
        <v>215</v>
      </c>
      <c r="B3323">
        <v>2016</v>
      </c>
      <c r="C3323" t="b">
        <v>0</v>
      </c>
      <c r="D3323">
        <v>17</v>
      </c>
      <c r="E3323" t="s">
        <v>4590</v>
      </c>
      <c r="G3323" t="s">
        <v>4590</v>
      </c>
    </row>
    <row r="3324" spans="1:7">
      <c r="A3324" t="s">
        <v>215</v>
      </c>
      <c r="B3324">
        <v>2016</v>
      </c>
      <c r="C3324" t="b">
        <v>0</v>
      </c>
      <c r="D3324">
        <v>18</v>
      </c>
      <c r="E3324" t="s">
        <v>4590</v>
      </c>
      <c r="G3324" t="s">
        <v>4590</v>
      </c>
    </row>
    <row r="3325" spans="1:7">
      <c r="A3325" t="s">
        <v>215</v>
      </c>
      <c r="B3325">
        <v>2016</v>
      </c>
      <c r="C3325" t="b">
        <v>0</v>
      </c>
      <c r="D3325">
        <v>19</v>
      </c>
      <c r="E3325" t="s">
        <v>4590</v>
      </c>
      <c r="G3325" t="s">
        <v>4590</v>
      </c>
    </row>
    <row r="3326" spans="1:7">
      <c r="A3326" t="s">
        <v>215</v>
      </c>
      <c r="B3326">
        <v>2016</v>
      </c>
      <c r="C3326" t="b">
        <v>0</v>
      </c>
      <c r="D3326">
        <v>20</v>
      </c>
      <c r="E3326" t="s">
        <v>4590</v>
      </c>
      <c r="G3326" t="s">
        <v>4590</v>
      </c>
    </row>
    <row r="3327" spans="1:7">
      <c r="A3327" t="s">
        <v>215</v>
      </c>
      <c r="B3327">
        <v>2016</v>
      </c>
      <c r="C3327" t="b">
        <v>0</v>
      </c>
      <c r="D3327">
        <v>21</v>
      </c>
      <c r="E3327" t="s">
        <v>4590</v>
      </c>
      <c r="G3327" t="s">
        <v>4590</v>
      </c>
    </row>
    <row r="3328" spans="1:7">
      <c r="A3328" t="s">
        <v>215</v>
      </c>
      <c r="B3328">
        <v>2016</v>
      </c>
      <c r="C3328" t="b">
        <v>0</v>
      </c>
      <c r="D3328">
        <v>22</v>
      </c>
      <c r="E3328" t="s">
        <v>4590</v>
      </c>
      <c r="G3328" t="s">
        <v>4590</v>
      </c>
    </row>
    <row r="3329" spans="1:7">
      <c r="A3329" t="s">
        <v>215</v>
      </c>
      <c r="B3329">
        <v>2016</v>
      </c>
      <c r="C3329" t="b">
        <v>0</v>
      </c>
      <c r="D3329">
        <v>23</v>
      </c>
      <c r="E3329" t="s">
        <v>4590</v>
      </c>
      <c r="G3329" t="s">
        <v>4590</v>
      </c>
    </row>
    <row r="3330" spans="1:7" ht="45">
      <c r="A3330" t="s">
        <v>215</v>
      </c>
      <c r="B3330">
        <v>2016</v>
      </c>
      <c r="C3330" t="b">
        <v>0</v>
      </c>
      <c r="D3330">
        <v>24</v>
      </c>
      <c r="E3330" s="8" t="s">
        <v>4590</v>
      </c>
      <c r="F3330" s="8"/>
      <c r="G3330" t="s">
        <v>4590</v>
      </c>
    </row>
    <row r="3331" spans="1:7">
      <c r="A3331" t="s">
        <v>215</v>
      </c>
      <c r="B3331">
        <v>2016</v>
      </c>
      <c r="C3331" t="b">
        <v>0</v>
      </c>
      <c r="D3331">
        <v>25</v>
      </c>
      <c r="E3331" t="s">
        <v>4590</v>
      </c>
      <c r="G3331" t="s">
        <v>4590</v>
      </c>
    </row>
    <row r="3332" spans="1:7">
      <c r="A3332" t="s">
        <v>215</v>
      </c>
      <c r="B3332">
        <v>2016</v>
      </c>
      <c r="C3332" t="b">
        <v>0</v>
      </c>
      <c r="D3332">
        <v>26</v>
      </c>
      <c r="E3332" t="s">
        <v>4590</v>
      </c>
      <c r="G3332" t="s">
        <v>4590</v>
      </c>
    </row>
    <row r="3333" spans="1:7">
      <c r="A3333" t="s">
        <v>215</v>
      </c>
      <c r="B3333">
        <v>2016</v>
      </c>
      <c r="C3333" t="b">
        <v>0</v>
      </c>
      <c r="D3333">
        <v>27</v>
      </c>
      <c r="E3333" t="s">
        <v>4590</v>
      </c>
      <c r="G3333" t="s">
        <v>4590</v>
      </c>
    </row>
    <row r="3334" spans="1:7">
      <c r="A3334" t="s">
        <v>215</v>
      </c>
      <c r="B3334">
        <v>2016</v>
      </c>
      <c r="C3334" t="b">
        <v>0</v>
      </c>
      <c r="D3334">
        <v>28</v>
      </c>
      <c r="E3334" t="s">
        <v>4590</v>
      </c>
      <c r="G3334" t="s">
        <v>4590</v>
      </c>
    </row>
    <row r="3335" spans="1:7">
      <c r="A3335" t="s">
        <v>215</v>
      </c>
      <c r="B3335">
        <v>2016</v>
      </c>
      <c r="C3335" t="b">
        <v>0</v>
      </c>
      <c r="D3335">
        <v>29</v>
      </c>
      <c r="E3335" t="s">
        <v>4590</v>
      </c>
      <c r="G3335" t="s">
        <v>4590</v>
      </c>
    </row>
    <row r="3336" spans="1:7">
      <c r="A3336" t="s">
        <v>215</v>
      </c>
      <c r="B3336">
        <v>2016</v>
      </c>
      <c r="C3336" t="b">
        <v>0</v>
      </c>
      <c r="D3336">
        <v>30</v>
      </c>
      <c r="E3336" t="s">
        <v>4590</v>
      </c>
      <c r="G3336" t="s">
        <v>4590</v>
      </c>
    </row>
    <row r="3337" spans="1:7">
      <c r="A3337" t="s">
        <v>215</v>
      </c>
      <c r="B3337">
        <v>2016</v>
      </c>
      <c r="C3337" t="b">
        <v>0</v>
      </c>
      <c r="D3337">
        <v>31</v>
      </c>
      <c r="E3337" t="s">
        <v>4590</v>
      </c>
      <c r="G3337" t="s">
        <v>4590</v>
      </c>
    </row>
    <row r="3338" spans="1:7">
      <c r="A3338" t="s">
        <v>215</v>
      </c>
      <c r="B3338">
        <v>2016</v>
      </c>
      <c r="C3338" t="b">
        <v>0</v>
      </c>
      <c r="D3338">
        <v>32</v>
      </c>
      <c r="E3338" t="s">
        <v>4590</v>
      </c>
      <c r="G3338" t="s">
        <v>4590</v>
      </c>
    </row>
    <row r="3339" spans="1:7" ht="45">
      <c r="A3339" t="s">
        <v>215</v>
      </c>
      <c r="B3339">
        <v>2016</v>
      </c>
      <c r="C3339" t="b">
        <v>0</v>
      </c>
      <c r="D3339">
        <v>33</v>
      </c>
      <c r="E3339" s="8" t="s">
        <v>4590</v>
      </c>
      <c r="F3339" s="8"/>
      <c r="G3339" t="s">
        <v>4590</v>
      </c>
    </row>
    <row r="3340" spans="1:7">
      <c r="A3340" t="s">
        <v>215</v>
      </c>
      <c r="B3340">
        <v>2016</v>
      </c>
      <c r="C3340" t="b">
        <v>0</v>
      </c>
      <c r="D3340">
        <v>34</v>
      </c>
      <c r="E3340" t="s">
        <v>4590</v>
      </c>
      <c r="G3340" t="s">
        <v>4590</v>
      </c>
    </row>
    <row r="3341" spans="1:7">
      <c r="A3341" t="s">
        <v>215</v>
      </c>
      <c r="B3341">
        <v>2016</v>
      </c>
      <c r="C3341" t="b">
        <v>0</v>
      </c>
      <c r="D3341">
        <v>35</v>
      </c>
      <c r="E3341" t="s">
        <v>4590</v>
      </c>
      <c r="G3341" t="s">
        <v>4590</v>
      </c>
    </row>
    <row r="3342" spans="1:7">
      <c r="A3342" t="s">
        <v>215</v>
      </c>
      <c r="B3342">
        <v>2016</v>
      </c>
      <c r="C3342" t="b">
        <v>0</v>
      </c>
      <c r="D3342">
        <v>36</v>
      </c>
      <c r="E3342" t="s">
        <v>4590</v>
      </c>
      <c r="G3342" t="s">
        <v>4590</v>
      </c>
    </row>
    <row r="3343" spans="1:7">
      <c r="A3343" t="s">
        <v>215</v>
      </c>
      <c r="B3343">
        <v>2016</v>
      </c>
      <c r="C3343" t="b">
        <v>0</v>
      </c>
      <c r="D3343">
        <v>37</v>
      </c>
      <c r="E3343" t="s">
        <v>4590</v>
      </c>
      <c r="G3343" t="s">
        <v>4590</v>
      </c>
    </row>
    <row r="3344" spans="1:7">
      <c r="A3344" t="s">
        <v>215</v>
      </c>
      <c r="B3344">
        <v>2016</v>
      </c>
      <c r="C3344" t="b">
        <v>0</v>
      </c>
      <c r="D3344">
        <v>38</v>
      </c>
      <c r="E3344" t="s">
        <v>4590</v>
      </c>
      <c r="G3344" t="s">
        <v>4590</v>
      </c>
    </row>
    <row r="3345" spans="1:7">
      <c r="A3345" t="s">
        <v>215</v>
      </c>
      <c r="B3345">
        <v>2016</v>
      </c>
      <c r="C3345" t="b">
        <v>0</v>
      </c>
      <c r="D3345">
        <v>39</v>
      </c>
      <c r="E3345" t="s">
        <v>4590</v>
      </c>
      <c r="G3345" t="s">
        <v>4590</v>
      </c>
    </row>
    <row r="3346" spans="1:7">
      <c r="A3346" t="s">
        <v>215</v>
      </c>
      <c r="B3346">
        <v>2016</v>
      </c>
      <c r="C3346" t="b">
        <v>0</v>
      </c>
      <c r="D3346">
        <v>40</v>
      </c>
      <c r="E3346" t="s">
        <v>4590</v>
      </c>
      <c r="G3346" t="s">
        <v>4590</v>
      </c>
    </row>
    <row r="3347" spans="1:7">
      <c r="A3347" t="s">
        <v>215</v>
      </c>
      <c r="B3347">
        <v>2016</v>
      </c>
      <c r="C3347" t="b">
        <v>0</v>
      </c>
      <c r="D3347">
        <v>41</v>
      </c>
      <c r="E3347" t="s">
        <v>4590</v>
      </c>
      <c r="G3347" t="s">
        <v>4590</v>
      </c>
    </row>
    <row r="3348" spans="1:7">
      <c r="A3348" t="s">
        <v>215</v>
      </c>
      <c r="B3348">
        <v>2016</v>
      </c>
      <c r="C3348" t="b">
        <v>0</v>
      </c>
      <c r="D3348">
        <v>42</v>
      </c>
      <c r="E3348" t="s">
        <v>4590</v>
      </c>
      <c r="G3348" t="s">
        <v>4590</v>
      </c>
    </row>
    <row r="3349" spans="1:7">
      <c r="A3349" t="s">
        <v>215</v>
      </c>
      <c r="B3349">
        <v>2016</v>
      </c>
      <c r="C3349" t="b">
        <v>0</v>
      </c>
      <c r="D3349">
        <v>43</v>
      </c>
      <c r="E3349" t="s">
        <v>4590</v>
      </c>
      <c r="G3349" t="s">
        <v>4590</v>
      </c>
    </row>
    <row r="3350" spans="1:7">
      <c r="A3350" t="s">
        <v>215</v>
      </c>
      <c r="B3350">
        <v>2016</v>
      </c>
      <c r="C3350" t="b">
        <v>0</v>
      </c>
      <c r="D3350">
        <v>44</v>
      </c>
      <c r="E3350" t="s">
        <v>4590</v>
      </c>
      <c r="G3350" t="s">
        <v>4590</v>
      </c>
    </row>
    <row r="3351" spans="1:7">
      <c r="A3351" t="s">
        <v>215</v>
      </c>
      <c r="B3351">
        <v>2016</v>
      </c>
      <c r="C3351" t="b">
        <v>0</v>
      </c>
      <c r="D3351">
        <v>45</v>
      </c>
      <c r="E3351" t="s">
        <v>4590</v>
      </c>
      <c r="G3351" t="s">
        <v>4590</v>
      </c>
    </row>
    <row r="3352" spans="1:7">
      <c r="A3352" t="s">
        <v>215</v>
      </c>
      <c r="B3352">
        <v>2016</v>
      </c>
      <c r="C3352" t="b">
        <v>0</v>
      </c>
      <c r="D3352">
        <v>46</v>
      </c>
      <c r="E3352" t="s">
        <v>4590</v>
      </c>
      <c r="G3352" t="s">
        <v>4590</v>
      </c>
    </row>
    <row r="3353" spans="1:7">
      <c r="A3353" t="s">
        <v>215</v>
      </c>
      <c r="B3353">
        <v>2016</v>
      </c>
      <c r="C3353" t="b">
        <v>0</v>
      </c>
      <c r="D3353">
        <v>47</v>
      </c>
      <c r="E3353" t="s">
        <v>4590</v>
      </c>
      <c r="G3353" t="s">
        <v>4590</v>
      </c>
    </row>
    <row r="3354" spans="1:7">
      <c r="A3354" t="s">
        <v>215</v>
      </c>
      <c r="B3354">
        <v>2016</v>
      </c>
      <c r="C3354" t="b">
        <v>0</v>
      </c>
      <c r="D3354">
        <v>48</v>
      </c>
      <c r="E3354" t="s">
        <v>4590</v>
      </c>
      <c r="G3354" t="s">
        <v>4590</v>
      </c>
    </row>
    <row r="3355" spans="1:7">
      <c r="A3355" t="s">
        <v>215</v>
      </c>
      <c r="B3355">
        <v>2016</v>
      </c>
      <c r="C3355" t="b">
        <v>0</v>
      </c>
      <c r="D3355">
        <v>49</v>
      </c>
      <c r="E3355" t="s">
        <v>4590</v>
      </c>
      <c r="G3355" t="s">
        <v>4590</v>
      </c>
    </row>
    <row r="3356" spans="1:7">
      <c r="A3356" t="s">
        <v>215</v>
      </c>
      <c r="B3356">
        <v>2016</v>
      </c>
      <c r="C3356" t="b">
        <v>0</v>
      </c>
      <c r="D3356">
        <v>50</v>
      </c>
      <c r="E3356" t="s">
        <v>4590</v>
      </c>
      <c r="G3356" t="s">
        <v>4590</v>
      </c>
    </row>
    <row r="3357" spans="1:7">
      <c r="A3357" t="s">
        <v>215</v>
      </c>
      <c r="B3357">
        <v>2016</v>
      </c>
      <c r="C3357" t="b">
        <v>0</v>
      </c>
      <c r="D3357">
        <v>51</v>
      </c>
      <c r="E3357" t="s">
        <v>4590</v>
      </c>
      <c r="G3357" t="s">
        <v>4590</v>
      </c>
    </row>
    <row r="3358" spans="1:7" ht="45">
      <c r="A3358" t="s">
        <v>215</v>
      </c>
      <c r="B3358">
        <v>2016</v>
      </c>
      <c r="C3358" t="b">
        <v>0</v>
      </c>
      <c r="D3358">
        <v>52</v>
      </c>
      <c r="E3358" s="8" t="s">
        <v>4590</v>
      </c>
      <c r="F3358" s="8"/>
      <c r="G3358" t="s">
        <v>4590</v>
      </c>
    </row>
    <row r="3359" spans="1:7">
      <c r="A3359" t="s">
        <v>215</v>
      </c>
      <c r="B3359">
        <v>2016</v>
      </c>
      <c r="C3359" t="b">
        <v>0</v>
      </c>
      <c r="D3359">
        <v>53</v>
      </c>
      <c r="E3359" t="s">
        <v>4590</v>
      </c>
      <c r="G3359" t="s">
        <v>4590</v>
      </c>
    </row>
    <row r="3360" spans="1:7">
      <c r="A3360" t="s">
        <v>215</v>
      </c>
      <c r="B3360">
        <v>2016</v>
      </c>
      <c r="C3360" t="b">
        <v>0</v>
      </c>
      <c r="D3360">
        <v>54</v>
      </c>
      <c r="E3360" t="s">
        <v>4590</v>
      </c>
      <c r="G3360" t="s">
        <v>4590</v>
      </c>
    </row>
    <row r="3361" spans="1:7">
      <c r="A3361" t="s">
        <v>215</v>
      </c>
      <c r="B3361">
        <v>2016</v>
      </c>
      <c r="C3361" t="b">
        <v>0</v>
      </c>
      <c r="D3361">
        <v>55</v>
      </c>
      <c r="E3361" t="s">
        <v>4590</v>
      </c>
      <c r="G3361" t="s">
        <v>4590</v>
      </c>
    </row>
    <row r="3362" spans="1:7">
      <c r="A3362" t="s">
        <v>215</v>
      </c>
      <c r="B3362">
        <v>2016</v>
      </c>
      <c r="C3362" t="b">
        <v>0</v>
      </c>
      <c r="D3362">
        <v>56</v>
      </c>
      <c r="E3362" t="s">
        <v>4590</v>
      </c>
      <c r="G3362" t="s">
        <v>4590</v>
      </c>
    </row>
    <row r="3363" spans="1:7">
      <c r="A3363" t="s">
        <v>215</v>
      </c>
      <c r="B3363">
        <v>2016</v>
      </c>
      <c r="C3363" t="b">
        <v>0</v>
      </c>
      <c r="D3363">
        <v>57</v>
      </c>
      <c r="E3363" t="s">
        <v>4590</v>
      </c>
      <c r="G3363" t="s">
        <v>4590</v>
      </c>
    </row>
    <row r="3364" spans="1:7">
      <c r="A3364" t="s">
        <v>215</v>
      </c>
      <c r="B3364">
        <v>2016</v>
      </c>
      <c r="C3364" t="b">
        <v>0</v>
      </c>
      <c r="D3364">
        <v>58</v>
      </c>
      <c r="E3364" t="s">
        <v>4590</v>
      </c>
      <c r="G3364" t="s">
        <v>4590</v>
      </c>
    </row>
    <row r="3365" spans="1:7">
      <c r="A3365" t="s">
        <v>215</v>
      </c>
      <c r="B3365">
        <v>2016</v>
      </c>
      <c r="C3365" t="b">
        <v>0</v>
      </c>
      <c r="D3365">
        <v>59</v>
      </c>
      <c r="E3365" t="s">
        <v>4590</v>
      </c>
      <c r="G3365" t="s">
        <v>4590</v>
      </c>
    </row>
    <row r="3366" spans="1:7">
      <c r="A3366" t="s">
        <v>215</v>
      </c>
      <c r="B3366">
        <v>2016</v>
      </c>
      <c r="C3366" t="b">
        <v>0</v>
      </c>
      <c r="D3366">
        <v>60</v>
      </c>
      <c r="E3366" t="s">
        <v>4590</v>
      </c>
      <c r="G3366" t="s">
        <v>4590</v>
      </c>
    </row>
    <row r="3367" spans="1:7">
      <c r="A3367" t="s">
        <v>215</v>
      </c>
      <c r="B3367">
        <v>2016</v>
      </c>
      <c r="C3367" t="b">
        <v>0</v>
      </c>
      <c r="D3367">
        <v>61</v>
      </c>
      <c r="E3367" t="s">
        <v>4590</v>
      </c>
      <c r="G3367" t="s">
        <v>4590</v>
      </c>
    </row>
    <row r="3368" spans="1:7">
      <c r="A3368" t="s">
        <v>215</v>
      </c>
      <c r="B3368">
        <v>2016</v>
      </c>
      <c r="C3368" t="b">
        <v>0</v>
      </c>
      <c r="D3368">
        <v>62</v>
      </c>
      <c r="E3368" t="s">
        <v>4590</v>
      </c>
      <c r="G3368" t="s">
        <v>4590</v>
      </c>
    </row>
    <row r="3369" spans="1:7">
      <c r="A3369" t="s">
        <v>215</v>
      </c>
      <c r="B3369">
        <v>2016</v>
      </c>
      <c r="C3369" t="b">
        <v>0</v>
      </c>
      <c r="D3369">
        <v>63</v>
      </c>
      <c r="E3369" t="s">
        <v>4590</v>
      </c>
      <c r="G3369" t="s">
        <v>4590</v>
      </c>
    </row>
    <row r="3370" spans="1:7">
      <c r="A3370" t="s">
        <v>215</v>
      </c>
      <c r="B3370">
        <v>2016</v>
      </c>
      <c r="C3370" t="b">
        <v>0</v>
      </c>
      <c r="D3370">
        <v>64</v>
      </c>
      <c r="E3370" t="s">
        <v>4590</v>
      </c>
      <c r="G3370" t="s">
        <v>4590</v>
      </c>
    </row>
    <row r="3371" spans="1:7">
      <c r="A3371" t="s">
        <v>215</v>
      </c>
      <c r="B3371">
        <v>2016</v>
      </c>
      <c r="C3371" t="b">
        <v>0</v>
      </c>
      <c r="D3371">
        <v>65</v>
      </c>
      <c r="E3371" t="s">
        <v>4590</v>
      </c>
      <c r="G3371" t="s">
        <v>4590</v>
      </c>
    </row>
    <row r="3372" spans="1:7">
      <c r="A3372" t="s">
        <v>215</v>
      </c>
      <c r="B3372">
        <v>2016</v>
      </c>
      <c r="C3372" t="b">
        <v>0</v>
      </c>
      <c r="D3372">
        <v>66</v>
      </c>
      <c r="E3372" t="s">
        <v>4590</v>
      </c>
      <c r="G3372" t="s">
        <v>4590</v>
      </c>
    </row>
    <row r="3373" spans="1:7">
      <c r="A3373" t="s">
        <v>215</v>
      </c>
      <c r="B3373">
        <v>2016</v>
      </c>
      <c r="C3373" t="b">
        <v>0</v>
      </c>
      <c r="D3373">
        <v>67</v>
      </c>
      <c r="E3373" t="s">
        <v>4590</v>
      </c>
      <c r="G3373" t="s">
        <v>4590</v>
      </c>
    </row>
    <row r="3374" spans="1:7">
      <c r="A3374" t="s">
        <v>215</v>
      </c>
      <c r="B3374">
        <v>2016</v>
      </c>
      <c r="C3374" t="b">
        <v>0</v>
      </c>
      <c r="D3374">
        <v>68</v>
      </c>
      <c r="E3374" t="s">
        <v>4590</v>
      </c>
      <c r="G3374" t="s">
        <v>4590</v>
      </c>
    </row>
    <row r="3375" spans="1:7">
      <c r="A3375" t="s">
        <v>215</v>
      </c>
      <c r="B3375">
        <v>2016</v>
      </c>
      <c r="C3375" t="b">
        <v>0</v>
      </c>
      <c r="D3375">
        <v>69</v>
      </c>
      <c r="E3375" t="s">
        <v>4590</v>
      </c>
      <c r="G3375" t="s">
        <v>4590</v>
      </c>
    </row>
    <row r="3376" spans="1:7">
      <c r="A3376" t="s">
        <v>215</v>
      </c>
      <c r="B3376">
        <v>2016</v>
      </c>
      <c r="C3376" t="b">
        <v>0</v>
      </c>
      <c r="D3376">
        <v>70</v>
      </c>
      <c r="E3376" t="s">
        <v>4590</v>
      </c>
      <c r="G3376" t="s">
        <v>4590</v>
      </c>
    </row>
    <row r="3377" spans="1:7">
      <c r="A3377" t="s">
        <v>215</v>
      </c>
      <c r="B3377">
        <v>2016</v>
      </c>
      <c r="C3377" t="b">
        <v>0</v>
      </c>
      <c r="D3377">
        <v>71</v>
      </c>
      <c r="E3377" t="s">
        <v>4590</v>
      </c>
      <c r="G3377" t="s">
        <v>4590</v>
      </c>
    </row>
    <row r="3378" spans="1:7">
      <c r="A3378" t="s">
        <v>215</v>
      </c>
      <c r="B3378">
        <v>2016</v>
      </c>
      <c r="C3378" t="b">
        <v>0</v>
      </c>
      <c r="D3378">
        <v>72</v>
      </c>
      <c r="E3378" t="s">
        <v>4590</v>
      </c>
      <c r="G3378" t="s">
        <v>4590</v>
      </c>
    </row>
    <row r="3379" spans="1:7">
      <c r="A3379" t="s">
        <v>215</v>
      </c>
      <c r="B3379">
        <v>2016</v>
      </c>
      <c r="C3379" t="b">
        <v>0</v>
      </c>
      <c r="D3379">
        <v>73</v>
      </c>
      <c r="E3379" t="s">
        <v>4590</v>
      </c>
      <c r="G3379" t="s">
        <v>4590</v>
      </c>
    </row>
    <row r="3380" spans="1:7">
      <c r="A3380" t="s">
        <v>223</v>
      </c>
      <c r="B3380">
        <v>2013</v>
      </c>
      <c r="C3380" t="b">
        <v>0</v>
      </c>
      <c r="D3380">
        <v>1</v>
      </c>
      <c r="E3380" t="s">
        <v>4590</v>
      </c>
      <c r="F3380" t="s">
        <v>4698</v>
      </c>
      <c r="G3380" t="s">
        <v>4590</v>
      </c>
    </row>
    <row r="3381" spans="1:7">
      <c r="A3381" t="s">
        <v>223</v>
      </c>
      <c r="B3381">
        <v>2013</v>
      </c>
      <c r="C3381" t="b">
        <v>0</v>
      </c>
      <c r="D3381">
        <v>2</v>
      </c>
      <c r="E3381" t="s">
        <v>4590</v>
      </c>
      <c r="G3381" t="s">
        <v>4590</v>
      </c>
    </row>
    <row r="3382" spans="1:7">
      <c r="A3382" t="s">
        <v>223</v>
      </c>
      <c r="B3382">
        <v>2013</v>
      </c>
      <c r="C3382" t="b">
        <v>0</v>
      </c>
      <c r="D3382">
        <v>3</v>
      </c>
      <c r="E3382" t="s">
        <v>4590</v>
      </c>
      <c r="G3382" t="s">
        <v>4590</v>
      </c>
    </row>
    <row r="3383" spans="1:7">
      <c r="A3383" t="s">
        <v>223</v>
      </c>
      <c r="B3383">
        <v>2013</v>
      </c>
      <c r="C3383" t="b">
        <v>0</v>
      </c>
      <c r="D3383">
        <v>4</v>
      </c>
      <c r="E3383" t="s">
        <v>4590</v>
      </c>
      <c r="G3383" t="s">
        <v>4590</v>
      </c>
    </row>
    <row r="3384" spans="1:7">
      <c r="A3384" t="s">
        <v>223</v>
      </c>
      <c r="B3384">
        <v>2013</v>
      </c>
      <c r="C3384" t="b">
        <v>0</v>
      </c>
      <c r="D3384">
        <v>5</v>
      </c>
      <c r="E3384" t="s">
        <v>4590</v>
      </c>
      <c r="G3384" t="s">
        <v>4590</v>
      </c>
    </row>
    <row r="3385" spans="1:7">
      <c r="A3385" t="s">
        <v>223</v>
      </c>
      <c r="B3385">
        <v>2013</v>
      </c>
      <c r="C3385" t="b">
        <v>0</v>
      </c>
      <c r="D3385">
        <v>6</v>
      </c>
      <c r="E3385" t="s">
        <v>4590</v>
      </c>
      <c r="G3385" t="s">
        <v>4590</v>
      </c>
    </row>
    <row r="3386" spans="1:7">
      <c r="A3386" t="s">
        <v>223</v>
      </c>
      <c r="B3386">
        <v>2013</v>
      </c>
      <c r="C3386" t="b">
        <v>0</v>
      </c>
      <c r="D3386">
        <v>7</v>
      </c>
      <c r="E3386" t="s">
        <v>4590</v>
      </c>
      <c r="G3386" t="s">
        <v>4590</v>
      </c>
    </row>
    <row r="3387" spans="1:7">
      <c r="A3387" t="s">
        <v>223</v>
      </c>
      <c r="B3387">
        <v>2013</v>
      </c>
      <c r="C3387" t="b">
        <v>0</v>
      </c>
      <c r="D3387">
        <v>8</v>
      </c>
      <c r="E3387" t="s">
        <v>4590</v>
      </c>
      <c r="G3387" t="s">
        <v>4590</v>
      </c>
    </row>
    <row r="3388" spans="1:7">
      <c r="A3388" t="s">
        <v>223</v>
      </c>
      <c r="B3388">
        <v>2013</v>
      </c>
      <c r="C3388" t="b">
        <v>0</v>
      </c>
      <c r="D3388">
        <v>9</v>
      </c>
      <c r="E3388" t="s">
        <v>4590</v>
      </c>
      <c r="G3388" t="s">
        <v>4590</v>
      </c>
    </row>
    <row r="3389" spans="1:7">
      <c r="A3389" t="s">
        <v>223</v>
      </c>
      <c r="B3389">
        <v>2013</v>
      </c>
      <c r="C3389" t="b">
        <v>0</v>
      </c>
      <c r="D3389">
        <v>10</v>
      </c>
      <c r="E3389" t="s">
        <v>4590</v>
      </c>
      <c r="G3389" t="s">
        <v>4590</v>
      </c>
    </row>
    <row r="3390" spans="1:7">
      <c r="A3390" t="s">
        <v>223</v>
      </c>
      <c r="B3390">
        <v>2013</v>
      </c>
      <c r="C3390" t="b">
        <v>0</v>
      </c>
      <c r="D3390">
        <v>11</v>
      </c>
      <c r="E3390" t="s">
        <v>4590</v>
      </c>
      <c r="G3390" t="s">
        <v>4590</v>
      </c>
    </row>
    <row r="3391" spans="1:7">
      <c r="A3391" t="s">
        <v>223</v>
      </c>
      <c r="B3391">
        <v>2013</v>
      </c>
      <c r="C3391" t="b">
        <v>0</v>
      </c>
      <c r="D3391">
        <v>12</v>
      </c>
      <c r="E3391" t="s">
        <v>4590</v>
      </c>
      <c r="G3391" t="s">
        <v>4590</v>
      </c>
    </row>
    <row r="3392" spans="1:7">
      <c r="A3392" t="s">
        <v>223</v>
      </c>
      <c r="B3392">
        <v>2013</v>
      </c>
      <c r="C3392" t="b">
        <v>0</v>
      </c>
      <c r="D3392">
        <v>13</v>
      </c>
      <c r="E3392" t="s">
        <v>4590</v>
      </c>
      <c r="G3392" t="s">
        <v>4590</v>
      </c>
    </row>
    <row r="3393" spans="1:7">
      <c r="A3393" t="s">
        <v>223</v>
      </c>
      <c r="B3393">
        <v>2013</v>
      </c>
      <c r="C3393" t="b">
        <v>0</v>
      </c>
      <c r="D3393">
        <v>14</v>
      </c>
      <c r="E3393" t="s">
        <v>4590</v>
      </c>
      <c r="G3393" t="s">
        <v>4590</v>
      </c>
    </row>
    <row r="3394" spans="1:7">
      <c r="A3394" t="s">
        <v>223</v>
      </c>
      <c r="B3394">
        <v>2013</v>
      </c>
      <c r="C3394" t="b">
        <v>0</v>
      </c>
      <c r="D3394">
        <v>15</v>
      </c>
      <c r="E3394" t="s">
        <v>4590</v>
      </c>
      <c r="G3394" t="s">
        <v>4590</v>
      </c>
    </row>
    <row r="3395" spans="1:7">
      <c r="A3395" t="s">
        <v>223</v>
      </c>
      <c r="B3395">
        <v>2013</v>
      </c>
      <c r="C3395" t="b">
        <v>0</v>
      </c>
      <c r="D3395">
        <v>16</v>
      </c>
      <c r="E3395" t="s">
        <v>4590</v>
      </c>
      <c r="G3395" t="s">
        <v>4590</v>
      </c>
    </row>
    <row r="3396" spans="1:7">
      <c r="A3396" t="s">
        <v>223</v>
      </c>
      <c r="B3396">
        <v>2013</v>
      </c>
      <c r="C3396" t="b">
        <v>0</v>
      </c>
      <c r="D3396">
        <v>17</v>
      </c>
      <c r="E3396" t="s">
        <v>4590</v>
      </c>
      <c r="G3396" t="s">
        <v>4590</v>
      </c>
    </row>
    <row r="3397" spans="1:7">
      <c r="A3397" t="s">
        <v>223</v>
      </c>
      <c r="B3397">
        <v>2013</v>
      </c>
      <c r="C3397" t="b">
        <v>0</v>
      </c>
      <c r="D3397">
        <v>18</v>
      </c>
      <c r="E3397" t="s">
        <v>4590</v>
      </c>
      <c r="G3397" t="s">
        <v>4590</v>
      </c>
    </row>
    <row r="3398" spans="1:7">
      <c r="A3398" t="s">
        <v>223</v>
      </c>
      <c r="B3398">
        <v>2013</v>
      </c>
      <c r="C3398" t="b">
        <v>0</v>
      </c>
      <c r="D3398">
        <v>19</v>
      </c>
      <c r="E3398" t="s">
        <v>4590</v>
      </c>
      <c r="G3398" t="s">
        <v>4590</v>
      </c>
    </row>
    <row r="3399" spans="1:7">
      <c r="A3399" t="s">
        <v>223</v>
      </c>
      <c r="B3399">
        <v>2013</v>
      </c>
      <c r="C3399" t="b">
        <v>0</v>
      </c>
      <c r="D3399">
        <v>20</v>
      </c>
      <c r="E3399" t="s">
        <v>4590</v>
      </c>
      <c r="G3399" t="s">
        <v>4590</v>
      </c>
    </row>
    <row r="3400" spans="1:7">
      <c r="A3400" t="s">
        <v>223</v>
      </c>
      <c r="B3400">
        <v>2013</v>
      </c>
      <c r="C3400" t="b">
        <v>0</v>
      </c>
      <c r="D3400">
        <v>21</v>
      </c>
      <c r="E3400" t="s">
        <v>4590</v>
      </c>
      <c r="G3400" t="s">
        <v>4590</v>
      </c>
    </row>
    <row r="3401" spans="1:7">
      <c r="A3401" t="s">
        <v>223</v>
      </c>
      <c r="B3401">
        <v>2013</v>
      </c>
      <c r="C3401" t="b">
        <v>0</v>
      </c>
      <c r="D3401">
        <v>22</v>
      </c>
      <c r="E3401" t="s">
        <v>4590</v>
      </c>
      <c r="G3401" t="s">
        <v>4590</v>
      </c>
    </row>
    <row r="3402" spans="1:7">
      <c r="A3402" t="s">
        <v>223</v>
      </c>
      <c r="B3402">
        <v>2013</v>
      </c>
      <c r="C3402" t="b">
        <v>0</v>
      </c>
      <c r="D3402">
        <v>23</v>
      </c>
      <c r="E3402" t="s">
        <v>4590</v>
      </c>
      <c r="G3402" t="s">
        <v>4590</v>
      </c>
    </row>
    <row r="3403" spans="1:7">
      <c r="A3403" t="s">
        <v>223</v>
      </c>
      <c r="B3403">
        <v>2013</v>
      </c>
      <c r="C3403" t="b">
        <v>0</v>
      </c>
      <c r="D3403">
        <v>24</v>
      </c>
      <c r="E3403" t="s">
        <v>4590</v>
      </c>
      <c r="G3403" t="s">
        <v>4590</v>
      </c>
    </row>
    <row r="3404" spans="1:7">
      <c r="A3404" t="s">
        <v>223</v>
      </c>
      <c r="B3404">
        <v>2013</v>
      </c>
      <c r="C3404" t="b">
        <v>0</v>
      </c>
      <c r="D3404">
        <v>25</v>
      </c>
      <c r="E3404" t="s">
        <v>4590</v>
      </c>
      <c r="G3404" t="s">
        <v>4590</v>
      </c>
    </row>
    <row r="3405" spans="1:7">
      <c r="A3405" t="s">
        <v>223</v>
      </c>
      <c r="B3405">
        <v>2013</v>
      </c>
      <c r="C3405" t="b">
        <v>0</v>
      </c>
      <c r="D3405">
        <v>26</v>
      </c>
      <c r="E3405" t="s">
        <v>4590</v>
      </c>
      <c r="G3405" t="s">
        <v>4590</v>
      </c>
    </row>
    <row r="3406" spans="1:7">
      <c r="A3406" t="s">
        <v>223</v>
      </c>
      <c r="B3406">
        <v>2013</v>
      </c>
      <c r="C3406" t="b">
        <v>0</v>
      </c>
      <c r="D3406">
        <v>27</v>
      </c>
      <c r="E3406" t="s">
        <v>4590</v>
      </c>
      <c r="G3406" t="s">
        <v>4590</v>
      </c>
    </row>
    <row r="3407" spans="1:7">
      <c r="A3407" t="s">
        <v>223</v>
      </c>
      <c r="B3407">
        <v>2013</v>
      </c>
      <c r="C3407" t="b">
        <v>0</v>
      </c>
      <c r="D3407">
        <v>28</v>
      </c>
      <c r="E3407" t="s">
        <v>4590</v>
      </c>
      <c r="G3407" t="s">
        <v>4590</v>
      </c>
    </row>
    <row r="3408" spans="1:7">
      <c r="A3408" t="s">
        <v>223</v>
      </c>
      <c r="B3408">
        <v>2013</v>
      </c>
      <c r="C3408" t="b">
        <v>0</v>
      </c>
      <c r="D3408">
        <v>29</v>
      </c>
      <c r="E3408" t="s">
        <v>4590</v>
      </c>
      <c r="G3408" t="s">
        <v>4590</v>
      </c>
    </row>
    <row r="3409" spans="1:7">
      <c r="A3409" t="s">
        <v>223</v>
      </c>
      <c r="B3409">
        <v>2013</v>
      </c>
      <c r="C3409" t="b">
        <v>0</v>
      </c>
      <c r="D3409">
        <v>30</v>
      </c>
      <c r="E3409" t="s">
        <v>4590</v>
      </c>
      <c r="G3409" t="s">
        <v>4590</v>
      </c>
    </row>
    <row r="3410" spans="1:7">
      <c r="A3410" t="s">
        <v>223</v>
      </c>
      <c r="B3410">
        <v>2013</v>
      </c>
      <c r="C3410" t="b">
        <v>0</v>
      </c>
      <c r="D3410">
        <v>31</v>
      </c>
      <c r="E3410" t="s">
        <v>4590</v>
      </c>
      <c r="G3410" t="s">
        <v>4590</v>
      </c>
    </row>
    <row r="3411" spans="1:7">
      <c r="A3411" t="s">
        <v>223</v>
      </c>
      <c r="B3411">
        <v>2013</v>
      </c>
      <c r="C3411" t="b">
        <v>0</v>
      </c>
      <c r="D3411">
        <v>32</v>
      </c>
      <c r="E3411" t="s">
        <v>4590</v>
      </c>
      <c r="G3411" t="s">
        <v>4590</v>
      </c>
    </row>
    <row r="3412" spans="1:7">
      <c r="A3412" t="s">
        <v>223</v>
      </c>
      <c r="B3412">
        <v>2013</v>
      </c>
      <c r="C3412" t="b">
        <v>0</v>
      </c>
      <c r="D3412">
        <v>33</v>
      </c>
      <c r="E3412" t="s">
        <v>4590</v>
      </c>
      <c r="G3412" t="s">
        <v>4590</v>
      </c>
    </row>
    <row r="3413" spans="1:7">
      <c r="A3413" t="s">
        <v>223</v>
      </c>
      <c r="B3413">
        <v>2013</v>
      </c>
      <c r="C3413" t="b">
        <v>0</v>
      </c>
      <c r="D3413">
        <v>34</v>
      </c>
      <c r="E3413" t="s">
        <v>4590</v>
      </c>
      <c r="G3413" t="s">
        <v>4590</v>
      </c>
    </row>
    <row r="3414" spans="1:7">
      <c r="A3414" t="s">
        <v>223</v>
      </c>
      <c r="B3414">
        <v>2013</v>
      </c>
      <c r="C3414" t="b">
        <v>0</v>
      </c>
      <c r="D3414">
        <v>35</v>
      </c>
      <c r="E3414" t="s">
        <v>4590</v>
      </c>
      <c r="G3414" t="s">
        <v>4590</v>
      </c>
    </row>
    <row r="3415" spans="1:7">
      <c r="A3415" t="s">
        <v>223</v>
      </c>
      <c r="B3415">
        <v>2013</v>
      </c>
      <c r="C3415" t="b">
        <v>0</v>
      </c>
      <c r="D3415">
        <v>36</v>
      </c>
      <c r="E3415" t="s">
        <v>4590</v>
      </c>
      <c r="G3415" t="s">
        <v>4590</v>
      </c>
    </row>
    <row r="3416" spans="1:7">
      <c r="A3416" t="s">
        <v>223</v>
      </c>
      <c r="B3416">
        <v>2013</v>
      </c>
      <c r="C3416" t="b">
        <v>0</v>
      </c>
      <c r="D3416">
        <v>37</v>
      </c>
      <c r="E3416" t="s">
        <v>4590</v>
      </c>
      <c r="G3416" t="s">
        <v>4590</v>
      </c>
    </row>
    <row r="3417" spans="1:7">
      <c r="A3417" t="s">
        <v>223</v>
      </c>
      <c r="B3417">
        <v>2013</v>
      </c>
      <c r="C3417" t="b">
        <v>0</v>
      </c>
      <c r="D3417">
        <v>38</v>
      </c>
      <c r="E3417" t="s">
        <v>4590</v>
      </c>
      <c r="G3417" t="s">
        <v>4590</v>
      </c>
    </row>
    <row r="3418" spans="1:7">
      <c r="A3418" t="s">
        <v>223</v>
      </c>
      <c r="B3418">
        <v>2013</v>
      </c>
      <c r="C3418" t="b">
        <v>0</v>
      </c>
      <c r="D3418">
        <v>39</v>
      </c>
      <c r="E3418" t="s">
        <v>4590</v>
      </c>
      <c r="G3418" t="s">
        <v>4590</v>
      </c>
    </row>
    <row r="3419" spans="1:7">
      <c r="A3419" t="s">
        <v>223</v>
      </c>
      <c r="B3419">
        <v>2013</v>
      </c>
      <c r="C3419" t="b">
        <v>0</v>
      </c>
      <c r="D3419">
        <v>40</v>
      </c>
      <c r="E3419" t="s">
        <v>4590</v>
      </c>
      <c r="G3419" t="s">
        <v>4590</v>
      </c>
    </row>
    <row r="3420" spans="1:7">
      <c r="A3420" t="s">
        <v>223</v>
      </c>
      <c r="B3420">
        <v>2013</v>
      </c>
      <c r="C3420" t="b">
        <v>0</v>
      </c>
      <c r="D3420">
        <v>41</v>
      </c>
      <c r="E3420" t="s">
        <v>4590</v>
      </c>
      <c r="G3420" t="s">
        <v>4590</v>
      </c>
    </row>
    <row r="3421" spans="1:7">
      <c r="A3421" t="s">
        <v>223</v>
      </c>
      <c r="B3421">
        <v>2013</v>
      </c>
      <c r="C3421" t="b">
        <v>0</v>
      </c>
      <c r="D3421">
        <v>42</v>
      </c>
      <c r="E3421" t="s">
        <v>4590</v>
      </c>
      <c r="G3421" t="s">
        <v>4590</v>
      </c>
    </row>
    <row r="3422" spans="1:7">
      <c r="A3422" t="s">
        <v>223</v>
      </c>
      <c r="B3422">
        <v>2013</v>
      </c>
      <c r="C3422" t="b">
        <v>0</v>
      </c>
      <c r="D3422">
        <v>43</v>
      </c>
      <c r="E3422" t="s">
        <v>4590</v>
      </c>
      <c r="G3422" t="s">
        <v>4590</v>
      </c>
    </row>
    <row r="3423" spans="1:7">
      <c r="A3423" t="s">
        <v>223</v>
      </c>
      <c r="B3423">
        <v>2013</v>
      </c>
      <c r="C3423" t="b">
        <v>0</v>
      </c>
      <c r="D3423">
        <v>44</v>
      </c>
      <c r="E3423" t="s">
        <v>4590</v>
      </c>
      <c r="G3423" t="s">
        <v>4590</v>
      </c>
    </row>
    <row r="3424" spans="1:7">
      <c r="A3424" t="s">
        <v>223</v>
      </c>
      <c r="B3424">
        <v>2013</v>
      </c>
      <c r="C3424" t="b">
        <v>0</v>
      </c>
      <c r="D3424">
        <v>45</v>
      </c>
      <c r="E3424" t="s">
        <v>4590</v>
      </c>
      <c r="G3424" t="s">
        <v>4590</v>
      </c>
    </row>
    <row r="3425" spans="1:7">
      <c r="A3425" t="s">
        <v>223</v>
      </c>
      <c r="B3425">
        <v>2013</v>
      </c>
      <c r="C3425" t="b">
        <v>0</v>
      </c>
      <c r="D3425">
        <v>46</v>
      </c>
      <c r="E3425" t="s">
        <v>4590</v>
      </c>
      <c r="G3425" t="s">
        <v>4590</v>
      </c>
    </row>
    <row r="3426" spans="1:7">
      <c r="A3426" t="s">
        <v>223</v>
      </c>
      <c r="B3426">
        <v>2013</v>
      </c>
      <c r="C3426" t="b">
        <v>0</v>
      </c>
      <c r="D3426">
        <v>47</v>
      </c>
      <c r="E3426" t="s">
        <v>4590</v>
      </c>
      <c r="G3426" t="s">
        <v>4590</v>
      </c>
    </row>
    <row r="3427" spans="1:7">
      <c r="A3427" t="s">
        <v>223</v>
      </c>
      <c r="B3427">
        <v>2013</v>
      </c>
      <c r="C3427" t="b">
        <v>0</v>
      </c>
      <c r="D3427">
        <v>48</v>
      </c>
      <c r="E3427" t="s">
        <v>4590</v>
      </c>
      <c r="F3427" t="s">
        <v>4699</v>
      </c>
      <c r="G3427" t="s">
        <v>4590</v>
      </c>
    </row>
    <row r="3428" spans="1:7">
      <c r="A3428" t="s">
        <v>223</v>
      </c>
      <c r="B3428">
        <v>2013</v>
      </c>
      <c r="C3428" t="b">
        <v>0</v>
      </c>
      <c r="D3428">
        <v>49</v>
      </c>
      <c r="E3428" t="s">
        <v>4590</v>
      </c>
      <c r="G3428" t="s">
        <v>4590</v>
      </c>
    </row>
    <row r="3429" spans="1:7">
      <c r="A3429" t="s">
        <v>223</v>
      </c>
      <c r="B3429">
        <v>2013</v>
      </c>
      <c r="C3429" t="b">
        <v>0</v>
      </c>
      <c r="D3429">
        <v>50</v>
      </c>
      <c r="E3429" t="s">
        <v>4590</v>
      </c>
      <c r="G3429" t="s">
        <v>4590</v>
      </c>
    </row>
    <row r="3430" spans="1:7">
      <c r="A3430" t="s">
        <v>223</v>
      </c>
      <c r="B3430">
        <v>2013</v>
      </c>
      <c r="C3430" t="b">
        <v>0</v>
      </c>
      <c r="D3430">
        <v>51</v>
      </c>
      <c r="E3430" t="s">
        <v>4590</v>
      </c>
      <c r="F3430" t="s">
        <v>4700</v>
      </c>
      <c r="G3430" t="s">
        <v>4590</v>
      </c>
    </row>
    <row r="3431" spans="1:7">
      <c r="A3431" t="s">
        <v>223</v>
      </c>
      <c r="B3431">
        <v>2013</v>
      </c>
      <c r="C3431" t="b">
        <v>0</v>
      </c>
      <c r="D3431">
        <v>52</v>
      </c>
      <c r="E3431" t="s">
        <v>4590</v>
      </c>
      <c r="F3431" t="s">
        <v>8013</v>
      </c>
      <c r="G3431" t="s">
        <v>4590</v>
      </c>
    </row>
    <row r="3432" spans="1:7">
      <c r="A3432" t="s">
        <v>223</v>
      </c>
      <c r="B3432">
        <v>2013</v>
      </c>
      <c r="C3432" t="b">
        <v>0</v>
      </c>
      <c r="D3432">
        <v>53</v>
      </c>
      <c r="E3432" t="s">
        <v>4590</v>
      </c>
      <c r="F3432" s="15" t="s">
        <v>8014</v>
      </c>
      <c r="G3432" t="s">
        <v>4590</v>
      </c>
    </row>
    <row r="3433" spans="1:7">
      <c r="A3433" t="s">
        <v>223</v>
      </c>
      <c r="B3433">
        <v>2013</v>
      </c>
      <c r="C3433" t="b">
        <v>0</v>
      </c>
      <c r="D3433">
        <v>54</v>
      </c>
      <c r="E3433" t="s">
        <v>4590</v>
      </c>
      <c r="G3433" t="s">
        <v>4590</v>
      </c>
    </row>
    <row r="3434" spans="1:7">
      <c r="A3434" t="s">
        <v>223</v>
      </c>
      <c r="B3434">
        <v>2013</v>
      </c>
      <c r="C3434" t="b">
        <v>0</v>
      </c>
      <c r="D3434">
        <v>55</v>
      </c>
      <c r="E3434" t="s">
        <v>4590</v>
      </c>
      <c r="G3434" t="s">
        <v>4590</v>
      </c>
    </row>
    <row r="3435" spans="1:7">
      <c r="A3435" t="s">
        <v>223</v>
      </c>
      <c r="B3435">
        <v>2013</v>
      </c>
      <c r="C3435" t="b">
        <v>0</v>
      </c>
      <c r="D3435">
        <v>56</v>
      </c>
      <c r="E3435" t="s">
        <v>4590</v>
      </c>
      <c r="G3435" t="s">
        <v>4590</v>
      </c>
    </row>
    <row r="3436" spans="1:7">
      <c r="A3436" t="s">
        <v>223</v>
      </c>
      <c r="B3436">
        <v>2013</v>
      </c>
      <c r="C3436" t="b">
        <v>0</v>
      </c>
      <c r="D3436">
        <v>57</v>
      </c>
      <c r="E3436" t="s">
        <v>4590</v>
      </c>
      <c r="G3436" t="s">
        <v>4590</v>
      </c>
    </row>
    <row r="3437" spans="1:7">
      <c r="A3437" t="s">
        <v>223</v>
      </c>
      <c r="B3437">
        <v>2013</v>
      </c>
      <c r="C3437" t="b">
        <v>0</v>
      </c>
      <c r="D3437">
        <v>58</v>
      </c>
      <c r="E3437" t="s">
        <v>4590</v>
      </c>
      <c r="G3437" t="s">
        <v>4590</v>
      </c>
    </row>
    <row r="3438" spans="1:7">
      <c r="A3438" t="s">
        <v>223</v>
      </c>
      <c r="B3438">
        <v>2013</v>
      </c>
      <c r="C3438" t="b">
        <v>0</v>
      </c>
      <c r="D3438">
        <v>59</v>
      </c>
      <c r="E3438" t="s">
        <v>4590</v>
      </c>
      <c r="G3438" t="s">
        <v>4590</v>
      </c>
    </row>
    <row r="3439" spans="1:7">
      <c r="A3439" t="s">
        <v>223</v>
      </c>
      <c r="B3439">
        <v>2013</v>
      </c>
      <c r="C3439" t="b">
        <v>0</v>
      </c>
      <c r="D3439">
        <v>60</v>
      </c>
      <c r="E3439" t="s">
        <v>4590</v>
      </c>
      <c r="G3439" t="s">
        <v>4590</v>
      </c>
    </row>
    <row r="3440" spans="1:7">
      <c r="A3440" t="s">
        <v>223</v>
      </c>
      <c r="B3440">
        <v>2013</v>
      </c>
      <c r="C3440" t="b">
        <v>0</v>
      </c>
      <c r="D3440">
        <v>61</v>
      </c>
      <c r="E3440" t="s">
        <v>4590</v>
      </c>
      <c r="G3440" t="s">
        <v>4590</v>
      </c>
    </row>
    <row r="3441" spans="1:7">
      <c r="A3441" t="s">
        <v>223</v>
      </c>
      <c r="B3441">
        <v>2013</v>
      </c>
      <c r="C3441" t="b">
        <v>0</v>
      </c>
      <c r="D3441">
        <v>62</v>
      </c>
      <c r="E3441" t="s">
        <v>4590</v>
      </c>
      <c r="G3441" t="s">
        <v>4590</v>
      </c>
    </row>
    <row r="3442" spans="1:7">
      <c r="A3442" t="s">
        <v>223</v>
      </c>
      <c r="B3442">
        <v>2013</v>
      </c>
      <c r="C3442" t="b">
        <v>0</v>
      </c>
      <c r="D3442">
        <v>63</v>
      </c>
      <c r="E3442" t="s">
        <v>4590</v>
      </c>
      <c r="G3442" t="s">
        <v>4590</v>
      </c>
    </row>
    <row r="3443" spans="1:7">
      <c r="A3443" t="s">
        <v>223</v>
      </c>
      <c r="B3443">
        <v>2013</v>
      </c>
      <c r="C3443" t="b">
        <v>0</v>
      </c>
      <c r="D3443">
        <v>64</v>
      </c>
      <c r="E3443" t="s">
        <v>4590</v>
      </c>
      <c r="G3443" t="s">
        <v>4590</v>
      </c>
    </row>
    <row r="3444" spans="1:7">
      <c r="A3444" t="s">
        <v>223</v>
      </c>
      <c r="B3444">
        <v>2013</v>
      </c>
      <c r="C3444" t="b">
        <v>0</v>
      </c>
      <c r="D3444">
        <v>65</v>
      </c>
      <c r="E3444" t="s">
        <v>4590</v>
      </c>
      <c r="G3444" t="s">
        <v>4590</v>
      </c>
    </row>
    <row r="3445" spans="1:7">
      <c r="A3445" t="s">
        <v>223</v>
      </c>
      <c r="B3445">
        <v>2013</v>
      </c>
      <c r="C3445" t="b">
        <v>0</v>
      </c>
      <c r="D3445">
        <v>66</v>
      </c>
      <c r="E3445" t="s">
        <v>4590</v>
      </c>
      <c r="G3445" t="s">
        <v>4590</v>
      </c>
    </row>
    <row r="3446" spans="1:7">
      <c r="A3446" t="s">
        <v>223</v>
      </c>
      <c r="B3446">
        <v>2013</v>
      </c>
      <c r="C3446" t="b">
        <v>0</v>
      </c>
      <c r="D3446">
        <v>67</v>
      </c>
      <c r="E3446" t="s">
        <v>4590</v>
      </c>
      <c r="G3446" t="s">
        <v>4590</v>
      </c>
    </row>
    <row r="3447" spans="1:7">
      <c r="A3447" t="s">
        <v>223</v>
      </c>
      <c r="B3447">
        <v>2013</v>
      </c>
      <c r="C3447" t="b">
        <v>0</v>
      </c>
      <c r="D3447">
        <v>68</v>
      </c>
      <c r="E3447" t="s">
        <v>4590</v>
      </c>
      <c r="G3447" t="s">
        <v>4590</v>
      </c>
    </row>
    <row r="3448" spans="1:7">
      <c r="A3448" t="s">
        <v>223</v>
      </c>
      <c r="B3448">
        <v>2013</v>
      </c>
      <c r="C3448" t="b">
        <v>0</v>
      </c>
      <c r="D3448">
        <v>69</v>
      </c>
      <c r="E3448" t="s">
        <v>4590</v>
      </c>
      <c r="G3448" t="s">
        <v>4590</v>
      </c>
    </row>
    <row r="3449" spans="1:7">
      <c r="A3449" t="s">
        <v>223</v>
      </c>
      <c r="B3449">
        <v>2013</v>
      </c>
      <c r="C3449" t="b">
        <v>0</v>
      </c>
      <c r="D3449">
        <v>70</v>
      </c>
      <c r="E3449" t="s">
        <v>4590</v>
      </c>
      <c r="G3449" t="s">
        <v>4590</v>
      </c>
    </row>
    <row r="3450" spans="1:7">
      <c r="A3450" t="s">
        <v>223</v>
      </c>
      <c r="B3450">
        <v>2013</v>
      </c>
      <c r="C3450" t="b">
        <v>0</v>
      </c>
      <c r="D3450">
        <v>71</v>
      </c>
      <c r="E3450" t="s">
        <v>4590</v>
      </c>
      <c r="G3450" t="s">
        <v>4590</v>
      </c>
    </row>
    <row r="3451" spans="1:7">
      <c r="A3451" t="s">
        <v>223</v>
      </c>
      <c r="B3451">
        <v>2013</v>
      </c>
      <c r="C3451" t="b">
        <v>0</v>
      </c>
      <c r="D3451">
        <v>72</v>
      </c>
      <c r="E3451" t="s">
        <v>4590</v>
      </c>
      <c r="G3451" t="s">
        <v>4590</v>
      </c>
    </row>
    <row r="3452" spans="1:7">
      <c r="A3452" t="s">
        <v>223</v>
      </c>
      <c r="B3452">
        <v>2013</v>
      </c>
      <c r="C3452" t="b">
        <v>0</v>
      </c>
      <c r="D3452">
        <v>73</v>
      </c>
      <c r="E3452" t="s">
        <v>4590</v>
      </c>
      <c r="G3452" t="s">
        <v>4590</v>
      </c>
    </row>
    <row r="3453" spans="1:7">
      <c r="A3453" t="s">
        <v>223</v>
      </c>
      <c r="B3453">
        <v>2014</v>
      </c>
      <c r="C3453" t="b">
        <v>0</v>
      </c>
      <c r="D3453">
        <v>1</v>
      </c>
      <c r="E3453" t="s">
        <v>4590</v>
      </c>
      <c r="G3453" t="s">
        <v>4590</v>
      </c>
    </row>
    <row r="3454" spans="1:7">
      <c r="A3454" t="s">
        <v>223</v>
      </c>
      <c r="B3454">
        <v>2014</v>
      </c>
      <c r="C3454" t="b">
        <v>0</v>
      </c>
      <c r="D3454">
        <v>2</v>
      </c>
      <c r="E3454" t="s">
        <v>4590</v>
      </c>
      <c r="G3454" t="s">
        <v>4590</v>
      </c>
    </row>
    <row r="3455" spans="1:7">
      <c r="A3455" t="s">
        <v>223</v>
      </c>
      <c r="B3455">
        <v>2014</v>
      </c>
      <c r="C3455" t="b">
        <v>0</v>
      </c>
      <c r="D3455">
        <v>3</v>
      </c>
      <c r="E3455" t="s">
        <v>4590</v>
      </c>
      <c r="G3455" t="s">
        <v>4590</v>
      </c>
    </row>
    <row r="3456" spans="1:7">
      <c r="A3456" t="s">
        <v>223</v>
      </c>
      <c r="B3456">
        <v>2014</v>
      </c>
      <c r="C3456" t="b">
        <v>0</v>
      </c>
      <c r="D3456">
        <v>4</v>
      </c>
      <c r="E3456" t="s">
        <v>4590</v>
      </c>
      <c r="G3456" t="s">
        <v>4590</v>
      </c>
    </row>
    <row r="3457" spans="1:7">
      <c r="A3457" t="s">
        <v>223</v>
      </c>
      <c r="B3457">
        <v>2014</v>
      </c>
      <c r="C3457" t="b">
        <v>0</v>
      </c>
      <c r="D3457">
        <v>5</v>
      </c>
      <c r="E3457" t="s">
        <v>4590</v>
      </c>
      <c r="G3457" t="s">
        <v>4590</v>
      </c>
    </row>
    <row r="3458" spans="1:7">
      <c r="A3458" t="s">
        <v>223</v>
      </c>
      <c r="B3458">
        <v>2014</v>
      </c>
      <c r="C3458" t="b">
        <v>0</v>
      </c>
      <c r="D3458">
        <v>6</v>
      </c>
      <c r="E3458" t="s">
        <v>4590</v>
      </c>
      <c r="G3458" t="s">
        <v>4590</v>
      </c>
    </row>
    <row r="3459" spans="1:7">
      <c r="A3459" t="s">
        <v>223</v>
      </c>
      <c r="B3459">
        <v>2014</v>
      </c>
      <c r="C3459" t="b">
        <v>0</v>
      </c>
      <c r="D3459">
        <v>7</v>
      </c>
      <c r="E3459" t="s">
        <v>4590</v>
      </c>
      <c r="G3459" t="s">
        <v>4590</v>
      </c>
    </row>
    <row r="3460" spans="1:7">
      <c r="A3460" t="s">
        <v>223</v>
      </c>
      <c r="B3460">
        <v>2014</v>
      </c>
      <c r="C3460" t="b">
        <v>0</v>
      </c>
      <c r="D3460">
        <v>8</v>
      </c>
      <c r="E3460" t="s">
        <v>4590</v>
      </c>
      <c r="G3460" t="s">
        <v>4590</v>
      </c>
    </row>
    <row r="3461" spans="1:7">
      <c r="A3461" t="s">
        <v>223</v>
      </c>
      <c r="B3461">
        <v>2014</v>
      </c>
      <c r="C3461" t="b">
        <v>0</v>
      </c>
      <c r="D3461">
        <v>9</v>
      </c>
      <c r="E3461" t="s">
        <v>4590</v>
      </c>
      <c r="G3461" t="s">
        <v>4590</v>
      </c>
    </row>
    <row r="3462" spans="1:7">
      <c r="A3462" t="s">
        <v>223</v>
      </c>
      <c r="B3462">
        <v>2014</v>
      </c>
      <c r="C3462" t="b">
        <v>0</v>
      </c>
      <c r="D3462">
        <v>10</v>
      </c>
      <c r="E3462" t="s">
        <v>4590</v>
      </c>
      <c r="G3462" t="s">
        <v>4590</v>
      </c>
    </row>
    <row r="3463" spans="1:7">
      <c r="A3463" t="s">
        <v>223</v>
      </c>
      <c r="B3463">
        <v>2014</v>
      </c>
      <c r="C3463" t="b">
        <v>0</v>
      </c>
      <c r="D3463">
        <v>11</v>
      </c>
      <c r="E3463" t="s">
        <v>4590</v>
      </c>
      <c r="G3463" t="s">
        <v>4590</v>
      </c>
    </row>
    <row r="3464" spans="1:7">
      <c r="A3464" t="s">
        <v>223</v>
      </c>
      <c r="B3464">
        <v>2014</v>
      </c>
      <c r="C3464" t="b">
        <v>0</v>
      </c>
      <c r="D3464">
        <v>12</v>
      </c>
      <c r="E3464" t="s">
        <v>4590</v>
      </c>
      <c r="G3464" t="s">
        <v>4590</v>
      </c>
    </row>
    <row r="3465" spans="1:7">
      <c r="A3465" t="s">
        <v>223</v>
      </c>
      <c r="B3465">
        <v>2014</v>
      </c>
      <c r="C3465" t="b">
        <v>0</v>
      </c>
      <c r="D3465">
        <v>13</v>
      </c>
      <c r="E3465" t="s">
        <v>4590</v>
      </c>
      <c r="G3465" t="s">
        <v>4590</v>
      </c>
    </row>
    <row r="3466" spans="1:7">
      <c r="A3466" t="s">
        <v>223</v>
      </c>
      <c r="B3466">
        <v>2014</v>
      </c>
      <c r="C3466" t="b">
        <v>0</v>
      </c>
      <c r="D3466">
        <v>14</v>
      </c>
      <c r="E3466" t="s">
        <v>4590</v>
      </c>
      <c r="G3466" t="s">
        <v>4590</v>
      </c>
    </row>
    <row r="3467" spans="1:7">
      <c r="A3467" t="s">
        <v>223</v>
      </c>
      <c r="B3467">
        <v>2014</v>
      </c>
      <c r="C3467" t="b">
        <v>0</v>
      </c>
      <c r="D3467">
        <v>15</v>
      </c>
      <c r="E3467" t="s">
        <v>4590</v>
      </c>
      <c r="G3467" t="s">
        <v>4590</v>
      </c>
    </row>
    <row r="3468" spans="1:7">
      <c r="A3468" t="s">
        <v>223</v>
      </c>
      <c r="B3468">
        <v>2014</v>
      </c>
      <c r="C3468" t="b">
        <v>0</v>
      </c>
      <c r="D3468">
        <v>16</v>
      </c>
      <c r="E3468" t="s">
        <v>4590</v>
      </c>
      <c r="G3468" t="s">
        <v>4590</v>
      </c>
    </row>
    <row r="3469" spans="1:7">
      <c r="A3469" t="s">
        <v>223</v>
      </c>
      <c r="B3469">
        <v>2014</v>
      </c>
      <c r="C3469" t="b">
        <v>0</v>
      </c>
      <c r="D3469">
        <v>17</v>
      </c>
      <c r="E3469" t="s">
        <v>4590</v>
      </c>
      <c r="G3469" t="s">
        <v>4590</v>
      </c>
    </row>
    <row r="3470" spans="1:7">
      <c r="A3470" t="s">
        <v>223</v>
      </c>
      <c r="B3470">
        <v>2014</v>
      </c>
      <c r="C3470" t="b">
        <v>0</v>
      </c>
      <c r="D3470">
        <v>18</v>
      </c>
      <c r="E3470" t="s">
        <v>4590</v>
      </c>
      <c r="G3470" t="s">
        <v>4590</v>
      </c>
    </row>
    <row r="3471" spans="1:7">
      <c r="A3471" t="s">
        <v>223</v>
      </c>
      <c r="B3471">
        <v>2014</v>
      </c>
      <c r="C3471" t="b">
        <v>0</v>
      </c>
      <c r="D3471">
        <v>19</v>
      </c>
      <c r="E3471" t="s">
        <v>4590</v>
      </c>
      <c r="G3471" t="s">
        <v>4590</v>
      </c>
    </row>
    <row r="3472" spans="1:7">
      <c r="A3472" t="s">
        <v>223</v>
      </c>
      <c r="B3472">
        <v>2014</v>
      </c>
      <c r="C3472" t="b">
        <v>0</v>
      </c>
      <c r="D3472">
        <v>20</v>
      </c>
      <c r="E3472" t="s">
        <v>4590</v>
      </c>
      <c r="G3472" t="s">
        <v>4590</v>
      </c>
    </row>
    <row r="3473" spans="1:7">
      <c r="A3473" t="s">
        <v>223</v>
      </c>
      <c r="B3473">
        <v>2014</v>
      </c>
      <c r="C3473" t="b">
        <v>0</v>
      </c>
      <c r="D3473">
        <v>21</v>
      </c>
      <c r="E3473" t="s">
        <v>4590</v>
      </c>
      <c r="G3473" t="s">
        <v>4590</v>
      </c>
    </row>
    <row r="3474" spans="1:7">
      <c r="A3474" t="s">
        <v>223</v>
      </c>
      <c r="B3474">
        <v>2014</v>
      </c>
      <c r="C3474" t="b">
        <v>0</v>
      </c>
      <c r="D3474">
        <v>22</v>
      </c>
      <c r="E3474" t="s">
        <v>4590</v>
      </c>
      <c r="G3474" t="s">
        <v>4590</v>
      </c>
    </row>
    <row r="3475" spans="1:7">
      <c r="A3475" t="s">
        <v>223</v>
      </c>
      <c r="B3475">
        <v>2014</v>
      </c>
      <c r="C3475" t="b">
        <v>0</v>
      </c>
      <c r="D3475">
        <v>23</v>
      </c>
      <c r="E3475" t="s">
        <v>4590</v>
      </c>
      <c r="G3475" t="s">
        <v>4590</v>
      </c>
    </row>
    <row r="3476" spans="1:7" ht="45">
      <c r="A3476" t="s">
        <v>223</v>
      </c>
      <c r="B3476">
        <v>2014</v>
      </c>
      <c r="C3476" t="b">
        <v>0</v>
      </c>
      <c r="D3476">
        <v>24</v>
      </c>
      <c r="E3476" s="8" t="s">
        <v>4590</v>
      </c>
      <c r="F3476" s="8"/>
      <c r="G3476" t="s">
        <v>4590</v>
      </c>
    </row>
    <row r="3477" spans="1:7">
      <c r="A3477" t="s">
        <v>223</v>
      </c>
      <c r="B3477">
        <v>2014</v>
      </c>
      <c r="C3477" t="b">
        <v>0</v>
      </c>
      <c r="D3477">
        <v>25</v>
      </c>
      <c r="E3477" t="s">
        <v>4590</v>
      </c>
      <c r="G3477" t="s">
        <v>4590</v>
      </c>
    </row>
    <row r="3478" spans="1:7">
      <c r="A3478" t="s">
        <v>223</v>
      </c>
      <c r="B3478">
        <v>2014</v>
      </c>
      <c r="C3478" t="b">
        <v>0</v>
      </c>
      <c r="D3478">
        <v>26</v>
      </c>
      <c r="E3478" t="s">
        <v>4590</v>
      </c>
      <c r="G3478" t="s">
        <v>4590</v>
      </c>
    </row>
    <row r="3479" spans="1:7">
      <c r="A3479" t="s">
        <v>223</v>
      </c>
      <c r="B3479">
        <v>2014</v>
      </c>
      <c r="C3479" t="b">
        <v>0</v>
      </c>
      <c r="D3479">
        <v>27</v>
      </c>
      <c r="E3479" t="s">
        <v>4590</v>
      </c>
      <c r="G3479" t="s">
        <v>4590</v>
      </c>
    </row>
    <row r="3480" spans="1:7">
      <c r="A3480" t="s">
        <v>223</v>
      </c>
      <c r="B3480">
        <v>2014</v>
      </c>
      <c r="C3480" t="b">
        <v>0</v>
      </c>
      <c r="D3480">
        <v>28</v>
      </c>
      <c r="E3480" t="s">
        <v>4590</v>
      </c>
      <c r="G3480" t="s">
        <v>4590</v>
      </c>
    </row>
    <row r="3481" spans="1:7">
      <c r="A3481" t="s">
        <v>223</v>
      </c>
      <c r="B3481">
        <v>2014</v>
      </c>
      <c r="C3481" t="b">
        <v>0</v>
      </c>
      <c r="D3481">
        <v>29</v>
      </c>
      <c r="E3481" t="s">
        <v>4590</v>
      </c>
      <c r="G3481" t="s">
        <v>4590</v>
      </c>
    </row>
    <row r="3482" spans="1:7">
      <c r="A3482" t="s">
        <v>223</v>
      </c>
      <c r="B3482">
        <v>2014</v>
      </c>
      <c r="C3482" t="b">
        <v>0</v>
      </c>
      <c r="D3482">
        <v>30</v>
      </c>
      <c r="E3482" t="s">
        <v>4590</v>
      </c>
      <c r="G3482" t="s">
        <v>4590</v>
      </c>
    </row>
    <row r="3483" spans="1:7">
      <c r="A3483" t="s">
        <v>223</v>
      </c>
      <c r="B3483">
        <v>2014</v>
      </c>
      <c r="C3483" t="b">
        <v>0</v>
      </c>
      <c r="D3483">
        <v>31</v>
      </c>
      <c r="E3483" t="s">
        <v>4590</v>
      </c>
      <c r="G3483" t="s">
        <v>4590</v>
      </c>
    </row>
    <row r="3484" spans="1:7">
      <c r="A3484" t="s">
        <v>223</v>
      </c>
      <c r="B3484">
        <v>2014</v>
      </c>
      <c r="C3484" t="b">
        <v>0</v>
      </c>
      <c r="D3484">
        <v>32</v>
      </c>
      <c r="E3484" t="s">
        <v>4590</v>
      </c>
      <c r="G3484" t="s">
        <v>4590</v>
      </c>
    </row>
    <row r="3485" spans="1:7">
      <c r="A3485" t="s">
        <v>223</v>
      </c>
      <c r="B3485">
        <v>2014</v>
      </c>
      <c r="C3485" t="b">
        <v>0</v>
      </c>
      <c r="D3485">
        <v>33</v>
      </c>
      <c r="E3485" t="s">
        <v>4590</v>
      </c>
      <c r="G3485" t="s">
        <v>4590</v>
      </c>
    </row>
    <row r="3486" spans="1:7">
      <c r="A3486" t="s">
        <v>223</v>
      </c>
      <c r="B3486">
        <v>2014</v>
      </c>
      <c r="C3486" t="b">
        <v>0</v>
      </c>
      <c r="D3486">
        <v>34</v>
      </c>
      <c r="E3486" t="s">
        <v>4590</v>
      </c>
      <c r="G3486" t="s">
        <v>4590</v>
      </c>
    </row>
    <row r="3487" spans="1:7">
      <c r="A3487" t="s">
        <v>223</v>
      </c>
      <c r="B3487">
        <v>2014</v>
      </c>
      <c r="C3487" t="b">
        <v>0</v>
      </c>
      <c r="D3487">
        <v>35</v>
      </c>
      <c r="E3487" t="s">
        <v>4590</v>
      </c>
      <c r="G3487" t="s">
        <v>4590</v>
      </c>
    </row>
    <row r="3488" spans="1:7">
      <c r="A3488" t="s">
        <v>223</v>
      </c>
      <c r="B3488">
        <v>2014</v>
      </c>
      <c r="C3488" t="b">
        <v>0</v>
      </c>
      <c r="D3488">
        <v>36</v>
      </c>
      <c r="E3488" t="s">
        <v>4590</v>
      </c>
      <c r="G3488" t="s">
        <v>4590</v>
      </c>
    </row>
    <row r="3489" spans="1:7">
      <c r="A3489" t="s">
        <v>223</v>
      </c>
      <c r="B3489">
        <v>2014</v>
      </c>
      <c r="C3489" t="b">
        <v>0</v>
      </c>
      <c r="D3489">
        <v>37</v>
      </c>
      <c r="E3489" t="s">
        <v>4590</v>
      </c>
      <c r="G3489" t="s">
        <v>4590</v>
      </c>
    </row>
    <row r="3490" spans="1:7">
      <c r="A3490" t="s">
        <v>223</v>
      </c>
      <c r="B3490">
        <v>2014</v>
      </c>
      <c r="C3490" t="b">
        <v>0</v>
      </c>
      <c r="D3490">
        <v>38</v>
      </c>
      <c r="E3490" t="s">
        <v>4590</v>
      </c>
      <c r="G3490" t="s">
        <v>4590</v>
      </c>
    </row>
    <row r="3491" spans="1:7">
      <c r="A3491" t="s">
        <v>223</v>
      </c>
      <c r="B3491">
        <v>2014</v>
      </c>
      <c r="C3491" t="b">
        <v>0</v>
      </c>
      <c r="D3491">
        <v>39</v>
      </c>
      <c r="E3491" t="s">
        <v>4590</v>
      </c>
      <c r="G3491" t="s">
        <v>4590</v>
      </c>
    </row>
    <row r="3492" spans="1:7">
      <c r="A3492" t="s">
        <v>223</v>
      </c>
      <c r="B3492">
        <v>2014</v>
      </c>
      <c r="C3492" t="b">
        <v>0</v>
      </c>
      <c r="D3492">
        <v>40</v>
      </c>
      <c r="E3492" t="s">
        <v>4590</v>
      </c>
      <c r="G3492" t="s">
        <v>4590</v>
      </c>
    </row>
    <row r="3493" spans="1:7">
      <c r="A3493" t="s">
        <v>223</v>
      </c>
      <c r="B3493">
        <v>2014</v>
      </c>
      <c r="C3493" t="b">
        <v>0</v>
      </c>
      <c r="D3493">
        <v>41</v>
      </c>
      <c r="E3493" t="s">
        <v>4590</v>
      </c>
      <c r="G3493" t="s">
        <v>4590</v>
      </c>
    </row>
    <row r="3494" spans="1:7">
      <c r="A3494" t="s">
        <v>223</v>
      </c>
      <c r="B3494">
        <v>2014</v>
      </c>
      <c r="C3494" t="b">
        <v>0</v>
      </c>
      <c r="D3494">
        <v>42</v>
      </c>
      <c r="E3494" t="s">
        <v>4590</v>
      </c>
      <c r="G3494" t="s">
        <v>4590</v>
      </c>
    </row>
    <row r="3495" spans="1:7">
      <c r="A3495" t="s">
        <v>223</v>
      </c>
      <c r="B3495">
        <v>2014</v>
      </c>
      <c r="C3495" t="b">
        <v>0</v>
      </c>
      <c r="D3495">
        <v>43</v>
      </c>
      <c r="E3495" t="s">
        <v>4590</v>
      </c>
      <c r="G3495" t="s">
        <v>4590</v>
      </c>
    </row>
    <row r="3496" spans="1:7">
      <c r="A3496" t="s">
        <v>223</v>
      </c>
      <c r="B3496">
        <v>2014</v>
      </c>
      <c r="C3496" t="b">
        <v>0</v>
      </c>
      <c r="D3496">
        <v>44</v>
      </c>
      <c r="E3496" t="s">
        <v>4590</v>
      </c>
      <c r="G3496" t="s">
        <v>4590</v>
      </c>
    </row>
    <row r="3497" spans="1:7">
      <c r="A3497" t="s">
        <v>223</v>
      </c>
      <c r="B3497">
        <v>2014</v>
      </c>
      <c r="C3497" t="b">
        <v>0</v>
      </c>
      <c r="D3497">
        <v>45</v>
      </c>
      <c r="E3497" t="s">
        <v>4590</v>
      </c>
      <c r="G3497" t="s">
        <v>4590</v>
      </c>
    </row>
    <row r="3498" spans="1:7">
      <c r="A3498" t="s">
        <v>223</v>
      </c>
      <c r="B3498">
        <v>2014</v>
      </c>
      <c r="C3498" t="b">
        <v>0</v>
      </c>
      <c r="D3498">
        <v>46</v>
      </c>
      <c r="E3498" t="s">
        <v>4590</v>
      </c>
      <c r="G3498" t="s">
        <v>4590</v>
      </c>
    </row>
    <row r="3499" spans="1:7">
      <c r="A3499" t="s">
        <v>223</v>
      </c>
      <c r="B3499">
        <v>2014</v>
      </c>
      <c r="C3499" t="b">
        <v>0</v>
      </c>
      <c r="D3499">
        <v>47</v>
      </c>
      <c r="E3499" t="s">
        <v>4590</v>
      </c>
      <c r="G3499" t="s">
        <v>4590</v>
      </c>
    </row>
    <row r="3500" spans="1:7">
      <c r="A3500" t="s">
        <v>223</v>
      </c>
      <c r="B3500">
        <v>2014</v>
      </c>
      <c r="C3500" t="b">
        <v>0</v>
      </c>
      <c r="D3500">
        <v>48</v>
      </c>
      <c r="E3500" t="s">
        <v>4590</v>
      </c>
      <c r="G3500" t="s">
        <v>4590</v>
      </c>
    </row>
    <row r="3501" spans="1:7">
      <c r="A3501" t="s">
        <v>223</v>
      </c>
      <c r="B3501">
        <v>2014</v>
      </c>
      <c r="C3501" t="b">
        <v>0</v>
      </c>
      <c r="D3501">
        <v>49</v>
      </c>
      <c r="E3501" t="s">
        <v>4590</v>
      </c>
      <c r="G3501" t="s">
        <v>4590</v>
      </c>
    </row>
    <row r="3502" spans="1:7">
      <c r="A3502" t="s">
        <v>223</v>
      </c>
      <c r="B3502">
        <v>2014</v>
      </c>
      <c r="C3502" t="b">
        <v>0</v>
      </c>
      <c r="D3502">
        <v>50</v>
      </c>
      <c r="E3502" t="s">
        <v>4590</v>
      </c>
      <c r="G3502" t="s">
        <v>4590</v>
      </c>
    </row>
    <row r="3503" spans="1:7">
      <c r="A3503" t="s">
        <v>223</v>
      </c>
      <c r="B3503">
        <v>2014</v>
      </c>
      <c r="C3503" t="b">
        <v>0</v>
      </c>
      <c r="D3503">
        <v>51</v>
      </c>
      <c r="E3503" t="s">
        <v>4590</v>
      </c>
      <c r="F3503" t="s">
        <v>4701</v>
      </c>
      <c r="G3503" t="s">
        <v>4590</v>
      </c>
    </row>
    <row r="3504" spans="1:7">
      <c r="A3504" t="s">
        <v>223</v>
      </c>
      <c r="B3504">
        <v>2014</v>
      </c>
      <c r="C3504" t="b">
        <v>0</v>
      </c>
      <c r="D3504">
        <v>52</v>
      </c>
      <c r="E3504" t="s">
        <v>4590</v>
      </c>
      <c r="G3504" t="s">
        <v>4590</v>
      </c>
    </row>
    <row r="3505" spans="1:7">
      <c r="A3505" t="s">
        <v>223</v>
      </c>
      <c r="B3505">
        <v>2014</v>
      </c>
      <c r="C3505" t="b">
        <v>0</v>
      </c>
      <c r="D3505">
        <v>53</v>
      </c>
      <c r="E3505" t="s">
        <v>4590</v>
      </c>
      <c r="F3505" t="s">
        <v>4702</v>
      </c>
      <c r="G3505" t="s">
        <v>4590</v>
      </c>
    </row>
    <row r="3506" spans="1:7">
      <c r="A3506" t="s">
        <v>223</v>
      </c>
      <c r="B3506">
        <v>2014</v>
      </c>
      <c r="C3506" t="b">
        <v>0</v>
      </c>
      <c r="D3506">
        <v>54</v>
      </c>
      <c r="E3506" t="s">
        <v>4590</v>
      </c>
      <c r="G3506" t="s">
        <v>4590</v>
      </c>
    </row>
    <row r="3507" spans="1:7">
      <c r="A3507" t="s">
        <v>223</v>
      </c>
      <c r="B3507">
        <v>2014</v>
      </c>
      <c r="C3507" t="b">
        <v>0</v>
      </c>
      <c r="D3507">
        <v>55</v>
      </c>
      <c r="E3507" t="s">
        <v>4590</v>
      </c>
      <c r="G3507" t="s">
        <v>4590</v>
      </c>
    </row>
    <row r="3508" spans="1:7">
      <c r="A3508" t="s">
        <v>223</v>
      </c>
      <c r="B3508">
        <v>2014</v>
      </c>
      <c r="C3508" t="b">
        <v>0</v>
      </c>
      <c r="D3508">
        <v>56</v>
      </c>
      <c r="E3508" t="s">
        <v>4590</v>
      </c>
      <c r="G3508" t="s">
        <v>4590</v>
      </c>
    </row>
    <row r="3509" spans="1:7">
      <c r="A3509" t="s">
        <v>223</v>
      </c>
      <c r="B3509">
        <v>2014</v>
      </c>
      <c r="C3509" t="b">
        <v>0</v>
      </c>
      <c r="D3509">
        <v>57</v>
      </c>
      <c r="E3509" t="s">
        <v>4590</v>
      </c>
      <c r="G3509" t="s">
        <v>4590</v>
      </c>
    </row>
    <row r="3510" spans="1:7">
      <c r="A3510" t="s">
        <v>223</v>
      </c>
      <c r="B3510">
        <v>2014</v>
      </c>
      <c r="C3510" t="b">
        <v>0</v>
      </c>
      <c r="D3510">
        <v>58</v>
      </c>
      <c r="E3510" t="s">
        <v>4590</v>
      </c>
      <c r="G3510" t="s">
        <v>4590</v>
      </c>
    </row>
    <row r="3511" spans="1:7">
      <c r="A3511" t="s">
        <v>223</v>
      </c>
      <c r="B3511">
        <v>2014</v>
      </c>
      <c r="C3511" t="b">
        <v>0</v>
      </c>
      <c r="D3511">
        <v>59</v>
      </c>
      <c r="E3511" t="s">
        <v>4590</v>
      </c>
      <c r="G3511" t="s">
        <v>4590</v>
      </c>
    </row>
    <row r="3512" spans="1:7">
      <c r="A3512" t="s">
        <v>223</v>
      </c>
      <c r="B3512">
        <v>2014</v>
      </c>
      <c r="C3512" t="b">
        <v>0</v>
      </c>
      <c r="D3512">
        <v>60</v>
      </c>
      <c r="E3512" t="s">
        <v>4590</v>
      </c>
      <c r="G3512" t="s">
        <v>4590</v>
      </c>
    </row>
    <row r="3513" spans="1:7">
      <c r="A3513" t="s">
        <v>223</v>
      </c>
      <c r="B3513">
        <v>2014</v>
      </c>
      <c r="C3513" t="b">
        <v>0</v>
      </c>
      <c r="D3513">
        <v>61</v>
      </c>
      <c r="E3513" t="s">
        <v>4590</v>
      </c>
      <c r="G3513" t="s">
        <v>4590</v>
      </c>
    </row>
    <row r="3514" spans="1:7">
      <c r="A3514" t="s">
        <v>223</v>
      </c>
      <c r="B3514">
        <v>2014</v>
      </c>
      <c r="C3514" t="b">
        <v>0</v>
      </c>
      <c r="D3514">
        <v>62</v>
      </c>
      <c r="E3514" t="s">
        <v>4590</v>
      </c>
      <c r="G3514" t="s">
        <v>4590</v>
      </c>
    </row>
    <row r="3515" spans="1:7">
      <c r="A3515" t="s">
        <v>223</v>
      </c>
      <c r="B3515">
        <v>2014</v>
      </c>
      <c r="C3515" t="b">
        <v>0</v>
      </c>
      <c r="D3515">
        <v>63</v>
      </c>
      <c r="E3515" t="s">
        <v>4590</v>
      </c>
      <c r="G3515" t="s">
        <v>4590</v>
      </c>
    </row>
    <row r="3516" spans="1:7">
      <c r="A3516" t="s">
        <v>223</v>
      </c>
      <c r="B3516">
        <v>2014</v>
      </c>
      <c r="C3516" t="b">
        <v>0</v>
      </c>
      <c r="D3516">
        <v>64</v>
      </c>
      <c r="E3516" t="s">
        <v>4590</v>
      </c>
      <c r="G3516" t="s">
        <v>4590</v>
      </c>
    </row>
    <row r="3517" spans="1:7">
      <c r="A3517" t="s">
        <v>223</v>
      </c>
      <c r="B3517">
        <v>2014</v>
      </c>
      <c r="C3517" t="b">
        <v>0</v>
      </c>
      <c r="D3517">
        <v>65</v>
      </c>
      <c r="E3517" t="s">
        <v>4590</v>
      </c>
      <c r="G3517" t="s">
        <v>4590</v>
      </c>
    </row>
    <row r="3518" spans="1:7">
      <c r="A3518" t="s">
        <v>223</v>
      </c>
      <c r="B3518">
        <v>2014</v>
      </c>
      <c r="C3518" t="b">
        <v>0</v>
      </c>
      <c r="D3518">
        <v>66</v>
      </c>
      <c r="E3518" t="s">
        <v>4590</v>
      </c>
      <c r="G3518" t="s">
        <v>4590</v>
      </c>
    </row>
    <row r="3519" spans="1:7">
      <c r="A3519" t="s">
        <v>223</v>
      </c>
      <c r="B3519">
        <v>2014</v>
      </c>
      <c r="C3519" t="b">
        <v>0</v>
      </c>
      <c r="D3519">
        <v>67</v>
      </c>
      <c r="E3519" t="s">
        <v>4590</v>
      </c>
      <c r="G3519" t="s">
        <v>4590</v>
      </c>
    </row>
    <row r="3520" spans="1:7">
      <c r="A3520" t="s">
        <v>223</v>
      </c>
      <c r="B3520">
        <v>2014</v>
      </c>
      <c r="C3520" t="b">
        <v>0</v>
      </c>
      <c r="D3520">
        <v>68</v>
      </c>
      <c r="E3520" t="s">
        <v>4590</v>
      </c>
      <c r="G3520" t="s">
        <v>4590</v>
      </c>
    </row>
    <row r="3521" spans="1:7">
      <c r="A3521" t="s">
        <v>223</v>
      </c>
      <c r="B3521">
        <v>2014</v>
      </c>
      <c r="C3521" t="b">
        <v>0</v>
      </c>
      <c r="D3521">
        <v>69</v>
      </c>
      <c r="E3521" t="s">
        <v>4590</v>
      </c>
      <c r="G3521" t="s">
        <v>4590</v>
      </c>
    </row>
    <row r="3522" spans="1:7">
      <c r="A3522" t="s">
        <v>223</v>
      </c>
      <c r="B3522">
        <v>2014</v>
      </c>
      <c r="C3522" t="b">
        <v>0</v>
      </c>
      <c r="D3522">
        <v>70</v>
      </c>
      <c r="E3522" t="s">
        <v>4590</v>
      </c>
      <c r="G3522" t="s">
        <v>4590</v>
      </c>
    </row>
    <row r="3523" spans="1:7">
      <c r="A3523" t="s">
        <v>223</v>
      </c>
      <c r="B3523">
        <v>2014</v>
      </c>
      <c r="C3523" t="b">
        <v>0</v>
      </c>
      <c r="D3523">
        <v>71</v>
      </c>
      <c r="E3523" t="s">
        <v>4590</v>
      </c>
      <c r="G3523" t="s">
        <v>4590</v>
      </c>
    </row>
    <row r="3524" spans="1:7">
      <c r="A3524" t="s">
        <v>223</v>
      </c>
      <c r="B3524">
        <v>2014</v>
      </c>
      <c r="C3524" t="b">
        <v>0</v>
      </c>
      <c r="D3524">
        <v>72</v>
      </c>
      <c r="E3524" t="s">
        <v>4590</v>
      </c>
      <c r="G3524" t="s">
        <v>4590</v>
      </c>
    </row>
    <row r="3525" spans="1:7">
      <c r="A3525" t="s">
        <v>223</v>
      </c>
      <c r="B3525">
        <v>2014</v>
      </c>
      <c r="C3525" t="b">
        <v>0</v>
      </c>
      <c r="D3525">
        <v>73</v>
      </c>
      <c r="E3525" t="s">
        <v>4590</v>
      </c>
      <c r="G3525" t="s">
        <v>4590</v>
      </c>
    </row>
    <row r="3526" spans="1:7">
      <c r="A3526" t="s">
        <v>223</v>
      </c>
      <c r="B3526">
        <v>2015</v>
      </c>
      <c r="C3526" t="b">
        <v>0</v>
      </c>
      <c r="D3526">
        <v>1</v>
      </c>
      <c r="E3526" t="s">
        <v>4590</v>
      </c>
      <c r="G3526" t="s">
        <v>4590</v>
      </c>
    </row>
    <row r="3527" spans="1:7">
      <c r="A3527" t="s">
        <v>223</v>
      </c>
      <c r="B3527">
        <v>2015</v>
      </c>
      <c r="C3527" t="b">
        <v>0</v>
      </c>
      <c r="D3527">
        <v>2</v>
      </c>
      <c r="E3527" t="s">
        <v>4590</v>
      </c>
      <c r="G3527" t="s">
        <v>4590</v>
      </c>
    </row>
    <row r="3528" spans="1:7">
      <c r="A3528" t="s">
        <v>223</v>
      </c>
      <c r="B3528">
        <v>2015</v>
      </c>
      <c r="C3528" t="b">
        <v>0</v>
      </c>
      <c r="D3528">
        <v>3</v>
      </c>
      <c r="E3528" t="s">
        <v>4590</v>
      </c>
      <c r="G3528" t="s">
        <v>4590</v>
      </c>
    </row>
    <row r="3529" spans="1:7">
      <c r="A3529" t="s">
        <v>223</v>
      </c>
      <c r="B3529">
        <v>2015</v>
      </c>
      <c r="C3529" t="b">
        <v>0</v>
      </c>
      <c r="D3529">
        <v>4</v>
      </c>
      <c r="E3529" t="s">
        <v>4590</v>
      </c>
      <c r="G3529" t="s">
        <v>4590</v>
      </c>
    </row>
    <row r="3530" spans="1:7">
      <c r="A3530" t="s">
        <v>223</v>
      </c>
      <c r="B3530">
        <v>2015</v>
      </c>
      <c r="C3530" t="b">
        <v>0</v>
      </c>
      <c r="D3530">
        <v>5</v>
      </c>
      <c r="E3530" t="s">
        <v>4590</v>
      </c>
      <c r="G3530" t="s">
        <v>4590</v>
      </c>
    </row>
    <row r="3531" spans="1:7">
      <c r="A3531" t="s">
        <v>223</v>
      </c>
      <c r="B3531">
        <v>2015</v>
      </c>
      <c r="C3531" t="b">
        <v>0</v>
      </c>
      <c r="D3531">
        <v>6</v>
      </c>
      <c r="E3531" t="s">
        <v>4590</v>
      </c>
      <c r="G3531" t="s">
        <v>4590</v>
      </c>
    </row>
    <row r="3532" spans="1:7">
      <c r="A3532" t="s">
        <v>223</v>
      </c>
      <c r="B3532">
        <v>2015</v>
      </c>
      <c r="C3532" t="b">
        <v>0</v>
      </c>
      <c r="D3532">
        <v>7</v>
      </c>
      <c r="E3532" t="s">
        <v>4590</v>
      </c>
      <c r="G3532" t="s">
        <v>4590</v>
      </c>
    </row>
    <row r="3533" spans="1:7">
      <c r="A3533" t="s">
        <v>223</v>
      </c>
      <c r="B3533">
        <v>2015</v>
      </c>
      <c r="C3533" t="b">
        <v>0</v>
      </c>
      <c r="D3533">
        <v>8</v>
      </c>
      <c r="E3533" t="s">
        <v>4590</v>
      </c>
      <c r="G3533" t="s">
        <v>4590</v>
      </c>
    </row>
    <row r="3534" spans="1:7">
      <c r="A3534" t="s">
        <v>223</v>
      </c>
      <c r="B3534">
        <v>2015</v>
      </c>
      <c r="C3534" t="b">
        <v>0</v>
      </c>
      <c r="D3534">
        <v>9</v>
      </c>
      <c r="E3534" t="s">
        <v>4590</v>
      </c>
      <c r="G3534" t="s">
        <v>4590</v>
      </c>
    </row>
    <row r="3535" spans="1:7">
      <c r="A3535" t="s">
        <v>223</v>
      </c>
      <c r="B3535">
        <v>2015</v>
      </c>
      <c r="C3535" t="b">
        <v>0</v>
      </c>
      <c r="D3535">
        <v>10</v>
      </c>
      <c r="E3535" t="s">
        <v>4590</v>
      </c>
      <c r="G3535" t="s">
        <v>4590</v>
      </c>
    </row>
    <row r="3536" spans="1:7">
      <c r="A3536" t="s">
        <v>223</v>
      </c>
      <c r="B3536">
        <v>2015</v>
      </c>
      <c r="C3536" t="b">
        <v>0</v>
      </c>
      <c r="D3536">
        <v>11</v>
      </c>
      <c r="E3536" t="s">
        <v>4590</v>
      </c>
      <c r="G3536" t="s">
        <v>4590</v>
      </c>
    </row>
    <row r="3537" spans="1:7">
      <c r="A3537" t="s">
        <v>223</v>
      </c>
      <c r="B3537">
        <v>2015</v>
      </c>
      <c r="C3537" t="b">
        <v>0</v>
      </c>
      <c r="D3537">
        <v>12</v>
      </c>
      <c r="E3537" t="s">
        <v>4590</v>
      </c>
      <c r="G3537" t="s">
        <v>4590</v>
      </c>
    </row>
    <row r="3538" spans="1:7">
      <c r="A3538" t="s">
        <v>223</v>
      </c>
      <c r="B3538">
        <v>2015</v>
      </c>
      <c r="C3538" t="b">
        <v>0</v>
      </c>
      <c r="D3538">
        <v>13</v>
      </c>
      <c r="E3538" t="s">
        <v>4590</v>
      </c>
      <c r="G3538" t="s">
        <v>4590</v>
      </c>
    </row>
    <row r="3539" spans="1:7">
      <c r="A3539" t="s">
        <v>223</v>
      </c>
      <c r="B3539">
        <v>2015</v>
      </c>
      <c r="C3539" t="b">
        <v>0</v>
      </c>
      <c r="D3539">
        <v>14</v>
      </c>
      <c r="E3539" t="s">
        <v>4590</v>
      </c>
      <c r="G3539" t="s">
        <v>4590</v>
      </c>
    </row>
    <row r="3540" spans="1:7">
      <c r="A3540" t="s">
        <v>223</v>
      </c>
      <c r="B3540">
        <v>2015</v>
      </c>
      <c r="C3540" t="b">
        <v>0</v>
      </c>
      <c r="D3540">
        <v>15</v>
      </c>
      <c r="E3540" t="s">
        <v>4590</v>
      </c>
      <c r="G3540" t="s">
        <v>4590</v>
      </c>
    </row>
    <row r="3541" spans="1:7">
      <c r="A3541" t="s">
        <v>223</v>
      </c>
      <c r="B3541">
        <v>2015</v>
      </c>
      <c r="C3541" t="b">
        <v>0</v>
      </c>
      <c r="D3541">
        <v>16</v>
      </c>
      <c r="E3541" t="s">
        <v>4590</v>
      </c>
      <c r="G3541" t="s">
        <v>4590</v>
      </c>
    </row>
    <row r="3542" spans="1:7">
      <c r="A3542" t="s">
        <v>223</v>
      </c>
      <c r="B3542">
        <v>2015</v>
      </c>
      <c r="C3542" t="b">
        <v>0</v>
      </c>
      <c r="D3542">
        <v>17</v>
      </c>
      <c r="E3542" t="s">
        <v>4590</v>
      </c>
      <c r="G3542" t="s">
        <v>4590</v>
      </c>
    </row>
    <row r="3543" spans="1:7">
      <c r="A3543" t="s">
        <v>223</v>
      </c>
      <c r="B3543">
        <v>2015</v>
      </c>
      <c r="C3543" t="b">
        <v>0</v>
      </c>
      <c r="D3543">
        <v>18</v>
      </c>
      <c r="E3543" t="s">
        <v>4590</v>
      </c>
      <c r="G3543" t="s">
        <v>4590</v>
      </c>
    </row>
    <row r="3544" spans="1:7">
      <c r="A3544" t="s">
        <v>223</v>
      </c>
      <c r="B3544">
        <v>2015</v>
      </c>
      <c r="C3544" t="b">
        <v>0</v>
      </c>
      <c r="D3544">
        <v>19</v>
      </c>
      <c r="E3544" t="s">
        <v>4590</v>
      </c>
      <c r="G3544" t="s">
        <v>4590</v>
      </c>
    </row>
    <row r="3545" spans="1:7">
      <c r="A3545" t="s">
        <v>223</v>
      </c>
      <c r="B3545">
        <v>2015</v>
      </c>
      <c r="C3545" t="b">
        <v>0</v>
      </c>
      <c r="D3545">
        <v>20</v>
      </c>
      <c r="E3545" t="s">
        <v>4590</v>
      </c>
      <c r="G3545" t="s">
        <v>4590</v>
      </c>
    </row>
    <row r="3546" spans="1:7">
      <c r="A3546" t="s">
        <v>223</v>
      </c>
      <c r="B3546">
        <v>2015</v>
      </c>
      <c r="C3546" t="b">
        <v>0</v>
      </c>
      <c r="D3546">
        <v>21</v>
      </c>
      <c r="E3546" t="s">
        <v>4590</v>
      </c>
      <c r="G3546" t="s">
        <v>4590</v>
      </c>
    </row>
    <row r="3547" spans="1:7">
      <c r="A3547" t="s">
        <v>223</v>
      </c>
      <c r="B3547">
        <v>2015</v>
      </c>
      <c r="C3547" t="b">
        <v>0</v>
      </c>
      <c r="D3547">
        <v>22</v>
      </c>
      <c r="E3547" t="s">
        <v>4590</v>
      </c>
      <c r="G3547" t="s">
        <v>4590</v>
      </c>
    </row>
    <row r="3548" spans="1:7">
      <c r="A3548" t="s">
        <v>223</v>
      </c>
      <c r="B3548">
        <v>2015</v>
      </c>
      <c r="C3548" t="b">
        <v>0</v>
      </c>
      <c r="D3548">
        <v>23</v>
      </c>
      <c r="E3548" t="s">
        <v>4590</v>
      </c>
      <c r="G3548" t="s">
        <v>4590</v>
      </c>
    </row>
    <row r="3549" spans="1:7">
      <c r="A3549" t="s">
        <v>223</v>
      </c>
      <c r="B3549">
        <v>2015</v>
      </c>
      <c r="C3549" t="b">
        <v>0</v>
      </c>
      <c r="D3549">
        <v>24</v>
      </c>
      <c r="E3549" t="s">
        <v>4590</v>
      </c>
      <c r="G3549" t="s">
        <v>4590</v>
      </c>
    </row>
    <row r="3550" spans="1:7">
      <c r="A3550" t="s">
        <v>223</v>
      </c>
      <c r="B3550">
        <v>2015</v>
      </c>
      <c r="C3550" t="b">
        <v>0</v>
      </c>
      <c r="D3550">
        <v>25</v>
      </c>
      <c r="E3550" t="s">
        <v>4590</v>
      </c>
      <c r="G3550" t="s">
        <v>4590</v>
      </c>
    </row>
    <row r="3551" spans="1:7">
      <c r="A3551" t="s">
        <v>223</v>
      </c>
      <c r="B3551">
        <v>2015</v>
      </c>
      <c r="C3551" t="b">
        <v>0</v>
      </c>
      <c r="D3551">
        <v>26</v>
      </c>
      <c r="E3551" t="s">
        <v>4590</v>
      </c>
      <c r="G3551" t="s">
        <v>4590</v>
      </c>
    </row>
    <row r="3552" spans="1:7">
      <c r="A3552" t="s">
        <v>223</v>
      </c>
      <c r="B3552">
        <v>2015</v>
      </c>
      <c r="C3552" t="b">
        <v>0</v>
      </c>
      <c r="D3552">
        <v>27</v>
      </c>
      <c r="E3552" t="s">
        <v>4590</v>
      </c>
      <c r="G3552" t="s">
        <v>4590</v>
      </c>
    </row>
    <row r="3553" spans="1:7">
      <c r="A3553" t="s">
        <v>223</v>
      </c>
      <c r="B3553">
        <v>2015</v>
      </c>
      <c r="C3553" t="b">
        <v>0</v>
      </c>
      <c r="D3553">
        <v>28</v>
      </c>
      <c r="E3553" t="s">
        <v>4590</v>
      </c>
      <c r="G3553" t="s">
        <v>4590</v>
      </c>
    </row>
    <row r="3554" spans="1:7">
      <c r="A3554" t="s">
        <v>223</v>
      </c>
      <c r="B3554">
        <v>2015</v>
      </c>
      <c r="C3554" t="b">
        <v>0</v>
      </c>
      <c r="D3554">
        <v>29</v>
      </c>
      <c r="E3554" t="s">
        <v>4590</v>
      </c>
      <c r="G3554" t="s">
        <v>4590</v>
      </c>
    </row>
    <row r="3555" spans="1:7">
      <c r="A3555" t="s">
        <v>223</v>
      </c>
      <c r="B3555">
        <v>2015</v>
      </c>
      <c r="C3555" t="b">
        <v>0</v>
      </c>
      <c r="D3555">
        <v>30</v>
      </c>
      <c r="E3555" t="s">
        <v>4590</v>
      </c>
      <c r="G3555" t="s">
        <v>4590</v>
      </c>
    </row>
    <row r="3556" spans="1:7">
      <c r="A3556" t="s">
        <v>223</v>
      </c>
      <c r="B3556">
        <v>2015</v>
      </c>
      <c r="C3556" t="b">
        <v>0</v>
      </c>
      <c r="D3556">
        <v>31</v>
      </c>
      <c r="E3556" t="s">
        <v>4590</v>
      </c>
      <c r="G3556" t="s">
        <v>4590</v>
      </c>
    </row>
    <row r="3557" spans="1:7">
      <c r="A3557" t="s">
        <v>223</v>
      </c>
      <c r="B3557">
        <v>2015</v>
      </c>
      <c r="C3557" t="b">
        <v>0</v>
      </c>
      <c r="D3557">
        <v>32</v>
      </c>
      <c r="E3557" t="s">
        <v>4590</v>
      </c>
      <c r="G3557" t="s">
        <v>4590</v>
      </c>
    </row>
    <row r="3558" spans="1:7">
      <c r="A3558" t="s">
        <v>223</v>
      </c>
      <c r="B3558">
        <v>2015</v>
      </c>
      <c r="C3558" t="b">
        <v>0</v>
      </c>
      <c r="D3558">
        <v>33</v>
      </c>
      <c r="E3558" t="s">
        <v>4590</v>
      </c>
      <c r="G3558" t="s">
        <v>4590</v>
      </c>
    </row>
    <row r="3559" spans="1:7">
      <c r="A3559" t="s">
        <v>223</v>
      </c>
      <c r="B3559">
        <v>2015</v>
      </c>
      <c r="C3559" t="b">
        <v>0</v>
      </c>
      <c r="D3559">
        <v>34</v>
      </c>
      <c r="E3559" t="s">
        <v>4590</v>
      </c>
      <c r="G3559" t="s">
        <v>4590</v>
      </c>
    </row>
    <row r="3560" spans="1:7">
      <c r="A3560" t="s">
        <v>223</v>
      </c>
      <c r="B3560">
        <v>2015</v>
      </c>
      <c r="C3560" t="b">
        <v>0</v>
      </c>
      <c r="D3560">
        <v>35</v>
      </c>
      <c r="E3560" t="s">
        <v>4590</v>
      </c>
      <c r="G3560" t="s">
        <v>4590</v>
      </c>
    </row>
    <row r="3561" spans="1:7">
      <c r="A3561" t="s">
        <v>223</v>
      </c>
      <c r="B3561">
        <v>2015</v>
      </c>
      <c r="C3561" t="b">
        <v>0</v>
      </c>
      <c r="D3561">
        <v>36</v>
      </c>
      <c r="E3561" t="s">
        <v>4590</v>
      </c>
      <c r="G3561" t="s">
        <v>4590</v>
      </c>
    </row>
    <row r="3562" spans="1:7">
      <c r="A3562" t="s">
        <v>223</v>
      </c>
      <c r="B3562">
        <v>2015</v>
      </c>
      <c r="C3562" t="b">
        <v>0</v>
      </c>
      <c r="D3562">
        <v>37</v>
      </c>
      <c r="E3562" t="s">
        <v>4590</v>
      </c>
      <c r="G3562" t="s">
        <v>4590</v>
      </c>
    </row>
    <row r="3563" spans="1:7">
      <c r="A3563" t="s">
        <v>223</v>
      </c>
      <c r="B3563">
        <v>2015</v>
      </c>
      <c r="C3563" t="b">
        <v>0</v>
      </c>
      <c r="D3563">
        <v>38</v>
      </c>
      <c r="E3563" t="s">
        <v>4590</v>
      </c>
      <c r="G3563" t="s">
        <v>4590</v>
      </c>
    </row>
    <row r="3564" spans="1:7">
      <c r="A3564" t="s">
        <v>223</v>
      </c>
      <c r="B3564">
        <v>2015</v>
      </c>
      <c r="C3564" t="b">
        <v>0</v>
      </c>
      <c r="D3564">
        <v>39</v>
      </c>
      <c r="E3564" t="s">
        <v>4590</v>
      </c>
      <c r="G3564" t="s">
        <v>4590</v>
      </c>
    </row>
    <row r="3565" spans="1:7">
      <c r="A3565" t="s">
        <v>223</v>
      </c>
      <c r="B3565">
        <v>2015</v>
      </c>
      <c r="C3565" t="b">
        <v>0</v>
      </c>
      <c r="D3565">
        <v>40</v>
      </c>
      <c r="E3565" t="s">
        <v>4590</v>
      </c>
      <c r="G3565" t="s">
        <v>4590</v>
      </c>
    </row>
    <row r="3566" spans="1:7">
      <c r="A3566" t="s">
        <v>223</v>
      </c>
      <c r="B3566">
        <v>2015</v>
      </c>
      <c r="C3566" t="b">
        <v>0</v>
      </c>
      <c r="D3566">
        <v>41</v>
      </c>
      <c r="E3566" t="s">
        <v>4590</v>
      </c>
      <c r="G3566" t="s">
        <v>4590</v>
      </c>
    </row>
    <row r="3567" spans="1:7">
      <c r="A3567" t="s">
        <v>223</v>
      </c>
      <c r="B3567">
        <v>2015</v>
      </c>
      <c r="C3567" t="b">
        <v>0</v>
      </c>
      <c r="D3567">
        <v>42</v>
      </c>
      <c r="E3567" t="s">
        <v>4590</v>
      </c>
      <c r="G3567" t="s">
        <v>4590</v>
      </c>
    </row>
    <row r="3568" spans="1:7">
      <c r="A3568" t="s">
        <v>223</v>
      </c>
      <c r="B3568">
        <v>2015</v>
      </c>
      <c r="C3568" t="b">
        <v>0</v>
      </c>
      <c r="D3568">
        <v>43</v>
      </c>
      <c r="E3568" t="s">
        <v>4590</v>
      </c>
      <c r="G3568" t="s">
        <v>4590</v>
      </c>
    </row>
    <row r="3569" spans="1:7">
      <c r="A3569" t="s">
        <v>223</v>
      </c>
      <c r="B3569">
        <v>2015</v>
      </c>
      <c r="C3569" t="b">
        <v>0</v>
      </c>
      <c r="D3569">
        <v>44</v>
      </c>
      <c r="E3569" t="s">
        <v>4590</v>
      </c>
      <c r="G3569" t="s">
        <v>4590</v>
      </c>
    </row>
    <row r="3570" spans="1:7">
      <c r="A3570" t="s">
        <v>223</v>
      </c>
      <c r="B3570">
        <v>2015</v>
      </c>
      <c r="C3570" t="b">
        <v>0</v>
      </c>
      <c r="D3570">
        <v>45</v>
      </c>
      <c r="E3570" t="s">
        <v>4590</v>
      </c>
      <c r="G3570" t="s">
        <v>4590</v>
      </c>
    </row>
    <row r="3571" spans="1:7">
      <c r="A3571" t="s">
        <v>223</v>
      </c>
      <c r="B3571">
        <v>2015</v>
      </c>
      <c r="C3571" t="b">
        <v>0</v>
      </c>
      <c r="D3571">
        <v>46</v>
      </c>
      <c r="E3571" t="s">
        <v>4590</v>
      </c>
      <c r="G3571" t="s">
        <v>4590</v>
      </c>
    </row>
    <row r="3572" spans="1:7">
      <c r="A3572" t="s">
        <v>223</v>
      </c>
      <c r="B3572">
        <v>2015</v>
      </c>
      <c r="C3572" t="b">
        <v>0</v>
      </c>
      <c r="D3572">
        <v>47</v>
      </c>
      <c r="E3572" t="s">
        <v>4590</v>
      </c>
      <c r="G3572" t="s">
        <v>4590</v>
      </c>
    </row>
    <row r="3573" spans="1:7">
      <c r="A3573" t="s">
        <v>223</v>
      </c>
      <c r="B3573">
        <v>2015</v>
      </c>
      <c r="C3573" t="b">
        <v>0</v>
      </c>
      <c r="D3573">
        <v>48</v>
      </c>
      <c r="E3573" t="s">
        <v>4590</v>
      </c>
      <c r="G3573" t="s">
        <v>4590</v>
      </c>
    </row>
    <row r="3574" spans="1:7">
      <c r="A3574" t="s">
        <v>223</v>
      </c>
      <c r="B3574">
        <v>2015</v>
      </c>
      <c r="C3574" t="b">
        <v>0</v>
      </c>
      <c r="D3574">
        <v>49</v>
      </c>
      <c r="E3574" t="s">
        <v>4590</v>
      </c>
      <c r="G3574" t="s">
        <v>4590</v>
      </c>
    </row>
    <row r="3575" spans="1:7">
      <c r="A3575" t="s">
        <v>223</v>
      </c>
      <c r="B3575">
        <v>2015</v>
      </c>
      <c r="C3575" t="b">
        <v>0</v>
      </c>
      <c r="D3575">
        <v>50</v>
      </c>
      <c r="E3575" t="s">
        <v>4590</v>
      </c>
      <c r="G3575" t="s">
        <v>4590</v>
      </c>
    </row>
    <row r="3576" spans="1:7">
      <c r="A3576" t="s">
        <v>223</v>
      </c>
      <c r="B3576">
        <v>2015</v>
      </c>
      <c r="C3576" t="b">
        <v>0</v>
      </c>
      <c r="D3576">
        <v>51</v>
      </c>
      <c r="E3576" t="s">
        <v>4590</v>
      </c>
      <c r="G3576" t="s">
        <v>4590</v>
      </c>
    </row>
    <row r="3577" spans="1:7">
      <c r="A3577" t="s">
        <v>223</v>
      </c>
      <c r="B3577">
        <v>2015</v>
      </c>
      <c r="C3577" t="b">
        <v>0</v>
      </c>
      <c r="D3577">
        <v>52</v>
      </c>
      <c r="E3577" t="s">
        <v>4590</v>
      </c>
      <c r="G3577" t="s">
        <v>4590</v>
      </c>
    </row>
    <row r="3578" spans="1:7">
      <c r="A3578" t="s">
        <v>223</v>
      </c>
      <c r="B3578">
        <v>2015</v>
      </c>
      <c r="C3578" t="b">
        <v>0</v>
      </c>
      <c r="D3578">
        <v>53</v>
      </c>
      <c r="E3578" t="s">
        <v>4590</v>
      </c>
      <c r="F3578" t="s">
        <v>8015</v>
      </c>
      <c r="G3578" t="s">
        <v>4590</v>
      </c>
    </row>
    <row r="3579" spans="1:7">
      <c r="A3579" t="s">
        <v>223</v>
      </c>
      <c r="B3579">
        <v>2015</v>
      </c>
      <c r="C3579" t="b">
        <v>0</v>
      </c>
      <c r="D3579">
        <v>54</v>
      </c>
      <c r="E3579" t="s">
        <v>4590</v>
      </c>
      <c r="G3579" t="s">
        <v>4590</v>
      </c>
    </row>
    <row r="3580" spans="1:7">
      <c r="A3580" t="s">
        <v>223</v>
      </c>
      <c r="B3580">
        <v>2015</v>
      </c>
      <c r="C3580" t="b">
        <v>0</v>
      </c>
      <c r="D3580">
        <v>55</v>
      </c>
      <c r="E3580" t="s">
        <v>4590</v>
      </c>
      <c r="G3580" t="s">
        <v>4590</v>
      </c>
    </row>
    <row r="3581" spans="1:7" ht="45">
      <c r="A3581" t="s">
        <v>223</v>
      </c>
      <c r="B3581">
        <v>2015</v>
      </c>
      <c r="C3581" t="b">
        <v>0</v>
      </c>
      <c r="D3581">
        <v>56</v>
      </c>
      <c r="E3581" s="8" t="s">
        <v>4590</v>
      </c>
      <c r="F3581" s="8"/>
      <c r="G3581" t="s">
        <v>4590</v>
      </c>
    </row>
    <row r="3582" spans="1:7">
      <c r="A3582" t="s">
        <v>223</v>
      </c>
      <c r="B3582">
        <v>2015</v>
      </c>
      <c r="C3582" t="b">
        <v>0</v>
      </c>
      <c r="D3582">
        <v>57</v>
      </c>
      <c r="E3582" t="s">
        <v>4590</v>
      </c>
      <c r="G3582" t="s">
        <v>4590</v>
      </c>
    </row>
    <row r="3583" spans="1:7">
      <c r="A3583" t="s">
        <v>223</v>
      </c>
      <c r="B3583">
        <v>2015</v>
      </c>
      <c r="C3583" t="b">
        <v>0</v>
      </c>
      <c r="D3583">
        <v>58</v>
      </c>
      <c r="E3583" t="s">
        <v>4590</v>
      </c>
      <c r="G3583" t="s">
        <v>4590</v>
      </c>
    </row>
    <row r="3584" spans="1:7">
      <c r="A3584" t="s">
        <v>223</v>
      </c>
      <c r="B3584">
        <v>2015</v>
      </c>
      <c r="C3584" t="b">
        <v>0</v>
      </c>
      <c r="D3584">
        <v>59</v>
      </c>
      <c r="E3584" t="s">
        <v>4590</v>
      </c>
      <c r="G3584" t="s">
        <v>4590</v>
      </c>
    </row>
    <row r="3585" spans="1:7">
      <c r="A3585" t="s">
        <v>223</v>
      </c>
      <c r="B3585">
        <v>2015</v>
      </c>
      <c r="C3585" t="b">
        <v>0</v>
      </c>
      <c r="D3585">
        <v>60</v>
      </c>
      <c r="E3585" t="s">
        <v>4590</v>
      </c>
      <c r="G3585" t="s">
        <v>4590</v>
      </c>
    </row>
    <row r="3586" spans="1:7">
      <c r="A3586" t="s">
        <v>223</v>
      </c>
      <c r="B3586">
        <v>2015</v>
      </c>
      <c r="C3586" t="b">
        <v>0</v>
      </c>
      <c r="D3586">
        <v>61</v>
      </c>
      <c r="E3586" t="s">
        <v>4590</v>
      </c>
      <c r="G3586" t="s">
        <v>4590</v>
      </c>
    </row>
    <row r="3587" spans="1:7">
      <c r="A3587" t="s">
        <v>223</v>
      </c>
      <c r="B3587">
        <v>2015</v>
      </c>
      <c r="C3587" t="b">
        <v>0</v>
      </c>
      <c r="D3587">
        <v>62</v>
      </c>
      <c r="E3587" t="s">
        <v>4590</v>
      </c>
      <c r="G3587" t="s">
        <v>4590</v>
      </c>
    </row>
    <row r="3588" spans="1:7">
      <c r="A3588" t="s">
        <v>223</v>
      </c>
      <c r="B3588">
        <v>2015</v>
      </c>
      <c r="C3588" t="b">
        <v>0</v>
      </c>
      <c r="D3588">
        <v>63</v>
      </c>
      <c r="E3588" t="s">
        <v>4590</v>
      </c>
      <c r="G3588" t="s">
        <v>4590</v>
      </c>
    </row>
    <row r="3589" spans="1:7">
      <c r="A3589" t="s">
        <v>223</v>
      </c>
      <c r="B3589">
        <v>2015</v>
      </c>
      <c r="C3589" t="b">
        <v>0</v>
      </c>
      <c r="D3589">
        <v>64</v>
      </c>
      <c r="E3589" t="s">
        <v>4590</v>
      </c>
      <c r="G3589" t="s">
        <v>4590</v>
      </c>
    </row>
    <row r="3590" spans="1:7">
      <c r="A3590" t="s">
        <v>223</v>
      </c>
      <c r="B3590">
        <v>2015</v>
      </c>
      <c r="C3590" t="b">
        <v>0</v>
      </c>
      <c r="D3590">
        <v>65</v>
      </c>
      <c r="E3590" t="s">
        <v>4590</v>
      </c>
      <c r="G3590" t="s">
        <v>4590</v>
      </c>
    </row>
    <row r="3591" spans="1:7">
      <c r="A3591" t="s">
        <v>223</v>
      </c>
      <c r="B3591">
        <v>2015</v>
      </c>
      <c r="C3591" t="b">
        <v>0</v>
      </c>
      <c r="D3591">
        <v>66</v>
      </c>
      <c r="E3591" t="s">
        <v>4590</v>
      </c>
      <c r="G3591" t="s">
        <v>4590</v>
      </c>
    </row>
    <row r="3592" spans="1:7">
      <c r="A3592" t="s">
        <v>223</v>
      </c>
      <c r="B3592">
        <v>2015</v>
      </c>
      <c r="C3592" t="b">
        <v>0</v>
      </c>
      <c r="D3592">
        <v>67</v>
      </c>
      <c r="E3592" t="s">
        <v>4590</v>
      </c>
      <c r="G3592" t="s">
        <v>4590</v>
      </c>
    </row>
    <row r="3593" spans="1:7">
      <c r="A3593" t="s">
        <v>223</v>
      </c>
      <c r="B3593">
        <v>2015</v>
      </c>
      <c r="C3593" t="b">
        <v>0</v>
      </c>
      <c r="D3593">
        <v>68</v>
      </c>
      <c r="E3593" t="s">
        <v>4590</v>
      </c>
      <c r="G3593" t="s">
        <v>4590</v>
      </c>
    </row>
    <row r="3594" spans="1:7">
      <c r="A3594" t="s">
        <v>223</v>
      </c>
      <c r="B3594">
        <v>2015</v>
      </c>
      <c r="C3594" t="b">
        <v>0</v>
      </c>
      <c r="D3594">
        <v>69</v>
      </c>
      <c r="E3594" t="s">
        <v>4590</v>
      </c>
      <c r="G3594" t="s">
        <v>4590</v>
      </c>
    </row>
    <row r="3595" spans="1:7">
      <c r="A3595" t="s">
        <v>223</v>
      </c>
      <c r="B3595">
        <v>2015</v>
      </c>
      <c r="C3595" t="b">
        <v>0</v>
      </c>
      <c r="D3595">
        <v>70</v>
      </c>
      <c r="E3595" t="s">
        <v>4590</v>
      </c>
      <c r="G3595" t="s">
        <v>4590</v>
      </c>
    </row>
    <row r="3596" spans="1:7" ht="45">
      <c r="A3596" t="s">
        <v>223</v>
      </c>
      <c r="B3596">
        <v>2015</v>
      </c>
      <c r="C3596" t="b">
        <v>0</v>
      </c>
      <c r="D3596">
        <v>71</v>
      </c>
      <c r="E3596" s="8" t="s">
        <v>4590</v>
      </c>
      <c r="F3596" s="8"/>
      <c r="G3596" t="s">
        <v>4590</v>
      </c>
    </row>
    <row r="3597" spans="1:7" ht="45">
      <c r="A3597" t="s">
        <v>223</v>
      </c>
      <c r="B3597">
        <v>2015</v>
      </c>
      <c r="C3597" t="b">
        <v>0</v>
      </c>
      <c r="D3597">
        <v>72</v>
      </c>
      <c r="E3597" s="8" t="s">
        <v>4590</v>
      </c>
      <c r="F3597" s="8"/>
      <c r="G3597" t="s">
        <v>4590</v>
      </c>
    </row>
    <row r="3598" spans="1:7">
      <c r="A3598" t="s">
        <v>223</v>
      </c>
      <c r="B3598">
        <v>2015</v>
      </c>
      <c r="C3598" t="b">
        <v>0</v>
      </c>
      <c r="D3598">
        <v>73</v>
      </c>
      <c r="E3598" t="s">
        <v>4590</v>
      </c>
      <c r="G3598" t="s">
        <v>4590</v>
      </c>
    </row>
    <row r="3599" spans="1:7">
      <c r="A3599" t="s">
        <v>223</v>
      </c>
      <c r="B3599">
        <v>2016</v>
      </c>
      <c r="C3599" t="b">
        <v>0</v>
      </c>
      <c r="D3599">
        <v>1</v>
      </c>
      <c r="E3599" t="s">
        <v>4590</v>
      </c>
      <c r="G3599" t="s">
        <v>4590</v>
      </c>
    </row>
    <row r="3600" spans="1:7" ht="45">
      <c r="A3600" t="s">
        <v>223</v>
      </c>
      <c r="B3600">
        <v>2016</v>
      </c>
      <c r="C3600" t="b">
        <v>0</v>
      </c>
      <c r="D3600">
        <v>2</v>
      </c>
      <c r="E3600" s="8" t="s">
        <v>4590</v>
      </c>
      <c r="F3600" s="8"/>
      <c r="G3600" t="s">
        <v>4590</v>
      </c>
    </row>
    <row r="3601" spans="1:7">
      <c r="A3601" t="s">
        <v>223</v>
      </c>
      <c r="B3601">
        <v>2016</v>
      </c>
      <c r="C3601" t="b">
        <v>0</v>
      </c>
      <c r="D3601">
        <v>3</v>
      </c>
      <c r="E3601" t="s">
        <v>4590</v>
      </c>
      <c r="G3601" t="s">
        <v>4590</v>
      </c>
    </row>
    <row r="3602" spans="1:7">
      <c r="A3602" t="s">
        <v>223</v>
      </c>
      <c r="B3602">
        <v>2016</v>
      </c>
      <c r="C3602" t="b">
        <v>0</v>
      </c>
      <c r="D3602">
        <v>4</v>
      </c>
      <c r="E3602" t="s">
        <v>4590</v>
      </c>
      <c r="G3602" t="s">
        <v>4590</v>
      </c>
    </row>
    <row r="3603" spans="1:7" ht="45">
      <c r="A3603" t="s">
        <v>223</v>
      </c>
      <c r="B3603">
        <v>2016</v>
      </c>
      <c r="C3603" t="b">
        <v>0</v>
      </c>
      <c r="D3603">
        <v>5</v>
      </c>
      <c r="E3603" s="8" t="s">
        <v>4590</v>
      </c>
      <c r="F3603" s="8"/>
      <c r="G3603" t="s">
        <v>4590</v>
      </c>
    </row>
    <row r="3604" spans="1:7">
      <c r="A3604" t="s">
        <v>223</v>
      </c>
      <c r="B3604">
        <v>2016</v>
      </c>
      <c r="C3604" t="b">
        <v>0</v>
      </c>
      <c r="D3604">
        <v>6</v>
      </c>
      <c r="E3604" t="s">
        <v>4590</v>
      </c>
      <c r="G3604" t="s">
        <v>4590</v>
      </c>
    </row>
    <row r="3605" spans="1:7">
      <c r="A3605" t="s">
        <v>223</v>
      </c>
      <c r="B3605">
        <v>2016</v>
      </c>
      <c r="C3605" t="b">
        <v>0</v>
      </c>
      <c r="D3605">
        <v>7</v>
      </c>
      <c r="E3605" t="s">
        <v>4590</v>
      </c>
      <c r="G3605" t="s">
        <v>4590</v>
      </c>
    </row>
    <row r="3606" spans="1:7">
      <c r="A3606" t="s">
        <v>223</v>
      </c>
      <c r="B3606">
        <v>2016</v>
      </c>
      <c r="C3606" t="b">
        <v>0</v>
      </c>
      <c r="D3606">
        <v>8</v>
      </c>
      <c r="E3606" t="s">
        <v>4590</v>
      </c>
      <c r="G3606" t="s">
        <v>4590</v>
      </c>
    </row>
    <row r="3607" spans="1:7">
      <c r="A3607" t="s">
        <v>223</v>
      </c>
      <c r="B3607">
        <v>2016</v>
      </c>
      <c r="C3607" t="b">
        <v>0</v>
      </c>
      <c r="D3607">
        <v>9</v>
      </c>
      <c r="E3607" t="s">
        <v>4590</v>
      </c>
      <c r="G3607" t="s">
        <v>4590</v>
      </c>
    </row>
    <row r="3608" spans="1:7">
      <c r="A3608" t="s">
        <v>223</v>
      </c>
      <c r="B3608">
        <v>2016</v>
      </c>
      <c r="C3608" t="b">
        <v>0</v>
      </c>
      <c r="D3608">
        <v>10</v>
      </c>
      <c r="E3608" t="s">
        <v>4590</v>
      </c>
      <c r="G3608" t="s">
        <v>4590</v>
      </c>
    </row>
    <row r="3609" spans="1:7">
      <c r="A3609" t="s">
        <v>223</v>
      </c>
      <c r="B3609">
        <v>2016</v>
      </c>
      <c r="C3609" t="b">
        <v>0</v>
      </c>
      <c r="D3609">
        <v>11</v>
      </c>
      <c r="E3609" t="s">
        <v>4590</v>
      </c>
      <c r="G3609" t="s">
        <v>4590</v>
      </c>
    </row>
    <row r="3610" spans="1:7">
      <c r="A3610" t="s">
        <v>223</v>
      </c>
      <c r="B3610">
        <v>2016</v>
      </c>
      <c r="C3610" t="b">
        <v>0</v>
      </c>
      <c r="D3610">
        <v>12</v>
      </c>
      <c r="E3610" t="s">
        <v>4590</v>
      </c>
      <c r="G3610" t="s">
        <v>4590</v>
      </c>
    </row>
    <row r="3611" spans="1:7">
      <c r="A3611" t="s">
        <v>223</v>
      </c>
      <c r="B3611">
        <v>2016</v>
      </c>
      <c r="C3611" t="b">
        <v>0</v>
      </c>
      <c r="D3611">
        <v>13</v>
      </c>
      <c r="E3611" t="s">
        <v>4590</v>
      </c>
      <c r="G3611" t="s">
        <v>4590</v>
      </c>
    </row>
    <row r="3612" spans="1:7">
      <c r="A3612" t="s">
        <v>223</v>
      </c>
      <c r="B3612">
        <v>2016</v>
      </c>
      <c r="C3612" t="b">
        <v>0</v>
      </c>
      <c r="D3612">
        <v>14</v>
      </c>
      <c r="E3612" t="s">
        <v>4590</v>
      </c>
      <c r="G3612" t="s">
        <v>4590</v>
      </c>
    </row>
    <row r="3613" spans="1:7">
      <c r="A3613" t="s">
        <v>223</v>
      </c>
      <c r="B3613">
        <v>2016</v>
      </c>
      <c r="C3613" t="b">
        <v>0</v>
      </c>
      <c r="D3613">
        <v>15</v>
      </c>
      <c r="E3613" t="s">
        <v>4590</v>
      </c>
      <c r="G3613" t="s">
        <v>4590</v>
      </c>
    </row>
    <row r="3614" spans="1:7">
      <c r="A3614" t="s">
        <v>223</v>
      </c>
      <c r="B3614">
        <v>2016</v>
      </c>
      <c r="C3614" t="b">
        <v>0</v>
      </c>
      <c r="D3614">
        <v>16</v>
      </c>
      <c r="E3614" t="s">
        <v>4590</v>
      </c>
      <c r="G3614" t="s">
        <v>4590</v>
      </c>
    </row>
    <row r="3615" spans="1:7">
      <c r="A3615" t="s">
        <v>223</v>
      </c>
      <c r="B3615">
        <v>2016</v>
      </c>
      <c r="C3615" t="b">
        <v>0</v>
      </c>
      <c r="D3615">
        <v>17</v>
      </c>
      <c r="E3615" t="s">
        <v>4590</v>
      </c>
      <c r="G3615" t="s">
        <v>4590</v>
      </c>
    </row>
    <row r="3616" spans="1:7">
      <c r="A3616" t="s">
        <v>223</v>
      </c>
      <c r="B3616">
        <v>2016</v>
      </c>
      <c r="C3616" t="b">
        <v>0</v>
      </c>
      <c r="D3616">
        <v>18</v>
      </c>
      <c r="E3616" t="s">
        <v>4590</v>
      </c>
      <c r="G3616" t="s">
        <v>4590</v>
      </c>
    </row>
    <row r="3617" spans="1:7">
      <c r="A3617" t="s">
        <v>223</v>
      </c>
      <c r="B3617">
        <v>2016</v>
      </c>
      <c r="C3617" t="b">
        <v>0</v>
      </c>
      <c r="D3617">
        <v>19</v>
      </c>
      <c r="E3617" t="s">
        <v>4590</v>
      </c>
      <c r="G3617" t="s">
        <v>4590</v>
      </c>
    </row>
    <row r="3618" spans="1:7">
      <c r="A3618" t="s">
        <v>223</v>
      </c>
      <c r="B3618">
        <v>2016</v>
      </c>
      <c r="C3618" t="b">
        <v>0</v>
      </c>
      <c r="D3618">
        <v>20</v>
      </c>
      <c r="E3618" t="s">
        <v>4590</v>
      </c>
      <c r="G3618" t="s">
        <v>4590</v>
      </c>
    </row>
    <row r="3619" spans="1:7">
      <c r="A3619" t="s">
        <v>223</v>
      </c>
      <c r="B3619">
        <v>2016</v>
      </c>
      <c r="C3619" t="b">
        <v>0</v>
      </c>
      <c r="D3619">
        <v>21</v>
      </c>
      <c r="E3619" t="s">
        <v>4590</v>
      </c>
      <c r="G3619" t="s">
        <v>4590</v>
      </c>
    </row>
    <row r="3620" spans="1:7">
      <c r="A3620" t="s">
        <v>223</v>
      </c>
      <c r="B3620">
        <v>2016</v>
      </c>
      <c r="C3620" t="b">
        <v>0</v>
      </c>
      <c r="D3620">
        <v>22</v>
      </c>
      <c r="E3620" t="s">
        <v>4590</v>
      </c>
      <c r="G3620" t="s">
        <v>4590</v>
      </c>
    </row>
    <row r="3621" spans="1:7">
      <c r="A3621" t="s">
        <v>223</v>
      </c>
      <c r="B3621">
        <v>2016</v>
      </c>
      <c r="C3621" t="b">
        <v>0</v>
      </c>
      <c r="D3621">
        <v>23</v>
      </c>
      <c r="E3621" t="s">
        <v>4590</v>
      </c>
      <c r="G3621" t="s">
        <v>4590</v>
      </c>
    </row>
    <row r="3622" spans="1:7">
      <c r="A3622" t="s">
        <v>223</v>
      </c>
      <c r="B3622">
        <v>2016</v>
      </c>
      <c r="C3622" t="b">
        <v>0</v>
      </c>
      <c r="D3622">
        <v>24</v>
      </c>
      <c r="E3622" t="s">
        <v>4590</v>
      </c>
      <c r="G3622" t="s">
        <v>4590</v>
      </c>
    </row>
    <row r="3623" spans="1:7">
      <c r="A3623" t="s">
        <v>223</v>
      </c>
      <c r="B3623">
        <v>2016</v>
      </c>
      <c r="C3623" t="b">
        <v>0</v>
      </c>
      <c r="D3623">
        <v>25</v>
      </c>
      <c r="E3623" t="s">
        <v>4590</v>
      </c>
      <c r="G3623" t="s">
        <v>4590</v>
      </c>
    </row>
    <row r="3624" spans="1:7">
      <c r="A3624" t="s">
        <v>223</v>
      </c>
      <c r="B3624">
        <v>2016</v>
      </c>
      <c r="C3624" t="b">
        <v>0</v>
      </c>
      <c r="D3624">
        <v>26</v>
      </c>
      <c r="E3624" t="s">
        <v>4590</v>
      </c>
      <c r="G3624" t="s">
        <v>4590</v>
      </c>
    </row>
    <row r="3625" spans="1:7">
      <c r="A3625" t="s">
        <v>223</v>
      </c>
      <c r="B3625">
        <v>2016</v>
      </c>
      <c r="C3625" t="b">
        <v>0</v>
      </c>
      <c r="D3625">
        <v>27</v>
      </c>
      <c r="E3625" t="s">
        <v>4590</v>
      </c>
      <c r="G3625" t="s">
        <v>4590</v>
      </c>
    </row>
    <row r="3626" spans="1:7">
      <c r="A3626" t="s">
        <v>223</v>
      </c>
      <c r="B3626">
        <v>2016</v>
      </c>
      <c r="C3626" t="b">
        <v>0</v>
      </c>
      <c r="D3626">
        <v>28</v>
      </c>
      <c r="E3626" t="s">
        <v>4590</v>
      </c>
      <c r="G3626" t="s">
        <v>4590</v>
      </c>
    </row>
    <row r="3627" spans="1:7">
      <c r="A3627" t="s">
        <v>223</v>
      </c>
      <c r="B3627">
        <v>2016</v>
      </c>
      <c r="C3627" t="b">
        <v>0</v>
      </c>
      <c r="D3627">
        <v>29</v>
      </c>
      <c r="E3627" t="s">
        <v>4590</v>
      </c>
      <c r="G3627" t="s">
        <v>4590</v>
      </c>
    </row>
    <row r="3628" spans="1:7">
      <c r="A3628" t="s">
        <v>223</v>
      </c>
      <c r="B3628">
        <v>2016</v>
      </c>
      <c r="C3628" t="b">
        <v>0</v>
      </c>
      <c r="D3628">
        <v>30</v>
      </c>
      <c r="E3628" t="s">
        <v>4590</v>
      </c>
      <c r="G3628" t="s">
        <v>4590</v>
      </c>
    </row>
    <row r="3629" spans="1:7">
      <c r="A3629" t="s">
        <v>223</v>
      </c>
      <c r="B3629">
        <v>2016</v>
      </c>
      <c r="C3629" t="b">
        <v>0</v>
      </c>
      <c r="D3629">
        <v>31</v>
      </c>
      <c r="E3629" t="s">
        <v>4590</v>
      </c>
      <c r="G3629" t="s">
        <v>4590</v>
      </c>
    </row>
    <row r="3630" spans="1:7">
      <c r="A3630" t="s">
        <v>223</v>
      </c>
      <c r="B3630">
        <v>2016</v>
      </c>
      <c r="C3630" t="b">
        <v>0</v>
      </c>
      <c r="D3630">
        <v>32</v>
      </c>
      <c r="E3630" t="s">
        <v>4590</v>
      </c>
      <c r="G3630" t="s">
        <v>4590</v>
      </c>
    </row>
    <row r="3631" spans="1:7">
      <c r="A3631" t="s">
        <v>223</v>
      </c>
      <c r="B3631">
        <v>2016</v>
      </c>
      <c r="C3631" t="b">
        <v>0</v>
      </c>
      <c r="D3631">
        <v>33</v>
      </c>
      <c r="E3631" t="s">
        <v>4590</v>
      </c>
      <c r="G3631" t="s">
        <v>4590</v>
      </c>
    </row>
    <row r="3632" spans="1:7">
      <c r="A3632" t="s">
        <v>223</v>
      </c>
      <c r="B3632">
        <v>2016</v>
      </c>
      <c r="C3632" t="b">
        <v>0</v>
      </c>
      <c r="D3632">
        <v>34</v>
      </c>
      <c r="E3632" t="s">
        <v>4590</v>
      </c>
      <c r="G3632" t="s">
        <v>4590</v>
      </c>
    </row>
    <row r="3633" spans="1:7" ht="45">
      <c r="A3633" t="s">
        <v>223</v>
      </c>
      <c r="B3633">
        <v>2016</v>
      </c>
      <c r="C3633" t="b">
        <v>0</v>
      </c>
      <c r="D3633">
        <v>35</v>
      </c>
      <c r="E3633" s="8" t="s">
        <v>4590</v>
      </c>
      <c r="F3633" s="8"/>
      <c r="G3633" t="s">
        <v>4590</v>
      </c>
    </row>
    <row r="3634" spans="1:7">
      <c r="A3634" t="s">
        <v>223</v>
      </c>
      <c r="B3634">
        <v>2016</v>
      </c>
      <c r="C3634" t="b">
        <v>0</v>
      </c>
      <c r="D3634">
        <v>36</v>
      </c>
      <c r="E3634" t="s">
        <v>4590</v>
      </c>
      <c r="G3634" t="s">
        <v>4590</v>
      </c>
    </row>
    <row r="3635" spans="1:7">
      <c r="A3635" t="s">
        <v>223</v>
      </c>
      <c r="B3635">
        <v>2016</v>
      </c>
      <c r="C3635" t="b">
        <v>0</v>
      </c>
      <c r="D3635">
        <v>37</v>
      </c>
      <c r="E3635" t="s">
        <v>4590</v>
      </c>
      <c r="G3635" t="s">
        <v>4590</v>
      </c>
    </row>
    <row r="3636" spans="1:7">
      <c r="A3636" t="s">
        <v>223</v>
      </c>
      <c r="B3636">
        <v>2016</v>
      </c>
      <c r="C3636" t="b">
        <v>0</v>
      </c>
      <c r="D3636">
        <v>38</v>
      </c>
      <c r="E3636" t="s">
        <v>4590</v>
      </c>
      <c r="G3636" t="s">
        <v>4590</v>
      </c>
    </row>
    <row r="3637" spans="1:7">
      <c r="A3637" t="s">
        <v>223</v>
      </c>
      <c r="B3637">
        <v>2016</v>
      </c>
      <c r="C3637" t="b">
        <v>0</v>
      </c>
      <c r="D3637">
        <v>39</v>
      </c>
      <c r="E3637" t="s">
        <v>4590</v>
      </c>
      <c r="G3637" t="s">
        <v>4590</v>
      </c>
    </row>
    <row r="3638" spans="1:7">
      <c r="A3638" t="s">
        <v>223</v>
      </c>
      <c r="B3638">
        <v>2016</v>
      </c>
      <c r="C3638" t="b">
        <v>0</v>
      </c>
      <c r="D3638">
        <v>40</v>
      </c>
      <c r="E3638" t="s">
        <v>4590</v>
      </c>
      <c r="G3638" t="s">
        <v>4590</v>
      </c>
    </row>
    <row r="3639" spans="1:7">
      <c r="A3639" t="s">
        <v>223</v>
      </c>
      <c r="B3639">
        <v>2016</v>
      </c>
      <c r="C3639" t="b">
        <v>0</v>
      </c>
      <c r="D3639">
        <v>41</v>
      </c>
      <c r="E3639" t="s">
        <v>4590</v>
      </c>
      <c r="G3639" t="s">
        <v>4590</v>
      </c>
    </row>
    <row r="3640" spans="1:7">
      <c r="A3640" t="s">
        <v>223</v>
      </c>
      <c r="B3640">
        <v>2016</v>
      </c>
      <c r="C3640" t="b">
        <v>0</v>
      </c>
      <c r="D3640">
        <v>42</v>
      </c>
      <c r="E3640" t="s">
        <v>4590</v>
      </c>
      <c r="G3640" t="s">
        <v>4590</v>
      </c>
    </row>
    <row r="3641" spans="1:7">
      <c r="A3641" t="s">
        <v>223</v>
      </c>
      <c r="B3641">
        <v>2016</v>
      </c>
      <c r="C3641" t="b">
        <v>0</v>
      </c>
      <c r="D3641">
        <v>43</v>
      </c>
      <c r="E3641" t="s">
        <v>4590</v>
      </c>
      <c r="G3641" t="s">
        <v>4590</v>
      </c>
    </row>
    <row r="3642" spans="1:7">
      <c r="A3642" t="s">
        <v>223</v>
      </c>
      <c r="B3642">
        <v>2016</v>
      </c>
      <c r="C3642" t="b">
        <v>0</v>
      </c>
      <c r="D3642">
        <v>44</v>
      </c>
      <c r="E3642" t="s">
        <v>4590</v>
      </c>
      <c r="G3642" t="s">
        <v>4590</v>
      </c>
    </row>
    <row r="3643" spans="1:7">
      <c r="A3643" t="s">
        <v>223</v>
      </c>
      <c r="B3643">
        <v>2016</v>
      </c>
      <c r="C3643" t="b">
        <v>0</v>
      </c>
      <c r="D3643">
        <v>45</v>
      </c>
      <c r="E3643" t="s">
        <v>4590</v>
      </c>
      <c r="G3643" t="s">
        <v>4590</v>
      </c>
    </row>
    <row r="3644" spans="1:7">
      <c r="A3644" t="s">
        <v>223</v>
      </c>
      <c r="B3644">
        <v>2016</v>
      </c>
      <c r="C3644" t="b">
        <v>0</v>
      </c>
      <c r="D3644">
        <v>46</v>
      </c>
      <c r="E3644" t="s">
        <v>4590</v>
      </c>
      <c r="G3644" t="s">
        <v>4590</v>
      </c>
    </row>
    <row r="3645" spans="1:7">
      <c r="A3645" t="s">
        <v>223</v>
      </c>
      <c r="B3645">
        <v>2016</v>
      </c>
      <c r="C3645" t="b">
        <v>0</v>
      </c>
      <c r="D3645">
        <v>47</v>
      </c>
      <c r="E3645" t="s">
        <v>4590</v>
      </c>
      <c r="G3645" t="s">
        <v>4590</v>
      </c>
    </row>
    <row r="3646" spans="1:7">
      <c r="A3646" t="s">
        <v>223</v>
      </c>
      <c r="B3646">
        <v>2016</v>
      </c>
      <c r="C3646" t="b">
        <v>0</v>
      </c>
      <c r="D3646">
        <v>48</v>
      </c>
      <c r="E3646" t="s">
        <v>4590</v>
      </c>
      <c r="G3646" t="s">
        <v>4590</v>
      </c>
    </row>
    <row r="3647" spans="1:7">
      <c r="A3647" t="s">
        <v>223</v>
      </c>
      <c r="B3647">
        <v>2016</v>
      </c>
      <c r="C3647" t="b">
        <v>0</v>
      </c>
      <c r="D3647">
        <v>49</v>
      </c>
      <c r="E3647" t="s">
        <v>4590</v>
      </c>
      <c r="G3647" t="s">
        <v>4590</v>
      </c>
    </row>
    <row r="3648" spans="1:7">
      <c r="A3648" t="s">
        <v>223</v>
      </c>
      <c r="B3648">
        <v>2016</v>
      </c>
      <c r="C3648" t="b">
        <v>0</v>
      </c>
      <c r="D3648">
        <v>50</v>
      </c>
      <c r="E3648" t="s">
        <v>4590</v>
      </c>
      <c r="G3648" t="s">
        <v>4590</v>
      </c>
    </row>
    <row r="3649" spans="1:7">
      <c r="A3649" t="s">
        <v>223</v>
      </c>
      <c r="B3649">
        <v>2016</v>
      </c>
      <c r="C3649" t="b">
        <v>0</v>
      </c>
      <c r="D3649">
        <v>51</v>
      </c>
      <c r="E3649" t="s">
        <v>4590</v>
      </c>
      <c r="F3649" t="s">
        <v>8016</v>
      </c>
      <c r="G3649" t="s">
        <v>4590</v>
      </c>
    </row>
    <row r="3650" spans="1:7">
      <c r="A3650" t="s">
        <v>223</v>
      </c>
      <c r="B3650">
        <v>2016</v>
      </c>
      <c r="C3650" t="b">
        <v>0</v>
      </c>
      <c r="D3650">
        <v>52</v>
      </c>
      <c r="E3650" t="s">
        <v>4590</v>
      </c>
      <c r="G3650" t="s">
        <v>4590</v>
      </c>
    </row>
    <row r="3651" spans="1:7">
      <c r="A3651" t="s">
        <v>223</v>
      </c>
      <c r="B3651">
        <v>2016</v>
      </c>
      <c r="C3651" t="b">
        <v>0</v>
      </c>
      <c r="D3651">
        <v>53</v>
      </c>
      <c r="E3651" t="s">
        <v>4590</v>
      </c>
      <c r="G3651" t="s">
        <v>4590</v>
      </c>
    </row>
    <row r="3652" spans="1:7">
      <c r="A3652" t="s">
        <v>223</v>
      </c>
      <c r="B3652">
        <v>2016</v>
      </c>
      <c r="C3652" t="b">
        <v>0</v>
      </c>
      <c r="D3652">
        <v>54</v>
      </c>
      <c r="E3652" t="s">
        <v>4590</v>
      </c>
      <c r="G3652" t="s">
        <v>4590</v>
      </c>
    </row>
    <row r="3653" spans="1:7">
      <c r="A3653" t="s">
        <v>223</v>
      </c>
      <c r="B3653">
        <v>2016</v>
      </c>
      <c r="C3653" t="b">
        <v>0</v>
      </c>
      <c r="D3653">
        <v>55</v>
      </c>
      <c r="E3653" t="s">
        <v>4590</v>
      </c>
      <c r="G3653" t="s">
        <v>4590</v>
      </c>
    </row>
    <row r="3654" spans="1:7">
      <c r="A3654" t="s">
        <v>223</v>
      </c>
      <c r="B3654">
        <v>2016</v>
      </c>
      <c r="C3654" t="b">
        <v>0</v>
      </c>
      <c r="D3654">
        <v>56</v>
      </c>
      <c r="E3654" t="s">
        <v>4590</v>
      </c>
      <c r="G3654" t="s">
        <v>4590</v>
      </c>
    </row>
    <row r="3655" spans="1:7">
      <c r="A3655" t="s">
        <v>223</v>
      </c>
      <c r="B3655">
        <v>2016</v>
      </c>
      <c r="C3655" t="b">
        <v>0</v>
      </c>
      <c r="D3655">
        <v>57</v>
      </c>
      <c r="E3655" t="s">
        <v>4590</v>
      </c>
      <c r="G3655" t="s">
        <v>4590</v>
      </c>
    </row>
    <row r="3656" spans="1:7">
      <c r="A3656" t="s">
        <v>223</v>
      </c>
      <c r="B3656">
        <v>2016</v>
      </c>
      <c r="C3656" t="b">
        <v>0</v>
      </c>
      <c r="D3656">
        <v>58</v>
      </c>
      <c r="E3656" t="s">
        <v>4590</v>
      </c>
      <c r="G3656" t="s">
        <v>4590</v>
      </c>
    </row>
    <row r="3657" spans="1:7">
      <c r="A3657" t="s">
        <v>223</v>
      </c>
      <c r="B3657">
        <v>2016</v>
      </c>
      <c r="C3657" t="b">
        <v>0</v>
      </c>
      <c r="D3657">
        <v>59</v>
      </c>
      <c r="E3657" t="s">
        <v>4590</v>
      </c>
      <c r="G3657" t="s">
        <v>4590</v>
      </c>
    </row>
    <row r="3658" spans="1:7">
      <c r="A3658" t="s">
        <v>223</v>
      </c>
      <c r="B3658">
        <v>2016</v>
      </c>
      <c r="C3658" t="b">
        <v>0</v>
      </c>
      <c r="D3658">
        <v>60</v>
      </c>
      <c r="E3658" t="s">
        <v>4590</v>
      </c>
      <c r="G3658" t="s">
        <v>4590</v>
      </c>
    </row>
    <row r="3659" spans="1:7">
      <c r="A3659" t="s">
        <v>223</v>
      </c>
      <c r="B3659">
        <v>2016</v>
      </c>
      <c r="C3659" t="b">
        <v>0</v>
      </c>
      <c r="D3659">
        <v>61</v>
      </c>
      <c r="E3659" t="s">
        <v>4590</v>
      </c>
      <c r="G3659" t="s">
        <v>4590</v>
      </c>
    </row>
    <row r="3660" spans="1:7">
      <c r="A3660" t="s">
        <v>223</v>
      </c>
      <c r="B3660">
        <v>2016</v>
      </c>
      <c r="C3660" t="b">
        <v>0</v>
      </c>
      <c r="D3660">
        <v>62</v>
      </c>
      <c r="E3660" t="s">
        <v>4590</v>
      </c>
      <c r="G3660" t="s">
        <v>4590</v>
      </c>
    </row>
    <row r="3661" spans="1:7">
      <c r="A3661" t="s">
        <v>223</v>
      </c>
      <c r="B3661">
        <v>2016</v>
      </c>
      <c r="C3661" t="b">
        <v>0</v>
      </c>
      <c r="D3661">
        <v>63</v>
      </c>
      <c r="E3661" t="s">
        <v>4590</v>
      </c>
      <c r="G3661" t="s">
        <v>4590</v>
      </c>
    </row>
    <row r="3662" spans="1:7">
      <c r="A3662" t="s">
        <v>223</v>
      </c>
      <c r="B3662">
        <v>2016</v>
      </c>
      <c r="C3662" t="b">
        <v>0</v>
      </c>
      <c r="D3662">
        <v>64</v>
      </c>
      <c r="E3662" t="s">
        <v>4590</v>
      </c>
      <c r="G3662" t="s">
        <v>4590</v>
      </c>
    </row>
    <row r="3663" spans="1:7">
      <c r="A3663" t="s">
        <v>223</v>
      </c>
      <c r="B3663">
        <v>2016</v>
      </c>
      <c r="C3663" t="b">
        <v>0</v>
      </c>
      <c r="D3663">
        <v>65</v>
      </c>
      <c r="E3663" t="s">
        <v>4590</v>
      </c>
      <c r="G3663" t="s">
        <v>4590</v>
      </c>
    </row>
    <row r="3664" spans="1:7">
      <c r="A3664" t="s">
        <v>223</v>
      </c>
      <c r="B3664">
        <v>2016</v>
      </c>
      <c r="C3664" t="b">
        <v>0</v>
      </c>
      <c r="D3664">
        <v>66</v>
      </c>
      <c r="E3664" t="s">
        <v>4590</v>
      </c>
      <c r="G3664" t="s">
        <v>4590</v>
      </c>
    </row>
    <row r="3665" spans="1:7">
      <c r="A3665" t="s">
        <v>223</v>
      </c>
      <c r="B3665">
        <v>2016</v>
      </c>
      <c r="C3665" t="b">
        <v>0</v>
      </c>
      <c r="D3665">
        <v>67</v>
      </c>
      <c r="E3665" t="s">
        <v>4590</v>
      </c>
      <c r="G3665" t="s">
        <v>4590</v>
      </c>
    </row>
    <row r="3666" spans="1:7">
      <c r="A3666" t="s">
        <v>223</v>
      </c>
      <c r="B3666">
        <v>2016</v>
      </c>
      <c r="C3666" t="b">
        <v>0</v>
      </c>
      <c r="D3666">
        <v>68</v>
      </c>
      <c r="E3666" t="s">
        <v>4590</v>
      </c>
      <c r="G3666" t="s">
        <v>4590</v>
      </c>
    </row>
    <row r="3667" spans="1:7">
      <c r="A3667" t="s">
        <v>223</v>
      </c>
      <c r="B3667">
        <v>2016</v>
      </c>
      <c r="C3667" t="b">
        <v>0</v>
      </c>
      <c r="D3667">
        <v>69</v>
      </c>
      <c r="E3667" t="s">
        <v>4590</v>
      </c>
      <c r="G3667" t="s">
        <v>4590</v>
      </c>
    </row>
    <row r="3668" spans="1:7">
      <c r="A3668" t="s">
        <v>223</v>
      </c>
      <c r="B3668">
        <v>2016</v>
      </c>
      <c r="C3668" t="b">
        <v>0</v>
      </c>
      <c r="D3668">
        <v>70</v>
      </c>
      <c r="E3668" t="s">
        <v>4590</v>
      </c>
      <c r="G3668" t="s">
        <v>4590</v>
      </c>
    </row>
    <row r="3669" spans="1:7">
      <c r="A3669" t="s">
        <v>223</v>
      </c>
      <c r="B3669">
        <v>2016</v>
      </c>
      <c r="C3669" t="b">
        <v>0</v>
      </c>
      <c r="D3669">
        <v>71</v>
      </c>
      <c r="E3669" t="s">
        <v>4590</v>
      </c>
      <c r="G3669" t="s">
        <v>4590</v>
      </c>
    </row>
    <row r="3670" spans="1:7">
      <c r="A3670" t="s">
        <v>223</v>
      </c>
      <c r="B3670">
        <v>2016</v>
      </c>
      <c r="C3670" t="b">
        <v>0</v>
      </c>
      <c r="D3670">
        <v>72</v>
      </c>
      <c r="E3670" t="s">
        <v>4590</v>
      </c>
      <c r="G3670" t="s">
        <v>4590</v>
      </c>
    </row>
    <row r="3671" spans="1:7">
      <c r="A3671" t="s">
        <v>223</v>
      </c>
      <c r="B3671">
        <v>2016</v>
      </c>
      <c r="C3671" t="b">
        <v>0</v>
      </c>
      <c r="D3671">
        <v>73</v>
      </c>
      <c r="E3671" t="s">
        <v>4590</v>
      </c>
      <c r="G3671" t="s">
        <v>4590</v>
      </c>
    </row>
    <row r="3672" spans="1:7">
      <c r="A3672" t="s">
        <v>232</v>
      </c>
      <c r="B3672">
        <v>2013</v>
      </c>
      <c r="C3672" t="b">
        <v>0</v>
      </c>
      <c r="D3672">
        <v>1</v>
      </c>
      <c r="E3672" t="s">
        <v>4590</v>
      </c>
      <c r="G3672" t="s">
        <v>4590</v>
      </c>
    </row>
    <row r="3673" spans="1:7">
      <c r="A3673" t="s">
        <v>232</v>
      </c>
      <c r="B3673">
        <v>2013</v>
      </c>
      <c r="C3673" t="b">
        <v>0</v>
      </c>
      <c r="D3673">
        <v>2</v>
      </c>
      <c r="E3673" t="s">
        <v>4590</v>
      </c>
      <c r="G3673" t="s">
        <v>4590</v>
      </c>
    </row>
    <row r="3674" spans="1:7">
      <c r="A3674" t="s">
        <v>232</v>
      </c>
      <c r="B3674">
        <v>2013</v>
      </c>
      <c r="C3674" t="b">
        <v>0</v>
      </c>
      <c r="D3674">
        <v>3</v>
      </c>
      <c r="E3674" t="s">
        <v>4590</v>
      </c>
      <c r="G3674" t="s">
        <v>4590</v>
      </c>
    </row>
    <row r="3675" spans="1:7">
      <c r="A3675" t="s">
        <v>232</v>
      </c>
      <c r="B3675">
        <v>2013</v>
      </c>
      <c r="C3675" t="b">
        <v>0</v>
      </c>
      <c r="D3675">
        <v>4</v>
      </c>
      <c r="E3675" t="s">
        <v>4590</v>
      </c>
      <c r="G3675" t="s">
        <v>4590</v>
      </c>
    </row>
    <row r="3676" spans="1:7">
      <c r="A3676" t="s">
        <v>232</v>
      </c>
      <c r="B3676">
        <v>2013</v>
      </c>
      <c r="C3676" t="b">
        <v>0</v>
      </c>
      <c r="D3676">
        <v>5</v>
      </c>
      <c r="E3676" t="s">
        <v>4590</v>
      </c>
      <c r="F3676" t="s">
        <v>8017</v>
      </c>
      <c r="G3676" t="s">
        <v>4590</v>
      </c>
    </row>
    <row r="3677" spans="1:7">
      <c r="A3677" t="s">
        <v>232</v>
      </c>
      <c r="B3677">
        <v>2013</v>
      </c>
      <c r="C3677" t="b">
        <v>0</v>
      </c>
      <c r="D3677">
        <v>6</v>
      </c>
      <c r="E3677" t="s">
        <v>4590</v>
      </c>
      <c r="F3677" t="s">
        <v>8018</v>
      </c>
      <c r="G3677" t="s">
        <v>4590</v>
      </c>
    </row>
    <row r="3678" spans="1:7">
      <c r="A3678" t="s">
        <v>232</v>
      </c>
      <c r="B3678">
        <v>2013</v>
      </c>
      <c r="C3678" t="b">
        <v>0</v>
      </c>
      <c r="D3678">
        <v>7</v>
      </c>
      <c r="E3678" t="s">
        <v>4590</v>
      </c>
      <c r="G3678" t="s">
        <v>4590</v>
      </c>
    </row>
    <row r="3679" spans="1:7">
      <c r="A3679" t="s">
        <v>232</v>
      </c>
      <c r="B3679">
        <v>2013</v>
      </c>
      <c r="C3679" t="b">
        <v>0</v>
      </c>
      <c r="D3679">
        <v>8</v>
      </c>
      <c r="E3679" t="s">
        <v>4590</v>
      </c>
      <c r="G3679" t="s">
        <v>4590</v>
      </c>
    </row>
    <row r="3680" spans="1:7">
      <c r="A3680" t="s">
        <v>232</v>
      </c>
      <c r="B3680">
        <v>2013</v>
      </c>
      <c r="C3680" t="b">
        <v>0</v>
      </c>
      <c r="D3680">
        <v>9</v>
      </c>
      <c r="E3680" t="s">
        <v>4590</v>
      </c>
      <c r="G3680" t="s">
        <v>4590</v>
      </c>
    </row>
    <row r="3681" spans="1:7">
      <c r="A3681" t="s">
        <v>232</v>
      </c>
      <c r="B3681">
        <v>2013</v>
      </c>
      <c r="C3681" t="b">
        <v>0</v>
      </c>
      <c r="D3681">
        <v>10</v>
      </c>
      <c r="E3681" t="s">
        <v>4590</v>
      </c>
      <c r="G3681" t="s">
        <v>4590</v>
      </c>
    </row>
    <row r="3682" spans="1:7">
      <c r="A3682" t="s">
        <v>232</v>
      </c>
      <c r="B3682">
        <v>2013</v>
      </c>
      <c r="C3682" t="b">
        <v>0</v>
      </c>
      <c r="D3682">
        <v>11</v>
      </c>
      <c r="E3682" t="s">
        <v>4590</v>
      </c>
      <c r="G3682" t="s">
        <v>4590</v>
      </c>
    </row>
    <row r="3683" spans="1:7">
      <c r="A3683" t="s">
        <v>232</v>
      </c>
      <c r="B3683">
        <v>2013</v>
      </c>
      <c r="C3683" t="b">
        <v>0</v>
      </c>
      <c r="D3683">
        <v>12</v>
      </c>
      <c r="E3683" t="s">
        <v>4590</v>
      </c>
      <c r="F3683" t="s">
        <v>4703</v>
      </c>
      <c r="G3683" t="s">
        <v>4590</v>
      </c>
    </row>
    <row r="3684" spans="1:7">
      <c r="A3684" t="s">
        <v>232</v>
      </c>
      <c r="B3684">
        <v>2013</v>
      </c>
      <c r="C3684" t="b">
        <v>0</v>
      </c>
      <c r="D3684">
        <v>13</v>
      </c>
      <c r="E3684" t="s">
        <v>4590</v>
      </c>
      <c r="G3684" t="s">
        <v>4590</v>
      </c>
    </row>
    <row r="3685" spans="1:7">
      <c r="A3685" t="s">
        <v>232</v>
      </c>
      <c r="B3685">
        <v>2014</v>
      </c>
      <c r="C3685" t="b">
        <v>0</v>
      </c>
      <c r="D3685">
        <v>1</v>
      </c>
      <c r="E3685" t="s">
        <v>4590</v>
      </c>
      <c r="G3685" t="s">
        <v>4590</v>
      </c>
    </row>
    <row r="3686" spans="1:7">
      <c r="A3686" t="s">
        <v>232</v>
      </c>
      <c r="B3686">
        <v>2014</v>
      </c>
      <c r="C3686" t="b">
        <v>0</v>
      </c>
      <c r="D3686">
        <v>2</v>
      </c>
      <c r="E3686" t="s">
        <v>4590</v>
      </c>
      <c r="G3686" t="s">
        <v>4590</v>
      </c>
    </row>
    <row r="3687" spans="1:7">
      <c r="A3687" t="s">
        <v>232</v>
      </c>
      <c r="B3687">
        <v>2014</v>
      </c>
      <c r="C3687" t="b">
        <v>0</v>
      </c>
      <c r="D3687">
        <v>3</v>
      </c>
      <c r="E3687" t="s">
        <v>4590</v>
      </c>
      <c r="G3687" t="s">
        <v>4590</v>
      </c>
    </row>
    <row r="3688" spans="1:7">
      <c r="A3688" t="s">
        <v>232</v>
      </c>
      <c r="B3688">
        <v>2014</v>
      </c>
      <c r="C3688" t="b">
        <v>0</v>
      </c>
      <c r="D3688">
        <v>4</v>
      </c>
      <c r="E3688" t="s">
        <v>4590</v>
      </c>
      <c r="G3688" t="s">
        <v>4590</v>
      </c>
    </row>
    <row r="3689" spans="1:7">
      <c r="A3689" t="s">
        <v>232</v>
      </c>
      <c r="B3689">
        <v>2014</v>
      </c>
      <c r="C3689" t="b">
        <v>0</v>
      </c>
      <c r="D3689">
        <v>5</v>
      </c>
      <c r="E3689" t="s">
        <v>4590</v>
      </c>
      <c r="G3689" t="s">
        <v>4590</v>
      </c>
    </row>
    <row r="3690" spans="1:7">
      <c r="A3690" t="s">
        <v>232</v>
      </c>
      <c r="B3690">
        <v>2014</v>
      </c>
      <c r="C3690" t="b">
        <v>0</v>
      </c>
      <c r="D3690">
        <v>6</v>
      </c>
      <c r="E3690" t="s">
        <v>4590</v>
      </c>
      <c r="G3690" t="s">
        <v>4590</v>
      </c>
    </row>
    <row r="3691" spans="1:7">
      <c r="A3691" t="s">
        <v>232</v>
      </c>
      <c r="B3691">
        <v>2014</v>
      </c>
      <c r="C3691" t="b">
        <v>0</v>
      </c>
      <c r="D3691">
        <v>7</v>
      </c>
      <c r="E3691" t="s">
        <v>4590</v>
      </c>
      <c r="G3691" t="s">
        <v>4590</v>
      </c>
    </row>
    <row r="3692" spans="1:7">
      <c r="A3692" t="s">
        <v>232</v>
      </c>
      <c r="B3692">
        <v>2014</v>
      </c>
      <c r="C3692" t="b">
        <v>0</v>
      </c>
      <c r="D3692">
        <v>8</v>
      </c>
      <c r="E3692" t="s">
        <v>4590</v>
      </c>
      <c r="F3692" t="s">
        <v>8019</v>
      </c>
      <c r="G3692" t="s">
        <v>4590</v>
      </c>
    </row>
    <row r="3693" spans="1:7">
      <c r="A3693" t="s">
        <v>232</v>
      </c>
      <c r="B3693">
        <v>2014</v>
      </c>
      <c r="C3693" t="b">
        <v>0</v>
      </c>
      <c r="D3693">
        <v>9</v>
      </c>
      <c r="E3693" t="s">
        <v>4590</v>
      </c>
      <c r="G3693" t="s">
        <v>4590</v>
      </c>
    </row>
    <row r="3694" spans="1:7">
      <c r="A3694" t="s">
        <v>232</v>
      </c>
      <c r="B3694">
        <v>2014</v>
      </c>
      <c r="C3694" t="b">
        <v>0</v>
      </c>
      <c r="D3694">
        <v>10</v>
      </c>
      <c r="E3694" t="s">
        <v>4590</v>
      </c>
      <c r="G3694" t="s">
        <v>4590</v>
      </c>
    </row>
    <row r="3695" spans="1:7">
      <c r="A3695" t="s">
        <v>232</v>
      </c>
      <c r="B3695">
        <v>2014</v>
      </c>
      <c r="C3695" t="b">
        <v>0</v>
      </c>
      <c r="D3695">
        <v>11</v>
      </c>
      <c r="E3695" t="s">
        <v>4590</v>
      </c>
      <c r="G3695" t="s">
        <v>4590</v>
      </c>
    </row>
    <row r="3696" spans="1:7">
      <c r="A3696" t="s">
        <v>232</v>
      </c>
      <c r="B3696">
        <v>2014</v>
      </c>
      <c r="C3696" t="b">
        <v>0</v>
      </c>
      <c r="D3696">
        <v>12</v>
      </c>
      <c r="E3696" t="s">
        <v>4590</v>
      </c>
      <c r="G3696" t="s">
        <v>4590</v>
      </c>
    </row>
    <row r="3697" spans="1:7">
      <c r="A3697" t="s">
        <v>232</v>
      </c>
      <c r="B3697">
        <v>2014</v>
      </c>
      <c r="C3697" t="b">
        <v>0</v>
      </c>
      <c r="D3697">
        <v>13</v>
      </c>
      <c r="E3697" t="s">
        <v>4590</v>
      </c>
      <c r="G3697" t="s">
        <v>4590</v>
      </c>
    </row>
    <row r="3698" spans="1:7">
      <c r="A3698" t="s">
        <v>232</v>
      </c>
      <c r="B3698">
        <v>2014</v>
      </c>
      <c r="C3698" t="b">
        <v>0</v>
      </c>
      <c r="D3698">
        <v>14</v>
      </c>
      <c r="E3698" t="s">
        <v>4590</v>
      </c>
      <c r="G3698" t="s">
        <v>4590</v>
      </c>
    </row>
    <row r="3699" spans="1:7">
      <c r="A3699" t="s">
        <v>232</v>
      </c>
      <c r="B3699">
        <v>2014</v>
      </c>
      <c r="C3699" t="b">
        <v>0</v>
      </c>
      <c r="D3699">
        <v>15</v>
      </c>
      <c r="E3699" t="s">
        <v>4590</v>
      </c>
      <c r="G3699" t="s">
        <v>4590</v>
      </c>
    </row>
    <row r="3700" spans="1:7">
      <c r="A3700" t="s">
        <v>232</v>
      </c>
      <c r="B3700">
        <v>2014</v>
      </c>
      <c r="C3700" t="b">
        <v>0</v>
      </c>
      <c r="D3700">
        <v>16</v>
      </c>
      <c r="E3700" t="s">
        <v>4590</v>
      </c>
      <c r="G3700" t="s">
        <v>4590</v>
      </c>
    </row>
    <row r="3701" spans="1:7">
      <c r="A3701" t="s">
        <v>232</v>
      </c>
      <c r="B3701">
        <v>2014</v>
      </c>
      <c r="C3701" t="b">
        <v>0</v>
      </c>
      <c r="D3701">
        <v>17</v>
      </c>
      <c r="E3701" t="s">
        <v>4590</v>
      </c>
      <c r="G3701" t="s">
        <v>4590</v>
      </c>
    </row>
    <row r="3702" spans="1:7">
      <c r="A3702" t="s">
        <v>232</v>
      </c>
      <c r="B3702">
        <v>2014</v>
      </c>
      <c r="C3702" t="b">
        <v>0</v>
      </c>
      <c r="D3702">
        <v>18</v>
      </c>
      <c r="E3702" t="s">
        <v>4590</v>
      </c>
      <c r="G3702" t="s">
        <v>4590</v>
      </c>
    </row>
    <row r="3703" spans="1:7">
      <c r="A3703" t="s">
        <v>232</v>
      </c>
      <c r="B3703">
        <v>2014</v>
      </c>
      <c r="C3703" t="b">
        <v>0</v>
      </c>
      <c r="D3703">
        <v>19</v>
      </c>
      <c r="E3703" t="s">
        <v>4590</v>
      </c>
      <c r="G3703" t="s">
        <v>4590</v>
      </c>
    </row>
    <row r="3704" spans="1:7">
      <c r="A3704" t="s">
        <v>232</v>
      </c>
      <c r="B3704">
        <v>2014</v>
      </c>
      <c r="C3704" t="b">
        <v>0</v>
      </c>
      <c r="D3704">
        <v>20</v>
      </c>
      <c r="E3704" t="s">
        <v>4590</v>
      </c>
      <c r="G3704" t="s">
        <v>4590</v>
      </c>
    </row>
    <row r="3705" spans="1:7">
      <c r="A3705" t="s">
        <v>232</v>
      </c>
      <c r="B3705">
        <v>2014</v>
      </c>
      <c r="C3705" t="b">
        <v>0</v>
      </c>
      <c r="D3705">
        <v>21</v>
      </c>
      <c r="E3705" t="s">
        <v>4590</v>
      </c>
      <c r="G3705" t="s">
        <v>4590</v>
      </c>
    </row>
    <row r="3706" spans="1:7">
      <c r="A3706" t="s">
        <v>232</v>
      </c>
      <c r="B3706">
        <v>2014</v>
      </c>
      <c r="C3706" t="b">
        <v>0</v>
      </c>
      <c r="D3706">
        <v>22</v>
      </c>
      <c r="E3706" t="s">
        <v>4590</v>
      </c>
      <c r="G3706" t="s">
        <v>4590</v>
      </c>
    </row>
    <row r="3707" spans="1:7">
      <c r="A3707" t="s">
        <v>232</v>
      </c>
      <c r="B3707">
        <v>2014</v>
      </c>
      <c r="C3707" t="b">
        <v>0</v>
      </c>
      <c r="D3707">
        <v>23</v>
      </c>
      <c r="E3707" t="s">
        <v>4590</v>
      </c>
      <c r="G3707" t="s">
        <v>4590</v>
      </c>
    </row>
    <row r="3708" spans="1:7">
      <c r="A3708" t="s">
        <v>232</v>
      </c>
      <c r="B3708">
        <v>2014</v>
      </c>
      <c r="C3708" t="b">
        <v>0</v>
      </c>
      <c r="D3708">
        <v>24</v>
      </c>
      <c r="E3708" t="s">
        <v>4590</v>
      </c>
      <c r="G3708" t="s">
        <v>4590</v>
      </c>
    </row>
    <row r="3709" spans="1:7">
      <c r="A3709" t="s">
        <v>232</v>
      </c>
      <c r="B3709">
        <v>2014</v>
      </c>
      <c r="C3709" t="b">
        <v>0</v>
      </c>
      <c r="D3709">
        <v>25</v>
      </c>
      <c r="E3709" t="s">
        <v>4590</v>
      </c>
      <c r="G3709" t="s">
        <v>4590</v>
      </c>
    </row>
    <row r="3710" spans="1:7">
      <c r="A3710" t="s">
        <v>232</v>
      </c>
      <c r="B3710">
        <v>2014</v>
      </c>
      <c r="C3710" t="b">
        <v>0</v>
      </c>
      <c r="D3710">
        <v>26</v>
      </c>
      <c r="E3710" t="s">
        <v>4590</v>
      </c>
      <c r="G3710" t="s">
        <v>4590</v>
      </c>
    </row>
    <row r="3711" spans="1:7">
      <c r="A3711" t="s">
        <v>232</v>
      </c>
      <c r="B3711">
        <v>2014</v>
      </c>
      <c r="C3711" t="b">
        <v>0</v>
      </c>
      <c r="D3711">
        <v>27</v>
      </c>
      <c r="E3711" t="s">
        <v>4590</v>
      </c>
      <c r="G3711" t="s">
        <v>4590</v>
      </c>
    </row>
    <row r="3712" spans="1:7">
      <c r="A3712" t="s">
        <v>232</v>
      </c>
      <c r="B3712">
        <v>2014</v>
      </c>
      <c r="C3712" t="b">
        <v>0</v>
      </c>
      <c r="D3712">
        <v>28</v>
      </c>
      <c r="E3712" t="s">
        <v>4590</v>
      </c>
      <c r="F3712" t="s">
        <v>4704</v>
      </c>
      <c r="G3712" t="s">
        <v>4590</v>
      </c>
    </row>
    <row r="3713" spans="1:7">
      <c r="A3713" t="s">
        <v>232</v>
      </c>
      <c r="B3713">
        <v>2014</v>
      </c>
      <c r="C3713" t="b">
        <v>0</v>
      </c>
      <c r="D3713">
        <v>29</v>
      </c>
      <c r="E3713" t="s">
        <v>4590</v>
      </c>
      <c r="G3713" t="s">
        <v>4590</v>
      </c>
    </row>
    <row r="3714" spans="1:7">
      <c r="A3714" t="s">
        <v>232</v>
      </c>
      <c r="B3714">
        <v>2014</v>
      </c>
      <c r="C3714" t="b">
        <v>0</v>
      </c>
      <c r="D3714">
        <v>30</v>
      </c>
      <c r="E3714" t="s">
        <v>4590</v>
      </c>
      <c r="G3714" t="s">
        <v>4590</v>
      </c>
    </row>
    <row r="3715" spans="1:7">
      <c r="A3715" t="s">
        <v>232</v>
      </c>
      <c r="B3715">
        <v>2014</v>
      </c>
      <c r="C3715" t="b">
        <v>0</v>
      </c>
      <c r="D3715">
        <v>31</v>
      </c>
      <c r="E3715" t="s">
        <v>4590</v>
      </c>
      <c r="G3715" t="s">
        <v>4590</v>
      </c>
    </row>
    <row r="3716" spans="1:7">
      <c r="A3716" t="s">
        <v>232</v>
      </c>
      <c r="B3716">
        <v>2014</v>
      </c>
      <c r="C3716" t="b">
        <v>0</v>
      </c>
      <c r="D3716">
        <v>32</v>
      </c>
      <c r="E3716" t="s">
        <v>4590</v>
      </c>
      <c r="G3716" t="s">
        <v>4590</v>
      </c>
    </row>
    <row r="3717" spans="1:7">
      <c r="A3717" t="s">
        <v>232</v>
      </c>
      <c r="B3717">
        <v>2014</v>
      </c>
      <c r="C3717" t="b">
        <v>0</v>
      </c>
      <c r="D3717">
        <v>33</v>
      </c>
      <c r="E3717" t="s">
        <v>4590</v>
      </c>
      <c r="G3717" t="s">
        <v>4590</v>
      </c>
    </row>
    <row r="3718" spans="1:7">
      <c r="A3718" t="s">
        <v>232</v>
      </c>
      <c r="B3718">
        <v>2014</v>
      </c>
      <c r="C3718" t="b">
        <v>0</v>
      </c>
      <c r="D3718">
        <v>34</v>
      </c>
      <c r="E3718" t="s">
        <v>4590</v>
      </c>
      <c r="G3718" t="s">
        <v>4590</v>
      </c>
    </row>
    <row r="3719" spans="1:7">
      <c r="A3719" t="s">
        <v>232</v>
      </c>
      <c r="B3719">
        <v>2014</v>
      </c>
      <c r="C3719" t="b">
        <v>0</v>
      </c>
      <c r="D3719">
        <v>35</v>
      </c>
      <c r="E3719" t="s">
        <v>4590</v>
      </c>
      <c r="G3719" t="s">
        <v>4590</v>
      </c>
    </row>
    <row r="3720" spans="1:7">
      <c r="A3720" t="s">
        <v>232</v>
      </c>
      <c r="B3720">
        <v>2014</v>
      </c>
      <c r="C3720" t="b">
        <v>0</v>
      </c>
      <c r="D3720">
        <v>36</v>
      </c>
      <c r="E3720" t="s">
        <v>4590</v>
      </c>
      <c r="G3720" t="s">
        <v>4590</v>
      </c>
    </row>
    <row r="3721" spans="1:7">
      <c r="A3721" t="s">
        <v>232</v>
      </c>
      <c r="B3721">
        <v>2014</v>
      </c>
      <c r="C3721" t="b">
        <v>0</v>
      </c>
      <c r="D3721">
        <v>37</v>
      </c>
      <c r="E3721" t="s">
        <v>4590</v>
      </c>
      <c r="G3721" t="s">
        <v>4590</v>
      </c>
    </row>
    <row r="3722" spans="1:7">
      <c r="A3722" t="s">
        <v>232</v>
      </c>
      <c r="B3722">
        <v>2014</v>
      </c>
      <c r="C3722" t="b">
        <v>0</v>
      </c>
      <c r="D3722">
        <v>38</v>
      </c>
      <c r="E3722" t="s">
        <v>4590</v>
      </c>
      <c r="F3722" t="s">
        <v>4705</v>
      </c>
      <c r="G3722" t="s">
        <v>4590</v>
      </c>
    </row>
    <row r="3723" spans="1:7">
      <c r="A3723" t="s">
        <v>232</v>
      </c>
      <c r="B3723">
        <v>2014</v>
      </c>
      <c r="C3723" t="b">
        <v>0</v>
      </c>
      <c r="D3723">
        <v>39</v>
      </c>
      <c r="E3723" t="s">
        <v>4590</v>
      </c>
      <c r="F3723" t="s">
        <v>4706</v>
      </c>
      <c r="G3723" t="s">
        <v>4590</v>
      </c>
    </row>
    <row r="3724" spans="1:7">
      <c r="A3724" t="s">
        <v>232</v>
      </c>
      <c r="B3724">
        <v>2014</v>
      </c>
      <c r="C3724" t="b">
        <v>0</v>
      </c>
      <c r="D3724">
        <v>40</v>
      </c>
      <c r="E3724" t="s">
        <v>4590</v>
      </c>
      <c r="F3724" t="s">
        <v>4707</v>
      </c>
      <c r="G3724" t="s">
        <v>4590</v>
      </c>
    </row>
    <row r="3725" spans="1:7">
      <c r="A3725" t="s">
        <v>232</v>
      </c>
      <c r="B3725">
        <v>2014</v>
      </c>
      <c r="C3725" t="b">
        <v>0</v>
      </c>
      <c r="D3725">
        <v>41</v>
      </c>
      <c r="E3725" t="s">
        <v>4590</v>
      </c>
      <c r="G3725" t="s">
        <v>4590</v>
      </c>
    </row>
    <row r="3726" spans="1:7">
      <c r="A3726" t="s">
        <v>232</v>
      </c>
      <c r="B3726">
        <v>2014</v>
      </c>
      <c r="C3726" t="b">
        <v>0</v>
      </c>
      <c r="D3726">
        <v>42</v>
      </c>
      <c r="E3726" t="s">
        <v>4590</v>
      </c>
      <c r="F3726" t="s">
        <v>3735</v>
      </c>
      <c r="G3726" t="s">
        <v>4590</v>
      </c>
    </row>
    <row r="3727" spans="1:7">
      <c r="A3727" t="s">
        <v>232</v>
      </c>
      <c r="B3727">
        <v>2014</v>
      </c>
      <c r="C3727" t="b">
        <v>0</v>
      </c>
      <c r="D3727">
        <v>43</v>
      </c>
      <c r="E3727" t="s">
        <v>4590</v>
      </c>
      <c r="G3727" t="s">
        <v>4590</v>
      </c>
    </row>
    <row r="3728" spans="1:7">
      <c r="A3728" t="s">
        <v>232</v>
      </c>
      <c r="B3728">
        <v>2014</v>
      </c>
      <c r="C3728" t="b">
        <v>0</v>
      </c>
      <c r="D3728">
        <v>44</v>
      </c>
      <c r="E3728" t="s">
        <v>4590</v>
      </c>
      <c r="F3728" t="s">
        <v>4707</v>
      </c>
      <c r="G3728" t="s">
        <v>4590</v>
      </c>
    </row>
    <row r="3729" spans="1:7">
      <c r="A3729" t="s">
        <v>232</v>
      </c>
      <c r="B3729">
        <v>2014</v>
      </c>
      <c r="C3729" t="b">
        <v>0</v>
      </c>
      <c r="D3729">
        <v>45</v>
      </c>
      <c r="E3729" t="s">
        <v>4590</v>
      </c>
      <c r="F3729" t="s">
        <v>4708</v>
      </c>
      <c r="G3729" t="s">
        <v>4590</v>
      </c>
    </row>
    <row r="3730" spans="1:7">
      <c r="A3730" t="s">
        <v>232</v>
      </c>
      <c r="B3730">
        <v>2014</v>
      </c>
      <c r="C3730" t="b">
        <v>0</v>
      </c>
      <c r="D3730">
        <v>46</v>
      </c>
      <c r="E3730" t="s">
        <v>4590</v>
      </c>
      <c r="F3730" t="s">
        <v>8020</v>
      </c>
      <c r="G3730" t="s">
        <v>4590</v>
      </c>
    </row>
    <row r="3731" spans="1:7">
      <c r="A3731" t="s">
        <v>232</v>
      </c>
      <c r="B3731">
        <v>2014</v>
      </c>
      <c r="C3731" t="b">
        <v>0</v>
      </c>
      <c r="D3731">
        <v>47</v>
      </c>
      <c r="E3731" t="s">
        <v>4590</v>
      </c>
      <c r="G3731" t="s">
        <v>4590</v>
      </c>
    </row>
    <row r="3732" spans="1:7">
      <c r="A3732" t="s">
        <v>232</v>
      </c>
      <c r="B3732">
        <v>2014</v>
      </c>
      <c r="C3732" t="b">
        <v>0</v>
      </c>
      <c r="D3732">
        <v>48</v>
      </c>
      <c r="E3732" t="s">
        <v>4590</v>
      </c>
      <c r="F3732" t="s">
        <v>4709</v>
      </c>
      <c r="G3732" t="s">
        <v>4590</v>
      </c>
    </row>
    <row r="3733" spans="1:7">
      <c r="A3733" t="s">
        <v>232</v>
      </c>
      <c r="B3733">
        <v>2014</v>
      </c>
      <c r="C3733" t="b">
        <v>0</v>
      </c>
      <c r="D3733">
        <v>49</v>
      </c>
      <c r="E3733" t="s">
        <v>4590</v>
      </c>
      <c r="F3733" t="s">
        <v>912</v>
      </c>
      <c r="G3733" t="s">
        <v>4590</v>
      </c>
    </row>
    <row r="3734" spans="1:7">
      <c r="A3734" t="s">
        <v>232</v>
      </c>
      <c r="B3734">
        <v>2014</v>
      </c>
      <c r="C3734" t="b">
        <v>0</v>
      </c>
      <c r="D3734">
        <v>50</v>
      </c>
      <c r="E3734" t="s">
        <v>4590</v>
      </c>
      <c r="G3734" t="s">
        <v>4590</v>
      </c>
    </row>
    <row r="3735" spans="1:7">
      <c r="A3735" t="s">
        <v>232</v>
      </c>
      <c r="B3735">
        <v>2014</v>
      </c>
      <c r="C3735" t="b">
        <v>0</v>
      </c>
      <c r="D3735">
        <v>51</v>
      </c>
      <c r="E3735" t="s">
        <v>4590</v>
      </c>
      <c r="F3735" t="s">
        <v>8021</v>
      </c>
      <c r="G3735" t="s">
        <v>4590</v>
      </c>
    </row>
    <row r="3736" spans="1:7">
      <c r="A3736" t="s">
        <v>232</v>
      </c>
      <c r="B3736">
        <v>2014</v>
      </c>
      <c r="C3736" t="b">
        <v>0</v>
      </c>
      <c r="D3736">
        <v>52</v>
      </c>
      <c r="E3736" t="s">
        <v>4590</v>
      </c>
      <c r="G3736" t="s">
        <v>4590</v>
      </c>
    </row>
    <row r="3737" spans="1:7">
      <c r="A3737" t="s">
        <v>232</v>
      </c>
      <c r="B3737">
        <v>2014</v>
      </c>
      <c r="C3737" t="b">
        <v>0</v>
      </c>
      <c r="D3737">
        <v>53</v>
      </c>
      <c r="E3737" t="s">
        <v>4590</v>
      </c>
      <c r="G3737" t="s">
        <v>4590</v>
      </c>
    </row>
    <row r="3738" spans="1:7">
      <c r="A3738" t="s">
        <v>232</v>
      </c>
      <c r="B3738">
        <v>2014</v>
      </c>
      <c r="C3738" t="b">
        <v>0</v>
      </c>
      <c r="D3738">
        <v>54</v>
      </c>
      <c r="E3738" t="s">
        <v>4590</v>
      </c>
      <c r="F3738" t="s">
        <v>4710</v>
      </c>
      <c r="G3738" t="s">
        <v>4590</v>
      </c>
    </row>
    <row r="3739" spans="1:7">
      <c r="A3739" t="s">
        <v>232</v>
      </c>
      <c r="B3739">
        <v>2014</v>
      </c>
      <c r="C3739" t="b">
        <v>0</v>
      </c>
      <c r="D3739">
        <v>55</v>
      </c>
      <c r="E3739" t="s">
        <v>4590</v>
      </c>
      <c r="G3739" t="s">
        <v>4590</v>
      </c>
    </row>
    <row r="3740" spans="1:7">
      <c r="A3740" t="s">
        <v>232</v>
      </c>
      <c r="B3740">
        <v>2014</v>
      </c>
      <c r="C3740" t="b">
        <v>0</v>
      </c>
      <c r="D3740">
        <v>56</v>
      </c>
      <c r="E3740" t="s">
        <v>4590</v>
      </c>
      <c r="G3740" t="s">
        <v>4590</v>
      </c>
    </row>
    <row r="3741" spans="1:7">
      <c r="A3741" t="s">
        <v>232</v>
      </c>
      <c r="B3741">
        <v>2014</v>
      </c>
      <c r="C3741" t="b">
        <v>0</v>
      </c>
      <c r="D3741">
        <v>57</v>
      </c>
      <c r="E3741" t="s">
        <v>4590</v>
      </c>
      <c r="G3741" t="s">
        <v>4590</v>
      </c>
    </row>
    <row r="3742" spans="1:7">
      <c r="A3742" t="s">
        <v>232</v>
      </c>
      <c r="B3742">
        <v>2014</v>
      </c>
      <c r="C3742" t="b">
        <v>0</v>
      </c>
      <c r="D3742">
        <v>58</v>
      </c>
      <c r="E3742" t="s">
        <v>4590</v>
      </c>
      <c r="G3742" t="s">
        <v>4590</v>
      </c>
    </row>
    <row r="3743" spans="1:7">
      <c r="A3743" t="s">
        <v>232</v>
      </c>
      <c r="B3743">
        <v>2014</v>
      </c>
      <c r="C3743" t="b">
        <v>0</v>
      </c>
      <c r="D3743">
        <v>59</v>
      </c>
      <c r="E3743" t="s">
        <v>4590</v>
      </c>
      <c r="G3743" t="s">
        <v>4590</v>
      </c>
    </row>
    <row r="3744" spans="1:7">
      <c r="A3744" t="s">
        <v>232</v>
      </c>
      <c r="B3744">
        <v>2014</v>
      </c>
      <c r="C3744" t="b">
        <v>0</v>
      </c>
      <c r="D3744">
        <v>60</v>
      </c>
      <c r="E3744" t="s">
        <v>4590</v>
      </c>
      <c r="G3744" t="s">
        <v>4590</v>
      </c>
    </row>
    <row r="3745" spans="1:7">
      <c r="A3745" t="s">
        <v>232</v>
      </c>
      <c r="B3745">
        <v>2014</v>
      </c>
      <c r="C3745" t="b">
        <v>0</v>
      </c>
      <c r="D3745">
        <v>61</v>
      </c>
      <c r="E3745" t="s">
        <v>4590</v>
      </c>
      <c r="G3745" t="s">
        <v>4590</v>
      </c>
    </row>
    <row r="3746" spans="1:7">
      <c r="A3746" t="s">
        <v>232</v>
      </c>
      <c r="B3746">
        <v>2014</v>
      </c>
      <c r="C3746" t="b">
        <v>0</v>
      </c>
      <c r="D3746">
        <v>62</v>
      </c>
      <c r="E3746" t="s">
        <v>4590</v>
      </c>
      <c r="G3746" t="s">
        <v>4590</v>
      </c>
    </row>
    <row r="3747" spans="1:7">
      <c r="A3747" t="s">
        <v>232</v>
      </c>
      <c r="B3747">
        <v>2014</v>
      </c>
      <c r="C3747" t="b">
        <v>0</v>
      </c>
      <c r="D3747">
        <v>63</v>
      </c>
      <c r="E3747" t="s">
        <v>4590</v>
      </c>
      <c r="G3747" t="s">
        <v>4590</v>
      </c>
    </row>
    <row r="3748" spans="1:7">
      <c r="A3748" t="s">
        <v>232</v>
      </c>
      <c r="B3748">
        <v>2014</v>
      </c>
      <c r="C3748" t="b">
        <v>0</v>
      </c>
      <c r="D3748">
        <v>64</v>
      </c>
      <c r="E3748" t="s">
        <v>4590</v>
      </c>
      <c r="G3748" t="s">
        <v>4590</v>
      </c>
    </row>
    <row r="3749" spans="1:7">
      <c r="A3749" t="s">
        <v>232</v>
      </c>
      <c r="B3749">
        <v>2014</v>
      </c>
      <c r="C3749" t="b">
        <v>0</v>
      </c>
      <c r="D3749">
        <v>65</v>
      </c>
      <c r="E3749" t="s">
        <v>4590</v>
      </c>
      <c r="G3749" t="s">
        <v>4590</v>
      </c>
    </row>
    <row r="3750" spans="1:7">
      <c r="A3750" t="s">
        <v>232</v>
      </c>
      <c r="B3750">
        <v>2014</v>
      </c>
      <c r="C3750" t="b">
        <v>0</v>
      </c>
      <c r="D3750">
        <v>66</v>
      </c>
      <c r="E3750" t="s">
        <v>4590</v>
      </c>
      <c r="G3750" t="s">
        <v>4590</v>
      </c>
    </row>
    <row r="3751" spans="1:7">
      <c r="A3751" t="s">
        <v>232</v>
      </c>
      <c r="B3751">
        <v>2014</v>
      </c>
      <c r="C3751" t="b">
        <v>0</v>
      </c>
      <c r="D3751">
        <v>67</v>
      </c>
      <c r="E3751" t="s">
        <v>4590</v>
      </c>
      <c r="G3751" t="s">
        <v>4590</v>
      </c>
    </row>
    <row r="3752" spans="1:7">
      <c r="A3752" t="s">
        <v>232</v>
      </c>
      <c r="B3752">
        <v>2014</v>
      </c>
      <c r="C3752" t="b">
        <v>0</v>
      </c>
      <c r="D3752">
        <v>68</v>
      </c>
      <c r="E3752" t="s">
        <v>4590</v>
      </c>
      <c r="G3752" t="s">
        <v>4590</v>
      </c>
    </row>
    <row r="3753" spans="1:7">
      <c r="A3753" t="s">
        <v>232</v>
      </c>
      <c r="B3753">
        <v>2014</v>
      </c>
      <c r="C3753" t="b">
        <v>0</v>
      </c>
      <c r="D3753">
        <v>69</v>
      </c>
      <c r="E3753" t="s">
        <v>4590</v>
      </c>
      <c r="F3753" t="s">
        <v>8022</v>
      </c>
      <c r="G3753" t="s">
        <v>4590</v>
      </c>
    </row>
    <row r="3754" spans="1:7">
      <c r="A3754" t="s">
        <v>232</v>
      </c>
      <c r="B3754">
        <v>2014</v>
      </c>
      <c r="C3754" t="b">
        <v>0</v>
      </c>
      <c r="D3754">
        <v>70</v>
      </c>
      <c r="E3754" t="s">
        <v>4590</v>
      </c>
      <c r="F3754" t="s">
        <v>4711</v>
      </c>
      <c r="G3754" t="s">
        <v>4590</v>
      </c>
    </row>
    <row r="3755" spans="1:7">
      <c r="A3755" t="s">
        <v>232</v>
      </c>
      <c r="B3755">
        <v>2014</v>
      </c>
      <c r="C3755" t="b">
        <v>0</v>
      </c>
      <c r="D3755">
        <v>71</v>
      </c>
      <c r="E3755" t="s">
        <v>4590</v>
      </c>
      <c r="G3755" t="s">
        <v>4590</v>
      </c>
    </row>
    <row r="3756" spans="1:7">
      <c r="A3756" t="s">
        <v>232</v>
      </c>
      <c r="B3756">
        <v>2014</v>
      </c>
      <c r="C3756" t="b">
        <v>0</v>
      </c>
      <c r="D3756">
        <v>72</v>
      </c>
      <c r="E3756" t="s">
        <v>4590</v>
      </c>
      <c r="G3756" t="s">
        <v>4590</v>
      </c>
    </row>
    <row r="3757" spans="1:7">
      <c r="A3757" t="s">
        <v>232</v>
      </c>
      <c r="B3757">
        <v>2014</v>
      </c>
      <c r="C3757" t="b">
        <v>0</v>
      </c>
      <c r="D3757">
        <v>73</v>
      </c>
      <c r="E3757" t="s">
        <v>4590</v>
      </c>
      <c r="G3757" t="s">
        <v>4590</v>
      </c>
    </row>
    <row r="3758" spans="1:7">
      <c r="A3758" t="s">
        <v>232</v>
      </c>
      <c r="B3758">
        <v>2015</v>
      </c>
      <c r="C3758" t="b">
        <v>0</v>
      </c>
      <c r="D3758">
        <v>1</v>
      </c>
      <c r="E3758" t="s">
        <v>4590</v>
      </c>
      <c r="G3758" t="s">
        <v>4590</v>
      </c>
    </row>
    <row r="3759" spans="1:7">
      <c r="A3759" t="s">
        <v>232</v>
      </c>
      <c r="B3759">
        <v>2015</v>
      </c>
      <c r="C3759" t="b">
        <v>0</v>
      </c>
      <c r="D3759">
        <v>2</v>
      </c>
      <c r="E3759" t="s">
        <v>4590</v>
      </c>
      <c r="G3759" t="s">
        <v>4590</v>
      </c>
    </row>
    <row r="3760" spans="1:7">
      <c r="A3760" t="s">
        <v>232</v>
      </c>
      <c r="B3760">
        <v>2015</v>
      </c>
      <c r="C3760" t="b">
        <v>0</v>
      </c>
      <c r="D3760">
        <v>3</v>
      </c>
      <c r="E3760" t="s">
        <v>4590</v>
      </c>
      <c r="G3760" t="s">
        <v>4590</v>
      </c>
    </row>
    <row r="3761" spans="1:7">
      <c r="A3761" t="s">
        <v>232</v>
      </c>
      <c r="B3761">
        <v>2015</v>
      </c>
      <c r="C3761" t="b">
        <v>0</v>
      </c>
      <c r="D3761">
        <v>4</v>
      </c>
      <c r="E3761" t="s">
        <v>4590</v>
      </c>
      <c r="G3761" t="s">
        <v>4590</v>
      </c>
    </row>
    <row r="3762" spans="1:7">
      <c r="A3762" t="s">
        <v>232</v>
      </c>
      <c r="B3762">
        <v>2015</v>
      </c>
      <c r="C3762" t="b">
        <v>0</v>
      </c>
      <c r="D3762">
        <v>5</v>
      </c>
      <c r="E3762" t="s">
        <v>4590</v>
      </c>
      <c r="G3762" t="s">
        <v>4590</v>
      </c>
    </row>
    <row r="3763" spans="1:7">
      <c r="A3763" t="s">
        <v>232</v>
      </c>
      <c r="B3763">
        <v>2015</v>
      </c>
      <c r="C3763" t="b">
        <v>0</v>
      </c>
      <c r="D3763">
        <v>6</v>
      </c>
      <c r="E3763" t="s">
        <v>4590</v>
      </c>
      <c r="G3763" t="s">
        <v>4590</v>
      </c>
    </row>
    <row r="3764" spans="1:7">
      <c r="A3764" t="s">
        <v>232</v>
      </c>
      <c r="B3764">
        <v>2015</v>
      </c>
      <c r="C3764" t="b">
        <v>0</v>
      </c>
      <c r="D3764">
        <v>7</v>
      </c>
      <c r="E3764" t="s">
        <v>4590</v>
      </c>
      <c r="G3764" t="s">
        <v>4590</v>
      </c>
    </row>
    <row r="3765" spans="1:7">
      <c r="A3765" t="s">
        <v>232</v>
      </c>
      <c r="B3765">
        <v>2015</v>
      </c>
      <c r="C3765" t="b">
        <v>0</v>
      </c>
      <c r="D3765">
        <v>8</v>
      </c>
      <c r="E3765" t="s">
        <v>4590</v>
      </c>
      <c r="G3765" t="s">
        <v>4590</v>
      </c>
    </row>
    <row r="3766" spans="1:7">
      <c r="A3766" t="s">
        <v>232</v>
      </c>
      <c r="B3766">
        <v>2015</v>
      </c>
      <c r="C3766" t="b">
        <v>0</v>
      </c>
      <c r="D3766">
        <v>9</v>
      </c>
      <c r="E3766" t="s">
        <v>4590</v>
      </c>
      <c r="G3766" t="s">
        <v>4590</v>
      </c>
    </row>
    <row r="3767" spans="1:7">
      <c r="A3767" t="s">
        <v>232</v>
      </c>
      <c r="B3767">
        <v>2015</v>
      </c>
      <c r="C3767" t="b">
        <v>0</v>
      </c>
      <c r="D3767">
        <v>10</v>
      </c>
      <c r="E3767" t="s">
        <v>4590</v>
      </c>
      <c r="F3767" t="s">
        <v>8023</v>
      </c>
      <c r="G3767" t="s">
        <v>4590</v>
      </c>
    </row>
    <row r="3768" spans="1:7">
      <c r="A3768" t="s">
        <v>232</v>
      </c>
      <c r="B3768">
        <v>2015</v>
      </c>
      <c r="C3768" t="b">
        <v>0</v>
      </c>
      <c r="D3768">
        <v>11</v>
      </c>
      <c r="E3768" t="s">
        <v>4590</v>
      </c>
      <c r="G3768" t="s">
        <v>4590</v>
      </c>
    </row>
    <row r="3769" spans="1:7">
      <c r="A3769" t="s">
        <v>232</v>
      </c>
      <c r="B3769">
        <v>2015</v>
      </c>
      <c r="C3769" t="b">
        <v>0</v>
      </c>
      <c r="D3769">
        <v>12</v>
      </c>
      <c r="E3769" t="s">
        <v>4590</v>
      </c>
      <c r="G3769" t="s">
        <v>4590</v>
      </c>
    </row>
    <row r="3770" spans="1:7">
      <c r="A3770" t="s">
        <v>232</v>
      </c>
      <c r="B3770">
        <v>2015</v>
      </c>
      <c r="C3770" t="b">
        <v>0</v>
      </c>
      <c r="D3770">
        <v>13</v>
      </c>
      <c r="E3770" t="s">
        <v>4590</v>
      </c>
      <c r="G3770" t="s">
        <v>4590</v>
      </c>
    </row>
    <row r="3771" spans="1:7">
      <c r="A3771" t="s">
        <v>232</v>
      </c>
      <c r="B3771">
        <v>2015</v>
      </c>
      <c r="C3771" t="b">
        <v>0</v>
      </c>
      <c r="D3771">
        <v>14</v>
      </c>
      <c r="E3771" t="s">
        <v>4590</v>
      </c>
      <c r="G3771" t="s">
        <v>4590</v>
      </c>
    </row>
    <row r="3772" spans="1:7">
      <c r="A3772" t="s">
        <v>232</v>
      </c>
      <c r="B3772">
        <v>2015</v>
      </c>
      <c r="C3772" t="b">
        <v>0</v>
      </c>
      <c r="D3772">
        <v>15</v>
      </c>
      <c r="E3772" t="s">
        <v>4590</v>
      </c>
      <c r="G3772" t="s">
        <v>4590</v>
      </c>
    </row>
    <row r="3773" spans="1:7">
      <c r="A3773" t="s">
        <v>232</v>
      </c>
      <c r="B3773">
        <v>2015</v>
      </c>
      <c r="C3773" t="b">
        <v>0</v>
      </c>
      <c r="D3773">
        <v>16</v>
      </c>
      <c r="E3773" t="s">
        <v>4590</v>
      </c>
      <c r="G3773" t="s">
        <v>4590</v>
      </c>
    </row>
    <row r="3774" spans="1:7">
      <c r="A3774" t="s">
        <v>232</v>
      </c>
      <c r="B3774">
        <v>2015</v>
      </c>
      <c r="C3774" t="b">
        <v>0</v>
      </c>
      <c r="D3774">
        <v>17</v>
      </c>
      <c r="E3774" t="s">
        <v>4590</v>
      </c>
      <c r="F3774" t="s">
        <v>8024</v>
      </c>
      <c r="G3774" t="s">
        <v>4590</v>
      </c>
    </row>
    <row r="3775" spans="1:7">
      <c r="A3775" t="s">
        <v>232</v>
      </c>
      <c r="B3775">
        <v>2015</v>
      </c>
      <c r="C3775" t="b">
        <v>0</v>
      </c>
      <c r="D3775">
        <v>18</v>
      </c>
      <c r="E3775" t="s">
        <v>4590</v>
      </c>
      <c r="G3775" t="s">
        <v>4590</v>
      </c>
    </row>
    <row r="3776" spans="1:7">
      <c r="A3776" t="s">
        <v>232</v>
      </c>
      <c r="B3776">
        <v>2015</v>
      </c>
      <c r="C3776" t="b">
        <v>0</v>
      </c>
      <c r="D3776">
        <v>19</v>
      </c>
      <c r="E3776" t="s">
        <v>4590</v>
      </c>
      <c r="G3776" t="s">
        <v>4590</v>
      </c>
    </row>
    <row r="3777" spans="1:7">
      <c r="A3777" t="s">
        <v>232</v>
      </c>
      <c r="B3777">
        <v>2015</v>
      </c>
      <c r="C3777" t="b">
        <v>0</v>
      </c>
      <c r="D3777">
        <v>20</v>
      </c>
      <c r="E3777" t="s">
        <v>4590</v>
      </c>
      <c r="F3777" t="s">
        <v>8025</v>
      </c>
      <c r="G3777" t="s">
        <v>4590</v>
      </c>
    </row>
    <row r="3778" spans="1:7">
      <c r="A3778" t="s">
        <v>232</v>
      </c>
      <c r="B3778">
        <v>2015</v>
      </c>
      <c r="C3778" t="b">
        <v>0</v>
      </c>
      <c r="D3778">
        <v>21</v>
      </c>
      <c r="E3778" t="s">
        <v>4590</v>
      </c>
      <c r="F3778" t="s">
        <v>8026</v>
      </c>
      <c r="G3778" t="s">
        <v>4590</v>
      </c>
    </row>
    <row r="3779" spans="1:7">
      <c r="A3779" t="s">
        <v>232</v>
      </c>
      <c r="B3779">
        <v>2015</v>
      </c>
      <c r="C3779" t="b">
        <v>0</v>
      </c>
      <c r="D3779">
        <v>22</v>
      </c>
      <c r="E3779" t="s">
        <v>4590</v>
      </c>
      <c r="G3779" t="s">
        <v>4590</v>
      </c>
    </row>
    <row r="3780" spans="1:7">
      <c r="A3780" t="s">
        <v>232</v>
      </c>
      <c r="B3780">
        <v>2015</v>
      </c>
      <c r="C3780" t="b">
        <v>0</v>
      </c>
      <c r="D3780">
        <v>23</v>
      </c>
      <c r="E3780" t="s">
        <v>4590</v>
      </c>
      <c r="G3780" t="s">
        <v>4590</v>
      </c>
    </row>
    <row r="3781" spans="1:7">
      <c r="A3781" t="s">
        <v>232</v>
      </c>
      <c r="B3781">
        <v>2015</v>
      </c>
      <c r="C3781" t="b">
        <v>0</v>
      </c>
      <c r="D3781">
        <v>24</v>
      </c>
      <c r="E3781" t="s">
        <v>4590</v>
      </c>
      <c r="G3781" t="s">
        <v>4590</v>
      </c>
    </row>
    <row r="3782" spans="1:7">
      <c r="A3782" t="s">
        <v>232</v>
      </c>
      <c r="B3782">
        <v>2015</v>
      </c>
      <c r="C3782" t="b">
        <v>0</v>
      </c>
      <c r="D3782">
        <v>25</v>
      </c>
      <c r="E3782" t="s">
        <v>4590</v>
      </c>
      <c r="G3782" t="s">
        <v>4590</v>
      </c>
    </row>
    <row r="3783" spans="1:7">
      <c r="A3783" t="s">
        <v>232</v>
      </c>
      <c r="B3783">
        <v>2015</v>
      </c>
      <c r="C3783" t="b">
        <v>0</v>
      </c>
      <c r="D3783">
        <v>26</v>
      </c>
      <c r="E3783" t="s">
        <v>4590</v>
      </c>
      <c r="G3783" t="s">
        <v>4590</v>
      </c>
    </row>
    <row r="3784" spans="1:7" ht="409.5">
      <c r="A3784" t="s">
        <v>232</v>
      </c>
      <c r="B3784">
        <v>2015</v>
      </c>
      <c r="C3784" t="b">
        <v>0</v>
      </c>
      <c r="D3784">
        <v>27</v>
      </c>
      <c r="E3784" s="8" t="s">
        <v>4590</v>
      </c>
      <c r="F3784" s="8" t="s">
        <v>8027</v>
      </c>
      <c r="G3784" t="s">
        <v>4590</v>
      </c>
    </row>
    <row r="3785" spans="1:7">
      <c r="A3785" t="s">
        <v>232</v>
      </c>
      <c r="B3785">
        <v>2015</v>
      </c>
      <c r="C3785" t="b">
        <v>0</v>
      </c>
      <c r="D3785">
        <v>28</v>
      </c>
      <c r="E3785" t="s">
        <v>4590</v>
      </c>
      <c r="G3785" t="s">
        <v>4590</v>
      </c>
    </row>
    <row r="3786" spans="1:7">
      <c r="A3786" t="s">
        <v>232</v>
      </c>
      <c r="B3786">
        <v>2015</v>
      </c>
      <c r="C3786" t="b">
        <v>0</v>
      </c>
      <c r="D3786">
        <v>29</v>
      </c>
      <c r="E3786" t="s">
        <v>4590</v>
      </c>
      <c r="G3786" t="s">
        <v>4590</v>
      </c>
    </row>
    <row r="3787" spans="1:7">
      <c r="A3787" t="s">
        <v>232</v>
      </c>
      <c r="B3787">
        <v>2015</v>
      </c>
      <c r="C3787" t="b">
        <v>0</v>
      </c>
      <c r="D3787">
        <v>30</v>
      </c>
      <c r="E3787" t="s">
        <v>4590</v>
      </c>
      <c r="G3787" t="s">
        <v>4590</v>
      </c>
    </row>
    <row r="3788" spans="1:7" ht="45">
      <c r="A3788" t="s">
        <v>232</v>
      </c>
      <c r="B3788">
        <v>2015</v>
      </c>
      <c r="C3788" t="b">
        <v>0</v>
      </c>
      <c r="D3788">
        <v>31</v>
      </c>
      <c r="E3788" s="8" t="s">
        <v>4590</v>
      </c>
      <c r="F3788" s="8"/>
      <c r="G3788" t="s">
        <v>4590</v>
      </c>
    </row>
    <row r="3789" spans="1:7">
      <c r="A3789" t="s">
        <v>232</v>
      </c>
      <c r="B3789">
        <v>2015</v>
      </c>
      <c r="C3789" t="b">
        <v>0</v>
      </c>
      <c r="D3789">
        <v>32</v>
      </c>
      <c r="E3789" t="s">
        <v>4590</v>
      </c>
      <c r="G3789" t="s">
        <v>4590</v>
      </c>
    </row>
    <row r="3790" spans="1:7">
      <c r="A3790" t="s">
        <v>232</v>
      </c>
      <c r="B3790">
        <v>2015</v>
      </c>
      <c r="C3790" t="b">
        <v>0</v>
      </c>
      <c r="D3790">
        <v>33</v>
      </c>
      <c r="E3790" t="s">
        <v>4590</v>
      </c>
      <c r="G3790" t="s">
        <v>4590</v>
      </c>
    </row>
    <row r="3791" spans="1:7">
      <c r="A3791" t="s">
        <v>232</v>
      </c>
      <c r="B3791">
        <v>2015</v>
      </c>
      <c r="C3791" t="b">
        <v>0</v>
      </c>
      <c r="D3791">
        <v>34</v>
      </c>
      <c r="E3791" t="s">
        <v>4590</v>
      </c>
      <c r="G3791" t="s">
        <v>4590</v>
      </c>
    </row>
    <row r="3792" spans="1:7">
      <c r="A3792" t="s">
        <v>232</v>
      </c>
      <c r="B3792">
        <v>2015</v>
      </c>
      <c r="C3792" t="b">
        <v>0</v>
      </c>
      <c r="D3792">
        <v>35</v>
      </c>
      <c r="E3792" t="s">
        <v>4590</v>
      </c>
      <c r="G3792" t="s">
        <v>4590</v>
      </c>
    </row>
    <row r="3793" spans="1:7">
      <c r="A3793" t="s">
        <v>232</v>
      </c>
      <c r="B3793">
        <v>2015</v>
      </c>
      <c r="C3793" t="b">
        <v>0</v>
      </c>
      <c r="D3793">
        <v>36</v>
      </c>
      <c r="E3793" t="s">
        <v>4590</v>
      </c>
      <c r="G3793" t="s">
        <v>4590</v>
      </c>
    </row>
    <row r="3794" spans="1:7">
      <c r="A3794" t="s">
        <v>232</v>
      </c>
      <c r="B3794">
        <v>2015</v>
      </c>
      <c r="C3794" t="b">
        <v>0</v>
      </c>
      <c r="D3794">
        <v>37</v>
      </c>
      <c r="E3794" t="s">
        <v>4590</v>
      </c>
      <c r="G3794" t="s">
        <v>4590</v>
      </c>
    </row>
    <row r="3795" spans="1:7">
      <c r="A3795" t="s">
        <v>232</v>
      </c>
      <c r="B3795">
        <v>2015</v>
      </c>
      <c r="C3795" t="b">
        <v>0</v>
      </c>
      <c r="D3795">
        <v>38</v>
      </c>
      <c r="E3795" t="s">
        <v>4590</v>
      </c>
      <c r="G3795" t="s">
        <v>4590</v>
      </c>
    </row>
    <row r="3796" spans="1:7">
      <c r="A3796" t="s">
        <v>232</v>
      </c>
      <c r="B3796">
        <v>2015</v>
      </c>
      <c r="C3796" t="b">
        <v>0</v>
      </c>
      <c r="D3796">
        <v>39</v>
      </c>
      <c r="E3796" t="s">
        <v>4590</v>
      </c>
      <c r="G3796" t="s">
        <v>4590</v>
      </c>
    </row>
    <row r="3797" spans="1:7">
      <c r="A3797" t="s">
        <v>232</v>
      </c>
      <c r="B3797">
        <v>2015</v>
      </c>
      <c r="C3797" t="b">
        <v>0</v>
      </c>
      <c r="D3797">
        <v>40</v>
      </c>
      <c r="E3797" t="s">
        <v>4590</v>
      </c>
      <c r="F3797" t="s">
        <v>8028</v>
      </c>
      <c r="G3797" t="s">
        <v>4590</v>
      </c>
    </row>
    <row r="3798" spans="1:7">
      <c r="A3798" t="s">
        <v>232</v>
      </c>
      <c r="B3798">
        <v>2015</v>
      </c>
      <c r="C3798" t="b">
        <v>0</v>
      </c>
      <c r="D3798">
        <v>41</v>
      </c>
      <c r="E3798" t="s">
        <v>4590</v>
      </c>
      <c r="G3798" t="s">
        <v>4590</v>
      </c>
    </row>
    <row r="3799" spans="1:7">
      <c r="A3799" t="s">
        <v>232</v>
      </c>
      <c r="B3799">
        <v>2015</v>
      </c>
      <c r="C3799" t="b">
        <v>0</v>
      </c>
      <c r="D3799">
        <v>42</v>
      </c>
      <c r="E3799" t="s">
        <v>4590</v>
      </c>
      <c r="F3799" t="s">
        <v>7122</v>
      </c>
      <c r="G3799" t="s">
        <v>4590</v>
      </c>
    </row>
    <row r="3800" spans="1:7">
      <c r="A3800" t="s">
        <v>232</v>
      </c>
      <c r="B3800">
        <v>2015</v>
      </c>
      <c r="C3800" t="b">
        <v>0</v>
      </c>
      <c r="D3800">
        <v>43</v>
      </c>
      <c r="E3800" t="s">
        <v>4590</v>
      </c>
      <c r="G3800" t="s">
        <v>4590</v>
      </c>
    </row>
    <row r="3801" spans="1:7">
      <c r="A3801" t="s">
        <v>232</v>
      </c>
      <c r="B3801">
        <v>2015</v>
      </c>
      <c r="C3801" t="b">
        <v>0</v>
      </c>
      <c r="D3801">
        <v>44</v>
      </c>
      <c r="E3801" t="s">
        <v>4590</v>
      </c>
      <c r="F3801" t="s">
        <v>8029</v>
      </c>
      <c r="G3801" t="s">
        <v>4590</v>
      </c>
    </row>
    <row r="3802" spans="1:7">
      <c r="A3802" t="s">
        <v>232</v>
      </c>
      <c r="B3802">
        <v>2015</v>
      </c>
      <c r="C3802" t="b">
        <v>0</v>
      </c>
      <c r="D3802">
        <v>45</v>
      </c>
      <c r="E3802" t="s">
        <v>4590</v>
      </c>
      <c r="G3802" t="s">
        <v>4590</v>
      </c>
    </row>
    <row r="3803" spans="1:7">
      <c r="A3803" t="s">
        <v>232</v>
      </c>
      <c r="B3803">
        <v>2015</v>
      </c>
      <c r="C3803" t="b">
        <v>0</v>
      </c>
      <c r="D3803">
        <v>46</v>
      </c>
      <c r="E3803" t="s">
        <v>4590</v>
      </c>
      <c r="F3803" t="s">
        <v>8030</v>
      </c>
      <c r="G3803" t="s">
        <v>4590</v>
      </c>
    </row>
    <row r="3804" spans="1:7">
      <c r="A3804" t="s">
        <v>232</v>
      </c>
      <c r="B3804">
        <v>2015</v>
      </c>
      <c r="C3804" t="b">
        <v>0</v>
      </c>
      <c r="D3804">
        <v>47</v>
      </c>
      <c r="E3804" t="s">
        <v>4590</v>
      </c>
      <c r="G3804" t="s">
        <v>4590</v>
      </c>
    </row>
    <row r="3805" spans="1:7">
      <c r="A3805" t="s">
        <v>232</v>
      </c>
      <c r="B3805">
        <v>2015</v>
      </c>
      <c r="C3805" t="b">
        <v>0</v>
      </c>
      <c r="D3805">
        <v>48</v>
      </c>
      <c r="E3805" t="s">
        <v>4590</v>
      </c>
      <c r="G3805" t="s">
        <v>4590</v>
      </c>
    </row>
    <row r="3806" spans="1:7">
      <c r="A3806" t="s">
        <v>232</v>
      </c>
      <c r="B3806">
        <v>2015</v>
      </c>
      <c r="C3806" t="b">
        <v>0</v>
      </c>
      <c r="D3806">
        <v>49</v>
      </c>
      <c r="E3806" t="s">
        <v>4590</v>
      </c>
      <c r="G3806" t="s">
        <v>4590</v>
      </c>
    </row>
    <row r="3807" spans="1:7">
      <c r="A3807" t="s">
        <v>232</v>
      </c>
      <c r="B3807">
        <v>2015</v>
      </c>
      <c r="C3807" t="b">
        <v>0</v>
      </c>
      <c r="D3807">
        <v>50</v>
      </c>
      <c r="E3807" t="s">
        <v>4590</v>
      </c>
      <c r="G3807" t="s">
        <v>4590</v>
      </c>
    </row>
    <row r="3808" spans="1:7">
      <c r="A3808" t="s">
        <v>232</v>
      </c>
      <c r="B3808">
        <v>2015</v>
      </c>
      <c r="C3808" t="b">
        <v>0</v>
      </c>
      <c r="D3808">
        <v>51</v>
      </c>
      <c r="E3808" t="s">
        <v>4590</v>
      </c>
      <c r="F3808" t="s">
        <v>8031</v>
      </c>
      <c r="G3808" t="s">
        <v>4590</v>
      </c>
    </row>
    <row r="3809" spans="1:7">
      <c r="A3809" t="s">
        <v>232</v>
      </c>
      <c r="B3809">
        <v>2015</v>
      </c>
      <c r="C3809" t="b">
        <v>0</v>
      </c>
      <c r="D3809">
        <v>52</v>
      </c>
      <c r="E3809" t="s">
        <v>4590</v>
      </c>
      <c r="G3809" t="s">
        <v>4590</v>
      </c>
    </row>
    <row r="3810" spans="1:7">
      <c r="A3810" t="s">
        <v>232</v>
      </c>
      <c r="B3810">
        <v>2015</v>
      </c>
      <c r="C3810" t="b">
        <v>0</v>
      </c>
      <c r="D3810">
        <v>53</v>
      </c>
      <c r="E3810" t="s">
        <v>4590</v>
      </c>
      <c r="G3810" t="s">
        <v>4590</v>
      </c>
    </row>
    <row r="3811" spans="1:7">
      <c r="A3811" t="s">
        <v>232</v>
      </c>
      <c r="B3811">
        <v>2015</v>
      </c>
      <c r="C3811" t="b">
        <v>0</v>
      </c>
      <c r="D3811">
        <v>54</v>
      </c>
      <c r="E3811" t="s">
        <v>4590</v>
      </c>
      <c r="F3811" t="s">
        <v>8032</v>
      </c>
      <c r="G3811" t="s">
        <v>4590</v>
      </c>
    </row>
    <row r="3812" spans="1:7">
      <c r="A3812" t="s">
        <v>232</v>
      </c>
      <c r="B3812">
        <v>2015</v>
      </c>
      <c r="C3812" t="b">
        <v>0</v>
      </c>
      <c r="D3812">
        <v>55</v>
      </c>
      <c r="E3812" t="s">
        <v>4590</v>
      </c>
      <c r="G3812" t="s">
        <v>4590</v>
      </c>
    </row>
    <row r="3813" spans="1:7">
      <c r="A3813" t="s">
        <v>232</v>
      </c>
      <c r="B3813">
        <v>2015</v>
      </c>
      <c r="C3813" t="b">
        <v>0</v>
      </c>
      <c r="D3813">
        <v>56</v>
      </c>
      <c r="E3813" t="s">
        <v>4590</v>
      </c>
      <c r="G3813" t="s">
        <v>4590</v>
      </c>
    </row>
    <row r="3814" spans="1:7">
      <c r="A3814" t="s">
        <v>232</v>
      </c>
      <c r="B3814">
        <v>2015</v>
      </c>
      <c r="C3814" t="b">
        <v>0</v>
      </c>
      <c r="D3814">
        <v>57</v>
      </c>
      <c r="E3814" t="s">
        <v>4590</v>
      </c>
      <c r="G3814" t="s">
        <v>4590</v>
      </c>
    </row>
    <row r="3815" spans="1:7">
      <c r="A3815" t="s">
        <v>232</v>
      </c>
      <c r="B3815">
        <v>2015</v>
      </c>
      <c r="C3815" t="b">
        <v>0</v>
      </c>
      <c r="D3815">
        <v>58</v>
      </c>
      <c r="E3815" t="s">
        <v>4590</v>
      </c>
      <c r="G3815" t="s">
        <v>4590</v>
      </c>
    </row>
    <row r="3816" spans="1:7">
      <c r="A3816" t="s">
        <v>232</v>
      </c>
      <c r="B3816">
        <v>2015</v>
      </c>
      <c r="C3816" t="b">
        <v>0</v>
      </c>
      <c r="D3816">
        <v>59</v>
      </c>
      <c r="E3816" t="s">
        <v>4590</v>
      </c>
      <c r="F3816" t="s">
        <v>8033</v>
      </c>
      <c r="G3816" t="s">
        <v>4590</v>
      </c>
    </row>
    <row r="3817" spans="1:7">
      <c r="A3817" t="s">
        <v>232</v>
      </c>
      <c r="B3817">
        <v>2015</v>
      </c>
      <c r="C3817" t="b">
        <v>0</v>
      </c>
      <c r="D3817">
        <v>60</v>
      </c>
      <c r="E3817" t="s">
        <v>4590</v>
      </c>
      <c r="G3817" t="s">
        <v>4590</v>
      </c>
    </row>
    <row r="3818" spans="1:7">
      <c r="A3818" t="s">
        <v>232</v>
      </c>
      <c r="B3818">
        <v>2015</v>
      </c>
      <c r="C3818" t="b">
        <v>0</v>
      </c>
      <c r="D3818">
        <v>61</v>
      </c>
      <c r="E3818" t="s">
        <v>4590</v>
      </c>
      <c r="G3818" t="s">
        <v>4590</v>
      </c>
    </row>
    <row r="3819" spans="1:7">
      <c r="A3819" t="s">
        <v>232</v>
      </c>
      <c r="B3819">
        <v>2015</v>
      </c>
      <c r="C3819" t="b">
        <v>0</v>
      </c>
      <c r="D3819">
        <v>62</v>
      </c>
      <c r="E3819" t="s">
        <v>4590</v>
      </c>
      <c r="G3819" t="s">
        <v>4590</v>
      </c>
    </row>
    <row r="3820" spans="1:7">
      <c r="A3820" t="s">
        <v>232</v>
      </c>
      <c r="B3820">
        <v>2015</v>
      </c>
      <c r="C3820" t="b">
        <v>0</v>
      </c>
      <c r="D3820">
        <v>63</v>
      </c>
      <c r="E3820" t="s">
        <v>4590</v>
      </c>
      <c r="F3820" t="s">
        <v>8034</v>
      </c>
      <c r="G3820" t="s">
        <v>4590</v>
      </c>
    </row>
    <row r="3821" spans="1:7">
      <c r="A3821" t="s">
        <v>232</v>
      </c>
      <c r="B3821">
        <v>2015</v>
      </c>
      <c r="C3821" t="b">
        <v>0</v>
      </c>
      <c r="D3821">
        <v>64</v>
      </c>
      <c r="E3821" t="s">
        <v>4590</v>
      </c>
      <c r="G3821" t="s">
        <v>4590</v>
      </c>
    </row>
    <row r="3822" spans="1:7">
      <c r="A3822" t="s">
        <v>232</v>
      </c>
      <c r="B3822">
        <v>2015</v>
      </c>
      <c r="C3822" t="b">
        <v>0</v>
      </c>
      <c r="D3822">
        <v>65</v>
      </c>
      <c r="E3822" t="s">
        <v>4590</v>
      </c>
      <c r="G3822" t="s">
        <v>4590</v>
      </c>
    </row>
    <row r="3823" spans="1:7">
      <c r="A3823" t="s">
        <v>232</v>
      </c>
      <c r="B3823">
        <v>2015</v>
      </c>
      <c r="C3823" t="b">
        <v>0</v>
      </c>
      <c r="D3823">
        <v>66</v>
      </c>
      <c r="E3823" t="s">
        <v>4590</v>
      </c>
      <c r="G3823" t="s">
        <v>4590</v>
      </c>
    </row>
    <row r="3824" spans="1:7">
      <c r="A3824" t="s">
        <v>232</v>
      </c>
      <c r="B3824">
        <v>2015</v>
      </c>
      <c r="C3824" t="b">
        <v>0</v>
      </c>
      <c r="D3824">
        <v>67</v>
      </c>
      <c r="E3824" t="s">
        <v>4590</v>
      </c>
      <c r="G3824" t="s">
        <v>4590</v>
      </c>
    </row>
    <row r="3825" spans="1:7">
      <c r="A3825" t="s">
        <v>232</v>
      </c>
      <c r="B3825">
        <v>2015</v>
      </c>
      <c r="C3825" t="b">
        <v>0</v>
      </c>
      <c r="D3825">
        <v>68</v>
      </c>
      <c r="E3825" t="s">
        <v>4590</v>
      </c>
      <c r="G3825" t="s">
        <v>4590</v>
      </c>
    </row>
    <row r="3826" spans="1:7">
      <c r="A3826" t="s">
        <v>232</v>
      </c>
      <c r="B3826">
        <v>2015</v>
      </c>
      <c r="C3826" t="b">
        <v>0</v>
      </c>
      <c r="D3826">
        <v>69</v>
      </c>
      <c r="E3826" t="s">
        <v>4590</v>
      </c>
      <c r="F3826" t="s">
        <v>8035</v>
      </c>
      <c r="G3826" t="s">
        <v>4590</v>
      </c>
    </row>
    <row r="3827" spans="1:7">
      <c r="A3827" t="s">
        <v>232</v>
      </c>
      <c r="B3827">
        <v>2015</v>
      </c>
      <c r="C3827" t="b">
        <v>0</v>
      </c>
      <c r="D3827">
        <v>70</v>
      </c>
      <c r="E3827" t="s">
        <v>4590</v>
      </c>
      <c r="F3827" t="s">
        <v>8036</v>
      </c>
      <c r="G3827" t="s">
        <v>4590</v>
      </c>
    </row>
    <row r="3828" spans="1:7">
      <c r="A3828" t="s">
        <v>232</v>
      </c>
      <c r="B3828">
        <v>2015</v>
      </c>
      <c r="C3828" t="b">
        <v>0</v>
      </c>
      <c r="D3828">
        <v>71</v>
      </c>
      <c r="E3828" t="s">
        <v>4590</v>
      </c>
      <c r="G3828" t="s">
        <v>4590</v>
      </c>
    </row>
    <row r="3829" spans="1:7">
      <c r="A3829" t="s">
        <v>232</v>
      </c>
      <c r="B3829">
        <v>2015</v>
      </c>
      <c r="C3829" t="b">
        <v>0</v>
      </c>
      <c r="D3829">
        <v>72</v>
      </c>
      <c r="E3829" t="s">
        <v>4590</v>
      </c>
      <c r="G3829" t="s">
        <v>4590</v>
      </c>
    </row>
    <row r="3830" spans="1:7">
      <c r="A3830" t="s">
        <v>232</v>
      </c>
      <c r="B3830">
        <v>2015</v>
      </c>
      <c r="C3830" t="b">
        <v>0</v>
      </c>
      <c r="D3830">
        <v>73</v>
      </c>
      <c r="E3830" t="s">
        <v>4590</v>
      </c>
      <c r="G3830" t="s">
        <v>4590</v>
      </c>
    </row>
    <row r="3831" spans="1:7">
      <c r="A3831" t="s">
        <v>232</v>
      </c>
      <c r="B3831">
        <v>2016</v>
      </c>
      <c r="C3831" t="b">
        <v>0</v>
      </c>
      <c r="D3831">
        <v>1</v>
      </c>
      <c r="E3831" t="s">
        <v>4590</v>
      </c>
      <c r="G3831" t="s">
        <v>4590</v>
      </c>
    </row>
    <row r="3832" spans="1:7">
      <c r="A3832" t="s">
        <v>232</v>
      </c>
      <c r="B3832">
        <v>2016</v>
      </c>
      <c r="C3832" t="b">
        <v>0</v>
      </c>
      <c r="D3832">
        <v>2</v>
      </c>
      <c r="E3832" t="s">
        <v>4590</v>
      </c>
      <c r="G3832" t="s">
        <v>4590</v>
      </c>
    </row>
    <row r="3833" spans="1:7">
      <c r="A3833" t="s">
        <v>232</v>
      </c>
      <c r="B3833">
        <v>2016</v>
      </c>
      <c r="C3833" t="b">
        <v>0</v>
      </c>
      <c r="D3833">
        <v>3</v>
      </c>
      <c r="E3833" t="s">
        <v>4590</v>
      </c>
      <c r="G3833" t="s">
        <v>4590</v>
      </c>
    </row>
    <row r="3834" spans="1:7">
      <c r="A3834" t="s">
        <v>232</v>
      </c>
      <c r="B3834">
        <v>2016</v>
      </c>
      <c r="C3834" t="b">
        <v>0</v>
      </c>
      <c r="D3834">
        <v>4</v>
      </c>
      <c r="E3834" t="s">
        <v>4590</v>
      </c>
      <c r="G3834" t="s">
        <v>4590</v>
      </c>
    </row>
    <row r="3835" spans="1:7">
      <c r="A3835" t="s">
        <v>232</v>
      </c>
      <c r="B3835">
        <v>2016</v>
      </c>
      <c r="C3835" t="b">
        <v>0</v>
      </c>
      <c r="D3835">
        <v>5</v>
      </c>
      <c r="E3835" t="s">
        <v>4590</v>
      </c>
      <c r="G3835" t="s">
        <v>4590</v>
      </c>
    </row>
    <row r="3836" spans="1:7">
      <c r="A3836" t="s">
        <v>232</v>
      </c>
      <c r="B3836">
        <v>2016</v>
      </c>
      <c r="C3836" t="b">
        <v>0</v>
      </c>
      <c r="D3836">
        <v>6</v>
      </c>
      <c r="E3836" t="s">
        <v>4590</v>
      </c>
      <c r="G3836" t="s">
        <v>4590</v>
      </c>
    </row>
    <row r="3837" spans="1:7">
      <c r="A3837" t="s">
        <v>232</v>
      </c>
      <c r="B3837">
        <v>2016</v>
      </c>
      <c r="C3837" t="b">
        <v>0</v>
      </c>
      <c r="D3837">
        <v>7</v>
      </c>
      <c r="E3837" t="s">
        <v>4590</v>
      </c>
      <c r="G3837" t="s">
        <v>4590</v>
      </c>
    </row>
    <row r="3838" spans="1:7">
      <c r="A3838" t="s">
        <v>232</v>
      </c>
      <c r="B3838">
        <v>2016</v>
      </c>
      <c r="C3838" t="b">
        <v>0</v>
      </c>
      <c r="D3838">
        <v>8</v>
      </c>
      <c r="E3838" t="s">
        <v>4590</v>
      </c>
      <c r="G3838" t="s">
        <v>4590</v>
      </c>
    </row>
    <row r="3839" spans="1:7">
      <c r="A3839" t="s">
        <v>232</v>
      </c>
      <c r="B3839">
        <v>2016</v>
      </c>
      <c r="C3839" t="b">
        <v>0</v>
      </c>
      <c r="D3839">
        <v>9</v>
      </c>
      <c r="E3839" t="s">
        <v>4590</v>
      </c>
      <c r="G3839" t="s">
        <v>4590</v>
      </c>
    </row>
    <row r="3840" spans="1:7">
      <c r="A3840" t="s">
        <v>232</v>
      </c>
      <c r="B3840">
        <v>2016</v>
      </c>
      <c r="C3840" t="b">
        <v>0</v>
      </c>
      <c r="D3840">
        <v>10</v>
      </c>
      <c r="E3840" t="s">
        <v>4590</v>
      </c>
      <c r="G3840" t="s">
        <v>4590</v>
      </c>
    </row>
    <row r="3841" spans="1:7">
      <c r="A3841" t="s">
        <v>232</v>
      </c>
      <c r="B3841">
        <v>2016</v>
      </c>
      <c r="C3841" t="b">
        <v>0</v>
      </c>
      <c r="D3841">
        <v>11</v>
      </c>
      <c r="E3841" t="s">
        <v>4590</v>
      </c>
      <c r="G3841" t="s">
        <v>4590</v>
      </c>
    </row>
    <row r="3842" spans="1:7">
      <c r="A3842" t="s">
        <v>232</v>
      </c>
      <c r="B3842">
        <v>2016</v>
      </c>
      <c r="C3842" t="b">
        <v>0</v>
      </c>
      <c r="D3842">
        <v>12</v>
      </c>
      <c r="E3842" t="s">
        <v>4590</v>
      </c>
      <c r="G3842" t="s">
        <v>4590</v>
      </c>
    </row>
    <row r="3843" spans="1:7">
      <c r="A3843" t="s">
        <v>232</v>
      </c>
      <c r="B3843">
        <v>2016</v>
      </c>
      <c r="C3843" t="b">
        <v>0</v>
      </c>
      <c r="D3843">
        <v>13</v>
      </c>
      <c r="E3843" t="s">
        <v>4590</v>
      </c>
      <c r="G3843" t="s">
        <v>4590</v>
      </c>
    </row>
    <row r="3844" spans="1:7">
      <c r="A3844" t="s">
        <v>232</v>
      </c>
      <c r="B3844">
        <v>2016</v>
      </c>
      <c r="C3844" t="b">
        <v>0</v>
      </c>
      <c r="D3844">
        <v>14</v>
      </c>
      <c r="E3844" t="s">
        <v>4590</v>
      </c>
      <c r="G3844" t="s">
        <v>4590</v>
      </c>
    </row>
    <row r="3845" spans="1:7">
      <c r="A3845" t="s">
        <v>232</v>
      </c>
      <c r="B3845">
        <v>2016</v>
      </c>
      <c r="C3845" t="b">
        <v>0</v>
      </c>
      <c r="D3845">
        <v>15</v>
      </c>
      <c r="E3845" t="s">
        <v>4590</v>
      </c>
      <c r="G3845" t="s">
        <v>4590</v>
      </c>
    </row>
    <row r="3846" spans="1:7">
      <c r="A3846" t="s">
        <v>232</v>
      </c>
      <c r="B3846">
        <v>2016</v>
      </c>
      <c r="C3846" t="b">
        <v>0</v>
      </c>
      <c r="D3846">
        <v>16</v>
      </c>
      <c r="E3846" t="s">
        <v>4590</v>
      </c>
      <c r="F3846" t="s">
        <v>8037</v>
      </c>
      <c r="G3846" t="s">
        <v>4590</v>
      </c>
    </row>
    <row r="3847" spans="1:7">
      <c r="A3847" t="s">
        <v>232</v>
      </c>
      <c r="B3847">
        <v>2016</v>
      </c>
      <c r="C3847" t="b">
        <v>0</v>
      </c>
      <c r="D3847">
        <v>17</v>
      </c>
      <c r="E3847" t="s">
        <v>4590</v>
      </c>
      <c r="G3847" t="s">
        <v>4590</v>
      </c>
    </row>
    <row r="3848" spans="1:7">
      <c r="A3848" t="s">
        <v>232</v>
      </c>
      <c r="B3848">
        <v>2016</v>
      </c>
      <c r="C3848" t="b">
        <v>0</v>
      </c>
      <c r="D3848">
        <v>18</v>
      </c>
      <c r="E3848" t="s">
        <v>4590</v>
      </c>
      <c r="G3848" t="s">
        <v>4590</v>
      </c>
    </row>
    <row r="3849" spans="1:7">
      <c r="A3849" t="s">
        <v>232</v>
      </c>
      <c r="B3849">
        <v>2016</v>
      </c>
      <c r="C3849" t="b">
        <v>0</v>
      </c>
      <c r="D3849">
        <v>19</v>
      </c>
      <c r="E3849" t="s">
        <v>4590</v>
      </c>
      <c r="G3849" t="s">
        <v>4590</v>
      </c>
    </row>
    <row r="3850" spans="1:7">
      <c r="A3850" t="s">
        <v>232</v>
      </c>
      <c r="B3850">
        <v>2016</v>
      </c>
      <c r="C3850" t="b">
        <v>0</v>
      </c>
      <c r="D3850">
        <v>20</v>
      </c>
      <c r="E3850" t="s">
        <v>4590</v>
      </c>
      <c r="F3850" t="s">
        <v>8038</v>
      </c>
      <c r="G3850" t="s">
        <v>4590</v>
      </c>
    </row>
    <row r="3851" spans="1:7">
      <c r="A3851" t="s">
        <v>232</v>
      </c>
      <c r="B3851">
        <v>2016</v>
      </c>
      <c r="C3851" t="b">
        <v>0</v>
      </c>
      <c r="D3851">
        <v>21</v>
      </c>
      <c r="E3851" t="s">
        <v>4590</v>
      </c>
      <c r="G3851" t="s">
        <v>4590</v>
      </c>
    </row>
    <row r="3852" spans="1:7">
      <c r="A3852" t="s">
        <v>232</v>
      </c>
      <c r="B3852">
        <v>2016</v>
      </c>
      <c r="C3852" t="b">
        <v>0</v>
      </c>
      <c r="D3852">
        <v>22</v>
      </c>
      <c r="E3852" t="s">
        <v>4590</v>
      </c>
      <c r="G3852" t="s">
        <v>4590</v>
      </c>
    </row>
    <row r="3853" spans="1:7">
      <c r="A3853" t="s">
        <v>232</v>
      </c>
      <c r="B3853">
        <v>2016</v>
      </c>
      <c r="C3853" t="b">
        <v>0</v>
      </c>
      <c r="D3853">
        <v>23</v>
      </c>
      <c r="E3853" t="s">
        <v>4590</v>
      </c>
      <c r="F3853" t="s">
        <v>8039</v>
      </c>
      <c r="G3853" t="s">
        <v>4590</v>
      </c>
    </row>
    <row r="3854" spans="1:7">
      <c r="A3854" t="s">
        <v>232</v>
      </c>
      <c r="B3854">
        <v>2016</v>
      </c>
      <c r="C3854" t="b">
        <v>0</v>
      </c>
      <c r="D3854">
        <v>24</v>
      </c>
      <c r="E3854" t="s">
        <v>4590</v>
      </c>
      <c r="G3854" t="s">
        <v>4590</v>
      </c>
    </row>
    <row r="3855" spans="1:7" ht="45">
      <c r="A3855" t="s">
        <v>232</v>
      </c>
      <c r="B3855">
        <v>2016</v>
      </c>
      <c r="C3855" t="b">
        <v>0</v>
      </c>
      <c r="D3855">
        <v>25</v>
      </c>
      <c r="E3855" s="8" t="s">
        <v>4590</v>
      </c>
      <c r="F3855" s="8"/>
      <c r="G3855" t="s">
        <v>4590</v>
      </c>
    </row>
    <row r="3856" spans="1:7">
      <c r="A3856" t="s">
        <v>232</v>
      </c>
      <c r="B3856">
        <v>2016</v>
      </c>
      <c r="C3856" t="b">
        <v>0</v>
      </c>
      <c r="D3856">
        <v>26</v>
      </c>
      <c r="E3856" t="s">
        <v>4590</v>
      </c>
      <c r="G3856" t="s">
        <v>4590</v>
      </c>
    </row>
    <row r="3857" spans="1:7">
      <c r="A3857" t="s">
        <v>232</v>
      </c>
      <c r="B3857">
        <v>2016</v>
      </c>
      <c r="C3857" t="b">
        <v>0</v>
      </c>
      <c r="D3857">
        <v>27</v>
      </c>
      <c r="E3857" t="s">
        <v>4590</v>
      </c>
      <c r="F3857" t="s">
        <v>8040</v>
      </c>
      <c r="G3857" t="s">
        <v>4590</v>
      </c>
    </row>
    <row r="3858" spans="1:7">
      <c r="A3858" t="s">
        <v>232</v>
      </c>
      <c r="B3858">
        <v>2016</v>
      </c>
      <c r="C3858" t="b">
        <v>0</v>
      </c>
      <c r="D3858">
        <v>28</v>
      </c>
      <c r="E3858" t="s">
        <v>4590</v>
      </c>
      <c r="G3858" t="s">
        <v>4590</v>
      </c>
    </row>
    <row r="3859" spans="1:7">
      <c r="A3859" t="s">
        <v>232</v>
      </c>
      <c r="B3859">
        <v>2016</v>
      </c>
      <c r="C3859" t="b">
        <v>0</v>
      </c>
      <c r="D3859">
        <v>29</v>
      </c>
      <c r="E3859" t="s">
        <v>4590</v>
      </c>
      <c r="G3859" t="s">
        <v>4590</v>
      </c>
    </row>
    <row r="3860" spans="1:7">
      <c r="A3860" t="s">
        <v>232</v>
      </c>
      <c r="B3860">
        <v>2016</v>
      </c>
      <c r="C3860" t="b">
        <v>0</v>
      </c>
      <c r="D3860">
        <v>30</v>
      </c>
      <c r="E3860" t="s">
        <v>4590</v>
      </c>
      <c r="G3860" t="s">
        <v>4590</v>
      </c>
    </row>
    <row r="3861" spans="1:7">
      <c r="A3861" t="s">
        <v>232</v>
      </c>
      <c r="B3861">
        <v>2016</v>
      </c>
      <c r="C3861" t="b">
        <v>0</v>
      </c>
      <c r="D3861">
        <v>31</v>
      </c>
      <c r="E3861" t="s">
        <v>4590</v>
      </c>
      <c r="G3861" t="s">
        <v>4590</v>
      </c>
    </row>
    <row r="3862" spans="1:7">
      <c r="A3862" t="s">
        <v>232</v>
      </c>
      <c r="B3862">
        <v>2016</v>
      </c>
      <c r="C3862" t="b">
        <v>0</v>
      </c>
      <c r="D3862">
        <v>32</v>
      </c>
      <c r="E3862" t="s">
        <v>4590</v>
      </c>
      <c r="G3862" t="s">
        <v>4590</v>
      </c>
    </row>
    <row r="3863" spans="1:7">
      <c r="A3863" t="s">
        <v>232</v>
      </c>
      <c r="B3863">
        <v>2016</v>
      </c>
      <c r="C3863" t="b">
        <v>0</v>
      </c>
      <c r="D3863">
        <v>33</v>
      </c>
      <c r="E3863" t="s">
        <v>4590</v>
      </c>
      <c r="G3863" t="s">
        <v>4590</v>
      </c>
    </row>
    <row r="3864" spans="1:7">
      <c r="A3864" t="s">
        <v>232</v>
      </c>
      <c r="B3864">
        <v>2016</v>
      </c>
      <c r="C3864" t="b">
        <v>0</v>
      </c>
      <c r="D3864">
        <v>34</v>
      </c>
      <c r="E3864" t="s">
        <v>4590</v>
      </c>
      <c r="G3864" t="s">
        <v>4590</v>
      </c>
    </row>
    <row r="3865" spans="1:7">
      <c r="A3865" t="s">
        <v>232</v>
      </c>
      <c r="B3865">
        <v>2016</v>
      </c>
      <c r="C3865" t="b">
        <v>0</v>
      </c>
      <c r="D3865">
        <v>35</v>
      </c>
      <c r="E3865" t="s">
        <v>4590</v>
      </c>
      <c r="G3865" t="s">
        <v>4590</v>
      </c>
    </row>
    <row r="3866" spans="1:7">
      <c r="A3866" t="s">
        <v>232</v>
      </c>
      <c r="B3866">
        <v>2016</v>
      </c>
      <c r="C3866" t="b">
        <v>0</v>
      </c>
      <c r="D3866">
        <v>36</v>
      </c>
      <c r="E3866" t="s">
        <v>4590</v>
      </c>
      <c r="G3866" t="s">
        <v>4590</v>
      </c>
    </row>
    <row r="3867" spans="1:7">
      <c r="A3867" t="s">
        <v>232</v>
      </c>
      <c r="B3867">
        <v>2016</v>
      </c>
      <c r="C3867" t="b">
        <v>0</v>
      </c>
      <c r="D3867">
        <v>37</v>
      </c>
      <c r="E3867" t="s">
        <v>4590</v>
      </c>
      <c r="G3867" t="s">
        <v>4590</v>
      </c>
    </row>
    <row r="3868" spans="1:7">
      <c r="A3868" t="s">
        <v>232</v>
      </c>
      <c r="B3868">
        <v>2016</v>
      </c>
      <c r="C3868" t="b">
        <v>0</v>
      </c>
      <c r="D3868">
        <v>38</v>
      </c>
      <c r="E3868" t="s">
        <v>4590</v>
      </c>
      <c r="G3868" t="s">
        <v>4590</v>
      </c>
    </row>
    <row r="3869" spans="1:7">
      <c r="A3869" t="s">
        <v>232</v>
      </c>
      <c r="B3869">
        <v>2016</v>
      </c>
      <c r="C3869" t="b">
        <v>0</v>
      </c>
      <c r="D3869">
        <v>39</v>
      </c>
      <c r="E3869" t="s">
        <v>4590</v>
      </c>
      <c r="F3869" t="s">
        <v>8041</v>
      </c>
      <c r="G3869" t="s">
        <v>4590</v>
      </c>
    </row>
    <row r="3870" spans="1:7">
      <c r="A3870" t="s">
        <v>232</v>
      </c>
      <c r="B3870">
        <v>2016</v>
      </c>
      <c r="C3870" t="b">
        <v>0</v>
      </c>
      <c r="D3870">
        <v>40</v>
      </c>
      <c r="E3870" t="s">
        <v>4590</v>
      </c>
      <c r="F3870" t="s">
        <v>8042</v>
      </c>
      <c r="G3870" t="s">
        <v>4590</v>
      </c>
    </row>
    <row r="3871" spans="1:7">
      <c r="A3871" t="s">
        <v>232</v>
      </c>
      <c r="B3871">
        <v>2016</v>
      </c>
      <c r="C3871" t="b">
        <v>0</v>
      </c>
      <c r="D3871">
        <v>41</v>
      </c>
      <c r="E3871" t="s">
        <v>4590</v>
      </c>
      <c r="G3871" t="s">
        <v>4590</v>
      </c>
    </row>
    <row r="3872" spans="1:7">
      <c r="A3872" t="s">
        <v>232</v>
      </c>
      <c r="B3872">
        <v>2016</v>
      </c>
      <c r="C3872" t="b">
        <v>0</v>
      </c>
      <c r="D3872">
        <v>42</v>
      </c>
      <c r="E3872" t="s">
        <v>4590</v>
      </c>
      <c r="F3872" t="s">
        <v>8043</v>
      </c>
      <c r="G3872" t="s">
        <v>4590</v>
      </c>
    </row>
    <row r="3873" spans="1:7">
      <c r="A3873" t="s">
        <v>232</v>
      </c>
      <c r="B3873">
        <v>2016</v>
      </c>
      <c r="C3873" t="b">
        <v>0</v>
      </c>
      <c r="D3873">
        <v>43</v>
      </c>
      <c r="E3873" t="s">
        <v>4590</v>
      </c>
      <c r="G3873" t="s">
        <v>4590</v>
      </c>
    </row>
    <row r="3874" spans="1:7">
      <c r="A3874" t="s">
        <v>232</v>
      </c>
      <c r="B3874">
        <v>2016</v>
      </c>
      <c r="C3874" t="b">
        <v>0</v>
      </c>
      <c r="D3874">
        <v>44</v>
      </c>
      <c r="E3874" t="s">
        <v>4590</v>
      </c>
      <c r="G3874" t="s">
        <v>4590</v>
      </c>
    </row>
    <row r="3875" spans="1:7">
      <c r="A3875" t="s">
        <v>232</v>
      </c>
      <c r="B3875">
        <v>2016</v>
      </c>
      <c r="C3875" t="b">
        <v>0</v>
      </c>
      <c r="D3875">
        <v>45</v>
      </c>
      <c r="E3875" t="s">
        <v>4590</v>
      </c>
      <c r="G3875" t="s">
        <v>4590</v>
      </c>
    </row>
    <row r="3876" spans="1:7">
      <c r="A3876" t="s">
        <v>232</v>
      </c>
      <c r="B3876">
        <v>2016</v>
      </c>
      <c r="C3876" t="b">
        <v>0</v>
      </c>
      <c r="D3876">
        <v>46</v>
      </c>
      <c r="E3876" t="s">
        <v>4590</v>
      </c>
      <c r="F3876" t="s">
        <v>8044</v>
      </c>
      <c r="G3876" t="s">
        <v>4590</v>
      </c>
    </row>
    <row r="3877" spans="1:7">
      <c r="A3877" t="s">
        <v>232</v>
      </c>
      <c r="B3877">
        <v>2016</v>
      </c>
      <c r="C3877" t="b">
        <v>0</v>
      </c>
      <c r="D3877">
        <v>47</v>
      </c>
      <c r="E3877" t="s">
        <v>4590</v>
      </c>
      <c r="F3877" t="s">
        <v>8045</v>
      </c>
      <c r="G3877" t="s">
        <v>4590</v>
      </c>
    </row>
    <row r="3878" spans="1:7">
      <c r="A3878" t="s">
        <v>232</v>
      </c>
      <c r="B3878">
        <v>2016</v>
      </c>
      <c r="C3878" t="b">
        <v>0</v>
      </c>
      <c r="D3878">
        <v>48</v>
      </c>
      <c r="E3878" t="s">
        <v>4590</v>
      </c>
      <c r="F3878" t="s">
        <v>7322</v>
      </c>
      <c r="G3878" t="s">
        <v>4590</v>
      </c>
    </row>
    <row r="3879" spans="1:7">
      <c r="A3879" t="s">
        <v>232</v>
      </c>
      <c r="B3879">
        <v>2016</v>
      </c>
      <c r="C3879" t="b">
        <v>0</v>
      </c>
      <c r="D3879">
        <v>49</v>
      </c>
      <c r="E3879" t="s">
        <v>4590</v>
      </c>
      <c r="G3879" t="s">
        <v>4590</v>
      </c>
    </row>
    <row r="3880" spans="1:7">
      <c r="A3880" t="s">
        <v>232</v>
      </c>
      <c r="B3880">
        <v>2016</v>
      </c>
      <c r="C3880" t="b">
        <v>0</v>
      </c>
      <c r="D3880">
        <v>50</v>
      </c>
      <c r="E3880" t="s">
        <v>4590</v>
      </c>
      <c r="G3880" t="s">
        <v>4590</v>
      </c>
    </row>
    <row r="3881" spans="1:7">
      <c r="A3881" t="s">
        <v>232</v>
      </c>
      <c r="B3881">
        <v>2016</v>
      </c>
      <c r="C3881" t="b">
        <v>0</v>
      </c>
      <c r="D3881">
        <v>51</v>
      </c>
      <c r="E3881" t="s">
        <v>4590</v>
      </c>
      <c r="F3881" t="s">
        <v>8031</v>
      </c>
      <c r="G3881" t="s">
        <v>4590</v>
      </c>
    </row>
    <row r="3882" spans="1:7">
      <c r="A3882" t="s">
        <v>232</v>
      </c>
      <c r="B3882">
        <v>2016</v>
      </c>
      <c r="C3882" t="b">
        <v>0</v>
      </c>
      <c r="D3882">
        <v>52</v>
      </c>
      <c r="E3882" t="s">
        <v>4590</v>
      </c>
      <c r="G3882" t="s">
        <v>4590</v>
      </c>
    </row>
    <row r="3883" spans="1:7">
      <c r="A3883" t="s">
        <v>232</v>
      </c>
      <c r="B3883">
        <v>2016</v>
      </c>
      <c r="C3883" t="b">
        <v>0</v>
      </c>
      <c r="D3883">
        <v>53</v>
      </c>
      <c r="E3883" t="s">
        <v>4590</v>
      </c>
      <c r="G3883" t="s">
        <v>4590</v>
      </c>
    </row>
    <row r="3884" spans="1:7">
      <c r="A3884" t="s">
        <v>232</v>
      </c>
      <c r="B3884">
        <v>2016</v>
      </c>
      <c r="C3884" t="b">
        <v>0</v>
      </c>
      <c r="D3884">
        <v>54</v>
      </c>
      <c r="E3884" t="s">
        <v>4590</v>
      </c>
      <c r="F3884" t="s">
        <v>8046</v>
      </c>
      <c r="G3884" t="s">
        <v>4590</v>
      </c>
    </row>
    <row r="3885" spans="1:7">
      <c r="A3885" t="s">
        <v>232</v>
      </c>
      <c r="B3885">
        <v>2016</v>
      </c>
      <c r="C3885" t="b">
        <v>0</v>
      </c>
      <c r="D3885">
        <v>55</v>
      </c>
      <c r="E3885" t="s">
        <v>4590</v>
      </c>
      <c r="G3885" t="s">
        <v>4590</v>
      </c>
    </row>
    <row r="3886" spans="1:7">
      <c r="A3886" t="s">
        <v>232</v>
      </c>
      <c r="B3886">
        <v>2016</v>
      </c>
      <c r="C3886" t="b">
        <v>0</v>
      </c>
      <c r="D3886">
        <v>56</v>
      </c>
      <c r="E3886" t="s">
        <v>4590</v>
      </c>
      <c r="G3886" t="s">
        <v>4590</v>
      </c>
    </row>
    <row r="3887" spans="1:7">
      <c r="A3887" t="s">
        <v>232</v>
      </c>
      <c r="B3887">
        <v>2016</v>
      </c>
      <c r="C3887" t="b">
        <v>0</v>
      </c>
      <c r="D3887">
        <v>57</v>
      </c>
      <c r="E3887" t="s">
        <v>4590</v>
      </c>
      <c r="G3887" t="s">
        <v>4590</v>
      </c>
    </row>
    <row r="3888" spans="1:7">
      <c r="A3888" t="s">
        <v>232</v>
      </c>
      <c r="B3888">
        <v>2016</v>
      </c>
      <c r="C3888" t="b">
        <v>0</v>
      </c>
      <c r="D3888">
        <v>58</v>
      </c>
      <c r="E3888" t="s">
        <v>4590</v>
      </c>
      <c r="G3888" t="s">
        <v>4590</v>
      </c>
    </row>
    <row r="3889" spans="1:7">
      <c r="A3889" t="s">
        <v>232</v>
      </c>
      <c r="B3889">
        <v>2016</v>
      </c>
      <c r="C3889" t="b">
        <v>0</v>
      </c>
      <c r="D3889">
        <v>59</v>
      </c>
      <c r="E3889" t="s">
        <v>4590</v>
      </c>
      <c r="F3889" t="s">
        <v>8047</v>
      </c>
      <c r="G3889" t="s">
        <v>4590</v>
      </c>
    </row>
    <row r="3890" spans="1:7">
      <c r="A3890" t="s">
        <v>232</v>
      </c>
      <c r="B3890">
        <v>2016</v>
      </c>
      <c r="C3890" t="b">
        <v>0</v>
      </c>
      <c r="D3890">
        <v>60</v>
      </c>
      <c r="E3890" t="s">
        <v>4590</v>
      </c>
      <c r="G3890" t="s">
        <v>4590</v>
      </c>
    </row>
    <row r="3891" spans="1:7">
      <c r="A3891" t="s">
        <v>232</v>
      </c>
      <c r="B3891">
        <v>2016</v>
      </c>
      <c r="C3891" t="b">
        <v>0</v>
      </c>
      <c r="D3891">
        <v>61</v>
      </c>
      <c r="E3891" t="s">
        <v>4590</v>
      </c>
      <c r="G3891" t="s">
        <v>4590</v>
      </c>
    </row>
    <row r="3892" spans="1:7">
      <c r="A3892" t="s">
        <v>232</v>
      </c>
      <c r="B3892">
        <v>2016</v>
      </c>
      <c r="C3892" t="b">
        <v>0</v>
      </c>
      <c r="D3892">
        <v>62</v>
      </c>
      <c r="E3892" t="s">
        <v>4590</v>
      </c>
      <c r="G3892" t="s">
        <v>4590</v>
      </c>
    </row>
    <row r="3893" spans="1:7">
      <c r="A3893" t="s">
        <v>232</v>
      </c>
      <c r="B3893">
        <v>2016</v>
      </c>
      <c r="C3893" t="b">
        <v>0</v>
      </c>
      <c r="D3893">
        <v>63</v>
      </c>
      <c r="E3893" t="s">
        <v>4590</v>
      </c>
      <c r="F3893" t="s">
        <v>8048</v>
      </c>
      <c r="G3893" t="s">
        <v>4590</v>
      </c>
    </row>
    <row r="3894" spans="1:7">
      <c r="A3894" t="s">
        <v>232</v>
      </c>
      <c r="B3894">
        <v>2016</v>
      </c>
      <c r="C3894" t="b">
        <v>0</v>
      </c>
      <c r="D3894">
        <v>64</v>
      </c>
      <c r="E3894" t="s">
        <v>4590</v>
      </c>
      <c r="G3894" t="s">
        <v>4590</v>
      </c>
    </row>
    <row r="3895" spans="1:7">
      <c r="A3895" t="s">
        <v>232</v>
      </c>
      <c r="B3895">
        <v>2016</v>
      </c>
      <c r="C3895" t="b">
        <v>0</v>
      </c>
      <c r="D3895">
        <v>65</v>
      </c>
      <c r="E3895" t="s">
        <v>4590</v>
      </c>
      <c r="G3895" t="s">
        <v>4590</v>
      </c>
    </row>
    <row r="3896" spans="1:7">
      <c r="A3896" t="s">
        <v>232</v>
      </c>
      <c r="B3896">
        <v>2016</v>
      </c>
      <c r="C3896" t="b">
        <v>0</v>
      </c>
      <c r="D3896">
        <v>66</v>
      </c>
      <c r="E3896" t="s">
        <v>4590</v>
      </c>
      <c r="G3896" t="s">
        <v>4590</v>
      </c>
    </row>
    <row r="3897" spans="1:7">
      <c r="A3897" t="s">
        <v>232</v>
      </c>
      <c r="B3897">
        <v>2016</v>
      </c>
      <c r="C3897" t="b">
        <v>0</v>
      </c>
      <c r="D3897">
        <v>67</v>
      </c>
      <c r="E3897" t="s">
        <v>4590</v>
      </c>
      <c r="F3897" t="s">
        <v>8049</v>
      </c>
      <c r="G3897" t="s">
        <v>4590</v>
      </c>
    </row>
    <row r="3898" spans="1:7">
      <c r="A3898" t="s">
        <v>232</v>
      </c>
      <c r="B3898">
        <v>2016</v>
      </c>
      <c r="C3898" t="b">
        <v>0</v>
      </c>
      <c r="D3898">
        <v>68</v>
      </c>
      <c r="E3898" t="s">
        <v>4590</v>
      </c>
      <c r="G3898" t="s">
        <v>4590</v>
      </c>
    </row>
    <row r="3899" spans="1:7">
      <c r="A3899" t="s">
        <v>232</v>
      </c>
      <c r="B3899">
        <v>2016</v>
      </c>
      <c r="C3899" t="b">
        <v>0</v>
      </c>
      <c r="D3899">
        <v>69</v>
      </c>
      <c r="E3899" t="s">
        <v>4590</v>
      </c>
      <c r="F3899" t="s">
        <v>8050</v>
      </c>
      <c r="G3899" t="s">
        <v>4590</v>
      </c>
    </row>
    <row r="3900" spans="1:7">
      <c r="A3900" t="s">
        <v>232</v>
      </c>
      <c r="B3900">
        <v>2016</v>
      </c>
      <c r="C3900" t="b">
        <v>0</v>
      </c>
      <c r="D3900">
        <v>70</v>
      </c>
      <c r="E3900" t="s">
        <v>4590</v>
      </c>
      <c r="F3900" t="s">
        <v>8051</v>
      </c>
      <c r="G3900" t="s">
        <v>4590</v>
      </c>
    </row>
    <row r="3901" spans="1:7">
      <c r="A3901" t="s">
        <v>232</v>
      </c>
      <c r="B3901">
        <v>2016</v>
      </c>
      <c r="C3901" t="b">
        <v>0</v>
      </c>
      <c r="D3901">
        <v>71</v>
      </c>
      <c r="E3901" t="s">
        <v>4590</v>
      </c>
      <c r="G3901" t="s">
        <v>4590</v>
      </c>
    </row>
    <row r="3902" spans="1:7">
      <c r="A3902" t="s">
        <v>232</v>
      </c>
      <c r="B3902">
        <v>2016</v>
      </c>
      <c r="C3902" t="b">
        <v>0</v>
      </c>
      <c r="D3902">
        <v>72</v>
      </c>
      <c r="E3902" t="s">
        <v>4590</v>
      </c>
      <c r="G3902" t="s">
        <v>4590</v>
      </c>
    </row>
    <row r="3903" spans="1:7">
      <c r="A3903" t="s">
        <v>232</v>
      </c>
      <c r="B3903">
        <v>2016</v>
      </c>
      <c r="C3903" t="b">
        <v>0</v>
      </c>
      <c r="D3903">
        <v>73</v>
      </c>
      <c r="E3903" t="s">
        <v>4590</v>
      </c>
      <c r="G3903" t="s">
        <v>4590</v>
      </c>
    </row>
    <row r="3904" spans="1:7">
      <c r="A3904" t="s">
        <v>239</v>
      </c>
      <c r="B3904">
        <v>2013</v>
      </c>
      <c r="C3904" t="b">
        <v>0</v>
      </c>
      <c r="D3904">
        <v>1</v>
      </c>
      <c r="E3904" t="s">
        <v>4590</v>
      </c>
      <c r="G3904" t="s">
        <v>4590</v>
      </c>
    </row>
    <row r="3905" spans="1:7">
      <c r="A3905" t="s">
        <v>239</v>
      </c>
      <c r="B3905">
        <v>2013</v>
      </c>
      <c r="C3905" t="b">
        <v>0</v>
      </c>
      <c r="D3905">
        <v>2</v>
      </c>
      <c r="E3905" t="s">
        <v>4590</v>
      </c>
      <c r="G3905" t="s">
        <v>4590</v>
      </c>
    </row>
    <row r="3906" spans="1:7">
      <c r="A3906" t="s">
        <v>239</v>
      </c>
      <c r="B3906">
        <v>2013</v>
      </c>
      <c r="C3906" t="b">
        <v>0</v>
      </c>
      <c r="D3906">
        <v>3</v>
      </c>
      <c r="E3906" t="s">
        <v>4590</v>
      </c>
      <c r="G3906" t="s">
        <v>4590</v>
      </c>
    </row>
    <row r="3907" spans="1:7">
      <c r="A3907" t="s">
        <v>239</v>
      </c>
      <c r="B3907">
        <v>2013</v>
      </c>
      <c r="C3907" t="b">
        <v>0</v>
      </c>
      <c r="D3907">
        <v>4</v>
      </c>
      <c r="E3907" t="s">
        <v>4590</v>
      </c>
      <c r="G3907" t="s">
        <v>4590</v>
      </c>
    </row>
    <row r="3908" spans="1:7">
      <c r="A3908" t="s">
        <v>239</v>
      </c>
      <c r="B3908">
        <v>2013</v>
      </c>
      <c r="C3908" t="b">
        <v>0</v>
      </c>
      <c r="D3908">
        <v>5</v>
      </c>
      <c r="E3908" t="s">
        <v>4590</v>
      </c>
      <c r="F3908" t="s">
        <v>8052</v>
      </c>
      <c r="G3908" t="s">
        <v>4590</v>
      </c>
    </row>
    <row r="3909" spans="1:7">
      <c r="A3909" t="s">
        <v>239</v>
      </c>
      <c r="B3909">
        <v>2013</v>
      </c>
      <c r="C3909" t="b">
        <v>0</v>
      </c>
      <c r="D3909">
        <v>6</v>
      </c>
      <c r="E3909" t="s">
        <v>4590</v>
      </c>
      <c r="F3909" t="s">
        <v>8053</v>
      </c>
      <c r="G3909" t="s">
        <v>4590</v>
      </c>
    </row>
    <row r="3910" spans="1:7">
      <c r="A3910" t="s">
        <v>239</v>
      </c>
      <c r="B3910">
        <v>2013</v>
      </c>
      <c r="C3910" t="b">
        <v>0</v>
      </c>
      <c r="D3910">
        <v>7</v>
      </c>
      <c r="E3910" t="s">
        <v>4590</v>
      </c>
      <c r="G3910" t="s">
        <v>4590</v>
      </c>
    </row>
    <row r="3911" spans="1:7">
      <c r="A3911" t="s">
        <v>239</v>
      </c>
      <c r="B3911">
        <v>2013</v>
      </c>
      <c r="C3911" t="b">
        <v>0</v>
      </c>
      <c r="D3911">
        <v>8</v>
      </c>
      <c r="E3911" t="s">
        <v>4590</v>
      </c>
      <c r="G3911" t="s">
        <v>4590</v>
      </c>
    </row>
    <row r="3912" spans="1:7">
      <c r="A3912" t="s">
        <v>239</v>
      </c>
      <c r="B3912">
        <v>2013</v>
      </c>
      <c r="C3912" t="b">
        <v>0</v>
      </c>
      <c r="D3912">
        <v>9</v>
      </c>
      <c r="E3912" t="s">
        <v>4590</v>
      </c>
      <c r="G3912" t="s">
        <v>4590</v>
      </c>
    </row>
    <row r="3913" spans="1:7">
      <c r="A3913" t="s">
        <v>239</v>
      </c>
      <c r="B3913">
        <v>2013</v>
      </c>
      <c r="C3913" t="b">
        <v>0</v>
      </c>
      <c r="D3913">
        <v>10</v>
      </c>
      <c r="E3913" t="s">
        <v>4590</v>
      </c>
      <c r="F3913" t="s">
        <v>8054</v>
      </c>
      <c r="G3913" t="s">
        <v>4590</v>
      </c>
    </row>
    <row r="3914" spans="1:7">
      <c r="A3914" t="s">
        <v>239</v>
      </c>
      <c r="B3914">
        <v>2013</v>
      </c>
      <c r="C3914" t="b">
        <v>0</v>
      </c>
      <c r="D3914">
        <v>11</v>
      </c>
      <c r="E3914" t="s">
        <v>4590</v>
      </c>
      <c r="G3914" t="s">
        <v>4590</v>
      </c>
    </row>
    <row r="3915" spans="1:7">
      <c r="A3915" t="s">
        <v>239</v>
      </c>
      <c r="B3915">
        <v>2013</v>
      </c>
      <c r="C3915" t="b">
        <v>0</v>
      </c>
      <c r="D3915">
        <v>12</v>
      </c>
      <c r="E3915" t="s">
        <v>4590</v>
      </c>
      <c r="G3915" t="s">
        <v>4590</v>
      </c>
    </row>
    <row r="3916" spans="1:7">
      <c r="A3916" t="s">
        <v>239</v>
      </c>
      <c r="B3916">
        <v>2013</v>
      </c>
      <c r="C3916" t="b">
        <v>0</v>
      </c>
      <c r="D3916">
        <v>13</v>
      </c>
      <c r="E3916" t="s">
        <v>4590</v>
      </c>
      <c r="G3916" t="s">
        <v>4590</v>
      </c>
    </row>
    <row r="3917" spans="1:7">
      <c r="A3917" t="s">
        <v>239</v>
      </c>
      <c r="B3917">
        <v>2014</v>
      </c>
      <c r="C3917" t="b">
        <v>0</v>
      </c>
      <c r="D3917">
        <v>1</v>
      </c>
      <c r="E3917" t="s">
        <v>4590</v>
      </c>
      <c r="F3917" t="s">
        <v>4712</v>
      </c>
      <c r="G3917" t="s">
        <v>4590</v>
      </c>
    </row>
    <row r="3918" spans="1:7">
      <c r="A3918" t="s">
        <v>239</v>
      </c>
      <c r="B3918">
        <v>2014</v>
      </c>
      <c r="C3918" t="b">
        <v>0</v>
      </c>
      <c r="D3918">
        <v>2</v>
      </c>
      <c r="E3918" t="s">
        <v>4590</v>
      </c>
      <c r="G3918" t="s">
        <v>4590</v>
      </c>
    </row>
    <row r="3919" spans="1:7">
      <c r="A3919" t="s">
        <v>239</v>
      </c>
      <c r="B3919">
        <v>2014</v>
      </c>
      <c r="C3919" t="b">
        <v>0</v>
      </c>
      <c r="D3919">
        <v>3</v>
      </c>
      <c r="E3919" t="s">
        <v>4590</v>
      </c>
      <c r="G3919" t="s">
        <v>4590</v>
      </c>
    </row>
    <row r="3920" spans="1:7">
      <c r="A3920" t="s">
        <v>239</v>
      </c>
      <c r="B3920">
        <v>2014</v>
      </c>
      <c r="C3920" t="b">
        <v>0</v>
      </c>
      <c r="D3920">
        <v>4</v>
      </c>
      <c r="E3920" t="s">
        <v>4590</v>
      </c>
      <c r="G3920" t="s">
        <v>4590</v>
      </c>
    </row>
    <row r="3921" spans="1:7">
      <c r="A3921" t="s">
        <v>239</v>
      </c>
      <c r="B3921">
        <v>2014</v>
      </c>
      <c r="C3921" t="b">
        <v>0</v>
      </c>
      <c r="D3921">
        <v>5</v>
      </c>
      <c r="E3921" t="s">
        <v>4590</v>
      </c>
      <c r="G3921" t="s">
        <v>4590</v>
      </c>
    </row>
    <row r="3922" spans="1:7">
      <c r="A3922" t="s">
        <v>239</v>
      </c>
      <c r="B3922">
        <v>2014</v>
      </c>
      <c r="C3922" t="b">
        <v>0</v>
      </c>
      <c r="D3922">
        <v>6</v>
      </c>
      <c r="E3922" t="s">
        <v>4590</v>
      </c>
      <c r="G3922" t="s">
        <v>4590</v>
      </c>
    </row>
    <row r="3923" spans="1:7">
      <c r="A3923" t="s">
        <v>239</v>
      </c>
      <c r="B3923">
        <v>2014</v>
      </c>
      <c r="C3923" t="b">
        <v>0</v>
      </c>
      <c r="D3923">
        <v>7</v>
      </c>
      <c r="E3923" t="s">
        <v>4590</v>
      </c>
      <c r="G3923" t="s">
        <v>4590</v>
      </c>
    </row>
    <row r="3924" spans="1:7">
      <c r="A3924" t="s">
        <v>239</v>
      </c>
      <c r="B3924">
        <v>2014</v>
      </c>
      <c r="C3924" t="b">
        <v>0</v>
      </c>
      <c r="D3924">
        <v>8</v>
      </c>
      <c r="E3924" t="s">
        <v>4590</v>
      </c>
      <c r="G3924" t="s">
        <v>4590</v>
      </c>
    </row>
    <row r="3925" spans="1:7">
      <c r="A3925" t="s">
        <v>239</v>
      </c>
      <c r="B3925">
        <v>2014</v>
      </c>
      <c r="C3925" t="b">
        <v>0</v>
      </c>
      <c r="D3925">
        <v>9</v>
      </c>
      <c r="E3925" t="s">
        <v>4590</v>
      </c>
      <c r="G3925" t="s">
        <v>4590</v>
      </c>
    </row>
    <row r="3926" spans="1:7">
      <c r="A3926" t="s">
        <v>239</v>
      </c>
      <c r="B3926">
        <v>2014</v>
      </c>
      <c r="C3926" t="b">
        <v>0</v>
      </c>
      <c r="D3926">
        <v>10</v>
      </c>
      <c r="E3926" t="s">
        <v>4590</v>
      </c>
      <c r="G3926" t="s">
        <v>4590</v>
      </c>
    </row>
    <row r="3927" spans="1:7">
      <c r="A3927" t="s">
        <v>239</v>
      </c>
      <c r="B3927">
        <v>2014</v>
      </c>
      <c r="C3927" t="b">
        <v>0</v>
      </c>
      <c r="D3927">
        <v>11</v>
      </c>
      <c r="E3927" t="s">
        <v>4590</v>
      </c>
      <c r="G3927" t="s">
        <v>4590</v>
      </c>
    </row>
    <row r="3928" spans="1:7" ht="45">
      <c r="A3928" t="s">
        <v>239</v>
      </c>
      <c r="B3928">
        <v>2014</v>
      </c>
      <c r="C3928" t="b">
        <v>0</v>
      </c>
      <c r="D3928">
        <v>12</v>
      </c>
      <c r="E3928" s="8" t="s">
        <v>4590</v>
      </c>
      <c r="F3928" s="8"/>
      <c r="G3928" t="s">
        <v>4590</v>
      </c>
    </row>
    <row r="3929" spans="1:7">
      <c r="A3929" t="s">
        <v>239</v>
      </c>
      <c r="B3929">
        <v>2014</v>
      </c>
      <c r="C3929" t="b">
        <v>0</v>
      </c>
      <c r="D3929">
        <v>13</v>
      </c>
      <c r="E3929" t="s">
        <v>4590</v>
      </c>
      <c r="G3929" t="s">
        <v>4590</v>
      </c>
    </row>
    <row r="3930" spans="1:7">
      <c r="A3930" t="s">
        <v>239</v>
      </c>
      <c r="B3930">
        <v>2014</v>
      </c>
      <c r="C3930" t="b">
        <v>0</v>
      </c>
      <c r="D3930">
        <v>14</v>
      </c>
      <c r="E3930" t="s">
        <v>4590</v>
      </c>
      <c r="G3930" t="s">
        <v>4590</v>
      </c>
    </row>
    <row r="3931" spans="1:7">
      <c r="A3931" t="s">
        <v>239</v>
      </c>
      <c r="B3931">
        <v>2014</v>
      </c>
      <c r="C3931" t="b">
        <v>0</v>
      </c>
      <c r="D3931">
        <v>15</v>
      </c>
      <c r="E3931" t="s">
        <v>4590</v>
      </c>
      <c r="F3931" t="s">
        <v>4713</v>
      </c>
      <c r="G3931" t="s">
        <v>4590</v>
      </c>
    </row>
    <row r="3932" spans="1:7">
      <c r="A3932" t="s">
        <v>239</v>
      </c>
      <c r="B3932">
        <v>2014</v>
      </c>
      <c r="C3932" t="b">
        <v>0</v>
      </c>
      <c r="D3932">
        <v>16</v>
      </c>
      <c r="E3932" t="s">
        <v>4590</v>
      </c>
      <c r="G3932" t="s">
        <v>4590</v>
      </c>
    </row>
    <row r="3933" spans="1:7">
      <c r="A3933" t="s">
        <v>239</v>
      </c>
      <c r="B3933">
        <v>2014</v>
      </c>
      <c r="C3933" t="b">
        <v>0</v>
      </c>
      <c r="D3933">
        <v>17</v>
      </c>
      <c r="E3933" t="s">
        <v>4590</v>
      </c>
      <c r="G3933" t="s">
        <v>4590</v>
      </c>
    </row>
    <row r="3934" spans="1:7">
      <c r="A3934" t="s">
        <v>239</v>
      </c>
      <c r="B3934">
        <v>2014</v>
      </c>
      <c r="C3934" t="b">
        <v>0</v>
      </c>
      <c r="D3934">
        <v>18</v>
      </c>
      <c r="E3934" t="s">
        <v>4590</v>
      </c>
      <c r="G3934" t="s">
        <v>4590</v>
      </c>
    </row>
    <row r="3935" spans="1:7">
      <c r="A3935" t="s">
        <v>239</v>
      </c>
      <c r="B3935">
        <v>2014</v>
      </c>
      <c r="C3935" t="b">
        <v>0</v>
      </c>
      <c r="D3935">
        <v>19</v>
      </c>
      <c r="E3935" t="s">
        <v>4590</v>
      </c>
      <c r="G3935" t="s">
        <v>4590</v>
      </c>
    </row>
    <row r="3936" spans="1:7">
      <c r="A3936" t="s">
        <v>239</v>
      </c>
      <c r="B3936">
        <v>2014</v>
      </c>
      <c r="C3936" t="b">
        <v>0</v>
      </c>
      <c r="D3936">
        <v>20</v>
      </c>
      <c r="E3936" t="s">
        <v>4590</v>
      </c>
      <c r="F3936" t="s">
        <v>4714</v>
      </c>
      <c r="G3936" t="s">
        <v>4590</v>
      </c>
    </row>
    <row r="3937" spans="1:7">
      <c r="A3937" t="s">
        <v>239</v>
      </c>
      <c r="B3937">
        <v>2014</v>
      </c>
      <c r="C3937" t="b">
        <v>0</v>
      </c>
      <c r="D3937">
        <v>21</v>
      </c>
      <c r="E3937" t="s">
        <v>4590</v>
      </c>
      <c r="G3937" t="s">
        <v>4590</v>
      </c>
    </row>
    <row r="3938" spans="1:7">
      <c r="A3938" t="s">
        <v>239</v>
      </c>
      <c r="B3938">
        <v>2014</v>
      </c>
      <c r="C3938" t="b">
        <v>0</v>
      </c>
      <c r="D3938">
        <v>22</v>
      </c>
      <c r="E3938" t="s">
        <v>4590</v>
      </c>
      <c r="G3938" t="s">
        <v>4590</v>
      </c>
    </row>
    <row r="3939" spans="1:7">
      <c r="A3939" t="s">
        <v>239</v>
      </c>
      <c r="B3939">
        <v>2014</v>
      </c>
      <c r="C3939" t="b">
        <v>0</v>
      </c>
      <c r="D3939">
        <v>23</v>
      </c>
      <c r="E3939" t="s">
        <v>4590</v>
      </c>
      <c r="G3939" t="s">
        <v>4590</v>
      </c>
    </row>
    <row r="3940" spans="1:7">
      <c r="A3940" t="s">
        <v>239</v>
      </c>
      <c r="B3940">
        <v>2014</v>
      </c>
      <c r="C3940" t="b">
        <v>0</v>
      </c>
      <c r="D3940">
        <v>24</v>
      </c>
      <c r="E3940" t="s">
        <v>4590</v>
      </c>
      <c r="G3940" t="s">
        <v>4590</v>
      </c>
    </row>
    <row r="3941" spans="1:7">
      <c r="A3941" t="s">
        <v>239</v>
      </c>
      <c r="B3941">
        <v>2014</v>
      </c>
      <c r="C3941" t="b">
        <v>0</v>
      </c>
      <c r="D3941">
        <v>25</v>
      </c>
      <c r="E3941" t="s">
        <v>4590</v>
      </c>
      <c r="G3941" t="s">
        <v>4590</v>
      </c>
    </row>
    <row r="3942" spans="1:7">
      <c r="A3942" t="s">
        <v>239</v>
      </c>
      <c r="B3942">
        <v>2014</v>
      </c>
      <c r="C3942" t="b">
        <v>0</v>
      </c>
      <c r="D3942">
        <v>26</v>
      </c>
      <c r="E3942" t="s">
        <v>4590</v>
      </c>
      <c r="G3942" t="s">
        <v>4590</v>
      </c>
    </row>
    <row r="3943" spans="1:7">
      <c r="A3943" t="s">
        <v>239</v>
      </c>
      <c r="B3943">
        <v>2014</v>
      </c>
      <c r="C3943" t="b">
        <v>0</v>
      </c>
      <c r="D3943">
        <v>27</v>
      </c>
      <c r="E3943" t="s">
        <v>4590</v>
      </c>
      <c r="G3943" t="s">
        <v>4590</v>
      </c>
    </row>
    <row r="3944" spans="1:7">
      <c r="A3944" t="s">
        <v>239</v>
      </c>
      <c r="B3944">
        <v>2014</v>
      </c>
      <c r="C3944" t="b">
        <v>0</v>
      </c>
      <c r="D3944">
        <v>28</v>
      </c>
      <c r="E3944" t="s">
        <v>4590</v>
      </c>
      <c r="G3944" t="s">
        <v>4590</v>
      </c>
    </row>
    <row r="3945" spans="1:7">
      <c r="A3945" t="s">
        <v>239</v>
      </c>
      <c r="B3945">
        <v>2014</v>
      </c>
      <c r="C3945" t="b">
        <v>0</v>
      </c>
      <c r="D3945">
        <v>29</v>
      </c>
      <c r="E3945" t="s">
        <v>4590</v>
      </c>
      <c r="G3945" t="s">
        <v>4590</v>
      </c>
    </row>
    <row r="3946" spans="1:7">
      <c r="A3946" t="s">
        <v>239</v>
      </c>
      <c r="B3946">
        <v>2014</v>
      </c>
      <c r="C3946" t="b">
        <v>0</v>
      </c>
      <c r="D3946">
        <v>30</v>
      </c>
      <c r="E3946" t="s">
        <v>4590</v>
      </c>
      <c r="G3946" t="s">
        <v>4590</v>
      </c>
    </row>
    <row r="3947" spans="1:7">
      <c r="A3947" t="s">
        <v>239</v>
      </c>
      <c r="B3947">
        <v>2014</v>
      </c>
      <c r="C3947" t="b">
        <v>0</v>
      </c>
      <c r="D3947">
        <v>31</v>
      </c>
      <c r="E3947" t="s">
        <v>4590</v>
      </c>
      <c r="G3947" t="s">
        <v>4590</v>
      </c>
    </row>
    <row r="3948" spans="1:7" ht="45">
      <c r="A3948" t="s">
        <v>239</v>
      </c>
      <c r="B3948">
        <v>2014</v>
      </c>
      <c r="C3948" t="b">
        <v>0</v>
      </c>
      <c r="D3948">
        <v>32</v>
      </c>
      <c r="E3948" s="8" t="s">
        <v>4590</v>
      </c>
      <c r="F3948" s="8"/>
      <c r="G3948" t="s">
        <v>4590</v>
      </c>
    </row>
    <row r="3949" spans="1:7">
      <c r="A3949" t="s">
        <v>239</v>
      </c>
      <c r="B3949">
        <v>2014</v>
      </c>
      <c r="C3949" t="b">
        <v>0</v>
      </c>
      <c r="D3949">
        <v>33</v>
      </c>
      <c r="E3949" t="s">
        <v>4590</v>
      </c>
      <c r="G3949" t="s">
        <v>4590</v>
      </c>
    </row>
    <row r="3950" spans="1:7">
      <c r="A3950" t="s">
        <v>239</v>
      </c>
      <c r="B3950">
        <v>2014</v>
      </c>
      <c r="C3950" t="b">
        <v>0</v>
      </c>
      <c r="D3950">
        <v>34</v>
      </c>
      <c r="E3950" t="s">
        <v>4590</v>
      </c>
      <c r="G3950" t="s">
        <v>4590</v>
      </c>
    </row>
    <row r="3951" spans="1:7">
      <c r="A3951" t="s">
        <v>239</v>
      </c>
      <c r="B3951">
        <v>2014</v>
      </c>
      <c r="C3951" t="b">
        <v>0</v>
      </c>
      <c r="D3951">
        <v>35</v>
      </c>
      <c r="E3951" t="s">
        <v>4590</v>
      </c>
      <c r="G3951" t="s">
        <v>4590</v>
      </c>
    </row>
    <row r="3952" spans="1:7">
      <c r="A3952" t="s">
        <v>239</v>
      </c>
      <c r="B3952">
        <v>2014</v>
      </c>
      <c r="C3952" t="b">
        <v>0</v>
      </c>
      <c r="D3952">
        <v>36</v>
      </c>
      <c r="E3952" t="s">
        <v>4590</v>
      </c>
      <c r="G3952" t="s">
        <v>4590</v>
      </c>
    </row>
    <row r="3953" spans="1:7">
      <c r="A3953" t="s">
        <v>239</v>
      </c>
      <c r="B3953">
        <v>2014</v>
      </c>
      <c r="C3953" t="b">
        <v>0</v>
      </c>
      <c r="D3953">
        <v>37</v>
      </c>
      <c r="E3953" t="s">
        <v>4590</v>
      </c>
      <c r="G3953" t="s">
        <v>4590</v>
      </c>
    </row>
    <row r="3954" spans="1:7">
      <c r="A3954" t="s">
        <v>239</v>
      </c>
      <c r="B3954">
        <v>2014</v>
      </c>
      <c r="C3954" t="b">
        <v>0</v>
      </c>
      <c r="D3954">
        <v>38</v>
      </c>
      <c r="E3954" t="s">
        <v>4590</v>
      </c>
      <c r="G3954" t="s">
        <v>4590</v>
      </c>
    </row>
    <row r="3955" spans="1:7">
      <c r="A3955" t="s">
        <v>239</v>
      </c>
      <c r="B3955">
        <v>2014</v>
      </c>
      <c r="C3955" t="b">
        <v>0</v>
      </c>
      <c r="D3955">
        <v>39</v>
      </c>
      <c r="E3955" t="s">
        <v>4590</v>
      </c>
      <c r="G3955" t="s">
        <v>4590</v>
      </c>
    </row>
    <row r="3956" spans="1:7">
      <c r="A3956" t="s">
        <v>239</v>
      </c>
      <c r="B3956">
        <v>2014</v>
      </c>
      <c r="C3956" t="b">
        <v>0</v>
      </c>
      <c r="D3956">
        <v>40</v>
      </c>
      <c r="E3956" t="s">
        <v>4590</v>
      </c>
      <c r="G3956" t="s">
        <v>4590</v>
      </c>
    </row>
    <row r="3957" spans="1:7">
      <c r="A3957" t="s">
        <v>239</v>
      </c>
      <c r="B3957">
        <v>2014</v>
      </c>
      <c r="C3957" t="b">
        <v>0</v>
      </c>
      <c r="D3957">
        <v>41</v>
      </c>
      <c r="E3957" t="s">
        <v>4590</v>
      </c>
      <c r="G3957" t="s">
        <v>4590</v>
      </c>
    </row>
    <row r="3958" spans="1:7">
      <c r="A3958" t="s">
        <v>239</v>
      </c>
      <c r="B3958">
        <v>2014</v>
      </c>
      <c r="C3958" t="b">
        <v>0</v>
      </c>
      <c r="D3958">
        <v>42</v>
      </c>
      <c r="E3958" t="s">
        <v>4590</v>
      </c>
      <c r="G3958" t="s">
        <v>4590</v>
      </c>
    </row>
    <row r="3959" spans="1:7">
      <c r="A3959" t="s">
        <v>239</v>
      </c>
      <c r="B3959">
        <v>2014</v>
      </c>
      <c r="C3959" t="b">
        <v>0</v>
      </c>
      <c r="D3959">
        <v>43</v>
      </c>
      <c r="E3959" t="s">
        <v>4590</v>
      </c>
      <c r="G3959" t="s">
        <v>4590</v>
      </c>
    </row>
    <row r="3960" spans="1:7" ht="45">
      <c r="A3960" t="s">
        <v>239</v>
      </c>
      <c r="B3960">
        <v>2014</v>
      </c>
      <c r="C3960" t="b">
        <v>0</v>
      </c>
      <c r="D3960">
        <v>44</v>
      </c>
      <c r="E3960" s="8" t="s">
        <v>4590</v>
      </c>
      <c r="F3960" s="8"/>
      <c r="G3960" t="s">
        <v>4590</v>
      </c>
    </row>
    <row r="3961" spans="1:7">
      <c r="A3961" t="s">
        <v>239</v>
      </c>
      <c r="B3961">
        <v>2014</v>
      </c>
      <c r="C3961" t="b">
        <v>0</v>
      </c>
      <c r="D3961">
        <v>45</v>
      </c>
      <c r="E3961" t="s">
        <v>4590</v>
      </c>
      <c r="G3961" t="s">
        <v>4590</v>
      </c>
    </row>
    <row r="3962" spans="1:7">
      <c r="A3962" t="s">
        <v>239</v>
      </c>
      <c r="B3962">
        <v>2014</v>
      </c>
      <c r="C3962" t="b">
        <v>0</v>
      </c>
      <c r="D3962">
        <v>46</v>
      </c>
      <c r="E3962" t="s">
        <v>4590</v>
      </c>
      <c r="F3962" t="s">
        <v>4715</v>
      </c>
      <c r="G3962" t="s">
        <v>4590</v>
      </c>
    </row>
    <row r="3963" spans="1:7">
      <c r="A3963" t="s">
        <v>239</v>
      </c>
      <c r="B3963">
        <v>2014</v>
      </c>
      <c r="C3963" t="b">
        <v>0</v>
      </c>
      <c r="D3963">
        <v>47</v>
      </c>
      <c r="E3963" t="s">
        <v>4590</v>
      </c>
      <c r="G3963" t="s">
        <v>4590</v>
      </c>
    </row>
    <row r="3964" spans="1:7">
      <c r="A3964" t="s">
        <v>239</v>
      </c>
      <c r="B3964">
        <v>2014</v>
      </c>
      <c r="C3964" t="b">
        <v>0</v>
      </c>
      <c r="D3964">
        <v>48</v>
      </c>
      <c r="E3964" t="s">
        <v>4590</v>
      </c>
      <c r="G3964" t="s">
        <v>4590</v>
      </c>
    </row>
    <row r="3965" spans="1:7">
      <c r="A3965" t="s">
        <v>239</v>
      </c>
      <c r="B3965">
        <v>2014</v>
      </c>
      <c r="C3965" t="b">
        <v>0</v>
      </c>
      <c r="D3965">
        <v>49</v>
      </c>
      <c r="E3965" t="s">
        <v>4590</v>
      </c>
      <c r="G3965" t="s">
        <v>4590</v>
      </c>
    </row>
    <row r="3966" spans="1:7">
      <c r="A3966" t="s">
        <v>239</v>
      </c>
      <c r="B3966">
        <v>2014</v>
      </c>
      <c r="C3966" t="b">
        <v>0</v>
      </c>
      <c r="D3966">
        <v>50</v>
      </c>
      <c r="E3966" t="s">
        <v>4590</v>
      </c>
      <c r="G3966" t="s">
        <v>4590</v>
      </c>
    </row>
    <row r="3967" spans="1:7">
      <c r="A3967" t="s">
        <v>239</v>
      </c>
      <c r="B3967">
        <v>2014</v>
      </c>
      <c r="C3967" t="b">
        <v>0</v>
      </c>
      <c r="D3967">
        <v>51</v>
      </c>
      <c r="E3967" t="s">
        <v>4590</v>
      </c>
      <c r="G3967" t="s">
        <v>4590</v>
      </c>
    </row>
    <row r="3968" spans="1:7">
      <c r="A3968" t="s">
        <v>239</v>
      </c>
      <c r="B3968">
        <v>2014</v>
      </c>
      <c r="C3968" t="b">
        <v>0</v>
      </c>
      <c r="D3968">
        <v>52</v>
      </c>
      <c r="E3968" t="s">
        <v>4590</v>
      </c>
      <c r="G3968" t="s">
        <v>4590</v>
      </c>
    </row>
    <row r="3969" spans="1:7">
      <c r="A3969" t="s">
        <v>239</v>
      </c>
      <c r="B3969">
        <v>2014</v>
      </c>
      <c r="C3969" t="b">
        <v>0</v>
      </c>
      <c r="D3969">
        <v>53</v>
      </c>
      <c r="E3969" t="s">
        <v>4590</v>
      </c>
      <c r="G3969" t="s">
        <v>4590</v>
      </c>
    </row>
    <row r="3970" spans="1:7">
      <c r="A3970" t="s">
        <v>239</v>
      </c>
      <c r="B3970">
        <v>2014</v>
      </c>
      <c r="C3970" t="b">
        <v>0</v>
      </c>
      <c r="D3970">
        <v>54</v>
      </c>
      <c r="E3970" t="s">
        <v>4590</v>
      </c>
      <c r="G3970" t="s">
        <v>4590</v>
      </c>
    </row>
    <row r="3971" spans="1:7">
      <c r="A3971" t="s">
        <v>239</v>
      </c>
      <c r="B3971">
        <v>2014</v>
      </c>
      <c r="C3971" t="b">
        <v>0</v>
      </c>
      <c r="D3971">
        <v>55</v>
      </c>
      <c r="E3971" t="s">
        <v>4590</v>
      </c>
      <c r="G3971" t="s">
        <v>4590</v>
      </c>
    </row>
    <row r="3972" spans="1:7">
      <c r="A3972" t="s">
        <v>239</v>
      </c>
      <c r="B3972">
        <v>2014</v>
      </c>
      <c r="C3972" t="b">
        <v>0</v>
      </c>
      <c r="D3972">
        <v>56</v>
      </c>
      <c r="E3972" t="s">
        <v>4590</v>
      </c>
      <c r="G3972" t="s">
        <v>4590</v>
      </c>
    </row>
    <row r="3973" spans="1:7">
      <c r="A3973" t="s">
        <v>239</v>
      </c>
      <c r="B3973">
        <v>2014</v>
      </c>
      <c r="C3973" t="b">
        <v>0</v>
      </c>
      <c r="D3973">
        <v>57</v>
      </c>
      <c r="E3973" t="s">
        <v>4590</v>
      </c>
      <c r="G3973" t="s">
        <v>4590</v>
      </c>
    </row>
    <row r="3974" spans="1:7">
      <c r="A3974" t="s">
        <v>239</v>
      </c>
      <c r="B3974">
        <v>2014</v>
      </c>
      <c r="C3974" t="b">
        <v>0</v>
      </c>
      <c r="D3974">
        <v>58</v>
      </c>
      <c r="E3974" t="s">
        <v>4590</v>
      </c>
      <c r="G3974" t="s">
        <v>4590</v>
      </c>
    </row>
    <row r="3975" spans="1:7">
      <c r="A3975" t="s">
        <v>239</v>
      </c>
      <c r="B3975">
        <v>2014</v>
      </c>
      <c r="C3975" t="b">
        <v>0</v>
      </c>
      <c r="D3975">
        <v>59</v>
      </c>
      <c r="E3975" t="s">
        <v>4590</v>
      </c>
      <c r="G3975" t="s">
        <v>4590</v>
      </c>
    </row>
    <row r="3976" spans="1:7">
      <c r="A3976" t="s">
        <v>239</v>
      </c>
      <c r="B3976">
        <v>2014</v>
      </c>
      <c r="C3976" t="b">
        <v>0</v>
      </c>
      <c r="D3976">
        <v>60</v>
      </c>
      <c r="E3976" t="s">
        <v>4590</v>
      </c>
      <c r="G3976" t="s">
        <v>4590</v>
      </c>
    </row>
    <row r="3977" spans="1:7">
      <c r="A3977" t="s">
        <v>239</v>
      </c>
      <c r="B3977">
        <v>2014</v>
      </c>
      <c r="C3977" t="b">
        <v>0</v>
      </c>
      <c r="D3977">
        <v>61</v>
      </c>
      <c r="E3977" t="s">
        <v>4590</v>
      </c>
      <c r="G3977" t="s">
        <v>4590</v>
      </c>
    </row>
    <row r="3978" spans="1:7">
      <c r="A3978" t="s">
        <v>239</v>
      </c>
      <c r="B3978">
        <v>2014</v>
      </c>
      <c r="C3978" t="b">
        <v>0</v>
      </c>
      <c r="D3978">
        <v>62</v>
      </c>
      <c r="E3978" t="s">
        <v>4590</v>
      </c>
      <c r="G3978" t="s">
        <v>4590</v>
      </c>
    </row>
    <row r="3979" spans="1:7">
      <c r="A3979" t="s">
        <v>239</v>
      </c>
      <c r="B3979">
        <v>2014</v>
      </c>
      <c r="C3979" t="b">
        <v>0</v>
      </c>
      <c r="D3979">
        <v>63</v>
      </c>
      <c r="E3979" t="s">
        <v>4590</v>
      </c>
      <c r="G3979" t="s">
        <v>4590</v>
      </c>
    </row>
    <row r="3980" spans="1:7">
      <c r="A3980" t="s">
        <v>239</v>
      </c>
      <c r="B3980">
        <v>2014</v>
      </c>
      <c r="C3980" t="b">
        <v>0</v>
      </c>
      <c r="D3980">
        <v>64</v>
      </c>
      <c r="E3980" t="s">
        <v>4590</v>
      </c>
      <c r="G3980" t="s">
        <v>4590</v>
      </c>
    </row>
    <row r="3981" spans="1:7">
      <c r="A3981" t="s">
        <v>239</v>
      </c>
      <c r="B3981">
        <v>2014</v>
      </c>
      <c r="C3981" t="b">
        <v>0</v>
      </c>
      <c r="D3981">
        <v>65</v>
      </c>
      <c r="E3981" t="s">
        <v>4590</v>
      </c>
      <c r="G3981" t="s">
        <v>4590</v>
      </c>
    </row>
    <row r="3982" spans="1:7">
      <c r="A3982" t="s">
        <v>239</v>
      </c>
      <c r="B3982">
        <v>2014</v>
      </c>
      <c r="C3982" t="b">
        <v>0</v>
      </c>
      <c r="D3982">
        <v>66</v>
      </c>
      <c r="E3982" t="s">
        <v>4590</v>
      </c>
      <c r="G3982" t="s">
        <v>4590</v>
      </c>
    </row>
    <row r="3983" spans="1:7">
      <c r="A3983" t="s">
        <v>239</v>
      </c>
      <c r="B3983">
        <v>2014</v>
      </c>
      <c r="C3983" t="b">
        <v>0</v>
      </c>
      <c r="D3983">
        <v>67</v>
      </c>
      <c r="E3983" t="s">
        <v>4590</v>
      </c>
      <c r="G3983" t="s">
        <v>4590</v>
      </c>
    </row>
    <row r="3984" spans="1:7">
      <c r="A3984" t="s">
        <v>239</v>
      </c>
      <c r="B3984">
        <v>2014</v>
      </c>
      <c r="C3984" t="b">
        <v>0</v>
      </c>
      <c r="D3984">
        <v>68</v>
      </c>
      <c r="E3984" t="s">
        <v>4590</v>
      </c>
      <c r="G3984" t="s">
        <v>4590</v>
      </c>
    </row>
    <row r="3985" spans="1:7">
      <c r="A3985" t="s">
        <v>239</v>
      </c>
      <c r="B3985">
        <v>2014</v>
      </c>
      <c r="C3985" t="b">
        <v>0</v>
      </c>
      <c r="D3985">
        <v>69</v>
      </c>
      <c r="E3985" t="s">
        <v>4590</v>
      </c>
      <c r="G3985" t="s">
        <v>4590</v>
      </c>
    </row>
    <row r="3986" spans="1:7">
      <c r="A3986" t="s">
        <v>239</v>
      </c>
      <c r="B3986">
        <v>2014</v>
      </c>
      <c r="C3986" t="b">
        <v>0</v>
      </c>
      <c r="D3986">
        <v>70</v>
      </c>
      <c r="E3986" t="s">
        <v>4590</v>
      </c>
      <c r="G3986" t="s">
        <v>4590</v>
      </c>
    </row>
    <row r="3987" spans="1:7">
      <c r="A3987" t="s">
        <v>239</v>
      </c>
      <c r="B3987">
        <v>2014</v>
      </c>
      <c r="C3987" t="b">
        <v>0</v>
      </c>
      <c r="D3987">
        <v>71</v>
      </c>
      <c r="E3987" t="s">
        <v>4590</v>
      </c>
      <c r="G3987" t="s">
        <v>4590</v>
      </c>
    </row>
    <row r="3988" spans="1:7">
      <c r="A3988" t="s">
        <v>239</v>
      </c>
      <c r="B3988">
        <v>2014</v>
      </c>
      <c r="C3988" t="b">
        <v>0</v>
      </c>
      <c r="D3988">
        <v>72</v>
      </c>
      <c r="E3988" t="s">
        <v>4590</v>
      </c>
      <c r="G3988" t="s">
        <v>4590</v>
      </c>
    </row>
    <row r="3989" spans="1:7">
      <c r="A3989" t="s">
        <v>239</v>
      </c>
      <c r="B3989">
        <v>2014</v>
      </c>
      <c r="C3989" t="b">
        <v>0</v>
      </c>
      <c r="D3989">
        <v>73</v>
      </c>
      <c r="E3989" t="s">
        <v>4590</v>
      </c>
      <c r="G3989" t="s">
        <v>4590</v>
      </c>
    </row>
    <row r="3990" spans="1:7">
      <c r="A3990" t="s">
        <v>239</v>
      </c>
      <c r="B3990">
        <v>2015</v>
      </c>
      <c r="C3990" t="b">
        <v>0</v>
      </c>
      <c r="D3990">
        <v>1</v>
      </c>
      <c r="E3990" t="s">
        <v>4590</v>
      </c>
      <c r="F3990" t="s">
        <v>8055</v>
      </c>
      <c r="G3990" t="s">
        <v>4590</v>
      </c>
    </row>
    <row r="3991" spans="1:7">
      <c r="A3991" t="s">
        <v>239</v>
      </c>
      <c r="B3991">
        <v>2015</v>
      </c>
      <c r="C3991" t="b">
        <v>0</v>
      </c>
      <c r="D3991">
        <v>2</v>
      </c>
      <c r="E3991" t="s">
        <v>4590</v>
      </c>
      <c r="G3991" t="s">
        <v>4590</v>
      </c>
    </row>
    <row r="3992" spans="1:7">
      <c r="A3992" t="s">
        <v>239</v>
      </c>
      <c r="B3992">
        <v>2015</v>
      </c>
      <c r="C3992" t="b">
        <v>0</v>
      </c>
      <c r="D3992">
        <v>3</v>
      </c>
      <c r="E3992" t="s">
        <v>4590</v>
      </c>
      <c r="G3992" t="s">
        <v>4590</v>
      </c>
    </row>
    <row r="3993" spans="1:7">
      <c r="A3993" t="s">
        <v>239</v>
      </c>
      <c r="B3993">
        <v>2015</v>
      </c>
      <c r="C3993" t="b">
        <v>0</v>
      </c>
      <c r="D3993">
        <v>4</v>
      </c>
      <c r="E3993" t="s">
        <v>4590</v>
      </c>
      <c r="G3993" t="s">
        <v>4590</v>
      </c>
    </row>
    <row r="3994" spans="1:7">
      <c r="A3994" t="s">
        <v>239</v>
      </c>
      <c r="B3994">
        <v>2015</v>
      </c>
      <c r="C3994" t="b">
        <v>0</v>
      </c>
      <c r="D3994">
        <v>5</v>
      </c>
      <c r="E3994" t="s">
        <v>4590</v>
      </c>
      <c r="G3994" t="s">
        <v>4590</v>
      </c>
    </row>
    <row r="3995" spans="1:7">
      <c r="A3995" t="s">
        <v>239</v>
      </c>
      <c r="B3995">
        <v>2015</v>
      </c>
      <c r="C3995" t="b">
        <v>0</v>
      </c>
      <c r="D3995">
        <v>6</v>
      </c>
      <c r="E3995" t="s">
        <v>4590</v>
      </c>
      <c r="G3995" t="s">
        <v>4590</v>
      </c>
    </row>
    <row r="3996" spans="1:7">
      <c r="A3996" t="s">
        <v>239</v>
      </c>
      <c r="B3996">
        <v>2015</v>
      </c>
      <c r="C3996" t="b">
        <v>0</v>
      </c>
      <c r="D3996">
        <v>7</v>
      </c>
      <c r="E3996" t="s">
        <v>4590</v>
      </c>
      <c r="G3996" t="s">
        <v>4590</v>
      </c>
    </row>
    <row r="3997" spans="1:7">
      <c r="A3997" t="s">
        <v>239</v>
      </c>
      <c r="B3997">
        <v>2015</v>
      </c>
      <c r="C3997" t="b">
        <v>0</v>
      </c>
      <c r="D3997">
        <v>8</v>
      </c>
      <c r="E3997" t="s">
        <v>4590</v>
      </c>
      <c r="G3997" t="s">
        <v>4590</v>
      </c>
    </row>
    <row r="3998" spans="1:7">
      <c r="A3998" t="s">
        <v>239</v>
      </c>
      <c r="B3998">
        <v>2015</v>
      </c>
      <c r="C3998" t="b">
        <v>0</v>
      </c>
      <c r="D3998">
        <v>9</v>
      </c>
      <c r="E3998" t="s">
        <v>4590</v>
      </c>
      <c r="G3998" t="s">
        <v>4590</v>
      </c>
    </row>
    <row r="3999" spans="1:7">
      <c r="A3999" t="s">
        <v>239</v>
      </c>
      <c r="B3999">
        <v>2015</v>
      </c>
      <c r="C3999" t="b">
        <v>0</v>
      </c>
      <c r="D3999">
        <v>10</v>
      </c>
      <c r="E3999" t="s">
        <v>4590</v>
      </c>
      <c r="G3999" t="s">
        <v>4590</v>
      </c>
    </row>
    <row r="4000" spans="1:7">
      <c r="A4000" t="s">
        <v>239</v>
      </c>
      <c r="B4000">
        <v>2015</v>
      </c>
      <c r="C4000" t="b">
        <v>0</v>
      </c>
      <c r="D4000">
        <v>11</v>
      </c>
      <c r="E4000" t="s">
        <v>4590</v>
      </c>
      <c r="G4000" t="s">
        <v>4590</v>
      </c>
    </row>
    <row r="4001" spans="1:7">
      <c r="A4001" t="s">
        <v>239</v>
      </c>
      <c r="B4001">
        <v>2015</v>
      </c>
      <c r="C4001" t="b">
        <v>0</v>
      </c>
      <c r="D4001">
        <v>12</v>
      </c>
      <c r="E4001" t="s">
        <v>4590</v>
      </c>
      <c r="G4001" t="s">
        <v>4590</v>
      </c>
    </row>
    <row r="4002" spans="1:7">
      <c r="A4002" t="s">
        <v>239</v>
      </c>
      <c r="B4002">
        <v>2015</v>
      </c>
      <c r="C4002" t="b">
        <v>0</v>
      </c>
      <c r="D4002">
        <v>13</v>
      </c>
      <c r="E4002" t="s">
        <v>4590</v>
      </c>
      <c r="G4002" t="s">
        <v>4590</v>
      </c>
    </row>
    <row r="4003" spans="1:7">
      <c r="A4003" t="s">
        <v>239</v>
      </c>
      <c r="B4003">
        <v>2015</v>
      </c>
      <c r="C4003" t="b">
        <v>0</v>
      </c>
      <c r="D4003">
        <v>14</v>
      </c>
      <c r="E4003" t="s">
        <v>4590</v>
      </c>
      <c r="G4003" t="s">
        <v>4590</v>
      </c>
    </row>
    <row r="4004" spans="1:7">
      <c r="A4004" t="s">
        <v>239</v>
      </c>
      <c r="B4004">
        <v>2015</v>
      </c>
      <c r="C4004" t="b">
        <v>0</v>
      </c>
      <c r="D4004">
        <v>15</v>
      </c>
      <c r="E4004" t="s">
        <v>4590</v>
      </c>
      <c r="F4004" t="s">
        <v>8056</v>
      </c>
      <c r="G4004" t="s">
        <v>4590</v>
      </c>
    </row>
    <row r="4005" spans="1:7">
      <c r="A4005" t="s">
        <v>239</v>
      </c>
      <c r="B4005">
        <v>2015</v>
      </c>
      <c r="C4005" t="b">
        <v>0</v>
      </c>
      <c r="D4005">
        <v>16</v>
      </c>
      <c r="E4005" t="s">
        <v>4590</v>
      </c>
      <c r="G4005" t="s">
        <v>4590</v>
      </c>
    </row>
    <row r="4006" spans="1:7">
      <c r="A4006" t="s">
        <v>239</v>
      </c>
      <c r="B4006">
        <v>2015</v>
      </c>
      <c r="C4006" t="b">
        <v>0</v>
      </c>
      <c r="D4006">
        <v>17</v>
      </c>
      <c r="E4006" t="s">
        <v>4590</v>
      </c>
      <c r="F4006" t="s">
        <v>8057</v>
      </c>
      <c r="G4006" t="s">
        <v>4590</v>
      </c>
    </row>
    <row r="4007" spans="1:7">
      <c r="A4007" t="s">
        <v>239</v>
      </c>
      <c r="B4007">
        <v>2015</v>
      </c>
      <c r="C4007" t="b">
        <v>0</v>
      </c>
      <c r="D4007">
        <v>18</v>
      </c>
      <c r="E4007" t="s">
        <v>4590</v>
      </c>
      <c r="G4007" t="s">
        <v>4590</v>
      </c>
    </row>
    <row r="4008" spans="1:7">
      <c r="A4008" t="s">
        <v>239</v>
      </c>
      <c r="B4008">
        <v>2015</v>
      </c>
      <c r="C4008" t="b">
        <v>0</v>
      </c>
      <c r="D4008">
        <v>19</v>
      </c>
      <c r="E4008" t="s">
        <v>4590</v>
      </c>
      <c r="G4008" t="s">
        <v>4590</v>
      </c>
    </row>
    <row r="4009" spans="1:7">
      <c r="A4009" t="s">
        <v>239</v>
      </c>
      <c r="B4009">
        <v>2015</v>
      </c>
      <c r="C4009" t="b">
        <v>0</v>
      </c>
      <c r="D4009">
        <v>20</v>
      </c>
      <c r="E4009" t="s">
        <v>4590</v>
      </c>
      <c r="F4009" t="s">
        <v>8058</v>
      </c>
      <c r="G4009" t="s">
        <v>4590</v>
      </c>
    </row>
    <row r="4010" spans="1:7">
      <c r="A4010" t="s">
        <v>239</v>
      </c>
      <c r="B4010">
        <v>2015</v>
      </c>
      <c r="C4010" t="b">
        <v>0</v>
      </c>
      <c r="D4010">
        <v>21</v>
      </c>
      <c r="E4010" t="s">
        <v>4590</v>
      </c>
      <c r="F4010" t="s">
        <v>8059</v>
      </c>
      <c r="G4010" t="s">
        <v>4590</v>
      </c>
    </row>
    <row r="4011" spans="1:7">
      <c r="A4011" t="s">
        <v>239</v>
      </c>
      <c r="B4011">
        <v>2015</v>
      </c>
      <c r="C4011" t="b">
        <v>0</v>
      </c>
      <c r="D4011">
        <v>22</v>
      </c>
      <c r="E4011" t="s">
        <v>4590</v>
      </c>
      <c r="G4011" t="s">
        <v>4590</v>
      </c>
    </row>
    <row r="4012" spans="1:7">
      <c r="A4012" t="s">
        <v>239</v>
      </c>
      <c r="B4012">
        <v>2015</v>
      </c>
      <c r="C4012" t="b">
        <v>0</v>
      </c>
      <c r="D4012">
        <v>23</v>
      </c>
      <c r="E4012" t="s">
        <v>4590</v>
      </c>
      <c r="G4012" t="s">
        <v>4590</v>
      </c>
    </row>
    <row r="4013" spans="1:7">
      <c r="A4013" t="s">
        <v>239</v>
      </c>
      <c r="B4013">
        <v>2015</v>
      </c>
      <c r="C4013" t="b">
        <v>0</v>
      </c>
      <c r="D4013">
        <v>24</v>
      </c>
      <c r="E4013" t="s">
        <v>4590</v>
      </c>
      <c r="G4013" t="s">
        <v>4590</v>
      </c>
    </row>
    <row r="4014" spans="1:7">
      <c r="A4014" t="s">
        <v>239</v>
      </c>
      <c r="B4014">
        <v>2015</v>
      </c>
      <c r="C4014" t="b">
        <v>0</v>
      </c>
      <c r="D4014">
        <v>25</v>
      </c>
      <c r="E4014" t="s">
        <v>4590</v>
      </c>
      <c r="G4014" t="s">
        <v>4590</v>
      </c>
    </row>
    <row r="4015" spans="1:7">
      <c r="A4015" t="s">
        <v>239</v>
      </c>
      <c r="B4015">
        <v>2015</v>
      </c>
      <c r="C4015" t="b">
        <v>0</v>
      </c>
      <c r="D4015">
        <v>26</v>
      </c>
      <c r="E4015" t="s">
        <v>4590</v>
      </c>
      <c r="G4015" t="s">
        <v>4590</v>
      </c>
    </row>
    <row r="4016" spans="1:7">
      <c r="A4016" t="s">
        <v>239</v>
      </c>
      <c r="B4016">
        <v>2015</v>
      </c>
      <c r="C4016" t="b">
        <v>0</v>
      </c>
      <c r="D4016">
        <v>27</v>
      </c>
      <c r="E4016" t="s">
        <v>4590</v>
      </c>
      <c r="G4016" t="s">
        <v>4590</v>
      </c>
    </row>
    <row r="4017" spans="1:7">
      <c r="A4017" t="s">
        <v>239</v>
      </c>
      <c r="B4017">
        <v>2015</v>
      </c>
      <c r="C4017" t="b">
        <v>0</v>
      </c>
      <c r="D4017">
        <v>28</v>
      </c>
      <c r="E4017" t="s">
        <v>4590</v>
      </c>
      <c r="G4017" t="s">
        <v>4590</v>
      </c>
    </row>
    <row r="4018" spans="1:7">
      <c r="A4018" t="s">
        <v>239</v>
      </c>
      <c r="B4018">
        <v>2015</v>
      </c>
      <c r="C4018" t="b">
        <v>0</v>
      </c>
      <c r="D4018">
        <v>29</v>
      </c>
      <c r="E4018" t="s">
        <v>4590</v>
      </c>
      <c r="G4018" t="s">
        <v>4590</v>
      </c>
    </row>
    <row r="4019" spans="1:7">
      <c r="A4019" t="s">
        <v>239</v>
      </c>
      <c r="B4019">
        <v>2015</v>
      </c>
      <c r="C4019" t="b">
        <v>0</v>
      </c>
      <c r="D4019">
        <v>30</v>
      </c>
      <c r="E4019" t="s">
        <v>4590</v>
      </c>
      <c r="G4019" t="s">
        <v>4590</v>
      </c>
    </row>
    <row r="4020" spans="1:7">
      <c r="A4020" t="s">
        <v>239</v>
      </c>
      <c r="B4020">
        <v>2015</v>
      </c>
      <c r="C4020" t="b">
        <v>0</v>
      </c>
      <c r="D4020">
        <v>31</v>
      </c>
      <c r="E4020" t="s">
        <v>4590</v>
      </c>
      <c r="G4020" t="s">
        <v>4590</v>
      </c>
    </row>
    <row r="4021" spans="1:7">
      <c r="A4021" t="s">
        <v>239</v>
      </c>
      <c r="B4021">
        <v>2015</v>
      </c>
      <c r="C4021" t="b">
        <v>0</v>
      </c>
      <c r="D4021">
        <v>32</v>
      </c>
      <c r="E4021" t="s">
        <v>4590</v>
      </c>
      <c r="G4021" t="s">
        <v>4590</v>
      </c>
    </row>
    <row r="4022" spans="1:7">
      <c r="A4022" t="s">
        <v>239</v>
      </c>
      <c r="B4022">
        <v>2015</v>
      </c>
      <c r="C4022" t="b">
        <v>0</v>
      </c>
      <c r="D4022">
        <v>33</v>
      </c>
      <c r="E4022" t="s">
        <v>4590</v>
      </c>
      <c r="G4022" t="s">
        <v>4590</v>
      </c>
    </row>
    <row r="4023" spans="1:7">
      <c r="A4023" t="s">
        <v>239</v>
      </c>
      <c r="B4023">
        <v>2015</v>
      </c>
      <c r="C4023" t="b">
        <v>0</v>
      </c>
      <c r="D4023">
        <v>34</v>
      </c>
      <c r="E4023" t="s">
        <v>4590</v>
      </c>
      <c r="G4023" t="s">
        <v>4590</v>
      </c>
    </row>
    <row r="4024" spans="1:7">
      <c r="A4024" t="s">
        <v>239</v>
      </c>
      <c r="B4024">
        <v>2015</v>
      </c>
      <c r="C4024" t="b">
        <v>0</v>
      </c>
      <c r="D4024">
        <v>35</v>
      </c>
      <c r="E4024" t="s">
        <v>4590</v>
      </c>
      <c r="G4024" t="s">
        <v>4590</v>
      </c>
    </row>
    <row r="4025" spans="1:7">
      <c r="A4025" t="s">
        <v>239</v>
      </c>
      <c r="B4025">
        <v>2015</v>
      </c>
      <c r="C4025" t="b">
        <v>0</v>
      </c>
      <c r="D4025">
        <v>36</v>
      </c>
      <c r="E4025" t="s">
        <v>4590</v>
      </c>
      <c r="G4025" t="s">
        <v>4590</v>
      </c>
    </row>
    <row r="4026" spans="1:7">
      <c r="A4026" t="s">
        <v>239</v>
      </c>
      <c r="B4026">
        <v>2015</v>
      </c>
      <c r="C4026" t="b">
        <v>0</v>
      </c>
      <c r="D4026">
        <v>37</v>
      </c>
      <c r="E4026" t="s">
        <v>4590</v>
      </c>
      <c r="G4026" t="s">
        <v>4590</v>
      </c>
    </row>
    <row r="4027" spans="1:7">
      <c r="A4027" t="s">
        <v>239</v>
      </c>
      <c r="B4027">
        <v>2015</v>
      </c>
      <c r="C4027" t="b">
        <v>0</v>
      </c>
      <c r="D4027">
        <v>38</v>
      </c>
      <c r="E4027" t="s">
        <v>4590</v>
      </c>
      <c r="G4027" t="s">
        <v>4590</v>
      </c>
    </row>
    <row r="4028" spans="1:7">
      <c r="A4028" t="s">
        <v>239</v>
      </c>
      <c r="B4028">
        <v>2015</v>
      </c>
      <c r="C4028" t="b">
        <v>0</v>
      </c>
      <c r="D4028">
        <v>39</v>
      </c>
      <c r="E4028" t="s">
        <v>4590</v>
      </c>
      <c r="G4028" t="s">
        <v>4590</v>
      </c>
    </row>
    <row r="4029" spans="1:7">
      <c r="A4029" t="s">
        <v>239</v>
      </c>
      <c r="B4029">
        <v>2015</v>
      </c>
      <c r="C4029" t="b">
        <v>0</v>
      </c>
      <c r="D4029">
        <v>40</v>
      </c>
      <c r="E4029" t="s">
        <v>4590</v>
      </c>
      <c r="G4029" t="s">
        <v>4590</v>
      </c>
    </row>
    <row r="4030" spans="1:7">
      <c r="A4030" t="s">
        <v>239</v>
      </c>
      <c r="B4030">
        <v>2015</v>
      </c>
      <c r="C4030" t="b">
        <v>0</v>
      </c>
      <c r="D4030">
        <v>41</v>
      </c>
      <c r="E4030" t="s">
        <v>4590</v>
      </c>
      <c r="G4030" t="s">
        <v>4590</v>
      </c>
    </row>
    <row r="4031" spans="1:7">
      <c r="A4031" t="s">
        <v>239</v>
      </c>
      <c r="B4031">
        <v>2015</v>
      </c>
      <c r="C4031" t="b">
        <v>0</v>
      </c>
      <c r="D4031">
        <v>42</v>
      </c>
      <c r="E4031" t="s">
        <v>4590</v>
      </c>
      <c r="G4031" t="s">
        <v>4590</v>
      </c>
    </row>
    <row r="4032" spans="1:7">
      <c r="A4032" t="s">
        <v>239</v>
      </c>
      <c r="B4032">
        <v>2015</v>
      </c>
      <c r="C4032" t="b">
        <v>0</v>
      </c>
      <c r="D4032">
        <v>43</v>
      </c>
      <c r="E4032" t="s">
        <v>4590</v>
      </c>
      <c r="G4032" t="s">
        <v>4590</v>
      </c>
    </row>
    <row r="4033" spans="1:7" ht="45">
      <c r="A4033" t="s">
        <v>239</v>
      </c>
      <c r="B4033">
        <v>2015</v>
      </c>
      <c r="C4033" t="b">
        <v>0</v>
      </c>
      <c r="D4033">
        <v>44</v>
      </c>
      <c r="E4033" s="8" t="s">
        <v>4590</v>
      </c>
      <c r="F4033" s="8"/>
      <c r="G4033" t="s">
        <v>4590</v>
      </c>
    </row>
    <row r="4034" spans="1:7">
      <c r="A4034" t="s">
        <v>239</v>
      </c>
      <c r="B4034">
        <v>2015</v>
      </c>
      <c r="C4034" t="b">
        <v>0</v>
      </c>
      <c r="D4034">
        <v>45</v>
      </c>
      <c r="E4034" t="s">
        <v>4590</v>
      </c>
      <c r="G4034" t="s">
        <v>4590</v>
      </c>
    </row>
    <row r="4035" spans="1:7">
      <c r="A4035" t="s">
        <v>239</v>
      </c>
      <c r="B4035">
        <v>2015</v>
      </c>
      <c r="C4035" t="b">
        <v>0</v>
      </c>
      <c r="D4035">
        <v>46</v>
      </c>
      <c r="E4035" t="s">
        <v>4590</v>
      </c>
      <c r="G4035" t="s">
        <v>4590</v>
      </c>
    </row>
    <row r="4036" spans="1:7">
      <c r="A4036" t="s">
        <v>239</v>
      </c>
      <c r="B4036">
        <v>2015</v>
      </c>
      <c r="C4036" t="b">
        <v>0</v>
      </c>
      <c r="D4036">
        <v>47</v>
      </c>
      <c r="E4036" t="s">
        <v>4590</v>
      </c>
      <c r="G4036" t="s">
        <v>4590</v>
      </c>
    </row>
    <row r="4037" spans="1:7">
      <c r="A4037" t="s">
        <v>239</v>
      </c>
      <c r="B4037">
        <v>2015</v>
      </c>
      <c r="C4037" t="b">
        <v>0</v>
      </c>
      <c r="D4037">
        <v>48</v>
      </c>
      <c r="E4037" t="s">
        <v>4590</v>
      </c>
      <c r="G4037" t="s">
        <v>4590</v>
      </c>
    </row>
    <row r="4038" spans="1:7">
      <c r="A4038" t="s">
        <v>239</v>
      </c>
      <c r="B4038">
        <v>2015</v>
      </c>
      <c r="C4038" t="b">
        <v>0</v>
      </c>
      <c r="D4038">
        <v>49</v>
      </c>
      <c r="E4038" t="s">
        <v>4590</v>
      </c>
      <c r="G4038" t="s">
        <v>4590</v>
      </c>
    </row>
    <row r="4039" spans="1:7">
      <c r="A4039" t="s">
        <v>239</v>
      </c>
      <c r="B4039">
        <v>2015</v>
      </c>
      <c r="C4039" t="b">
        <v>0</v>
      </c>
      <c r="D4039">
        <v>50</v>
      </c>
      <c r="E4039" t="s">
        <v>4590</v>
      </c>
      <c r="G4039" t="s">
        <v>4590</v>
      </c>
    </row>
    <row r="4040" spans="1:7">
      <c r="A4040" t="s">
        <v>239</v>
      </c>
      <c r="B4040">
        <v>2015</v>
      </c>
      <c r="C4040" t="b">
        <v>0</v>
      </c>
      <c r="D4040">
        <v>51</v>
      </c>
      <c r="E4040" t="s">
        <v>4590</v>
      </c>
      <c r="G4040" t="s">
        <v>4590</v>
      </c>
    </row>
    <row r="4041" spans="1:7">
      <c r="A4041" t="s">
        <v>239</v>
      </c>
      <c r="B4041">
        <v>2015</v>
      </c>
      <c r="C4041" t="b">
        <v>0</v>
      </c>
      <c r="D4041">
        <v>52</v>
      </c>
      <c r="E4041" t="s">
        <v>4590</v>
      </c>
      <c r="G4041" t="s">
        <v>4590</v>
      </c>
    </row>
    <row r="4042" spans="1:7">
      <c r="A4042" t="s">
        <v>239</v>
      </c>
      <c r="B4042">
        <v>2015</v>
      </c>
      <c r="C4042" t="b">
        <v>0</v>
      </c>
      <c r="D4042">
        <v>53</v>
      </c>
      <c r="E4042" t="s">
        <v>4590</v>
      </c>
      <c r="G4042" t="s">
        <v>4590</v>
      </c>
    </row>
    <row r="4043" spans="1:7">
      <c r="A4043" t="s">
        <v>239</v>
      </c>
      <c r="B4043">
        <v>2015</v>
      </c>
      <c r="C4043" t="b">
        <v>0</v>
      </c>
      <c r="D4043">
        <v>54</v>
      </c>
      <c r="E4043" t="s">
        <v>4590</v>
      </c>
      <c r="G4043" t="s">
        <v>4590</v>
      </c>
    </row>
    <row r="4044" spans="1:7">
      <c r="A4044" t="s">
        <v>239</v>
      </c>
      <c r="B4044">
        <v>2015</v>
      </c>
      <c r="C4044" t="b">
        <v>0</v>
      </c>
      <c r="D4044">
        <v>55</v>
      </c>
      <c r="E4044" t="s">
        <v>4590</v>
      </c>
      <c r="G4044" t="s">
        <v>4590</v>
      </c>
    </row>
    <row r="4045" spans="1:7" ht="45">
      <c r="A4045" t="s">
        <v>239</v>
      </c>
      <c r="B4045">
        <v>2015</v>
      </c>
      <c r="C4045" t="b">
        <v>0</v>
      </c>
      <c r="D4045">
        <v>56</v>
      </c>
      <c r="E4045" s="8" t="s">
        <v>4590</v>
      </c>
      <c r="F4045" s="8"/>
      <c r="G4045" t="s">
        <v>4590</v>
      </c>
    </row>
    <row r="4046" spans="1:7" ht="45">
      <c r="A4046" t="s">
        <v>239</v>
      </c>
      <c r="B4046">
        <v>2015</v>
      </c>
      <c r="C4046" t="b">
        <v>0</v>
      </c>
      <c r="D4046">
        <v>57</v>
      </c>
      <c r="E4046" s="8" t="s">
        <v>4590</v>
      </c>
      <c r="F4046" s="8"/>
      <c r="G4046" t="s">
        <v>4590</v>
      </c>
    </row>
    <row r="4047" spans="1:7">
      <c r="A4047" t="s">
        <v>239</v>
      </c>
      <c r="B4047">
        <v>2015</v>
      </c>
      <c r="C4047" t="b">
        <v>0</v>
      </c>
      <c r="D4047">
        <v>58</v>
      </c>
      <c r="E4047" t="s">
        <v>4590</v>
      </c>
      <c r="G4047" t="s">
        <v>4590</v>
      </c>
    </row>
    <row r="4048" spans="1:7">
      <c r="A4048" t="s">
        <v>239</v>
      </c>
      <c r="B4048">
        <v>2015</v>
      </c>
      <c r="C4048" t="b">
        <v>0</v>
      </c>
      <c r="D4048">
        <v>59</v>
      </c>
      <c r="E4048" t="s">
        <v>4590</v>
      </c>
      <c r="G4048" t="s">
        <v>4590</v>
      </c>
    </row>
    <row r="4049" spans="1:7">
      <c r="A4049" t="s">
        <v>239</v>
      </c>
      <c r="B4049">
        <v>2015</v>
      </c>
      <c r="C4049" t="b">
        <v>0</v>
      </c>
      <c r="D4049">
        <v>60</v>
      </c>
      <c r="E4049" t="s">
        <v>4590</v>
      </c>
      <c r="G4049" t="s">
        <v>4590</v>
      </c>
    </row>
    <row r="4050" spans="1:7">
      <c r="A4050" t="s">
        <v>239</v>
      </c>
      <c r="B4050">
        <v>2015</v>
      </c>
      <c r="C4050" t="b">
        <v>0</v>
      </c>
      <c r="D4050">
        <v>61</v>
      </c>
      <c r="E4050" t="s">
        <v>4590</v>
      </c>
      <c r="G4050" t="s">
        <v>4590</v>
      </c>
    </row>
    <row r="4051" spans="1:7">
      <c r="A4051" t="s">
        <v>239</v>
      </c>
      <c r="B4051">
        <v>2015</v>
      </c>
      <c r="C4051" t="b">
        <v>0</v>
      </c>
      <c r="D4051">
        <v>62</v>
      </c>
      <c r="E4051" t="s">
        <v>4590</v>
      </c>
      <c r="G4051" t="s">
        <v>4590</v>
      </c>
    </row>
    <row r="4052" spans="1:7">
      <c r="A4052" t="s">
        <v>239</v>
      </c>
      <c r="B4052">
        <v>2015</v>
      </c>
      <c r="C4052" t="b">
        <v>0</v>
      </c>
      <c r="D4052">
        <v>63</v>
      </c>
      <c r="E4052" t="s">
        <v>4590</v>
      </c>
      <c r="G4052" t="s">
        <v>4590</v>
      </c>
    </row>
    <row r="4053" spans="1:7">
      <c r="A4053" t="s">
        <v>239</v>
      </c>
      <c r="B4053">
        <v>2015</v>
      </c>
      <c r="C4053" t="b">
        <v>0</v>
      </c>
      <c r="D4053">
        <v>64</v>
      </c>
      <c r="E4053" t="s">
        <v>4590</v>
      </c>
      <c r="G4053" t="s">
        <v>4590</v>
      </c>
    </row>
    <row r="4054" spans="1:7">
      <c r="A4054" t="s">
        <v>239</v>
      </c>
      <c r="B4054">
        <v>2015</v>
      </c>
      <c r="C4054" t="b">
        <v>0</v>
      </c>
      <c r="D4054">
        <v>65</v>
      </c>
      <c r="E4054" t="s">
        <v>4590</v>
      </c>
      <c r="G4054" t="s">
        <v>4590</v>
      </c>
    </row>
    <row r="4055" spans="1:7">
      <c r="A4055" t="s">
        <v>239</v>
      </c>
      <c r="B4055">
        <v>2015</v>
      </c>
      <c r="C4055" t="b">
        <v>0</v>
      </c>
      <c r="D4055">
        <v>66</v>
      </c>
      <c r="E4055" t="s">
        <v>4590</v>
      </c>
      <c r="G4055" t="s">
        <v>4590</v>
      </c>
    </row>
    <row r="4056" spans="1:7">
      <c r="A4056" t="s">
        <v>239</v>
      </c>
      <c r="B4056">
        <v>2015</v>
      </c>
      <c r="C4056" t="b">
        <v>0</v>
      </c>
      <c r="D4056">
        <v>67</v>
      </c>
      <c r="E4056" t="s">
        <v>4590</v>
      </c>
      <c r="G4056" t="s">
        <v>4590</v>
      </c>
    </row>
    <row r="4057" spans="1:7">
      <c r="A4057" t="s">
        <v>239</v>
      </c>
      <c r="B4057">
        <v>2015</v>
      </c>
      <c r="C4057" t="b">
        <v>0</v>
      </c>
      <c r="D4057">
        <v>68</v>
      </c>
      <c r="E4057" t="s">
        <v>4590</v>
      </c>
      <c r="G4057" t="s">
        <v>4590</v>
      </c>
    </row>
    <row r="4058" spans="1:7">
      <c r="A4058" t="s">
        <v>239</v>
      </c>
      <c r="B4058">
        <v>2015</v>
      </c>
      <c r="C4058" t="b">
        <v>0</v>
      </c>
      <c r="D4058">
        <v>69</v>
      </c>
      <c r="E4058" t="s">
        <v>4590</v>
      </c>
      <c r="G4058" t="s">
        <v>4590</v>
      </c>
    </row>
    <row r="4059" spans="1:7">
      <c r="A4059" t="s">
        <v>239</v>
      </c>
      <c r="B4059">
        <v>2015</v>
      </c>
      <c r="C4059" t="b">
        <v>0</v>
      </c>
      <c r="D4059">
        <v>70</v>
      </c>
      <c r="E4059" t="s">
        <v>4590</v>
      </c>
      <c r="G4059" t="s">
        <v>4590</v>
      </c>
    </row>
    <row r="4060" spans="1:7">
      <c r="A4060" t="s">
        <v>239</v>
      </c>
      <c r="B4060">
        <v>2015</v>
      </c>
      <c r="C4060" t="b">
        <v>0</v>
      </c>
      <c r="D4060">
        <v>71</v>
      </c>
      <c r="E4060" t="s">
        <v>4590</v>
      </c>
      <c r="G4060" t="s">
        <v>4590</v>
      </c>
    </row>
    <row r="4061" spans="1:7" ht="45">
      <c r="A4061" t="s">
        <v>239</v>
      </c>
      <c r="B4061">
        <v>2015</v>
      </c>
      <c r="C4061" t="b">
        <v>0</v>
      </c>
      <c r="D4061">
        <v>72</v>
      </c>
      <c r="E4061" s="8" t="s">
        <v>4590</v>
      </c>
      <c r="F4061" s="8"/>
      <c r="G4061" t="s">
        <v>4590</v>
      </c>
    </row>
    <row r="4062" spans="1:7">
      <c r="A4062" t="s">
        <v>239</v>
      </c>
      <c r="B4062">
        <v>2015</v>
      </c>
      <c r="C4062" t="b">
        <v>0</v>
      </c>
      <c r="D4062">
        <v>73</v>
      </c>
      <c r="E4062" t="s">
        <v>4590</v>
      </c>
      <c r="G4062" t="s">
        <v>4590</v>
      </c>
    </row>
    <row r="4063" spans="1:7">
      <c r="A4063" t="s">
        <v>239</v>
      </c>
      <c r="B4063">
        <v>2016</v>
      </c>
      <c r="C4063" t="b">
        <v>0</v>
      </c>
      <c r="D4063">
        <v>1</v>
      </c>
      <c r="E4063" t="s">
        <v>4590</v>
      </c>
      <c r="F4063" t="s">
        <v>8060</v>
      </c>
      <c r="G4063" t="s">
        <v>4590</v>
      </c>
    </row>
    <row r="4064" spans="1:7">
      <c r="A4064" t="s">
        <v>239</v>
      </c>
      <c r="B4064">
        <v>2016</v>
      </c>
      <c r="C4064" t="b">
        <v>0</v>
      </c>
      <c r="D4064">
        <v>2</v>
      </c>
      <c r="E4064" t="s">
        <v>4590</v>
      </c>
      <c r="G4064" t="s">
        <v>4590</v>
      </c>
    </row>
    <row r="4065" spans="1:7">
      <c r="A4065" t="s">
        <v>239</v>
      </c>
      <c r="B4065">
        <v>2016</v>
      </c>
      <c r="C4065" t="b">
        <v>0</v>
      </c>
      <c r="D4065">
        <v>3</v>
      </c>
      <c r="E4065" t="s">
        <v>4590</v>
      </c>
      <c r="G4065" t="s">
        <v>4590</v>
      </c>
    </row>
    <row r="4066" spans="1:7">
      <c r="A4066" t="s">
        <v>239</v>
      </c>
      <c r="B4066">
        <v>2016</v>
      </c>
      <c r="C4066" t="b">
        <v>0</v>
      </c>
      <c r="D4066">
        <v>4</v>
      </c>
      <c r="E4066" t="s">
        <v>4590</v>
      </c>
      <c r="G4066" t="s">
        <v>4590</v>
      </c>
    </row>
    <row r="4067" spans="1:7">
      <c r="A4067" t="s">
        <v>239</v>
      </c>
      <c r="B4067">
        <v>2016</v>
      </c>
      <c r="C4067" t="b">
        <v>0</v>
      </c>
      <c r="D4067">
        <v>5</v>
      </c>
      <c r="E4067" t="s">
        <v>4590</v>
      </c>
      <c r="G4067" t="s">
        <v>4590</v>
      </c>
    </row>
    <row r="4068" spans="1:7">
      <c r="A4068" t="s">
        <v>239</v>
      </c>
      <c r="B4068">
        <v>2016</v>
      </c>
      <c r="C4068" t="b">
        <v>0</v>
      </c>
      <c r="D4068">
        <v>6</v>
      </c>
      <c r="E4068" t="s">
        <v>4590</v>
      </c>
      <c r="G4068" t="s">
        <v>4590</v>
      </c>
    </row>
    <row r="4069" spans="1:7">
      <c r="A4069" t="s">
        <v>239</v>
      </c>
      <c r="B4069">
        <v>2016</v>
      </c>
      <c r="C4069" t="b">
        <v>0</v>
      </c>
      <c r="D4069">
        <v>7</v>
      </c>
      <c r="E4069" t="s">
        <v>4590</v>
      </c>
      <c r="G4069" t="s">
        <v>4590</v>
      </c>
    </row>
    <row r="4070" spans="1:7">
      <c r="A4070" t="s">
        <v>239</v>
      </c>
      <c r="B4070">
        <v>2016</v>
      </c>
      <c r="C4070" t="b">
        <v>0</v>
      </c>
      <c r="D4070">
        <v>8</v>
      </c>
      <c r="E4070" t="s">
        <v>4590</v>
      </c>
      <c r="G4070" t="s">
        <v>4590</v>
      </c>
    </row>
    <row r="4071" spans="1:7">
      <c r="A4071" t="s">
        <v>239</v>
      </c>
      <c r="B4071">
        <v>2016</v>
      </c>
      <c r="C4071" t="b">
        <v>0</v>
      </c>
      <c r="D4071">
        <v>9</v>
      </c>
      <c r="E4071" t="s">
        <v>4590</v>
      </c>
      <c r="G4071" t="s">
        <v>4590</v>
      </c>
    </row>
    <row r="4072" spans="1:7">
      <c r="A4072" t="s">
        <v>239</v>
      </c>
      <c r="B4072">
        <v>2016</v>
      </c>
      <c r="C4072" t="b">
        <v>0</v>
      </c>
      <c r="D4072">
        <v>10</v>
      </c>
      <c r="E4072" t="s">
        <v>4590</v>
      </c>
      <c r="G4072" t="s">
        <v>4590</v>
      </c>
    </row>
    <row r="4073" spans="1:7">
      <c r="A4073" t="s">
        <v>239</v>
      </c>
      <c r="B4073">
        <v>2016</v>
      </c>
      <c r="C4073" t="b">
        <v>0</v>
      </c>
      <c r="D4073">
        <v>11</v>
      </c>
      <c r="E4073" t="s">
        <v>4590</v>
      </c>
      <c r="G4073" t="s">
        <v>4590</v>
      </c>
    </row>
    <row r="4074" spans="1:7">
      <c r="A4074" t="s">
        <v>239</v>
      </c>
      <c r="B4074">
        <v>2016</v>
      </c>
      <c r="C4074" t="b">
        <v>0</v>
      </c>
      <c r="D4074">
        <v>12</v>
      </c>
      <c r="E4074" t="s">
        <v>4590</v>
      </c>
      <c r="G4074" t="s">
        <v>4590</v>
      </c>
    </row>
    <row r="4075" spans="1:7" ht="45">
      <c r="A4075" t="s">
        <v>239</v>
      </c>
      <c r="B4075">
        <v>2016</v>
      </c>
      <c r="C4075" t="b">
        <v>0</v>
      </c>
      <c r="D4075">
        <v>13</v>
      </c>
      <c r="E4075" s="8" t="s">
        <v>4590</v>
      </c>
      <c r="F4075" s="8"/>
      <c r="G4075" t="s">
        <v>4590</v>
      </c>
    </row>
    <row r="4076" spans="1:7">
      <c r="A4076" t="s">
        <v>239</v>
      </c>
      <c r="B4076">
        <v>2016</v>
      </c>
      <c r="C4076" t="b">
        <v>0</v>
      </c>
      <c r="D4076">
        <v>14</v>
      </c>
      <c r="E4076" t="s">
        <v>4590</v>
      </c>
      <c r="G4076" t="s">
        <v>4590</v>
      </c>
    </row>
    <row r="4077" spans="1:7">
      <c r="A4077" t="s">
        <v>239</v>
      </c>
      <c r="B4077">
        <v>2016</v>
      </c>
      <c r="C4077" t="b">
        <v>0</v>
      </c>
      <c r="D4077">
        <v>15</v>
      </c>
      <c r="E4077" t="s">
        <v>4590</v>
      </c>
      <c r="F4077" t="s">
        <v>8061</v>
      </c>
      <c r="G4077" t="s">
        <v>4590</v>
      </c>
    </row>
    <row r="4078" spans="1:7">
      <c r="A4078" t="s">
        <v>239</v>
      </c>
      <c r="B4078">
        <v>2016</v>
      </c>
      <c r="C4078" t="b">
        <v>0</v>
      </c>
      <c r="D4078">
        <v>16</v>
      </c>
      <c r="E4078" t="s">
        <v>4590</v>
      </c>
      <c r="G4078" t="s">
        <v>4590</v>
      </c>
    </row>
    <row r="4079" spans="1:7">
      <c r="A4079" t="s">
        <v>239</v>
      </c>
      <c r="B4079">
        <v>2016</v>
      </c>
      <c r="C4079" t="b">
        <v>0</v>
      </c>
      <c r="D4079">
        <v>17</v>
      </c>
      <c r="E4079" t="s">
        <v>4590</v>
      </c>
      <c r="G4079" t="s">
        <v>4590</v>
      </c>
    </row>
    <row r="4080" spans="1:7">
      <c r="A4080" t="s">
        <v>239</v>
      </c>
      <c r="B4080">
        <v>2016</v>
      </c>
      <c r="C4080" t="b">
        <v>0</v>
      </c>
      <c r="D4080">
        <v>18</v>
      </c>
      <c r="E4080" t="s">
        <v>4590</v>
      </c>
      <c r="G4080" t="s">
        <v>4590</v>
      </c>
    </row>
    <row r="4081" spans="1:7">
      <c r="A4081" t="s">
        <v>239</v>
      </c>
      <c r="B4081">
        <v>2016</v>
      </c>
      <c r="C4081" t="b">
        <v>0</v>
      </c>
      <c r="D4081">
        <v>19</v>
      </c>
      <c r="E4081" t="s">
        <v>4590</v>
      </c>
      <c r="G4081" t="s">
        <v>4590</v>
      </c>
    </row>
    <row r="4082" spans="1:7">
      <c r="A4082" t="s">
        <v>239</v>
      </c>
      <c r="B4082">
        <v>2016</v>
      </c>
      <c r="C4082" t="b">
        <v>0</v>
      </c>
      <c r="D4082">
        <v>20</v>
      </c>
      <c r="E4082" t="s">
        <v>4590</v>
      </c>
      <c r="G4082" t="s">
        <v>4590</v>
      </c>
    </row>
    <row r="4083" spans="1:7">
      <c r="A4083" t="s">
        <v>239</v>
      </c>
      <c r="B4083">
        <v>2016</v>
      </c>
      <c r="C4083" t="b">
        <v>0</v>
      </c>
      <c r="D4083">
        <v>21</v>
      </c>
      <c r="E4083" t="s">
        <v>4590</v>
      </c>
      <c r="F4083" t="s">
        <v>8059</v>
      </c>
      <c r="G4083" t="s">
        <v>4590</v>
      </c>
    </row>
    <row r="4084" spans="1:7">
      <c r="A4084" t="s">
        <v>239</v>
      </c>
      <c r="B4084">
        <v>2016</v>
      </c>
      <c r="C4084" t="b">
        <v>0</v>
      </c>
      <c r="D4084">
        <v>22</v>
      </c>
      <c r="E4084" t="s">
        <v>4590</v>
      </c>
      <c r="G4084" t="s">
        <v>4590</v>
      </c>
    </row>
    <row r="4085" spans="1:7">
      <c r="A4085" t="s">
        <v>239</v>
      </c>
      <c r="B4085">
        <v>2016</v>
      </c>
      <c r="C4085" t="b">
        <v>0</v>
      </c>
      <c r="D4085">
        <v>23</v>
      </c>
      <c r="E4085" t="s">
        <v>4590</v>
      </c>
      <c r="G4085" t="s">
        <v>4590</v>
      </c>
    </row>
    <row r="4086" spans="1:7">
      <c r="A4086" t="s">
        <v>239</v>
      </c>
      <c r="B4086">
        <v>2016</v>
      </c>
      <c r="C4086" t="b">
        <v>0</v>
      </c>
      <c r="D4086">
        <v>24</v>
      </c>
      <c r="E4086" t="s">
        <v>4590</v>
      </c>
      <c r="G4086" t="s">
        <v>4590</v>
      </c>
    </row>
    <row r="4087" spans="1:7">
      <c r="A4087" t="s">
        <v>239</v>
      </c>
      <c r="B4087">
        <v>2016</v>
      </c>
      <c r="C4087" t="b">
        <v>0</v>
      </c>
      <c r="D4087">
        <v>25</v>
      </c>
      <c r="E4087" t="s">
        <v>4590</v>
      </c>
      <c r="G4087" t="s">
        <v>4590</v>
      </c>
    </row>
    <row r="4088" spans="1:7">
      <c r="A4088" t="s">
        <v>239</v>
      </c>
      <c r="B4088">
        <v>2016</v>
      </c>
      <c r="C4088" t="b">
        <v>0</v>
      </c>
      <c r="D4088">
        <v>26</v>
      </c>
      <c r="E4088" t="s">
        <v>4590</v>
      </c>
      <c r="G4088" t="s">
        <v>4590</v>
      </c>
    </row>
    <row r="4089" spans="1:7">
      <c r="A4089" t="s">
        <v>239</v>
      </c>
      <c r="B4089">
        <v>2016</v>
      </c>
      <c r="C4089" t="b">
        <v>0</v>
      </c>
      <c r="D4089">
        <v>27</v>
      </c>
      <c r="E4089" t="s">
        <v>4590</v>
      </c>
      <c r="G4089" t="s">
        <v>4590</v>
      </c>
    </row>
    <row r="4090" spans="1:7">
      <c r="A4090" t="s">
        <v>239</v>
      </c>
      <c r="B4090">
        <v>2016</v>
      </c>
      <c r="C4090" t="b">
        <v>0</v>
      </c>
      <c r="D4090">
        <v>28</v>
      </c>
      <c r="E4090" t="s">
        <v>4590</v>
      </c>
      <c r="G4090" t="s">
        <v>4590</v>
      </c>
    </row>
    <row r="4091" spans="1:7">
      <c r="A4091" t="s">
        <v>239</v>
      </c>
      <c r="B4091">
        <v>2016</v>
      </c>
      <c r="C4091" t="b">
        <v>0</v>
      </c>
      <c r="D4091">
        <v>29</v>
      </c>
      <c r="E4091" t="s">
        <v>4590</v>
      </c>
      <c r="G4091" t="s">
        <v>4590</v>
      </c>
    </row>
    <row r="4092" spans="1:7">
      <c r="A4092" t="s">
        <v>239</v>
      </c>
      <c r="B4092">
        <v>2016</v>
      </c>
      <c r="C4092" t="b">
        <v>0</v>
      </c>
      <c r="D4092">
        <v>30</v>
      </c>
      <c r="E4092" t="s">
        <v>4590</v>
      </c>
      <c r="G4092" t="s">
        <v>4590</v>
      </c>
    </row>
    <row r="4093" spans="1:7">
      <c r="A4093" t="s">
        <v>239</v>
      </c>
      <c r="B4093">
        <v>2016</v>
      </c>
      <c r="C4093" t="b">
        <v>0</v>
      </c>
      <c r="D4093">
        <v>31</v>
      </c>
      <c r="E4093" t="s">
        <v>4590</v>
      </c>
      <c r="G4093" t="s">
        <v>4590</v>
      </c>
    </row>
    <row r="4094" spans="1:7">
      <c r="A4094" t="s">
        <v>239</v>
      </c>
      <c r="B4094">
        <v>2016</v>
      </c>
      <c r="C4094" t="b">
        <v>0</v>
      </c>
      <c r="D4094">
        <v>32</v>
      </c>
      <c r="E4094" t="s">
        <v>4590</v>
      </c>
      <c r="G4094" t="s">
        <v>4590</v>
      </c>
    </row>
    <row r="4095" spans="1:7">
      <c r="A4095" t="s">
        <v>239</v>
      </c>
      <c r="B4095">
        <v>2016</v>
      </c>
      <c r="C4095" t="b">
        <v>0</v>
      </c>
      <c r="D4095">
        <v>33</v>
      </c>
      <c r="E4095" t="s">
        <v>4590</v>
      </c>
      <c r="G4095" t="s">
        <v>4590</v>
      </c>
    </row>
    <row r="4096" spans="1:7">
      <c r="A4096" t="s">
        <v>239</v>
      </c>
      <c r="B4096">
        <v>2016</v>
      </c>
      <c r="C4096" t="b">
        <v>0</v>
      </c>
      <c r="D4096">
        <v>34</v>
      </c>
      <c r="E4096" t="s">
        <v>4590</v>
      </c>
      <c r="G4096" t="s">
        <v>4590</v>
      </c>
    </row>
    <row r="4097" spans="1:7">
      <c r="A4097" t="s">
        <v>239</v>
      </c>
      <c r="B4097">
        <v>2016</v>
      </c>
      <c r="C4097" t="b">
        <v>0</v>
      </c>
      <c r="D4097">
        <v>35</v>
      </c>
      <c r="E4097" t="s">
        <v>4590</v>
      </c>
      <c r="G4097" t="s">
        <v>4590</v>
      </c>
    </row>
    <row r="4098" spans="1:7">
      <c r="A4098" t="s">
        <v>239</v>
      </c>
      <c r="B4098">
        <v>2016</v>
      </c>
      <c r="C4098" t="b">
        <v>0</v>
      </c>
      <c r="D4098">
        <v>36</v>
      </c>
      <c r="E4098" t="s">
        <v>4590</v>
      </c>
      <c r="G4098" t="s">
        <v>4590</v>
      </c>
    </row>
    <row r="4099" spans="1:7">
      <c r="A4099" t="s">
        <v>239</v>
      </c>
      <c r="B4099">
        <v>2016</v>
      </c>
      <c r="C4099" t="b">
        <v>0</v>
      </c>
      <c r="D4099">
        <v>37</v>
      </c>
      <c r="E4099" t="s">
        <v>4590</v>
      </c>
      <c r="G4099" t="s">
        <v>4590</v>
      </c>
    </row>
    <row r="4100" spans="1:7">
      <c r="A4100" t="s">
        <v>239</v>
      </c>
      <c r="B4100">
        <v>2016</v>
      </c>
      <c r="C4100" t="b">
        <v>0</v>
      </c>
      <c r="D4100">
        <v>38</v>
      </c>
      <c r="E4100" t="s">
        <v>4590</v>
      </c>
      <c r="G4100" t="s">
        <v>4590</v>
      </c>
    </row>
    <row r="4101" spans="1:7">
      <c r="A4101" t="s">
        <v>239</v>
      </c>
      <c r="B4101">
        <v>2016</v>
      </c>
      <c r="C4101" t="b">
        <v>0</v>
      </c>
      <c r="D4101">
        <v>39</v>
      </c>
      <c r="E4101" t="s">
        <v>4590</v>
      </c>
      <c r="G4101" t="s">
        <v>4590</v>
      </c>
    </row>
    <row r="4102" spans="1:7">
      <c r="A4102" t="s">
        <v>239</v>
      </c>
      <c r="B4102">
        <v>2016</v>
      </c>
      <c r="C4102" t="b">
        <v>0</v>
      </c>
      <c r="D4102">
        <v>40</v>
      </c>
      <c r="E4102" t="s">
        <v>4590</v>
      </c>
      <c r="G4102" t="s">
        <v>4590</v>
      </c>
    </row>
    <row r="4103" spans="1:7">
      <c r="A4103" t="s">
        <v>239</v>
      </c>
      <c r="B4103">
        <v>2016</v>
      </c>
      <c r="C4103" t="b">
        <v>0</v>
      </c>
      <c r="D4103">
        <v>41</v>
      </c>
      <c r="E4103" t="s">
        <v>4590</v>
      </c>
      <c r="G4103" t="s">
        <v>4590</v>
      </c>
    </row>
    <row r="4104" spans="1:7">
      <c r="A4104" t="s">
        <v>239</v>
      </c>
      <c r="B4104">
        <v>2016</v>
      </c>
      <c r="C4104" t="b">
        <v>0</v>
      </c>
      <c r="D4104">
        <v>42</v>
      </c>
      <c r="E4104" t="s">
        <v>4590</v>
      </c>
      <c r="G4104" t="s">
        <v>4590</v>
      </c>
    </row>
    <row r="4105" spans="1:7">
      <c r="A4105" t="s">
        <v>239</v>
      </c>
      <c r="B4105">
        <v>2016</v>
      </c>
      <c r="C4105" t="b">
        <v>0</v>
      </c>
      <c r="D4105">
        <v>43</v>
      </c>
      <c r="E4105" t="s">
        <v>4590</v>
      </c>
      <c r="G4105" t="s">
        <v>4590</v>
      </c>
    </row>
    <row r="4106" spans="1:7">
      <c r="A4106" t="s">
        <v>239</v>
      </c>
      <c r="B4106">
        <v>2016</v>
      </c>
      <c r="C4106" t="b">
        <v>0</v>
      </c>
      <c r="D4106">
        <v>44</v>
      </c>
      <c r="E4106" t="s">
        <v>4590</v>
      </c>
      <c r="G4106" t="s">
        <v>4590</v>
      </c>
    </row>
    <row r="4107" spans="1:7">
      <c r="A4107" t="s">
        <v>239</v>
      </c>
      <c r="B4107">
        <v>2016</v>
      </c>
      <c r="C4107" t="b">
        <v>0</v>
      </c>
      <c r="D4107">
        <v>45</v>
      </c>
      <c r="E4107" t="s">
        <v>4590</v>
      </c>
      <c r="G4107" t="s">
        <v>4590</v>
      </c>
    </row>
    <row r="4108" spans="1:7">
      <c r="A4108" t="s">
        <v>239</v>
      </c>
      <c r="B4108">
        <v>2016</v>
      </c>
      <c r="C4108" t="b">
        <v>0</v>
      </c>
      <c r="D4108">
        <v>46</v>
      </c>
      <c r="E4108" t="s">
        <v>4590</v>
      </c>
      <c r="G4108" t="s">
        <v>4590</v>
      </c>
    </row>
    <row r="4109" spans="1:7">
      <c r="A4109" t="s">
        <v>239</v>
      </c>
      <c r="B4109">
        <v>2016</v>
      </c>
      <c r="C4109" t="b">
        <v>0</v>
      </c>
      <c r="D4109">
        <v>47</v>
      </c>
      <c r="E4109" t="s">
        <v>4590</v>
      </c>
      <c r="G4109" t="s">
        <v>4590</v>
      </c>
    </row>
    <row r="4110" spans="1:7">
      <c r="A4110" t="s">
        <v>239</v>
      </c>
      <c r="B4110">
        <v>2016</v>
      </c>
      <c r="C4110" t="b">
        <v>0</v>
      </c>
      <c r="D4110">
        <v>48</v>
      </c>
      <c r="E4110" t="s">
        <v>4590</v>
      </c>
      <c r="G4110" t="s">
        <v>4590</v>
      </c>
    </row>
    <row r="4111" spans="1:7">
      <c r="A4111" t="s">
        <v>239</v>
      </c>
      <c r="B4111">
        <v>2016</v>
      </c>
      <c r="C4111" t="b">
        <v>0</v>
      </c>
      <c r="D4111">
        <v>49</v>
      </c>
      <c r="E4111" t="s">
        <v>4590</v>
      </c>
      <c r="F4111" t="s">
        <v>8062</v>
      </c>
      <c r="G4111" t="s">
        <v>4590</v>
      </c>
    </row>
    <row r="4112" spans="1:7">
      <c r="A4112" t="s">
        <v>239</v>
      </c>
      <c r="B4112">
        <v>2016</v>
      </c>
      <c r="C4112" t="b">
        <v>0</v>
      </c>
      <c r="D4112">
        <v>50</v>
      </c>
      <c r="E4112" t="s">
        <v>4590</v>
      </c>
      <c r="G4112" t="s">
        <v>4590</v>
      </c>
    </row>
    <row r="4113" spans="1:7">
      <c r="A4113" t="s">
        <v>239</v>
      </c>
      <c r="B4113">
        <v>2016</v>
      </c>
      <c r="C4113" t="b">
        <v>0</v>
      </c>
      <c r="D4113">
        <v>51</v>
      </c>
      <c r="E4113" t="s">
        <v>4590</v>
      </c>
      <c r="G4113" t="s">
        <v>4590</v>
      </c>
    </row>
    <row r="4114" spans="1:7">
      <c r="A4114" t="s">
        <v>239</v>
      </c>
      <c r="B4114">
        <v>2016</v>
      </c>
      <c r="C4114" t="b">
        <v>0</v>
      </c>
      <c r="D4114">
        <v>52</v>
      </c>
      <c r="E4114" t="s">
        <v>4590</v>
      </c>
      <c r="G4114" t="s">
        <v>4590</v>
      </c>
    </row>
    <row r="4115" spans="1:7">
      <c r="A4115" t="s">
        <v>239</v>
      </c>
      <c r="B4115">
        <v>2016</v>
      </c>
      <c r="C4115" t="b">
        <v>0</v>
      </c>
      <c r="D4115">
        <v>53</v>
      </c>
      <c r="E4115" t="s">
        <v>4590</v>
      </c>
      <c r="G4115" t="s">
        <v>4590</v>
      </c>
    </row>
    <row r="4116" spans="1:7">
      <c r="A4116" t="s">
        <v>239</v>
      </c>
      <c r="B4116">
        <v>2016</v>
      </c>
      <c r="C4116" t="b">
        <v>0</v>
      </c>
      <c r="D4116">
        <v>54</v>
      </c>
      <c r="E4116" t="s">
        <v>4590</v>
      </c>
      <c r="G4116" t="s">
        <v>4590</v>
      </c>
    </row>
    <row r="4117" spans="1:7">
      <c r="A4117" t="s">
        <v>239</v>
      </c>
      <c r="B4117">
        <v>2016</v>
      </c>
      <c r="C4117" t="b">
        <v>0</v>
      </c>
      <c r="D4117">
        <v>55</v>
      </c>
      <c r="E4117" t="s">
        <v>4590</v>
      </c>
      <c r="F4117" t="s">
        <v>8063</v>
      </c>
      <c r="G4117" t="s">
        <v>4590</v>
      </c>
    </row>
    <row r="4118" spans="1:7">
      <c r="A4118" t="s">
        <v>239</v>
      </c>
      <c r="B4118">
        <v>2016</v>
      </c>
      <c r="C4118" t="b">
        <v>0</v>
      </c>
      <c r="D4118">
        <v>56</v>
      </c>
      <c r="E4118" t="s">
        <v>4590</v>
      </c>
      <c r="G4118" t="s">
        <v>4590</v>
      </c>
    </row>
    <row r="4119" spans="1:7">
      <c r="A4119" t="s">
        <v>239</v>
      </c>
      <c r="B4119">
        <v>2016</v>
      </c>
      <c r="C4119" t="b">
        <v>0</v>
      </c>
      <c r="D4119">
        <v>57</v>
      </c>
      <c r="E4119" t="s">
        <v>4590</v>
      </c>
      <c r="G4119" t="s">
        <v>4590</v>
      </c>
    </row>
    <row r="4120" spans="1:7">
      <c r="A4120" t="s">
        <v>239</v>
      </c>
      <c r="B4120">
        <v>2016</v>
      </c>
      <c r="C4120" t="b">
        <v>0</v>
      </c>
      <c r="D4120">
        <v>58</v>
      </c>
      <c r="E4120" t="s">
        <v>4590</v>
      </c>
      <c r="G4120" t="s">
        <v>4590</v>
      </c>
    </row>
    <row r="4121" spans="1:7">
      <c r="A4121" t="s">
        <v>239</v>
      </c>
      <c r="B4121">
        <v>2016</v>
      </c>
      <c r="C4121" t="b">
        <v>0</v>
      </c>
      <c r="D4121">
        <v>59</v>
      </c>
      <c r="E4121" t="s">
        <v>4590</v>
      </c>
      <c r="G4121" t="s">
        <v>4590</v>
      </c>
    </row>
    <row r="4122" spans="1:7">
      <c r="A4122" t="s">
        <v>239</v>
      </c>
      <c r="B4122">
        <v>2016</v>
      </c>
      <c r="C4122" t="b">
        <v>0</v>
      </c>
      <c r="D4122">
        <v>60</v>
      </c>
      <c r="E4122" t="s">
        <v>4590</v>
      </c>
      <c r="G4122" t="s">
        <v>4590</v>
      </c>
    </row>
    <row r="4123" spans="1:7">
      <c r="A4123" t="s">
        <v>239</v>
      </c>
      <c r="B4123">
        <v>2016</v>
      </c>
      <c r="C4123" t="b">
        <v>0</v>
      </c>
      <c r="D4123">
        <v>61</v>
      </c>
      <c r="E4123" t="s">
        <v>4590</v>
      </c>
      <c r="G4123" t="s">
        <v>4590</v>
      </c>
    </row>
    <row r="4124" spans="1:7">
      <c r="A4124" t="s">
        <v>239</v>
      </c>
      <c r="B4124">
        <v>2016</v>
      </c>
      <c r="C4124" t="b">
        <v>0</v>
      </c>
      <c r="D4124">
        <v>62</v>
      </c>
      <c r="E4124" t="s">
        <v>4590</v>
      </c>
      <c r="G4124" t="s">
        <v>4590</v>
      </c>
    </row>
    <row r="4125" spans="1:7">
      <c r="A4125" t="s">
        <v>239</v>
      </c>
      <c r="B4125">
        <v>2016</v>
      </c>
      <c r="C4125" t="b">
        <v>0</v>
      </c>
      <c r="D4125">
        <v>63</v>
      </c>
      <c r="E4125" t="s">
        <v>4590</v>
      </c>
      <c r="G4125" t="s">
        <v>4590</v>
      </c>
    </row>
    <row r="4126" spans="1:7">
      <c r="A4126" t="s">
        <v>239</v>
      </c>
      <c r="B4126">
        <v>2016</v>
      </c>
      <c r="C4126" t="b">
        <v>0</v>
      </c>
      <c r="D4126">
        <v>64</v>
      </c>
      <c r="E4126" t="s">
        <v>4590</v>
      </c>
      <c r="G4126" t="s">
        <v>4590</v>
      </c>
    </row>
    <row r="4127" spans="1:7">
      <c r="A4127" t="s">
        <v>239</v>
      </c>
      <c r="B4127">
        <v>2016</v>
      </c>
      <c r="C4127" t="b">
        <v>0</v>
      </c>
      <c r="D4127">
        <v>65</v>
      </c>
      <c r="E4127" t="s">
        <v>4590</v>
      </c>
      <c r="G4127" t="s">
        <v>4590</v>
      </c>
    </row>
    <row r="4128" spans="1:7">
      <c r="A4128" t="s">
        <v>239</v>
      </c>
      <c r="B4128">
        <v>2016</v>
      </c>
      <c r="C4128" t="b">
        <v>0</v>
      </c>
      <c r="D4128">
        <v>66</v>
      </c>
      <c r="E4128" t="s">
        <v>4590</v>
      </c>
      <c r="G4128" t="s">
        <v>4590</v>
      </c>
    </row>
    <row r="4129" spans="1:7">
      <c r="A4129" t="s">
        <v>239</v>
      </c>
      <c r="B4129">
        <v>2016</v>
      </c>
      <c r="C4129" t="b">
        <v>0</v>
      </c>
      <c r="D4129">
        <v>67</v>
      </c>
      <c r="E4129" t="s">
        <v>4590</v>
      </c>
      <c r="G4129" t="s">
        <v>4590</v>
      </c>
    </row>
    <row r="4130" spans="1:7">
      <c r="A4130" t="s">
        <v>239</v>
      </c>
      <c r="B4130">
        <v>2016</v>
      </c>
      <c r="C4130" t="b">
        <v>0</v>
      </c>
      <c r="D4130">
        <v>68</v>
      </c>
      <c r="E4130" t="s">
        <v>4590</v>
      </c>
      <c r="G4130" t="s">
        <v>4590</v>
      </c>
    </row>
    <row r="4131" spans="1:7">
      <c r="A4131" t="s">
        <v>239</v>
      </c>
      <c r="B4131">
        <v>2016</v>
      </c>
      <c r="C4131" t="b">
        <v>0</v>
      </c>
      <c r="D4131">
        <v>69</v>
      </c>
      <c r="E4131" t="s">
        <v>4590</v>
      </c>
      <c r="G4131" t="s">
        <v>4590</v>
      </c>
    </row>
    <row r="4132" spans="1:7">
      <c r="A4132" t="s">
        <v>239</v>
      </c>
      <c r="B4132">
        <v>2016</v>
      </c>
      <c r="C4132" t="b">
        <v>0</v>
      </c>
      <c r="D4132">
        <v>70</v>
      </c>
      <c r="E4132" t="s">
        <v>4590</v>
      </c>
      <c r="G4132" t="s">
        <v>4590</v>
      </c>
    </row>
    <row r="4133" spans="1:7">
      <c r="A4133" t="s">
        <v>239</v>
      </c>
      <c r="B4133">
        <v>2016</v>
      </c>
      <c r="C4133" t="b">
        <v>0</v>
      </c>
      <c r="D4133">
        <v>71</v>
      </c>
      <c r="E4133" t="s">
        <v>4590</v>
      </c>
      <c r="G4133" t="s">
        <v>4590</v>
      </c>
    </row>
    <row r="4134" spans="1:7">
      <c r="A4134" t="s">
        <v>239</v>
      </c>
      <c r="B4134">
        <v>2016</v>
      </c>
      <c r="C4134" t="b">
        <v>0</v>
      </c>
      <c r="D4134">
        <v>72</v>
      </c>
      <c r="E4134" t="s">
        <v>4590</v>
      </c>
      <c r="G4134" t="s">
        <v>4590</v>
      </c>
    </row>
    <row r="4135" spans="1:7">
      <c r="A4135" t="s">
        <v>239</v>
      </c>
      <c r="B4135">
        <v>2016</v>
      </c>
      <c r="C4135" t="b">
        <v>0</v>
      </c>
      <c r="D4135">
        <v>73</v>
      </c>
      <c r="E4135" t="s">
        <v>4590</v>
      </c>
      <c r="G4135" t="s">
        <v>4590</v>
      </c>
    </row>
    <row r="4136" spans="1:7">
      <c r="A4136" t="s">
        <v>248</v>
      </c>
      <c r="B4136">
        <v>2013</v>
      </c>
      <c r="C4136" t="b">
        <v>0</v>
      </c>
      <c r="D4136">
        <v>1</v>
      </c>
      <c r="E4136" t="s">
        <v>4590</v>
      </c>
      <c r="G4136" t="s">
        <v>4590</v>
      </c>
    </row>
    <row r="4137" spans="1:7">
      <c r="A4137" t="s">
        <v>248</v>
      </c>
      <c r="B4137">
        <v>2013</v>
      </c>
      <c r="C4137" t="b">
        <v>0</v>
      </c>
      <c r="D4137">
        <v>2</v>
      </c>
      <c r="E4137" t="s">
        <v>4590</v>
      </c>
      <c r="F4137" t="s">
        <v>8064</v>
      </c>
      <c r="G4137" t="s">
        <v>4590</v>
      </c>
    </row>
    <row r="4138" spans="1:7">
      <c r="A4138" t="s">
        <v>248</v>
      </c>
      <c r="B4138">
        <v>2013</v>
      </c>
      <c r="C4138" t="b">
        <v>0</v>
      </c>
      <c r="D4138">
        <v>3</v>
      </c>
      <c r="E4138" t="s">
        <v>4590</v>
      </c>
      <c r="G4138" t="s">
        <v>4590</v>
      </c>
    </row>
    <row r="4139" spans="1:7">
      <c r="A4139" t="s">
        <v>248</v>
      </c>
      <c r="B4139">
        <v>2013</v>
      </c>
      <c r="C4139" t="b">
        <v>0</v>
      </c>
      <c r="D4139">
        <v>4</v>
      </c>
      <c r="E4139" t="s">
        <v>4590</v>
      </c>
      <c r="G4139" t="s">
        <v>4590</v>
      </c>
    </row>
    <row r="4140" spans="1:7">
      <c r="A4140" t="s">
        <v>248</v>
      </c>
      <c r="B4140">
        <v>2013</v>
      </c>
      <c r="C4140" t="b">
        <v>0</v>
      </c>
      <c r="D4140">
        <v>5</v>
      </c>
      <c r="E4140" t="s">
        <v>4590</v>
      </c>
      <c r="F4140" t="s">
        <v>8065</v>
      </c>
      <c r="G4140" t="s">
        <v>4590</v>
      </c>
    </row>
    <row r="4141" spans="1:7">
      <c r="A4141" t="s">
        <v>248</v>
      </c>
      <c r="B4141">
        <v>2013</v>
      </c>
      <c r="C4141" t="b">
        <v>0</v>
      </c>
      <c r="D4141">
        <v>6</v>
      </c>
      <c r="E4141" t="s">
        <v>4590</v>
      </c>
      <c r="F4141" t="s">
        <v>8066</v>
      </c>
      <c r="G4141" t="s">
        <v>4590</v>
      </c>
    </row>
    <row r="4142" spans="1:7">
      <c r="A4142" t="s">
        <v>248</v>
      </c>
      <c r="B4142">
        <v>2013</v>
      </c>
      <c r="C4142" t="b">
        <v>0</v>
      </c>
      <c r="D4142">
        <v>7</v>
      </c>
      <c r="E4142" t="s">
        <v>4590</v>
      </c>
      <c r="G4142" t="s">
        <v>4590</v>
      </c>
    </row>
    <row r="4143" spans="1:7">
      <c r="A4143" t="s">
        <v>248</v>
      </c>
      <c r="B4143">
        <v>2013</v>
      </c>
      <c r="C4143" t="b">
        <v>0</v>
      </c>
      <c r="D4143">
        <v>8</v>
      </c>
      <c r="E4143" t="s">
        <v>4590</v>
      </c>
      <c r="F4143" t="s">
        <v>8067</v>
      </c>
      <c r="G4143" t="s">
        <v>4590</v>
      </c>
    </row>
    <row r="4144" spans="1:7">
      <c r="A4144" t="s">
        <v>248</v>
      </c>
      <c r="B4144">
        <v>2013</v>
      </c>
      <c r="C4144" t="b">
        <v>0</v>
      </c>
      <c r="D4144">
        <v>9</v>
      </c>
      <c r="E4144" t="s">
        <v>4590</v>
      </c>
      <c r="F4144" t="s">
        <v>8068</v>
      </c>
      <c r="G4144" t="s">
        <v>4590</v>
      </c>
    </row>
    <row r="4145" spans="1:7">
      <c r="A4145" t="s">
        <v>248</v>
      </c>
      <c r="B4145">
        <v>2013</v>
      </c>
      <c r="C4145" t="b">
        <v>0</v>
      </c>
      <c r="D4145">
        <v>10</v>
      </c>
      <c r="E4145" t="s">
        <v>4590</v>
      </c>
      <c r="G4145" t="s">
        <v>4590</v>
      </c>
    </row>
    <row r="4146" spans="1:7">
      <c r="A4146" t="s">
        <v>248</v>
      </c>
      <c r="B4146">
        <v>2013</v>
      </c>
      <c r="C4146" t="b">
        <v>0</v>
      </c>
      <c r="D4146">
        <v>11</v>
      </c>
      <c r="E4146" t="s">
        <v>4590</v>
      </c>
      <c r="F4146" t="s">
        <v>8069</v>
      </c>
      <c r="G4146" t="s">
        <v>4590</v>
      </c>
    </row>
    <row r="4147" spans="1:7">
      <c r="A4147" t="s">
        <v>248</v>
      </c>
      <c r="B4147">
        <v>2013</v>
      </c>
      <c r="C4147" t="b">
        <v>0</v>
      </c>
      <c r="D4147">
        <v>12</v>
      </c>
      <c r="E4147" t="s">
        <v>4590</v>
      </c>
      <c r="G4147" t="s">
        <v>4590</v>
      </c>
    </row>
    <row r="4148" spans="1:7">
      <c r="A4148" t="s">
        <v>248</v>
      </c>
      <c r="B4148">
        <v>2013</v>
      </c>
      <c r="C4148" t="b">
        <v>0</v>
      </c>
      <c r="D4148">
        <v>13</v>
      </c>
      <c r="E4148" t="s">
        <v>4590</v>
      </c>
      <c r="G4148" t="s">
        <v>4590</v>
      </c>
    </row>
    <row r="4149" spans="1:7">
      <c r="A4149" t="s">
        <v>248</v>
      </c>
      <c r="B4149">
        <v>2014</v>
      </c>
      <c r="C4149" t="b">
        <v>0</v>
      </c>
      <c r="D4149">
        <v>1</v>
      </c>
      <c r="E4149" t="s">
        <v>4590</v>
      </c>
      <c r="G4149" t="s">
        <v>4590</v>
      </c>
    </row>
    <row r="4150" spans="1:7">
      <c r="A4150" t="s">
        <v>248</v>
      </c>
      <c r="B4150">
        <v>2014</v>
      </c>
      <c r="C4150" t="b">
        <v>0</v>
      </c>
      <c r="D4150">
        <v>2</v>
      </c>
      <c r="E4150" t="s">
        <v>4590</v>
      </c>
      <c r="G4150" t="s">
        <v>4590</v>
      </c>
    </row>
    <row r="4151" spans="1:7">
      <c r="A4151" t="s">
        <v>248</v>
      </c>
      <c r="B4151">
        <v>2014</v>
      </c>
      <c r="C4151" t="b">
        <v>0</v>
      </c>
      <c r="D4151">
        <v>3</v>
      </c>
      <c r="E4151" t="s">
        <v>4590</v>
      </c>
      <c r="F4151" t="s">
        <v>8070</v>
      </c>
      <c r="G4151" t="s">
        <v>4590</v>
      </c>
    </row>
    <row r="4152" spans="1:7">
      <c r="A4152" t="s">
        <v>248</v>
      </c>
      <c r="B4152">
        <v>2014</v>
      </c>
      <c r="C4152" t="b">
        <v>0</v>
      </c>
      <c r="D4152">
        <v>4</v>
      </c>
      <c r="E4152" t="s">
        <v>4590</v>
      </c>
      <c r="F4152" t="s">
        <v>4716</v>
      </c>
      <c r="G4152" t="s">
        <v>4590</v>
      </c>
    </row>
    <row r="4153" spans="1:7">
      <c r="A4153" t="s">
        <v>248</v>
      </c>
      <c r="B4153">
        <v>2014</v>
      </c>
      <c r="C4153" t="b">
        <v>0</v>
      </c>
      <c r="D4153">
        <v>5</v>
      </c>
      <c r="E4153" t="s">
        <v>4590</v>
      </c>
      <c r="G4153" t="s">
        <v>4590</v>
      </c>
    </row>
    <row r="4154" spans="1:7">
      <c r="A4154" t="s">
        <v>248</v>
      </c>
      <c r="B4154">
        <v>2014</v>
      </c>
      <c r="C4154" t="b">
        <v>0</v>
      </c>
      <c r="D4154">
        <v>6</v>
      </c>
      <c r="E4154" t="s">
        <v>4590</v>
      </c>
      <c r="G4154" t="s">
        <v>4590</v>
      </c>
    </row>
    <row r="4155" spans="1:7">
      <c r="A4155" t="s">
        <v>248</v>
      </c>
      <c r="B4155">
        <v>2014</v>
      </c>
      <c r="C4155" t="b">
        <v>0</v>
      </c>
      <c r="D4155">
        <v>7</v>
      </c>
      <c r="E4155" t="s">
        <v>4590</v>
      </c>
      <c r="G4155" t="s">
        <v>4590</v>
      </c>
    </row>
    <row r="4156" spans="1:7">
      <c r="A4156" t="s">
        <v>248</v>
      </c>
      <c r="B4156">
        <v>2014</v>
      </c>
      <c r="C4156" t="b">
        <v>0</v>
      </c>
      <c r="D4156">
        <v>8</v>
      </c>
      <c r="E4156" t="s">
        <v>4590</v>
      </c>
      <c r="F4156" t="s">
        <v>8071</v>
      </c>
      <c r="G4156" t="s">
        <v>4590</v>
      </c>
    </row>
    <row r="4157" spans="1:7">
      <c r="A4157" t="s">
        <v>248</v>
      </c>
      <c r="B4157">
        <v>2014</v>
      </c>
      <c r="C4157" t="b">
        <v>0</v>
      </c>
      <c r="D4157">
        <v>9</v>
      </c>
      <c r="E4157" t="s">
        <v>4590</v>
      </c>
      <c r="G4157" t="s">
        <v>4590</v>
      </c>
    </row>
    <row r="4158" spans="1:7">
      <c r="A4158" t="s">
        <v>248</v>
      </c>
      <c r="B4158">
        <v>2014</v>
      </c>
      <c r="C4158" t="b">
        <v>0</v>
      </c>
      <c r="D4158">
        <v>10</v>
      </c>
      <c r="E4158" t="s">
        <v>4590</v>
      </c>
      <c r="G4158" t="s">
        <v>4590</v>
      </c>
    </row>
    <row r="4159" spans="1:7">
      <c r="A4159" t="s">
        <v>248</v>
      </c>
      <c r="B4159">
        <v>2014</v>
      </c>
      <c r="C4159" t="b">
        <v>0</v>
      </c>
      <c r="D4159">
        <v>11</v>
      </c>
      <c r="E4159" t="s">
        <v>4590</v>
      </c>
      <c r="G4159" t="s">
        <v>4590</v>
      </c>
    </row>
    <row r="4160" spans="1:7">
      <c r="A4160" t="s">
        <v>248</v>
      </c>
      <c r="B4160">
        <v>2014</v>
      </c>
      <c r="C4160" t="b">
        <v>0</v>
      </c>
      <c r="D4160">
        <v>12</v>
      </c>
      <c r="E4160" t="s">
        <v>4590</v>
      </c>
      <c r="G4160" t="s">
        <v>4590</v>
      </c>
    </row>
    <row r="4161" spans="1:7">
      <c r="A4161" t="s">
        <v>248</v>
      </c>
      <c r="B4161">
        <v>2014</v>
      </c>
      <c r="C4161" t="b">
        <v>0</v>
      </c>
      <c r="D4161">
        <v>13</v>
      </c>
      <c r="E4161" t="s">
        <v>4590</v>
      </c>
      <c r="G4161" t="s">
        <v>4590</v>
      </c>
    </row>
    <row r="4162" spans="1:7">
      <c r="A4162" t="s">
        <v>248</v>
      </c>
      <c r="B4162">
        <v>2014</v>
      </c>
      <c r="C4162" t="b">
        <v>0</v>
      </c>
      <c r="D4162">
        <v>14</v>
      </c>
      <c r="E4162" t="s">
        <v>4590</v>
      </c>
      <c r="G4162" t="s">
        <v>4590</v>
      </c>
    </row>
    <row r="4163" spans="1:7">
      <c r="A4163" t="s">
        <v>248</v>
      </c>
      <c r="B4163">
        <v>2014</v>
      </c>
      <c r="C4163" t="b">
        <v>0</v>
      </c>
      <c r="D4163">
        <v>15</v>
      </c>
      <c r="E4163" t="s">
        <v>4590</v>
      </c>
      <c r="F4163" t="s">
        <v>8072</v>
      </c>
      <c r="G4163" t="s">
        <v>4590</v>
      </c>
    </row>
    <row r="4164" spans="1:7">
      <c r="A4164" t="s">
        <v>248</v>
      </c>
      <c r="B4164">
        <v>2014</v>
      </c>
      <c r="C4164" t="b">
        <v>0</v>
      </c>
      <c r="D4164">
        <v>16</v>
      </c>
      <c r="E4164" t="s">
        <v>4590</v>
      </c>
      <c r="G4164" t="s">
        <v>4590</v>
      </c>
    </row>
    <row r="4165" spans="1:7">
      <c r="A4165" t="s">
        <v>248</v>
      </c>
      <c r="B4165">
        <v>2014</v>
      </c>
      <c r="C4165" t="b">
        <v>0</v>
      </c>
      <c r="D4165">
        <v>17</v>
      </c>
      <c r="E4165" t="s">
        <v>4590</v>
      </c>
      <c r="G4165" t="s">
        <v>4590</v>
      </c>
    </row>
    <row r="4166" spans="1:7">
      <c r="A4166" t="s">
        <v>248</v>
      </c>
      <c r="B4166">
        <v>2014</v>
      </c>
      <c r="C4166" t="b">
        <v>0</v>
      </c>
      <c r="D4166">
        <v>18</v>
      </c>
      <c r="E4166" t="s">
        <v>4590</v>
      </c>
      <c r="G4166" t="s">
        <v>4590</v>
      </c>
    </row>
    <row r="4167" spans="1:7">
      <c r="A4167" t="s">
        <v>248</v>
      </c>
      <c r="B4167">
        <v>2014</v>
      </c>
      <c r="C4167" t="b">
        <v>0</v>
      </c>
      <c r="D4167">
        <v>19</v>
      </c>
      <c r="E4167" t="s">
        <v>4590</v>
      </c>
      <c r="G4167" t="s">
        <v>4590</v>
      </c>
    </row>
    <row r="4168" spans="1:7">
      <c r="A4168" t="s">
        <v>248</v>
      </c>
      <c r="B4168">
        <v>2014</v>
      </c>
      <c r="C4168" t="b">
        <v>0</v>
      </c>
      <c r="D4168">
        <v>20</v>
      </c>
      <c r="E4168" t="s">
        <v>4590</v>
      </c>
      <c r="G4168" t="s">
        <v>4590</v>
      </c>
    </row>
    <row r="4169" spans="1:7">
      <c r="A4169" t="s">
        <v>248</v>
      </c>
      <c r="B4169">
        <v>2014</v>
      </c>
      <c r="C4169" t="b">
        <v>0</v>
      </c>
      <c r="D4169">
        <v>21</v>
      </c>
      <c r="E4169" t="s">
        <v>4590</v>
      </c>
      <c r="G4169" t="s">
        <v>4590</v>
      </c>
    </row>
    <row r="4170" spans="1:7">
      <c r="A4170" t="s">
        <v>248</v>
      </c>
      <c r="B4170">
        <v>2014</v>
      </c>
      <c r="C4170" t="b">
        <v>0</v>
      </c>
      <c r="D4170">
        <v>22</v>
      </c>
      <c r="E4170" t="s">
        <v>4590</v>
      </c>
      <c r="G4170" t="s">
        <v>4590</v>
      </c>
    </row>
    <row r="4171" spans="1:7">
      <c r="A4171" t="s">
        <v>248</v>
      </c>
      <c r="B4171">
        <v>2014</v>
      </c>
      <c r="C4171" t="b">
        <v>0</v>
      </c>
      <c r="D4171">
        <v>23</v>
      </c>
      <c r="E4171" t="s">
        <v>4590</v>
      </c>
      <c r="G4171" t="s">
        <v>4590</v>
      </c>
    </row>
    <row r="4172" spans="1:7">
      <c r="A4172" t="s">
        <v>248</v>
      </c>
      <c r="B4172">
        <v>2014</v>
      </c>
      <c r="C4172" t="b">
        <v>0</v>
      </c>
      <c r="D4172">
        <v>24</v>
      </c>
      <c r="E4172" t="s">
        <v>4590</v>
      </c>
      <c r="G4172" t="s">
        <v>4590</v>
      </c>
    </row>
    <row r="4173" spans="1:7">
      <c r="A4173" t="s">
        <v>248</v>
      </c>
      <c r="B4173">
        <v>2014</v>
      </c>
      <c r="C4173" t="b">
        <v>0</v>
      </c>
      <c r="D4173">
        <v>25</v>
      </c>
      <c r="E4173" t="s">
        <v>4590</v>
      </c>
      <c r="G4173" t="s">
        <v>4590</v>
      </c>
    </row>
    <row r="4174" spans="1:7">
      <c r="A4174" t="s">
        <v>248</v>
      </c>
      <c r="B4174">
        <v>2014</v>
      </c>
      <c r="C4174" t="b">
        <v>0</v>
      </c>
      <c r="D4174">
        <v>26</v>
      </c>
      <c r="E4174" t="s">
        <v>4590</v>
      </c>
      <c r="G4174" t="s">
        <v>4590</v>
      </c>
    </row>
    <row r="4175" spans="1:7">
      <c r="A4175" t="s">
        <v>248</v>
      </c>
      <c r="B4175">
        <v>2014</v>
      </c>
      <c r="C4175" t="b">
        <v>0</v>
      </c>
      <c r="D4175">
        <v>27</v>
      </c>
      <c r="E4175" t="s">
        <v>4590</v>
      </c>
      <c r="G4175" t="s">
        <v>4590</v>
      </c>
    </row>
    <row r="4176" spans="1:7">
      <c r="A4176" t="s">
        <v>248</v>
      </c>
      <c r="B4176">
        <v>2014</v>
      </c>
      <c r="C4176" t="b">
        <v>0</v>
      </c>
      <c r="D4176">
        <v>28</v>
      </c>
      <c r="E4176" t="s">
        <v>4590</v>
      </c>
      <c r="G4176" t="s">
        <v>4590</v>
      </c>
    </row>
    <row r="4177" spans="1:7">
      <c r="A4177" t="s">
        <v>248</v>
      </c>
      <c r="B4177">
        <v>2014</v>
      </c>
      <c r="C4177" t="b">
        <v>0</v>
      </c>
      <c r="D4177">
        <v>29</v>
      </c>
      <c r="E4177" t="s">
        <v>4590</v>
      </c>
      <c r="G4177" t="s">
        <v>4590</v>
      </c>
    </row>
    <row r="4178" spans="1:7">
      <c r="A4178" t="s">
        <v>248</v>
      </c>
      <c r="B4178">
        <v>2014</v>
      </c>
      <c r="C4178" t="b">
        <v>0</v>
      </c>
      <c r="D4178">
        <v>30</v>
      </c>
      <c r="E4178" t="s">
        <v>4590</v>
      </c>
      <c r="G4178" t="s">
        <v>4590</v>
      </c>
    </row>
    <row r="4179" spans="1:7">
      <c r="A4179" t="s">
        <v>248</v>
      </c>
      <c r="B4179">
        <v>2014</v>
      </c>
      <c r="C4179" t="b">
        <v>0</v>
      </c>
      <c r="D4179">
        <v>31</v>
      </c>
      <c r="E4179" t="s">
        <v>4590</v>
      </c>
      <c r="G4179" t="s">
        <v>4590</v>
      </c>
    </row>
    <row r="4180" spans="1:7">
      <c r="A4180" t="s">
        <v>248</v>
      </c>
      <c r="B4180">
        <v>2014</v>
      </c>
      <c r="C4180" t="b">
        <v>0</v>
      </c>
      <c r="D4180">
        <v>32</v>
      </c>
      <c r="E4180" t="s">
        <v>4590</v>
      </c>
      <c r="G4180" t="s">
        <v>4590</v>
      </c>
    </row>
    <row r="4181" spans="1:7">
      <c r="A4181" t="s">
        <v>248</v>
      </c>
      <c r="B4181">
        <v>2014</v>
      </c>
      <c r="C4181" t="b">
        <v>0</v>
      </c>
      <c r="D4181">
        <v>33</v>
      </c>
      <c r="E4181" t="s">
        <v>4590</v>
      </c>
      <c r="G4181" t="s">
        <v>4590</v>
      </c>
    </row>
    <row r="4182" spans="1:7">
      <c r="A4182" t="s">
        <v>248</v>
      </c>
      <c r="B4182">
        <v>2014</v>
      </c>
      <c r="C4182" t="b">
        <v>0</v>
      </c>
      <c r="D4182">
        <v>34</v>
      </c>
      <c r="E4182" t="s">
        <v>4590</v>
      </c>
      <c r="G4182" t="s">
        <v>4590</v>
      </c>
    </row>
    <row r="4183" spans="1:7">
      <c r="A4183" t="s">
        <v>248</v>
      </c>
      <c r="B4183">
        <v>2014</v>
      </c>
      <c r="C4183" t="b">
        <v>0</v>
      </c>
      <c r="D4183">
        <v>35</v>
      </c>
      <c r="E4183" t="s">
        <v>4590</v>
      </c>
      <c r="F4183" t="s">
        <v>4717</v>
      </c>
      <c r="G4183" t="s">
        <v>4590</v>
      </c>
    </row>
    <row r="4184" spans="1:7">
      <c r="A4184" t="s">
        <v>248</v>
      </c>
      <c r="B4184">
        <v>2014</v>
      </c>
      <c r="C4184" t="b">
        <v>0</v>
      </c>
      <c r="D4184">
        <v>36</v>
      </c>
      <c r="E4184" t="s">
        <v>4590</v>
      </c>
      <c r="G4184" t="s">
        <v>4590</v>
      </c>
    </row>
    <row r="4185" spans="1:7">
      <c r="A4185" t="s">
        <v>248</v>
      </c>
      <c r="B4185">
        <v>2014</v>
      </c>
      <c r="C4185" t="b">
        <v>0</v>
      </c>
      <c r="D4185">
        <v>37</v>
      </c>
      <c r="E4185" t="s">
        <v>4590</v>
      </c>
      <c r="G4185" t="s">
        <v>4590</v>
      </c>
    </row>
    <row r="4186" spans="1:7">
      <c r="A4186" t="s">
        <v>248</v>
      </c>
      <c r="B4186">
        <v>2014</v>
      </c>
      <c r="C4186" t="b">
        <v>0</v>
      </c>
      <c r="D4186">
        <v>38</v>
      </c>
      <c r="E4186" t="s">
        <v>4590</v>
      </c>
      <c r="G4186" t="s">
        <v>4590</v>
      </c>
    </row>
    <row r="4187" spans="1:7">
      <c r="A4187" t="s">
        <v>248</v>
      </c>
      <c r="B4187">
        <v>2014</v>
      </c>
      <c r="C4187" t="b">
        <v>0</v>
      </c>
      <c r="D4187">
        <v>39</v>
      </c>
      <c r="E4187" t="s">
        <v>4590</v>
      </c>
      <c r="G4187" t="s">
        <v>4590</v>
      </c>
    </row>
    <row r="4188" spans="1:7">
      <c r="A4188" t="s">
        <v>248</v>
      </c>
      <c r="B4188">
        <v>2014</v>
      </c>
      <c r="C4188" t="b">
        <v>0</v>
      </c>
      <c r="D4188">
        <v>40</v>
      </c>
      <c r="E4188" t="s">
        <v>4590</v>
      </c>
      <c r="G4188" t="s">
        <v>4590</v>
      </c>
    </row>
    <row r="4189" spans="1:7">
      <c r="A4189" t="s">
        <v>248</v>
      </c>
      <c r="B4189">
        <v>2014</v>
      </c>
      <c r="C4189" t="b">
        <v>0</v>
      </c>
      <c r="D4189">
        <v>41</v>
      </c>
      <c r="E4189" t="s">
        <v>4590</v>
      </c>
      <c r="G4189" t="s">
        <v>4590</v>
      </c>
    </row>
    <row r="4190" spans="1:7">
      <c r="A4190" t="s">
        <v>248</v>
      </c>
      <c r="B4190">
        <v>2014</v>
      </c>
      <c r="C4190" t="b">
        <v>0</v>
      </c>
      <c r="D4190">
        <v>42</v>
      </c>
      <c r="E4190" t="s">
        <v>4590</v>
      </c>
      <c r="G4190" t="s">
        <v>4590</v>
      </c>
    </row>
    <row r="4191" spans="1:7">
      <c r="A4191" t="s">
        <v>248</v>
      </c>
      <c r="B4191">
        <v>2014</v>
      </c>
      <c r="C4191" t="b">
        <v>0</v>
      </c>
      <c r="D4191">
        <v>43</v>
      </c>
      <c r="E4191" t="s">
        <v>4590</v>
      </c>
      <c r="G4191" t="s">
        <v>4590</v>
      </c>
    </row>
    <row r="4192" spans="1:7">
      <c r="A4192" t="s">
        <v>248</v>
      </c>
      <c r="B4192">
        <v>2014</v>
      </c>
      <c r="C4192" t="b">
        <v>0</v>
      </c>
      <c r="D4192">
        <v>44</v>
      </c>
      <c r="E4192" t="s">
        <v>4590</v>
      </c>
      <c r="G4192" t="s">
        <v>4590</v>
      </c>
    </row>
    <row r="4193" spans="1:7">
      <c r="A4193" t="s">
        <v>248</v>
      </c>
      <c r="B4193">
        <v>2014</v>
      </c>
      <c r="C4193" t="b">
        <v>0</v>
      </c>
      <c r="D4193">
        <v>45</v>
      </c>
      <c r="E4193" t="s">
        <v>4590</v>
      </c>
      <c r="G4193" t="s">
        <v>4590</v>
      </c>
    </row>
    <row r="4194" spans="1:7">
      <c r="A4194" t="s">
        <v>248</v>
      </c>
      <c r="B4194">
        <v>2014</v>
      </c>
      <c r="C4194" t="b">
        <v>0</v>
      </c>
      <c r="D4194">
        <v>46</v>
      </c>
      <c r="E4194" t="s">
        <v>4590</v>
      </c>
      <c r="G4194" t="s">
        <v>4590</v>
      </c>
    </row>
    <row r="4195" spans="1:7">
      <c r="A4195" t="s">
        <v>248</v>
      </c>
      <c r="B4195">
        <v>2014</v>
      </c>
      <c r="C4195" t="b">
        <v>0</v>
      </c>
      <c r="D4195">
        <v>47</v>
      </c>
      <c r="E4195" t="s">
        <v>4590</v>
      </c>
      <c r="F4195" t="s">
        <v>8073</v>
      </c>
      <c r="G4195" t="s">
        <v>4590</v>
      </c>
    </row>
    <row r="4196" spans="1:7">
      <c r="A4196" t="s">
        <v>248</v>
      </c>
      <c r="B4196">
        <v>2014</v>
      </c>
      <c r="C4196" t="b">
        <v>0</v>
      </c>
      <c r="D4196">
        <v>48</v>
      </c>
      <c r="E4196" t="s">
        <v>4590</v>
      </c>
      <c r="G4196" t="s">
        <v>4590</v>
      </c>
    </row>
    <row r="4197" spans="1:7">
      <c r="A4197" t="s">
        <v>248</v>
      </c>
      <c r="B4197">
        <v>2014</v>
      </c>
      <c r="C4197" t="b">
        <v>0</v>
      </c>
      <c r="D4197">
        <v>49</v>
      </c>
      <c r="E4197" t="s">
        <v>4590</v>
      </c>
      <c r="G4197" t="s">
        <v>4590</v>
      </c>
    </row>
    <row r="4198" spans="1:7">
      <c r="A4198" t="s">
        <v>248</v>
      </c>
      <c r="B4198">
        <v>2014</v>
      </c>
      <c r="C4198" t="b">
        <v>0</v>
      </c>
      <c r="D4198">
        <v>50</v>
      </c>
      <c r="E4198" t="s">
        <v>4590</v>
      </c>
      <c r="G4198" t="s">
        <v>4590</v>
      </c>
    </row>
    <row r="4199" spans="1:7">
      <c r="A4199" t="s">
        <v>248</v>
      </c>
      <c r="B4199">
        <v>2014</v>
      </c>
      <c r="C4199" t="b">
        <v>0</v>
      </c>
      <c r="D4199">
        <v>51</v>
      </c>
      <c r="E4199" t="s">
        <v>4590</v>
      </c>
      <c r="G4199" t="s">
        <v>4590</v>
      </c>
    </row>
    <row r="4200" spans="1:7">
      <c r="A4200" t="s">
        <v>248</v>
      </c>
      <c r="B4200">
        <v>2014</v>
      </c>
      <c r="C4200" t="b">
        <v>0</v>
      </c>
      <c r="D4200">
        <v>52</v>
      </c>
      <c r="E4200" t="s">
        <v>4590</v>
      </c>
      <c r="G4200" t="s">
        <v>4590</v>
      </c>
    </row>
    <row r="4201" spans="1:7">
      <c r="A4201" t="s">
        <v>248</v>
      </c>
      <c r="B4201">
        <v>2014</v>
      </c>
      <c r="C4201" t="b">
        <v>0</v>
      </c>
      <c r="D4201">
        <v>53</v>
      </c>
      <c r="E4201" t="s">
        <v>4590</v>
      </c>
      <c r="G4201" t="s">
        <v>4590</v>
      </c>
    </row>
    <row r="4202" spans="1:7">
      <c r="A4202" t="s">
        <v>248</v>
      </c>
      <c r="B4202">
        <v>2014</v>
      </c>
      <c r="C4202" t="b">
        <v>0</v>
      </c>
      <c r="D4202">
        <v>54</v>
      </c>
      <c r="E4202" t="s">
        <v>4590</v>
      </c>
      <c r="G4202" t="s">
        <v>4590</v>
      </c>
    </row>
    <row r="4203" spans="1:7">
      <c r="A4203" t="s">
        <v>248</v>
      </c>
      <c r="B4203">
        <v>2014</v>
      </c>
      <c r="C4203" t="b">
        <v>0</v>
      </c>
      <c r="D4203">
        <v>55</v>
      </c>
      <c r="E4203" t="s">
        <v>4590</v>
      </c>
      <c r="G4203" t="s">
        <v>4590</v>
      </c>
    </row>
    <row r="4204" spans="1:7">
      <c r="A4204" t="s">
        <v>248</v>
      </c>
      <c r="B4204">
        <v>2014</v>
      </c>
      <c r="C4204" t="b">
        <v>0</v>
      </c>
      <c r="D4204">
        <v>56</v>
      </c>
      <c r="E4204" t="s">
        <v>4590</v>
      </c>
      <c r="G4204" t="s">
        <v>4590</v>
      </c>
    </row>
    <row r="4205" spans="1:7">
      <c r="A4205" t="s">
        <v>248</v>
      </c>
      <c r="B4205">
        <v>2014</v>
      </c>
      <c r="C4205" t="b">
        <v>0</v>
      </c>
      <c r="D4205">
        <v>57</v>
      </c>
      <c r="E4205" t="s">
        <v>4590</v>
      </c>
      <c r="G4205" t="s">
        <v>4590</v>
      </c>
    </row>
    <row r="4206" spans="1:7">
      <c r="A4206" t="s">
        <v>248</v>
      </c>
      <c r="B4206">
        <v>2014</v>
      </c>
      <c r="C4206" t="b">
        <v>0</v>
      </c>
      <c r="D4206">
        <v>58</v>
      </c>
      <c r="E4206" t="s">
        <v>4590</v>
      </c>
      <c r="F4206" t="s">
        <v>4718</v>
      </c>
      <c r="G4206" t="s">
        <v>4590</v>
      </c>
    </row>
    <row r="4207" spans="1:7">
      <c r="A4207" t="s">
        <v>248</v>
      </c>
      <c r="B4207">
        <v>2014</v>
      </c>
      <c r="C4207" t="b">
        <v>0</v>
      </c>
      <c r="D4207">
        <v>59</v>
      </c>
      <c r="E4207" t="s">
        <v>4590</v>
      </c>
      <c r="G4207" t="s">
        <v>4590</v>
      </c>
    </row>
    <row r="4208" spans="1:7">
      <c r="A4208" t="s">
        <v>248</v>
      </c>
      <c r="B4208">
        <v>2014</v>
      </c>
      <c r="C4208" t="b">
        <v>0</v>
      </c>
      <c r="D4208">
        <v>60</v>
      </c>
      <c r="E4208" t="s">
        <v>4590</v>
      </c>
      <c r="F4208" t="s">
        <v>8074</v>
      </c>
      <c r="G4208" t="s">
        <v>4590</v>
      </c>
    </row>
    <row r="4209" spans="1:7">
      <c r="A4209" t="s">
        <v>248</v>
      </c>
      <c r="B4209">
        <v>2014</v>
      </c>
      <c r="C4209" t="b">
        <v>0</v>
      </c>
      <c r="D4209">
        <v>61</v>
      </c>
      <c r="E4209" t="s">
        <v>4590</v>
      </c>
      <c r="G4209" t="s">
        <v>4590</v>
      </c>
    </row>
    <row r="4210" spans="1:7">
      <c r="A4210" t="s">
        <v>248</v>
      </c>
      <c r="B4210">
        <v>2014</v>
      </c>
      <c r="C4210" t="b">
        <v>0</v>
      </c>
      <c r="D4210">
        <v>62</v>
      </c>
      <c r="E4210" t="s">
        <v>4590</v>
      </c>
      <c r="G4210" t="s">
        <v>4590</v>
      </c>
    </row>
    <row r="4211" spans="1:7">
      <c r="A4211" t="s">
        <v>248</v>
      </c>
      <c r="B4211">
        <v>2014</v>
      </c>
      <c r="C4211" t="b">
        <v>0</v>
      </c>
      <c r="D4211">
        <v>63</v>
      </c>
      <c r="E4211" t="s">
        <v>4590</v>
      </c>
      <c r="G4211" t="s">
        <v>4590</v>
      </c>
    </row>
    <row r="4212" spans="1:7">
      <c r="A4212" t="s">
        <v>248</v>
      </c>
      <c r="B4212">
        <v>2014</v>
      </c>
      <c r="C4212" t="b">
        <v>0</v>
      </c>
      <c r="D4212">
        <v>64</v>
      </c>
      <c r="E4212" t="s">
        <v>4590</v>
      </c>
      <c r="G4212" t="s">
        <v>4590</v>
      </c>
    </row>
    <row r="4213" spans="1:7">
      <c r="A4213" t="s">
        <v>248</v>
      </c>
      <c r="B4213">
        <v>2014</v>
      </c>
      <c r="C4213" t="b">
        <v>0</v>
      </c>
      <c r="D4213">
        <v>65</v>
      </c>
      <c r="E4213" t="s">
        <v>4590</v>
      </c>
      <c r="F4213" t="s">
        <v>8075</v>
      </c>
      <c r="G4213" t="s">
        <v>4590</v>
      </c>
    </row>
    <row r="4214" spans="1:7">
      <c r="A4214" t="s">
        <v>248</v>
      </c>
      <c r="B4214">
        <v>2014</v>
      </c>
      <c r="C4214" t="b">
        <v>0</v>
      </c>
      <c r="D4214">
        <v>66</v>
      </c>
      <c r="E4214" t="s">
        <v>4590</v>
      </c>
      <c r="G4214" t="s">
        <v>4590</v>
      </c>
    </row>
    <row r="4215" spans="1:7">
      <c r="A4215" t="s">
        <v>248</v>
      </c>
      <c r="B4215">
        <v>2014</v>
      </c>
      <c r="C4215" t="b">
        <v>0</v>
      </c>
      <c r="D4215">
        <v>67</v>
      </c>
      <c r="E4215" t="s">
        <v>4590</v>
      </c>
      <c r="G4215" t="s">
        <v>4590</v>
      </c>
    </row>
    <row r="4216" spans="1:7">
      <c r="A4216" t="s">
        <v>248</v>
      </c>
      <c r="B4216">
        <v>2014</v>
      </c>
      <c r="C4216" t="b">
        <v>0</v>
      </c>
      <c r="D4216">
        <v>68</v>
      </c>
      <c r="E4216" t="s">
        <v>4590</v>
      </c>
      <c r="G4216" t="s">
        <v>4590</v>
      </c>
    </row>
    <row r="4217" spans="1:7">
      <c r="A4217" t="s">
        <v>248</v>
      </c>
      <c r="B4217">
        <v>2014</v>
      </c>
      <c r="C4217" t="b">
        <v>0</v>
      </c>
      <c r="D4217">
        <v>69</v>
      </c>
      <c r="E4217" t="s">
        <v>4590</v>
      </c>
      <c r="G4217" t="s">
        <v>4590</v>
      </c>
    </row>
    <row r="4218" spans="1:7">
      <c r="A4218" t="s">
        <v>248</v>
      </c>
      <c r="B4218">
        <v>2014</v>
      </c>
      <c r="C4218" t="b">
        <v>0</v>
      </c>
      <c r="D4218">
        <v>70</v>
      </c>
      <c r="E4218" t="s">
        <v>4590</v>
      </c>
      <c r="G4218" t="s">
        <v>4590</v>
      </c>
    </row>
    <row r="4219" spans="1:7">
      <c r="A4219" t="s">
        <v>248</v>
      </c>
      <c r="B4219">
        <v>2014</v>
      </c>
      <c r="C4219" t="b">
        <v>0</v>
      </c>
      <c r="D4219">
        <v>71</v>
      </c>
      <c r="E4219" t="s">
        <v>4590</v>
      </c>
      <c r="F4219" t="s">
        <v>4719</v>
      </c>
      <c r="G4219" t="s">
        <v>4590</v>
      </c>
    </row>
    <row r="4220" spans="1:7">
      <c r="A4220" t="s">
        <v>248</v>
      </c>
      <c r="B4220">
        <v>2014</v>
      </c>
      <c r="C4220" t="b">
        <v>0</v>
      </c>
      <c r="D4220">
        <v>72</v>
      </c>
      <c r="E4220" t="s">
        <v>4590</v>
      </c>
      <c r="G4220" t="s">
        <v>4590</v>
      </c>
    </row>
    <row r="4221" spans="1:7">
      <c r="A4221" t="s">
        <v>248</v>
      </c>
      <c r="B4221">
        <v>2014</v>
      </c>
      <c r="C4221" t="b">
        <v>0</v>
      </c>
      <c r="D4221">
        <v>73</v>
      </c>
      <c r="E4221" t="s">
        <v>4590</v>
      </c>
      <c r="F4221" t="s">
        <v>8076</v>
      </c>
      <c r="G4221" t="s">
        <v>4590</v>
      </c>
    </row>
    <row r="4222" spans="1:7">
      <c r="A4222" t="s">
        <v>248</v>
      </c>
      <c r="B4222">
        <v>2015</v>
      </c>
      <c r="C4222" t="b">
        <v>0</v>
      </c>
      <c r="D4222">
        <v>1</v>
      </c>
      <c r="E4222" t="s">
        <v>4590</v>
      </c>
      <c r="F4222" t="s">
        <v>8077</v>
      </c>
      <c r="G4222" t="s">
        <v>4590</v>
      </c>
    </row>
    <row r="4223" spans="1:7">
      <c r="A4223" t="s">
        <v>248</v>
      </c>
      <c r="B4223">
        <v>2015</v>
      </c>
      <c r="C4223" t="b">
        <v>0</v>
      </c>
      <c r="D4223">
        <v>2</v>
      </c>
      <c r="E4223" t="s">
        <v>4590</v>
      </c>
      <c r="G4223" t="s">
        <v>4590</v>
      </c>
    </row>
    <row r="4224" spans="1:7">
      <c r="A4224" t="s">
        <v>248</v>
      </c>
      <c r="B4224">
        <v>2015</v>
      </c>
      <c r="C4224" t="b">
        <v>0</v>
      </c>
      <c r="D4224">
        <v>3</v>
      </c>
      <c r="E4224" t="s">
        <v>4590</v>
      </c>
      <c r="F4224" t="s">
        <v>8078</v>
      </c>
      <c r="G4224" t="s">
        <v>4590</v>
      </c>
    </row>
    <row r="4225" spans="1:7">
      <c r="A4225" t="s">
        <v>248</v>
      </c>
      <c r="B4225">
        <v>2015</v>
      </c>
      <c r="C4225" t="b">
        <v>0</v>
      </c>
      <c r="D4225">
        <v>4</v>
      </c>
      <c r="E4225" t="s">
        <v>4590</v>
      </c>
      <c r="F4225" t="s">
        <v>8079</v>
      </c>
      <c r="G4225" t="s">
        <v>4590</v>
      </c>
    </row>
    <row r="4226" spans="1:7">
      <c r="A4226" t="s">
        <v>248</v>
      </c>
      <c r="B4226">
        <v>2015</v>
      </c>
      <c r="C4226" t="b">
        <v>0</v>
      </c>
      <c r="D4226">
        <v>5</v>
      </c>
      <c r="E4226" t="s">
        <v>4590</v>
      </c>
      <c r="G4226" t="s">
        <v>4590</v>
      </c>
    </row>
    <row r="4227" spans="1:7">
      <c r="A4227" t="s">
        <v>248</v>
      </c>
      <c r="B4227">
        <v>2015</v>
      </c>
      <c r="C4227" t="b">
        <v>0</v>
      </c>
      <c r="D4227">
        <v>6</v>
      </c>
      <c r="E4227" t="s">
        <v>4590</v>
      </c>
      <c r="F4227" t="s">
        <v>8080</v>
      </c>
      <c r="G4227" t="s">
        <v>4590</v>
      </c>
    </row>
    <row r="4228" spans="1:7">
      <c r="A4228" t="s">
        <v>248</v>
      </c>
      <c r="B4228">
        <v>2015</v>
      </c>
      <c r="C4228" t="b">
        <v>0</v>
      </c>
      <c r="D4228">
        <v>7</v>
      </c>
      <c r="E4228" t="s">
        <v>4590</v>
      </c>
      <c r="F4228" t="s">
        <v>8081</v>
      </c>
      <c r="G4228" t="s">
        <v>4590</v>
      </c>
    </row>
    <row r="4229" spans="1:7">
      <c r="A4229" t="s">
        <v>248</v>
      </c>
      <c r="B4229">
        <v>2015</v>
      </c>
      <c r="C4229" t="b">
        <v>0</v>
      </c>
      <c r="D4229">
        <v>8</v>
      </c>
      <c r="E4229" t="s">
        <v>4590</v>
      </c>
      <c r="G4229" t="s">
        <v>4590</v>
      </c>
    </row>
    <row r="4230" spans="1:7">
      <c r="A4230" t="s">
        <v>248</v>
      </c>
      <c r="B4230">
        <v>2015</v>
      </c>
      <c r="C4230" t="b">
        <v>0</v>
      </c>
      <c r="D4230">
        <v>9</v>
      </c>
      <c r="E4230" t="s">
        <v>4590</v>
      </c>
      <c r="G4230" t="s">
        <v>4590</v>
      </c>
    </row>
    <row r="4231" spans="1:7">
      <c r="A4231" t="s">
        <v>248</v>
      </c>
      <c r="B4231">
        <v>2015</v>
      </c>
      <c r="C4231" t="b">
        <v>0</v>
      </c>
      <c r="D4231">
        <v>10</v>
      </c>
      <c r="E4231" t="s">
        <v>4590</v>
      </c>
      <c r="F4231" t="s">
        <v>8082</v>
      </c>
      <c r="G4231" t="s">
        <v>4590</v>
      </c>
    </row>
    <row r="4232" spans="1:7">
      <c r="A4232" t="s">
        <v>248</v>
      </c>
      <c r="B4232">
        <v>2015</v>
      </c>
      <c r="C4232" t="b">
        <v>0</v>
      </c>
      <c r="D4232">
        <v>11</v>
      </c>
      <c r="E4232" t="s">
        <v>4590</v>
      </c>
      <c r="G4232" t="s">
        <v>4590</v>
      </c>
    </row>
    <row r="4233" spans="1:7">
      <c r="A4233" t="s">
        <v>248</v>
      </c>
      <c r="B4233">
        <v>2015</v>
      </c>
      <c r="C4233" t="b">
        <v>0</v>
      </c>
      <c r="D4233">
        <v>12</v>
      </c>
      <c r="E4233" t="s">
        <v>4590</v>
      </c>
      <c r="G4233" t="s">
        <v>4590</v>
      </c>
    </row>
    <row r="4234" spans="1:7">
      <c r="A4234" t="s">
        <v>248</v>
      </c>
      <c r="B4234">
        <v>2015</v>
      </c>
      <c r="C4234" t="b">
        <v>0</v>
      </c>
      <c r="D4234">
        <v>13</v>
      </c>
      <c r="E4234" t="s">
        <v>4590</v>
      </c>
      <c r="G4234" t="s">
        <v>4590</v>
      </c>
    </row>
    <row r="4235" spans="1:7">
      <c r="A4235" t="s">
        <v>248</v>
      </c>
      <c r="B4235">
        <v>2015</v>
      </c>
      <c r="C4235" t="b">
        <v>0</v>
      </c>
      <c r="D4235">
        <v>14</v>
      </c>
      <c r="E4235" t="s">
        <v>4590</v>
      </c>
      <c r="G4235" t="s">
        <v>4590</v>
      </c>
    </row>
    <row r="4236" spans="1:7">
      <c r="A4236" t="s">
        <v>248</v>
      </c>
      <c r="B4236">
        <v>2015</v>
      </c>
      <c r="C4236" t="b">
        <v>0</v>
      </c>
      <c r="D4236">
        <v>15</v>
      </c>
      <c r="E4236" t="s">
        <v>4590</v>
      </c>
      <c r="F4236" t="s">
        <v>8083</v>
      </c>
      <c r="G4236" t="s">
        <v>4590</v>
      </c>
    </row>
    <row r="4237" spans="1:7">
      <c r="A4237" t="s">
        <v>248</v>
      </c>
      <c r="B4237">
        <v>2015</v>
      </c>
      <c r="C4237" t="b">
        <v>0</v>
      </c>
      <c r="D4237">
        <v>16</v>
      </c>
      <c r="E4237" t="s">
        <v>4590</v>
      </c>
      <c r="F4237" t="s">
        <v>8084</v>
      </c>
      <c r="G4237" t="s">
        <v>4590</v>
      </c>
    </row>
    <row r="4238" spans="1:7">
      <c r="A4238" t="s">
        <v>248</v>
      </c>
      <c r="B4238">
        <v>2015</v>
      </c>
      <c r="C4238" t="b">
        <v>0</v>
      </c>
      <c r="D4238">
        <v>17</v>
      </c>
      <c r="E4238" t="s">
        <v>4590</v>
      </c>
      <c r="G4238" t="s">
        <v>4590</v>
      </c>
    </row>
    <row r="4239" spans="1:7">
      <c r="A4239" t="s">
        <v>248</v>
      </c>
      <c r="B4239">
        <v>2015</v>
      </c>
      <c r="C4239" t="b">
        <v>0</v>
      </c>
      <c r="D4239">
        <v>18</v>
      </c>
      <c r="E4239" t="s">
        <v>4590</v>
      </c>
      <c r="G4239" t="s">
        <v>4590</v>
      </c>
    </row>
    <row r="4240" spans="1:7">
      <c r="A4240" t="s">
        <v>248</v>
      </c>
      <c r="B4240">
        <v>2015</v>
      </c>
      <c r="C4240" t="b">
        <v>0</v>
      </c>
      <c r="D4240">
        <v>19</v>
      </c>
      <c r="E4240" t="s">
        <v>4590</v>
      </c>
      <c r="G4240" t="s">
        <v>4590</v>
      </c>
    </row>
    <row r="4241" spans="1:7">
      <c r="A4241" t="s">
        <v>248</v>
      </c>
      <c r="B4241">
        <v>2015</v>
      </c>
      <c r="C4241" t="b">
        <v>0</v>
      </c>
      <c r="D4241">
        <v>20</v>
      </c>
      <c r="E4241" t="s">
        <v>4590</v>
      </c>
      <c r="G4241" t="s">
        <v>4590</v>
      </c>
    </row>
    <row r="4242" spans="1:7">
      <c r="A4242" t="s">
        <v>248</v>
      </c>
      <c r="B4242">
        <v>2015</v>
      </c>
      <c r="C4242" t="b">
        <v>0</v>
      </c>
      <c r="D4242">
        <v>21</v>
      </c>
      <c r="E4242" t="s">
        <v>4590</v>
      </c>
      <c r="G4242" t="s">
        <v>4590</v>
      </c>
    </row>
    <row r="4243" spans="1:7">
      <c r="A4243" t="s">
        <v>248</v>
      </c>
      <c r="B4243">
        <v>2015</v>
      </c>
      <c r="C4243" t="b">
        <v>0</v>
      </c>
      <c r="D4243">
        <v>22</v>
      </c>
      <c r="E4243" t="s">
        <v>4590</v>
      </c>
      <c r="G4243" t="s">
        <v>4590</v>
      </c>
    </row>
    <row r="4244" spans="1:7">
      <c r="A4244" t="s">
        <v>248</v>
      </c>
      <c r="B4244">
        <v>2015</v>
      </c>
      <c r="C4244" t="b">
        <v>0</v>
      </c>
      <c r="D4244">
        <v>23</v>
      </c>
      <c r="E4244" t="s">
        <v>4590</v>
      </c>
      <c r="G4244" t="s">
        <v>4590</v>
      </c>
    </row>
    <row r="4245" spans="1:7">
      <c r="A4245" t="s">
        <v>248</v>
      </c>
      <c r="B4245">
        <v>2015</v>
      </c>
      <c r="C4245" t="b">
        <v>0</v>
      </c>
      <c r="D4245">
        <v>24</v>
      </c>
      <c r="E4245" t="s">
        <v>4590</v>
      </c>
      <c r="G4245" t="s">
        <v>4590</v>
      </c>
    </row>
    <row r="4246" spans="1:7">
      <c r="A4246" t="s">
        <v>248</v>
      </c>
      <c r="B4246">
        <v>2015</v>
      </c>
      <c r="C4246" t="b">
        <v>0</v>
      </c>
      <c r="D4246">
        <v>25</v>
      </c>
      <c r="E4246" t="s">
        <v>4590</v>
      </c>
      <c r="G4246" t="s">
        <v>4590</v>
      </c>
    </row>
    <row r="4247" spans="1:7">
      <c r="A4247" t="s">
        <v>248</v>
      </c>
      <c r="B4247">
        <v>2015</v>
      </c>
      <c r="C4247" t="b">
        <v>0</v>
      </c>
      <c r="D4247">
        <v>26</v>
      </c>
      <c r="E4247" t="s">
        <v>4590</v>
      </c>
      <c r="G4247" t="s">
        <v>4590</v>
      </c>
    </row>
    <row r="4248" spans="1:7">
      <c r="A4248" t="s">
        <v>248</v>
      </c>
      <c r="B4248">
        <v>2015</v>
      </c>
      <c r="C4248" t="b">
        <v>0</v>
      </c>
      <c r="D4248">
        <v>27</v>
      </c>
      <c r="E4248" t="s">
        <v>4590</v>
      </c>
      <c r="G4248" t="s">
        <v>4590</v>
      </c>
    </row>
    <row r="4249" spans="1:7">
      <c r="A4249" t="s">
        <v>248</v>
      </c>
      <c r="B4249">
        <v>2015</v>
      </c>
      <c r="C4249" t="b">
        <v>0</v>
      </c>
      <c r="D4249">
        <v>28</v>
      </c>
      <c r="E4249" t="s">
        <v>4590</v>
      </c>
      <c r="F4249" t="s">
        <v>8085</v>
      </c>
      <c r="G4249" t="s">
        <v>4590</v>
      </c>
    </row>
    <row r="4250" spans="1:7">
      <c r="A4250" t="s">
        <v>248</v>
      </c>
      <c r="B4250">
        <v>2015</v>
      </c>
      <c r="C4250" t="b">
        <v>0</v>
      </c>
      <c r="D4250">
        <v>29</v>
      </c>
      <c r="E4250" t="s">
        <v>4590</v>
      </c>
      <c r="G4250" t="s">
        <v>4590</v>
      </c>
    </row>
    <row r="4251" spans="1:7">
      <c r="A4251" t="s">
        <v>248</v>
      </c>
      <c r="B4251">
        <v>2015</v>
      </c>
      <c r="C4251" t="b">
        <v>0</v>
      </c>
      <c r="D4251">
        <v>30</v>
      </c>
      <c r="E4251" t="s">
        <v>4590</v>
      </c>
      <c r="G4251" t="s">
        <v>4590</v>
      </c>
    </row>
    <row r="4252" spans="1:7">
      <c r="A4252" t="s">
        <v>248</v>
      </c>
      <c r="B4252">
        <v>2015</v>
      </c>
      <c r="C4252" t="b">
        <v>0</v>
      </c>
      <c r="D4252">
        <v>31</v>
      </c>
      <c r="E4252" t="s">
        <v>4590</v>
      </c>
      <c r="G4252" t="s">
        <v>4590</v>
      </c>
    </row>
    <row r="4253" spans="1:7">
      <c r="A4253" t="s">
        <v>248</v>
      </c>
      <c r="B4253">
        <v>2015</v>
      </c>
      <c r="C4253" t="b">
        <v>0</v>
      </c>
      <c r="D4253">
        <v>32</v>
      </c>
      <c r="E4253" t="s">
        <v>4590</v>
      </c>
      <c r="G4253" t="s">
        <v>4590</v>
      </c>
    </row>
    <row r="4254" spans="1:7">
      <c r="A4254" t="s">
        <v>248</v>
      </c>
      <c r="B4254">
        <v>2015</v>
      </c>
      <c r="C4254" t="b">
        <v>0</v>
      </c>
      <c r="D4254">
        <v>33</v>
      </c>
      <c r="E4254" t="s">
        <v>4590</v>
      </c>
      <c r="G4254" t="s">
        <v>4590</v>
      </c>
    </row>
    <row r="4255" spans="1:7">
      <c r="A4255" t="s">
        <v>248</v>
      </c>
      <c r="B4255">
        <v>2015</v>
      </c>
      <c r="C4255" t="b">
        <v>0</v>
      </c>
      <c r="D4255">
        <v>34</v>
      </c>
      <c r="E4255" t="s">
        <v>4590</v>
      </c>
      <c r="G4255" t="s">
        <v>4590</v>
      </c>
    </row>
    <row r="4256" spans="1:7">
      <c r="A4256" t="s">
        <v>248</v>
      </c>
      <c r="B4256">
        <v>2015</v>
      </c>
      <c r="C4256" t="b">
        <v>0</v>
      </c>
      <c r="D4256">
        <v>35</v>
      </c>
      <c r="E4256" t="s">
        <v>4590</v>
      </c>
      <c r="G4256" t="s">
        <v>4590</v>
      </c>
    </row>
    <row r="4257" spans="1:7">
      <c r="A4257" t="s">
        <v>248</v>
      </c>
      <c r="B4257">
        <v>2015</v>
      </c>
      <c r="C4257" t="b">
        <v>0</v>
      </c>
      <c r="D4257">
        <v>36</v>
      </c>
      <c r="E4257" t="s">
        <v>4590</v>
      </c>
      <c r="G4257" t="s">
        <v>4590</v>
      </c>
    </row>
    <row r="4258" spans="1:7">
      <c r="A4258" t="s">
        <v>248</v>
      </c>
      <c r="B4258">
        <v>2015</v>
      </c>
      <c r="C4258" t="b">
        <v>0</v>
      </c>
      <c r="D4258">
        <v>37</v>
      </c>
      <c r="E4258" t="s">
        <v>4590</v>
      </c>
      <c r="G4258" t="s">
        <v>4590</v>
      </c>
    </row>
    <row r="4259" spans="1:7">
      <c r="A4259" t="s">
        <v>248</v>
      </c>
      <c r="B4259">
        <v>2015</v>
      </c>
      <c r="C4259" t="b">
        <v>0</v>
      </c>
      <c r="D4259">
        <v>38</v>
      </c>
      <c r="E4259" t="s">
        <v>4590</v>
      </c>
      <c r="G4259" t="s">
        <v>4590</v>
      </c>
    </row>
    <row r="4260" spans="1:7">
      <c r="A4260" t="s">
        <v>248</v>
      </c>
      <c r="B4260">
        <v>2015</v>
      </c>
      <c r="C4260" t="b">
        <v>0</v>
      </c>
      <c r="D4260">
        <v>39</v>
      </c>
      <c r="E4260" t="s">
        <v>4590</v>
      </c>
      <c r="F4260" t="s">
        <v>8086</v>
      </c>
      <c r="G4260" t="s">
        <v>4590</v>
      </c>
    </row>
    <row r="4261" spans="1:7">
      <c r="A4261" t="s">
        <v>248</v>
      </c>
      <c r="B4261">
        <v>2015</v>
      </c>
      <c r="C4261" t="b">
        <v>0</v>
      </c>
      <c r="D4261">
        <v>40</v>
      </c>
      <c r="E4261" t="s">
        <v>4590</v>
      </c>
      <c r="G4261" t="s">
        <v>4590</v>
      </c>
    </row>
    <row r="4262" spans="1:7">
      <c r="A4262" t="s">
        <v>248</v>
      </c>
      <c r="B4262">
        <v>2015</v>
      </c>
      <c r="C4262" t="b">
        <v>0</v>
      </c>
      <c r="D4262">
        <v>41</v>
      </c>
      <c r="E4262" t="s">
        <v>4590</v>
      </c>
      <c r="G4262" t="s">
        <v>4590</v>
      </c>
    </row>
    <row r="4263" spans="1:7">
      <c r="A4263" t="s">
        <v>248</v>
      </c>
      <c r="B4263">
        <v>2015</v>
      </c>
      <c r="C4263" t="b">
        <v>0</v>
      </c>
      <c r="D4263">
        <v>42</v>
      </c>
      <c r="E4263" t="s">
        <v>4590</v>
      </c>
      <c r="G4263" t="s">
        <v>4590</v>
      </c>
    </row>
    <row r="4264" spans="1:7">
      <c r="A4264" t="s">
        <v>248</v>
      </c>
      <c r="B4264">
        <v>2015</v>
      </c>
      <c r="C4264" t="b">
        <v>0</v>
      </c>
      <c r="D4264">
        <v>43</v>
      </c>
      <c r="E4264" t="s">
        <v>4590</v>
      </c>
      <c r="G4264" t="s">
        <v>4590</v>
      </c>
    </row>
    <row r="4265" spans="1:7">
      <c r="A4265" t="s">
        <v>248</v>
      </c>
      <c r="B4265">
        <v>2015</v>
      </c>
      <c r="C4265" t="b">
        <v>0</v>
      </c>
      <c r="D4265">
        <v>44</v>
      </c>
      <c r="E4265" t="s">
        <v>4590</v>
      </c>
      <c r="F4265" t="s">
        <v>8087</v>
      </c>
      <c r="G4265" t="s">
        <v>4590</v>
      </c>
    </row>
    <row r="4266" spans="1:7">
      <c r="A4266" t="s">
        <v>248</v>
      </c>
      <c r="B4266">
        <v>2015</v>
      </c>
      <c r="C4266" t="b">
        <v>0</v>
      </c>
      <c r="D4266">
        <v>45</v>
      </c>
      <c r="E4266" t="s">
        <v>4590</v>
      </c>
      <c r="G4266" t="s">
        <v>4590</v>
      </c>
    </row>
    <row r="4267" spans="1:7">
      <c r="A4267" t="s">
        <v>248</v>
      </c>
      <c r="B4267">
        <v>2015</v>
      </c>
      <c r="C4267" t="b">
        <v>0</v>
      </c>
      <c r="D4267">
        <v>46</v>
      </c>
      <c r="E4267" t="s">
        <v>4590</v>
      </c>
      <c r="G4267" t="s">
        <v>4590</v>
      </c>
    </row>
    <row r="4268" spans="1:7">
      <c r="A4268" t="s">
        <v>248</v>
      </c>
      <c r="B4268">
        <v>2015</v>
      </c>
      <c r="C4268" t="b">
        <v>0</v>
      </c>
      <c r="D4268">
        <v>47</v>
      </c>
      <c r="E4268" t="s">
        <v>4590</v>
      </c>
      <c r="F4268" t="s">
        <v>8086</v>
      </c>
      <c r="G4268" t="s">
        <v>4590</v>
      </c>
    </row>
    <row r="4269" spans="1:7">
      <c r="A4269" t="s">
        <v>248</v>
      </c>
      <c r="B4269">
        <v>2015</v>
      </c>
      <c r="C4269" t="b">
        <v>0</v>
      </c>
      <c r="D4269">
        <v>48</v>
      </c>
      <c r="E4269" t="s">
        <v>4590</v>
      </c>
      <c r="G4269" t="s">
        <v>4590</v>
      </c>
    </row>
    <row r="4270" spans="1:7">
      <c r="A4270" t="s">
        <v>248</v>
      </c>
      <c r="B4270">
        <v>2015</v>
      </c>
      <c r="C4270" t="b">
        <v>0</v>
      </c>
      <c r="D4270">
        <v>49</v>
      </c>
      <c r="E4270" t="s">
        <v>4590</v>
      </c>
      <c r="G4270" t="s">
        <v>4590</v>
      </c>
    </row>
    <row r="4271" spans="1:7">
      <c r="A4271" t="s">
        <v>248</v>
      </c>
      <c r="B4271">
        <v>2015</v>
      </c>
      <c r="C4271" t="b">
        <v>0</v>
      </c>
      <c r="D4271">
        <v>50</v>
      </c>
      <c r="E4271" t="s">
        <v>4590</v>
      </c>
      <c r="G4271" t="s">
        <v>4590</v>
      </c>
    </row>
    <row r="4272" spans="1:7">
      <c r="A4272" t="s">
        <v>248</v>
      </c>
      <c r="B4272">
        <v>2015</v>
      </c>
      <c r="C4272" t="b">
        <v>0</v>
      </c>
      <c r="D4272">
        <v>51</v>
      </c>
      <c r="E4272" t="s">
        <v>4590</v>
      </c>
      <c r="F4272" t="s">
        <v>8088</v>
      </c>
      <c r="G4272" t="s">
        <v>4590</v>
      </c>
    </row>
    <row r="4273" spans="1:7">
      <c r="A4273" t="s">
        <v>248</v>
      </c>
      <c r="B4273">
        <v>2015</v>
      </c>
      <c r="C4273" t="b">
        <v>0</v>
      </c>
      <c r="D4273">
        <v>52</v>
      </c>
      <c r="E4273" t="s">
        <v>4590</v>
      </c>
      <c r="G4273" t="s">
        <v>4590</v>
      </c>
    </row>
    <row r="4274" spans="1:7">
      <c r="A4274" t="s">
        <v>248</v>
      </c>
      <c r="B4274">
        <v>2015</v>
      </c>
      <c r="C4274" t="b">
        <v>0</v>
      </c>
      <c r="D4274">
        <v>53</v>
      </c>
      <c r="E4274" t="s">
        <v>4590</v>
      </c>
      <c r="G4274" t="s">
        <v>4590</v>
      </c>
    </row>
    <row r="4275" spans="1:7">
      <c r="A4275" t="s">
        <v>248</v>
      </c>
      <c r="B4275">
        <v>2015</v>
      </c>
      <c r="C4275" t="b">
        <v>0</v>
      </c>
      <c r="D4275">
        <v>54</v>
      </c>
      <c r="E4275" t="s">
        <v>4590</v>
      </c>
      <c r="F4275" t="s">
        <v>8089</v>
      </c>
      <c r="G4275" t="s">
        <v>4590</v>
      </c>
    </row>
    <row r="4276" spans="1:7">
      <c r="A4276" t="s">
        <v>248</v>
      </c>
      <c r="B4276">
        <v>2015</v>
      </c>
      <c r="C4276" t="b">
        <v>0</v>
      </c>
      <c r="D4276">
        <v>55</v>
      </c>
      <c r="E4276" t="s">
        <v>4590</v>
      </c>
      <c r="G4276" t="s">
        <v>4590</v>
      </c>
    </row>
    <row r="4277" spans="1:7">
      <c r="A4277" t="s">
        <v>248</v>
      </c>
      <c r="B4277">
        <v>2015</v>
      </c>
      <c r="C4277" t="b">
        <v>0</v>
      </c>
      <c r="D4277">
        <v>56</v>
      </c>
      <c r="E4277" t="s">
        <v>4590</v>
      </c>
      <c r="G4277" t="s">
        <v>4590</v>
      </c>
    </row>
    <row r="4278" spans="1:7">
      <c r="A4278" t="s">
        <v>248</v>
      </c>
      <c r="B4278">
        <v>2015</v>
      </c>
      <c r="C4278" t="b">
        <v>0</v>
      </c>
      <c r="D4278">
        <v>57</v>
      </c>
      <c r="E4278" t="s">
        <v>4590</v>
      </c>
      <c r="G4278" t="s">
        <v>4590</v>
      </c>
    </row>
    <row r="4279" spans="1:7">
      <c r="A4279" t="s">
        <v>248</v>
      </c>
      <c r="B4279">
        <v>2015</v>
      </c>
      <c r="C4279" t="b">
        <v>0</v>
      </c>
      <c r="D4279">
        <v>58</v>
      </c>
      <c r="E4279" t="s">
        <v>4590</v>
      </c>
      <c r="G4279" t="s">
        <v>4590</v>
      </c>
    </row>
    <row r="4280" spans="1:7">
      <c r="A4280" t="s">
        <v>248</v>
      </c>
      <c r="B4280">
        <v>2015</v>
      </c>
      <c r="C4280" t="b">
        <v>0</v>
      </c>
      <c r="D4280">
        <v>59</v>
      </c>
      <c r="E4280" t="s">
        <v>4590</v>
      </c>
      <c r="G4280" t="s">
        <v>4590</v>
      </c>
    </row>
    <row r="4281" spans="1:7">
      <c r="A4281" t="s">
        <v>248</v>
      </c>
      <c r="B4281">
        <v>2015</v>
      </c>
      <c r="C4281" t="b">
        <v>0</v>
      </c>
      <c r="D4281">
        <v>60</v>
      </c>
      <c r="E4281" t="s">
        <v>4590</v>
      </c>
      <c r="G4281" t="s">
        <v>4590</v>
      </c>
    </row>
    <row r="4282" spans="1:7">
      <c r="A4282" t="s">
        <v>248</v>
      </c>
      <c r="B4282">
        <v>2015</v>
      </c>
      <c r="C4282" t="b">
        <v>0</v>
      </c>
      <c r="D4282">
        <v>61</v>
      </c>
      <c r="E4282" t="s">
        <v>4590</v>
      </c>
      <c r="G4282" t="s">
        <v>4590</v>
      </c>
    </row>
    <row r="4283" spans="1:7">
      <c r="A4283" t="s">
        <v>248</v>
      </c>
      <c r="B4283">
        <v>2015</v>
      </c>
      <c r="C4283" t="b">
        <v>0</v>
      </c>
      <c r="D4283">
        <v>62</v>
      </c>
      <c r="E4283" t="s">
        <v>4590</v>
      </c>
      <c r="G4283" t="s">
        <v>4590</v>
      </c>
    </row>
    <row r="4284" spans="1:7">
      <c r="A4284" t="s">
        <v>248</v>
      </c>
      <c r="B4284">
        <v>2015</v>
      </c>
      <c r="C4284" t="b">
        <v>0</v>
      </c>
      <c r="D4284">
        <v>63</v>
      </c>
      <c r="E4284" t="s">
        <v>4590</v>
      </c>
      <c r="G4284" t="s">
        <v>4590</v>
      </c>
    </row>
    <row r="4285" spans="1:7">
      <c r="A4285" t="s">
        <v>248</v>
      </c>
      <c r="B4285">
        <v>2015</v>
      </c>
      <c r="C4285" t="b">
        <v>0</v>
      </c>
      <c r="D4285">
        <v>64</v>
      </c>
      <c r="E4285" t="s">
        <v>4590</v>
      </c>
      <c r="F4285" t="s">
        <v>8090</v>
      </c>
      <c r="G4285" t="s">
        <v>4590</v>
      </c>
    </row>
    <row r="4286" spans="1:7">
      <c r="A4286" t="s">
        <v>248</v>
      </c>
      <c r="B4286">
        <v>2015</v>
      </c>
      <c r="C4286" t="b">
        <v>0</v>
      </c>
      <c r="D4286">
        <v>65</v>
      </c>
      <c r="E4286" t="s">
        <v>4590</v>
      </c>
      <c r="G4286" t="s">
        <v>4590</v>
      </c>
    </row>
    <row r="4287" spans="1:7">
      <c r="A4287" t="s">
        <v>248</v>
      </c>
      <c r="B4287">
        <v>2015</v>
      </c>
      <c r="C4287" t="b">
        <v>0</v>
      </c>
      <c r="D4287">
        <v>66</v>
      </c>
      <c r="E4287" t="s">
        <v>4590</v>
      </c>
      <c r="G4287" t="s">
        <v>4590</v>
      </c>
    </row>
    <row r="4288" spans="1:7">
      <c r="A4288" t="s">
        <v>248</v>
      </c>
      <c r="B4288">
        <v>2015</v>
      </c>
      <c r="C4288" t="b">
        <v>0</v>
      </c>
      <c r="D4288">
        <v>67</v>
      </c>
      <c r="E4288" t="s">
        <v>4590</v>
      </c>
      <c r="G4288" t="s">
        <v>4590</v>
      </c>
    </row>
    <row r="4289" spans="1:7">
      <c r="A4289" t="s">
        <v>248</v>
      </c>
      <c r="B4289">
        <v>2015</v>
      </c>
      <c r="C4289" t="b">
        <v>0</v>
      </c>
      <c r="D4289">
        <v>68</v>
      </c>
      <c r="E4289" t="s">
        <v>4590</v>
      </c>
      <c r="G4289" t="s">
        <v>4590</v>
      </c>
    </row>
    <row r="4290" spans="1:7">
      <c r="A4290" t="s">
        <v>248</v>
      </c>
      <c r="B4290">
        <v>2015</v>
      </c>
      <c r="C4290" t="b">
        <v>0</v>
      </c>
      <c r="D4290">
        <v>69</v>
      </c>
      <c r="E4290" t="s">
        <v>4590</v>
      </c>
      <c r="G4290" t="s">
        <v>4590</v>
      </c>
    </row>
    <row r="4291" spans="1:7">
      <c r="A4291" t="s">
        <v>248</v>
      </c>
      <c r="B4291">
        <v>2015</v>
      </c>
      <c r="C4291" t="b">
        <v>0</v>
      </c>
      <c r="D4291">
        <v>70</v>
      </c>
      <c r="E4291" t="s">
        <v>4590</v>
      </c>
      <c r="G4291" t="s">
        <v>4590</v>
      </c>
    </row>
    <row r="4292" spans="1:7">
      <c r="A4292" t="s">
        <v>248</v>
      </c>
      <c r="B4292">
        <v>2015</v>
      </c>
      <c r="C4292" t="b">
        <v>0</v>
      </c>
      <c r="D4292">
        <v>71</v>
      </c>
      <c r="E4292" t="s">
        <v>4590</v>
      </c>
      <c r="G4292" t="s">
        <v>4590</v>
      </c>
    </row>
    <row r="4293" spans="1:7">
      <c r="A4293" t="s">
        <v>248</v>
      </c>
      <c r="B4293">
        <v>2015</v>
      </c>
      <c r="C4293" t="b">
        <v>0</v>
      </c>
      <c r="D4293">
        <v>72</v>
      </c>
      <c r="E4293" t="s">
        <v>4590</v>
      </c>
      <c r="G4293" t="s">
        <v>4590</v>
      </c>
    </row>
    <row r="4294" spans="1:7">
      <c r="A4294" t="s">
        <v>248</v>
      </c>
      <c r="B4294">
        <v>2015</v>
      </c>
      <c r="C4294" t="b">
        <v>0</v>
      </c>
      <c r="D4294">
        <v>73</v>
      </c>
      <c r="E4294" t="s">
        <v>4590</v>
      </c>
      <c r="G4294" t="s">
        <v>4590</v>
      </c>
    </row>
    <row r="4295" spans="1:7">
      <c r="A4295" t="s">
        <v>248</v>
      </c>
      <c r="B4295">
        <v>2016</v>
      </c>
      <c r="C4295" t="b">
        <v>0</v>
      </c>
      <c r="D4295">
        <v>1</v>
      </c>
      <c r="E4295" t="s">
        <v>4590</v>
      </c>
      <c r="G4295" t="s">
        <v>4590</v>
      </c>
    </row>
    <row r="4296" spans="1:7">
      <c r="A4296" t="s">
        <v>248</v>
      </c>
      <c r="B4296">
        <v>2016</v>
      </c>
      <c r="C4296" t="b">
        <v>0</v>
      </c>
      <c r="D4296">
        <v>2</v>
      </c>
      <c r="E4296" t="s">
        <v>4590</v>
      </c>
      <c r="G4296" t="s">
        <v>4590</v>
      </c>
    </row>
    <row r="4297" spans="1:7">
      <c r="A4297" t="s">
        <v>248</v>
      </c>
      <c r="B4297">
        <v>2016</v>
      </c>
      <c r="C4297" t="b">
        <v>0</v>
      </c>
      <c r="D4297">
        <v>3</v>
      </c>
      <c r="E4297" t="s">
        <v>4590</v>
      </c>
      <c r="F4297" t="s">
        <v>8078</v>
      </c>
      <c r="G4297" t="s">
        <v>4590</v>
      </c>
    </row>
    <row r="4298" spans="1:7">
      <c r="A4298" t="s">
        <v>248</v>
      </c>
      <c r="B4298">
        <v>2016</v>
      </c>
      <c r="C4298" t="b">
        <v>0</v>
      </c>
      <c r="D4298">
        <v>4</v>
      </c>
      <c r="E4298" t="s">
        <v>4590</v>
      </c>
      <c r="F4298" t="s">
        <v>8079</v>
      </c>
      <c r="G4298" t="s">
        <v>4590</v>
      </c>
    </row>
    <row r="4299" spans="1:7">
      <c r="A4299" t="s">
        <v>248</v>
      </c>
      <c r="B4299">
        <v>2016</v>
      </c>
      <c r="C4299" t="b">
        <v>0</v>
      </c>
      <c r="D4299">
        <v>5</v>
      </c>
      <c r="E4299" t="s">
        <v>4590</v>
      </c>
      <c r="G4299" t="s">
        <v>4590</v>
      </c>
    </row>
    <row r="4300" spans="1:7">
      <c r="A4300" t="s">
        <v>248</v>
      </c>
      <c r="B4300">
        <v>2016</v>
      </c>
      <c r="C4300" t="b">
        <v>0</v>
      </c>
      <c r="D4300">
        <v>6</v>
      </c>
      <c r="E4300" t="s">
        <v>4590</v>
      </c>
      <c r="G4300" t="s">
        <v>4590</v>
      </c>
    </row>
    <row r="4301" spans="1:7">
      <c r="A4301" t="s">
        <v>248</v>
      </c>
      <c r="B4301">
        <v>2016</v>
      </c>
      <c r="C4301" t="b">
        <v>0</v>
      </c>
      <c r="D4301">
        <v>7</v>
      </c>
      <c r="E4301" t="s">
        <v>4590</v>
      </c>
      <c r="F4301" t="s">
        <v>8091</v>
      </c>
      <c r="G4301" t="s">
        <v>4590</v>
      </c>
    </row>
    <row r="4302" spans="1:7">
      <c r="A4302" t="s">
        <v>248</v>
      </c>
      <c r="B4302">
        <v>2016</v>
      </c>
      <c r="C4302" t="b">
        <v>0</v>
      </c>
      <c r="D4302">
        <v>8</v>
      </c>
      <c r="E4302" t="s">
        <v>4590</v>
      </c>
      <c r="G4302" t="s">
        <v>4590</v>
      </c>
    </row>
    <row r="4303" spans="1:7">
      <c r="A4303" t="s">
        <v>248</v>
      </c>
      <c r="B4303">
        <v>2016</v>
      </c>
      <c r="C4303" t="b">
        <v>0</v>
      </c>
      <c r="D4303">
        <v>9</v>
      </c>
      <c r="E4303" t="s">
        <v>4590</v>
      </c>
      <c r="G4303" t="s">
        <v>4590</v>
      </c>
    </row>
    <row r="4304" spans="1:7">
      <c r="A4304" t="s">
        <v>248</v>
      </c>
      <c r="B4304">
        <v>2016</v>
      </c>
      <c r="C4304" t="b">
        <v>0</v>
      </c>
      <c r="D4304">
        <v>10</v>
      </c>
      <c r="E4304" t="s">
        <v>4590</v>
      </c>
      <c r="F4304" t="s">
        <v>8082</v>
      </c>
      <c r="G4304" t="s">
        <v>4590</v>
      </c>
    </row>
    <row r="4305" spans="1:7">
      <c r="A4305" t="s">
        <v>248</v>
      </c>
      <c r="B4305">
        <v>2016</v>
      </c>
      <c r="C4305" t="b">
        <v>0</v>
      </c>
      <c r="D4305">
        <v>11</v>
      </c>
      <c r="E4305" t="s">
        <v>4590</v>
      </c>
      <c r="F4305" t="s">
        <v>8092</v>
      </c>
      <c r="G4305" t="s">
        <v>4590</v>
      </c>
    </row>
    <row r="4306" spans="1:7">
      <c r="A4306" t="s">
        <v>248</v>
      </c>
      <c r="B4306">
        <v>2016</v>
      </c>
      <c r="C4306" t="b">
        <v>0</v>
      </c>
      <c r="D4306">
        <v>12</v>
      </c>
      <c r="E4306" t="s">
        <v>4590</v>
      </c>
      <c r="G4306" t="s">
        <v>4590</v>
      </c>
    </row>
    <row r="4307" spans="1:7">
      <c r="A4307" t="s">
        <v>248</v>
      </c>
      <c r="B4307">
        <v>2016</v>
      </c>
      <c r="C4307" t="b">
        <v>0</v>
      </c>
      <c r="D4307">
        <v>13</v>
      </c>
      <c r="E4307" t="s">
        <v>4590</v>
      </c>
      <c r="G4307" t="s">
        <v>4590</v>
      </c>
    </row>
    <row r="4308" spans="1:7">
      <c r="A4308" t="s">
        <v>248</v>
      </c>
      <c r="B4308">
        <v>2016</v>
      </c>
      <c r="C4308" t="b">
        <v>0</v>
      </c>
      <c r="D4308">
        <v>14</v>
      </c>
      <c r="E4308" t="s">
        <v>4590</v>
      </c>
      <c r="G4308" t="s">
        <v>4590</v>
      </c>
    </row>
    <row r="4309" spans="1:7">
      <c r="A4309" t="s">
        <v>248</v>
      </c>
      <c r="B4309">
        <v>2016</v>
      </c>
      <c r="C4309" t="b">
        <v>0</v>
      </c>
      <c r="D4309">
        <v>15</v>
      </c>
      <c r="E4309" t="s">
        <v>4590</v>
      </c>
      <c r="G4309" t="s">
        <v>4590</v>
      </c>
    </row>
    <row r="4310" spans="1:7">
      <c r="A4310" t="s">
        <v>248</v>
      </c>
      <c r="B4310">
        <v>2016</v>
      </c>
      <c r="C4310" t="b">
        <v>0</v>
      </c>
      <c r="D4310">
        <v>16</v>
      </c>
      <c r="E4310" t="s">
        <v>4590</v>
      </c>
      <c r="F4310" t="s">
        <v>8093</v>
      </c>
      <c r="G4310" t="s">
        <v>4590</v>
      </c>
    </row>
    <row r="4311" spans="1:7">
      <c r="A4311" t="s">
        <v>248</v>
      </c>
      <c r="B4311">
        <v>2016</v>
      </c>
      <c r="C4311" t="b">
        <v>0</v>
      </c>
      <c r="D4311">
        <v>17</v>
      </c>
      <c r="E4311" t="s">
        <v>4590</v>
      </c>
      <c r="G4311" t="s">
        <v>4590</v>
      </c>
    </row>
    <row r="4312" spans="1:7">
      <c r="A4312" t="s">
        <v>248</v>
      </c>
      <c r="B4312">
        <v>2016</v>
      </c>
      <c r="C4312" t="b">
        <v>0</v>
      </c>
      <c r="D4312">
        <v>18</v>
      </c>
      <c r="E4312" t="s">
        <v>4590</v>
      </c>
      <c r="G4312" t="s">
        <v>4590</v>
      </c>
    </row>
    <row r="4313" spans="1:7">
      <c r="A4313" t="s">
        <v>248</v>
      </c>
      <c r="B4313">
        <v>2016</v>
      </c>
      <c r="C4313" t="b">
        <v>0</v>
      </c>
      <c r="D4313">
        <v>19</v>
      </c>
      <c r="E4313" t="s">
        <v>4590</v>
      </c>
      <c r="G4313" t="s">
        <v>4590</v>
      </c>
    </row>
    <row r="4314" spans="1:7">
      <c r="A4314" t="s">
        <v>248</v>
      </c>
      <c r="B4314">
        <v>2016</v>
      </c>
      <c r="C4314" t="b">
        <v>0</v>
      </c>
      <c r="D4314">
        <v>20</v>
      </c>
      <c r="E4314" t="s">
        <v>4590</v>
      </c>
      <c r="G4314" t="s">
        <v>4590</v>
      </c>
    </row>
    <row r="4315" spans="1:7">
      <c r="A4315" t="s">
        <v>248</v>
      </c>
      <c r="B4315">
        <v>2016</v>
      </c>
      <c r="C4315" t="b">
        <v>0</v>
      </c>
      <c r="D4315">
        <v>21</v>
      </c>
      <c r="E4315" t="s">
        <v>4590</v>
      </c>
      <c r="G4315" t="s">
        <v>4590</v>
      </c>
    </row>
    <row r="4316" spans="1:7">
      <c r="A4316" t="s">
        <v>248</v>
      </c>
      <c r="B4316">
        <v>2016</v>
      </c>
      <c r="C4316" t="b">
        <v>0</v>
      </c>
      <c r="D4316">
        <v>22</v>
      </c>
      <c r="E4316" t="s">
        <v>4590</v>
      </c>
      <c r="G4316" t="s">
        <v>4590</v>
      </c>
    </row>
    <row r="4317" spans="1:7">
      <c r="A4317" t="s">
        <v>248</v>
      </c>
      <c r="B4317">
        <v>2016</v>
      </c>
      <c r="C4317" t="b">
        <v>0</v>
      </c>
      <c r="D4317">
        <v>23</v>
      </c>
      <c r="E4317" t="s">
        <v>4590</v>
      </c>
      <c r="G4317" t="s">
        <v>4590</v>
      </c>
    </row>
    <row r="4318" spans="1:7">
      <c r="A4318" t="s">
        <v>248</v>
      </c>
      <c r="B4318">
        <v>2016</v>
      </c>
      <c r="C4318" t="b">
        <v>0</v>
      </c>
      <c r="D4318">
        <v>24</v>
      </c>
      <c r="E4318" t="s">
        <v>4590</v>
      </c>
      <c r="G4318" t="s">
        <v>4590</v>
      </c>
    </row>
    <row r="4319" spans="1:7">
      <c r="A4319" t="s">
        <v>248</v>
      </c>
      <c r="B4319">
        <v>2016</v>
      </c>
      <c r="C4319" t="b">
        <v>0</v>
      </c>
      <c r="D4319">
        <v>25</v>
      </c>
      <c r="E4319" t="s">
        <v>4590</v>
      </c>
      <c r="G4319" t="s">
        <v>4590</v>
      </c>
    </row>
    <row r="4320" spans="1:7">
      <c r="A4320" t="s">
        <v>248</v>
      </c>
      <c r="B4320">
        <v>2016</v>
      </c>
      <c r="C4320" t="b">
        <v>0</v>
      </c>
      <c r="D4320">
        <v>26</v>
      </c>
      <c r="E4320" t="s">
        <v>4590</v>
      </c>
      <c r="G4320" t="s">
        <v>4590</v>
      </c>
    </row>
    <row r="4321" spans="1:7">
      <c r="A4321" t="s">
        <v>248</v>
      </c>
      <c r="B4321">
        <v>2016</v>
      </c>
      <c r="C4321" t="b">
        <v>0</v>
      </c>
      <c r="D4321">
        <v>27</v>
      </c>
      <c r="E4321" t="s">
        <v>4590</v>
      </c>
      <c r="G4321" t="s">
        <v>4590</v>
      </c>
    </row>
    <row r="4322" spans="1:7">
      <c r="A4322" t="s">
        <v>248</v>
      </c>
      <c r="B4322">
        <v>2016</v>
      </c>
      <c r="C4322" t="b">
        <v>0</v>
      </c>
      <c r="D4322">
        <v>28</v>
      </c>
      <c r="E4322" t="s">
        <v>4590</v>
      </c>
      <c r="F4322" t="s">
        <v>8094</v>
      </c>
      <c r="G4322" t="s">
        <v>4590</v>
      </c>
    </row>
    <row r="4323" spans="1:7">
      <c r="A4323" t="s">
        <v>248</v>
      </c>
      <c r="B4323">
        <v>2016</v>
      </c>
      <c r="C4323" t="b">
        <v>0</v>
      </c>
      <c r="D4323">
        <v>29</v>
      </c>
      <c r="E4323" t="s">
        <v>4590</v>
      </c>
      <c r="G4323" t="s">
        <v>4590</v>
      </c>
    </row>
    <row r="4324" spans="1:7">
      <c r="A4324" t="s">
        <v>248</v>
      </c>
      <c r="B4324">
        <v>2016</v>
      </c>
      <c r="C4324" t="b">
        <v>0</v>
      </c>
      <c r="D4324">
        <v>30</v>
      </c>
      <c r="E4324" t="s">
        <v>4590</v>
      </c>
      <c r="G4324" t="s">
        <v>4590</v>
      </c>
    </row>
    <row r="4325" spans="1:7">
      <c r="A4325" t="s">
        <v>248</v>
      </c>
      <c r="B4325">
        <v>2016</v>
      </c>
      <c r="C4325" t="b">
        <v>0</v>
      </c>
      <c r="D4325">
        <v>31</v>
      </c>
      <c r="E4325" t="s">
        <v>4590</v>
      </c>
      <c r="G4325" t="s">
        <v>4590</v>
      </c>
    </row>
    <row r="4326" spans="1:7">
      <c r="A4326" t="s">
        <v>248</v>
      </c>
      <c r="B4326">
        <v>2016</v>
      </c>
      <c r="C4326" t="b">
        <v>0</v>
      </c>
      <c r="D4326">
        <v>32</v>
      </c>
      <c r="E4326" t="s">
        <v>4590</v>
      </c>
      <c r="G4326" t="s">
        <v>4590</v>
      </c>
    </row>
    <row r="4327" spans="1:7">
      <c r="A4327" t="s">
        <v>248</v>
      </c>
      <c r="B4327">
        <v>2016</v>
      </c>
      <c r="C4327" t="b">
        <v>0</v>
      </c>
      <c r="D4327">
        <v>33</v>
      </c>
      <c r="E4327" t="s">
        <v>4590</v>
      </c>
      <c r="G4327" t="s">
        <v>4590</v>
      </c>
    </row>
    <row r="4328" spans="1:7">
      <c r="A4328" t="s">
        <v>248</v>
      </c>
      <c r="B4328">
        <v>2016</v>
      </c>
      <c r="C4328" t="b">
        <v>0</v>
      </c>
      <c r="D4328">
        <v>34</v>
      </c>
      <c r="E4328" t="s">
        <v>4590</v>
      </c>
      <c r="G4328" t="s">
        <v>4590</v>
      </c>
    </row>
    <row r="4329" spans="1:7">
      <c r="A4329" t="s">
        <v>248</v>
      </c>
      <c r="B4329">
        <v>2016</v>
      </c>
      <c r="C4329" t="b">
        <v>0</v>
      </c>
      <c r="D4329">
        <v>35</v>
      </c>
      <c r="E4329" t="s">
        <v>4590</v>
      </c>
      <c r="G4329" t="s">
        <v>4590</v>
      </c>
    </row>
    <row r="4330" spans="1:7">
      <c r="A4330" t="s">
        <v>248</v>
      </c>
      <c r="B4330">
        <v>2016</v>
      </c>
      <c r="C4330" t="b">
        <v>0</v>
      </c>
      <c r="D4330">
        <v>36</v>
      </c>
      <c r="E4330" t="s">
        <v>4590</v>
      </c>
      <c r="G4330" t="s">
        <v>4590</v>
      </c>
    </row>
    <row r="4331" spans="1:7">
      <c r="A4331" t="s">
        <v>248</v>
      </c>
      <c r="B4331">
        <v>2016</v>
      </c>
      <c r="C4331" t="b">
        <v>0</v>
      </c>
      <c r="D4331">
        <v>37</v>
      </c>
      <c r="E4331" t="s">
        <v>4590</v>
      </c>
      <c r="G4331" t="s">
        <v>4590</v>
      </c>
    </row>
    <row r="4332" spans="1:7">
      <c r="A4332" t="s">
        <v>248</v>
      </c>
      <c r="B4332">
        <v>2016</v>
      </c>
      <c r="C4332" t="b">
        <v>0</v>
      </c>
      <c r="D4332">
        <v>38</v>
      </c>
      <c r="E4332" t="s">
        <v>4590</v>
      </c>
      <c r="G4332" t="s">
        <v>4590</v>
      </c>
    </row>
    <row r="4333" spans="1:7">
      <c r="A4333" t="s">
        <v>248</v>
      </c>
      <c r="B4333">
        <v>2016</v>
      </c>
      <c r="C4333" t="b">
        <v>0</v>
      </c>
      <c r="D4333">
        <v>39</v>
      </c>
      <c r="E4333" t="s">
        <v>4590</v>
      </c>
      <c r="G4333" t="s">
        <v>4590</v>
      </c>
    </row>
    <row r="4334" spans="1:7">
      <c r="A4334" t="s">
        <v>248</v>
      </c>
      <c r="B4334">
        <v>2016</v>
      </c>
      <c r="C4334" t="b">
        <v>0</v>
      </c>
      <c r="D4334">
        <v>40</v>
      </c>
      <c r="E4334" t="s">
        <v>4590</v>
      </c>
      <c r="G4334" t="s">
        <v>4590</v>
      </c>
    </row>
    <row r="4335" spans="1:7">
      <c r="A4335" t="s">
        <v>248</v>
      </c>
      <c r="B4335">
        <v>2016</v>
      </c>
      <c r="C4335" t="b">
        <v>0</v>
      </c>
      <c r="D4335">
        <v>41</v>
      </c>
      <c r="E4335" t="s">
        <v>4590</v>
      </c>
      <c r="G4335" t="s">
        <v>4590</v>
      </c>
    </row>
    <row r="4336" spans="1:7">
      <c r="A4336" t="s">
        <v>248</v>
      </c>
      <c r="B4336">
        <v>2016</v>
      </c>
      <c r="C4336" t="b">
        <v>0</v>
      </c>
      <c r="D4336">
        <v>42</v>
      </c>
      <c r="E4336" t="s">
        <v>4590</v>
      </c>
      <c r="G4336" t="s">
        <v>4590</v>
      </c>
    </row>
    <row r="4337" spans="1:7">
      <c r="A4337" t="s">
        <v>248</v>
      </c>
      <c r="B4337">
        <v>2016</v>
      </c>
      <c r="C4337" t="b">
        <v>0</v>
      </c>
      <c r="D4337">
        <v>43</v>
      </c>
      <c r="E4337" t="s">
        <v>4590</v>
      </c>
      <c r="G4337" t="s">
        <v>4590</v>
      </c>
    </row>
    <row r="4338" spans="1:7">
      <c r="A4338" t="s">
        <v>248</v>
      </c>
      <c r="B4338">
        <v>2016</v>
      </c>
      <c r="C4338" t="b">
        <v>0</v>
      </c>
      <c r="D4338">
        <v>44</v>
      </c>
      <c r="E4338" t="s">
        <v>4590</v>
      </c>
      <c r="G4338" t="s">
        <v>4590</v>
      </c>
    </row>
    <row r="4339" spans="1:7">
      <c r="A4339" t="s">
        <v>248</v>
      </c>
      <c r="B4339">
        <v>2016</v>
      </c>
      <c r="C4339" t="b">
        <v>0</v>
      </c>
      <c r="D4339">
        <v>45</v>
      </c>
      <c r="E4339" t="s">
        <v>4590</v>
      </c>
      <c r="G4339" t="s">
        <v>4590</v>
      </c>
    </row>
    <row r="4340" spans="1:7">
      <c r="A4340" t="s">
        <v>248</v>
      </c>
      <c r="B4340">
        <v>2016</v>
      </c>
      <c r="C4340" t="b">
        <v>0</v>
      </c>
      <c r="D4340">
        <v>46</v>
      </c>
      <c r="E4340" t="s">
        <v>4590</v>
      </c>
      <c r="G4340" t="s">
        <v>4590</v>
      </c>
    </row>
    <row r="4341" spans="1:7">
      <c r="A4341" t="s">
        <v>248</v>
      </c>
      <c r="B4341">
        <v>2016</v>
      </c>
      <c r="C4341" t="b">
        <v>0</v>
      </c>
      <c r="D4341">
        <v>47</v>
      </c>
      <c r="E4341" t="s">
        <v>4590</v>
      </c>
      <c r="G4341" t="s">
        <v>4590</v>
      </c>
    </row>
    <row r="4342" spans="1:7">
      <c r="A4342" t="s">
        <v>248</v>
      </c>
      <c r="B4342">
        <v>2016</v>
      </c>
      <c r="C4342" t="b">
        <v>0</v>
      </c>
      <c r="D4342">
        <v>48</v>
      </c>
      <c r="E4342" t="s">
        <v>4590</v>
      </c>
      <c r="G4342" t="s">
        <v>4590</v>
      </c>
    </row>
    <row r="4343" spans="1:7">
      <c r="A4343" t="s">
        <v>248</v>
      </c>
      <c r="B4343">
        <v>2016</v>
      </c>
      <c r="C4343" t="b">
        <v>0</v>
      </c>
      <c r="D4343">
        <v>49</v>
      </c>
      <c r="E4343" t="s">
        <v>4590</v>
      </c>
      <c r="G4343" t="s">
        <v>4590</v>
      </c>
    </row>
    <row r="4344" spans="1:7">
      <c r="A4344" t="s">
        <v>248</v>
      </c>
      <c r="B4344">
        <v>2016</v>
      </c>
      <c r="C4344" t="b">
        <v>0</v>
      </c>
      <c r="D4344">
        <v>50</v>
      </c>
      <c r="E4344" t="s">
        <v>4590</v>
      </c>
      <c r="G4344" t="s">
        <v>4590</v>
      </c>
    </row>
    <row r="4345" spans="1:7">
      <c r="A4345" t="s">
        <v>248</v>
      </c>
      <c r="B4345">
        <v>2016</v>
      </c>
      <c r="C4345" t="b">
        <v>0</v>
      </c>
      <c r="D4345">
        <v>51</v>
      </c>
      <c r="E4345" t="s">
        <v>4590</v>
      </c>
      <c r="G4345" t="s">
        <v>4590</v>
      </c>
    </row>
    <row r="4346" spans="1:7">
      <c r="A4346" t="s">
        <v>248</v>
      </c>
      <c r="B4346">
        <v>2016</v>
      </c>
      <c r="C4346" t="b">
        <v>0</v>
      </c>
      <c r="D4346">
        <v>52</v>
      </c>
      <c r="E4346" t="s">
        <v>4590</v>
      </c>
      <c r="G4346" t="s">
        <v>4590</v>
      </c>
    </row>
    <row r="4347" spans="1:7">
      <c r="A4347" t="s">
        <v>248</v>
      </c>
      <c r="B4347">
        <v>2016</v>
      </c>
      <c r="C4347" t="b">
        <v>0</v>
      </c>
      <c r="D4347">
        <v>53</v>
      </c>
      <c r="E4347" t="s">
        <v>4590</v>
      </c>
      <c r="G4347" t="s">
        <v>4590</v>
      </c>
    </row>
    <row r="4348" spans="1:7">
      <c r="A4348" t="s">
        <v>248</v>
      </c>
      <c r="B4348">
        <v>2016</v>
      </c>
      <c r="C4348" t="b">
        <v>0</v>
      </c>
      <c r="D4348">
        <v>54</v>
      </c>
      <c r="E4348" t="s">
        <v>4590</v>
      </c>
      <c r="F4348" t="s">
        <v>8095</v>
      </c>
      <c r="G4348" t="s">
        <v>4590</v>
      </c>
    </row>
    <row r="4349" spans="1:7">
      <c r="A4349" t="s">
        <v>248</v>
      </c>
      <c r="B4349">
        <v>2016</v>
      </c>
      <c r="C4349" t="b">
        <v>0</v>
      </c>
      <c r="D4349">
        <v>55</v>
      </c>
      <c r="E4349" t="s">
        <v>4590</v>
      </c>
      <c r="G4349" t="s">
        <v>4590</v>
      </c>
    </row>
    <row r="4350" spans="1:7">
      <c r="A4350" t="s">
        <v>248</v>
      </c>
      <c r="B4350">
        <v>2016</v>
      </c>
      <c r="C4350" t="b">
        <v>0</v>
      </c>
      <c r="D4350">
        <v>56</v>
      </c>
      <c r="E4350" t="s">
        <v>4590</v>
      </c>
      <c r="G4350" t="s">
        <v>4590</v>
      </c>
    </row>
    <row r="4351" spans="1:7">
      <c r="A4351" t="s">
        <v>248</v>
      </c>
      <c r="B4351">
        <v>2016</v>
      </c>
      <c r="C4351" t="b">
        <v>0</v>
      </c>
      <c r="D4351">
        <v>57</v>
      </c>
      <c r="E4351" t="s">
        <v>4590</v>
      </c>
      <c r="G4351" t="s">
        <v>4590</v>
      </c>
    </row>
    <row r="4352" spans="1:7">
      <c r="A4352" t="s">
        <v>248</v>
      </c>
      <c r="B4352">
        <v>2016</v>
      </c>
      <c r="C4352" t="b">
        <v>0</v>
      </c>
      <c r="D4352">
        <v>58</v>
      </c>
      <c r="E4352" t="s">
        <v>4590</v>
      </c>
      <c r="G4352" t="s">
        <v>4590</v>
      </c>
    </row>
    <row r="4353" spans="1:7">
      <c r="A4353" t="s">
        <v>248</v>
      </c>
      <c r="B4353">
        <v>2016</v>
      </c>
      <c r="C4353" t="b">
        <v>0</v>
      </c>
      <c r="D4353">
        <v>59</v>
      </c>
      <c r="E4353" t="s">
        <v>4590</v>
      </c>
      <c r="G4353" t="s">
        <v>4590</v>
      </c>
    </row>
    <row r="4354" spans="1:7">
      <c r="A4354" t="s">
        <v>248</v>
      </c>
      <c r="B4354">
        <v>2016</v>
      </c>
      <c r="C4354" t="b">
        <v>0</v>
      </c>
      <c r="D4354">
        <v>60</v>
      </c>
      <c r="E4354" t="s">
        <v>4590</v>
      </c>
      <c r="F4354" t="s">
        <v>8096</v>
      </c>
      <c r="G4354" t="s">
        <v>4590</v>
      </c>
    </row>
    <row r="4355" spans="1:7">
      <c r="A4355" t="s">
        <v>248</v>
      </c>
      <c r="B4355">
        <v>2016</v>
      </c>
      <c r="C4355" t="b">
        <v>0</v>
      </c>
      <c r="D4355">
        <v>61</v>
      </c>
      <c r="E4355" t="s">
        <v>4590</v>
      </c>
      <c r="G4355" t="s">
        <v>4590</v>
      </c>
    </row>
    <row r="4356" spans="1:7">
      <c r="A4356" t="s">
        <v>248</v>
      </c>
      <c r="B4356">
        <v>2016</v>
      </c>
      <c r="C4356" t="b">
        <v>0</v>
      </c>
      <c r="D4356">
        <v>62</v>
      </c>
      <c r="E4356" t="s">
        <v>4590</v>
      </c>
      <c r="G4356" t="s">
        <v>4590</v>
      </c>
    </row>
    <row r="4357" spans="1:7">
      <c r="A4357" t="s">
        <v>248</v>
      </c>
      <c r="B4357">
        <v>2016</v>
      </c>
      <c r="C4357" t="b">
        <v>0</v>
      </c>
      <c r="D4357">
        <v>63</v>
      </c>
      <c r="E4357" t="s">
        <v>4590</v>
      </c>
      <c r="G4357" t="s">
        <v>4590</v>
      </c>
    </row>
    <row r="4358" spans="1:7">
      <c r="A4358" t="s">
        <v>248</v>
      </c>
      <c r="B4358">
        <v>2016</v>
      </c>
      <c r="C4358" t="b">
        <v>0</v>
      </c>
      <c r="D4358">
        <v>64</v>
      </c>
      <c r="E4358" t="s">
        <v>4590</v>
      </c>
      <c r="G4358" t="s">
        <v>4590</v>
      </c>
    </row>
    <row r="4359" spans="1:7">
      <c r="A4359" t="s">
        <v>248</v>
      </c>
      <c r="B4359">
        <v>2016</v>
      </c>
      <c r="C4359" t="b">
        <v>0</v>
      </c>
      <c r="D4359">
        <v>65</v>
      </c>
      <c r="E4359" t="s">
        <v>4590</v>
      </c>
      <c r="G4359" t="s">
        <v>4590</v>
      </c>
    </row>
    <row r="4360" spans="1:7">
      <c r="A4360" t="s">
        <v>248</v>
      </c>
      <c r="B4360">
        <v>2016</v>
      </c>
      <c r="C4360" t="b">
        <v>0</v>
      </c>
      <c r="D4360">
        <v>66</v>
      </c>
      <c r="E4360" t="s">
        <v>4590</v>
      </c>
      <c r="G4360" t="s">
        <v>4590</v>
      </c>
    </row>
    <row r="4361" spans="1:7">
      <c r="A4361" t="s">
        <v>248</v>
      </c>
      <c r="B4361">
        <v>2016</v>
      </c>
      <c r="C4361" t="b">
        <v>0</v>
      </c>
      <c r="D4361">
        <v>67</v>
      </c>
      <c r="E4361" t="s">
        <v>4590</v>
      </c>
      <c r="G4361" t="s">
        <v>4590</v>
      </c>
    </row>
    <row r="4362" spans="1:7">
      <c r="A4362" t="s">
        <v>248</v>
      </c>
      <c r="B4362">
        <v>2016</v>
      </c>
      <c r="C4362" t="b">
        <v>0</v>
      </c>
      <c r="D4362">
        <v>68</v>
      </c>
      <c r="E4362" t="s">
        <v>4590</v>
      </c>
      <c r="G4362" t="s">
        <v>4590</v>
      </c>
    </row>
    <row r="4363" spans="1:7">
      <c r="A4363" t="s">
        <v>248</v>
      </c>
      <c r="B4363">
        <v>2016</v>
      </c>
      <c r="C4363" t="b">
        <v>0</v>
      </c>
      <c r="D4363">
        <v>69</v>
      </c>
      <c r="E4363" t="s">
        <v>4590</v>
      </c>
      <c r="G4363" t="s">
        <v>4590</v>
      </c>
    </row>
    <row r="4364" spans="1:7">
      <c r="A4364" t="s">
        <v>248</v>
      </c>
      <c r="B4364">
        <v>2016</v>
      </c>
      <c r="C4364" t="b">
        <v>0</v>
      </c>
      <c r="D4364">
        <v>70</v>
      </c>
      <c r="E4364" t="s">
        <v>4590</v>
      </c>
      <c r="G4364" t="s">
        <v>4590</v>
      </c>
    </row>
    <row r="4365" spans="1:7">
      <c r="A4365" t="s">
        <v>248</v>
      </c>
      <c r="B4365">
        <v>2016</v>
      </c>
      <c r="C4365" t="b">
        <v>0</v>
      </c>
      <c r="D4365">
        <v>71</v>
      </c>
      <c r="E4365" t="s">
        <v>4590</v>
      </c>
      <c r="G4365" t="s">
        <v>4590</v>
      </c>
    </row>
    <row r="4366" spans="1:7">
      <c r="A4366" t="s">
        <v>248</v>
      </c>
      <c r="B4366">
        <v>2016</v>
      </c>
      <c r="C4366" t="b">
        <v>0</v>
      </c>
      <c r="D4366">
        <v>72</v>
      </c>
      <c r="E4366" t="s">
        <v>4590</v>
      </c>
      <c r="G4366" t="s">
        <v>4590</v>
      </c>
    </row>
    <row r="4367" spans="1:7">
      <c r="A4367" t="s">
        <v>248</v>
      </c>
      <c r="B4367">
        <v>2016</v>
      </c>
      <c r="C4367" t="b">
        <v>0</v>
      </c>
      <c r="D4367">
        <v>73</v>
      </c>
      <c r="E4367" t="s">
        <v>4590</v>
      </c>
      <c r="G4367" t="s">
        <v>4590</v>
      </c>
    </row>
    <row r="4368" spans="1:7">
      <c r="A4368" t="s">
        <v>254</v>
      </c>
      <c r="B4368">
        <v>2013</v>
      </c>
      <c r="C4368" t="b">
        <v>0</v>
      </c>
      <c r="D4368">
        <v>1</v>
      </c>
      <c r="E4368" t="s">
        <v>4590</v>
      </c>
      <c r="G4368" t="s">
        <v>4590</v>
      </c>
    </row>
    <row r="4369" spans="1:7">
      <c r="A4369" t="s">
        <v>254</v>
      </c>
      <c r="B4369">
        <v>2013</v>
      </c>
      <c r="C4369" t="b">
        <v>0</v>
      </c>
      <c r="D4369">
        <v>2</v>
      </c>
      <c r="E4369" t="s">
        <v>4590</v>
      </c>
      <c r="G4369" t="s">
        <v>4590</v>
      </c>
    </row>
    <row r="4370" spans="1:7">
      <c r="A4370" t="s">
        <v>254</v>
      </c>
      <c r="B4370">
        <v>2013</v>
      </c>
      <c r="C4370" t="b">
        <v>0</v>
      </c>
      <c r="D4370">
        <v>3</v>
      </c>
      <c r="E4370" t="s">
        <v>4590</v>
      </c>
      <c r="G4370" t="s">
        <v>4590</v>
      </c>
    </row>
    <row r="4371" spans="1:7">
      <c r="A4371" t="s">
        <v>254</v>
      </c>
      <c r="B4371">
        <v>2013</v>
      </c>
      <c r="C4371" t="b">
        <v>0</v>
      </c>
      <c r="D4371">
        <v>4</v>
      </c>
      <c r="E4371" t="s">
        <v>4590</v>
      </c>
      <c r="G4371" t="s">
        <v>4590</v>
      </c>
    </row>
    <row r="4372" spans="1:7">
      <c r="A4372" t="s">
        <v>254</v>
      </c>
      <c r="B4372">
        <v>2013</v>
      </c>
      <c r="C4372" t="b">
        <v>0</v>
      </c>
      <c r="D4372">
        <v>5</v>
      </c>
      <c r="E4372" t="s">
        <v>4590</v>
      </c>
      <c r="G4372" t="s">
        <v>4590</v>
      </c>
    </row>
    <row r="4373" spans="1:7">
      <c r="A4373" t="s">
        <v>254</v>
      </c>
      <c r="B4373">
        <v>2013</v>
      </c>
      <c r="C4373" t="b">
        <v>0</v>
      </c>
      <c r="D4373">
        <v>6</v>
      </c>
      <c r="E4373" t="s">
        <v>4590</v>
      </c>
      <c r="G4373" t="s">
        <v>4590</v>
      </c>
    </row>
    <row r="4374" spans="1:7">
      <c r="A4374" t="s">
        <v>254</v>
      </c>
      <c r="B4374">
        <v>2013</v>
      </c>
      <c r="C4374" t="b">
        <v>0</v>
      </c>
      <c r="D4374">
        <v>7</v>
      </c>
      <c r="E4374" t="s">
        <v>4590</v>
      </c>
      <c r="G4374" t="s">
        <v>4590</v>
      </c>
    </row>
    <row r="4375" spans="1:7">
      <c r="A4375" t="s">
        <v>254</v>
      </c>
      <c r="B4375">
        <v>2013</v>
      </c>
      <c r="C4375" t="b">
        <v>0</v>
      </c>
      <c r="D4375">
        <v>8</v>
      </c>
      <c r="E4375" t="s">
        <v>4590</v>
      </c>
      <c r="G4375" t="s">
        <v>4590</v>
      </c>
    </row>
    <row r="4376" spans="1:7">
      <c r="A4376" t="s">
        <v>254</v>
      </c>
      <c r="B4376">
        <v>2013</v>
      </c>
      <c r="C4376" t="b">
        <v>0</v>
      </c>
      <c r="D4376">
        <v>9</v>
      </c>
      <c r="E4376" t="s">
        <v>4590</v>
      </c>
      <c r="G4376" t="s">
        <v>4590</v>
      </c>
    </row>
    <row r="4377" spans="1:7">
      <c r="A4377" t="s">
        <v>254</v>
      </c>
      <c r="B4377">
        <v>2013</v>
      </c>
      <c r="C4377" t="b">
        <v>0</v>
      </c>
      <c r="D4377">
        <v>10</v>
      </c>
      <c r="E4377" t="s">
        <v>4590</v>
      </c>
      <c r="G4377" t="s">
        <v>4590</v>
      </c>
    </row>
    <row r="4378" spans="1:7">
      <c r="A4378" t="s">
        <v>254</v>
      </c>
      <c r="B4378">
        <v>2013</v>
      </c>
      <c r="C4378" t="b">
        <v>0</v>
      </c>
      <c r="D4378">
        <v>11</v>
      </c>
      <c r="E4378" t="s">
        <v>4590</v>
      </c>
      <c r="G4378" t="s">
        <v>4590</v>
      </c>
    </row>
    <row r="4379" spans="1:7">
      <c r="A4379" t="s">
        <v>254</v>
      </c>
      <c r="B4379">
        <v>2013</v>
      </c>
      <c r="C4379" t="b">
        <v>0</v>
      </c>
      <c r="D4379">
        <v>12</v>
      </c>
      <c r="E4379" t="s">
        <v>4590</v>
      </c>
      <c r="G4379" t="s">
        <v>4590</v>
      </c>
    </row>
    <row r="4380" spans="1:7">
      <c r="A4380" t="s">
        <v>254</v>
      </c>
      <c r="B4380">
        <v>2013</v>
      </c>
      <c r="C4380" t="b">
        <v>0</v>
      </c>
      <c r="D4380">
        <v>13</v>
      </c>
      <c r="E4380" t="s">
        <v>4590</v>
      </c>
      <c r="G4380" t="s">
        <v>4590</v>
      </c>
    </row>
    <row r="4381" spans="1:7">
      <c r="A4381" t="s">
        <v>254</v>
      </c>
      <c r="B4381">
        <v>2014</v>
      </c>
      <c r="C4381" t="b">
        <v>0</v>
      </c>
      <c r="D4381">
        <v>1</v>
      </c>
      <c r="E4381" t="s">
        <v>4590</v>
      </c>
      <c r="G4381" t="s">
        <v>4590</v>
      </c>
    </row>
    <row r="4382" spans="1:7">
      <c r="A4382" t="s">
        <v>254</v>
      </c>
      <c r="B4382">
        <v>2014</v>
      </c>
      <c r="C4382" t="b">
        <v>0</v>
      </c>
      <c r="D4382">
        <v>2</v>
      </c>
      <c r="E4382" t="s">
        <v>4590</v>
      </c>
      <c r="G4382" t="s">
        <v>4590</v>
      </c>
    </row>
    <row r="4383" spans="1:7">
      <c r="A4383" t="s">
        <v>254</v>
      </c>
      <c r="B4383">
        <v>2014</v>
      </c>
      <c r="C4383" t="b">
        <v>0</v>
      </c>
      <c r="D4383">
        <v>3</v>
      </c>
      <c r="E4383" t="s">
        <v>4590</v>
      </c>
      <c r="G4383" t="s">
        <v>4590</v>
      </c>
    </row>
    <row r="4384" spans="1:7">
      <c r="A4384" t="s">
        <v>254</v>
      </c>
      <c r="B4384">
        <v>2014</v>
      </c>
      <c r="C4384" t="b">
        <v>0</v>
      </c>
      <c r="D4384">
        <v>4</v>
      </c>
      <c r="E4384" t="s">
        <v>4590</v>
      </c>
      <c r="G4384" t="s">
        <v>4590</v>
      </c>
    </row>
    <row r="4385" spans="1:7">
      <c r="A4385" t="s">
        <v>254</v>
      </c>
      <c r="B4385">
        <v>2014</v>
      </c>
      <c r="C4385" t="b">
        <v>0</v>
      </c>
      <c r="D4385">
        <v>5</v>
      </c>
      <c r="E4385" t="s">
        <v>4590</v>
      </c>
      <c r="G4385" t="s">
        <v>4590</v>
      </c>
    </row>
    <row r="4386" spans="1:7">
      <c r="A4386" t="s">
        <v>254</v>
      </c>
      <c r="B4386">
        <v>2014</v>
      </c>
      <c r="C4386" t="b">
        <v>0</v>
      </c>
      <c r="D4386">
        <v>6</v>
      </c>
      <c r="E4386" t="s">
        <v>4590</v>
      </c>
      <c r="G4386" t="s">
        <v>4590</v>
      </c>
    </row>
    <row r="4387" spans="1:7">
      <c r="A4387" t="s">
        <v>254</v>
      </c>
      <c r="B4387">
        <v>2014</v>
      </c>
      <c r="C4387" t="b">
        <v>0</v>
      </c>
      <c r="D4387">
        <v>7</v>
      </c>
      <c r="E4387" t="s">
        <v>4590</v>
      </c>
      <c r="G4387" t="s">
        <v>4590</v>
      </c>
    </row>
    <row r="4388" spans="1:7">
      <c r="A4388" t="s">
        <v>254</v>
      </c>
      <c r="B4388">
        <v>2014</v>
      </c>
      <c r="C4388" t="b">
        <v>0</v>
      </c>
      <c r="D4388">
        <v>8</v>
      </c>
      <c r="E4388" t="s">
        <v>4590</v>
      </c>
      <c r="G4388" t="s">
        <v>4590</v>
      </c>
    </row>
    <row r="4389" spans="1:7">
      <c r="A4389" t="s">
        <v>254</v>
      </c>
      <c r="B4389">
        <v>2014</v>
      </c>
      <c r="C4389" t="b">
        <v>0</v>
      </c>
      <c r="D4389">
        <v>9</v>
      </c>
      <c r="E4389" t="s">
        <v>4590</v>
      </c>
      <c r="G4389" t="s">
        <v>4590</v>
      </c>
    </row>
    <row r="4390" spans="1:7">
      <c r="A4390" t="s">
        <v>254</v>
      </c>
      <c r="B4390">
        <v>2014</v>
      </c>
      <c r="C4390" t="b">
        <v>0</v>
      </c>
      <c r="D4390">
        <v>10</v>
      </c>
      <c r="E4390" t="s">
        <v>4590</v>
      </c>
      <c r="G4390" t="s">
        <v>4590</v>
      </c>
    </row>
    <row r="4391" spans="1:7">
      <c r="A4391" t="s">
        <v>254</v>
      </c>
      <c r="B4391">
        <v>2014</v>
      </c>
      <c r="C4391" t="b">
        <v>0</v>
      </c>
      <c r="D4391">
        <v>11</v>
      </c>
      <c r="E4391" t="s">
        <v>4590</v>
      </c>
      <c r="G4391" t="s">
        <v>4590</v>
      </c>
    </row>
    <row r="4392" spans="1:7">
      <c r="A4392" t="s">
        <v>254</v>
      </c>
      <c r="B4392">
        <v>2014</v>
      </c>
      <c r="C4392" t="b">
        <v>0</v>
      </c>
      <c r="D4392">
        <v>12</v>
      </c>
      <c r="E4392" t="s">
        <v>4590</v>
      </c>
      <c r="G4392" t="s">
        <v>4590</v>
      </c>
    </row>
    <row r="4393" spans="1:7">
      <c r="A4393" t="s">
        <v>254</v>
      </c>
      <c r="B4393">
        <v>2014</v>
      </c>
      <c r="C4393" t="b">
        <v>0</v>
      </c>
      <c r="D4393">
        <v>13</v>
      </c>
      <c r="E4393" t="s">
        <v>4590</v>
      </c>
      <c r="G4393" t="s">
        <v>4590</v>
      </c>
    </row>
    <row r="4394" spans="1:7">
      <c r="A4394" t="s">
        <v>254</v>
      </c>
      <c r="B4394">
        <v>2014</v>
      </c>
      <c r="C4394" t="b">
        <v>0</v>
      </c>
      <c r="D4394">
        <v>14</v>
      </c>
      <c r="E4394" t="s">
        <v>4590</v>
      </c>
      <c r="G4394" t="s">
        <v>4590</v>
      </c>
    </row>
    <row r="4395" spans="1:7">
      <c r="A4395" t="s">
        <v>254</v>
      </c>
      <c r="B4395">
        <v>2014</v>
      </c>
      <c r="C4395" t="b">
        <v>0</v>
      </c>
      <c r="D4395">
        <v>15</v>
      </c>
      <c r="E4395" t="s">
        <v>4590</v>
      </c>
      <c r="G4395" t="s">
        <v>4590</v>
      </c>
    </row>
    <row r="4396" spans="1:7">
      <c r="A4396" t="s">
        <v>254</v>
      </c>
      <c r="B4396">
        <v>2014</v>
      </c>
      <c r="C4396" t="b">
        <v>0</v>
      </c>
      <c r="D4396">
        <v>16</v>
      </c>
      <c r="E4396" t="s">
        <v>4590</v>
      </c>
      <c r="G4396" t="s">
        <v>4590</v>
      </c>
    </row>
    <row r="4397" spans="1:7">
      <c r="A4397" t="s">
        <v>254</v>
      </c>
      <c r="B4397">
        <v>2014</v>
      </c>
      <c r="C4397" t="b">
        <v>0</v>
      </c>
      <c r="D4397">
        <v>17</v>
      </c>
      <c r="E4397" t="s">
        <v>4590</v>
      </c>
      <c r="G4397" t="s">
        <v>4590</v>
      </c>
    </row>
    <row r="4398" spans="1:7">
      <c r="A4398" t="s">
        <v>254</v>
      </c>
      <c r="B4398">
        <v>2014</v>
      </c>
      <c r="C4398" t="b">
        <v>0</v>
      </c>
      <c r="D4398">
        <v>18</v>
      </c>
      <c r="E4398" t="s">
        <v>4590</v>
      </c>
      <c r="G4398" t="s">
        <v>4590</v>
      </c>
    </row>
    <row r="4399" spans="1:7">
      <c r="A4399" t="s">
        <v>254</v>
      </c>
      <c r="B4399">
        <v>2014</v>
      </c>
      <c r="C4399" t="b">
        <v>0</v>
      </c>
      <c r="D4399">
        <v>19</v>
      </c>
      <c r="E4399" t="s">
        <v>4590</v>
      </c>
      <c r="G4399" t="s">
        <v>4590</v>
      </c>
    </row>
    <row r="4400" spans="1:7">
      <c r="A4400" t="s">
        <v>254</v>
      </c>
      <c r="B4400">
        <v>2014</v>
      </c>
      <c r="C4400" t="b">
        <v>0</v>
      </c>
      <c r="D4400">
        <v>20</v>
      </c>
      <c r="E4400" t="s">
        <v>4590</v>
      </c>
      <c r="G4400" t="s">
        <v>4590</v>
      </c>
    </row>
    <row r="4401" spans="1:7">
      <c r="A4401" t="s">
        <v>254</v>
      </c>
      <c r="B4401">
        <v>2014</v>
      </c>
      <c r="C4401" t="b">
        <v>0</v>
      </c>
      <c r="D4401">
        <v>21</v>
      </c>
      <c r="E4401" t="s">
        <v>4590</v>
      </c>
      <c r="G4401" t="s">
        <v>4590</v>
      </c>
    </row>
    <row r="4402" spans="1:7">
      <c r="A4402" t="s">
        <v>254</v>
      </c>
      <c r="B4402">
        <v>2014</v>
      </c>
      <c r="C4402" t="b">
        <v>0</v>
      </c>
      <c r="D4402">
        <v>22</v>
      </c>
      <c r="E4402" t="s">
        <v>4590</v>
      </c>
      <c r="G4402" t="s">
        <v>4590</v>
      </c>
    </row>
    <row r="4403" spans="1:7">
      <c r="A4403" t="s">
        <v>254</v>
      </c>
      <c r="B4403">
        <v>2014</v>
      </c>
      <c r="C4403" t="b">
        <v>0</v>
      </c>
      <c r="D4403">
        <v>23</v>
      </c>
      <c r="E4403" t="s">
        <v>4590</v>
      </c>
      <c r="G4403" t="s">
        <v>4590</v>
      </c>
    </row>
    <row r="4404" spans="1:7">
      <c r="A4404" t="s">
        <v>254</v>
      </c>
      <c r="B4404">
        <v>2014</v>
      </c>
      <c r="C4404" t="b">
        <v>0</v>
      </c>
      <c r="D4404">
        <v>24</v>
      </c>
      <c r="E4404" t="s">
        <v>4590</v>
      </c>
      <c r="G4404" t="s">
        <v>4590</v>
      </c>
    </row>
    <row r="4405" spans="1:7">
      <c r="A4405" t="s">
        <v>254</v>
      </c>
      <c r="B4405">
        <v>2014</v>
      </c>
      <c r="C4405" t="b">
        <v>0</v>
      </c>
      <c r="D4405">
        <v>25</v>
      </c>
      <c r="E4405" t="s">
        <v>4590</v>
      </c>
      <c r="G4405" t="s">
        <v>4590</v>
      </c>
    </row>
    <row r="4406" spans="1:7">
      <c r="A4406" t="s">
        <v>254</v>
      </c>
      <c r="B4406">
        <v>2014</v>
      </c>
      <c r="C4406" t="b">
        <v>0</v>
      </c>
      <c r="D4406">
        <v>26</v>
      </c>
      <c r="E4406" t="s">
        <v>4590</v>
      </c>
      <c r="G4406" t="s">
        <v>4590</v>
      </c>
    </row>
    <row r="4407" spans="1:7" ht="45">
      <c r="A4407" t="s">
        <v>254</v>
      </c>
      <c r="B4407">
        <v>2014</v>
      </c>
      <c r="C4407" t="b">
        <v>0</v>
      </c>
      <c r="D4407">
        <v>27</v>
      </c>
      <c r="E4407" s="8" t="s">
        <v>4590</v>
      </c>
      <c r="F4407" s="8"/>
      <c r="G4407" t="s">
        <v>4590</v>
      </c>
    </row>
    <row r="4408" spans="1:7">
      <c r="A4408" t="s">
        <v>254</v>
      </c>
      <c r="B4408">
        <v>2014</v>
      </c>
      <c r="C4408" t="b">
        <v>0</v>
      </c>
      <c r="D4408">
        <v>28</v>
      </c>
      <c r="E4408" t="s">
        <v>4590</v>
      </c>
      <c r="G4408" t="s">
        <v>4590</v>
      </c>
    </row>
    <row r="4409" spans="1:7">
      <c r="A4409" t="s">
        <v>254</v>
      </c>
      <c r="B4409">
        <v>2014</v>
      </c>
      <c r="C4409" t="b">
        <v>0</v>
      </c>
      <c r="D4409">
        <v>29</v>
      </c>
      <c r="E4409" t="s">
        <v>4590</v>
      </c>
      <c r="G4409" t="s">
        <v>4590</v>
      </c>
    </row>
    <row r="4410" spans="1:7">
      <c r="A4410" t="s">
        <v>254</v>
      </c>
      <c r="B4410">
        <v>2014</v>
      </c>
      <c r="C4410" t="b">
        <v>0</v>
      </c>
      <c r="D4410">
        <v>30</v>
      </c>
      <c r="E4410" t="s">
        <v>4590</v>
      </c>
      <c r="G4410" t="s">
        <v>4590</v>
      </c>
    </row>
    <row r="4411" spans="1:7">
      <c r="A4411" t="s">
        <v>254</v>
      </c>
      <c r="B4411">
        <v>2014</v>
      </c>
      <c r="C4411" t="b">
        <v>0</v>
      </c>
      <c r="D4411">
        <v>31</v>
      </c>
      <c r="E4411" t="s">
        <v>4590</v>
      </c>
      <c r="G4411" t="s">
        <v>4590</v>
      </c>
    </row>
    <row r="4412" spans="1:7">
      <c r="A4412" t="s">
        <v>254</v>
      </c>
      <c r="B4412">
        <v>2014</v>
      </c>
      <c r="C4412" t="b">
        <v>0</v>
      </c>
      <c r="D4412">
        <v>32</v>
      </c>
      <c r="E4412" t="s">
        <v>4590</v>
      </c>
      <c r="G4412" t="s">
        <v>4590</v>
      </c>
    </row>
    <row r="4413" spans="1:7">
      <c r="A4413" t="s">
        <v>254</v>
      </c>
      <c r="B4413">
        <v>2014</v>
      </c>
      <c r="C4413" t="b">
        <v>0</v>
      </c>
      <c r="D4413">
        <v>33</v>
      </c>
      <c r="E4413" t="s">
        <v>4590</v>
      </c>
      <c r="G4413" t="s">
        <v>4590</v>
      </c>
    </row>
    <row r="4414" spans="1:7">
      <c r="A4414" t="s">
        <v>254</v>
      </c>
      <c r="B4414">
        <v>2014</v>
      </c>
      <c r="C4414" t="b">
        <v>0</v>
      </c>
      <c r="D4414">
        <v>34</v>
      </c>
      <c r="E4414" t="s">
        <v>4590</v>
      </c>
      <c r="G4414" t="s">
        <v>4590</v>
      </c>
    </row>
    <row r="4415" spans="1:7">
      <c r="A4415" t="s">
        <v>254</v>
      </c>
      <c r="B4415">
        <v>2014</v>
      </c>
      <c r="C4415" t="b">
        <v>0</v>
      </c>
      <c r="D4415">
        <v>35</v>
      </c>
      <c r="E4415" t="s">
        <v>4590</v>
      </c>
      <c r="G4415" t="s">
        <v>4590</v>
      </c>
    </row>
    <row r="4416" spans="1:7">
      <c r="A4416" t="s">
        <v>254</v>
      </c>
      <c r="B4416">
        <v>2014</v>
      </c>
      <c r="C4416" t="b">
        <v>0</v>
      </c>
      <c r="D4416">
        <v>36</v>
      </c>
      <c r="E4416" t="s">
        <v>4590</v>
      </c>
      <c r="G4416" t="s">
        <v>4590</v>
      </c>
    </row>
    <row r="4417" spans="1:7">
      <c r="A4417" t="s">
        <v>254</v>
      </c>
      <c r="B4417">
        <v>2014</v>
      </c>
      <c r="C4417" t="b">
        <v>0</v>
      </c>
      <c r="D4417">
        <v>37</v>
      </c>
      <c r="E4417" t="s">
        <v>4590</v>
      </c>
      <c r="G4417" t="s">
        <v>4590</v>
      </c>
    </row>
    <row r="4418" spans="1:7">
      <c r="A4418" t="s">
        <v>254</v>
      </c>
      <c r="B4418">
        <v>2014</v>
      </c>
      <c r="C4418" t="b">
        <v>0</v>
      </c>
      <c r="D4418">
        <v>38</v>
      </c>
      <c r="E4418" t="s">
        <v>4590</v>
      </c>
      <c r="G4418" t="s">
        <v>4590</v>
      </c>
    </row>
    <row r="4419" spans="1:7">
      <c r="A4419" t="s">
        <v>254</v>
      </c>
      <c r="B4419">
        <v>2014</v>
      </c>
      <c r="C4419" t="b">
        <v>0</v>
      </c>
      <c r="D4419">
        <v>39</v>
      </c>
      <c r="E4419" t="s">
        <v>4590</v>
      </c>
      <c r="G4419" t="s">
        <v>4590</v>
      </c>
    </row>
    <row r="4420" spans="1:7">
      <c r="A4420" t="s">
        <v>254</v>
      </c>
      <c r="B4420">
        <v>2014</v>
      </c>
      <c r="C4420" t="b">
        <v>0</v>
      </c>
      <c r="D4420">
        <v>40</v>
      </c>
      <c r="E4420" t="s">
        <v>4590</v>
      </c>
      <c r="G4420" t="s">
        <v>4590</v>
      </c>
    </row>
    <row r="4421" spans="1:7">
      <c r="A4421" t="s">
        <v>254</v>
      </c>
      <c r="B4421">
        <v>2014</v>
      </c>
      <c r="C4421" t="b">
        <v>0</v>
      </c>
      <c r="D4421">
        <v>41</v>
      </c>
      <c r="E4421" t="s">
        <v>4590</v>
      </c>
      <c r="G4421" t="s">
        <v>4590</v>
      </c>
    </row>
    <row r="4422" spans="1:7">
      <c r="A4422" t="s">
        <v>254</v>
      </c>
      <c r="B4422">
        <v>2014</v>
      </c>
      <c r="C4422" t="b">
        <v>0</v>
      </c>
      <c r="D4422">
        <v>42</v>
      </c>
      <c r="E4422" t="s">
        <v>4590</v>
      </c>
      <c r="G4422" t="s">
        <v>4590</v>
      </c>
    </row>
    <row r="4423" spans="1:7">
      <c r="A4423" t="s">
        <v>254</v>
      </c>
      <c r="B4423">
        <v>2014</v>
      </c>
      <c r="C4423" t="b">
        <v>0</v>
      </c>
      <c r="D4423">
        <v>43</v>
      </c>
      <c r="E4423" t="s">
        <v>4590</v>
      </c>
      <c r="G4423" t="s">
        <v>4590</v>
      </c>
    </row>
    <row r="4424" spans="1:7">
      <c r="A4424" t="s">
        <v>254</v>
      </c>
      <c r="B4424">
        <v>2014</v>
      </c>
      <c r="C4424" t="b">
        <v>0</v>
      </c>
      <c r="D4424">
        <v>44</v>
      </c>
      <c r="E4424" t="s">
        <v>4590</v>
      </c>
      <c r="G4424" t="s">
        <v>4590</v>
      </c>
    </row>
    <row r="4425" spans="1:7">
      <c r="A4425" t="s">
        <v>254</v>
      </c>
      <c r="B4425">
        <v>2014</v>
      </c>
      <c r="C4425" t="b">
        <v>0</v>
      </c>
      <c r="D4425">
        <v>45</v>
      </c>
      <c r="E4425" t="s">
        <v>4590</v>
      </c>
      <c r="G4425" t="s">
        <v>4590</v>
      </c>
    </row>
    <row r="4426" spans="1:7">
      <c r="A4426" t="s">
        <v>254</v>
      </c>
      <c r="B4426">
        <v>2014</v>
      </c>
      <c r="C4426" t="b">
        <v>0</v>
      </c>
      <c r="D4426">
        <v>46</v>
      </c>
      <c r="E4426" t="s">
        <v>4590</v>
      </c>
      <c r="G4426" t="s">
        <v>4590</v>
      </c>
    </row>
    <row r="4427" spans="1:7">
      <c r="A4427" t="s">
        <v>254</v>
      </c>
      <c r="B4427">
        <v>2014</v>
      </c>
      <c r="C4427" t="b">
        <v>0</v>
      </c>
      <c r="D4427">
        <v>47</v>
      </c>
      <c r="E4427" t="s">
        <v>4590</v>
      </c>
      <c r="G4427" t="s">
        <v>4590</v>
      </c>
    </row>
    <row r="4428" spans="1:7">
      <c r="A4428" t="s">
        <v>254</v>
      </c>
      <c r="B4428">
        <v>2014</v>
      </c>
      <c r="C4428" t="b">
        <v>0</v>
      </c>
      <c r="D4428">
        <v>48</v>
      </c>
      <c r="E4428" t="s">
        <v>4590</v>
      </c>
      <c r="G4428" t="s">
        <v>4590</v>
      </c>
    </row>
    <row r="4429" spans="1:7">
      <c r="A4429" t="s">
        <v>254</v>
      </c>
      <c r="B4429">
        <v>2014</v>
      </c>
      <c r="C4429" t="b">
        <v>0</v>
      </c>
      <c r="D4429">
        <v>49</v>
      </c>
      <c r="E4429" t="s">
        <v>4590</v>
      </c>
      <c r="G4429" t="s">
        <v>4590</v>
      </c>
    </row>
    <row r="4430" spans="1:7">
      <c r="A4430" t="s">
        <v>254</v>
      </c>
      <c r="B4430">
        <v>2014</v>
      </c>
      <c r="C4430" t="b">
        <v>0</v>
      </c>
      <c r="D4430">
        <v>50</v>
      </c>
      <c r="E4430" t="s">
        <v>4590</v>
      </c>
      <c r="G4430" t="s">
        <v>4590</v>
      </c>
    </row>
    <row r="4431" spans="1:7">
      <c r="A4431" t="s">
        <v>254</v>
      </c>
      <c r="B4431">
        <v>2014</v>
      </c>
      <c r="C4431" t="b">
        <v>0</v>
      </c>
      <c r="D4431">
        <v>51</v>
      </c>
      <c r="E4431" t="s">
        <v>4590</v>
      </c>
      <c r="G4431" t="s">
        <v>4590</v>
      </c>
    </row>
    <row r="4432" spans="1:7">
      <c r="A4432" t="s">
        <v>254</v>
      </c>
      <c r="B4432">
        <v>2014</v>
      </c>
      <c r="C4432" t="b">
        <v>0</v>
      </c>
      <c r="D4432">
        <v>52</v>
      </c>
      <c r="E4432" t="s">
        <v>4590</v>
      </c>
      <c r="G4432" t="s">
        <v>4590</v>
      </c>
    </row>
    <row r="4433" spans="1:7">
      <c r="A4433" t="s">
        <v>254</v>
      </c>
      <c r="B4433">
        <v>2014</v>
      </c>
      <c r="C4433" t="b">
        <v>0</v>
      </c>
      <c r="D4433">
        <v>53</v>
      </c>
      <c r="E4433" t="s">
        <v>4590</v>
      </c>
      <c r="G4433" t="s">
        <v>4590</v>
      </c>
    </row>
    <row r="4434" spans="1:7">
      <c r="A4434" t="s">
        <v>254</v>
      </c>
      <c r="B4434">
        <v>2014</v>
      </c>
      <c r="C4434" t="b">
        <v>0</v>
      </c>
      <c r="D4434">
        <v>54</v>
      </c>
      <c r="E4434" t="s">
        <v>4590</v>
      </c>
      <c r="G4434" t="s">
        <v>4590</v>
      </c>
    </row>
    <row r="4435" spans="1:7">
      <c r="A4435" t="s">
        <v>254</v>
      </c>
      <c r="B4435">
        <v>2014</v>
      </c>
      <c r="C4435" t="b">
        <v>0</v>
      </c>
      <c r="D4435">
        <v>55</v>
      </c>
      <c r="E4435" t="s">
        <v>4590</v>
      </c>
      <c r="G4435" t="s">
        <v>4590</v>
      </c>
    </row>
    <row r="4436" spans="1:7">
      <c r="A4436" t="s">
        <v>254</v>
      </c>
      <c r="B4436">
        <v>2014</v>
      </c>
      <c r="C4436" t="b">
        <v>0</v>
      </c>
      <c r="D4436">
        <v>56</v>
      </c>
      <c r="E4436" t="s">
        <v>4590</v>
      </c>
      <c r="G4436" t="s">
        <v>4590</v>
      </c>
    </row>
    <row r="4437" spans="1:7">
      <c r="A4437" t="s">
        <v>254</v>
      </c>
      <c r="B4437">
        <v>2014</v>
      </c>
      <c r="C4437" t="b">
        <v>0</v>
      </c>
      <c r="D4437">
        <v>57</v>
      </c>
      <c r="E4437" t="s">
        <v>4590</v>
      </c>
      <c r="G4437" t="s">
        <v>4590</v>
      </c>
    </row>
    <row r="4438" spans="1:7">
      <c r="A4438" t="s">
        <v>254</v>
      </c>
      <c r="B4438">
        <v>2014</v>
      </c>
      <c r="C4438" t="b">
        <v>0</v>
      </c>
      <c r="D4438">
        <v>58</v>
      </c>
      <c r="E4438" t="s">
        <v>4590</v>
      </c>
      <c r="G4438" t="s">
        <v>4590</v>
      </c>
    </row>
    <row r="4439" spans="1:7">
      <c r="A4439" t="s">
        <v>254</v>
      </c>
      <c r="B4439">
        <v>2014</v>
      </c>
      <c r="C4439" t="b">
        <v>0</v>
      </c>
      <c r="D4439">
        <v>59</v>
      </c>
      <c r="E4439" t="s">
        <v>4590</v>
      </c>
      <c r="G4439" t="s">
        <v>4590</v>
      </c>
    </row>
    <row r="4440" spans="1:7">
      <c r="A4440" t="s">
        <v>254</v>
      </c>
      <c r="B4440">
        <v>2014</v>
      </c>
      <c r="C4440" t="b">
        <v>0</v>
      </c>
      <c r="D4440">
        <v>60</v>
      </c>
      <c r="E4440" t="s">
        <v>4590</v>
      </c>
      <c r="G4440" t="s">
        <v>4590</v>
      </c>
    </row>
    <row r="4441" spans="1:7">
      <c r="A4441" t="s">
        <v>254</v>
      </c>
      <c r="B4441">
        <v>2014</v>
      </c>
      <c r="C4441" t="b">
        <v>0</v>
      </c>
      <c r="D4441">
        <v>61</v>
      </c>
      <c r="E4441" t="s">
        <v>4590</v>
      </c>
      <c r="G4441" t="s">
        <v>4590</v>
      </c>
    </row>
    <row r="4442" spans="1:7">
      <c r="A4442" t="s">
        <v>254</v>
      </c>
      <c r="B4442">
        <v>2014</v>
      </c>
      <c r="C4442" t="b">
        <v>0</v>
      </c>
      <c r="D4442">
        <v>62</v>
      </c>
      <c r="E4442" t="s">
        <v>4590</v>
      </c>
      <c r="G4442" t="s">
        <v>4590</v>
      </c>
    </row>
    <row r="4443" spans="1:7">
      <c r="A4443" t="s">
        <v>254</v>
      </c>
      <c r="B4443">
        <v>2014</v>
      </c>
      <c r="C4443" t="b">
        <v>0</v>
      </c>
      <c r="D4443">
        <v>63</v>
      </c>
      <c r="E4443" t="s">
        <v>4590</v>
      </c>
      <c r="G4443" t="s">
        <v>4590</v>
      </c>
    </row>
    <row r="4444" spans="1:7">
      <c r="A4444" t="s">
        <v>254</v>
      </c>
      <c r="B4444">
        <v>2014</v>
      </c>
      <c r="C4444" t="b">
        <v>0</v>
      </c>
      <c r="D4444">
        <v>64</v>
      </c>
      <c r="E4444" t="s">
        <v>4590</v>
      </c>
      <c r="G4444" t="s">
        <v>4590</v>
      </c>
    </row>
    <row r="4445" spans="1:7">
      <c r="A4445" t="s">
        <v>254</v>
      </c>
      <c r="B4445">
        <v>2014</v>
      </c>
      <c r="C4445" t="b">
        <v>0</v>
      </c>
      <c r="D4445">
        <v>65</v>
      </c>
      <c r="E4445" t="s">
        <v>4590</v>
      </c>
      <c r="G4445" t="s">
        <v>4590</v>
      </c>
    </row>
    <row r="4446" spans="1:7">
      <c r="A4446" t="s">
        <v>254</v>
      </c>
      <c r="B4446">
        <v>2014</v>
      </c>
      <c r="C4446" t="b">
        <v>0</v>
      </c>
      <c r="D4446">
        <v>66</v>
      </c>
      <c r="E4446" t="s">
        <v>4590</v>
      </c>
      <c r="G4446" t="s">
        <v>4590</v>
      </c>
    </row>
    <row r="4447" spans="1:7">
      <c r="A4447" t="s">
        <v>254</v>
      </c>
      <c r="B4447">
        <v>2014</v>
      </c>
      <c r="C4447" t="b">
        <v>0</v>
      </c>
      <c r="D4447">
        <v>67</v>
      </c>
      <c r="E4447" t="s">
        <v>4590</v>
      </c>
      <c r="G4447" t="s">
        <v>4590</v>
      </c>
    </row>
    <row r="4448" spans="1:7">
      <c r="A4448" t="s">
        <v>254</v>
      </c>
      <c r="B4448">
        <v>2014</v>
      </c>
      <c r="C4448" t="b">
        <v>0</v>
      </c>
      <c r="D4448">
        <v>68</v>
      </c>
      <c r="E4448" t="s">
        <v>4590</v>
      </c>
      <c r="G4448" t="s">
        <v>4590</v>
      </c>
    </row>
    <row r="4449" spans="1:7">
      <c r="A4449" t="s">
        <v>254</v>
      </c>
      <c r="B4449">
        <v>2014</v>
      </c>
      <c r="C4449" t="b">
        <v>0</v>
      </c>
      <c r="D4449">
        <v>69</v>
      </c>
      <c r="E4449" t="s">
        <v>4590</v>
      </c>
      <c r="G4449" t="s">
        <v>4590</v>
      </c>
    </row>
    <row r="4450" spans="1:7">
      <c r="A4450" t="s">
        <v>254</v>
      </c>
      <c r="B4450">
        <v>2014</v>
      </c>
      <c r="C4450" t="b">
        <v>0</v>
      </c>
      <c r="D4450">
        <v>70</v>
      </c>
      <c r="E4450" t="s">
        <v>4590</v>
      </c>
      <c r="G4450" t="s">
        <v>4590</v>
      </c>
    </row>
    <row r="4451" spans="1:7">
      <c r="A4451" t="s">
        <v>254</v>
      </c>
      <c r="B4451">
        <v>2014</v>
      </c>
      <c r="C4451" t="b">
        <v>0</v>
      </c>
      <c r="D4451">
        <v>71</v>
      </c>
      <c r="E4451" t="s">
        <v>4590</v>
      </c>
      <c r="G4451" t="s">
        <v>4590</v>
      </c>
    </row>
    <row r="4452" spans="1:7">
      <c r="A4452" t="s">
        <v>254</v>
      </c>
      <c r="B4452">
        <v>2014</v>
      </c>
      <c r="C4452" t="b">
        <v>0</v>
      </c>
      <c r="D4452">
        <v>72</v>
      </c>
      <c r="E4452" t="s">
        <v>4590</v>
      </c>
      <c r="G4452" t="s">
        <v>4590</v>
      </c>
    </row>
    <row r="4453" spans="1:7">
      <c r="A4453" t="s">
        <v>254</v>
      </c>
      <c r="B4453">
        <v>2014</v>
      </c>
      <c r="C4453" t="b">
        <v>0</v>
      </c>
      <c r="D4453">
        <v>73</v>
      </c>
      <c r="E4453" t="s">
        <v>4590</v>
      </c>
      <c r="G4453" t="s">
        <v>4590</v>
      </c>
    </row>
    <row r="4454" spans="1:7">
      <c r="A4454" t="s">
        <v>254</v>
      </c>
      <c r="B4454">
        <v>2015</v>
      </c>
      <c r="C4454" t="b">
        <v>0</v>
      </c>
      <c r="D4454">
        <v>1</v>
      </c>
      <c r="E4454" t="s">
        <v>4590</v>
      </c>
      <c r="G4454" t="s">
        <v>4590</v>
      </c>
    </row>
    <row r="4455" spans="1:7">
      <c r="A4455" t="s">
        <v>254</v>
      </c>
      <c r="B4455">
        <v>2015</v>
      </c>
      <c r="C4455" t="b">
        <v>0</v>
      </c>
      <c r="D4455">
        <v>2</v>
      </c>
      <c r="E4455" t="s">
        <v>4590</v>
      </c>
      <c r="G4455" t="s">
        <v>4590</v>
      </c>
    </row>
    <row r="4456" spans="1:7">
      <c r="A4456" t="s">
        <v>254</v>
      </c>
      <c r="B4456">
        <v>2015</v>
      </c>
      <c r="C4456" t="b">
        <v>0</v>
      </c>
      <c r="D4456">
        <v>3</v>
      </c>
      <c r="E4456" t="s">
        <v>4590</v>
      </c>
      <c r="G4456" t="s">
        <v>4590</v>
      </c>
    </row>
    <row r="4457" spans="1:7">
      <c r="A4457" t="s">
        <v>254</v>
      </c>
      <c r="B4457">
        <v>2015</v>
      </c>
      <c r="C4457" t="b">
        <v>0</v>
      </c>
      <c r="D4457">
        <v>4</v>
      </c>
      <c r="E4457" t="s">
        <v>4590</v>
      </c>
      <c r="G4457" t="s">
        <v>4590</v>
      </c>
    </row>
    <row r="4458" spans="1:7">
      <c r="A4458" t="s">
        <v>254</v>
      </c>
      <c r="B4458">
        <v>2015</v>
      </c>
      <c r="C4458" t="b">
        <v>0</v>
      </c>
      <c r="D4458">
        <v>5</v>
      </c>
      <c r="E4458" t="s">
        <v>4590</v>
      </c>
      <c r="G4458" t="s">
        <v>4590</v>
      </c>
    </row>
    <row r="4459" spans="1:7">
      <c r="A4459" t="s">
        <v>254</v>
      </c>
      <c r="B4459">
        <v>2015</v>
      </c>
      <c r="C4459" t="b">
        <v>0</v>
      </c>
      <c r="D4459">
        <v>6</v>
      </c>
      <c r="E4459" t="s">
        <v>4590</v>
      </c>
      <c r="G4459" t="s">
        <v>4590</v>
      </c>
    </row>
    <row r="4460" spans="1:7">
      <c r="A4460" t="s">
        <v>254</v>
      </c>
      <c r="B4460">
        <v>2015</v>
      </c>
      <c r="C4460" t="b">
        <v>0</v>
      </c>
      <c r="D4460">
        <v>7</v>
      </c>
      <c r="E4460" t="s">
        <v>4590</v>
      </c>
      <c r="G4460" t="s">
        <v>4590</v>
      </c>
    </row>
    <row r="4461" spans="1:7">
      <c r="A4461" t="s">
        <v>254</v>
      </c>
      <c r="B4461">
        <v>2015</v>
      </c>
      <c r="C4461" t="b">
        <v>0</v>
      </c>
      <c r="D4461">
        <v>8</v>
      </c>
      <c r="E4461" t="s">
        <v>4590</v>
      </c>
      <c r="G4461" t="s">
        <v>4590</v>
      </c>
    </row>
    <row r="4462" spans="1:7">
      <c r="A4462" t="s">
        <v>254</v>
      </c>
      <c r="B4462">
        <v>2015</v>
      </c>
      <c r="C4462" t="b">
        <v>0</v>
      </c>
      <c r="D4462">
        <v>9</v>
      </c>
      <c r="E4462" t="s">
        <v>4590</v>
      </c>
      <c r="G4462" t="s">
        <v>4590</v>
      </c>
    </row>
    <row r="4463" spans="1:7">
      <c r="A4463" t="s">
        <v>254</v>
      </c>
      <c r="B4463">
        <v>2015</v>
      </c>
      <c r="C4463" t="b">
        <v>0</v>
      </c>
      <c r="D4463">
        <v>10</v>
      </c>
      <c r="E4463" t="s">
        <v>4590</v>
      </c>
      <c r="G4463" t="s">
        <v>4590</v>
      </c>
    </row>
    <row r="4464" spans="1:7">
      <c r="A4464" t="s">
        <v>254</v>
      </c>
      <c r="B4464">
        <v>2015</v>
      </c>
      <c r="C4464" t="b">
        <v>0</v>
      </c>
      <c r="D4464">
        <v>11</v>
      </c>
      <c r="E4464" t="s">
        <v>4590</v>
      </c>
      <c r="G4464" t="s">
        <v>4590</v>
      </c>
    </row>
    <row r="4465" spans="1:7">
      <c r="A4465" t="s">
        <v>254</v>
      </c>
      <c r="B4465">
        <v>2015</v>
      </c>
      <c r="C4465" t="b">
        <v>0</v>
      </c>
      <c r="D4465">
        <v>12</v>
      </c>
      <c r="E4465" t="s">
        <v>4590</v>
      </c>
      <c r="G4465" t="s">
        <v>4590</v>
      </c>
    </row>
    <row r="4466" spans="1:7">
      <c r="A4466" t="s">
        <v>254</v>
      </c>
      <c r="B4466">
        <v>2015</v>
      </c>
      <c r="C4466" t="b">
        <v>0</v>
      </c>
      <c r="D4466">
        <v>13</v>
      </c>
      <c r="E4466" t="s">
        <v>4590</v>
      </c>
      <c r="G4466" t="s">
        <v>4590</v>
      </c>
    </row>
    <row r="4467" spans="1:7">
      <c r="A4467" t="s">
        <v>254</v>
      </c>
      <c r="B4467">
        <v>2015</v>
      </c>
      <c r="C4467" t="b">
        <v>0</v>
      </c>
      <c r="D4467">
        <v>14</v>
      </c>
      <c r="E4467" t="s">
        <v>4590</v>
      </c>
      <c r="G4467" t="s">
        <v>4590</v>
      </c>
    </row>
    <row r="4468" spans="1:7">
      <c r="A4468" t="s">
        <v>254</v>
      </c>
      <c r="B4468">
        <v>2015</v>
      </c>
      <c r="C4468" t="b">
        <v>0</v>
      </c>
      <c r="D4468">
        <v>15</v>
      </c>
      <c r="E4468" t="s">
        <v>4590</v>
      </c>
      <c r="G4468" t="s">
        <v>4590</v>
      </c>
    </row>
    <row r="4469" spans="1:7">
      <c r="A4469" t="s">
        <v>254</v>
      </c>
      <c r="B4469">
        <v>2015</v>
      </c>
      <c r="C4469" t="b">
        <v>0</v>
      </c>
      <c r="D4469">
        <v>16</v>
      </c>
      <c r="E4469" t="s">
        <v>4590</v>
      </c>
      <c r="G4469" t="s">
        <v>4590</v>
      </c>
    </row>
    <row r="4470" spans="1:7">
      <c r="A4470" t="s">
        <v>254</v>
      </c>
      <c r="B4470">
        <v>2015</v>
      </c>
      <c r="C4470" t="b">
        <v>0</v>
      </c>
      <c r="D4470">
        <v>17</v>
      </c>
      <c r="E4470" t="s">
        <v>4590</v>
      </c>
      <c r="G4470" t="s">
        <v>4590</v>
      </c>
    </row>
    <row r="4471" spans="1:7">
      <c r="A4471" t="s">
        <v>254</v>
      </c>
      <c r="B4471">
        <v>2015</v>
      </c>
      <c r="C4471" t="b">
        <v>0</v>
      </c>
      <c r="D4471">
        <v>18</v>
      </c>
      <c r="E4471" t="s">
        <v>4590</v>
      </c>
      <c r="G4471" t="s">
        <v>4590</v>
      </c>
    </row>
    <row r="4472" spans="1:7" ht="45">
      <c r="A4472" t="s">
        <v>254</v>
      </c>
      <c r="B4472">
        <v>2015</v>
      </c>
      <c r="C4472" t="b">
        <v>0</v>
      </c>
      <c r="D4472">
        <v>19</v>
      </c>
      <c r="E4472" s="8" t="s">
        <v>4590</v>
      </c>
      <c r="F4472" s="8"/>
      <c r="G4472" t="s">
        <v>4590</v>
      </c>
    </row>
    <row r="4473" spans="1:7">
      <c r="A4473" t="s">
        <v>254</v>
      </c>
      <c r="B4473">
        <v>2015</v>
      </c>
      <c r="C4473" t="b">
        <v>0</v>
      </c>
      <c r="D4473">
        <v>20</v>
      </c>
      <c r="E4473" t="s">
        <v>4590</v>
      </c>
      <c r="G4473" t="s">
        <v>4590</v>
      </c>
    </row>
    <row r="4474" spans="1:7">
      <c r="A4474" t="s">
        <v>254</v>
      </c>
      <c r="B4474">
        <v>2015</v>
      </c>
      <c r="C4474" t="b">
        <v>0</v>
      </c>
      <c r="D4474">
        <v>21</v>
      </c>
      <c r="E4474" t="s">
        <v>4590</v>
      </c>
      <c r="G4474" t="s">
        <v>4590</v>
      </c>
    </row>
    <row r="4475" spans="1:7">
      <c r="A4475" t="s">
        <v>254</v>
      </c>
      <c r="B4475">
        <v>2015</v>
      </c>
      <c r="C4475" t="b">
        <v>0</v>
      </c>
      <c r="D4475">
        <v>22</v>
      </c>
      <c r="E4475" t="s">
        <v>4590</v>
      </c>
      <c r="G4475" t="s">
        <v>4590</v>
      </c>
    </row>
    <row r="4476" spans="1:7">
      <c r="A4476" t="s">
        <v>254</v>
      </c>
      <c r="B4476">
        <v>2015</v>
      </c>
      <c r="C4476" t="b">
        <v>0</v>
      </c>
      <c r="D4476">
        <v>23</v>
      </c>
      <c r="E4476" t="s">
        <v>4590</v>
      </c>
      <c r="G4476" t="s">
        <v>4590</v>
      </c>
    </row>
    <row r="4477" spans="1:7">
      <c r="A4477" t="s">
        <v>254</v>
      </c>
      <c r="B4477">
        <v>2015</v>
      </c>
      <c r="C4477" t="b">
        <v>0</v>
      </c>
      <c r="D4477">
        <v>24</v>
      </c>
      <c r="E4477" t="s">
        <v>4590</v>
      </c>
      <c r="G4477" t="s">
        <v>4590</v>
      </c>
    </row>
    <row r="4478" spans="1:7">
      <c r="A4478" t="s">
        <v>254</v>
      </c>
      <c r="B4478">
        <v>2015</v>
      </c>
      <c r="C4478" t="b">
        <v>0</v>
      </c>
      <c r="D4478">
        <v>25</v>
      </c>
      <c r="E4478" t="s">
        <v>4590</v>
      </c>
      <c r="G4478" t="s">
        <v>4590</v>
      </c>
    </row>
    <row r="4479" spans="1:7">
      <c r="A4479" t="s">
        <v>254</v>
      </c>
      <c r="B4479">
        <v>2015</v>
      </c>
      <c r="C4479" t="b">
        <v>0</v>
      </c>
      <c r="D4479">
        <v>26</v>
      </c>
      <c r="E4479" t="s">
        <v>4590</v>
      </c>
      <c r="G4479" t="s">
        <v>4590</v>
      </c>
    </row>
    <row r="4480" spans="1:7" ht="45">
      <c r="A4480" t="s">
        <v>254</v>
      </c>
      <c r="B4480">
        <v>2015</v>
      </c>
      <c r="C4480" t="b">
        <v>0</v>
      </c>
      <c r="D4480">
        <v>27</v>
      </c>
      <c r="E4480" s="8" t="s">
        <v>4590</v>
      </c>
      <c r="F4480" s="8"/>
      <c r="G4480" t="s">
        <v>4590</v>
      </c>
    </row>
    <row r="4481" spans="1:7">
      <c r="A4481" t="s">
        <v>254</v>
      </c>
      <c r="B4481">
        <v>2015</v>
      </c>
      <c r="C4481" t="b">
        <v>0</v>
      </c>
      <c r="D4481">
        <v>28</v>
      </c>
      <c r="E4481" t="s">
        <v>4590</v>
      </c>
      <c r="G4481" t="s">
        <v>4590</v>
      </c>
    </row>
    <row r="4482" spans="1:7">
      <c r="A4482" t="s">
        <v>254</v>
      </c>
      <c r="B4482">
        <v>2015</v>
      </c>
      <c r="C4482" t="b">
        <v>0</v>
      </c>
      <c r="D4482">
        <v>29</v>
      </c>
      <c r="E4482" t="s">
        <v>4590</v>
      </c>
      <c r="G4482" t="s">
        <v>4590</v>
      </c>
    </row>
    <row r="4483" spans="1:7" ht="45">
      <c r="A4483" t="s">
        <v>254</v>
      </c>
      <c r="B4483">
        <v>2015</v>
      </c>
      <c r="C4483" t="b">
        <v>0</v>
      </c>
      <c r="D4483">
        <v>30</v>
      </c>
      <c r="E4483" s="8" t="s">
        <v>4590</v>
      </c>
      <c r="F4483" s="8"/>
      <c r="G4483" t="s">
        <v>4590</v>
      </c>
    </row>
    <row r="4484" spans="1:7">
      <c r="A4484" t="s">
        <v>254</v>
      </c>
      <c r="B4484">
        <v>2015</v>
      </c>
      <c r="C4484" t="b">
        <v>0</v>
      </c>
      <c r="D4484">
        <v>31</v>
      </c>
      <c r="E4484" t="s">
        <v>4590</v>
      </c>
      <c r="G4484" t="s">
        <v>4590</v>
      </c>
    </row>
    <row r="4485" spans="1:7">
      <c r="A4485" t="s">
        <v>254</v>
      </c>
      <c r="B4485">
        <v>2015</v>
      </c>
      <c r="C4485" t="b">
        <v>0</v>
      </c>
      <c r="D4485">
        <v>32</v>
      </c>
      <c r="E4485" t="s">
        <v>4590</v>
      </c>
      <c r="G4485" t="s">
        <v>4590</v>
      </c>
    </row>
    <row r="4486" spans="1:7">
      <c r="A4486" t="s">
        <v>254</v>
      </c>
      <c r="B4486">
        <v>2015</v>
      </c>
      <c r="C4486" t="b">
        <v>0</v>
      </c>
      <c r="D4486">
        <v>33</v>
      </c>
      <c r="E4486" t="s">
        <v>4590</v>
      </c>
      <c r="G4486" t="s">
        <v>4590</v>
      </c>
    </row>
    <row r="4487" spans="1:7">
      <c r="A4487" t="s">
        <v>254</v>
      </c>
      <c r="B4487">
        <v>2015</v>
      </c>
      <c r="C4487" t="b">
        <v>0</v>
      </c>
      <c r="D4487">
        <v>34</v>
      </c>
      <c r="E4487" t="s">
        <v>4590</v>
      </c>
      <c r="G4487" t="s">
        <v>4590</v>
      </c>
    </row>
    <row r="4488" spans="1:7">
      <c r="A4488" t="s">
        <v>254</v>
      </c>
      <c r="B4488">
        <v>2015</v>
      </c>
      <c r="C4488" t="b">
        <v>0</v>
      </c>
      <c r="D4488">
        <v>35</v>
      </c>
      <c r="E4488" t="s">
        <v>4590</v>
      </c>
      <c r="G4488" t="s">
        <v>4590</v>
      </c>
    </row>
    <row r="4489" spans="1:7">
      <c r="A4489" t="s">
        <v>254</v>
      </c>
      <c r="B4489">
        <v>2015</v>
      </c>
      <c r="C4489" t="b">
        <v>0</v>
      </c>
      <c r="D4489">
        <v>36</v>
      </c>
      <c r="E4489" t="s">
        <v>4590</v>
      </c>
      <c r="G4489" t="s">
        <v>4590</v>
      </c>
    </row>
    <row r="4490" spans="1:7">
      <c r="A4490" t="s">
        <v>254</v>
      </c>
      <c r="B4490">
        <v>2015</v>
      </c>
      <c r="C4490" t="b">
        <v>0</v>
      </c>
      <c r="D4490">
        <v>37</v>
      </c>
      <c r="E4490" t="s">
        <v>4590</v>
      </c>
      <c r="G4490" t="s">
        <v>4590</v>
      </c>
    </row>
    <row r="4491" spans="1:7">
      <c r="A4491" t="s">
        <v>254</v>
      </c>
      <c r="B4491">
        <v>2015</v>
      </c>
      <c r="C4491" t="b">
        <v>0</v>
      </c>
      <c r="D4491">
        <v>38</v>
      </c>
      <c r="E4491" t="s">
        <v>4590</v>
      </c>
      <c r="G4491" t="s">
        <v>4590</v>
      </c>
    </row>
    <row r="4492" spans="1:7">
      <c r="A4492" t="s">
        <v>254</v>
      </c>
      <c r="B4492">
        <v>2015</v>
      </c>
      <c r="C4492" t="b">
        <v>0</v>
      </c>
      <c r="D4492">
        <v>39</v>
      </c>
      <c r="E4492" t="s">
        <v>4590</v>
      </c>
      <c r="G4492" t="s">
        <v>4590</v>
      </c>
    </row>
    <row r="4493" spans="1:7">
      <c r="A4493" t="s">
        <v>254</v>
      </c>
      <c r="B4493">
        <v>2015</v>
      </c>
      <c r="C4493" t="b">
        <v>0</v>
      </c>
      <c r="D4493">
        <v>40</v>
      </c>
      <c r="E4493" t="s">
        <v>4590</v>
      </c>
      <c r="G4493" t="s">
        <v>4590</v>
      </c>
    </row>
    <row r="4494" spans="1:7">
      <c r="A4494" t="s">
        <v>254</v>
      </c>
      <c r="B4494">
        <v>2015</v>
      </c>
      <c r="C4494" t="b">
        <v>0</v>
      </c>
      <c r="D4494">
        <v>41</v>
      </c>
      <c r="E4494" t="s">
        <v>4590</v>
      </c>
      <c r="G4494" t="s">
        <v>4590</v>
      </c>
    </row>
    <row r="4495" spans="1:7">
      <c r="A4495" t="s">
        <v>254</v>
      </c>
      <c r="B4495">
        <v>2015</v>
      </c>
      <c r="C4495" t="b">
        <v>0</v>
      </c>
      <c r="D4495">
        <v>42</v>
      </c>
      <c r="E4495" t="s">
        <v>4590</v>
      </c>
      <c r="G4495" t="s">
        <v>4590</v>
      </c>
    </row>
    <row r="4496" spans="1:7">
      <c r="A4496" t="s">
        <v>254</v>
      </c>
      <c r="B4496">
        <v>2015</v>
      </c>
      <c r="C4496" t="b">
        <v>0</v>
      </c>
      <c r="D4496">
        <v>43</v>
      </c>
      <c r="E4496" t="s">
        <v>4590</v>
      </c>
      <c r="G4496" t="s">
        <v>4590</v>
      </c>
    </row>
    <row r="4497" spans="1:7">
      <c r="A4497" t="s">
        <v>254</v>
      </c>
      <c r="B4497">
        <v>2015</v>
      </c>
      <c r="C4497" t="b">
        <v>0</v>
      </c>
      <c r="D4497">
        <v>44</v>
      </c>
      <c r="E4497" t="s">
        <v>4590</v>
      </c>
      <c r="G4497" t="s">
        <v>4590</v>
      </c>
    </row>
    <row r="4498" spans="1:7">
      <c r="A4498" t="s">
        <v>254</v>
      </c>
      <c r="B4498">
        <v>2015</v>
      </c>
      <c r="C4498" t="b">
        <v>0</v>
      </c>
      <c r="D4498">
        <v>45</v>
      </c>
      <c r="E4498" t="s">
        <v>4590</v>
      </c>
      <c r="G4498" t="s">
        <v>4590</v>
      </c>
    </row>
    <row r="4499" spans="1:7">
      <c r="A4499" t="s">
        <v>254</v>
      </c>
      <c r="B4499">
        <v>2015</v>
      </c>
      <c r="C4499" t="b">
        <v>0</v>
      </c>
      <c r="D4499">
        <v>46</v>
      </c>
      <c r="E4499" t="s">
        <v>4590</v>
      </c>
      <c r="G4499" t="s">
        <v>4590</v>
      </c>
    </row>
    <row r="4500" spans="1:7">
      <c r="A4500" t="s">
        <v>254</v>
      </c>
      <c r="B4500">
        <v>2015</v>
      </c>
      <c r="C4500" t="b">
        <v>0</v>
      </c>
      <c r="D4500">
        <v>47</v>
      </c>
      <c r="E4500" t="s">
        <v>4590</v>
      </c>
      <c r="G4500" t="s">
        <v>4590</v>
      </c>
    </row>
    <row r="4501" spans="1:7">
      <c r="A4501" t="s">
        <v>254</v>
      </c>
      <c r="B4501">
        <v>2015</v>
      </c>
      <c r="C4501" t="b">
        <v>0</v>
      </c>
      <c r="D4501">
        <v>48</v>
      </c>
      <c r="E4501" t="s">
        <v>4590</v>
      </c>
      <c r="G4501" t="s">
        <v>4590</v>
      </c>
    </row>
    <row r="4502" spans="1:7">
      <c r="A4502" t="s">
        <v>254</v>
      </c>
      <c r="B4502">
        <v>2015</v>
      </c>
      <c r="C4502" t="b">
        <v>0</v>
      </c>
      <c r="D4502">
        <v>49</v>
      </c>
      <c r="E4502" t="s">
        <v>4590</v>
      </c>
      <c r="G4502" t="s">
        <v>4590</v>
      </c>
    </row>
    <row r="4503" spans="1:7">
      <c r="A4503" t="s">
        <v>254</v>
      </c>
      <c r="B4503">
        <v>2015</v>
      </c>
      <c r="C4503" t="b">
        <v>0</v>
      </c>
      <c r="D4503">
        <v>50</v>
      </c>
      <c r="E4503" t="s">
        <v>4590</v>
      </c>
      <c r="G4503" t="s">
        <v>4590</v>
      </c>
    </row>
    <row r="4504" spans="1:7">
      <c r="A4504" t="s">
        <v>254</v>
      </c>
      <c r="B4504">
        <v>2015</v>
      </c>
      <c r="C4504" t="b">
        <v>0</v>
      </c>
      <c r="D4504">
        <v>51</v>
      </c>
      <c r="E4504" t="s">
        <v>4590</v>
      </c>
      <c r="G4504" t="s">
        <v>4590</v>
      </c>
    </row>
    <row r="4505" spans="1:7">
      <c r="A4505" t="s">
        <v>254</v>
      </c>
      <c r="B4505">
        <v>2015</v>
      </c>
      <c r="C4505" t="b">
        <v>0</v>
      </c>
      <c r="D4505">
        <v>52</v>
      </c>
      <c r="E4505" t="s">
        <v>4590</v>
      </c>
      <c r="G4505" t="s">
        <v>4590</v>
      </c>
    </row>
    <row r="4506" spans="1:7">
      <c r="A4506" t="s">
        <v>254</v>
      </c>
      <c r="B4506">
        <v>2015</v>
      </c>
      <c r="C4506" t="b">
        <v>0</v>
      </c>
      <c r="D4506">
        <v>53</v>
      </c>
      <c r="E4506" t="s">
        <v>4590</v>
      </c>
      <c r="G4506" t="s">
        <v>4590</v>
      </c>
    </row>
    <row r="4507" spans="1:7">
      <c r="A4507" t="s">
        <v>254</v>
      </c>
      <c r="B4507">
        <v>2015</v>
      </c>
      <c r="C4507" t="b">
        <v>0</v>
      </c>
      <c r="D4507">
        <v>54</v>
      </c>
      <c r="E4507" t="s">
        <v>4590</v>
      </c>
      <c r="G4507" t="s">
        <v>4590</v>
      </c>
    </row>
    <row r="4508" spans="1:7">
      <c r="A4508" t="s">
        <v>254</v>
      </c>
      <c r="B4508">
        <v>2015</v>
      </c>
      <c r="C4508" t="b">
        <v>0</v>
      </c>
      <c r="D4508">
        <v>55</v>
      </c>
      <c r="E4508" t="s">
        <v>4590</v>
      </c>
      <c r="G4508" t="s">
        <v>4590</v>
      </c>
    </row>
    <row r="4509" spans="1:7">
      <c r="A4509" t="s">
        <v>254</v>
      </c>
      <c r="B4509">
        <v>2015</v>
      </c>
      <c r="C4509" t="b">
        <v>0</v>
      </c>
      <c r="D4509">
        <v>56</v>
      </c>
      <c r="E4509" t="s">
        <v>4590</v>
      </c>
      <c r="G4509" t="s">
        <v>4590</v>
      </c>
    </row>
    <row r="4510" spans="1:7">
      <c r="A4510" t="s">
        <v>254</v>
      </c>
      <c r="B4510">
        <v>2015</v>
      </c>
      <c r="C4510" t="b">
        <v>0</v>
      </c>
      <c r="D4510">
        <v>57</v>
      </c>
      <c r="E4510" t="s">
        <v>4590</v>
      </c>
      <c r="G4510" t="s">
        <v>4590</v>
      </c>
    </row>
    <row r="4511" spans="1:7">
      <c r="A4511" t="s">
        <v>254</v>
      </c>
      <c r="B4511">
        <v>2015</v>
      </c>
      <c r="C4511" t="b">
        <v>0</v>
      </c>
      <c r="D4511">
        <v>58</v>
      </c>
      <c r="E4511" t="s">
        <v>4590</v>
      </c>
      <c r="G4511" t="s">
        <v>4590</v>
      </c>
    </row>
    <row r="4512" spans="1:7">
      <c r="A4512" t="s">
        <v>254</v>
      </c>
      <c r="B4512">
        <v>2015</v>
      </c>
      <c r="C4512" t="b">
        <v>0</v>
      </c>
      <c r="D4512">
        <v>59</v>
      </c>
      <c r="E4512" t="s">
        <v>4590</v>
      </c>
      <c r="G4512" t="s">
        <v>4590</v>
      </c>
    </row>
    <row r="4513" spans="1:7">
      <c r="A4513" t="s">
        <v>254</v>
      </c>
      <c r="B4513">
        <v>2015</v>
      </c>
      <c r="C4513" t="b">
        <v>0</v>
      </c>
      <c r="D4513">
        <v>60</v>
      </c>
      <c r="E4513" t="s">
        <v>4590</v>
      </c>
      <c r="G4513" t="s">
        <v>4590</v>
      </c>
    </row>
    <row r="4514" spans="1:7">
      <c r="A4514" t="s">
        <v>254</v>
      </c>
      <c r="B4514">
        <v>2015</v>
      </c>
      <c r="C4514" t="b">
        <v>0</v>
      </c>
      <c r="D4514">
        <v>61</v>
      </c>
      <c r="E4514" t="s">
        <v>4590</v>
      </c>
      <c r="G4514" t="s">
        <v>4590</v>
      </c>
    </row>
    <row r="4515" spans="1:7">
      <c r="A4515" t="s">
        <v>254</v>
      </c>
      <c r="B4515">
        <v>2015</v>
      </c>
      <c r="C4515" t="b">
        <v>0</v>
      </c>
      <c r="D4515">
        <v>62</v>
      </c>
      <c r="E4515" t="s">
        <v>4590</v>
      </c>
      <c r="G4515" t="s">
        <v>4590</v>
      </c>
    </row>
    <row r="4516" spans="1:7">
      <c r="A4516" t="s">
        <v>254</v>
      </c>
      <c r="B4516">
        <v>2015</v>
      </c>
      <c r="C4516" t="b">
        <v>0</v>
      </c>
      <c r="D4516">
        <v>63</v>
      </c>
      <c r="E4516" t="s">
        <v>4590</v>
      </c>
      <c r="G4516" t="s">
        <v>4590</v>
      </c>
    </row>
    <row r="4517" spans="1:7">
      <c r="A4517" t="s">
        <v>254</v>
      </c>
      <c r="B4517">
        <v>2015</v>
      </c>
      <c r="C4517" t="b">
        <v>0</v>
      </c>
      <c r="D4517">
        <v>64</v>
      </c>
      <c r="E4517" t="s">
        <v>4590</v>
      </c>
      <c r="G4517" t="s">
        <v>4590</v>
      </c>
    </row>
    <row r="4518" spans="1:7">
      <c r="A4518" t="s">
        <v>254</v>
      </c>
      <c r="B4518">
        <v>2015</v>
      </c>
      <c r="C4518" t="b">
        <v>0</v>
      </c>
      <c r="D4518">
        <v>65</v>
      </c>
      <c r="E4518" t="s">
        <v>4590</v>
      </c>
      <c r="G4518" t="s">
        <v>4590</v>
      </c>
    </row>
    <row r="4519" spans="1:7">
      <c r="A4519" t="s">
        <v>254</v>
      </c>
      <c r="B4519">
        <v>2015</v>
      </c>
      <c r="C4519" t="b">
        <v>0</v>
      </c>
      <c r="D4519">
        <v>66</v>
      </c>
      <c r="E4519" t="s">
        <v>4590</v>
      </c>
      <c r="G4519" t="s">
        <v>4590</v>
      </c>
    </row>
    <row r="4520" spans="1:7">
      <c r="A4520" t="s">
        <v>254</v>
      </c>
      <c r="B4520">
        <v>2015</v>
      </c>
      <c r="C4520" t="b">
        <v>0</v>
      </c>
      <c r="D4520">
        <v>67</v>
      </c>
      <c r="E4520" t="s">
        <v>4590</v>
      </c>
      <c r="G4520" t="s">
        <v>4590</v>
      </c>
    </row>
    <row r="4521" spans="1:7">
      <c r="A4521" t="s">
        <v>254</v>
      </c>
      <c r="B4521">
        <v>2015</v>
      </c>
      <c r="C4521" t="b">
        <v>0</v>
      </c>
      <c r="D4521">
        <v>68</v>
      </c>
      <c r="E4521" t="s">
        <v>4590</v>
      </c>
      <c r="G4521" t="s">
        <v>4590</v>
      </c>
    </row>
    <row r="4522" spans="1:7">
      <c r="A4522" t="s">
        <v>254</v>
      </c>
      <c r="B4522">
        <v>2015</v>
      </c>
      <c r="C4522" t="b">
        <v>0</v>
      </c>
      <c r="D4522">
        <v>69</v>
      </c>
      <c r="E4522" t="s">
        <v>4590</v>
      </c>
      <c r="G4522" t="s">
        <v>4590</v>
      </c>
    </row>
    <row r="4523" spans="1:7">
      <c r="A4523" t="s">
        <v>254</v>
      </c>
      <c r="B4523">
        <v>2015</v>
      </c>
      <c r="C4523" t="b">
        <v>0</v>
      </c>
      <c r="D4523">
        <v>70</v>
      </c>
      <c r="E4523" t="s">
        <v>4590</v>
      </c>
      <c r="G4523" t="s">
        <v>4590</v>
      </c>
    </row>
    <row r="4524" spans="1:7">
      <c r="A4524" t="s">
        <v>254</v>
      </c>
      <c r="B4524">
        <v>2015</v>
      </c>
      <c r="C4524" t="b">
        <v>0</v>
      </c>
      <c r="D4524">
        <v>71</v>
      </c>
      <c r="E4524" t="s">
        <v>4590</v>
      </c>
      <c r="G4524" t="s">
        <v>4590</v>
      </c>
    </row>
    <row r="4525" spans="1:7">
      <c r="A4525" t="s">
        <v>254</v>
      </c>
      <c r="B4525">
        <v>2015</v>
      </c>
      <c r="C4525" t="b">
        <v>0</v>
      </c>
      <c r="D4525">
        <v>72</v>
      </c>
      <c r="E4525" t="s">
        <v>4590</v>
      </c>
      <c r="G4525" t="s">
        <v>4590</v>
      </c>
    </row>
    <row r="4526" spans="1:7">
      <c r="A4526" t="s">
        <v>254</v>
      </c>
      <c r="B4526">
        <v>2015</v>
      </c>
      <c r="C4526" t="b">
        <v>0</v>
      </c>
      <c r="D4526">
        <v>73</v>
      </c>
      <c r="E4526" t="s">
        <v>4590</v>
      </c>
      <c r="G4526" t="s">
        <v>4590</v>
      </c>
    </row>
    <row r="4527" spans="1:7">
      <c r="A4527" t="s">
        <v>254</v>
      </c>
      <c r="B4527">
        <v>2016</v>
      </c>
      <c r="C4527" t="b">
        <v>0</v>
      </c>
      <c r="D4527">
        <v>1</v>
      </c>
      <c r="E4527" t="s">
        <v>4590</v>
      </c>
      <c r="G4527" t="s">
        <v>4590</v>
      </c>
    </row>
    <row r="4528" spans="1:7">
      <c r="A4528" t="s">
        <v>254</v>
      </c>
      <c r="B4528">
        <v>2016</v>
      </c>
      <c r="C4528" t="b">
        <v>0</v>
      </c>
      <c r="D4528">
        <v>2</v>
      </c>
      <c r="E4528" t="s">
        <v>4590</v>
      </c>
      <c r="G4528" t="s">
        <v>4590</v>
      </c>
    </row>
    <row r="4529" spans="1:7">
      <c r="A4529" t="s">
        <v>254</v>
      </c>
      <c r="B4529">
        <v>2016</v>
      </c>
      <c r="C4529" t="b">
        <v>0</v>
      </c>
      <c r="D4529">
        <v>3</v>
      </c>
      <c r="E4529" t="s">
        <v>4590</v>
      </c>
      <c r="G4529" t="s">
        <v>4590</v>
      </c>
    </row>
    <row r="4530" spans="1:7">
      <c r="A4530" t="s">
        <v>254</v>
      </c>
      <c r="B4530">
        <v>2016</v>
      </c>
      <c r="C4530" t="b">
        <v>0</v>
      </c>
      <c r="D4530">
        <v>4</v>
      </c>
      <c r="E4530" t="s">
        <v>4590</v>
      </c>
      <c r="G4530" t="s">
        <v>4590</v>
      </c>
    </row>
    <row r="4531" spans="1:7">
      <c r="A4531" t="s">
        <v>254</v>
      </c>
      <c r="B4531">
        <v>2016</v>
      </c>
      <c r="C4531" t="b">
        <v>0</v>
      </c>
      <c r="D4531">
        <v>5</v>
      </c>
      <c r="E4531" t="s">
        <v>4590</v>
      </c>
      <c r="G4531" t="s">
        <v>4590</v>
      </c>
    </row>
    <row r="4532" spans="1:7">
      <c r="A4532" t="s">
        <v>254</v>
      </c>
      <c r="B4532">
        <v>2016</v>
      </c>
      <c r="C4532" t="b">
        <v>0</v>
      </c>
      <c r="D4532">
        <v>6</v>
      </c>
      <c r="E4532" t="s">
        <v>4590</v>
      </c>
      <c r="G4532" t="s">
        <v>4590</v>
      </c>
    </row>
    <row r="4533" spans="1:7">
      <c r="A4533" t="s">
        <v>254</v>
      </c>
      <c r="B4533">
        <v>2016</v>
      </c>
      <c r="C4533" t="b">
        <v>0</v>
      </c>
      <c r="D4533">
        <v>7</v>
      </c>
      <c r="E4533" t="s">
        <v>4590</v>
      </c>
      <c r="G4533" t="s">
        <v>4590</v>
      </c>
    </row>
    <row r="4534" spans="1:7">
      <c r="A4534" t="s">
        <v>254</v>
      </c>
      <c r="B4534">
        <v>2016</v>
      </c>
      <c r="C4534" t="b">
        <v>0</v>
      </c>
      <c r="D4534">
        <v>8</v>
      </c>
      <c r="E4534" t="s">
        <v>4590</v>
      </c>
      <c r="G4534" t="s">
        <v>4590</v>
      </c>
    </row>
    <row r="4535" spans="1:7">
      <c r="A4535" t="s">
        <v>254</v>
      </c>
      <c r="B4535">
        <v>2016</v>
      </c>
      <c r="C4535" t="b">
        <v>0</v>
      </c>
      <c r="D4535">
        <v>9</v>
      </c>
      <c r="E4535" t="s">
        <v>4590</v>
      </c>
      <c r="G4535" t="s">
        <v>4590</v>
      </c>
    </row>
    <row r="4536" spans="1:7">
      <c r="A4536" t="s">
        <v>254</v>
      </c>
      <c r="B4536">
        <v>2016</v>
      </c>
      <c r="C4536" t="b">
        <v>0</v>
      </c>
      <c r="D4536">
        <v>10</v>
      </c>
      <c r="E4536" t="s">
        <v>4590</v>
      </c>
      <c r="G4536" t="s">
        <v>4590</v>
      </c>
    </row>
    <row r="4537" spans="1:7">
      <c r="A4537" t="s">
        <v>254</v>
      </c>
      <c r="B4537">
        <v>2016</v>
      </c>
      <c r="C4537" t="b">
        <v>0</v>
      </c>
      <c r="D4537">
        <v>11</v>
      </c>
      <c r="E4537" t="s">
        <v>4590</v>
      </c>
      <c r="G4537" t="s">
        <v>4590</v>
      </c>
    </row>
    <row r="4538" spans="1:7">
      <c r="A4538" t="s">
        <v>254</v>
      </c>
      <c r="B4538">
        <v>2016</v>
      </c>
      <c r="C4538" t="b">
        <v>0</v>
      </c>
      <c r="D4538">
        <v>12</v>
      </c>
      <c r="E4538" t="s">
        <v>4590</v>
      </c>
      <c r="G4538" t="s">
        <v>4590</v>
      </c>
    </row>
    <row r="4539" spans="1:7">
      <c r="A4539" t="s">
        <v>254</v>
      </c>
      <c r="B4539">
        <v>2016</v>
      </c>
      <c r="C4539" t="b">
        <v>0</v>
      </c>
      <c r="D4539">
        <v>13</v>
      </c>
      <c r="E4539" t="s">
        <v>4590</v>
      </c>
      <c r="G4539" t="s">
        <v>4590</v>
      </c>
    </row>
    <row r="4540" spans="1:7">
      <c r="A4540" t="s">
        <v>254</v>
      </c>
      <c r="B4540">
        <v>2016</v>
      </c>
      <c r="C4540" t="b">
        <v>0</v>
      </c>
      <c r="D4540">
        <v>14</v>
      </c>
      <c r="E4540" t="s">
        <v>4590</v>
      </c>
      <c r="G4540" t="s">
        <v>4590</v>
      </c>
    </row>
    <row r="4541" spans="1:7">
      <c r="A4541" t="s">
        <v>254</v>
      </c>
      <c r="B4541">
        <v>2016</v>
      </c>
      <c r="C4541" t="b">
        <v>0</v>
      </c>
      <c r="D4541">
        <v>15</v>
      </c>
      <c r="E4541" t="s">
        <v>4590</v>
      </c>
      <c r="G4541" t="s">
        <v>4590</v>
      </c>
    </row>
    <row r="4542" spans="1:7">
      <c r="A4542" t="s">
        <v>254</v>
      </c>
      <c r="B4542">
        <v>2016</v>
      </c>
      <c r="C4542" t="b">
        <v>0</v>
      </c>
      <c r="D4542">
        <v>16</v>
      </c>
      <c r="E4542" t="s">
        <v>4590</v>
      </c>
      <c r="G4542" t="s">
        <v>4590</v>
      </c>
    </row>
    <row r="4543" spans="1:7">
      <c r="A4543" t="s">
        <v>254</v>
      </c>
      <c r="B4543">
        <v>2016</v>
      </c>
      <c r="C4543" t="b">
        <v>0</v>
      </c>
      <c r="D4543">
        <v>17</v>
      </c>
      <c r="E4543" t="s">
        <v>4590</v>
      </c>
      <c r="G4543" t="s">
        <v>4590</v>
      </c>
    </row>
    <row r="4544" spans="1:7">
      <c r="A4544" t="s">
        <v>254</v>
      </c>
      <c r="B4544">
        <v>2016</v>
      </c>
      <c r="C4544" t="b">
        <v>0</v>
      </c>
      <c r="D4544">
        <v>18</v>
      </c>
      <c r="E4544" t="s">
        <v>4590</v>
      </c>
      <c r="G4544" t="s">
        <v>4590</v>
      </c>
    </row>
    <row r="4545" spans="1:7">
      <c r="A4545" t="s">
        <v>254</v>
      </c>
      <c r="B4545">
        <v>2016</v>
      </c>
      <c r="C4545" t="b">
        <v>0</v>
      </c>
      <c r="D4545">
        <v>19</v>
      </c>
      <c r="E4545" t="s">
        <v>4590</v>
      </c>
      <c r="G4545" t="s">
        <v>4590</v>
      </c>
    </row>
    <row r="4546" spans="1:7">
      <c r="A4546" t="s">
        <v>254</v>
      </c>
      <c r="B4546">
        <v>2016</v>
      </c>
      <c r="C4546" t="b">
        <v>0</v>
      </c>
      <c r="D4546">
        <v>20</v>
      </c>
      <c r="E4546" t="s">
        <v>4590</v>
      </c>
      <c r="G4546" t="s">
        <v>4590</v>
      </c>
    </row>
    <row r="4547" spans="1:7">
      <c r="A4547" t="s">
        <v>254</v>
      </c>
      <c r="B4547">
        <v>2016</v>
      </c>
      <c r="C4547" t="b">
        <v>0</v>
      </c>
      <c r="D4547">
        <v>21</v>
      </c>
      <c r="E4547" t="s">
        <v>4590</v>
      </c>
      <c r="G4547" t="s">
        <v>4590</v>
      </c>
    </row>
    <row r="4548" spans="1:7">
      <c r="A4548" t="s">
        <v>254</v>
      </c>
      <c r="B4548">
        <v>2016</v>
      </c>
      <c r="C4548" t="b">
        <v>0</v>
      </c>
      <c r="D4548">
        <v>22</v>
      </c>
      <c r="E4548" t="s">
        <v>4590</v>
      </c>
      <c r="G4548" t="s">
        <v>4590</v>
      </c>
    </row>
    <row r="4549" spans="1:7">
      <c r="A4549" t="s">
        <v>254</v>
      </c>
      <c r="B4549">
        <v>2016</v>
      </c>
      <c r="C4549" t="b">
        <v>0</v>
      </c>
      <c r="D4549">
        <v>23</v>
      </c>
      <c r="E4549" t="s">
        <v>4590</v>
      </c>
      <c r="G4549" t="s">
        <v>4590</v>
      </c>
    </row>
    <row r="4550" spans="1:7">
      <c r="A4550" t="s">
        <v>254</v>
      </c>
      <c r="B4550">
        <v>2016</v>
      </c>
      <c r="C4550" t="b">
        <v>0</v>
      </c>
      <c r="D4550">
        <v>24</v>
      </c>
      <c r="E4550" t="s">
        <v>4590</v>
      </c>
      <c r="G4550" t="s">
        <v>4590</v>
      </c>
    </row>
    <row r="4551" spans="1:7">
      <c r="A4551" t="s">
        <v>254</v>
      </c>
      <c r="B4551">
        <v>2016</v>
      </c>
      <c r="C4551" t="b">
        <v>0</v>
      </c>
      <c r="D4551">
        <v>25</v>
      </c>
      <c r="E4551" t="s">
        <v>4590</v>
      </c>
      <c r="G4551" t="s">
        <v>4590</v>
      </c>
    </row>
    <row r="4552" spans="1:7">
      <c r="A4552" t="s">
        <v>254</v>
      </c>
      <c r="B4552">
        <v>2016</v>
      </c>
      <c r="C4552" t="b">
        <v>0</v>
      </c>
      <c r="D4552">
        <v>26</v>
      </c>
      <c r="E4552" t="s">
        <v>4590</v>
      </c>
      <c r="G4552" t="s">
        <v>4590</v>
      </c>
    </row>
    <row r="4553" spans="1:7">
      <c r="A4553" t="s">
        <v>254</v>
      </c>
      <c r="B4553">
        <v>2016</v>
      </c>
      <c r="C4553" t="b">
        <v>0</v>
      </c>
      <c r="D4553">
        <v>27</v>
      </c>
      <c r="E4553" t="s">
        <v>4590</v>
      </c>
      <c r="G4553" t="s">
        <v>4590</v>
      </c>
    </row>
    <row r="4554" spans="1:7">
      <c r="A4554" t="s">
        <v>254</v>
      </c>
      <c r="B4554">
        <v>2016</v>
      </c>
      <c r="C4554" t="b">
        <v>0</v>
      </c>
      <c r="D4554">
        <v>28</v>
      </c>
      <c r="E4554" t="s">
        <v>4590</v>
      </c>
      <c r="G4554" t="s">
        <v>4590</v>
      </c>
    </row>
    <row r="4555" spans="1:7">
      <c r="A4555" t="s">
        <v>254</v>
      </c>
      <c r="B4555">
        <v>2016</v>
      </c>
      <c r="C4555" t="b">
        <v>0</v>
      </c>
      <c r="D4555">
        <v>29</v>
      </c>
      <c r="E4555" t="s">
        <v>4590</v>
      </c>
      <c r="G4555" t="s">
        <v>4590</v>
      </c>
    </row>
    <row r="4556" spans="1:7">
      <c r="A4556" t="s">
        <v>254</v>
      </c>
      <c r="B4556">
        <v>2016</v>
      </c>
      <c r="C4556" t="b">
        <v>0</v>
      </c>
      <c r="D4556">
        <v>30</v>
      </c>
      <c r="E4556" t="s">
        <v>4590</v>
      </c>
      <c r="G4556" t="s">
        <v>4590</v>
      </c>
    </row>
    <row r="4557" spans="1:7">
      <c r="A4557" t="s">
        <v>254</v>
      </c>
      <c r="B4557">
        <v>2016</v>
      </c>
      <c r="C4557" t="b">
        <v>0</v>
      </c>
      <c r="D4557">
        <v>31</v>
      </c>
      <c r="E4557" t="s">
        <v>4590</v>
      </c>
      <c r="G4557" t="s">
        <v>4590</v>
      </c>
    </row>
    <row r="4558" spans="1:7">
      <c r="A4558" t="s">
        <v>254</v>
      </c>
      <c r="B4558">
        <v>2016</v>
      </c>
      <c r="C4558" t="b">
        <v>0</v>
      </c>
      <c r="D4558">
        <v>32</v>
      </c>
      <c r="E4558" t="s">
        <v>4590</v>
      </c>
      <c r="G4558" t="s">
        <v>4590</v>
      </c>
    </row>
    <row r="4559" spans="1:7">
      <c r="A4559" t="s">
        <v>254</v>
      </c>
      <c r="B4559">
        <v>2016</v>
      </c>
      <c r="C4559" t="b">
        <v>0</v>
      </c>
      <c r="D4559">
        <v>33</v>
      </c>
      <c r="E4559" t="s">
        <v>4590</v>
      </c>
      <c r="G4559" t="s">
        <v>4590</v>
      </c>
    </row>
    <row r="4560" spans="1:7">
      <c r="A4560" t="s">
        <v>254</v>
      </c>
      <c r="B4560">
        <v>2016</v>
      </c>
      <c r="C4560" t="b">
        <v>0</v>
      </c>
      <c r="D4560">
        <v>34</v>
      </c>
      <c r="E4560" t="s">
        <v>4590</v>
      </c>
      <c r="G4560" t="s">
        <v>4590</v>
      </c>
    </row>
    <row r="4561" spans="1:7">
      <c r="A4561" t="s">
        <v>254</v>
      </c>
      <c r="B4561">
        <v>2016</v>
      </c>
      <c r="C4561" t="b">
        <v>0</v>
      </c>
      <c r="D4561">
        <v>35</v>
      </c>
      <c r="E4561" t="s">
        <v>4590</v>
      </c>
      <c r="G4561" t="s">
        <v>4590</v>
      </c>
    </row>
    <row r="4562" spans="1:7">
      <c r="A4562" t="s">
        <v>254</v>
      </c>
      <c r="B4562">
        <v>2016</v>
      </c>
      <c r="C4562" t="b">
        <v>0</v>
      </c>
      <c r="D4562">
        <v>36</v>
      </c>
      <c r="E4562" t="s">
        <v>4590</v>
      </c>
      <c r="G4562" t="s">
        <v>4590</v>
      </c>
    </row>
    <row r="4563" spans="1:7">
      <c r="A4563" t="s">
        <v>254</v>
      </c>
      <c r="B4563">
        <v>2016</v>
      </c>
      <c r="C4563" t="b">
        <v>0</v>
      </c>
      <c r="D4563">
        <v>37</v>
      </c>
      <c r="E4563" t="s">
        <v>4590</v>
      </c>
      <c r="G4563" t="s">
        <v>4590</v>
      </c>
    </row>
    <row r="4564" spans="1:7">
      <c r="A4564" t="s">
        <v>254</v>
      </c>
      <c r="B4564">
        <v>2016</v>
      </c>
      <c r="C4564" t="b">
        <v>0</v>
      </c>
      <c r="D4564">
        <v>38</v>
      </c>
      <c r="E4564" t="s">
        <v>4590</v>
      </c>
      <c r="G4564" t="s">
        <v>4590</v>
      </c>
    </row>
    <row r="4565" spans="1:7">
      <c r="A4565" t="s">
        <v>254</v>
      </c>
      <c r="B4565">
        <v>2016</v>
      </c>
      <c r="C4565" t="b">
        <v>0</v>
      </c>
      <c r="D4565">
        <v>39</v>
      </c>
      <c r="E4565" t="s">
        <v>4590</v>
      </c>
      <c r="G4565" t="s">
        <v>4590</v>
      </c>
    </row>
    <row r="4566" spans="1:7">
      <c r="A4566" t="s">
        <v>254</v>
      </c>
      <c r="B4566">
        <v>2016</v>
      </c>
      <c r="C4566" t="b">
        <v>0</v>
      </c>
      <c r="D4566">
        <v>40</v>
      </c>
      <c r="E4566" t="s">
        <v>4590</v>
      </c>
      <c r="G4566" t="s">
        <v>4590</v>
      </c>
    </row>
    <row r="4567" spans="1:7">
      <c r="A4567" t="s">
        <v>254</v>
      </c>
      <c r="B4567">
        <v>2016</v>
      </c>
      <c r="C4567" t="b">
        <v>0</v>
      </c>
      <c r="D4567">
        <v>41</v>
      </c>
      <c r="E4567" t="s">
        <v>4590</v>
      </c>
      <c r="G4567" t="s">
        <v>4590</v>
      </c>
    </row>
    <row r="4568" spans="1:7">
      <c r="A4568" t="s">
        <v>254</v>
      </c>
      <c r="B4568">
        <v>2016</v>
      </c>
      <c r="C4568" t="b">
        <v>0</v>
      </c>
      <c r="D4568">
        <v>42</v>
      </c>
      <c r="E4568" t="s">
        <v>4590</v>
      </c>
      <c r="G4568" t="s">
        <v>4590</v>
      </c>
    </row>
    <row r="4569" spans="1:7">
      <c r="A4569" t="s">
        <v>254</v>
      </c>
      <c r="B4569">
        <v>2016</v>
      </c>
      <c r="C4569" t="b">
        <v>0</v>
      </c>
      <c r="D4569">
        <v>43</v>
      </c>
      <c r="E4569" t="s">
        <v>4590</v>
      </c>
      <c r="G4569" t="s">
        <v>4590</v>
      </c>
    </row>
    <row r="4570" spans="1:7">
      <c r="A4570" t="s">
        <v>254</v>
      </c>
      <c r="B4570">
        <v>2016</v>
      </c>
      <c r="C4570" t="b">
        <v>0</v>
      </c>
      <c r="D4570">
        <v>44</v>
      </c>
      <c r="E4570" t="s">
        <v>4590</v>
      </c>
      <c r="G4570" t="s">
        <v>4590</v>
      </c>
    </row>
    <row r="4571" spans="1:7">
      <c r="A4571" t="s">
        <v>254</v>
      </c>
      <c r="B4571">
        <v>2016</v>
      </c>
      <c r="C4571" t="b">
        <v>0</v>
      </c>
      <c r="D4571">
        <v>45</v>
      </c>
      <c r="E4571" t="s">
        <v>4590</v>
      </c>
      <c r="G4571" t="s">
        <v>4590</v>
      </c>
    </row>
    <row r="4572" spans="1:7">
      <c r="A4572" t="s">
        <v>254</v>
      </c>
      <c r="B4572">
        <v>2016</v>
      </c>
      <c r="C4572" t="b">
        <v>0</v>
      </c>
      <c r="D4572">
        <v>46</v>
      </c>
      <c r="E4572" t="s">
        <v>4590</v>
      </c>
      <c r="G4572" t="s">
        <v>4590</v>
      </c>
    </row>
    <row r="4573" spans="1:7">
      <c r="A4573" t="s">
        <v>254</v>
      </c>
      <c r="B4573">
        <v>2016</v>
      </c>
      <c r="C4573" t="b">
        <v>0</v>
      </c>
      <c r="D4573">
        <v>47</v>
      </c>
      <c r="E4573" t="s">
        <v>4590</v>
      </c>
      <c r="G4573" t="s">
        <v>4590</v>
      </c>
    </row>
    <row r="4574" spans="1:7">
      <c r="A4574" t="s">
        <v>254</v>
      </c>
      <c r="B4574">
        <v>2016</v>
      </c>
      <c r="C4574" t="b">
        <v>0</v>
      </c>
      <c r="D4574">
        <v>48</v>
      </c>
      <c r="E4574" t="s">
        <v>4590</v>
      </c>
      <c r="G4574" t="s">
        <v>4590</v>
      </c>
    </row>
    <row r="4575" spans="1:7">
      <c r="A4575" t="s">
        <v>254</v>
      </c>
      <c r="B4575">
        <v>2016</v>
      </c>
      <c r="C4575" t="b">
        <v>0</v>
      </c>
      <c r="D4575">
        <v>49</v>
      </c>
      <c r="E4575" t="s">
        <v>4590</v>
      </c>
      <c r="G4575" t="s">
        <v>4590</v>
      </c>
    </row>
    <row r="4576" spans="1:7">
      <c r="A4576" t="s">
        <v>254</v>
      </c>
      <c r="B4576">
        <v>2016</v>
      </c>
      <c r="C4576" t="b">
        <v>0</v>
      </c>
      <c r="D4576">
        <v>50</v>
      </c>
      <c r="E4576" t="s">
        <v>4590</v>
      </c>
      <c r="G4576" t="s">
        <v>4590</v>
      </c>
    </row>
    <row r="4577" spans="1:7">
      <c r="A4577" t="s">
        <v>254</v>
      </c>
      <c r="B4577">
        <v>2016</v>
      </c>
      <c r="C4577" t="b">
        <v>0</v>
      </c>
      <c r="D4577">
        <v>51</v>
      </c>
      <c r="E4577" t="s">
        <v>4590</v>
      </c>
      <c r="G4577" t="s">
        <v>4590</v>
      </c>
    </row>
    <row r="4578" spans="1:7">
      <c r="A4578" t="s">
        <v>254</v>
      </c>
      <c r="B4578">
        <v>2016</v>
      </c>
      <c r="C4578" t="b">
        <v>0</v>
      </c>
      <c r="D4578">
        <v>52</v>
      </c>
      <c r="E4578" t="s">
        <v>4590</v>
      </c>
      <c r="G4578" t="s">
        <v>4590</v>
      </c>
    </row>
    <row r="4579" spans="1:7">
      <c r="A4579" t="s">
        <v>254</v>
      </c>
      <c r="B4579">
        <v>2016</v>
      </c>
      <c r="C4579" t="b">
        <v>0</v>
      </c>
      <c r="D4579">
        <v>53</v>
      </c>
      <c r="E4579" t="s">
        <v>4590</v>
      </c>
      <c r="G4579" t="s">
        <v>4590</v>
      </c>
    </row>
    <row r="4580" spans="1:7">
      <c r="A4580" t="s">
        <v>254</v>
      </c>
      <c r="B4580">
        <v>2016</v>
      </c>
      <c r="C4580" t="b">
        <v>0</v>
      </c>
      <c r="D4580">
        <v>54</v>
      </c>
      <c r="E4580" t="s">
        <v>4590</v>
      </c>
      <c r="G4580" t="s">
        <v>4590</v>
      </c>
    </row>
    <row r="4581" spans="1:7">
      <c r="A4581" t="s">
        <v>254</v>
      </c>
      <c r="B4581">
        <v>2016</v>
      </c>
      <c r="C4581" t="b">
        <v>0</v>
      </c>
      <c r="D4581">
        <v>55</v>
      </c>
      <c r="E4581" t="s">
        <v>4590</v>
      </c>
      <c r="G4581" t="s">
        <v>4590</v>
      </c>
    </row>
    <row r="4582" spans="1:7">
      <c r="A4582" t="s">
        <v>254</v>
      </c>
      <c r="B4582">
        <v>2016</v>
      </c>
      <c r="C4582" t="b">
        <v>0</v>
      </c>
      <c r="D4582">
        <v>56</v>
      </c>
      <c r="E4582" t="s">
        <v>4590</v>
      </c>
      <c r="G4582" t="s">
        <v>4590</v>
      </c>
    </row>
    <row r="4583" spans="1:7">
      <c r="A4583" t="s">
        <v>254</v>
      </c>
      <c r="B4583">
        <v>2016</v>
      </c>
      <c r="C4583" t="b">
        <v>0</v>
      </c>
      <c r="D4583">
        <v>57</v>
      </c>
      <c r="E4583" t="s">
        <v>4590</v>
      </c>
      <c r="G4583" t="s">
        <v>4590</v>
      </c>
    </row>
    <row r="4584" spans="1:7">
      <c r="A4584" t="s">
        <v>254</v>
      </c>
      <c r="B4584">
        <v>2016</v>
      </c>
      <c r="C4584" t="b">
        <v>0</v>
      </c>
      <c r="D4584">
        <v>58</v>
      </c>
      <c r="E4584" t="s">
        <v>4590</v>
      </c>
      <c r="G4584" t="s">
        <v>4590</v>
      </c>
    </row>
    <row r="4585" spans="1:7">
      <c r="A4585" t="s">
        <v>254</v>
      </c>
      <c r="B4585">
        <v>2016</v>
      </c>
      <c r="C4585" t="b">
        <v>0</v>
      </c>
      <c r="D4585">
        <v>59</v>
      </c>
      <c r="E4585" t="s">
        <v>4590</v>
      </c>
      <c r="G4585" t="s">
        <v>4590</v>
      </c>
    </row>
    <row r="4586" spans="1:7">
      <c r="A4586" t="s">
        <v>254</v>
      </c>
      <c r="B4586">
        <v>2016</v>
      </c>
      <c r="C4586" t="b">
        <v>0</v>
      </c>
      <c r="D4586">
        <v>60</v>
      </c>
      <c r="E4586" t="s">
        <v>4590</v>
      </c>
      <c r="G4586" t="s">
        <v>4590</v>
      </c>
    </row>
    <row r="4587" spans="1:7">
      <c r="A4587" t="s">
        <v>254</v>
      </c>
      <c r="B4587">
        <v>2016</v>
      </c>
      <c r="C4587" t="b">
        <v>0</v>
      </c>
      <c r="D4587">
        <v>61</v>
      </c>
      <c r="E4587" t="s">
        <v>4590</v>
      </c>
      <c r="G4587" t="s">
        <v>4590</v>
      </c>
    </row>
    <row r="4588" spans="1:7">
      <c r="A4588" t="s">
        <v>254</v>
      </c>
      <c r="B4588">
        <v>2016</v>
      </c>
      <c r="C4588" t="b">
        <v>0</v>
      </c>
      <c r="D4588">
        <v>62</v>
      </c>
      <c r="E4588" t="s">
        <v>4590</v>
      </c>
      <c r="G4588" t="s">
        <v>4590</v>
      </c>
    </row>
    <row r="4589" spans="1:7">
      <c r="A4589" t="s">
        <v>254</v>
      </c>
      <c r="B4589">
        <v>2016</v>
      </c>
      <c r="C4589" t="b">
        <v>0</v>
      </c>
      <c r="D4589">
        <v>63</v>
      </c>
      <c r="E4589" t="s">
        <v>4590</v>
      </c>
      <c r="G4589" t="s">
        <v>4590</v>
      </c>
    </row>
    <row r="4590" spans="1:7">
      <c r="A4590" t="s">
        <v>254</v>
      </c>
      <c r="B4590">
        <v>2016</v>
      </c>
      <c r="C4590" t="b">
        <v>0</v>
      </c>
      <c r="D4590">
        <v>64</v>
      </c>
      <c r="E4590" t="s">
        <v>4590</v>
      </c>
      <c r="G4590" t="s">
        <v>4590</v>
      </c>
    </row>
    <row r="4591" spans="1:7">
      <c r="A4591" t="s">
        <v>254</v>
      </c>
      <c r="B4591">
        <v>2016</v>
      </c>
      <c r="C4591" t="b">
        <v>0</v>
      </c>
      <c r="D4591">
        <v>65</v>
      </c>
      <c r="E4591" t="s">
        <v>4590</v>
      </c>
      <c r="G4591" t="s">
        <v>4590</v>
      </c>
    </row>
    <row r="4592" spans="1:7">
      <c r="A4592" t="s">
        <v>254</v>
      </c>
      <c r="B4592">
        <v>2016</v>
      </c>
      <c r="C4592" t="b">
        <v>0</v>
      </c>
      <c r="D4592">
        <v>66</v>
      </c>
      <c r="E4592" t="s">
        <v>4590</v>
      </c>
      <c r="G4592" t="s">
        <v>4590</v>
      </c>
    </row>
    <row r="4593" spans="1:7">
      <c r="A4593" t="s">
        <v>254</v>
      </c>
      <c r="B4593">
        <v>2016</v>
      </c>
      <c r="C4593" t="b">
        <v>0</v>
      </c>
      <c r="D4593">
        <v>67</v>
      </c>
      <c r="E4593" t="s">
        <v>4590</v>
      </c>
      <c r="G4593" t="s">
        <v>4590</v>
      </c>
    </row>
    <row r="4594" spans="1:7">
      <c r="A4594" t="s">
        <v>254</v>
      </c>
      <c r="B4594">
        <v>2016</v>
      </c>
      <c r="C4594" t="b">
        <v>0</v>
      </c>
      <c r="D4594">
        <v>68</v>
      </c>
      <c r="E4594" t="s">
        <v>4590</v>
      </c>
      <c r="G4594" t="s">
        <v>4590</v>
      </c>
    </row>
    <row r="4595" spans="1:7">
      <c r="A4595" t="s">
        <v>254</v>
      </c>
      <c r="B4595">
        <v>2016</v>
      </c>
      <c r="C4595" t="b">
        <v>0</v>
      </c>
      <c r="D4595">
        <v>69</v>
      </c>
      <c r="E4595" t="s">
        <v>4590</v>
      </c>
      <c r="G4595" t="s">
        <v>4590</v>
      </c>
    </row>
    <row r="4596" spans="1:7">
      <c r="A4596" t="s">
        <v>254</v>
      </c>
      <c r="B4596">
        <v>2016</v>
      </c>
      <c r="C4596" t="b">
        <v>0</v>
      </c>
      <c r="D4596">
        <v>70</v>
      </c>
      <c r="E4596" t="s">
        <v>4590</v>
      </c>
      <c r="G4596" t="s">
        <v>4590</v>
      </c>
    </row>
    <row r="4597" spans="1:7">
      <c r="A4597" t="s">
        <v>254</v>
      </c>
      <c r="B4597">
        <v>2016</v>
      </c>
      <c r="C4597" t="b">
        <v>0</v>
      </c>
      <c r="D4597">
        <v>71</v>
      </c>
      <c r="E4597" t="s">
        <v>4590</v>
      </c>
      <c r="G4597" t="s">
        <v>4590</v>
      </c>
    </row>
    <row r="4598" spans="1:7">
      <c r="A4598" t="s">
        <v>254</v>
      </c>
      <c r="B4598">
        <v>2016</v>
      </c>
      <c r="C4598" t="b">
        <v>0</v>
      </c>
      <c r="D4598">
        <v>72</v>
      </c>
      <c r="E4598" t="s">
        <v>4590</v>
      </c>
      <c r="G4598" t="s">
        <v>4590</v>
      </c>
    </row>
    <row r="4599" spans="1:7">
      <c r="A4599" t="s">
        <v>254</v>
      </c>
      <c r="B4599">
        <v>2016</v>
      </c>
      <c r="C4599" t="b">
        <v>0</v>
      </c>
      <c r="D4599">
        <v>73</v>
      </c>
      <c r="E4599" t="s">
        <v>4590</v>
      </c>
      <c r="G4599" t="s">
        <v>4590</v>
      </c>
    </row>
    <row r="4600" spans="1:7">
      <c r="A4600" t="s">
        <v>263</v>
      </c>
      <c r="B4600">
        <v>2013</v>
      </c>
      <c r="C4600" t="b">
        <v>0</v>
      </c>
      <c r="D4600">
        <v>1</v>
      </c>
      <c r="E4600" t="s">
        <v>4590</v>
      </c>
      <c r="G4600" t="s">
        <v>4590</v>
      </c>
    </row>
    <row r="4601" spans="1:7">
      <c r="A4601" t="s">
        <v>263</v>
      </c>
      <c r="B4601">
        <v>2013</v>
      </c>
      <c r="C4601" t="b">
        <v>0</v>
      </c>
      <c r="D4601">
        <v>2</v>
      </c>
      <c r="E4601" t="s">
        <v>4590</v>
      </c>
      <c r="F4601" t="s">
        <v>8097</v>
      </c>
      <c r="G4601" t="s">
        <v>4590</v>
      </c>
    </row>
    <row r="4602" spans="1:7">
      <c r="A4602" t="s">
        <v>263</v>
      </c>
      <c r="B4602">
        <v>2013</v>
      </c>
      <c r="C4602" t="b">
        <v>0</v>
      </c>
      <c r="D4602">
        <v>3</v>
      </c>
      <c r="E4602" t="s">
        <v>4590</v>
      </c>
      <c r="G4602" t="s">
        <v>4590</v>
      </c>
    </row>
    <row r="4603" spans="1:7">
      <c r="A4603" t="s">
        <v>263</v>
      </c>
      <c r="B4603">
        <v>2013</v>
      </c>
      <c r="C4603" t="b">
        <v>0</v>
      </c>
      <c r="D4603">
        <v>4</v>
      </c>
      <c r="E4603" t="s">
        <v>4590</v>
      </c>
      <c r="G4603" t="s">
        <v>4590</v>
      </c>
    </row>
    <row r="4604" spans="1:7">
      <c r="A4604" t="s">
        <v>263</v>
      </c>
      <c r="B4604">
        <v>2013</v>
      </c>
      <c r="C4604" t="b">
        <v>0</v>
      </c>
      <c r="D4604">
        <v>5</v>
      </c>
      <c r="E4604" t="s">
        <v>4590</v>
      </c>
      <c r="F4604" t="s">
        <v>8098</v>
      </c>
      <c r="G4604" t="s">
        <v>4590</v>
      </c>
    </row>
    <row r="4605" spans="1:7">
      <c r="A4605" t="s">
        <v>263</v>
      </c>
      <c r="B4605">
        <v>2013</v>
      </c>
      <c r="C4605" t="b">
        <v>0</v>
      </c>
      <c r="D4605">
        <v>6</v>
      </c>
      <c r="E4605" t="s">
        <v>4590</v>
      </c>
      <c r="F4605" t="s">
        <v>4720</v>
      </c>
      <c r="G4605" t="s">
        <v>4590</v>
      </c>
    </row>
    <row r="4606" spans="1:7">
      <c r="A4606" t="s">
        <v>263</v>
      </c>
      <c r="B4606">
        <v>2013</v>
      </c>
      <c r="C4606" t="b">
        <v>0</v>
      </c>
      <c r="D4606">
        <v>7</v>
      </c>
      <c r="E4606" t="s">
        <v>4590</v>
      </c>
      <c r="G4606" t="s">
        <v>4590</v>
      </c>
    </row>
    <row r="4607" spans="1:7">
      <c r="A4607" t="s">
        <v>263</v>
      </c>
      <c r="B4607">
        <v>2013</v>
      </c>
      <c r="C4607" t="b">
        <v>0</v>
      </c>
      <c r="D4607">
        <v>8</v>
      </c>
      <c r="E4607" t="s">
        <v>4590</v>
      </c>
      <c r="F4607" t="s">
        <v>8099</v>
      </c>
      <c r="G4607" t="s">
        <v>4590</v>
      </c>
    </row>
    <row r="4608" spans="1:7">
      <c r="A4608" t="s">
        <v>263</v>
      </c>
      <c r="B4608">
        <v>2013</v>
      </c>
      <c r="C4608" t="b">
        <v>0</v>
      </c>
      <c r="D4608">
        <v>9</v>
      </c>
      <c r="E4608" t="s">
        <v>4590</v>
      </c>
      <c r="G4608" t="s">
        <v>4590</v>
      </c>
    </row>
    <row r="4609" spans="1:7">
      <c r="A4609" t="s">
        <v>263</v>
      </c>
      <c r="B4609">
        <v>2013</v>
      </c>
      <c r="C4609" t="b">
        <v>0</v>
      </c>
      <c r="D4609">
        <v>10</v>
      </c>
      <c r="E4609" t="s">
        <v>4590</v>
      </c>
      <c r="G4609" t="s">
        <v>4590</v>
      </c>
    </row>
    <row r="4610" spans="1:7">
      <c r="A4610" t="s">
        <v>263</v>
      </c>
      <c r="B4610">
        <v>2013</v>
      </c>
      <c r="C4610" t="b">
        <v>0</v>
      </c>
      <c r="D4610">
        <v>11</v>
      </c>
      <c r="E4610" t="s">
        <v>4590</v>
      </c>
      <c r="G4610" t="s">
        <v>4590</v>
      </c>
    </row>
    <row r="4611" spans="1:7">
      <c r="A4611" t="s">
        <v>263</v>
      </c>
      <c r="B4611">
        <v>2013</v>
      </c>
      <c r="C4611" t="b">
        <v>0</v>
      </c>
      <c r="D4611">
        <v>12</v>
      </c>
      <c r="E4611" t="s">
        <v>4590</v>
      </c>
      <c r="G4611" t="s">
        <v>4590</v>
      </c>
    </row>
    <row r="4612" spans="1:7">
      <c r="A4612" t="s">
        <v>263</v>
      </c>
      <c r="B4612">
        <v>2013</v>
      </c>
      <c r="C4612" t="b">
        <v>0</v>
      </c>
      <c r="D4612">
        <v>13</v>
      </c>
      <c r="E4612" t="s">
        <v>4590</v>
      </c>
      <c r="G4612" t="s">
        <v>4590</v>
      </c>
    </row>
    <row r="4613" spans="1:7">
      <c r="A4613" t="s">
        <v>263</v>
      </c>
      <c r="B4613">
        <v>2014</v>
      </c>
      <c r="C4613" t="b">
        <v>0</v>
      </c>
      <c r="D4613">
        <v>1</v>
      </c>
      <c r="E4613" t="s">
        <v>4590</v>
      </c>
      <c r="G4613" t="s">
        <v>4590</v>
      </c>
    </row>
    <row r="4614" spans="1:7">
      <c r="A4614" t="s">
        <v>263</v>
      </c>
      <c r="B4614">
        <v>2014</v>
      </c>
      <c r="C4614" t="b">
        <v>0</v>
      </c>
      <c r="D4614">
        <v>2</v>
      </c>
      <c r="E4614" t="s">
        <v>4590</v>
      </c>
      <c r="F4614" t="s">
        <v>4721</v>
      </c>
      <c r="G4614" t="s">
        <v>4590</v>
      </c>
    </row>
    <row r="4615" spans="1:7">
      <c r="A4615" t="s">
        <v>263</v>
      </c>
      <c r="B4615">
        <v>2014</v>
      </c>
      <c r="C4615" t="b">
        <v>0</v>
      </c>
      <c r="D4615">
        <v>3</v>
      </c>
      <c r="E4615" t="s">
        <v>4590</v>
      </c>
      <c r="F4615" t="s">
        <v>4722</v>
      </c>
      <c r="G4615" t="s">
        <v>4590</v>
      </c>
    </row>
    <row r="4616" spans="1:7">
      <c r="A4616" t="s">
        <v>263</v>
      </c>
      <c r="B4616">
        <v>2014</v>
      </c>
      <c r="C4616" t="b">
        <v>0</v>
      </c>
      <c r="D4616">
        <v>4</v>
      </c>
      <c r="E4616" t="s">
        <v>4590</v>
      </c>
      <c r="G4616" t="s">
        <v>4590</v>
      </c>
    </row>
    <row r="4617" spans="1:7">
      <c r="A4617" t="s">
        <v>263</v>
      </c>
      <c r="B4617">
        <v>2014</v>
      </c>
      <c r="C4617" t="b">
        <v>0</v>
      </c>
      <c r="D4617">
        <v>5</v>
      </c>
      <c r="E4617" t="s">
        <v>4590</v>
      </c>
      <c r="G4617" t="s">
        <v>4590</v>
      </c>
    </row>
    <row r="4618" spans="1:7">
      <c r="A4618" t="s">
        <v>263</v>
      </c>
      <c r="B4618">
        <v>2014</v>
      </c>
      <c r="C4618" t="b">
        <v>0</v>
      </c>
      <c r="D4618">
        <v>6</v>
      </c>
      <c r="E4618" t="s">
        <v>4590</v>
      </c>
      <c r="G4618" t="s">
        <v>4590</v>
      </c>
    </row>
    <row r="4619" spans="1:7">
      <c r="A4619" t="s">
        <v>263</v>
      </c>
      <c r="B4619">
        <v>2014</v>
      </c>
      <c r="C4619" t="b">
        <v>0</v>
      </c>
      <c r="D4619">
        <v>7</v>
      </c>
      <c r="E4619" t="s">
        <v>4590</v>
      </c>
      <c r="G4619" t="s">
        <v>4590</v>
      </c>
    </row>
    <row r="4620" spans="1:7">
      <c r="A4620" t="s">
        <v>263</v>
      </c>
      <c r="B4620">
        <v>2014</v>
      </c>
      <c r="C4620" t="b">
        <v>0</v>
      </c>
      <c r="D4620">
        <v>8</v>
      </c>
      <c r="E4620" t="s">
        <v>4590</v>
      </c>
      <c r="G4620" t="s">
        <v>4590</v>
      </c>
    </row>
    <row r="4621" spans="1:7">
      <c r="A4621" t="s">
        <v>263</v>
      </c>
      <c r="B4621">
        <v>2014</v>
      </c>
      <c r="C4621" t="b">
        <v>0</v>
      </c>
      <c r="D4621">
        <v>9</v>
      </c>
      <c r="E4621" t="s">
        <v>4590</v>
      </c>
      <c r="G4621" t="s">
        <v>4590</v>
      </c>
    </row>
    <row r="4622" spans="1:7">
      <c r="A4622" t="s">
        <v>263</v>
      </c>
      <c r="B4622">
        <v>2014</v>
      </c>
      <c r="C4622" t="b">
        <v>0</v>
      </c>
      <c r="D4622">
        <v>10</v>
      </c>
      <c r="E4622" t="s">
        <v>4590</v>
      </c>
      <c r="G4622" t="s">
        <v>4590</v>
      </c>
    </row>
    <row r="4623" spans="1:7">
      <c r="A4623" t="s">
        <v>263</v>
      </c>
      <c r="B4623">
        <v>2014</v>
      </c>
      <c r="C4623" t="b">
        <v>0</v>
      </c>
      <c r="D4623">
        <v>11</v>
      </c>
      <c r="E4623" t="s">
        <v>4590</v>
      </c>
      <c r="G4623" t="s">
        <v>4590</v>
      </c>
    </row>
    <row r="4624" spans="1:7">
      <c r="A4624" t="s">
        <v>263</v>
      </c>
      <c r="B4624">
        <v>2014</v>
      </c>
      <c r="C4624" t="b">
        <v>0</v>
      </c>
      <c r="D4624">
        <v>12</v>
      </c>
      <c r="E4624" t="s">
        <v>4590</v>
      </c>
      <c r="G4624" t="s">
        <v>4590</v>
      </c>
    </row>
    <row r="4625" spans="1:7">
      <c r="A4625" t="s">
        <v>263</v>
      </c>
      <c r="B4625">
        <v>2014</v>
      </c>
      <c r="C4625" t="b">
        <v>0</v>
      </c>
      <c r="D4625">
        <v>13</v>
      </c>
      <c r="E4625" t="s">
        <v>4590</v>
      </c>
      <c r="G4625" t="s">
        <v>4590</v>
      </c>
    </row>
    <row r="4626" spans="1:7">
      <c r="A4626" t="s">
        <v>263</v>
      </c>
      <c r="B4626">
        <v>2014</v>
      </c>
      <c r="C4626" t="b">
        <v>0</v>
      </c>
      <c r="D4626">
        <v>14</v>
      </c>
      <c r="E4626" t="s">
        <v>4590</v>
      </c>
      <c r="G4626" t="s">
        <v>4590</v>
      </c>
    </row>
    <row r="4627" spans="1:7">
      <c r="A4627" t="s">
        <v>263</v>
      </c>
      <c r="B4627">
        <v>2014</v>
      </c>
      <c r="C4627" t="b">
        <v>0</v>
      </c>
      <c r="D4627">
        <v>15</v>
      </c>
      <c r="E4627" t="s">
        <v>4590</v>
      </c>
      <c r="G4627" t="s">
        <v>4590</v>
      </c>
    </row>
    <row r="4628" spans="1:7">
      <c r="A4628" t="s">
        <v>263</v>
      </c>
      <c r="B4628">
        <v>2014</v>
      </c>
      <c r="C4628" t="b">
        <v>0</v>
      </c>
      <c r="D4628">
        <v>16</v>
      </c>
      <c r="E4628" t="s">
        <v>4590</v>
      </c>
      <c r="G4628" t="s">
        <v>4590</v>
      </c>
    </row>
    <row r="4629" spans="1:7">
      <c r="A4629" t="s">
        <v>263</v>
      </c>
      <c r="B4629">
        <v>2014</v>
      </c>
      <c r="C4629" t="b">
        <v>0</v>
      </c>
      <c r="D4629">
        <v>17</v>
      </c>
      <c r="E4629" t="s">
        <v>4590</v>
      </c>
      <c r="G4629" t="s">
        <v>4590</v>
      </c>
    </row>
    <row r="4630" spans="1:7">
      <c r="A4630" t="s">
        <v>263</v>
      </c>
      <c r="B4630">
        <v>2014</v>
      </c>
      <c r="C4630" t="b">
        <v>0</v>
      </c>
      <c r="D4630">
        <v>18</v>
      </c>
      <c r="E4630" t="s">
        <v>4590</v>
      </c>
      <c r="G4630" t="s">
        <v>4590</v>
      </c>
    </row>
    <row r="4631" spans="1:7">
      <c r="A4631" t="s">
        <v>263</v>
      </c>
      <c r="B4631">
        <v>2014</v>
      </c>
      <c r="C4631" t="b">
        <v>0</v>
      </c>
      <c r="D4631">
        <v>19</v>
      </c>
      <c r="E4631" t="s">
        <v>4590</v>
      </c>
      <c r="G4631" t="s">
        <v>4590</v>
      </c>
    </row>
    <row r="4632" spans="1:7">
      <c r="A4632" t="s">
        <v>263</v>
      </c>
      <c r="B4632">
        <v>2014</v>
      </c>
      <c r="C4632" t="b">
        <v>0</v>
      </c>
      <c r="D4632">
        <v>20</v>
      </c>
      <c r="E4632" t="s">
        <v>4590</v>
      </c>
      <c r="G4632" t="s">
        <v>4590</v>
      </c>
    </row>
    <row r="4633" spans="1:7">
      <c r="A4633" t="s">
        <v>263</v>
      </c>
      <c r="B4633">
        <v>2014</v>
      </c>
      <c r="C4633" t="b">
        <v>0</v>
      </c>
      <c r="D4633">
        <v>21</v>
      </c>
      <c r="E4633" t="s">
        <v>4590</v>
      </c>
      <c r="G4633" t="s">
        <v>4590</v>
      </c>
    </row>
    <row r="4634" spans="1:7">
      <c r="A4634" t="s">
        <v>263</v>
      </c>
      <c r="B4634">
        <v>2014</v>
      </c>
      <c r="C4634" t="b">
        <v>0</v>
      </c>
      <c r="D4634">
        <v>22</v>
      </c>
      <c r="E4634" t="s">
        <v>4590</v>
      </c>
      <c r="G4634" t="s">
        <v>4590</v>
      </c>
    </row>
    <row r="4635" spans="1:7">
      <c r="A4635" t="s">
        <v>263</v>
      </c>
      <c r="B4635">
        <v>2014</v>
      </c>
      <c r="C4635" t="b">
        <v>0</v>
      </c>
      <c r="D4635">
        <v>23</v>
      </c>
      <c r="E4635" t="s">
        <v>4590</v>
      </c>
      <c r="G4635" t="s">
        <v>4590</v>
      </c>
    </row>
    <row r="4636" spans="1:7">
      <c r="A4636" t="s">
        <v>263</v>
      </c>
      <c r="B4636">
        <v>2014</v>
      </c>
      <c r="C4636" t="b">
        <v>0</v>
      </c>
      <c r="D4636">
        <v>24</v>
      </c>
      <c r="E4636" t="s">
        <v>4590</v>
      </c>
      <c r="G4636" t="s">
        <v>4590</v>
      </c>
    </row>
    <row r="4637" spans="1:7">
      <c r="A4637" t="s">
        <v>263</v>
      </c>
      <c r="B4637">
        <v>2014</v>
      </c>
      <c r="C4637" t="b">
        <v>0</v>
      </c>
      <c r="D4637">
        <v>25</v>
      </c>
      <c r="E4637" t="s">
        <v>4590</v>
      </c>
      <c r="G4637" t="s">
        <v>4590</v>
      </c>
    </row>
    <row r="4638" spans="1:7">
      <c r="A4638" t="s">
        <v>263</v>
      </c>
      <c r="B4638">
        <v>2014</v>
      </c>
      <c r="C4638" t="b">
        <v>0</v>
      </c>
      <c r="D4638">
        <v>26</v>
      </c>
      <c r="E4638" t="s">
        <v>4590</v>
      </c>
      <c r="G4638" t="s">
        <v>4590</v>
      </c>
    </row>
    <row r="4639" spans="1:7">
      <c r="A4639" t="s">
        <v>263</v>
      </c>
      <c r="B4639">
        <v>2014</v>
      </c>
      <c r="C4639" t="b">
        <v>0</v>
      </c>
      <c r="D4639">
        <v>27</v>
      </c>
      <c r="E4639" t="s">
        <v>4590</v>
      </c>
      <c r="G4639" t="s">
        <v>4590</v>
      </c>
    </row>
    <row r="4640" spans="1:7">
      <c r="A4640" t="s">
        <v>263</v>
      </c>
      <c r="B4640">
        <v>2014</v>
      </c>
      <c r="C4640" t="b">
        <v>0</v>
      </c>
      <c r="D4640">
        <v>28</v>
      </c>
      <c r="E4640" t="s">
        <v>4590</v>
      </c>
      <c r="G4640" t="s">
        <v>4590</v>
      </c>
    </row>
    <row r="4641" spans="1:7">
      <c r="A4641" t="s">
        <v>263</v>
      </c>
      <c r="B4641">
        <v>2014</v>
      </c>
      <c r="C4641" t="b">
        <v>0</v>
      </c>
      <c r="D4641">
        <v>29</v>
      </c>
      <c r="E4641" t="s">
        <v>4590</v>
      </c>
      <c r="G4641" t="s">
        <v>4590</v>
      </c>
    </row>
    <row r="4642" spans="1:7">
      <c r="A4642" t="s">
        <v>263</v>
      </c>
      <c r="B4642">
        <v>2014</v>
      </c>
      <c r="C4642" t="b">
        <v>0</v>
      </c>
      <c r="D4642">
        <v>30</v>
      </c>
      <c r="E4642" t="s">
        <v>4590</v>
      </c>
      <c r="G4642" t="s">
        <v>4590</v>
      </c>
    </row>
    <row r="4643" spans="1:7">
      <c r="A4643" t="s">
        <v>263</v>
      </c>
      <c r="B4643">
        <v>2014</v>
      </c>
      <c r="C4643" t="b">
        <v>0</v>
      </c>
      <c r="D4643">
        <v>31</v>
      </c>
      <c r="E4643" t="s">
        <v>4590</v>
      </c>
      <c r="G4643" t="s">
        <v>4590</v>
      </c>
    </row>
    <row r="4644" spans="1:7">
      <c r="A4644" t="s">
        <v>263</v>
      </c>
      <c r="B4644">
        <v>2014</v>
      </c>
      <c r="C4644" t="b">
        <v>0</v>
      </c>
      <c r="D4644">
        <v>32</v>
      </c>
      <c r="E4644" t="s">
        <v>4590</v>
      </c>
      <c r="G4644" t="s">
        <v>4590</v>
      </c>
    </row>
    <row r="4645" spans="1:7">
      <c r="A4645" t="s">
        <v>263</v>
      </c>
      <c r="B4645">
        <v>2014</v>
      </c>
      <c r="C4645" t="b">
        <v>0</v>
      </c>
      <c r="D4645">
        <v>33</v>
      </c>
      <c r="E4645" t="s">
        <v>4590</v>
      </c>
      <c r="G4645" t="s">
        <v>4590</v>
      </c>
    </row>
    <row r="4646" spans="1:7">
      <c r="A4646" t="s">
        <v>263</v>
      </c>
      <c r="B4646">
        <v>2014</v>
      </c>
      <c r="C4646" t="b">
        <v>0</v>
      </c>
      <c r="D4646">
        <v>34</v>
      </c>
      <c r="E4646" t="s">
        <v>4590</v>
      </c>
      <c r="G4646" t="s">
        <v>4590</v>
      </c>
    </row>
    <row r="4647" spans="1:7">
      <c r="A4647" t="s">
        <v>263</v>
      </c>
      <c r="B4647">
        <v>2014</v>
      </c>
      <c r="C4647" t="b">
        <v>0</v>
      </c>
      <c r="D4647">
        <v>35</v>
      </c>
      <c r="E4647" t="s">
        <v>4590</v>
      </c>
      <c r="G4647" t="s">
        <v>4590</v>
      </c>
    </row>
    <row r="4648" spans="1:7">
      <c r="A4648" t="s">
        <v>263</v>
      </c>
      <c r="B4648">
        <v>2014</v>
      </c>
      <c r="C4648" t="b">
        <v>0</v>
      </c>
      <c r="D4648">
        <v>36</v>
      </c>
      <c r="E4648" t="s">
        <v>4590</v>
      </c>
      <c r="G4648" t="s">
        <v>4590</v>
      </c>
    </row>
    <row r="4649" spans="1:7">
      <c r="A4649" t="s">
        <v>263</v>
      </c>
      <c r="B4649">
        <v>2014</v>
      </c>
      <c r="C4649" t="b">
        <v>0</v>
      </c>
      <c r="D4649">
        <v>37</v>
      </c>
      <c r="E4649" t="s">
        <v>4590</v>
      </c>
      <c r="G4649" t="s">
        <v>4590</v>
      </c>
    </row>
    <row r="4650" spans="1:7">
      <c r="A4650" t="s">
        <v>263</v>
      </c>
      <c r="B4650">
        <v>2014</v>
      </c>
      <c r="C4650" t="b">
        <v>0</v>
      </c>
      <c r="D4650">
        <v>38</v>
      </c>
      <c r="E4650" t="s">
        <v>4590</v>
      </c>
      <c r="G4650" t="s">
        <v>4590</v>
      </c>
    </row>
    <row r="4651" spans="1:7">
      <c r="A4651" t="s">
        <v>263</v>
      </c>
      <c r="B4651">
        <v>2014</v>
      </c>
      <c r="C4651" t="b">
        <v>0</v>
      </c>
      <c r="D4651">
        <v>39</v>
      </c>
      <c r="E4651" t="s">
        <v>4590</v>
      </c>
      <c r="G4651" t="s">
        <v>4590</v>
      </c>
    </row>
    <row r="4652" spans="1:7">
      <c r="A4652" t="s">
        <v>263</v>
      </c>
      <c r="B4652">
        <v>2014</v>
      </c>
      <c r="C4652" t="b">
        <v>0</v>
      </c>
      <c r="D4652">
        <v>40</v>
      </c>
      <c r="E4652" t="s">
        <v>4590</v>
      </c>
      <c r="G4652" t="s">
        <v>4590</v>
      </c>
    </row>
    <row r="4653" spans="1:7">
      <c r="A4653" t="s">
        <v>263</v>
      </c>
      <c r="B4653">
        <v>2014</v>
      </c>
      <c r="C4653" t="b">
        <v>0</v>
      </c>
      <c r="D4653">
        <v>41</v>
      </c>
      <c r="E4653" t="s">
        <v>4590</v>
      </c>
      <c r="G4653" t="s">
        <v>4590</v>
      </c>
    </row>
    <row r="4654" spans="1:7">
      <c r="A4654" t="s">
        <v>263</v>
      </c>
      <c r="B4654">
        <v>2014</v>
      </c>
      <c r="C4654" t="b">
        <v>0</v>
      </c>
      <c r="D4654">
        <v>42</v>
      </c>
      <c r="E4654" t="s">
        <v>4590</v>
      </c>
      <c r="G4654" t="s">
        <v>4590</v>
      </c>
    </row>
    <row r="4655" spans="1:7">
      <c r="A4655" t="s">
        <v>263</v>
      </c>
      <c r="B4655">
        <v>2014</v>
      </c>
      <c r="C4655" t="b">
        <v>0</v>
      </c>
      <c r="D4655">
        <v>43</v>
      </c>
      <c r="E4655" t="s">
        <v>4590</v>
      </c>
      <c r="G4655" t="s">
        <v>4590</v>
      </c>
    </row>
    <row r="4656" spans="1:7">
      <c r="A4656" t="s">
        <v>263</v>
      </c>
      <c r="B4656">
        <v>2014</v>
      </c>
      <c r="C4656" t="b">
        <v>0</v>
      </c>
      <c r="D4656">
        <v>44</v>
      </c>
      <c r="E4656" t="s">
        <v>4590</v>
      </c>
      <c r="G4656" t="s">
        <v>4590</v>
      </c>
    </row>
    <row r="4657" spans="1:7">
      <c r="A4657" t="s">
        <v>263</v>
      </c>
      <c r="B4657">
        <v>2014</v>
      </c>
      <c r="C4657" t="b">
        <v>0</v>
      </c>
      <c r="D4657">
        <v>45</v>
      </c>
      <c r="E4657" t="s">
        <v>4590</v>
      </c>
      <c r="G4657" t="s">
        <v>4590</v>
      </c>
    </row>
    <row r="4658" spans="1:7">
      <c r="A4658" t="s">
        <v>263</v>
      </c>
      <c r="B4658">
        <v>2014</v>
      </c>
      <c r="C4658" t="b">
        <v>0</v>
      </c>
      <c r="D4658">
        <v>46</v>
      </c>
      <c r="E4658" t="s">
        <v>4590</v>
      </c>
      <c r="G4658" t="s">
        <v>4590</v>
      </c>
    </row>
    <row r="4659" spans="1:7">
      <c r="A4659" t="s">
        <v>263</v>
      </c>
      <c r="B4659">
        <v>2014</v>
      </c>
      <c r="C4659" t="b">
        <v>0</v>
      </c>
      <c r="D4659">
        <v>47</v>
      </c>
      <c r="E4659" t="s">
        <v>4590</v>
      </c>
      <c r="G4659" t="s">
        <v>4590</v>
      </c>
    </row>
    <row r="4660" spans="1:7">
      <c r="A4660" t="s">
        <v>263</v>
      </c>
      <c r="B4660">
        <v>2014</v>
      </c>
      <c r="C4660" t="b">
        <v>0</v>
      </c>
      <c r="D4660">
        <v>48</v>
      </c>
      <c r="E4660" t="s">
        <v>4590</v>
      </c>
      <c r="G4660" t="s">
        <v>4590</v>
      </c>
    </row>
    <row r="4661" spans="1:7">
      <c r="A4661" t="s">
        <v>263</v>
      </c>
      <c r="B4661">
        <v>2014</v>
      </c>
      <c r="C4661" t="b">
        <v>0</v>
      </c>
      <c r="D4661">
        <v>49</v>
      </c>
      <c r="E4661" t="s">
        <v>4590</v>
      </c>
      <c r="G4661" t="s">
        <v>4590</v>
      </c>
    </row>
    <row r="4662" spans="1:7">
      <c r="A4662" t="s">
        <v>263</v>
      </c>
      <c r="B4662">
        <v>2014</v>
      </c>
      <c r="C4662" t="b">
        <v>0</v>
      </c>
      <c r="D4662">
        <v>50</v>
      </c>
      <c r="E4662" t="s">
        <v>4590</v>
      </c>
      <c r="G4662" t="s">
        <v>4590</v>
      </c>
    </row>
    <row r="4663" spans="1:7">
      <c r="A4663" t="s">
        <v>263</v>
      </c>
      <c r="B4663">
        <v>2014</v>
      </c>
      <c r="C4663" t="b">
        <v>0</v>
      </c>
      <c r="D4663">
        <v>51</v>
      </c>
      <c r="E4663" t="s">
        <v>4590</v>
      </c>
      <c r="G4663" t="s">
        <v>4590</v>
      </c>
    </row>
    <row r="4664" spans="1:7">
      <c r="A4664" t="s">
        <v>263</v>
      </c>
      <c r="B4664">
        <v>2014</v>
      </c>
      <c r="C4664" t="b">
        <v>0</v>
      </c>
      <c r="D4664">
        <v>52</v>
      </c>
      <c r="E4664" t="s">
        <v>4590</v>
      </c>
      <c r="G4664" t="s">
        <v>4590</v>
      </c>
    </row>
    <row r="4665" spans="1:7">
      <c r="A4665" t="s">
        <v>263</v>
      </c>
      <c r="B4665">
        <v>2014</v>
      </c>
      <c r="C4665" t="b">
        <v>0</v>
      </c>
      <c r="D4665">
        <v>53</v>
      </c>
      <c r="E4665" t="s">
        <v>4590</v>
      </c>
      <c r="G4665" t="s">
        <v>4590</v>
      </c>
    </row>
    <row r="4666" spans="1:7">
      <c r="A4666" t="s">
        <v>263</v>
      </c>
      <c r="B4666">
        <v>2014</v>
      </c>
      <c r="C4666" t="b">
        <v>0</v>
      </c>
      <c r="D4666">
        <v>54</v>
      </c>
      <c r="E4666" t="s">
        <v>4590</v>
      </c>
      <c r="G4666" t="s">
        <v>4590</v>
      </c>
    </row>
    <row r="4667" spans="1:7">
      <c r="A4667" t="s">
        <v>263</v>
      </c>
      <c r="B4667">
        <v>2014</v>
      </c>
      <c r="C4667" t="b">
        <v>0</v>
      </c>
      <c r="D4667">
        <v>55</v>
      </c>
      <c r="E4667" t="s">
        <v>4590</v>
      </c>
      <c r="G4667" t="s">
        <v>4590</v>
      </c>
    </row>
    <row r="4668" spans="1:7">
      <c r="A4668" t="s">
        <v>263</v>
      </c>
      <c r="B4668">
        <v>2014</v>
      </c>
      <c r="C4668" t="b">
        <v>0</v>
      </c>
      <c r="D4668">
        <v>56</v>
      </c>
      <c r="E4668" t="s">
        <v>4590</v>
      </c>
      <c r="G4668" t="s">
        <v>4590</v>
      </c>
    </row>
    <row r="4669" spans="1:7">
      <c r="A4669" t="s">
        <v>263</v>
      </c>
      <c r="B4669">
        <v>2014</v>
      </c>
      <c r="C4669" t="b">
        <v>0</v>
      </c>
      <c r="D4669">
        <v>57</v>
      </c>
      <c r="E4669" t="s">
        <v>4590</v>
      </c>
      <c r="G4669" t="s">
        <v>4590</v>
      </c>
    </row>
    <row r="4670" spans="1:7">
      <c r="A4670" t="s">
        <v>263</v>
      </c>
      <c r="B4670">
        <v>2014</v>
      </c>
      <c r="C4670" t="b">
        <v>0</v>
      </c>
      <c r="D4670">
        <v>58</v>
      </c>
      <c r="E4670" t="s">
        <v>4590</v>
      </c>
      <c r="G4670" t="s">
        <v>4590</v>
      </c>
    </row>
    <row r="4671" spans="1:7">
      <c r="A4671" t="s">
        <v>263</v>
      </c>
      <c r="B4671">
        <v>2014</v>
      </c>
      <c r="C4671" t="b">
        <v>0</v>
      </c>
      <c r="D4671">
        <v>59</v>
      </c>
      <c r="E4671" t="s">
        <v>4590</v>
      </c>
      <c r="G4671" t="s">
        <v>4590</v>
      </c>
    </row>
    <row r="4672" spans="1:7">
      <c r="A4672" t="s">
        <v>263</v>
      </c>
      <c r="B4672">
        <v>2014</v>
      </c>
      <c r="C4672" t="b">
        <v>0</v>
      </c>
      <c r="D4672">
        <v>60</v>
      </c>
      <c r="E4672" t="s">
        <v>4590</v>
      </c>
      <c r="G4672" t="s">
        <v>4590</v>
      </c>
    </row>
    <row r="4673" spans="1:7">
      <c r="A4673" t="s">
        <v>263</v>
      </c>
      <c r="B4673">
        <v>2014</v>
      </c>
      <c r="C4673" t="b">
        <v>0</v>
      </c>
      <c r="D4673">
        <v>61</v>
      </c>
      <c r="E4673" t="s">
        <v>4590</v>
      </c>
      <c r="G4673" t="s">
        <v>4590</v>
      </c>
    </row>
    <row r="4674" spans="1:7">
      <c r="A4674" t="s">
        <v>263</v>
      </c>
      <c r="B4674">
        <v>2014</v>
      </c>
      <c r="C4674" t="b">
        <v>0</v>
      </c>
      <c r="D4674">
        <v>62</v>
      </c>
      <c r="E4674" t="s">
        <v>4590</v>
      </c>
      <c r="G4674" t="s">
        <v>4590</v>
      </c>
    </row>
    <row r="4675" spans="1:7">
      <c r="A4675" t="s">
        <v>263</v>
      </c>
      <c r="B4675">
        <v>2014</v>
      </c>
      <c r="C4675" t="b">
        <v>0</v>
      </c>
      <c r="D4675">
        <v>63</v>
      </c>
      <c r="E4675" t="s">
        <v>4590</v>
      </c>
      <c r="G4675" t="s">
        <v>4590</v>
      </c>
    </row>
    <row r="4676" spans="1:7">
      <c r="A4676" t="s">
        <v>263</v>
      </c>
      <c r="B4676">
        <v>2014</v>
      </c>
      <c r="C4676" t="b">
        <v>0</v>
      </c>
      <c r="D4676">
        <v>64</v>
      </c>
      <c r="E4676" t="s">
        <v>4590</v>
      </c>
      <c r="G4676" t="s">
        <v>4590</v>
      </c>
    </row>
    <row r="4677" spans="1:7">
      <c r="A4677" t="s">
        <v>263</v>
      </c>
      <c r="B4677">
        <v>2014</v>
      </c>
      <c r="C4677" t="b">
        <v>0</v>
      </c>
      <c r="D4677">
        <v>65</v>
      </c>
      <c r="E4677" t="s">
        <v>4590</v>
      </c>
      <c r="G4677" t="s">
        <v>4590</v>
      </c>
    </row>
    <row r="4678" spans="1:7">
      <c r="A4678" t="s">
        <v>263</v>
      </c>
      <c r="B4678">
        <v>2014</v>
      </c>
      <c r="C4678" t="b">
        <v>0</v>
      </c>
      <c r="D4678">
        <v>66</v>
      </c>
      <c r="E4678" t="s">
        <v>4590</v>
      </c>
      <c r="G4678" t="s">
        <v>4590</v>
      </c>
    </row>
    <row r="4679" spans="1:7">
      <c r="A4679" t="s">
        <v>263</v>
      </c>
      <c r="B4679">
        <v>2014</v>
      </c>
      <c r="C4679" t="b">
        <v>0</v>
      </c>
      <c r="D4679">
        <v>67</v>
      </c>
      <c r="E4679" t="s">
        <v>4590</v>
      </c>
      <c r="G4679" t="s">
        <v>4590</v>
      </c>
    </row>
    <row r="4680" spans="1:7">
      <c r="A4680" t="s">
        <v>263</v>
      </c>
      <c r="B4680">
        <v>2014</v>
      </c>
      <c r="C4680" t="b">
        <v>0</v>
      </c>
      <c r="D4680">
        <v>68</v>
      </c>
      <c r="E4680" t="s">
        <v>4590</v>
      </c>
      <c r="G4680" t="s">
        <v>4590</v>
      </c>
    </row>
    <row r="4681" spans="1:7">
      <c r="A4681" t="s">
        <v>263</v>
      </c>
      <c r="B4681">
        <v>2014</v>
      </c>
      <c r="C4681" t="b">
        <v>0</v>
      </c>
      <c r="D4681">
        <v>69</v>
      </c>
      <c r="E4681" t="s">
        <v>4590</v>
      </c>
      <c r="G4681" t="s">
        <v>4590</v>
      </c>
    </row>
    <row r="4682" spans="1:7">
      <c r="A4682" t="s">
        <v>263</v>
      </c>
      <c r="B4682">
        <v>2014</v>
      </c>
      <c r="C4682" t="b">
        <v>0</v>
      </c>
      <c r="D4682">
        <v>70</v>
      </c>
      <c r="E4682" t="s">
        <v>4590</v>
      </c>
      <c r="F4682" t="s">
        <v>8100</v>
      </c>
      <c r="G4682" t="s">
        <v>4590</v>
      </c>
    </row>
    <row r="4683" spans="1:7">
      <c r="A4683" t="s">
        <v>263</v>
      </c>
      <c r="B4683">
        <v>2014</v>
      </c>
      <c r="C4683" t="b">
        <v>0</v>
      </c>
      <c r="D4683">
        <v>71</v>
      </c>
      <c r="E4683" t="s">
        <v>4590</v>
      </c>
      <c r="G4683" t="s">
        <v>4590</v>
      </c>
    </row>
    <row r="4684" spans="1:7">
      <c r="A4684" t="s">
        <v>263</v>
      </c>
      <c r="B4684">
        <v>2014</v>
      </c>
      <c r="C4684" t="b">
        <v>0</v>
      </c>
      <c r="D4684">
        <v>72</v>
      </c>
      <c r="E4684" t="s">
        <v>4590</v>
      </c>
      <c r="G4684" t="s">
        <v>4590</v>
      </c>
    </row>
    <row r="4685" spans="1:7">
      <c r="A4685" t="s">
        <v>263</v>
      </c>
      <c r="B4685">
        <v>2014</v>
      </c>
      <c r="C4685" t="b">
        <v>0</v>
      </c>
      <c r="D4685">
        <v>73</v>
      </c>
      <c r="E4685" t="s">
        <v>4590</v>
      </c>
      <c r="G4685" t="s">
        <v>4590</v>
      </c>
    </row>
    <row r="4686" spans="1:7">
      <c r="A4686" t="s">
        <v>263</v>
      </c>
      <c r="B4686">
        <v>2015</v>
      </c>
      <c r="C4686" t="b">
        <v>0</v>
      </c>
      <c r="D4686">
        <v>1</v>
      </c>
      <c r="E4686" t="s">
        <v>4590</v>
      </c>
      <c r="G4686" t="s">
        <v>4590</v>
      </c>
    </row>
    <row r="4687" spans="1:7">
      <c r="A4687" t="s">
        <v>263</v>
      </c>
      <c r="B4687">
        <v>2015</v>
      </c>
      <c r="C4687" t="b">
        <v>0</v>
      </c>
      <c r="D4687">
        <v>2</v>
      </c>
      <c r="E4687" t="s">
        <v>4590</v>
      </c>
      <c r="F4687" t="s">
        <v>8101</v>
      </c>
      <c r="G4687" t="s">
        <v>4590</v>
      </c>
    </row>
    <row r="4688" spans="1:7">
      <c r="A4688" t="s">
        <v>263</v>
      </c>
      <c r="B4688">
        <v>2015</v>
      </c>
      <c r="C4688" t="b">
        <v>0</v>
      </c>
      <c r="D4688">
        <v>3</v>
      </c>
      <c r="E4688" t="s">
        <v>4590</v>
      </c>
      <c r="F4688" t="s">
        <v>4722</v>
      </c>
      <c r="G4688" t="s">
        <v>4590</v>
      </c>
    </row>
    <row r="4689" spans="1:7">
      <c r="A4689" t="s">
        <v>263</v>
      </c>
      <c r="B4689">
        <v>2015</v>
      </c>
      <c r="C4689" t="b">
        <v>0</v>
      </c>
      <c r="D4689">
        <v>4</v>
      </c>
      <c r="E4689" t="s">
        <v>4590</v>
      </c>
      <c r="G4689" t="s">
        <v>4590</v>
      </c>
    </row>
    <row r="4690" spans="1:7">
      <c r="A4690" t="s">
        <v>263</v>
      </c>
      <c r="B4690">
        <v>2015</v>
      </c>
      <c r="C4690" t="b">
        <v>0</v>
      </c>
      <c r="D4690">
        <v>5</v>
      </c>
      <c r="E4690" t="s">
        <v>4590</v>
      </c>
      <c r="G4690" t="s">
        <v>4590</v>
      </c>
    </row>
    <row r="4691" spans="1:7">
      <c r="A4691" t="s">
        <v>263</v>
      </c>
      <c r="B4691">
        <v>2015</v>
      </c>
      <c r="C4691" t="b">
        <v>0</v>
      </c>
      <c r="D4691">
        <v>6</v>
      </c>
      <c r="E4691" t="s">
        <v>4590</v>
      </c>
      <c r="F4691" t="s">
        <v>8102</v>
      </c>
      <c r="G4691" t="s">
        <v>4590</v>
      </c>
    </row>
    <row r="4692" spans="1:7">
      <c r="A4692" t="s">
        <v>263</v>
      </c>
      <c r="B4692">
        <v>2015</v>
      </c>
      <c r="C4692" t="b">
        <v>0</v>
      </c>
      <c r="D4692">
        <v>7</v>
      </c>
      <c r="E4692" t="s">
        <v>4590</v>
      </c>
      <c r="G4692" t="s">
        <v>4590</v>
      </c>
    </row>
    <row r="4693" spans="1:7">
      <c r="A4693" t="s">
        <v>263</v>
      </c>
      <c r="B4693">
        <v>2015</v>
      </c>
      <c r="C4693" t="b">
        <v>0</v>
      </c>
      <c r="D4693">
        <v>8</v>
      </c>
      <c r="E4693" t="s">
        <v>4590</v>
      </c>
      <c r="G4693" t="s">
        <v>4590</v>
      </c>
    </row>
    <row r="4694" spans="1:7">
      <c r="A4694" t="s">
        <v>263</v>
      </c>
      <c r="B4694">
        <v>2015</v>
      </c>
      <c r="C4694" t="b">
        <v>0</v>
      </c>
      <c r="D4694">
        <v>9</v>
      </c>
      <c r="E4694" t="s">
        <v>4590</v>
      </c>
      <c r="G4694" t="s">
        <v>4590</v>
      </c>
    </row>
    <row r="4695" spans="1:7">
      <c r="A4695" t="s">
        <v>263</v>
      </c>
      <c r="B4695">
        <v>2015</v>
      </c>
      <c r="C4695" t="b">
        <v>0</v>
      </c>
      <c r="D4695">
        <v>10</v>
      </c>
      <c r="E4695" t="s">
        <v>4590</v>
      </c>
      <c r="G4695" t="s">
        <v>4590</v>
      </c>
    </row>
    <row r="4696" spans="1:7">
      <c r="A4696" t="s">
        <v>263</v>
      </c>
      <c r="B4696">
        <v>2015</v>
      </c>
      <c r="C4696" t="b">
        <v>0</v>
      </c>
      <c r="D4696">
        <v>11</v>
      </c>
      <c r="E4696" t="s">
        <v>4590</v>
      </c>
      <c r="G4696" t="s">
        <v>4590</v>
      </c>
    </row>
    <row r="4697" spans="1:7">
      <c r="A4697" t="s">
        <v>263</v>
      </c>
      <c r="B4697">
        <v>2015</v>
      </c>
      <c r="C4697" t="b">
        <v>0</v>
      </c>
      <c r="D4697">
        <v>12</v>
      </c>
      <c r="E4697" t="s">
        <v>4590</v>
      </c>
      <c r="G4697" t="s">
        <v>4590</v>
      </c>
    </row>
    <row r="4698" spans="1:7">
      <c r="A4698" t="s">
        <v>263</v>
      </c>
      <c r="B4698">
        <v>2015</v>
      </c>
      <c r="C4698" t="b">
        <v>0</v>
      </c>
      <c r="D4698">
        <v>13</v>
      </c>
      <c r="E4698" t="s">
        <v>4590</v>
      </c>
      <c r="G4698" t="s">
        <v>4590</v>
      </c>
    </row>
    <row r="4699" spans="1:7">
      <c r="A4699" t="s">
        <v>263</v>
      </c>
      <c r="B4699">
        <v>2015</v>
      </c>
      <c r="C4699" t="b">
        <v>0</v>
      </c>
      <c r="D4699">
        <v>14</v>
      </c>
      <c r="E4699" t="s">
        <v>4590</v>
      </c>
      <c r="G4699" t="s">
        <v>4590</v>
      </c>
    </row>
    <row r="4700" spans="1:7">
      <c r="A4700" t="s">
        <v>263</v>
      </c>
      <c r="B4700">
        <v>2015</v>
      </c>
      <c r="C4700" t="b">
        <v>0</v>
      </c>
      <c r="D4700">
        <v>15</v>
      </c>
      <c r="E4700" t="s">
        <v>4590</v>
      </c>
      <c r="F4700" t="s">
        <v>8103</v>
      </c>
      <c r="G4700" t="s">
        <v>4590</v>
      </c>
    </row>
    <row r="4701" spans="1:7">
      <c r="A4701" t="s">
        <v>263</v>
      </c>
      <c r="B4701">
        <v>2015</v>
      </c>
      <c r="C4701" t="b">
        <v>0</v>
      </c>
      <c r="D4701">
        <v>16</v>
      </c>
      <c r="E4701" t="s">
        <v>4590</v>
      </c>
      <c r="F4701" t="s">
        <v>8104</v>
      </c>
      <c r="G4701" t="s">
        <v>4590</v>
      </c>
    </row>
    <row r="4702" spans="1:7">
      <c r="A4702" t="s">
        <v>263</v>
      </c>
      <c r="B4702">
        <v>2015</v>
      </c>
      <c r="C4702" t="b">
        <v>0</v>
      </c>
      <c r="D4702">
        <v>17</v>
      </c>
      <c r="E4702" t="s">
        <v>4590</v>
      </c>
      <c r="G4702" t="s">
        <v>4590</v>
      </c>
    </row>
    <row r="4703" spans="1:7">
      <c r="A4703" t="s">
        <v>263</v>
      </c>
      <c r="B4703">
        <v>2015</v>
      </c>
      <c r="C4703" t="b">
        <v>0</v>
      </c>
      <c r="D4703">
        <v>18</v>
      </c>
      <c r="E4703" t="s">
        <v>4590</v>
      </c>
      <c r="G4703" t="s">
        <v>4590</v>
      </c>
    </row>
    <row r="4704" spans="1:7">
      <c r="A4704" t="s">
        <v>263</v>
      </c>
      <c r="B4704">
        <v>2015</v>
      </c>
      <c r="C4704" t="b">
        <v>0</v>
      </c>
      <c r="D4704">
        <v>19</v>
      </c>
      <c r="E4704" t="s">
        <v>4590</v>
      </c>
      <c r="G4704" t="s">
        <v>4590</v>
      </c>
    </row>
    <row r="4705" spans="1:7">
      <c r="A4705" t="s">
        <v>263</v>
      </c>
      <c r="B4705">
        <v>2015</v>
      </c>
      <c r="C4705" t="b">
        <v>0</v>
      </c>
      <c r="D4705">
        <v>20</v>
      </c>
      <c r="E4705" t="s">
        <v>4590</v>
      </c>
      <c r="G4705" t="s">
        <v>4590</v>
      </c>
    </row>
    <row r="4706" spans="1:7">
      <c r="A4706" t="s">
        <v>263</v>
      </c>
      <c r="B4706">
        <v>2015</v>
      </c>
      <c r="C4706" t="b">
        <v>0</v>
      </c>
      <c r="D4706">
        <v>21</v>
      </c>
      <c r="E4706" t="s">
        <v>4590</v>
      </c>
      <c r="G4706" t="s">
        <v>4590</v>
      </c>
    </row>
    <row r="4707" spans="1:7">
      <c r="A4707" t="s">
        <v>263</v>
      </c>
      <c r="B4707">
        <v>2015</v>
      </c>
      <c r="C4707" t="b">
        <v>0</v>
      </c>
      <c r="D4707">
        <v>22</v>
      </c>
      <c r="E4707" t="s">
        <v>4590</v>
      </c>
      <c r="G4707" t="s">
        <v>4590</v>
      </c>
    </row>
    <row r="4708" spans="1:7">
      <c r="A4708" t="s">
        <v>263</v>
      </c>
      <c r="B4708">
        <v>2015</v>
      </c>
      <c r="C4708" t="b">
        <v>0</v>
      </c>
      <c r="D4708">
        <v>23</v>
      </c>
      <c r="E4708" t="s">
        <v>4590</v>
      </c>
      <c r="G4708" t="s">
        <v>4590</v>
      </c>
    </row>
    <row r="4709" spans="1:7">
      <c r="A4709" t="s">
        <v>263</v>
      </c>
      <c r="B4709">
        <v>2015</v>
      </c>
      <c r="C4709" t="b">
        <v>0</v>
      </c>
      <c r="D4709">
        <v>24</v>
      </c>
      <c r="E4709" t="s">
        <v>4590</v>
      </c>
      <c r="G4709" t="s">
        <v>4590</v>
      </c>
    </row>
    <row r="4710" spans="1:7">
      <c r="A4710" t="s">
        <v>263</v>
      </c>
      <c r="B4710">
        <v>2015</v>
      </c>
      <c r="C4710" t="b">
        <v>0</v>
      </c>
      <c r="D4710">
        <v>25</v>
      </c>
      <c r="E4710" t="s">
        <v>4590</v>
      </c>
      <c r="G4710" t="s">
        <v>4590</v>
      </c>
    </row>
    <row r="4711" spans="1:7">
      <c r="A4711" t="s">
        <v>263</v>
      </c>
      <c r="B4711">
        <v>2015</v>
      </c>
      <c r="C4711" t="b">
        <v>0</v>
      </c>
      <c r="D4711">
        <v>26</v>
      </c>
      <c r="E4711" t="s">
        <v>4590</v>
      </c>
      <c r="G4711" t="s">
        <v>4590</v>
      </c>
    </row>
    <row r="4712" spans="1:7">
      <c r="A4712" t="s">
        <v>263</v>
      </c>
      <c r="B4712">
        <v>2015</v>
      </c>
      <c r="C4712" t="b">
        <v>0</v>
      </c>
      <c r="D4712">
        <v>27</v>
      </c>
      <c r="E4712" t="s">
        <v>4590</v>
      </c>
      <c r="G4712" t="s">
        <v>4590</v>
      </c>
    </row>
    <row r="4713" spans="1:7">
      <c r="A4713" t="s">
        <v>263</v>
      </c>
      <c r="B4713">
        <v>2015</v>
      </c>
      <c r="C4713" t="b">
        <v>0</v>
      </c>
      <c r="D4713">
        <v>28</v>
      </c>
      <c r="E4713" t="s">
        <v>4590</v>
      </c>
      <c r="G4713" t="s">
        <v>4590</v>
      </c>
    </row>
    <row r="4714" spans="1:7">
      <c r="A4714" t="s">
        <v>263</v>
      </c>
      <c r="B4714">
        <v>2015</v>
      </c>
      <c r="C4714" t="b">
        <v>0</v>
      </c>
      <c r="D4714">
        <v>29</v>
      </c>
      <c r="E4714" t="s">
        <v>4590</v>
      </c>
      <c r="G4714" t="s">
        <v>4590</v>
      </c>
    </row>
    <row r="4715" spans="1:7">
      <c r="A4715" t="s">
        <v>263</v>
      </c>
      <c r="B4715">
        <v>2015</v>
      </c>
      <c r="C4715" t="b">
        <v>0</v>
      </c>
      <c r="D4715">
        <v>30</v>
      </c>
      <c r="E4715" t="s">
        <v>4590</v>
      </c>
      <c r="G4715" t="s">
        <v>4590</v>
      </c>
    </row>
    <row r="4716" spans="1:7">
      <c r="A4716" t="s">
        <v>263</v>
      </c>
      <c r="B4716">
        <v>2015</v>
      </c>
      <c r="C4716" t="b">
        <v>0</v>
      </c>
      <c r="D4716">
        <v>31</v>
      </c>
      <c r="E4716" t="s">
        <v>4590</v>
      </c>
      <c r="G4716" t="s">
        <v>4590</v>
      </c>
    </row>
    <row r="4717" spans="1:7">
      <c r="A4717" t="s">
        <v>263</v>
      </c>
      <c r="B4717">
        <v>2015</v>
      </c>
      <c r="C4717" t="b">
        <v>0</v>
      </c>
      <c r="D4717">
        <v>32</v>
      </c>
      <c r="E4717" t="s">
        <v>4590</v>
      </c>
      <c r="G4717" t="s">
        <v>4590</v>
      </c>
    </row>
    <row r="4718" spans="1:7">
      <c r="A4718" t="s">
        <v>263</v>
      </c>
      <c r="B4718">
        <v>2015</v>
      </c>
      <c r="C4718" t="b">
        <v>0</v>
      </c>
      <c r="D4718">
        <v>33</v>
      </c>
      <c r="E4718" t="s">
        <v>4590</v>
      </c>
      <c r="G4718" t="s">
        <v>4590</v>
      </c>
    </row>
    <row r="4719" spans="1:7">
      <c r="A4719" t="s">
        <v>263</v>
      </c>
      <c r="B4719">
        <v>2015</v>
      </c>
      <c r="C4719" t="b">
        <v>0</v>
      </c>
      <c r="D4719">
        <v>34</v>
      </c>
      <c r="E4719" t="s">
        <v>4590</v>
      </c>
      <c r="G4719" t="s">
        <v>4590</v>
      </c>
    </row>
    <row r="4720" spans="1:7">
      <c r="A4720" t="s">
        <v>263</v>
      </c>
      <c r="B4720">
        <v>2015</v>
      </c>
      <c r="C4720" t="b">
        <v>0</v>
      </c>
      <c r="D4720">
        <v>35</v>
      </c>
      <c r="E4720" t="s">
        <v>4590</v>
      </c>
      <c r="G4720" t="s">
        <v>4590</v>
      </c>
    </row>
    <row r="4721" spans="1:7">
      <c r="A4721" t="s">
        <v>263</v>
      </c>
      <c r="B4721">
        <v>2015</v>
      </c>
      <c r="C4721" t="b">
        <v>0</v>
      </c>
      <c r="D4721">
        <v>36</v>
      </c>
      <c r="E4721" t="s">
        <v>4590</v>
      </c>
      <c r="G4721" t="s">
        <v>4590</v>
      </c>
    </row>
    <row r="4722" spans="1:7">
      <c r="A4722" t="s">
        <v>263</v>
      </c>
      <c r="B4722">
        <v>2015</v>
      </c>
      <c r="C4722" t="b">
        <v>0</v>
      </c>
      <c r="D4722">
        <v>37</v>
      </c>
      <c r="E4722" t="s">
        <v>4590</v>
      </c>
      <c r="G4722" t="s">
        <v>4590</v>
      </c>
    </row>
    <row r="4723" spans="1:7">
      <c r="A4723" t="s">
        <v>263</v>
      </c>
      <c r="B4723">
        <v>2015</v>
      </c>
      <c r="C4723" t="b">
        <v>0</v>
      </c>
      <c r="D4723">
        <v>38</v>
      </c>
      <c r="E4723" t="s">
        <v>4590</v>
      </c>
      <c r="G4723" t="s">
        <v>4590</v>
      </c>
    </row>
    <row r="4724" spans="1:7">
      <c r="A4724" t="s">
        <v>263</v>
      </c>
      <c r="B4724">
        <v>2015</v>
      </c>
      <c r="C4724" t="b">
        <v>0</v>
      </c>
      <c r="D4724">
        <v>39</v>
      </c>
      <c r="E4724" t="s">
        <v>4590</v>
      </c>
      <c r="G4724" t="s">
        <v>4590</v>
      </c>
    </row>
    <row r="4725" spans="1:7">
      <c r="A4725" t="s">
        <v>263</v>
      </c>
      <c r="B4725">
        <v>2015</v>
      </c>
      <c r="C4725" t="b">
        <v>0</v>
      </c>
      <c r="D4725">
        <v>40</v>
      </c>
      <c r="E4725" t="s">
        <v>4590</v>
      </c>
      <c r="G4725" t="s">
        <v>4590</v>
      </c>
    </row>
    <row r="4726" spans="1:7">
      <c r="A4726" t="s">
        <v>263</v>
      </c>
      <c r="B4726">
        <v>2015</v>
      </c>
      <c r="C4726" t="b">
        <v>0</v>
      </c>
      <c r="D4726">
        <v>41</v>
      </c>
      <c r="E4726" t="s">
        <v>4590</v>
      </c>
      <c r="G4726" t="s">
        <v>4590</v>
      </c>
    </row>
    <row r="4727" spans="1:7">
      <c r="A4727" t="s">
        <v>263</v>
      </c>
      <c r="B4727">
        <v>2015</v>
      </c>
      <c r="C4727" t="b">
        <v>0</v>
      </c>
      <c r="D4727">
        <v>42</v>
      </c>
      <c r="E4727" t="s">
        <v>4590</v>
      </c>
      <c r="G4727" t="s">
        <v>4590</v>
      </c>
    </row>
    <row r="4728" spans="1:7">
      <c r="A4728" t="s">
        <v>263</v>
      </c>
      <c r="B4728">
        <v>2015</v>
      </c>
      <c r="C4728" t="b">
        <v>0</v>
      </c>
      <c r="D4728">
        <v>43</v>
      </c>
      <c r="E4728" t="s">
        <v>4590</v>
      </c>
      <c r="G4728" t="s">
        <v>4590</v>
      </c>
    </row>
    <row r="4729" spans="1:7">
      <c r="A4729" t="s">
        <v>263</v>
      </c>
      <c r="B4729">
        <v>2015</v>
      </c>
      <c r="C4729" t="b">
        <v>0</v>
      </c>
      <c r="D4729">
        <v>44</v>
      </c>
      <c r="E4729" t="s">
        <v>4590</v>
      </c>
      <c r="G4729" t="s">
        <v>4590</v>
      </c>
    </row>
    <row r="4730" spans="1:7">
      <c r="A4730" t="s">
        <v>263</v>
      </c>
      <c r="B4730">
        <v>2015</v>
      </c>
      <c r="C4730" t="b">
        <v>0</v>
      </c>
      <c r="D4730">
        <v>45</v>
      </c>
      <c r="E4730" t="s">
        <v>4590</v>
      </c>
      <c r="G4730" t="s">
        <v>4590</v>
      </c>
    </row>
    <row r="4731" spans="1:7">
      <c r="A4731" t="s">
        <v>263</v>
      </c>
      <c r="B4731">
        <v>2015</v>
      </c>
      <c r="C4731" t="b">
        <v>0</v>
      </c>
      <c r="D4731">
        <v>46</v>
      </c>
      <c r="E4731" t="s">
        <v>4590</v>
      </c>
      <c r="G4731" t="s">
        <v>4590</v>
      </c>
    </row>
    <row r="4732" spans="1:7">
      <c r="A4732" t="s">
        <v>263</v>
      </c>
      <c r="B4732">
        <v>2015</v>
      </c>
      <c r="C4732" t="b">
        <v>0</v>
      </c>
      <c r="D4732">
        <v>47</v>
      </c>
      <c r="E4732" t="s">
        <v>4590</v>
      </c>
      <c r="G4732" t="s">
        <v>4590</v>
      </c>
    </row>
    <row r="4733" spans="1:7">
      <c r="A4733" t="s">
        <v>263</v>
      </c>
      <c r="B4733">
        <v>2015</v>
      </c>
      <c r="C4733" t="b">
        <v>0</v>
      </c>
      <c r="D4733">
        <v>48</v>
      </c>
      <c r="E4733" t="s">
        <v>4590</v>
      </c>
      <c r="G4733" t="s">
        <v>4590</v>
      </c>
    </row>
    <row r="4734" spans="1:7">
      <c r="A4734" t="s">
        <v>263</v>
      </c>
      <c r="B4734">
        <v>2015</v>
      </c>
      <c r="C4734" t="b">
        <v>0</v>
      </c>
      <c r="D4734">
        <v>49</v>
      </c>
      <c r="E4734" t="s">
        <v>4590</v>
      </c>
      <c r="G4734" t="s">
        <v>4590</v>
      </c>
    </row>
    <row r="4735" spans="1:7">
      <c r="A4735" t="s">
        <v>263</v>
      </c>
      <c r="B4735">
        <v>2015</v>
      </c>
      <c r="C4735" t="b">
        <v>0</v>
      </c>
      <c r="D4735">
        <v>50</v>
      </c>
      <c r="E4735" t="s">
        <v>4590</v>
      </c>
      <c r="G4735" t="s">
        <v>4590</v>
      </c>
    </row>
    <row r="4736" spans="1:7">
      <c r="A4736" t="s">
        <v>263</v>
      </c>
      <c r="B4736">
        <v>2015</v>
      </c>
      <c r="C4736" t="b">
        <v>0</v>
      </c>
      <c r="D4736">
        <v>51</v>
      </c>
      <c r="E4736" t="s">
        <v>4590</v>
      </c>
      <c r="F4736" t="s">
        <v>8105</v>
      </c>
      <c r="G4736" t="s">
        <v>4590</v>
      </c>
    </row>
    <row r="4737" spans="1:7">
      <c r="A4737" t="s">
        <v>263</v>
      </c>
      <c r="B4737">
        <v>2015</v>
      </c>
      <c r="C4737" t="b">
        <v>0</v>
      </c>
      <c r="D4737">
        <v>52</v>
      </c>
      <c r="E4737" t="s">
        <v>4590</v>
      </c>
      <c r="G4737" t="s">
        <v>4590</v>
      </c>
    </row>
    <row r="4738" spans="1:7">
      <c r="A4738" t="s">
        <v>263</v>
      </c>
      <c r="B4738">
        <v>2015</v>
      </c>
      <c r="C4738" t="b">
        <v>0</v>
      </c>
      <c r="D4738">
        <v>53</v>
      </c>
      <c r="E4738" t="s">
        <v>4590</v>
      </c>
      <c r="G4738" t="s">
        <v>4590</v>
      </c>
    </row>
    <row r="4739" spans="1:7">
      <c r="A4739" t="s">
        <v>263</v>
      </c>
      <c r="B4739">
        <v>2015</v>
      </c>
      <c r="C4739" t="b">
        <v>0</v>
      </c>
      <c r="D4739">
        <v>54</v>
      </c>
      <c r="E4739" t="s">
        <v>4590</v>
      </c>
      <c r="G4739" t="s">
        <v>4590</v>
      </c>
    </row>
    <row r="4740" spans="1:7">
      <c r="A4740" t="s">
        <v>263</v>
      </c>
      <c r="B4740">
        <v>2015</v>
      </c>
      <c r="C4740" t="b">
        <v>0</v>
      </c>
      <c r="D4740">
        <v>55</v>
      </c>
      <c r="E4740" t="s">
        <v>4590</v>
      </c>
      <c r="G4740" t="s">
        <v>4590</v>
      </c>
    </row>
    <row r="4741" spans="1:7">
      <c r="A4741" t="s">
        <v>263</v>
      </c>
      <c r="B4741">
        <v>2015</v>
      </c>
      <c r="C4741" t="b">
        <v>0</v>
      </c>
      <c r="D4741">
        <v>56</v>
      </c>
      <c r="E4741" t="s">
        <v>4590</v>
      </c>
      <c r="G4741" t="s">
        <v>4590</v>
      </c>
    </row>
    <row r="4742" spans="1:7">
      <c r="A4742" t="s">
        <v>263</v>
      </c>
      <c r="B4742">
        <v>2015</v>
      </c>
      <c r="C4742" t="b">
        <v>0</v>
      </c>
      <c r="D4742">
        <v>57</v>
      </c>
      <c r="E4742" t="s">
        <v>4590</v>
      </c>
      <c r="G4742" t="s">
        <v>4590</v>
      </c>
    </row>
    <row r="4743" spans="1:7">
      <c r="A4743" t="s">
        <v>263</v>
      </c>
      <c r="B4743">
        <v>2015</v>
      </c>
      <c r="C4743" t="b">
        <v>0</v>
      </c>
      <c r="D4743">
        <v>58</v>
      </c>
      <c r="E4743" t="s">
        <v>4590</v>
      </c>
      <c r="G4743" t="s">
        <v>4590</v>
      </c>
    </row>
    <row r="4744" spans="1:7">
      <c r="A4744" t="s">
        <v>263</v>
      </c>
      <c r="B4744">
        <v>2015</v>
      </c>
      <c r="C4744" t="b">
        <v>0</v>
      </c>
      <c r="D4744">
        <v>59</v>
      </c>
      <c r="E4744" t="s">
        <v>4590</v>
      </c>
      <c r="F4744" t="s">
        <v>8106</v>
      </c>
      <c r="G4744" t="s">
        <v>4590</v>
      </c>
    </row>
    <row r="4745" spans="1:7">
      <c r="A4745" t="s">
        <v>263</v>
      </c>
      <c r="B4745">
        <v>2015</v>
      </c>
      <c r="C4745" t="b">
        <v>0</v>
      </c>
      <c r="D4745">
        <v>60</v>
      </c>
      <c r="E4745" t="s">
        <v>4590</v>
      </c>
      <c r="G4745" t="s">
        <v>4590</v>
      </c>
    </row>
    <row r="4746" spans="1:7">
      <c r="A4746" t="s">
        <v>263</v>
      </c>
      <c r="B4746">
        <v>2015</v>
      </c>
      <c r="C4746" t="b">
        <v>0</v>
      </c>
      <c r="D4746">
        <v>61</v>
      </c>
      <c r="E4746" t="s">
        <v>4590</v>
      </c>
      <c r="G4746" t="s">
        <v>4590</v>
      </c>
    </row>
    <row r="4747" spans="1:7">
      <c r="A4747" t="s">
        <v>263</v>
      </c>
      <c r="B4747">
        <v>2015</v>
      </c>
      <c r="C4747" t="b">
        <v>0</v>
      </c>
      <c r="D4747">
        <v>62</v>
      </c>
      <c r="E4747" t="s">
        <v>4590</v>
      </c>
      <c r="G4747" t="s">
        <v>4590</v>
      </c>
    </row>
    <row r="4748" spans="1:7">
      <c r="A4748" t="s">
        <v>263</v>
      </c>
      <c r="B4748">
        <v>2015</v>
      </c>
      <c r="C4748" t="b">
        <v>0</v>
      </c>
      <c r="D4748">
        <v>63</v>
      </c>
      <c r="E4748" t="s">
        <v>4590</v>
      </c>
      <c r="F4748" t="s">
        <v>8107</v>
      </c>
      <c r="G4748" t="s">
        <v>4590</v>
      </c>
    </row>
    <row r="4749" spans="1:7">
      <c r="A4749" t="s">
        <v>263</v>
      </c>
      <c r="B4749">
        <v>2015</v>
      </c>
      <c r="C4749" t="b">
        <v>0</v>
      </c>
      <c r="D4749">
        <v>64</v>
      </c>
      <c r="E4749" t="s">
        <v>4590</v>
      </c>
      <c r="G4749" t="s">
        <v>4590</v>
      </c>
    </row>
    <row r="4750" spans="1:7">
      <c r="A4750" t="s">
        <v>263</v>
      </c>
      <c r="B4750">
        <v>2015</v>
      </c>
      <c r="C4750" t="b">
        <v>0</v>
      </c>
      <c r="D4750">
        <v>65</v>
      </c>
      <c r="E4750" t="s">
        <v>4590</v>
      </c>
      <c r="G4750" t="s">
        <v>4590</v>
      </c>
    </row>
    <row r="4751" spans="1:7">
      <c r="A4751" t="s">
        <v>263</v>
      </c>
      <c r="B4751">
        <v>2015</v>
      </c>
      <c r="C4751" t="b">
        <v>0</v>
      </c>
      <c r="D4751">
        <v>66</v>
      </c>
      <c r="E4751" t="s">
        <v>4590</v>
      </c>
      <c r="G4751" t="s">
        <v>4590</v>
      </c>
    </row>
    <row r="4752" spans="1:7">
      <c r="A4752" t="s">
        <v>263</v>
      </c>
      <c r="B4752">
        <v>2015</v>
      </c>
      <c r="C4752" t="b">
        <v>0</v>
      </c>
      <c r="D4752">
        <v>67</v>
      </c>
      <c r="E4752" t="s">
        <v>4590</v>
      </c>
      <c r="G4752" t="s">
        <v>4590</v>
      </c>
    </row>
    <row r="4753" spans="1:7">
      <c r="A4753" t="s">
        <v>263</v>
      </c>
      <c r="B4753">
        <v>2015</v>
      </c>
      <c r="C4753" t="b">
        <v>0</v>
      </c>
      <c r="D4753">
        <v>68</v>
      </c>
      <c r="E4753" t="s">
        <v>4590</v>
      </c>
      <c r="G4753" t="s">
        <v>4590</v>
      </c>
    </row>
    <row r="4754" spans="1:7">
      <c r="A4754" t="s">
        <v>263</v>
      </c>
      <c r="B4754">
        <v>2015</v>
      </c>
      <c r="C4754" t="b">
        <v>0</v>
      </c>
      <c r="D4754">
        <v>69</v>
      </c>
      <c r="E4754" t="s">
        <v>4590</v>
      </c>
      <c r="G4754" t="s">
        <v>4590</v>
      </c>
    </row>
    <row r="4755" spans="1:7">
      <c r="A4755" t="s">
        <v>263</v>
      </c>
      <c r="B4755">
        <v>2015</v>
      </c>
      <c r="C4755" t="b">
        <v>0</v>
      </c>
      <c r="D4755">
        <v>70</v>
      </c>
      <c r="E4755" t="s">
        <v>4590</v>
      </c>
      <c r="F4755" t="s">
        <v>8108</v>
      </c>
      <c r="G4755" t="s">
        <v>4590</v>
      </c>
    </row>
    <row r="4756" spans="1:7">
      <c r="A4756" t="s">
        <v>263</v>
      </c>
      <c r="B4756">
        <v>2015</v>
      </c>
      <c r="C4756" t="b">
        <v>0</v>
      </c>
      <c r="D4756">
        <v>71</v>
      </c>
      <c r="E4756" t="s">
        <v>4590</v>
      </c>
      <c r="G4756" t="s">
        <v>4590</v>
      </c>
    </row>
    <row r="4757" spans="1:7">
      <c r="A4757" t="s">
        <v>263</v>
      </c>
      <c r="B4757">
        <v>2015</v>
      </c>
      <c r="C4757" t="b">
        <v>0</v>
      </c>
      <c r="D4757">
        <v>72</v>
      </c>
      <c r="E4757" t="s">
        <v>4590</v>
      </c>
      <c r="G4757" t="s">
        <v>4590</v>
      </c>
    </row>
    <row r="4758" spans="1:7">
      <c r="A4758" t="s">
        <v>263</v>
      </c>
      <c r="B4758">
        <v>2015</v>
      </c>
      <c r="C4758" t="b">
        <v>0</v>
      </c>
      <c r="D4758">
        <v>73</v>
      </c>
      <c r="E4758" t="s">
        <v>4590</v>
      </c>
      <c r="G4758" t="s">
        <v>4590</v>
      </c>
    </row>
    <row r="4759" spans="1:7">
      <c r="A4759" t="s">
        <v>263</v>
      </c>
      <c r="B4759">
        <v>2016</v>
      </c>
      <c r="C4759" t="b">
        <v>0</v>
      </c>
      <c r="D4759">
        <v>1</v>
      </c>
      <c r="E4759" t="s">
        <v>4590</v>
      </c>
      <c r="F4759" t="s">
        <v>8109</v>
      </c>
      <c r="G4759" t="s">
        <v>4590</v>
      </c>
    </row>
    <row r="4760" spans="1:7">
      <c r="A4760" t="s">
        <v>263</v>
      </c>
      <c r="B4760">
        <v>2016</v>
      </c>
      <c r="C4760" t="b">
        <v>0</v>
      </c>
      <c r="D4760">
        <v>2</v>
      </c>
      <c r="E4760" t="s">
        <v>4590</v>
      </c>
      <c r="G4760" t="s">
        <v>4590</v>
      </c>
    </row>
    <row r="4761" spans="1:7">
      <c r="A4761" t="s">
        <v>263</v>
      </c>
      <c r="B4761">
        <v>2016</v>
      </c>
      <c r="C4761" t="b">
        <v>0</v>
      </c>
      <c r="D4761">
        <v>3</v>
      </c>
      <c r="E4761" t="s">
        <v>4590</v>
      </c>
      <c r="G4761" t="s">
        <v>4590</v>
      </c>
    </row>
    <row r="4762" spans="1:7">
      <c r="A4762" t="s">
        <v>263</v>
      </c>
      <c r="B4762">
        <v>2016</v>
      </c>
      <c r="C4762" t="b">
        <v>0</v>
      </c>
      <c r="D4762">
        <v>4</v>
      </c>
      <c r="E4762" t="s">
        <v>4590</v>
      </c>
      <c r="G4762" t="s">
        <v>4590</v>
      </c>
    </row>
    <row r="4763" spans="1:7">
      <c r="A4763" t="s">
        <v>263</v>
      </c>
      <c r="B4763">
        <v>2016</v>
      </c>
      <c r="C4763" t="b">
        <v>0</v>
      </c>
      <c r="D4763">
        <v>5</v>
      </c>
      <c r="E4763" t="s">
        <v>4590</v>
      </c>
      <c r="G4763" t="s">
        <v>4590</v>
      </c>
    </row>
    <row r="4764" spans="1:7">
      <c r="A4764" t="s">
        <v>263</v>
      </c>
      <c r="B4764">
        <v>2016</v>
      </c>
      <c r="C4764" t="b">
        <v>0</v>
      </c>
      <c r="D4764">
        <v>6</v>
      </c>
      <c r="E4764" t="s">
        <v>4590</v>
      </c>
      <c r="G4764" t="s">
        <v>4590</v>
      </c>
    </row>
    <row r="4765" spans="1:7">
      <c r="A4765" t="s">
        <v>263</v>
      </c>
      <c r="B4765">
        <v>2016</v>
      </c>
      <c r="C4765" t="b">
        <v>0</v>
      </c>
      <c r="D4765">
        <v>7</v>
      </c>
      <c r="E4765" t="s">
        <v>4590</v>
      </c>
      <c r="G4765" t="s">
        <v>4590</v>
      </c>
    </row>
    <row r="4766" spans="1:7">
      <c r="A4766" t="s">
        <v>263</v>
      </c>
      <c r="B4766">
        <v>2016</v>
      </c>
      <c r="C4766" t="b">
        <v>0</v>
      </c>
      <c r="D4766">
        <v>8</v>
      </c>
      <c r="E4766" t="s">
        <v>4590</v>
      </c>
      <c r="G4766" t="s">
        <v>4590</v>
      </c>
    </row>
    <row r="4767" spans="1:7">
      <c r="A4767" t="s">
        <v>263</v>
      </c>
      <c r="B4767">
        <v>2016</v>
      </c>
      <c r="C4767" t="b">
        <v>0</v>
      </c>
      <c r="D4767">
        <v>9</v>
      </c>
      <c r="E4767" t="s">
        <v>4590</v>
      </c>
      <c r="G4767" t="s">
        <v>4590</v>
      </c>
    </row>
    <row r="4768" spans="1:7">
      <c r="A4768" t="s">
        <v>263</v>
      </c>
      <c r="B4768">
        <v>2016</v>
      </c>
      <c r="C4768" t="b">
        <v>0</v>
      </c>
      <c r="D4768">
        <v>10</v>
      </c>
      <c r="E4768" t="s">
        <v>4590</v>
      </c>
      <c r="G4768" t="s">
        <v>4590</v>
      </c>
    </row>
    <row r="4769" spans="1:7">
      <c r="A4769" t="s">
        <v>263</v>
      </c>
      <c r="B4769">
        <v>2016</v>
      </c>
      <c r="C4769" t="b">
        <v>0</v>
      </c>
      <c r="D4769">
        <v>11</v>
      </c>
      <c r="E4769" t="s">
        <v>4590</v>
      </c>
      <c r="G4769" t="s">
        <v>4590</v>
      </c>
    </row>
    <row r="4770" spans="1:7">
      <c r="A4770" t="s">
        <v>263</v>
      </c>
      <c r="B4770">
        <v>2016</v>
      </c>
      <c r="C4770" t="b">
        <v>0</v>
      </c>
      <c r="D4770">
        <v>12</v>
      </c>
      <c r="E4770" t="s">
        <v>4590</v>
      </c>
      <c r="G4770" t="s">
        <v>4590</v>
      </c>
    </row>
    <row r="4771" spans="1:7">
      <c r="A4771" t="s">
        <v>263</v>
      </c>
      <c r="B4771">
        <v>2016</v>
      </c>
      <c r="C4771" t="b">
        <v>0</v>
      </c>
      <c r="D4771">
        <v>13</v>
      </c>
      <c r="E4771" t="s">
        <v>4590</v>
      </c>
      <c r="G4771" t="s">
        <v>4590</v>
      </c>
    </row>
    <row r="4772" spans="1:7">
      <c r="A4772" t="s">
        <v>263</v>
      </c>
      <c r="B4772">
        <v>2016</v>
      </c>
      <c r="C4772" t="b">
        <v>0</v>
      </c>
      <c r="D4772">
        <v>14</v>
      </c>
      <c r="E4772" t="s">
        <v>4590</v>
      </c>
      <c r="G4772" t="s">
        <v>4590</v>
      </c>
    </row>
    <row r="4773" spans="1:7">
      <c r="A4773" t="s">
        <v>263</v>
      </c>
      <c r="B4773">
        <v>2016</v>
      </c>
      <c r="C4773" t="b">
        <v>0</v>
      </c>
      <c r="D4773">
        <v>15</v>
      </c>
      <c r="E4773" t="s">
        <v>4590</v>
      </c>
      <c r="F4773" t="s">
        <v>8110</v>
      </c>
      <c r="G4773" t="s">
        <v>4590</v>
      </c>
    </row>
    <row r="4774" spans="1:7">
      <c r="A4774" t="s">
        <v>263</v>
      </c>
      <c r="B4774">
        <v>2016</v>
      </c>
      <c r="C4774" t="b">
        <v>0</v>
      </c>
      <c r="D4774">
        <v>16</v>
      </c>
      <c r="E4774" t="s">
        <v>4590</v>
      </c>
      <c r="G4774" t="s">
        <v>4590</v>
      </c>
    </row>
    <row r="4775" spans="1:7">
      <c r="A4775" t="s">
        <v>263</v>
      </c>
      <c r="B4775">
        <v>2016</v>
      </c>
      <c r="C4775" t="b">
        <v>0</v>
      </c>
      <c r="D4775">
        <v>17</v>
      </c>
      <c r="E4775" t="s">
        <v>4590</v>
      </c>
      <c r="G4775" t="s">
        <v>4590</v>
      </c>
    </row>
    <row r="4776" spans="1:7">
      <c r="A4776" t="s">
        <v>263</v>
      </c>
      <c r="B4776">
        <v>2016</v>
      </c>
      <c r="C4776" t="b">
        <v>0</v>
      </c>
      <c r="D4776">
        <v>18</v>
      </c>
      <c r="E4776" t="s">
        <v>4590</v>
      </c>
      <c r="G4776" t="s">
        <v>4590</v>
      </c>
    </row>
    <row r="4777" spans="1:7">
      <c r="A4777" t="s">
        <v>263</v>
      </c>
      <c r="B4777">
        <v>2016</v>
      </c>
      <c r="C4777" t="b">
        <v>0</v>
      </c>
      <c r="D4777">
        <v>19</v>
      </c>
      <c r="E4777" t="s">
        <v>4590</v>
      </c>
      <c r="G4777" t="s">
        <v>4590</v>
      </c>
    </row>
    <row r="4778" spans="1:7">
      <c r="A4778" t="s">
        <v>263</v>
      </c>
      <c r="B4778">
        <v>2016</v>
      </c>
      <c r="C4778" t="b">
        <v>0</v>
      </c>
      <c r="D4778">
        <v>20</v>
      </c>
      <c r="E4778" t="s">
        <v>4590</v>
      </c>
      <c r="G4778" t="s">
        <v>4590</v>
      </c>
    </row>
    <row r="4779" spans="1:7">
      <c r="A4779" t="s">
        <v>263</v>
      </c>
      <c r="B4779">
        <v>2016</v>
      </c>
      <c r="C4779" t="b">
        <v>0</v>
      </c>
      <c r="D4779">
        <v>21</v>
      </c>
      <c r="E4779" t="s">
        <v>4590</v>
      </c>
      <c r="G4779" t="s">
        <v>4590</v>
      </c>
    </row>
    <row r="4780" spans="1:7">
      <c r="A4780" t="s">
        <v>263</v>
      </c>
      <c r="B4780">
        <v>2016</v>
      </c>
      <c r="C4780" t="b">
        <v>0</v>
      </c>
      <c r="D4780">
        <v>22</v>
      </c>
      <c r="E4780" t="s">
        <v>4590</v>
      </c>
      <c r="G4780" t="s">
        <v>4590</v>
      </c>
    </row>
    <row r="4781" spans="1:7">
      <c r="A4781" t="s">
        <v>263</v>
      </c>
      <c r="B4781">
        <v>2016</v>
      </c>
      <c r="C4781" t="b">
        <v>0</v>
      </c>
      <c r="D4781">
        <v>23</v>
      </c>
      <c r="E4781" t="s">
        <v>4590</v>
      </c>
      <c r="G4781" t="s">
        <v>4590</v>
      </c>
    </row>
    <row r="4782" spans="1:7">
      <c r="A4782" t="s">
        <v>263</v>
      </c>
      <c r="B4782">
        <v>2016</v>
      </c>
      <c r="C4782" t="b">
        <v>0</v>
      </c>
      <c r="D4782">
        <v>24</v>
      </c>
      <c r="E4782" t="s">
        <v>4590</v>
      </c>
      <c r="G4782" t="s">
        <v>4590</v>
      </c>
    </row>
    <row r="4783" spans="1:7">
      <c r="A4783" t="s">
        <v>263</v>
      </c>
      <c r="B4783">
        <v>2016</v>
      </c>
      <c r="C4783" t="b">
        <v>0</v>
      </c>
      <c r="D4783">
        <v>25</v>
      </c>
      <c r="E4783" t="s">
        <v>4590</v>
      </c>
      <c r="G4783" t="s">
        <v>4590</v>
      </c>
    </row>
    <row r="4784" spans="1:7">
      <c r="A4784" t="s">
        <v>263</v>
      </c>
      <c r="B4784">
        <v>2016</v>
      </c>
      <c r="C4784" t="b">
        <v>0</v>
      </c>
      <c r="D4784">
        <v>26</v>
      </c>
      <c r="E4784" t="s">
        <v>4590</v>
      </c>
      <c r="G4784" t="s">
        <v>4590</v>
      </c>
    </row>
    <row r="4785" spans="1:7">
      <c r="A4785" t="s">
        <v>263</v>
      </c>
      <c r="B4785">
        <v>2016</v>
      </c>
      <c r="C4785" t="b">
        <v>0</v>
      </c>
      <c r="D4785">
        <v>27</v>
      </c>
      <c r="E4785" t="s">
        <v>4590</v>
      </c>
      <c r="G4785" t="s">
        <v>4590</v>
      </c>
    </row>
    <row r="4786" spans="1:7">
      <c r="A4786" t="s">
        <v>263</v>
      </c>
      <c r="B4786">
        <v>2016</v>
      </c>
      <c r="C4786" t="b">
        <v>0</v>
      </c>
      <c r="D4786">
        <v>28</v>
      </c>
      <c r="E4786" t="s">
        <v>4590</v>
      </c>
      <c r="G4786" t="s">
        <v>4590</v>
      </c>
    </row>
    <row r="4787" spans="1:7">
      <c r="A4787" t="s">
        <v>263</v>
      </c>
      <c r="B4787">
        <v>2016</v>
      </c>
      <c r="C4787" t="b">
        <v>0</v>
      </c>
      <c r="D4787">
        <v>29</v>
      </c>
      <c r="E4787" t="s">
        <v>4590</v>
      </c>
      <c r="G4787" t="s">
        <v>4590</v>
      </c>
    </row>
    <row r="4788" spans="1:7">
      <c r="A4788" t="s">
        <v>263</v>
      </c>
      <c r="B4788">
        <v>2016</v>
      </c>
      <c r="C4788" t="b">
        <v>0</v>
      </c>
      <c r="D4788">
        <v>30</v>
      </c>
      <c r="E4788" t="s">
        <v>4590</v>
      </c>
      <c r="G4788" t="s">
        <v>4590</v>
      </c>
    </row>
    <row r="4789" spans="1:7">
      <c r="A4789" t="s">
        <v>263</v>
      </c>
      <c r="B4789">
        <v>2016</v>
      </c>
      <c r="C4789" t="b">
        <v>0</v>
      </c>
      <c r="D4789">
        <v>31</v>
      </c>
      <c r="E4789" t="s">
        <v>4590</v>
      </c>
      <c r="G4789" t="s">
        <v>4590</v>
      </c>
    </row>
    <row r="4790" spans="1:7">
      <c r="A4790" t="s">
        <v>263</v>
      </c>
      <c r="B4790">
        <v>2016</v>
      </c>
      <c r="C4790" t="b">
        <v>0</v>
      </c>
      <c r="D4790">
        <v>32</v>
      </c>
      <c r="E4790" t="s">
        <v>4590</v>
      </c>
      <c r="G4790" t="s">
        <v>4590</v>
      </c>
    </row>
    <row r="4791" spans="1:7">
      <c r="A4791" t="s">
        <v>263</v>
      </c>
      <c r="B4791">
        <v>2016</v>
      </c>
      <c r="C4791" t="b">
        <v>0</v>
      </c>
      <c r="D4791">
        <v>33</v>
      </c>
      <c r="E4791" t="s">
        <v>4590</v>
      </c>
      <c r="G4791" t="s">
        <v>4590</v>
      </c>
    </row>
    <row r="4792" spans="1:7">
      <c r="A4792" t="s">
        <v>263</v>
      </c>
      <c r="B4792">
        <v>2016</v>
      </c>
      <c r="C4792" t="b">
        <v>0</v>
      </c>
      <c r="D4792">
        <v>34</v>
      </c>
      <c r="E4792" t="s">
        <v>4590</v>
      </c>
      <c r="G4792" t="s">
        <v>4590</v>
      </c>
    </row>
    <row r="4793" spans="1:7">
      <c r="A4793" t="s">
        <v>263</v>
      </c>
      <c r="B4793">
        <v>2016</v>
      </c>
      <c r="C4793" t="b">
        <v>0</v>
      </c>
      <c r="D4793">
        <v>35</v>
      </c>
      <c r="E4793" t="s">
        <v>4590</v>
      </c>
      <c r="G4793" t="s">
        <v>4590</v>
      </c>
    </row>
    <row r="4794" spans="1:7">
      <c r="A4794" t="s">
        <v>263</v>
      </c>
      <c r="B4794">
        <v>2016</v>
      </c>
      <c r="C4794" t="b">
        <v>0</v>
      </c>
      <c r="D4794">
        <v>36</v>
      </c>
      <c r="E4794" t="s">
        <v>4590</v>
      </c>
      <c r="G4794" t="s">
        <v>4590</v>
      </c>
    </row>
    <row r="4795" spans="1:7">
      <c r="A4795" t="s">
        <v>263</v>
      </c>
      <c r="B4795">
        <v>2016</v>
      </c>
      <c r="C4795" t="b">
        <v>0</v>
      </c>
      <c r="D4795">
        <v>37</v>
      </c>
      <c r="E4795" t="s">
        <v>4590</v>
      </c>
      <c r="G4795" t="s">
        <v>4590</v>
      </c>
    </row>
    <row r="4796" spans="1:7">
      <c r="A4796" t="s">
        <v>263</v>
      </c>
      <c r="B4796">
        <v>2016</v>
      </c>
      <c r="C4796" t="b">
        <v>0</v>
      </c>
      <c r="D4796">
        <v>38</v>
      </c>
      <c r="E4796" t="s">
        <v>4590</v>
      </c>
      <c r="G4796" t="s">
        <v>4590</v>
      </c>
    </row>
    <row r="4797" spans="1:7">
      <c r="A4797" t="s">
        <v>263</v>
      </c>
      <c r="B4797">
        <v>2016</v>
      </c>
      <c r="C4797" t="b">
        <v>0</v>
      </c>
      <c r="D4797">
        <v>39</v>
      </c>
      <c r="E4797" t="s">
        <v>4590</v>
      </c>
      <c r="G4797" t="s">
        <v>4590</v>
      </c>
    </row>
    <row r="4798" spans="1:7">
      <c r="A4798" t="s">
        <v>263</v>
      </c>
      <c r="B4798">
        <v>2016</v>
      </c>
      <c r="C4798" t="b">
        <v>0</v>
      </c>
      <c r="D4798">
        <v>40</v>
      </c>
      <c r="E4798" t="s">
        <v>4590</v>
      </c>
      <c r="G4798" t="s">
        <v>4590</v>
      </c>
    </row>
    <row r="4799" spans="1:7">
      <c r="A4799" t="s">
        <v>263</v>
      </c>
      <c r="B4799">
        <v>2016</v>
      </c>
      <c r="C4799" t="b">
        <v>0</v>
      </c>
      <c r="D4799">
        <v>41</v>
      </c>
      <c r="E4799" t="s">
        <v>4590</v>
      </c>
      <c r="G4799" t="s">
        <v>4590</v>
      </c>
    </row>
    <row r="4800" spans="1:7">
      <c r="A4800" t="s">
        <v>263</v>
      </c>
      <c r="B4800">
        <v>2016</v>
      </c>
      <c r="C4800" t="b">
        <v>0</v>
      </c>
      <c r="D4800">
        <v>42</v>
      </c>
      <c r="E4800" t="s">
        <v>4590</v>
      </c>
      <c r="G4800" t="s">
        <v>4590</v>
      </c>
    </row>
    <row r="4801" spans="1:7">
      <c r="A4801" t="s">
        <v>263</v>
      </c>
      <c r="B4801">
        <v>2016</v>
      </c>
      <c r="C4801" t="b">
        <v>0</v>
      </c>
      <c r="D4801">
        <v>43</v>
      </c>
      <c r="E4801" t="s">
        <v>4590</v>
      </c>
      <c r="G4801" t="s">
        <v>4590</v>
      </c>
    </row>
    <row r="4802" spans="1:7">
      <c r="A4802" t="s">
        <v>263</v>
      </c>
      <c r="B4802">
        <v>2016</v>
      </c>
      <c r="C4802" t="b">
        <v>0</v>
      </c>
      <c r="D4802">
        <v>44</v>
      </c>
      <c r="E4802" t="s">
        <v>4590</v>
      </c>
      <c r="G4802" t="s">
        <v>4590</v>
      </c>
    </row>
    <row r="4803" spans="1:7">
      <c r="A4803" t="s">
        <v>263</v>
      </c>
      <c r="B4803">
        <v>2016</v>
      </c>
      <c r="C4803" t="b">
        <v>0</v>
      </c>
      <c r="D4803">
        <v>45</v>
      </c>
      <c r="E4803" t="s">
        <v>4590</v>
      </c>
      <c r="G4803" t="s">
        <v>4590</v>
      </c>
    </row>
    <row r="4804" spans="1:7">
      <c r="A4804" t="s">
        <v>263</v>
      </c>
      <c r="B4804">
        <v>2016</v>
      </c>
      <c r="C4804" t="b">
        <v>0</v>
      </c>
      <c r="D4804">
        <v>46</v>
      </c>
      <c r="E4804" t="s">
        <v>4590</v>
      </c>
      <c r="G4804" t="s">
        <v>4590</v>
      </c>
    </row>
    <row r="4805" spans="1:7">
      <c r="A4805" t="s">
        <v>263</v>
      </c>
      <c r="B4805">
        <v>2016</v>
      </c>
      <c r="C4805" t="b">
        <v>0</v>
      </c>
      <c r="D4805">
        <v>47</v>
      </c>
      <c r="E4805" t="s">
        <v>4590</v>
      </c>
      <c r="G4805" t="s">
        <v>4590</v>
      </c>
    </row>
    <row r="4806" spans="1:7">
      <c r="A4806" t="s">
        <v>263</v>
      </c>
      <c r="B4806">
        <v>2016</v>
      </c>
      <c r="C4806" t="b">
        <v>0</v>
      </c>
      <c r="D4806">
        <v>48</v>
      </c>
      <c r="E4806" t="s">
        <v>4590</v>
      </c>
      <c r="G4806" t="s">
        <v>4590</v>
      </c>
    </row>
    <row r="4807" spans="1:7">
      <c r="A4807" t="s">
        <v>263</v>
      </c>
      <c r="B4807">
        <v>2016</v>
      </c>
      <c r="C4807" t="b">
        <v>0</v>
      </c>
      <c r="D4807">
        <v>49</v>
      </c>
      <c r="E4807" t="s">
        <v>4590</v>
      </c>
      <c r="G4807" t="s">
        <v>4590</v>
      </c>
    </row>
    <row r="4808" spans="1:7">
      <c r="A4808" t="s">
        <v>263</v>
      </c>
      <c r="B4808">
        <v>2016</v>
      </c>
      <c r="C4808" t="b">
        <v>0</v>
      </c>
      <c r="D4808">
        <v>50</v>
      </c>
      <c r="E4808" t="s">
        <v>4590</v>
      </c>
      <c r="G4808" t="s">
        <v>4590</v>
      </c>
    </row>
    <row r="4809" spans="1:7">
      <c r="A4809" t="s">
        <v>263</v>
      </c>
      <c r="B4809">
        <v>2016</v>
      </c>
      <c r="C4809" t="b">
        <v>0</v>
      </c>
      <c r="D4809">
        <v>51</v>
      </c>
      <c r="E4809" t="s">
        <v>4590</v>
      </c>
      <c r="G4809" t="s">
        <v>4590</v>
      </c>
    </row>
    <row r="4810" spans="1:7">
      <c r="A4810" t="s">
        <v>263</v>
      </c>
      <c r="B4810">
        <v>2016</v>
      </c>
      <c r="C4810" t="b">
        <v>0</v>
      </c>
      <c r="D4810">
        <v>52</v>
      </c>
      <c r="E4810" t="s">
        <v>4590</v>
      </c>
      <c r="G4810" t="s">
        <v>4590</v>
      </c>
    </row>
    <row r="4811" spans="1:7">
      <c r="A4811" t="s">
        <v>263</v>
      </c>
      <c r="B4811">
        <v>2016</v>
      </c>
      <c r="C4811" t="b">
        <v>0</v>
      </c>
      <c r="D4811">
        <v>53</v>
      </c>
      <c r="E4811" t="s">
        <v>4590</v>
      </c>
      <c r="G4811" t="s">
        <v>4590</v>
      </c>
    </row>
    <row r="4812" spans="1:7">
      <c r="A4812" t="s">
        <v>263</v>
      </c>
      <c r="B4812">
        <v>2016</v>
      </c>
      <c r="C4812" t="b">
        <v>0</v>
      </c>
      <c r="D4812">
        <v>54</v>
      </c>
      <c r="E4812" t="s">
        <v>4590</v>
      </c>
      <c r="G4812" t="s">
        <v>4590</v>
      </c>
    </row>
    <row r="4813" spans="1:7">
      <c r="A4813" t="s">
        <v>263</v>
      </c>
      <c r="B4813">
        <v>2016</v>
      </c>
      <c r="C4813" t="b">
        <v>0</v>
      </c>
      <c r="D4813">
        <v>55</v>
      </c>
      <c r="E4813" t="s">
        <v>4590</v>
      </c>
      <c r="G4813" t="s">
        <v>4590</v>
      </c>
    </row>
    <row r="4814" spans="1:7">
      <c r="A4814" t="s">
        <v>263</v>
      </c>
      <c r="B4814">
        <v>2016</v>
      </c>
      <c r="C4814" t="b">
        <v>0</v>
      </c>
      <c r="D4814">
        <v>56</v>
      </c>
      <c r="E4814" t="s">
        <v>4590</v>
      </c>
      <c r="G4814" t="s">
        <v>4590</v>
      </c>
    </row>
    <row r="4815" spans="1:7">
      <c r="A4815" t="s">
        <v>263</v>
      </c>
      <c r="B4815">
        <v>2016</v>
      </c>
      <c r="C4815" t="b">
        <v>0</v>
      </c>
      <c r="D4815">
        <v>57</v>
      </c>
      <c r="E4815" t="s">
        <v>4590</v>
      </c>
      <c r="G4815" t="s">
        <v>4590</v>
      </c>
    </row>
    <row r="4816" spans="1:7">
      <c r="A4816" t="s">
        <v>263</v>
      </c>
      <c r="B4816">
        <v>2016</v>
      </c>
      <c r="C4816" t="b">
        <v>0</v>
      </c>
      <c r="D4816">
        <v>58</v>
      </c>
      <c r="E4816" t="s">
        <v>4590</v>
      </c>
      <c r="G4816" t="s">
        <v>4590</v>
      </c>
    </row>
    <row r="4817" spans="1:7">
      <c r="A4817" t="s">
        <v>263</v>
      </c>
      <c r="B4817">
        <v>2016</v>
      </c>
      <c r="C4817" t="b">
        <v>0</v>
      </c>
      <c r="D4817">
        <v>59</v>
      </c>
      <c r="E4817" t="s">
        <v>4590</v>
      </c>
      <c r="G4817" t="s">
        <v>4590</v>
      </c>
    </row>
    <row r="4818" spans="1:7">
      <c r="A4818" t="s">
        <v>263</v>
      </c>
      <c r="B4818">
        <v>2016</v>
      </c>
      <c r="C4818" t="b">
        <v>0</v>
      </c>
      <c r="D4818">
        <v>60</v>
      </c>
      <c r="E4818" t="s">
        <v>4590</v>
      </c>
      <c r="G4818" t="s">
        <v>4590</v>
      </c>
    </row>
    <row r="4819" spans="1:7">
      <c r="A4819" t="s">
        <v>263</v>
      </c>
      <c r="B4819">
        <v>2016</v>
      </c>
      <c r="C4819" t="b">
        <v>0</v>
      </c>
      <c r="D4819">
        <v>61</v>
      </c>
      <c r="E4819" t="s">
        <v>4590</v>
      </c>
      <c r="G4819" t="s">
        <v>4590</v>
      </c>
    </row>
    <row r="4820" spans="1:7">
      <c r="A4820" t="s">
        <v>263</v>
      </c>
      <c r="B4820">
        <v>2016</v>
      </c>
      <c r="C4820" t="b">
        <v>0</v>
      </c>
      <c r="D4820">
        <v>62</v>
      </c>
      <c r="E4820" t="s">
        <v>4590</v>
      </c>
      <c r="G4820" t="s">
        <v>4590</v>
      </c>
    </row>
    <row r="4821" spans="1:7">
      <c r="A4821" t="s">
        <v>263</v>
      </c>
      <c r="B4821">
        <v>2016</v>
      </c>
      <c r="C4821" t="b">
        <v>0</v>
      </c>
      <c r="D4821">
        <v>63</v>
      </c>
      <c r="E4821" t="s">
        <v>4590</v>
      </c>
      <c r="G4821" t="s">
        <v>4590</v>
      </c>
    </row>
    <row r="4822" spans="1:7">
      <c r="A4822" t="s">
        <v>263</v>
      </c>
      <c r="B4822">
        <v>2016</v>
      </c>
      <c r="C4822" t="b">
        <v>0</v>
      </c>
      <c r="D4822">
        <v>64</v>
      </c>
      <c r="E4822" t="s">
        <v>4590</v>
      </c>
      <c r="G4822" t="s">
        <v>4590</v>
      </c>
    </row>
    <row r="4823" spans="1:7">
      <c r="A4823" t="s">
        <v>263</v>
      </c>
      <c r="B4823">
        <v>2016</v>
      </c>
      <c r="C4823" t="b">
        <v>0</v>
      </c>
      <c r="D4823">
        <v>65</v>
      </c>
      <c r="E4823" t="s">
        <v>4590</v>
      </c>
      <c r="G4823" t="s">
        <v>4590</v>
      </c>
    </row>
    <row r="4824" spans="1:7">
      <c r="A4824" t="s">
        <v>263</v>
      </c>
      <c r="B4824">
        <v>2016</v>
      </c>
      <c r="C4824" t="b">
        <v>0</v>
      </c>
      <c r="D4824">
        <v>66</v>
      </c>
      <c r="E4824" t="s">
        <v>4590</v>
      </c>
      <c r="G4824" t="s">
        <v>4590</v>
      </c>
    </row>
    <row r="4825" spans="1:7">
      <c r="A4825" t="s">
        <v>263</v>
      </c>
      <c r="B4825">
        <v>2016</v>
      </c>
      <c r="C4825" t="b">
        <v>0</v>
      </c>
      <c r="D4825">
        <v>67</v>
      </c>
      <c r="E4825" t="s">
        <v>4590</v>
      </c>
      <c r="G4825" t="s">
        <v>4590</v>
      </c>
    </row>
    <row r="4826" spans="1:7">
      <c r="A4826" t="s">
        <v>263</v>
      </c>
      <c r="B4826">
        <v>2016</v>
      </c>
      <c r="C4826" t="b">
        <v>0</v>
      </c>
      <c r="D4826">
        <v>68</v>
      </c>
      <c r="E4826" t="s">
        <v>4590</v>
      </c>
      <c r="G4826" t="s">
        <v>4590</v>
      </c>
    </row>
    <row r="4827" spans="1:7">
      <c r="A4827" t="s">
        <v>263</v>
      </c>
      <c r="B4827">
        <v>2016</v>
      </c>
      <c r="C4827" t="b">
        <v>0</v>
      </c>
      <c r="D4827">
        <v>69</v>
      </c>
      <c r="E4827" t="s">
        <v>4590</v>
      </c>
      <c r="G4827" t="s">
        <v>4590</v>
      </c>
    </row>
    <row r="4828" spans="1:7">
      <c r="A4828" t="s">
        <v>263</v>
      </c>
      <c r="B4828">
        <v>2016</v>
      </c>
      <c r="C4828" t="b">
        <v>0</v>
      </c>
      <c r="D4828">
        <v>70</v>
      </c>
      <c r="E4828" t="s">
        <v>4590</v>
      </c>
      <c r="G4828" t="s">
        <v>4590</v>
      </c>
    </row>
    <row r="4829" spans="1:7">
      <c r="A4829" t="s">
        <v>263</v>
      </c>
      <c r="B4829">
        <v>2016</v>
      </c>
      <c r="C4829" t="b">
        <v>0</v>
      </c>
      <c r="D4829">
        <v>71</v>
      </c>
      <c r="E4829" t="s">
        <v>4590</v>
      </c>
      <c r="G4829" t="s">
        <v>4590</v>
      </c>
    </row>
    <row r="4830" spans="1:7">
      <c r="A4830" t="s">
        <v>263</v>
      </c>
      <c r="B4830">
        <v>2016</v>
      </c>
      <c r="C4830" t="b">
        <v>0</v>
      </c>
      <c r="D4830">
        <v>72</v>
      </c>
      <c r="E4830" t="s">
        <v>4590</v>
      </c>
      <c r="G4830" t="s">
        <v>4590</v>
      </c>
    </row>
    <row r="4831" spans="1:7">
      <c r="A4831" t="s">
        <v>263</v>
      </c>
      <c r="B4831">
        <v>2016</v>
      </c>
      <c r="C4831" t="b">
        <v>0</v>
      </c>
      <c r="D4831">
        <v>73</v>
      </c>
      <c r="E4831" t="s">
        <v>4590</v>
      </c>
      <c r="G4831" t="s">
        <v>4590</v>
      </c>
    </row>
    <row r="4832" spans="1:7">
      <c r="A4832" t="s">
        <v>280</v>
      </c>
      <c r="B4832">
        <v>2013</v>
      </c>
      <c r="C4832" t="b">
        <v>0</v>
      </c>
      <c r="D4832">
        <v>1</v>
      </c>
      <c r="E4832" t="s">
        <v>4590</v>
      </c>
      <c r="G4832" t="s">
        <v>4590</v>
      </c>
    </row>
    <row r="4833" spans="1:7">
      <c r="A4833" t="s">
        <v>280</v>
      </c>
      <c r="B4833">
        <v>2013</v>
      </c>
      <c r="C4833" t="b">
        <v>0</v>
      </c>
      <c r="D4833">
        <v>2</v>
      </c>
      <c r="E4833" t="s">
        <v>4590</v>
      </c>
      <c r="G4833" t="s">
        <v>4590</v>
      </c>
    </row>
    <row r="4834" spans="1:7">
      <c r="A4834" t="s">
        <v>280</v>
      </c>
      <c r="B4834">
        <v>2013</v>
      </c>
      <c r="C4834" t="b">
        <v>0</v>
      </c>
      <c r="D4834">
        <v>3</v>
      </c>
      <c r="E4834" t="s">
        <v>4590</v>
      </c>
      <c r="G4834" t="s">
        <v>4590</v>
      </c>
    </row>
    <row r="4835" spans="1:7">
      <c r="A4835" t="s">
        <v>280</v>
      </c>
      <c r="B4835">
        <v>2013</v>
      </c>
      <c r="C4835" t="b">
        <v>0</v>
      </c>
      <c r="D4835">
        <v>4</v>
      </c>
      <c r="E4835" t="s">
        <v>4590</v>
      </c>
      <c r="G4835" t="s">
        <v>4590</v>
      </c>
    </row>
    <row r="4836" spans="1:7">
      <c r="A4836" t="s">
        <v>280</v>
      </c>
      <c r="B4836">
        <v>2013</v>
      </c>
      <c r="C4836" t="b">
        <v>0</v>
      </c>
      <c r="D4836">
        <v>5</v>
      </c>
      <c r="E4836" t="s">
        <v>4590</v>
      </c>
      <c r="G4836" t="s">
        <v>4590</v>
      </c>
    </row>
    <row r="4837" spans="1:7">
      <c r="A4837" t="s">
        <v>280</v>
      </c>
      <c r="B4837">
        <v>2013</v>
      </c>
      <c r="C4837" t="b">
        <v>0</v>
      </c>
      <c r="D4837">
        <v>6</v>
      </c>
      <c r="E4837" t="s">
        <v>4590</v>
      </c>
      <c r="G4837" t="s">
        <v>4590</v>
      </c>
    </row>
    <row r="4838" spans="1:7">
      <c r="A4838" t="s">
        <v>280</v>
      </c>
      <c r="B4838">
        <v>2013</v>
      </c>
      <c r="C4838" t="b">
        <v>0</v>
      </c>
      <c r="D4838">
        <v>7</v>
      </c>
      <c r="E4838" t="s">
        <v>4590</v>
      </c>
      <c r="G4838" t="s">
        <v>4590</v>
      </c>
    </row>
    <row r="4839" spans="1:7">
      <c r="A4839" t="s">
        <v>280</v>
      </c>
      <c r="B4839">
        <v>2013</v>
      </c>
      <c r="C4839" t="b">
        <v>0</v>
      </c>
      <c r="D4839">
        <v>8</v>
      </c>
      <c r="E4839" t="s">
        <v>4590</v>
      </c>
      <c r="G4839" t="s">
        <v>4590</v>
      </c>
    </row>
    <row r="4840" spans="1:7">
      <c r="A4840" t="s">
        <v>280</v>
      </c>
      <c r="B4840">
        <v>2013</v>
      </c>
      <c r="C4840" t="b">
        <v>0</v>
      </c>
      <c r="D4840">
        <v>9</v>
      </c>
      <c r="E4840" t="s">
        <v>4590</v>
      </c>
      <c r="G4840" t="s">
        <v>4590</v>
      </c>
    </row>
    <row r="4841" spans="1:7">
      <c r="A4841" t="s">
        <v>280</v>
      </c>
      <c r="B4841">
        <v>2013</v>
      </c>
      <c r="C4841" t="b">
        <v>0</v>
      </c>
      <c r="D4841">
        <v>10</v>
      </c>
      <c r="E4841" t="s">
        <v>4590</v>
      </c>
      <c r="G4841" t="s">
        <v>4590</v>
      </c>
    </row>
    <row r="4842" spans="1:7">
      <c r="A4842" t="s">
        <v>280</v>
      </c>
      <c r="B4842">
        <v>2013</v>
      </c>
      <c r="C4842" t="b">
        <v>0</v>
      </c>
      <c r="D4842">
        <v>11</v>
      </c>
      <c r="E4842" t="s">
        <v>4590</v>
      </c>
      <c r="G4842" t="s">
        <v>4590</v>
      </c>
    </row>
    <row r="4843" spans="1:7">
      <c r="A4843" t="s">
        <v>280</v>
      </c>
      <c r="B4843">
        <v>2013</v>
      </c>
      <c r="C4843" t="b">
        <v>0</v>
      </c>
      <c r="D4843">
        <v>12</v>
      </c>
      <c r="E4843" t="s">
        <v>4590</v>
      </c>
      <c r="G4843" t="s">
        <v>4590</v>
      </c>
    </row>
    <row r="4844" spans="1:7">
      <c r="A4844" t="s">
        <v>280</v>
      </c>
      <c r="B4844">
        <v>2013</v>
      </c>
      <c r="C4844" t="b">
        <v>0</v>
      </c>
      <c r="D4844">
        <v>13</v>
      </c>
      <c r="E4844" t="s">
        <v>4590</v>
      </c>
      <c r="G4844" t="s">
        <v>4590</v>
      </c>
    </row>
    <row r="4845" spans="1:7">
      <c r="A4845" t="s">
        <v>280</v>
      </c>
      <c r="B4845">
        <v>2014</v>
      </c>
      <c r="C4845" t="b">
        <v>0</v>
      </c>
      <c r="D4845">
        <v>1</v>
      </c>
      <c r="E4845" t="s">
        <v>4590</v>
      </c>
      <c r="G4845" t="s">
        <v>4590</v>
      </c>
    </row>
    <row r="4846" spans="1:7">
      <c r="A4846" t="s">
        <v>280</v>
      </c>
      <c r="B4846">
        <v>2014</v>
      </c>
      <c r="C4846" t="b">
        <v>0</v>
      </c>
      <c r="D4846">
        <v>2</v>
      </c>
      <c r="E4846" t="s">
        <v>4590</v>
      </c>
      <c r="G4846" t="s">
        <v>4590</v>
      </c>
    </row>
    <row r="4847" spans="1:7">
      <c r="A4847" t="s">
        <v>280</v>
      </c>
      <c r="B4847">
        <v>2014</v>
      </c>
      <c r="C4847" t="b">
        <v>0</v>
      </c>
      <c r="D4847">
        <v>3</v>
      </c>
      <c r="E4847" t="s">
        <v>4590</v>
      </c>
      <c r="G4847" t="s">
        <v>4590</v>
      </c>
    </row>
    <row r="4848" spans="1:7">
      <c r="A4848" t="s">
        <v>280</v>
      </c>
      <c r="B4848">
        <v>2014</v>
      </c>
      <c r="C4848" t="b">
        <v>0</v>
      </c>
      <c r="D4848">
        <v>4</v>
      </c>
      <c r="E4848" t="s">
        <v>4590</v>
      </c>
      <c r="G4848" t="s">
        <v>4590</v>
      </c>
    </row>
    <row r="4849" spans="1:7">
      <c r="A4849" t="s">
        <v>280</v>
      </c>
      <c r="B4849">
        <v>2014</v>
      </c>
      <c r="C4849" t="b">
        <v>0</v>
      </c>
      <c r="D4849">
        <v>5</v>
      </c>
      <c r="E4849" t="s">
        <v>4590</v>
      </c>
      <c r="G4849" t="s">
        <v>4590</v>
      </c>
    </row>
    <row r="4850" spans="1:7">
      <c r="A4850" t="s">
        <v>280</v>
      </c>
      <c r="B4850">
        <v>2014</v>
      </c>
      <c r="C4850" t="b">
        <v>0</v>
      </c>
      <c r="D4850">
        <v>6</v>
      </c>
      <c r="E4850" t="s">
        <v>4590</v>
      </c>
      <c r="G4850" t="s">
        <v>4590</v>
      </c>
    </row>
    <row r="4851" spans="1:7">
      <c r="A4851" t="s">
        <v>280</v>
      </c>
      <c r="B4851">
        <v>2014</v>
      </c>
      <c r="C4851" t="b">
        <v>0</v>
      </c>
      <c r="D4851">
        <v>7</v>
      </c>
      <c r="E4851" t="s">
        <v>4590</v>
      </c>
      <c r="G4851" t="s">
        <v>4590</v>
      </c>
    </row>
    <row r="4852" spans="1:7">
      <c r="A4852" t="s">
        <v>280</v>
      </c>
      <c r="B4852">
        <v>2014</v>
      </c>
      <c r="C4852" t="b">
        <v>0</v>
      </c>
      <c r="D4852">
        <v>8</v>
      </c>
      <c r="E4852" t="s">
        <v>4590</v>
      </c>
      <c r="G4852" t="s">
        <v>4590</v>
      </c>
    </row>
    <row r="4853" spans="1:7">
      <c r="A4853" t="s">
        <v>280</v>
      </c>
      <c r="B4853">
        <v>2014</v>
      </c>
      <c r="C4853" t="b">
        <v>0</v>
      </c>
      <c r="D4853">
        <v>9</v>
      </c>
      <c r="E4853" t="s">
        <v>4590</v>
      </c>
      <c r="G4853" t="s">
        <v>4590</v>
      </c>
    </row>
    <row r="4854" spans="1:7">
      <c r="A4854" t="s">
        <v>280</v>
      </c>
      <c r="B4854">
        <v>2014</v>
      </c>
      <c r="C4854" t="b">
        <v>0</v>
      </c>
      <c r="D4854">
        <v>10</v>
      </c>
      <c r="E4854" t="s">
        <v>4590</v>
      </c>
      <c r="G4854" t="s">
        <v>4590</v>
      </c>
    </row>
    <row r="4855" spans="1:7">
      <c r="A4855" t="s">
        <v>280</v>
      </c>
      <c r="B4855">
        <v>2014</v>
      </c>
      <c r="C4855" t="b">
        <v>0</v>
      </c>
      <c r="D4855">
        <v>11</v>
      </c>
      <c r="E4855" t="s">
        <v>4590</v>
      </c>
      <c r="G4855" t="s">
        <v>4590</v>
      </c>
    </row>
    <row r="4856" spans="1:7">
      <c r="A4856" t="s">
        <v>280</v>
      </c>
      <c r="B4856">
        <v>2014</v>
      </c>
      <c r="C4856" t="b">
        <v>0</v>
      </c>
      <c r="D4856">
        <v>12</v>
      </c>
      <c r="E4856" t="s">
        <v>4590</v>
      </c>
      <c r="G4856" t="s">
        <v>4590</v>
      </c>
    </row>
    <row r="4857" spans="1:7">
      <c r="A4857" t="s">
        <v>280</v>
      </c>
      <c r="B4857">
        <v>2014</v>
      </c>
      <c r="C4857" t="b">
        <v>0</v>
      </c>
      <c r="D4857">
        <v>13</v>
      </c>
      <c r="E4857" t="s">
        <v>4590</v>
      </c>
      <c r="G4857" t="s">
        <v>4590</v>
      </c>
    </row>
    <row r="4858" spans="1:7">
      <c r="A4858" t="s">
        <v>280</v>
      </c>
      <c r="B4858">
        <v>2014</v>
      </c>
      <c r="C4858" t="b">
        <v>0</v>
      </c>
      <c r="D4858">
        <v>14</v>
      </c>
      <c r="E4858" t="s">
        <v>4590</v>
      </c>
      <c r="G4858" t="s">
        <v>4590</v>
      </c>
    </row>
    <row r="4859" spans="1:7">
      <c r="A4859" t="s">
        <v>280</v>
      </c>
      <c r="B4859">
        <v>2014</v>
      </c>
      <c r="C4859" t="b">
        <v>0</v>
      </c>
      <c r="D4859">
        <v>15</v>
      </c>
      <c r="E4859" t="s">
        <v>4590</v>
      </c>
      <c r="G4859" t="s">
        <v>4590</v>
      </c>
    </row>
    <row r="4860" spans="1:7">
      <c r="A4860" t="s">
        <v>280</v>
      </c>
      <c r="B4860">
        <v>2014</v>
      </c>
      <c r="C4860" t="b">
        <v>0</v>
      </c>
      <c r="D4860">
        <v>16</v>
      </c>
      <c r="E4860" t="s">
        <v>4590</v>
      </c>
      <c r="G4860" t="s">
        <v>4590</v>
      </c>
    </row>
    <row r="4861" spans="1:7">
      <c r="A4861" t="s">
        <v>280</v>
      </c>
      <c r="B4861">
        <v>2014</v>
      </c>
      <c r="C4861" t="b">
        <v>0</v>
      </c>
      <c r="D4861">
        <v>17</v>
      </c>
      <c r="E4861" t="s">
        <v>4590</v>
      </c>
      <c r="G4861" t="s">
        <v>4590</v>
      </c>
    </row>
    <row r="4862" spans="1:7">
      <c r="A4862" t="s">
        <v>280</v>
      </c>
      <c r="B4862">
        <v>2014</v>
      </c>
      <c r="C4862" t="b">
        <v>0</v>
      </c>
      <c r="D4862">
        <v>18</v>
      </c>
      <c r="E4862" t="s">
        <v>4590</v>
      </c>
      <c r="G4862" t="s">
        <v>4590</v>
      </c>
    </row>
    <row r="4863" spans="1:7">
      <c r="A4863" t="s">
        <v>280</v>
      </c>
      <c r="B4863">
        <v>2014</v>
      </c>
      <c r="C4863" t="b">
        <v>0</v>
      </c>
      <c r="D4863">
        <v>19</v>
      </c>
      <c r="E4863" t="s">
        <v>4590</v>
      </c>
      <c r="G4863" t="s">
        <v>4590</v>
      </c>
    </row>
    <row r="4864" spans="1:7">
      <c r="A4864" t="s">
        <v>280</v>
      </c>
      <c r="B4864">
        <v>2014</v>
      </c>
      <c r="C4864" t="b">
        <v>0</v>
      </c>
      <c r="D4864">
        <v>20</v>
      </c>
      <c r="E4864" t="s">
        <v>4590</v>
      </c>
      <c r="G4864" t="s">
        <v>4590</v>
      </c>
    </row>
    <row r="4865" spans="1:7">
      <c r="A4865" t="s">
        <v>280</v>
      </c>
      <c r="B4865">
        <v>2014</v>
      </c>
      <c r="C4865" t="b">
        <v>0</v>
      </c>
      <c r="D4865">
        <v>21</v>
      </c>
      <c r="E4865" t="s">
        <v>4590</v>
      </c>
      <c r="G4865" t="s">
        <v>4590</v>
      </c>
    </row>
    <row r="4866" spans="1:7">
      <c r="A4866" t="s">
        <v>280</v>
      </c>
      <c r="B4866">
        <v>2014</v>
      </c>
      <c r="C4866" t="b">
        <v>0</v>
      </c>
      <c r="D4866">
        <v>22</v>
      </c>
      <c r="E4866" t="s">
        <v>4590</v>
      </c>
      <c r="G4866" t="s">
        <v>4590</v>
      </c>
    </row>
    <row r="4867" spans="1:7">
      <c r="A4867" t="s">
        <v>280</v>
      </c>
      <c r="B4867">
        <v>2014</v>
      </c>
      <c r="C4867" t="b">
        <v>0</v>
      </c>
      <c r="D4867">
        <v>23</v>
      </c>
      <c r="E4867" t="s">
        <v>4590</v>
      </c>
      <c r="G4867" t="s">
        <v>4590</v>
      </c>
    </row>
    <row r="4868" spans="1:7">
      <c r="A4868" t="s">
        <v>280</v>
      </c>
      <c r="B4868">
        <v>2014</v>
      </c>
      <c r="C4868" t="b">
        <v>0</v>
      </c>
      <c r="D4868">
        <v>24</v>
      </c>
      <c r="E4868" t="s">
        <v>4590</v>
      </c>
      <c r="G4868" t="s">
        <v>4590</v>
      </c>
    </row>
    <row r="4869" spans="1:7">
      <c r="A4869" t="s">
        <v>280</v>
      </c>
      <c r="B4869">
        <v>2014</v>
      </c>
      <c r="C4869" t="b">
        <v>0</v>
      </c>
      <c r="D4869">
        <v>25</v>
      </c>
      <c r="E4869" t="s">
        <v>4590</v>
      </c>
      <c r="G4869" t="s">
        <v>4590</v>
      </c>
    </row>
    <row r="4870" spans="1:7">
      <c r="A4870" t="s">
        <v>280</v>
      </c>
      <c r="B4870">
        <v>2014</v>
      </c>
      <c r="C4870" t="b">
        <v>0</v>
      </c>
      <c r="D4870">
        <v>26</v>
      </c>
      <c r="E4870" t="s">
        <v>4590</v>
      </c>
      <c r="G4870" t="s">
        <v>4590</v>
      </c>
    </row>
    <row r="4871" spans="1:7">
      <c r="A4871" t="s">
        <v>280</v>
      </c>
      <c r="B4871">
        <v>2014</v>
      </c>
      <c r="C4871" t="b">
        <v>0</v>
      </c>
      <c r="D4871">
        <v>27</v>
      </c>
      <c r="E4871" t="s">
        <v>4590</v>
      </c>
      <c r="G4871" t="s">
        <v>4590</v>
      </c>
    </row>
    <row r="4872" spans="1:7">
      <c r="A4872" t="s">
        <v>280</v>
      </c>
      <c r="B4872">
        <v>2014</v>
      </c>
      <c r="C4872" t="b">
        <v>0</v>
      </c>
      <c r="D4872">
        <v>28</v>
      </c>
      <c r="E4872" t="s">
        <v>4590</v>
      </c>
      <c r="G4872" t="s">
        <v>4590</v>
      </c>
    </row>
    <row r="4873" spans="1:7">
      <c r="A4873" t="s">
        <v>280</v>
      </c>
      <c r="B4873">
        <v>2014</v>
      </c>
      <c r="C4873" t="b">
        <v>0</v>
      </c>
      <c r="D4873">
        <v>29</v>
      </c>
      <c r="E4873" t="s">
        <v>4590</v>
      </c>
      <c r="G4873" t="s">
        <v>4590</v>
      </c>
    </row>
    <row r="4874" spans="1:7">
      <c r="A4874" t="s">
        <v>280</v>
      </c>
      <c r="B4874">
        <v>2014</v>
      </c>
      <c r="C4874" t="b">
        <v>0</v>
      </c>
      <c r="D4874">
        <v>30</v>
      </c>
      <c r="E4874" t="s">
        <v>4590</v>
      </c>
      <c r="G4874" t="s">
        <v>4590</v>
      </c>
    </row>
    <row r="4875" spans="1:7">
      <c r="A4875" t="s">
        <v>280</v>
      </c>
      <c r="B4875">
        <v>2014</v>
      </c>
      <c r="C4875" t="b">
        <v>0</v>
      </c>
      <c r="D4875">
        <v>31</v>
      </c>
      <c r="E4875" t="s">
        <v>4590</v>
      </c>
      <c r="G4875" t="s">
        <v>4590</v>
      </c>
    </row>
    <row r="4876" spans="1:7">
      <c r="A4876" t="s">
        <v>280</v>
      </c>
      <c r="B4876">
        <v>2014</v>
      </c>
      <c r="C4876" t="b">
        <v>0</v>
      </c>
      <c r="D4876">
        <v>32</v>
      </c>
      <c r="E4876" t="s">
        <v>4590</v>
      </c>
      <c r="G4876" t="s">
        <v>4590</v>
      </c>
    </row>
    <row r="4877" spans="1:7">
      <c r="A4877" t="s">
        <v>280</v>
      </c>
      <c r="B4877">
        <v>2014</v>
      </c>
      <c r="C4877" t="b">
        <v>0</v>
      </c>
      <c r="D4877">
        <v>33</v>
      </c>
      <c r="E4877" t="s">
        <v>4590</v>
      </c>
      <c r="G4877" t="s">
        <v>4590</v>
      </c>
    </row>
    <row r="4878" spans="1:7">
      <c r="A4878" t="s">
        <v>280</v>
      </c>
      <c r="B4878">
        <v>2014</v>
      </c>
      <c r="C4878" t="b">
        <v>0</v>
      </c>
      <c r="D4878">
        <v>34</v>
      </c>
      <c r="E4878" t="s">
        <v>4590</v>
      </c>
      <c r="G4878" t="s">
        <v>4590</v>
      </c>
    </row>
    <row r="4879" spans="1:7">
      <c r="A4879" t="s">
        <v>280</v>
      </c>
      <c r="B4879">
        <v>2014</v>
      </c>
      <c r="C4879" t="b">
        <v>0</v>
      </c>
      <c r="D4879">
        <v>35</v>
      </c>
      <c r="E4879" t="s">
        <v>4590</v>
      </c>
      <c r="G4879" t="s">
        <v>4590</v>
      </c>
    </row>
    <row r="4880" spans="1:7">
      <c r="A4880" t="s">
        <v>280</v>
      </c>
      <c r="B4880">
        <v>2014</v>
      </c>
      <c r="C4880" t="b">
        <v>0</v>
      </c>
      <c r="D4880">
        <v>36</v>
      </c>
      <c r="E4880" t="s">
        <v>4590</v>
      </c>
      <c r="G4880" t="s">
        <v>4590</v>
      </c>
    </row>
    <row r="4881" spans="1:7">
      <c r="A4881" t="s">
        <v>280</v>
      </c>
      <c r="B4881">
        <v>2014</v>
      </c>
      <c r="C4881" t="b">
        <v>0</v>
      </c>
      <c r="D4881">
        <v>37</v>
      </c>
      <c r="E4881" t="s">
        <v>4590</v>
      </c>
      <c r="G4881" t="s">
        <v>4590</v>
      </c>
    </row>
    <row r="4882" spans="1:7">
      <c r="A4882" t="s">
        <v>280</v>
      </c>
      <c r="B4882">
        <v>2014</v>
      </c>
      <c r="C4882" t="b">
        <v>0</v>
      </c>
      <c r="D4882">
        <v>38</v>
      </c>
      <c r="E4882" t="s">
        <v>4590</v>
      </c>
      <c r="G4882" t="s">
        <v>4590</v>
      </c>
    </row>
    <row r="4883" spans="1:7">
      <c r="A4883" t="s">
        <v>280</v>
      </c>
      <c r="B4883">
        <v>2014</v>
      </c>
      <c r="C4883" t="b">
        <v>0</v>
      </c>
      <c r="D4883">
        <v>39</v>
      </c>
      <c r="E4883" t="s">
        <v>4590</v>
      </c>
      <c r="G4883" t="s">
        <v>4590</v>
      </c>
    </row>
    <row r="4884" spans="1:7">
      <c r="A4884" t="s">
        <v>280</v>
      </c>
      <c r="B4884">
        <v>2014</v>
      </c>
      <c r="C4884" t="b">
        <v>0</v>
      </c>
      <c r="D4884">
        <v>40</v>
      </c>
      <c r="E4884" t="s">
        <v>4590</v>
      </c>
      <c r="G4884" t="s">
        <v>4590</v>
      </c>
    </row>
    <row r="4885" spans="1:7">
      <c r="A4885" t="s">
        <v>280</v>
      </c>
      <c r="B4885">
        <v>2014</v>
      </c>
      <c r="C4885" t="b">
        <v>0</v>
      </c>
      <c r="D4885">
        <v>41</v>
      </c>
      <c r="E4885" t="s">
        <v>4590</v>
      </c>
      <c r="G4885" t="s">
        <v>4590</v>
      </c>
    </row>
    <row r="4886" spans="1:7">
      <c r="A4886" t="s">
        <v>280</v>
      </c>
      <c r="B4886">
        <v>2014</v>
      </c>
      <c r="C4886" t="b">
        <v>0</v>
      </c>
      <c r="D4886">
        <v>42</v>
      </c>
      <c r="E4886" t="s">
        <v>4590</v>
      </c>
      <c r="G4886" t="s">
        <v>4590</v>
      </c>
    </row>
    <row r="4887" spans="1:7">
      <c r="A4887" t="s">
        <v>280</v>
      </c>
      <c r="B4887">
        <v>2014</v>
      </c>
      <c r="C4887" t="b">
        <v>0</v>
      </c>
      <c r="D4887">
        <v>43</v>
      </c>
      <c r="E4887" t="s">
        <v>4590</v>
      </c>
      <c r="G4887" t="s">
        <v>4590</v>
      </c>
    </row>
    <row r="4888" spans="1:7">
      <c r="A4888" t="s">
        <v>280</v>
      </c>
      <c r="B4888">
        <v>2014</v>
      </c>
      <c r="C4888" t="b">
        <v>0</v>
      </c>
      <c r="D4888">
        <v>44</v>
      </c>
      <c r="E4888" t="s">
        <v>4590</v>
      </c>
      <c r="G4888" t="s">
        <v>4590</v>
      </c>
    </row>
    <row r="4889" spans="1:7">
      <c r="A4889" t="s">
        <v>280</v>
      </c>
      <c r="B4889">
        <v>2014</v>
      </c>
      <c r="C4889" t="b">
        <v>0</v>
      </c>
      <c r="D4889">
        <v>45</v>
      </c>
      <c r="E4889" t="s">
        <v>4590</v>
      </c>
      <c r="G4889" t="s">
        <v>4590</v>
      </c>
    </row>
    <row r="4890" spans="1:7">
      <c r="A4890" t="s">
        <v>280</v>
      </c>
      <c r="B4890">
        <v>2014</v>
      </c>
      <c r="C4890" t="b">
        <v>0</v>
      </c>
      <c r="D4890">
        <v>46</v>
      </c>
      <c r="E4890" t="s">
        <v>4590</v>
      </c>
      <c r="G4890" t="s">
        <v>4590</v>
      </c>
    </row>
    <row r="4891" spans="1:7">
      <c r="A4891" t="s">
        <v>280</v>
      </c>
      <c r="B4891">
        <v>2014</v>
      </c>
      <c r="C4891" t="b">
        <v>0</v>
      </c>
      <c r="D4891">
        <v>47</v>
      </c>
      <c r="E4891" t="s">
        <v>4590</v>
      </c>
      <c r="G4891" t="s">
        <v>4590</v>
      </c>
    </row>
    <row r="4892" spans="1:7">
      <c r="A4892" t="s">
        <v>280</v>
      </c>
      <c r="B4892">
        <v>2014</v>
      </c>
      <c r="C4892" t="b">
        <v>0</v>
      </c>
      <c r="D4892">
        <v>48</v>
      </c>
      <c r="E4892" t="s">
        <v>4590</v>
      </c>
      <c r="G4892" t="s">
        <v>4590</v>
      </c>
    </row>
    <row r="4893" spans="1:7">
      <c r="A4893" t="s">
        <v>280</v>
      </c>
      <c r="B4893">
        <v>2014</v>
      </c>
      <c r="C4893" t="b">
        <v>0</v>
      </c>
      <c r="D4893">
        <v>49</v>
      </c>
      <c r="E4893" t="s">
        <v>4590</v>
      </c>
      <c r="G4893" t="s">
        <v>4590</v>
      </c>
    </row>
    <row r="4894" spans="1:7">
      <c r="A4894" t="s">
        <v>280</v>
      </c>
      <c r="B4894">
        <v>2014</v>
      </c>
      <c r="C4894" t="b">
        <v>0</v>
      </c>
      <c r="D4894">
        <v>50</v>
      </c>
      <c r="E4894" t="s">
        <v>4590</v>
      </c>
      <c r="G4894" t="s">
        <v>4590</v>
      </c>
    </row>
    <row r="4895" spans="1:7">
      <c r="A4895" t="s">
        <v>280</v>
      </c>
      <c r="B4895">
        <v>2014</v>
      </c>
      <c r="C4895" t="b">
        <v>0</v>
      </c>
      <c r="D4895">
        <v>51</v>
      </c>
      <c r="E4895" t="s">
        <v>4590</v>
      </c>
      <c r="G4895" t="s">
        <v>4590</v>
      </c>
    </row>
    <row r="4896" spans="1:7">
      <c r="A4896" t="s">
        <v>280</v>
      </c>
      <c r="B4896">
        <v>2014</v>
      </c>
      <c r="C4896" t="b">
        <v>0</v>
      </c>
      <c r="D4896">
        <v>52</v>
      </c>
      <c r="E4896" t="s">
        <v>4590</v>
      </c>
      <c r="G4896" t="s">
        <v>4590</v>
      </c>
    </row>
    <row r="4897" spans="1:7">
      <c r="A4897" t="s">
        <v>280</v>
      </c>
      <c r="B4897">
        <v>2014</v>
      </c>
      <c r="C4897" t="b">
        <v>0</v>
      </c>
      <c r="D4897">
        <v>53</v>
      </c>
      <c r="E4897" t="s">
        <v>4590</v>
      </c>
      <c r="G4897" t="s">
        <v>4590</v>
      </c>
    </row>
    <row r="4898" spans="1:7">
      <c r="A4898" t="s">
        <v>280</v>
      </c>
      <c r="B4898">
        <v>2014</v>
      </c>
      <c r="C4898" t="b">
        <v>0</v>
      </c>
      <c r="D4898">
        <v>54</v>
      </c>
      <c r="E4898" t="s">
        <v>4590</v>
      </c>
      <c r="G4898" t="s">
        <v>4590</v>
      </c>
    </row>
    <row r="4899" spans="1:7">
      <c r="A4899" t="s">
        <v>280</v>
      </c>
      <c r="B4899">
        <v>2014</v>
      </c>
      <c r="C4899" t="b">
        <v>0</v>
      </c>
      <c r="D4899">
        <v>55</v>
      </c>
      <c r="E4899" t="s">
        <v>4590</v>
      </c>
      <c r="G4899" t="s">
        <v>4590</v>
      </c>
    </row>
    <row r="4900" spans="1:7">
      <c r="A4900" t="s">
        <v>280</v>
      </c>
      <c r="B4900">
        <v>2014</v>
      </c>
      <c r="C4900" t="b">
        <v>0</v>
      </c>
      <c r="D4900">
        <v>56</v>
      </c>
      <c r="E4900" t="s">
        <v>4590</v>
      </c>
      <c r="G4900" t="s">
        <v>4590</v>
      </c>
    </row>
    <row r="4901" spans="1:7">
      <c r="A4901" t="s">
        <v>280</v>
      </c>
      <c r="B4901">
        <v>2014</v>
      </c>
      <c r="C4901" t="b">
        <v>0</v>
      </c>
      <c r="D4901">
        <v>57</v>
      </c>
      <c r="E4901" t="s">
        <v>4590</v>
      </c>
      <c r="G4901" t="s">
        <v>4590</v>
      </c>
    </row>
    <row r="4902" spans="1:7">
      <c r="A4902" t="s">
        <v>280</v>
      </c>
      <c r="B4902">
        <v>2014</v>
      </c>
      <c r="C4902" t="b">
        <v>0</v>
      </c>
      <c r="D4902">
        <v>58</v>
      </c>
      <c r="E4902" t="s">
        <v>4590</v>
      </c>
      <c r="G4902" t="s">
        <v>4590</v>
      </c>
    </row>
    <row r="4903" spans="1:7">
      <c r="A4903" t="s">
        <v>280</v>
      </c>
      <c r="B4903">
        <v>2014</v>
      </c>
      <c r="C4903" t="b">
        <v>0</v>
      </c>
      <c r="D4903">
        <v>59</v>
      </c>
      <c r="E4903" t="s">
        <v>4590</v>
      </c>
      <c r="G4903" t="s">
        <v>4590</v>
      </c>
    </row>
    <row r="4904" spans="1:7">
      <c r="A4904" t="s">
        <v>280</v>
      </c>
      <c r="B4904">
        <v>2014</v>
      </c>
      <c r="C4904" t="b">
        <v>0</v>
      </c>
      <c r="D4904">
        <v>60</v>
      </c>
      <c r="E4904" t="s">
        <v>4590</v>
      </c>
      <c r="G4904" t="s">
        <v>4590</v>
      </c>
    </row>
    <row r="4905" spans="1:7">
      <c r="A4905" t="s">
        <v>280</v>
      </c>
      <c r="B4905">
        <v>2014</v>
      </c>
      <c r="C4905" t="b">
        <v>0</v>
      </c>
      <c r="D4905">
        <v>61</v>
      </c>
      <c r="E4905" t="s">
        <v>4590</v>
      </c>
      <c r="G4905" t="s">
        <v>4590</v>
      </c>
    </row>
    <row r="4906" spans="1:7">
      <c r="A4906" t="s">
        <v>280</v>
      </c>
      <c r="B4906">
        <v>2014</v>
      </c>
      <c r="C4906" t="b">
        <v>0</v>
      </c>
      <c r="D4906">
        <v>62</v>
      </c>
      <c r="E4906" t="s">
        <v>4590</v>
      </c>
      <c r="G4906" t="s">
        <v>4590</v>
      </c>
    </row>
    <row r="4907" spans="1:7">
      <c r="A4907" t="s">
        <v>280</v>
      </c>
      <c r="B4907">
        <v>2014</v>
      </c>
      <c r="C4907" t="b">
        <v>0</v>
      </c>
      <c r="D4907">
        <v>63</v>
      </c>
      <c r="E4907" t="s">
        <v>4590</v>
      </c>
      <c r="G4907" t="s">
        <v>4590</v>
      </c>
    </row>
    <row r="4908" spans="1:7">
      <c r="A4908" t="s">
        <v>280</v>
      </c>
      <c r="B4908">
        <v>2014</v>
      </c>
      <c r="C4908" t="b">
        <v>0</v>
      </c>
      <c r="D4908">
        <v>64</v>
      </c>
      <c r="E4908" t="s">
        <v>4590</v>
      </c>
      <c r="G4908" t="s">
        <v>4590</v>
      </c>
    </row>
    <row r="4909" spans="1:7">
      <c r="A4909" t="s">
        <v>280</v>
      </c>
      <c r="B4909">
        <v>2014</v>
      </c>
      <c r="C4909" t="b">
        <v>0</v>
      </c>
      <c r="D4909">
        <v>65</v>
      </c>
      <c r="E4909" t="s">
        <v>4590</v>
      </c>
      <c r="G4909" t="s">
        <v>4590</v>
      </c>
    </row>
    <row r="4910" spans="1:7">
      <c r="A4910" t="s">
        <v>280</v>
      </c>
      <c r="B4910">
        <v>2014</v>
      </c>
      <c r="C4910" t="b">
        <v>0</v>
      </c>
      <c r="D4910">
        <v>66</v>
      </c>
      <c r="E4910" t="s">
        <v>4590</v>
      </c>
      <c r="G4910" t="s">
        <v>4590</v>
      </c>
    </row>
    <row r="4911" spans="1:7">
      <c r="A4911" t="s">
        <v>280</v>
      </c>
      <c r="B4911">
        <v>2014</v>
      </c>
      <c r="C4911" t="b">
        <v>0</v>
      </c>
      <c r="D4911">
        <v>67</v>
      </c>
      <c r="E4911" t="s">
        <v>4590</v>
      </c>
      <c r="G4911" t="s">
        <v>4590</v>
      </c>
    </row>
    <row r="4912" spans="1:7">
      <c r="A4912" t="s">
        <v>280</v>
      </c>
      <c r="B4912">
        <v>2014</v>
      </c>
      <c r="C4912" t="b">
        <v>0</v>
      </c>
      <c r="D4912">
        <v>68</v>
      </c>
      <c r="E4912" t="s">
        <v>4590</v>
      </c>
      <c r="G4912" t="s">
        <v>4590</v>
      </c>
    </row>
    <row r="4913" spans="1:7">
      <c r="A4913" t="s">
        <v>280</v>
      </c>
      <c r="B4913">
        <v>2014</v>
      </c>
      <c r="C4913" t="b">
        <v>0</v>
      </c>
      <c r="D4913">
        <v>69</v>
      </c>
      <c r="E4913" t="s">
        <v>4590</v>
      </c>
      <c r="G4913" t="s">
        <v>4590</v>
      </c>
    </row>
    <row r="4914" spans="1:7">
      <c r="A4914" t="s">
        <v>280</v>
      </c>
      <c r="B4914">
        <v>2014</v>
      </c>
      <c r="C4914" t="b">
        <v>0</v>
      </c>
      <c r="D4914">
        <v>70</v>
      </c>
      <c r="E4914" t="s">
        <v>4590</v>
      </c>
      <c r="G4914" t="s">
        <v>4590</v>
      </c>
    </row>
    <row r="4915" spans="1:7">
      <c r="A4915" t="s">
        <v>280</v>
      </c>
      <c r="B4915">
        <v>2014</v>
      </c>
      <c r="C4915" t="b">
        <v>0</v>
      </c>
      <c r="D4915">
        <v>71</v>
      </c>
      <c r="E4915" t="s">
        <v>4590</v>
      </c>
      <c r="G4915" t="s">
        <v>4590</v>
      </c>
    </row>
    <row r="4916" spans="1:7">
      <c r="A4916" t="s">
        <v>280</v>
      </c>
      <c r="B4916">
        <v>2014</v>
      </c>
      <c r="C4916" t="b">
        <v>0</v>
      </c>
      <c r="D4916">
        <v>72</v>
      </c>
      <c r="E4916" t="s">
        <v>4590</v>
      </c>
      <c r="G4916" t="s">
        <v>4590</v>
      </c>
    </row>
    <row r="4917" spans="1:7">
      <c r="A4917" t="s">
        <v>280</v>
      </c>
      <c r="B4917">
        <v>2014</v>
      </c>
      <c r="C4917" t="b">
        <v>0</v>
      </c>
      <c r="D4917">
        <v>73</v>
      </c>
      <c r="E4917" t="s">
        <v>4590</v>
      </c>
      <c r="G4917" t="s">
        <v>4590</v>
      </c>
    </row>
    <row r="4918" spans="1:7">
      <c r="A4918" t="s">
        <v>280</v>
      </c>
      <c r="B4918">
        <v>2015</v>
      </c>
      <c r="C4918" t="b">
        <v>0</v>
      </c>
      <c r="D4918">
        <v>1</v>
      </c>
      <c r="E4918" t="s">
        <v>4590</v>
      </c>
      <c r="F4918" t="s">
        <v>8111</v>
      </c>
      <c r="G4918" t="s">
        <v>4590</v>
      </c>
    </row>
    <row r="4919" spans="1:7">
      <c r="A4919" t="s">
        <v>280</v>
      </c>
      <c r="B4919">
        <v>2015</v>
      </c>
      <c r="C4919" t="b">
        <v>0</v>
      </c>
      <c r="D4919">
        <v>2</v>
      </c>
      <c r="E4919" t="s">
        <v>4590</v>
      </c>
      <c r="G4919" t="s">
        <v>4590</v>
      </c>
    </row>
    <row r="4920" spans="1:7">
      <c r="A4920" t="s">
        <v>280</v>
      </c>
      <c r="B4920">
        <v>2015</v>
      </c>
      <c r="C4920" t="b">
        <v>0</v>
      </c>
      <c r="D4920">
        <v>3</v>
      </c>
      <c r="E4920" t="s">
        <v>4590</v>
      </c>
      <c r="G4920" t="s">
        <v>4590</v>
      </c>
    </row>
    <row r="4921" spans="1:7">
      <c r="A4921" t="s">
        <v>280</v>
      </c>
      <c r="B4921">
        <v>2015</v>
      </c>
      <c r="C4921" t="b">
        <v>0</v>
      </c>
      <c r="D4921">
        <v>4</v>
      </c>
      <c r="E4921" t="s">
        <v>4590</v>
      </c>
      <c r="G4921" t="s">
        <v>4590</v>
      </c>
    </row>
    <row r="4922" spans="1:7">
      <c r="A4922" t="s">
        <v>280</v>
      </c>
      <c r="B4922">
        <v>2015</v>
      </c>
      <c r="C4922" t="b">
        <v>0</v>
      </c>
      <c r="D4922">
        <v>5</v>
      </c>
      <c r="E4922" t="s">
        <v>4590</v>
      </c>
      <c r="G4922" t="s">
        <v>4590</v>
      </c>
    </row>
    <row r="4923" spans="1:7">
      <c r="A4923" t="s">
        <v>280</v>
      </c>
      <c r="B4923">
        <v>2015</v>
      </c>
      <c r="C4923" t="b">
        <v>0</v>
      </c>
      <c r="D4923">
        <v>6</v>
      </c>
      <c r="E4923" t="s">
        <v>4590</v>
      </c>
      <c r="G4923" t="s">
        <v>4590</v>
      </c>
    </row>
    <row r="4924" spans="1:7">
      <c r="A4924" t="s">
        <v>280</v>
      </c>
      <c r="B4924">
        <v>2015</v>
      </c>
      <c r="C4924" t="b">
        <v>0</v>
      </c>
      <c r="D4924">
        <v>7</v>
      </c>
      <c r="E4924" t="s">
        <v>4590</v>
      </c>
      <c r="G4924" t="s">
        <v>4590</v>
      </c>
    </row>
    <row r="4925" spans="1:7">
      <c r="A4925" t="s">
        <v>280</v>
      </c>
      <c r="B4925">
        <v>2015</v>
      </c>
      <c r="C4925" t="b">
        <v>0</v>
      </c>
      <c r="D4925">
        <v>8</v>
      </c>
      <c r="E4925" t="s">
        <v>4590</v>
      </c>
      <c r="G4925" t="s">
        <v>4590</v>
      </c>
    </row>
    <row r="4926" spans="1:7">
      <c r="A4926" t="s">
        <v>280</v>
      </c>
      <c r="B4926">
        <v>2015</v>
      </c>
      <c r="C4926" t="b">
        <v>0</v>
      </c>
      <c r="D4926">
        <v>9</v>
      </c>
      <c r="E4926" t="s">
        <v>4590</v>
      </c>
      <c r="G4926" t="s">
        <v>4590</v>
      </c>
    </row>
    <row r="4927" spans="1:7">
      <c r="A4927" t="s">
        <v>280</v>
      </c>
      <c r="B4927">
        <v>2015</v>
      </c>
      <c r="C4927" t="b">
        <v>0</v>
      </c>
      <c r="D4927">
        <v>10</v>
      </c>
      <c r="E4927" t="s">
        <v>4590</v>
      </c>
      <c r="F4927" t="s">
        <v>8112</v>
      </c>
      <c r="G4927" t="s">
        <v>4590</v>
      </c>
    </row>
    <row r="4928" spans="1:7">
      <c r="A4928" t="s">
        <v>280</v>
      </c>
      <c r="B4928">
        <v>2015</v>
      </c>
      <c r="C4928" t="b">
        <v>0</v>
      </c>
      <c r="D4928">
        <v>11</v>
      </c>
      <c r="E4928" t="s">
        <v>4590</v>
      </c>
      <c r="G4928" t="s">
        <v>4590</v>
      </c>
    </row>
    <row r="4929" spans="1:7">
      <c r="A4929" t="s">
        <v>280</v>
      </c>
      <c r="B4929">
        <v>2015</v>
      </c>
      <c r="C4929" t="b">
        <v>0</v>
      </c>
      <c r="D4929">
        <v>12</v>
      </c>
      <c r="E4929" t="s">
        <v>4590</v>
      </c>
      <c r="G4929" t="s">
        <v>4590</v>
      </c>
    </row>
    <row r="4930" spans="1:7">
      <c r="A4930" t="s">
        <v>280</v>
      </c>
      <c r="B4930">
        <v>2015</v>
      </c>
      <c r="C4930" t="b">
        <v>0</v>
      </c>
      <c r="D4930">
        <v>13</v>
      </c>
      <c r="E4930" t="s">
        <v>4590</v>
      </c>
      <c r="G4930" t="s">
        <v>4590</v>
      </c>
    </row>
    <row r="4931" spans="1:7">
      <c r="A4931" t="s">
        <v>280</v>
      </c>
      <c r="B4931">
        <v>2015</v>
      </c>
      <c r="C4931" t="b">
        <v>0</v>
      </c>
      <c r="D4931">
        <v>14</v>
      </c>
      <c r="E4931" t="s">
        <v>4590</v>
      </c>
      <c r="G4931" t="s">
        <v>4590</v>
      </c>
    </row>
    <row r="4932" spans="1:7">
      <c r="A4932" t="s">
        <v>280</v>
      </c>
      <c r="B4932">
        <v>2015</v>
      </c>
      <c r="C4932" t="b">
        <v>0</v>
      </c>
      <c r="D4932">
        <v>15</v>
      </c>
      <c r="E4932" t="s">
        <v>4590</v>
      </c>
      <c r="G4932" t="s">
        <v>4590</v>
      </c>
    </row>
    <row r="4933" spans="1:7">
      <c r="A4933" t="s">
        <v>280</v>
      </c>
      <c r="B4933">
        <v>2015</v>
      </c>
      <c r="C4933" t="b">
        <v>0</v>
      </c>
      <c r="D4933">
        <v>16</v>
      </c>
      <c r="E4933" t="s">
        <v>4590</v>
      </c>
      <c r="G4933" t="s">
        <v>4590</v>
      </c>
    </row>
    <row r="4934" spans="1:7">
      <c r="A4934" t="s">
        <v>280</v>
      </c>
      <c r="B4934">
        <v>2015</v>
      </c>
      <c r="C4934" t="b">
        <v>0</v>
      </c>
      <c r="D4934">
        <v>17</v>
      </c>
      <c r="E4934" t="s">
        <v>4590</v>
      </c>
      <c r="G4934" t="s">
        <v>4590</v>
      </c>
    </row>
    <row r="4935" spans="1:7">
      <c r="A4935" t="s">
        <v>280</v>
      </c>
      <c r="B4935">
        <v>2015</v>
      </c>
      <c r="C4935" t="b">
        <v>0</v>
      </c>
      <c r="D4935">
        <v>18</v>
      </c>
      <c r="E4935" t="s">
        <v>4590</v>
      </c>
      <c r="G4935" t="s">
        <v>4590</v>
      </c>
    </row>
    <row r="4936" spans="1:7">
      <c r="A4936" t="s">
        <v>280</v>
      </c>
      <c r="B4936">
        <v>2015</v>
      </c>
      <c r="C4936" t="b">
        <v>0</v>
      </c>
      <c r="D4936">
        <v>19</v>
      </c>
      <c r="E4936" t="s">
        <v>4590</v>
      </c>
      <c r="G4936" t="s">
        <v>4590</v>
      </c>
    </row>
    <row r="4937" spans="1:7">
      <c r="A4937" t="s">
        <v>280</v>
      </c>
      <c r="B4937">
        <v>2015</v>
      </c>
      <c r="C4937" t="b">
        <v>0</v>
      </c>
      <c r="D4937">
        <v>20</v>
      </c>
      <c r="E4937" t="s">
        <v>4590</v>
      </c>
      <c r="G4937" t="s">
        <v>4590</v>
      </c>
    </row>
    <row r="4938" spans="1:7">
      <c r="A4938" t="s">
        <v>280</v>
      </c>
      <c r="B4938">
        <v>2015</v>
      </c>
      <c r="C4938" t="b">
        <v>0</v>
      </c>
      <c r="D4938">
        <v>21</v>
      </c>
      <c r="E4938" t="s">
        <v>4590</v>
      </c>
      <c r="G4938" t="s">
        <v>4590</v>
      </c>
    </row>
    <row r="4939" spans="1:7">
      <c r="A4939" t="s">
        <v>280</v>
      </c>
      <c r="B4939">
        <v>2015</v>
      </c>
      <c r="C4939" t="b">
        <v>0</v>
      </c>
      <c r="D4939">
        <v>22</v>
      </c>
      <c r="E4939" t="s">
        <v>4590</v>
      </c>
      <c r="G4939" t="s">
        <v>4590</v>
      </c>
    </row>
    <row r="4940" spans="1:7">
      <c r="A4940" t="s">
        <v>280</v>
      </c>
      <c r="B4940">
        <v>2015</v>
      </c>
      <c r="C4940" t="b">
        <v>0</v>
      </c>
      <c r="D4940">
        <v>23</v>
      </c>
      <c r="E4940" t="s">
        <v>4590</v>
      </c>
      <c r="F4940" t="s">
        <v>8113</v>
      </c>
      <c r="G4940" t="s">
        <v>4590</v>
      </c>
    </row>
    <row r="4941" spans="1:7">
      <c r="A4941" t="s">
        <v>280</v>
      </c>
      <c r="B4941">
        <v>2015</v>
      </c>
      <c r="C4941" t="b">
        <v>0</v>
      </c>
      <c r="D4941">
        <v>24</v>
      </c>
      <c r="E4941" t="s">
        <v>4590</v>
      </c>
      <c r="G4941" t="s">
        <v>4590</v>
      </c>
    </row>
    <row r="4942" spans="1:7">
      <c r="A4942" t="s">
        <v>280</v>
      </c>
      <c r="B4942">
        <v>2015</v>
      </c>
      <c r="C4942" t="b">
        <v>0</v>
      </c>
      <c r="D4942">
        <v>25</v>
      </c>
      <c r="E4942" t="s">
        <v>4590</v>
      </c>
      <c r="G4942" t="s">
        <v>4590</v>
      </c>
    </row>
    <row r="4943" spans="1:7">
      <c r="A4943" t="s">
        <v>280</v>
      </c>
      <c r="B4943">
        <v>2015</v>
      </c>
      <c r="C4943" t="b">
        <v>0</v>
      </c>
      <c r="D4943">
        <v>26</v>
      </c>
      <c r="E4943" t="s">
        <v>4590</v>
      </c>
      <c r="G4943" t="s">
        <v>4590</v>
      </c>
    </row>
    <row r="4944" spans="1:7">
      <c r="A4944" t="s">
        <v>280</v>
      </c>
      <c r="B4944">
        <v>2015</v>
      </c>
      <c r="C4944" t="b">
        <v>0</v>
      </c>
      <c r="D4944">
        <v>27</v>
      </c>
      <c r="E4944" t="s">
        <v>4590</v>
      </c>
      <c r="G4944" t="s">
        <v>4590</v>
      </c>
    </row>
    <row r="4945" spans="1:7">
      <c r="A4945" t="s">
        <v>280</v>
      </c>
      <c r="B4945">
        <v>2015</v>
      </c>
      <c r="C4945" t="b">
        <v>0</v>
      </c>
      <c r="D4945">
        <v>28</v>
      </c>
      <c r="E4945" t="s">
        <v>4590</v>
      </c>
      <c r="G4945" t="s">
        <v>4590</v>
      </c>
    </row>
    <row r="4946" spans="1:7">
      <c r="A4946" t="s">
        <v>280</v>
      </c>
      <c r="B4946">
        <v>2015</v>
      </c>
      <c r="C4946" t="b">
        <v>0</v>
      </c>
      <c r="D4946">
        <v>29</v>
      </c>
      <c r="E4946" t="s">
        <v>4590</v>
      </c>
      <c r="G4946" t="s">
        <v>4590</v>
      </c>
    </row>
    <row r="4947" spans="1:7">
      <c r="A4947" t="s">
        <v>280</v>
      </c>
      <c r="B4947">
        <v>2015</v>
      </c>
      <c r="C4947" t="b">
        <v>0</v>
      </c>
      <c r="D4947">
        <v>30</v>
      </c>
      <c r="E4947" t="s">
        <v>4590</v>
      </c>
      <c r="G4947" t="s">
        <v>4590</v>
      </c>
    </row>
    <row r="4948" spans="1:7">
      <c r="A4948" t="s">
        <v>280</v>
      </c>
      <c r="B4948">
        <v>2015</v>
      </c>
      <c r="C4948" t="b">
        <v>0</v>
      </c>
      <c r="D4948">
        <v>31</v>
      </c>
      <c r="E4948" t="s">
        <v>4590</v>
      </c>
      <c r="G4948" t="s">
        <v>4590</v>
      </c>
    </row>
    <row r="4949" spans="1:7">
      <c r="A4949" t="s">
        <v>280</v>
      </c>
      <c r="B4949">
        <v>2015</v>
      </c>
      <c r="C4949" t="b">
        <v>0</v>
      </c>
      <c r="D4949">
        <v>32</v>
      </c>
      <c r="E4949" t="s">
        <v>4590</v>
      </c>
      <c r="G4949" t="s">
        <v>4590</v>
      </c>
    </row>
    <row r="4950" spans="1:7">
      <c r="A4950" t="s">
        <v>280</v>
      </c>
      <c r="B4950">
        <v>2015</v>
      </c>
      <c r="C4950" t="b">
        <v>0</v>
      </c>
      <c r="D4950">
        <v>33</v>
      </c>
      <c r="E4950" t="s">
        <v>4590</v>
      </c>
      <c r="G4950" t="s">
        <v>4590</v>
      </c>
    </row>
    <row r="4951" spans="1:7">
      <c r="A4951" t="s">
        <v>280</v>
      </c>
      <c r="B4951">
        <v>2015</v>
      </c>
      <c r="C4951" t="b">
        <v>0</v>
      </c>
      <c r="D4951">
        <v>34</v>
      </c>
      <c r="E4951" t="s">
        <v>4590</v>
      </c>
      <c r="G4951" t="s">
        <v>4590</v>
      </c>
    </row>
    <row r="4952" spans="1:7">
      <c r="A4952" t="s">
        <v>280</v>
      </c>
      <c r="B4952">
        <v>2015</v>
      </c>
      <c r="C4952" t="b">
        <v>0</v>
      </c>
      <c r="D4952">
        <v>35</v>
      </c>
      <c r="E4952" t="s">
        <v>4590</v>
      </c>
      <c r="G4952" t="s">
        <v>4590</v>
      </c>
    </row>
    <row r="4953" spans="1:7">
      <c r="A4953" t="s">
        <v>280</v>
      </c>
      <c r="B4953">
        <v>2015</v>
      </c>
      <c r="C4953" t="b">
        <v>0</v>
      </c>
      <c r="D4953">
        <v>36</v>
      </c>
      <c r="E4953" t="s">
        <v>4590</v>
      </c>
      <c r="G4953" t="s">
        <v>4590</v>
      </c>
    </row>
    <row r="4954" spans="1:7">
      <c r="A4954" t="s">
        <v>280</v>
      </c>
      <c r="B4954">
        <v>2015</v>
      </c>
      <c r="C4954" t="b">
        <v>0</v>
      </c>
      <c r="D4954">
        <v>37</v>
      </c>
      <c r="E4954" t="s">
        <v>4590</v>
      </c>
      <c r="G4954" t="s">
        <v>4590</v>
      </c>
    </row>
    <row r="4955" spans="1:7">
      <c r="A4955" t="s">
        <v>280</v>
      </c>
      <c r="B4955">
        <v>2015</v>
      </c>
      <c r="C4955" t="b">
        <v>0</v>
      </c>
      <c r="D4955">
        <v>38</v>
      </c>
      <c r="E4955" t="s">
        <v>4590</v>
      </c>
      <c r="G4955" t="s">
        <v>4590</v>
      </c>
    </row>
    <row r="4956" spans="1:7">
      <c r="A4956" t="s">
        <v>280</v>
      </c>
      <c r="B4956">
        <v>2015</v>
      </c>
      <c r="C4956" t="b">
        <v>0</v>
      </c>
      <c r="D4956">
        <v>39</v>
      </c>
      <c r="E4956" t="s">
        <v>4590</v>
      </c>
      <c r="G4956" t="s">
        <v>4590</v>
      </c>
    </row>
    <row r="4957" spans="1:7">
      <c r="A4957" t="s">
        <v>280</v>
      </c>
      <c r="B4957">
        <v>2015</v>
      </c>
      <c r="C4957" t="b">
        <v>0</v>
      </c>
      <c r="D4957">
        <v>40</v>
      </c>
      <c r="E4957" t="s">
        <v>4590</v>
      </c>
      <c r="F4957" t="s">
        <v>8114</v>
      </c>
      <c r="G4957" t="s">
        <v>4590</v>
      </c>
    </row>
    <row r="4958" spans="1:7">
      <c r="A4958" t="s">
        <v>280</v>
      </c>
      <c r="B4958">
        <v>2015</v>
      </c>
      <c r="C4958" t="b">
        <v>0</v>
      </c>
      <c r="D4958">
        <v>41</v>
      </c>
      <c r="E4958" t="s">
        <v>4590</v>
      </c>
      <c r="G4958" t="s">
        <v>4590</v>
      </c>
    </row>
    <row r="4959" spans="1:7">
      <c r="A4959" t="s">
        <v>280</v>
      </c>
      <c r="B4959">
        <v>2015</v>
      </c>
      <c r="C4959" t="b">
        <v>0</v>
      </c>
      <c r="D4959">
        <v>42</v>
      </c>
      <c r="E4959" t="s">
        <v>4590</v>
      </c>
      <c r="G4959" t="s">
        <v>4590</v>
      </c>
    </row>
    <row r="4960" spans="1:7">
      <c r="A4960" t="s">
        <v>280</v>
      </c>
      <c r="B4960">
        <v>2015</v>
      </c>
      <c r="C4960" t="b">
        <v>0</v>
      </c>
      <c r="D4960">
        <v>43</v>
      </c>
      <c r="E4960" t="s">
        <v>4590</v>
      </c>
      <c r="G4960" t="s">
        <v>4590</v>
      </c>
    </row>
    <row r="4961" spans="1:7">
      <c r="A4961" t="s">
        <v>280</v>
      </c>
      <c r="B4961">
        <v>2015</v>
      </c>
      <c r="C4961" t="b">
        <v>0</v>
      </c>
      <c r="D4961">
        <v>44</v>
      </c>
      <c r="E4961" t="s">
        <v>4590</v>
      </c>
      <c r="G4961" t="s">
        <v>4590</v>
      </c>
    </row>
    <row r="4962" spans="1:7">
      <c r="A4962" t="s">
        <v>280</v>
      </c>
      <c r="B4962">
        <v>2015</v>
      </c>
      <c r="C4962" t="b">
        <v>0</v>
      </c>
      <c r="D4962">
        <v>45</v>
      </c>
      <c r="E4962" t="s">
        <v>4590</v>
      </c>
      <c r="G4962" t="s">
        <v>4590</v>
      </c>
    </row>
    <row r="4963" spans="1:7">
      <c r="A4963" t="s">
        <v>280</v>
      </c>
      <c r="B4963">
        <v>2015</v>
      </c>
      <c r="C4963" t="b">
        <v>0</v>
      </c>
      <c r="D4963">
        <v>46</v>
      </c>
      <c r="E4963" t="s">
        <v>4590</v>
      </c>
      <c r="G4963" t="s">
        <v>4590</v>
      </c>
    </row>
    <row r="4964" spans="1:7">
      <c r="A4964" t="s">
        <v>280</v>
      </c>
      <c r="B4964">
        <v>2015</v>
      </c>
      <c r="C4964" t="b">
        <v>0</v>
      </c>
      <c r="D4964">
        <v>47</v>
      </c>
      <c r="E4964" t="s">
        <v>4590</v>
      </c>
      <c r="G4964" t="s">
        <v>4590</v>
      </c>
    </row>
    <row r="4965" spans="1:7">
      <c r="A4965" t="s">
        <v>280</v>
      </c>
      <c r="B4965">
        <v>2015</v>
      </c>
      <c r="C4965" t="b">
        <v>0</v>
      </c>
      <c r="D4965">
        <v>48</v>
      </c>
      <c r="E4965" t="s">
        <v>4590</v>
      </c>
      <c r="G4965" t="s">
        <v>4590</v>
      </c>
    </row>
    <row r="4966" spans="1:7">
      <c r="A4966" t="s">
        <v>280</v>
      </c>
      <c r="B4966">
        <v>2015</v>
      </c>
      <c r="C4966" t="b">
        <v>0</v>
      </c>
      <c r="D4966">
        <v>49</v>
      </c>
      <c r="E4966" t="s">
        <v>4590</v>
      </c>
      <c r="G4966" t="s">
        <v>4590</v>
      </c>
    </row>
    <row r="4967" spans="1:7">
      <c r="A4967" t="s">
        <v>280</v>
      </c>
      <c r="B4967">
        <v>2015</v>
      </c>
      <c r="C4967" t="b">
        <v>0</v>
      </c>
      <c r="D4967">
        <v>50</v>
      </c>
      <c r="E4967" t="s">
        <v>4590</v>
      </c>
      <c r="G4967" t="s">
        <v>4590</v>
      </c>
    </row>
    <row r="4968" spans="1:7">
      <c r="A4968" t="s">
        <v>280</v>
      </c>
      <c r="B4968">
        <v>2015</v>
      </c>
      <c r="C4968" t="b">
        <v>0</v>
      </c>
      <c r="D4968">
        <v>51</v>
      </c>
      <c r="E4968" t="s">
        <v>4590</v>
      </c>
      <c r="G4968" t="s">
        <v>4590</v>
      </c>
    </row>
    <row r="4969" spans="1:7">
      <c r="A4969" t="s">
        <v>280</v>
      </c>
      <c r="B4969">
        <v>2015</v>
      </c>
      <c r="C4969" t="b">
        <v>0</v>
      </c>
      <c r="D4969">
        <v>52</v>
      </c>
      <c r="E4969" t="s">
        <v>4590</v>
      </c>
      <c r="G4969" t="s">
        <v>4590</v>
      </c>
    </row>
    <row r="4970" spans="1:7">
      <c r="A4970" t="s">
        <v>280</v>
      </c>
      <c r="B4970">
        <v>2015</v>
      </c>
      <c r="C4970" t="b">
        <v>0</v>
      </c>
      <c r="D4970">
        <v>53</v>
      </c>
      <c r="E4970" t="s">
        <v>4590</v>
      </c>
      <c r="G4970" t="s">
        <v>4590</v>
      </c>
    </row>
    <row r="4971" spans="1:7">
      <c r="A4971" t="s">
        <v>280</v>
      </c>
      <c r="B4971">
        <v>2015</v>
      </c>
      <c r="C4971" t="b">
        <v>0</v>
      </c>
      <c r="D4971">
        <v>54</v>
      </c>
      <c r="E4971" t="s">
        <v>4590</v>
      </c>
      <c r="G4971" t="s">
        <v>4590</v>
      </c>
    </row>
    <row r="4972" spans="1:7">
      <c r="A4972" t="s">
        <v>280</v>
      </c>
      <c r="B4972">
        <v>2015</v>
      </c>
      <c r="C4972" t="b">
        <v>0</v>
      </c>
      <c r="D4972">
        <v>55</v>
      </c>
      <c r="E4972" t="s">
        <v>4590</v>
      </c>
      <c r="G4972" t="s">
        <v>4590</v>
      </c>
    </row>
    <row r="4973" spans="1:7">
      <c r="A4973" t="s">
        <v>280</v>
      </c>
      <c r="B4973">
        <v>2015</v>
      </c>
      <c r="C4973" t="b">
        <v>0</v>
      </c>
      <c r="D4973">
        <v>56</v>
      </c>
      <c r="E4973" t="s">
        <v>4590</v>
      </c>
      <c r="G4973" t="s">
        <v>4590</v>
      </c>
    </row>
    <row r="4974" spans="1:7">
      <c r="A4974" t="s">
        <v>280</v>
      </c>
      <c r="B4974">
        <v>2015</v>
      </c>
      <c r="C4974" t="b">
        <v>0</v>
      </c>
      <c r="D4974">
        <v>57</v>
      </c>
      <c r="E4974" t="s">
        <v>4590</v>
      </c>
      <c r="G4974" t="s">
        <v>4590</v>
      </c>
    </row>
    <row r="4975" spans="1:7">
      <c r="A4975" t="s">
        <v>280</v>
      </c>
      <c r="B4975">
        <v>2015</v>
      </c>
      <c r="C4975" t="b">
        <v>0</v>
      </c>
      <c r="D4975">
        <v>58</v>
      </c>
      <c r="E4975" t="s">
        <v>4590</v>
      </c>
      <c r="G4975" t="s">
        <v>4590</v>
      </c>
    </row>
    <row r="4976" spans="1:7">
      <c r="A4976" t="s">
        <v>280</v>
      </c>
      <c r="B4976">
        <v>2015</v>
      </c>
      <c r="C4976" t="b">
        <v>0</v>
      </c>
      <c r="D4976">
        <v>59</v>
      </c>
      <c r="E4976" t="s">
        <v>4590</v>
      </c>
      <c r="G4976" t="s">
        <v>4590</v>
      </c>
    </row>
    <row r="4977" spans="1:7">
      <c r="A4977" t="s">
        <v>280</v>
      </c>
      <c r="B4977">
        <v>2015</v>
      </c>
      <c r="C4977" t="b">
        <v>0</v>
      </c>
      <c r="D4977">
        <v>60</v>
      </c>
      <c r="E4977" t="s">
        <v>4590</v>
      </c>
      <c r="G4977" t="s">
        <v>4590</v>
      </c>
    </row>
    <row r="4978" spans="1:7">
      <c r="A4978" t="s">
        <v>280</v>
      </c>
      <c r="B4978">
        <v>2015</v>
      </c>
      <c r="C4978" t="b">
        <v>0</v>
      </c>
      <c r="D4978">
        <v>61</v>
      </c>
      <c r="E4978" t="s">
        <v>4590</v>
      </c>
      <c r="G4978" t="s">
        <v>4590</v>
      </c>
    </row>
    <row r="4979" spans="1:7">
      <c r="A4979" t="s">
        <v>280</v>
      </c>
      <c r="B4979">
        <v>2015</v>
      </c>
      <c r="C4979" t="b">
        <v>0</v>
      </c>
      <c r="D4979">
        <v>62</v>
      </c>
      <c r="E4979" t="s">
        <v>4590</v>
      </c>
      <c r="G4979" t="s">
        <v>4590</v>
      </c>
    </row>
    <row r="4980" spans="1:7">
      <c r="A4980" t="s">
        <v>280</v>
      </c>
      <c r="B4980">
        <v>2015</v>
      </c>
      <c r="C4980" t="b">
        <v>0</v>
      </c>
      <c r="D4980">
        <v>63</v>
      </c>
      <c r="E4980" t="s">
        <v>4590</v>
      </c>
      <c r="G4980" t="s">
        <v>4590</v>
      </c>
    </row>
    <row r="4981" spans="1:7">
      <c r="A4981" t="s">
        <v>280</v>
      </c>
      <c r="B4981">
        <v>2015</v>
      </c>
      <c r="C4981" t="b">
        <v>0</v>
      </c>
      <c r="D4981">
        <v>64</v>
      </c>
      <c r="E4981" t="s">
        <v>4590</v>
      </c>
      <c r="G4981" t="s">
        <v>4590</v>
      </c>
    </row>
    <row r="4982" spans="1:7">
      <c r="A4982" t="s">
        <v>280</v>
      </c>
      <c r="B4982">
        <v>2015</v>
      </c>
      <c r="C4982" t="b">
        <v>0</v>
      </c>
      <c r="D4982">
        <v>65</v>
      </c>
      <c r="E4982" t="s">
        <v>4590</v>
      </c>
      <c r="G4982" t="s">
        <v>4590</v>
      </c>
    </row>
    <row r="4983" spans="1:7">
      <c r="A4983" t="s">
        <v>280</v>
      </c>
      <c r="B4983">
        <v>2015</v>
      </c>
      <c r="C4983" t="b">
        <v>0</v>
      </c>
      <c r="D4983">
        <v>66</v>
      </c>
      <c r="E4983" t="s">
        <v>4590</v>
      </c>
      <c r="G4983" t="s">
        <v>4590</v>
      </c>
    </row>
    <row r="4984" spans="1:7">
      <c r="A4984" t="s">
        <v>280</v>
      </c>
      <c r="B4984">
        <v>2015</v>
      </c>
      <c r="C4984" t="b">
        <v>0</v>
      </c>
      <c r="D4984">
        <v>67</v>
      </c>
      <c r="E4984" t="s">
        <v>4590</v>
      </c>
      <c r="G4984" t="s">
        <v>4590</v>
      </c>
    </row>
    <row r="4985" spans="1:7">
      <c r="A4985" t="s">
        <v>280</v>
      </c>
      <c r="B4985">
        <v>2015</v>
      </c>
      <c r="C4985" t="b">
        <v>0</v>
      </c>
      <c r="D4985">
        <v>68</v>
      </c>
      <c r="E4985" t="s">
        <v>4590</v>
      </c>
      <c r="G4985" t="s">
        <v>4590</v>
      </c>
    </row>
    <row r="4986" spans="1:7">
      <c r="A4986" t="s">
        <v>280</v>
      </c>
      <c r="B4986">
        <v>2015</v>
      </c>
      <c r="C4986" t="b">
        <v>0</v>
      </c>
      <c r="D4986">
        <v>69</v>
      </c>
      <c r="E4986" t="s">
        <v>4590</v>
      </c>
      <c r="G4986" t="s">
        <v>4590</v>
      </c>
    </row>
    <row r="4987" spans="1:7">
      <c r="A4987" t="s">
        <v>280</v>
      </c>
      <c r="B4987">
        <v>2015</v>
      </c>
      <c r="C4987" t="b">
        <v>0</v>
      </c>
      <c r="D4987">
        <v>70</v>
      </c>
      <c r="E4987" t="s">
        <v>4590</v>
      </c>
      <c r="G4987" t="s">
        <v>4590</v>
      </c>
    </row>
    <row r="4988" spans="1:7">
      <c r="A4988" t="s">
        <v>280</v>
      </c>
      <c r="B4988">
        <v>2015</v>
      </c>
      <c r="C4988" t="b">
        <v>0</v>
      </c>
      <c r="D4988">
        <v>71</v>
      </c>
      <c r="E4988" t="s">
        <v>4590</v>
      </c>
      <c r="G4988" t="s">
        <v>4590</v>
      </c>
    </row>
    <row r="4989" spans="1:7">
      <c r="A4989" t="s">
        <v>280</v>
      </c>
      <c r="B4989">
        <v>2015</v>
      </c>
      <c r="C4989" t="b">
        <v>0</v>
      </c>
      <c r="D4989">
        <v>72</v>
      </c>
      <c r="E4989" t="s">
        <v>4590</v>
      </c>
      <c r="G4989" t="s">
        <v>4590</v>
      </c>
    </row>
    <row r="4990" spans="1:7">
      <c r="A4990" t="s">
        <v>280</v>
      </c>
      <c r="B4990">
        <v>2015</v>
      </c>
      <c r="C4990" t="b">
        <v>0</v>
      </c>
      <c r="D4990">
        <v>73</v>
      </c>
      <c r="E4990" t="s">
        <v>4590</v>
      </c>
      <c r="G4990" t="s">
        <v>4590</v>
      </c>
    </row>
    <row r="4991" spans="1:7">
      <c r="A4991" t="s">
        <v>280</v>
      </c>
      <c r="B4991">
        <v>2016</v>
      </c>
      <c r="C4991" t="b">
        <v>0</v>
      </c>
      <c r="D4991">
        <v>1</v>
      </c>
      <c r="E4991" t="s">
        <v>4590</v>
      </c>
      <c r="G4991" t="s">
        <v>4590</v>
      </c>
    </row>
    <row r="4992" spans="1:7">
      <c r="A4992" t="s">
        <v>280</v>
      </c>
      <c r="B4992">
        <v>2016</v>
      </c>
      <c r="C4992" t="b">
        <v>0</v>
      </c>
      <c r="D4992">
        <v>2</v>
      </c>
      <c r="E4992" t="s">
        <v>4590</v>
      </c>
      <c r="G4992" t="s">
        <v>4590</v>
      </c>
    </row>
    <row r="4993" spans="1:7">
      <c r="A4993" t="s">
        <v>280</v>
      </c>
      <c r="B4993">
        <v>2016</v>
      </c>
      <c r="C4993" t="b">
        <v>0</v>
      </c>
      <c r="D4993">
        <v>3</v>
      </c>
      <c r="E4993" t="s">
        <v>4590</v>
      </c>
      <c r="G4993" t="s">
        <v>4590</v>
      </c>
    </row>
    <row r="4994" spans="1:7">
      <c r="A4994" t="s">
        <v>280</v>
      </c>
      <c r="B4994">
        <v>2016</v>
      </c>
      <c r="C4994" t="b">
        <v>0</v>
      </c>
      <c r="D4994">
        <v>4</v>
      </c>
      <c r="E4994" t="s">
        <v>4590</v>
      </c>
      <c r="G4994" t="s">
        <v>4590</v>
      </c>
    </row>
    <row r="4995" spans="1:7">
      <c r="A4995" t="s">
        <v>280</v>
      </c>
      <c r="B4995">
        <v>2016</v>
      </c>
      <c r="C4995" t="b">
        <v>0</v>
      </c>
      <c r="D4995">
        <v>5</v>
      </c>
      <c r="E4995" t="s">
        <v>4590</v>
      </c>
      <c r="G4995" t="s">
        <v>4590</v>
      </c>
    </row>
    <row r="4996" spans="1:7">
      <c r="A4996" t="s">
        <v>280</v>
      </c>
      <c r="B4996">
        <v>2016</v>
      </c>
      <c r="C4996" t="b">
        <v>0</v>
      </c>
      <c r="D4996">
        <v>6</v>
      </c>
      <c r="E4996" t="s">
        <v>4590</v>
      </c>
      <c r="G4996" t="s">
        <v>4590</v>
      </c>
    </row>
    <row r="4997" spans="1:7">
      <c r="A4997" t="s">
        <v>280</v>
      </c>
      <c r="B4997">
        <v>2016</v>
      </c>
      <c r="C4997" t="b">
        <v>0</v>
      </c>
      <c r="D4997">
        <v>7</v>
      </c>
      <c r="E4997" t="s">
        <v>4590</v>
      </c>
      <c r="G4997" t="s">
        <v>4590</v>
      </c>
    </row>
    <row r="4998" spans="1:7">
      <c r="A4998" t="s">
        <v>280</v>
      </c>
      <c r="B4998">
        <v>2016</v>
      </c>
      <c r="C4998" t="b">
        <v>0</v>
      </c>
      <c r="D4998">
        <v>8</v>
      </c>
      <c r="E4998" t="s">
        <v>4590</v>
      </c>
      <c r="G4998" t="s">
        <v>4590</v>
      </c>
    </row>
    <row r="4999" spans="1:7">
      <c r="A4999" t="s">
        <v>280</v>
      </c>
      <c r="B4999">
        <v>2016</v>
      </c>
      <c r="C4999" t="b">
        <v>0</v>
      </c>
      <c r="D4999">
        <v>9</v>
      </c>
      <c r="E4999" t="s">
        <v>4590</v>
      </c>
      <c r="G4999" t="s">
        <v>4590</v>
      </c>
    </row>
    <row r="5000" spans="1:7">
      <c r="A5000" t="s">
        <v>280</v>
      </c>
      <c r="B5000">
        <v>2016</v>
      </c>
      <c r="C5000" t="b">
        <v>0</v>
      </c>
      <c r="D5000">
        <v>10</v>
      </c>
      <c r="E5000" t="s">
        <v>4590</v>
      </c>
      <c r="G5000" t="s">
        <v>4590</v>
      </c>
    </row>
    <row r="5001" spans="1:7">
      <c r="A5001" t="s">
        <v>280</v>
      </c>
      <c r="B5001">
        <v>2016</v>
      </c>
      <c r="C5001" t="b">
        <v>0</v>
      </c>
      <c r="D5001">
        <v>11</v>
      </c>
      <c r="E5001" t="s">
        <v>4590</v>
      </c>
      <c r="G5001" t="s">
        <v>4590</v>
      </c>
    </row>
    <row r="5002" spans="1:7">
      <c r="A5002" t="s">
        <v>280</v>
      </c>
      <c r="B5002">
        <v>2016</v>
      </c>
      <c r="C5002" t="b">
        <v>0</v>
      </c>
      <c r="D5002">
        <v>12</v>
      </c>
      <c r="E5002" t="s">
        <v>4590</v>
      </c>
      <c r="G5002" t="s">
        <v>4590</v>
      </c>
    </row>
    <row r="5003" spans="1:7">
      <c r="A5003" t="s">
        <v>280</v>
      </c>
      <c r="B5003">
        <v>2016</v>
      </c>
      <c r="C5003" t="b">
        <v>0</v>
      </c>
      <c r="D5003">
        <v>13</v>
      </c>
      <c r="E5003" t="s">
        <v>4590</v>
      </c>
      <c r="G5003" t="s">
        <v>4590</v>
      </c>
    </row>
    <row r="5004" spans="1:7">
      <c r="A5004" t="s">
        <v>280</v>
      </c>
      <c r="B5004">
        <v>2016</v>
      </c>
      <c r="C5004" t="b">
        <v>0</v>
      </c>
      <c r="D5004">
        <v>14</v>
      </c>
      <c r="E5004" t="s">
        <v>4590</v>
      </c>
      <c r="G5004" t="s">
        <v>4590</v>
      </c>
    </row>
    <row r="5005" spans="1:7">
      <c r="A5005" t="s">
        <v>280</v>
      </c>
      <c r="B5005">
        <v>2016</v>
      </c>
      <c r="C5005" t="b">
        <v>0</v>
      </c>
      <c r="D5005">
        <v>15</v>
      </c>
      <c r="E5005" t="s">
        <v>4590</v>
      </c>
      <c r="G5005" t="s">
        <v>4590</v>
      </c>
    </row>
    <row r="5006" spans="1:7">
      <c r="A5006" t="s">
        <v>280</v>
      </c>
      <c r="B5006">
        <v>2016</v>
      </c>
      <c r="C5006" t="b">
        <v>0</v>
      </c>
      <c r="D5006">
        <v>16</v>
      </c>
      <c r="E5006" t="s">
        <v>4590</v>
      </c>
      <c r="G5006" t="s">
        <v>4590</v>
      </c>
    </row>
    <row r="5007" spans="1:7">
      <c r="A5007" t="s">
        <v>280</v>
      </c>
      <c r="B5007">
        <v>2016</v>
      </c>
      <c r="C5007" t="b">
        <v>0</v>
      </c>
      <c r="D5007">
        <v>17</v>
      </c>
      <c r="E5007" t="s">
        <v>4590</v>
      </c>
      <c r="G5007" t="s">
        <v>4590</v>
      </c>
    </row>
    <row r="5008" spans="1:7">
      <c r="A5008" t="s">
        <v>280</v>
      </c>
      <c r="B5008">
        <v>2016</v>
      </c>
      <c r="C5008" t="b">
        <v>0</v>
      </c>
      <c r="D5008">
        <v>18</v>
      </c>
      <c r="E5008" t="s">
        <v>4590</v>
      </c>
      <c r="G5008" t="s">
        <v>4590</v>
      </c>
    </row>
    <row r="5009" spans="1:7">
      <c r="A5009" t="s">
        <v>280</v>
      </c>
      <c r="B5009">
        <v>2016</v>
      </c>
      <c r="C5009" t="b">
        <v>0</v>
      </c>
      <c r="D5009">
        <v>19</v>
      </c>
      <c r="E5009" t="s">
        <v>4590</v>
      </c>
      <c r="G5009" t="s">
        <v>4590</v>
      </c>
    </row>
    <row r="5010" spans="1:7">
      <c r="A5010" t="s">
        <v>280</v>
      </c>
      <c r="B5010">
        <v>2016</v>
      </c>
      <c r="C5010" t="b">
        <v>0</v>
      </c>
      <c r="D5010">
        <v>20</v>
      </c>
      <c r="E5010" t="s">
        <v>4590</v>
      </c>
      <c r="G5010" t="s">
        <v>4590</v>
      </c>
    </row>
    <row r="5011" spans="1:7">
      <c r="A5011" t="s">
        <v>280</v>
      </c>
      <c r="B5011">
        <v>2016</v>
      </c>
      <c r="C5011" t="b">
        <v>0</v>
      </c>
      <c r="D5011">
        <v>21</v>
      </c>
      <c r="E5011" t="s">
        <v>4590</v>
      </c>
      <c r="G5011" t="s">
        <v>4590</v>
      </c>
    </row>
    <row r="5012" spans="1:7">
      <c r="A5012" t="s">
        <v>280</v>
      </c>
      <c r="B5012">
        <v>2016</v>
      </c>
      <c r="C5012" t="b">
        <v>0</v>
      </c>
      <c r="D5012">
        <v>22</v>
      </c>
      <c r="E5012" t="s">
        <v>4590</v>
      </c>
      <c r="G5012" t="s">
        <v>4590</v>
      </c>
    </row>
    <row r="5013" spans="1:7">
      <c r="A5013" t="s">
        <v>280</v>
      </c>
      <c r="B5013">
        <v>2016</v>
      </c>
      <c r="C5013" t="b">
        <v>0</v>
      </c>
      <c r="D5013">
        <v>23</v>
      </c>
      <c r="E5013" t="s">
        <v>4590</v>
      </c>
      <c r="G5013" t="s">
        <v>4590</v>
      </c>
    </row>
    <row r="5014" spans="1:7">
      <c r="A5014" t="s">
        <v>280</v>
      </c>
      <c r="B5014">
        <v>2016</v>
      </c>
      <c r="C5014" t="b">
        <v>0</v>
      </c>
      <c r="D5014">
        <v>24</v>
      </c>
      <c r="E5014" t="s">
        <v>4590</v>
      </c>
      <c r="G5014" t="s">
        <v>4590</v>
      </c>
    </row>
    <row r="5015" spans="1:7">
      <c r="A5015" t="s">
        <v>280</v>
      </c>
      <c r="B5015">
        <v>2016</v>
      </c>
      <c r="C5015" t="b">
        <v>0</v>
      </c>
      <c r="D5015">
        <v>25</v>
      </c>
      <c r="E5015" t="s">
        <v>4590</v>
      </c>
      <c r="G5015" t="s">
        <v>4590</v>
      </c>
    </row>
    <row r="5016" spans="1:7">
      <c r="A5016" t="s">
        <v>280</v>
      </c>
      <c r="B5016">
        <v>2016</v>
      </c>
      <c r="C5016" t="b">
        <v>0</v>
      </c>
      <c r="D5016">
        <v>26</v>
      </c>
      <c r="E5016" t="s">
        <v>4590</v>
      </c>
      <c r="G5016" t="s">
        <v>4590</v>
      </c>
    </row>
    <row r="5017" spans="1:7">
      <c r="A5017" t="s">
        <v>280</v>
      </c>
      <c r="B5017">
        <v>2016</v>
      </c>
      <c r="C5017" t="b">
        <v>0</v>
      </c>
      <c r="D5017">
        <v>27</v>
      </c>
      <c r="E5017" t="s">
        <v>4590</v>
      </c>
      <c r="F5017" t="s">
        <v>8115</v>
      </c>
      <c r="G5017" t="s">
        <v>4590</v>
      </c>
    </row>
    <row r="5018" spans="1:7">
      <c r="A5018" t="s">
        <v>280</v>
      </c>
      <c r="B5018">
        <v>2016</v>
      </c>
      <c r="C5018" t="b">
        <v>0</v>
      </c>
      <c r="D5018">
        <v>28</v>
      </c>
      <c r="E5018" t="s">
        <v>4590</v>
      </c>
      <c r="G5018" t="s">
        <v>4590</v>
      </c>
    </row>
    <row r="5019" spans="1:7">
      <c r="A5019" t="s">
        <v>280</v>
      </c>
      <c r="B5019">
        <v>2016</v>
      </c>
      <c r="C5019" t="b">
        <v>0</v>
      </c>
      <c r="D5019">
        <v>29</v>
      </c>
      <c r="E5019" t="s">
        <v>4590</v>
      </c>
      <c r="G5019" t="s">
        <v>4590</v>
      </c>
    </row>
    <row r="5020" spans="1:7">
      <c r="A5020" t="s">
        <v>280</v>
      </c>
      <c r="B5020">
        <v>2016</v>
      </c>
      <c r="C5020" t="b">
        <v>0</v>
      </c>
      <c r="D5020">
        <v>30</v>
      </c>
      <c r="E5020" t="s">
        <v>4590</v>
      </c>
      <c r="G5020" t="s">
        <v>4590</v>
      </c>
    </row>
    <row r="5021" spans="1:7">
      <c r="A5021" t="s">
        <v>280</v>
      </c>
      <c r="B5021">
        <v>2016</v>
      </c>
      <c r="C5021" t="b">
        <v>0</v>
      </c>
      <c r="D5021">
        <v>31</v>
      </c>
      <c r="E5021" t="s">
        <v>4590</v>
      </c>
      <c r="G5021" t="s">
        <v>4590</v>
      </c>
    </row>
    <row r="5022" spans="1:7">
      <c r="A5022" t="s">
        <v>280</v>
      </c>
      <c r="B5022">
        <v>2016</v>
      </c>
      <c r="C5022" t="b">
        <v>0</v>
      </c>
      <c r="D5022">
        <v>32</v>
      </c>
      <c r="E5022" t="s">
        <v>4590</v>
      </c>
      <c r="G5022" t="s">
        <v>4590</v>
      </c>
    </row>
    <row r="5023" spans="1:7">
      <c r="A5023" t="s">
        <v>280</v>
      </c>
      <c r="B5023">
        <v>2016</v>
      </c>
      <c r="C5023" t="b">
        <v>0</v>
      </c>
      <c r="D5023">
        <v>33</v>
      </c>
      <c r="E5023" t="s">
        <v>4590</v>
      </c>
      <c r="G5023" t="s">
        <v>4590</v>
      </c>
    </row>
    <row r="5024" spans="1:7">
      <c r="A5024" t="s">
        <v>280</v>
      </c>
      <c r="B5024">
        <v>2016</v>
      </c>
      <c r="C5024" t="b">
        <v>0</v>
      </c>
      <c r="D5024">
        <v>34</v>
      </c>
      <c r="E5024" t="s">
        <v>4590</v>
      </c>
      <c r="G5024" t="s">
        <v>4590</v>
      </c>
    </row>
    <row r="5025" spans="1:7">
      <c r="A5025" t="s">
        <v>280</v>
      </c>
      <c r="B5025">
        <v>2016</v>
      </c>
      <c r="C5025" t="b">
        <v>0</v>
      </c>
      <c r="D5025">
        <v>35</v>
      </c>
      <c r="E5025" t="s">
        <v>4590</v>
      </c>
      <c r="G5025" t="s">
        <v>4590</v>
      </c>
    </row>
    <row r="5026" spans="1:7">
      <c r="A5026" t="s">
        <v>280</v>
      </c>
      <c r="B5026">
        <v>2016</v>
      </c>
      <c r="C5026" t="b">
        <v>0</v>
      </c>
      <c r="D5026">
        <v>36</v>
      </c>
      <c r="E5026" t="s">
        <v>4590</v>
      </c>
      <c r="G5026" t="s">
        <v>4590</v>
      </c>
    </row>
    <row r="5027" spans="1:7">
      <c r="A5027" t="s">
        <v>280</v>
      </c>
      <c r="B5027">
        <v>2016</v>
      </c>
      <c r="C5027" t="b">
        <v>0</v>
      </c>
      <c r="D5027">
        <v>37</v>
      </c>
      <c r="E5027" t="s">
        <v>4590</v>
      </c>
      <c r="G5027" t="s">
        <v>4590</v>
      </c>
    </row>
    <row r="5028" spans="1:7">
      <c r="A5028" t="s">
        <v>280</v>
      </c>
      <c r="B5028">
        <v>2016</v>
      </c>
      <c r="C5028" t="b">
        <v>0</v>
      </c>
      <c r="D5028">
        <v>38</v>
      </c>
      <c r="E5028" t="s">
        <v>4590</v>
      </c>
      <c r="G5028" t="s">
        <v>4590</v>
      </c>
    </row>
    <row r="5029" spans="1:7">
      <c r="A5029" t="s">
        <v>280</v>
      </c>
      <c r="B5029">
        <v>2016</v>
      </c>
      <c r="C5029" t="b">
        <v>0</v>
      </c>
      <c r="D5029">
        <v>39</v>
      </c>
      <c r="E5029" t="s">
        <v>4590</v>
      </c>
      <c r="G5029" t="s">
        <v>4590</v>
      </c>
    </row>
    <row r="5030" spans="1:7">
      <c r="A5030" t="s">
        <v>280</v>
      </c>
      <c r="B5030">
        <v>2016</v>
      </c>
      <c r="C5030" t="b">
        <v>0</v>
      </c>
      <c r="D5030">
        <v>40</v>
      </c>
      <c r="E5030" t="s">
        <v>4590</v>
      </c>
      <c r="F5030" t="s">
        <v>8116</v>
      </c>
      <c r="G5030" t="s">
        <v>4590</v>
      </c>
    </row>
    <row r="5031" spans="1:7">
      <c r="A5031" t="s">
        <v>280</v>
      </c>
      <c r="B5031">
        <v>2016</v>
      </c>
      <c r="C5031" t="b">
        <v>0</v>
      </c>
      <c r="D5031">
        <v>41</v>
      </c>
      <c r="E5031" t="s">
        <v>4590</v>
      </c>
      <c r="G5031" t="s">
        <v>4590</v>
      </c>
    </row>
    <row r="5032" spans="1:7">
      <c r="A5032" t="s">
        <v>280</v>
      </c>
      <c r="B5032">
        <v>2016</v>
      </c>
      <c r="C5032" t="b">
        <v>0</v>
      </c>
      <c r="D5032">
        <v>42</v>
      </c>
      <c r="E5032" t="s">
        <v>4590</v>
      </c>
      <c r="G5032" t="s">
        <v>4590</v>
      </c>
    </row>
    <row r="5033" spans="1:7">
      <c r="A5033" t="s">
        <v>280</v>
      </c>
      <c r="B5033">
        <v>2016</v>
      </c>
      <c r="C5033" t="b">
        <v>0</v>
      </c>
      <c r="D5033">
        <v>43</v>
      </c>
      <c r="E5033" t="s">
        <v>4590</v>
      </c>
      <c r="G5033" t="s">
        <v>4590</v>
      </c>
    </row>
    <row r="5034" spans="1:7">
      <c r="A5034" t="s">
        <v>280</v>
      </c>
      <c r="B5034">
        <v>2016</v>
      </c>
      <c r="C5034" t="b">
        <v>0</v>
      </c>
      <c r="D5034">
        <v>44</v>
      </c>
      <c r="E5034" t="s">
        <v>4590</v>
      </c>
      <c r="G5034" t="s">
        <v>4590</v>
      </c>
    </row>
    <row r="5035" spans="1:7">
      <c r="A5035" t="s">
        <v>280</v>
      </c>
      <c r="B5035">
        <v>2016</v>
      </c>
      <c r="C5035" t="b">
        <v>0</v>
      </c>
      <c r="D5035">
        <v>45</v>
      </c>
      <c r="E5035" t="s">
        <v>4590</v>
      </c>
      <c r="G5035" t="s">
        <v>4590</v>
      </c>
    </row>
    <row r="5036" spans="1:7">
      <c r="A5036" t="s">
        <v>280</v>
      </c>
      <c r="B5036">
        <v>2016</v>
      </c>
      <c r="C5036" t="b">
        <v>0</v>
      </c>
      <c r="D5036">
        <v>46</v>
      </c>
      <c r="E5036" t="s">
        <v>4590</v>
      </c>
      <c r="G5036" t="s">
        <v>4590</v>
      </c>
    </row>
    <row r="5037" spans="1:7">
      <c r="A5037" t="s">
        <v>280</v>
      </c>
      <c r="B5037">
        <v>2016</v>
      </c>
      <c r="C5037" t="b">
        <v>0</v>
      </c>
      <c r="D5037">
        <v>47</v>
      </c>
      <c r="E5037" t="s">
        <v>4590</v>
      </c>
      <c r="G5037" t="s">
        <v>4590</v>
      </c>
    </row>
    <row r="5038" spans="1:7">
      <c r="A5038" t="s">
        <v>280</v>
      </c>
      <c r="B5038">
        <v>2016</v>
      </c>
      <c r="C5038" t="b">
        <v>0</v>
      </c>
      <c r="D5038">
        <v>48</v>
      </c>
      <c r="E5038" t="s">
        <v>4590</v>
      </c>
      <c r="G5038" t="s">
        <v>4590</v>
      </c>
    </row>
    <row r="5039" spans="1:7">
      <c r="A5039" t="s">
        <v>280</v>
      </c>
      <c r="B5039">
        <v>2016</v>
      </c>
      <c r="C5039" t="b">
        <v>0</v>
      </c>
      <c r="D5039">
        <v>49</v>
      </c>
      <c r="E5039" t="s">
        <v>4590</v>
      </c>
      <c r="G5039" t="s">
        <v>4590</v>
      </c>
    </row>
    <row r="5040" spans="1:7">
      <c r="A5040" t="s">
        <v>280</v>
      </c>
      <c r="B5040">
        <v>2016</v>
      </c>
      <c r="C5040" t="b">
        <v>0</v>
      </c>
      <c r="D5040">
        <v>50</v>
      </c>
      <c r="E5040" t="s">
        <v>4590</v>
      </c>
      <c r="G5040" t="s">
        <v>4590</v>
      </c>
    </row>
    <row r="5041" spans="1:7">
      <c r="A5041" t="s">
        <v>280</v>
      </c>
      <c r="B5041">
        <v>2016</v>
      </c>
      <c r="C5041" t="b">
        <v>0</v>
      </c>
      <c r="D5041">
        <v>51</v>
      </c>
      <c r="E5041" t="s">
        <v>4590</v>
      </c>
      <c r="G5041" t="s">
        <v>4590</v>
      </c>
    </row>
    <row r="5042" spans="1:7">
      <c r="A5042" t="s">
        <v>280</v>
      </c>
      <c r="B5042">
        <v>2016</v>
      </c>
      <c r="C5042" t="b">
        <v>0</v>
      </c>
      <c r="D5042">
        <v>52</v>
      </c>
      <c r="E5042" t="s">
        <v>4590</v>
      </c>
      <c r="G5042" t="s">
        <v>4590</v>
      </c>
    </row>
    <row r="5043" spans="1:7">
      <c r="A5043" t="s">
        <v>280</v>
      </c>
      <c r="B5043">
        <v>2016</v>
      </c>
      <c r="C5043" t="b">
        <v>0</v>
      </c>
      <c r="D5043">
        <v>53</v>
      </c>
      <c r="E5043" t="s">
        <v>4590</v>
      </c>
      <c r="G5043" t="s">
        <v>4590</v>
      </c>
    </row>
    <row r="5044" spans="1:7">
      <c r="A5044" t="s">
        <v>280</v>
      </c>
      <c r="B5044">
        <v>2016</v>
      </c>
      <c r="C5044" t="b">
        <v>0</v>
      </c>
      <c r="D5044">
        <v>54</v>
      </c>
      <c r="E5044" t="s">
        <v>4590</v>
      </c>
      <c r="G5044" t="s">
        <v>4590</v>
      </c>
    </row>
    <row r="5045" spans="1:7">
      <c r="A5045" t="s">
        <v>280</v>
      </c>
      <c r="B5045">
        <v>2016</v>
      </c>
      <c r="C5045" t="b">
        <v>0</v>
      </c>
      <c r="D5045">
        <v>55</v>
      </c>
      <c r="E5045" t="s">
        <v>4590</v>
      </c>
      <c r="G5045" t="s">
        <v>4590</v>
      </c>
    </row>
    <row r="5046" spans="1:7">
      <c r="A5046" t="s">
        <v>280</v>
      </c>
      <c r="B5046">
        <v>2016</v>
      </c>
      <c r="C5046" t="b">
        <v>0</v>
      </c>
      <c r="D5046">
        <v>56</v>
      </c>
      <c r="E5046" t="s">
        <v>4590</v>
      </c>
      <c r="G5046" t="s">
        <v>4590</v>
      </c>
    </row>
    <row r="5047" spans="1:7">
      <c r="A5047" t="s">
        <v>280</v>
      </c>
      <c r="B5047">
        <v>2016</v>
      </c>
      <c r="C5047" t="b">
        <v>0</v>
      </c>
      <c r="D5047">
        <v>57</v>
      </c>
      <c r="E5047" t="s">
        <v>4590</v>
      </c>
      <c r="G5047" t="s">
        <v>4590</v>
      </c>
    </row>
    <row r="5048" spans="1:7">
      <c r="A5048" t="s">
        <v>280</v>
      </c>
      <c r="B5048">
        <v>2016</v>
      </c>
      <c r="C5048" t="b">
        <v>0</v>
      </c>
      <c r="D5048">
        <v>58</v>
      </c>
      <c r="E5048" t="s">
        <v>4590</v>
      </c>
      <c r="G5048" t="s">
        <v>4590</v>
      </c>
    </row>
    <row r="5049" spans="1:7">
      <c r="A5049" t="s">
        <v>280</v>
      </c>
      <c r="B5049">
        <v>2016</v>
      </c>
      <c r="C5049" t="b">
        <v>0</v>
      </c>
      <c r="D5049">
        <v>59</v>
      </c>
      <c r="E5049" t="s">
        <v>4590</v>
      </c>
      <c r="G5049" t="s">
        <v>4590</v>
      </c>
    </row>
    <row r="5050" spans="1:7">
      <c r="A5050" t="s">
        <v>280</v>
      </c>
      <c r="B5050">
        <v>2016</v>
      </c>
      <c r="C5050" t="b">
        <v>0</v>
      </c>
      <c r="D5050">
        <v>60</v>
      </c>
      <c r="E5050" t="s">
        <v>4590</v>
      </c>
      <c r="G5050" t="s">
        <v>4590</v>
      </c>
    </row>
    <row r="5051" spans="1:7">
      <c r="A5051" t="s">
        <v>280</v>
      </c>
      <c r="B5051">
        <v>2016</v>
      </c>
      <c r="C5051" t="b">
        <v>0</v>
      </c>
      <c r="D5051">
        <v>61</v>
      </c>
      <c r="E5051" t="s">
        <v>4590</v>
      </c>
      <c r="G5051" t="s">
        <v>4590</v>
      </c>
    </row>
    <row r="5052" spans="1:7">
      <c r="A5052" t="s">
        <v>280</v>
      </c>
      <c r="B5052">
        <v>2016</v>
      </c>
      <c r="C5052" t="b">
        <v>0</v>
      </c>
      <c r="D5052">
        <v>62</v>
      </c>
      <c r="E5052" t="s">
        <v>4590</v>
      </c>
      <c r="G5052" t="s">
        <v>4590</v>
      </c>
    </row>
    <row r="5053" spans="1:7">
      <c r="A5053" t="s">
        <v>280</v>
      </c>
      <c r="B5053">
        <v>2016</v>
      </c>
      <c r="C5053" t="b">
        <v>0</v>
      </c>
      <c r="D5053">
        <v>63</v>
      </c>
      <c r="E5053" t="s">
        <v>4590</v>
      </c>
      <c r="G5053" t="s">
        <v>4590</v>
      </c>
    </row>
    <row r="5054" spans="1:7">
      <c r="A5054" t="s">
        <v>280</v>
      </c>
      <c r="B5054">
        <v>2016</v>
      </c>
      <c r="C5054" t="b">
        <v>0</v>
      </c>
      <c r="D5054">
        <v>64</v>
      </c>
      <c r="E5054" t="s">
        <v>4590</v>
      </c>
      <c r="G5054" t="s">
        <v>4590</v>
      </c>
    </row>
    <row r="5055" spans="1:7">
      <c r="A5055" t="s">
        <v>280</v>
      </c>
      <c r="B5055">
        <v>2016</v>
      </c>
      <c r="C5055" t="b">
        <v>0</v>
      </c>
      <c r="D5055">
        <v>65</v>
      </c>
      <c r="E5055" t="s">
        <v>4590</v>
      </c>
      <c r="G5055" t="s">
        <v>4590</v>
      </c>
    </row>
    <row r="5056" spans="1:7">
      <c r="A5056" t="s">
        <v>280</v>
      </c>
      <c r="B5056">
        <v>2016</v>
      </c>
      <c r="C5056" t="b">
        <v>0</v>
      </c>
      <c r="D5056">
        <v>66</v>
      </c>
      <c r="E5056" t="s">
        <v>4590</v>
      </c>
      <c r="G5056" t="s">
        <v>4590</v>
      </c>
    </row>
    <row r="5057" spans="1:7">
      <c r="A5057" t="s">
        <v>280</v>
      </c>
      <c r="B5057">
        <v>2016</v>
      </c>
      <c r="C5057" t="b">
        <v>0</v>
      </c>
      <c r="D5057">
        <v>67</v>
      </c>
      <c r="E5057" t="s">
        <v>4590</v>
      </c>
      <c r="G5057" t="s">
        <v>4590</v>
      </c>
    </row>
    <row r="5058" spans="1:7">
      <c r="A5058" t="s">
        <v>280</v>
      </c>
      <c r="B5058">
        <v>2016</v>
      </c>
      <c r="C5058" t="b">
        <v>0</v>
      </c>
      <c r="D5058">
        <v>68</v>
      </c>
      <c r="E5058" t="s">
        <v>4590</v>
      </c>
      <c r="G5058" t="s">
        <v>4590</v>
      </c>
    </row>
    <row r="5059" spans="1:7">
      <c r="A5059" t="s">
        <v>280</v>
      </c>
      <c r="B5059">
        <v>2016</v>
      </c>
      <c r="C5059" t="b">
        <v>0</v>
      </c>
      <c r="D5059">
        <v>69</v>
      </c>
      <c r="E5059" t="s">
        <v>4590</v>
      </c>
      <c r="G5059" t="s">
        <v>4590</v>
      </c>
    </row>
    <row r="5060" spans="1:7">
      <c r="A5060" t="s">
        <v>280</v>
      </c>
      <c r="B5060">
        <v>2016</v>
      </c>
      <c r="C5060" t="b">
        <v>0</v>
      </c>
      <c r="D5060">
        <v>70</v>
      </c>
      <c r="E5060" t="s">
        <v>4590</v>
      </c>
      <c r="G5060" t="s">
        <v>4590</v>
      </c>
    </row>
    <row r="5061" spans="1:7">
      <c r="A5061" t="s">
        <v>280</v>
      </c>
      <c r="B5061">
        <v>2016</v>
      </c>
      <c r="C5061" t="b">
        <v>0</v>
      </c>
      <c r="D5061">
        <v>71</v>
      </c>
      <c r="E5061" t="s">
        <v>4590</v>
      </c>
      <c r="G5061" t="s">
        <v>4590</v>
      </c>
    </row>
    <row r="5062" spans="1:7">
      <c r="A5062" t="s">
        <v>280</v>
      </c>
      <c r="B5062">
        <v>2016</v>
      </c>
      <c r="C5062" t="b">
        <v>0</v>
      </c>
      <c r="D5062">
        <v>72</v>
      </c>
      <c r="E5062" t="s">
        <v>4590</v>
      </c>
      <c r="G5062" t="s">
        <v>4590</v>
      </c>
    </row>
    <row r="5063" spans="1:7">
      <c r="A5063" t="s">
        <v>280</v>
      </c>
      <c r="B5063">
        <v>2016</v>
      </c>
      <c r="C5063" t="b">
        <v>0</v>
      </c>
      <c r="D5063">
        <v>73</v>
      </c>
      <c r="E5063" t="s">
        <v>4590</v>
      </c>
      <c r="G5063" t="s">
        <v>4590</v>
      </c>
    </row>
    <row r="5064" spans="1:7">
      <c r="A5064" t="s">
        <v>272</v>
      </c>
      <c r="B5064">
        <v>2013</v>
      </c>
      <c r="C5064" t="b">
        <v>0</v>
      </c>
      <c r="D5064">
        <v>1</v>
      </c>
      <c r="E5064" t="s">
        <v>4590</v>
      </c>
      <c r="G5064" t="s">
        <v>4590</v>
      </c>
    </row>
    <row r="5065" spans="1:7">
      <c r="A5065" t="s">
        <v>272</v>
      </c>
      <c r="B5065">
        <v>2013</v>
      </c>
      <c r="C5065" t="b">
        <v>0</v>
      </c>
      <c r="D5065">
        <v>2</v>
      </c>
      <c r="E5065" t="s">
        <v>4590</v>
      </c>
      <c r="G5065" t="s">
        <v>4590</v>
      </c>
    </row>
    <row r="5066" spans="1:7">
      <c r="A5066" t="s">
        <v>272</v>
      </c>
      <c r="B5066">
        <v>2013</v>
      </c>
      <c r="C5066" t="b">
        <v>0</v>
      </c>
      <c r="D5066">
        <v>3</v>
      </c>
      <c r="E5066" t="s">
        <v>4590</v>
      </c>
      <c r="F5066" t="s">
        <v>4723</v>
      </c>
      <c r="G5066" t="s">
        <v>4590</v>
      </c>
    </row>
    <row r="5067" spans="1:7">
      <c r="A5067" t="s">
        <v>272</v>
      </c>
      <c r="B5067">
        <v>2013</v>
      </c>
      <c r="C5067" t="b">
        <v>0</v>
      </c>
      <c r="D5067">
        <v>4</v>
      </c>
      <c r="E5067" t="s">
        <v>4590</v>
      </c>
      <c r="G5067" t="s">
        <v>4590</v>
      </c>
    </row>
    <row r="5068" spans="1:7">
      <c r="A5068" t="s">
        <v>272</v>
      </c>
      <c r="B5068">
        <v>2013</v>
      </c>
      <c r="C5068" t="b">
        <v>0</v>
      </c>
      <c r="D5068">
        <v>5</v>
      </c>
      <c r="E5068" t="s">
        <v>4590</v>
      </c>
      <c r="F5068" t="s">
        <v>8117</v>
      </c>
      <c r="G5068" t="s">
        <v>4590</v>
      </c>
    </row>
    <row r="5069" spans="1:7">
      <c r="A5069" t="s">
        <v>272</v>
      </c>
      <c r="B5069">
        <v>2013</v>
      </c>
      <c r="C5069" t="b">
        <v>0</v>
      </c>
      <c r="D5069">
        <v>6</v>
      </c>
      <c r="E5069" t="s">
        <v>4590</v>
      </c>
      <c r="G5069" t="s">
        <v>4590</v>
      </c>
    </row>
    <row r="5070" spans="1:7">
      <c r="A5070" t="s">
        <v>272</v>
      </c>
      <c r="B5070">
        <v>2013</v>
      </c>
      <c r="C5070" t="b">
        <v>0</v>
      </c>
      <c r="D5070">
        <v>7</v>
      </c>
      <c r="E5070" t="s">
        <v>4590</v>
      </c>
      <c r="G5070" t="s">
        <v>4590</v>
      </c>
    </row>
    <row r="5071" spans="1:7">
      <c r="A5071" t="s">
        <v>272</v>
      </c>
      <c r="B5071">
        <v>2013</v>
      </c>
      <c r="C5071" t="b">
        <v>0</v>
      </c>
      <c r="D5071">
        <v>8</v>
      </c>
      <c r="E5071" t="s">
        <v>4590</v>
      </c>
      <c r="G5071" t="s">
        <v>4590</v>
      </c>
    </row>
    <row r="5072" spans="1:7">
      <c r="A5072" t="s">
        <v>272</v>
      </c>
      <c r="B5072">
        <v>2013</v>
      </c>
      <c r="C5072" t="b">
        <v>0</v>
      </c>
      <c r="D5072">
        <v>9</v>
      </c>
      <c r="E5072" t="s">
        <v>4590</v>
      </c>
      <c r="G5072" t="s">
        <v>4590</v>
      </c>
    </row>
    <row r="5073" spans="1:7">
      <c r="A5073" t="s">
        <v>272</v>
      </c>
      <c r="B5073">
        <v>2013</v>
      </c>
      <c r="C5073" t="b">
        <v>0</v>
      </c>
      <c r="D5073">
        <v>10</v>
      </c>
      <c r="E5073" t="s">
        <v>4590</v>
      </c>
      <c r="G5073" t="s">
        <v>4590</v>
      </c>
    </row>
    <row r="5074" spans="1:7">
      <c r="A5074" t="s">
        <v>272</v>
      </c>
      <c r="B5074">
        <v>2013</v>
      </c>
      <c r="C5074" t="b">
        <v>0</v>
      </c>
      <c r="D5074">
        <v>11</v>
      </c>
      <c r="E5074" t="s">
        <v>4590</v>
      </c>
      <c r="G5074" t="s">
        <v>4590</v>
      </c>
    </row>
    <row r="5075" spans="1:7">
      <c r="A5075" t="s">
        <v>272</v>
      </c>
      <c r="B5075">
        <v>2013</v>
      </c>
      <c r="C5075" t="b">
        <v>0</v>
      </c>
      <c r="D5075">
        <v>12</v>
      </c>
      <c r="E5075" t="s">
        <v>4590</v>
      </c>
      <c r="G5075" t="s">
        <v>4590</v>
      </c>
    </row>
    <row r="5076" spans="1:7">
      <c r="A5076" t="s">
        <v>272</v>
      </c>
      <c r="B5076">
        <v>2013</v>
      </c>
      <c r="C5076" t="b">
        <v>0</v>
      </c>
      <c r="D5076">
        <v>13</v>
      </c>
      <c r="E5076" t="s">
        <v>4590</v>
      </c>
      <c r="G5076" t="s">
        <v>4590</v>
      </c>
    </row>
    <row r="5077" spans="1:7">
      <c r="A5077" t="s">
        <v>272</v>
      </c>
      <c r="B5077">
        <v>2014</v>
      </c>
      <c r="C5077" t="b">
        <v>0</v>
      </c>
      <c r="D5077">
        <v>1</v>
      </c>
      <c r="E5077" t="s">
        <v>4590</v>
      </c>
      <c r="F5077" t="s">
        <v>8118</v>
      </c>
      <c r="G5077" t="s">
        <v>4590</v>
      </c>
    </row>
    <row r="5078" spans="1:7">
      <c r="A5078" t="s">
        <v>272</v>
      </c>
      <c r="B5078">
        <v>2014</v>
      </c>
      <c r="C5078" t="b">
        <v>0</v>
      </c>
      <c r="D5078">
        <v>2</v>
      </c>
      <c r="E5078" t="s">
        <v>4590</v>
      </c>
      <c r="G5078" t="s">
        <v>4590</v>
      </c>
    </row>
    <row r="5079" spans="1:7">
      <c r="A5079" t="s">
        <v>272</v>
      </c>
      <c r="B5079">
        <v>2014</v>
      </c>
      <c r="C5079" t="b">
        <v>0</v>
      </c>
      <c r="D5079">
        <v>3</v>
      </c>
      <c r="E5079" t="s">
        <v>4590</v>
      </c>
      <c r="G5079" t="s">
        <v>4590</v>
      </c>
    </row>
    <row r="5080" spans="1:7">
      <c r="A5080" t="s">
        <v>272</v>
      </c>
      <c r="B5080">
        <v>2014</v>
      </c>
      <c r="C5080" t="b">
        <v>0</v>
      </c>
      <c r="D5080">
        <v>4</v>
      </c>
      <c r="E5080" t="s">
        <v>4590</v>
      </c>
      <c r="G5080" t="s">
        <v>4590</v>
      </c>
    </row>
    <row r="5081" spans="1:7">
      <c r="A5081" t="s">
        <v>272</v>
      </c>
      <c r="B5081">
        <v>2014</v>
      </c>
      <c r="C5081" t="b">
        <v>0</v>
      </c>
      <c r="D5081">
        <v>5</v>
      </c>
      <c r="E5081" t="s">
        <v>4590</v>
      </c>
      <c r="G5081" t="s">
        <v>4590</v>
      </c>
    </row>
    <row r="5082" spans="1:7">
      <c r="A5082" t="s">
        <v>272</v>
      </c>
      <c r="B5082">
        <v>2014</v>
      </c>
      <c r="C5082" t="b">
        <v>0</v>
      </c>
      <c r="D5082">
        <v>6</v>
      </c>
      <c r="E5082" t="s">
        <v>4590</v>
      </c>
      <c r="G5082" t="s">
        <v>4590</v>
      </c>
    </row>
    <row r="5083" spans="1:7">
      <c r="A5083" t="s">
        <v>272</v>
      </c>
      <c r="B5083">
        <v>2014</v>
      </c>
      <c r="C5083" t="b">
        <v>0</v>
      </c>
      <c r="D5083">
        <v>7</v>
      </c>
      <c r="E5083" t="s">
        <v>4590</v>
      </c>
      <c r="G5083" t="s">
        <v>4590</v>
      </c>
    </row>
    <row r="5084" spans="1:7">
      <c r="A5084" t="s">
        <v>272</v>
      </c>
      <c r="B5084">
        <v>2014</v>
      </c>
      <c r="C5084" t="b">
        <v>0</v>
      </c>
      <c r="D5084">
        <v>8</v>
      </c>
      <c r="E5084" t="s">
        <v>4590</v>
      </c>
      <c r="G5084" t="s">
        <v>4590</v>
      </c>
    </row>
    <row r="5085" spans="1:7">
      <c r="A5085" t="s">
        <v>272</v>
      </c>
      <c r="B5085">
        <v>2014</v>
      </c>
      <c r="C5085" t="b">
        <v>0</v>
      </c>
      <c r="D5085">
        <v>9</v>
      </c>
      <c r="E5085" t="s">
        <v>4590</v>
      </c>
      <c r="G5085" t="s">
        <v>4590</v>
      </c>
    </row>
    <row r="5086" spans="1:7">
      <c r="A5086" t="s">
        <v>272</v>
      </c>
      <c r="B5086">
        <v>2014</v>
      </c>
      <c r="C5086" t="b">
        <v>0</v>
      </c>
      <c r="D5086">
        <v>10</v>
      </c>
      <c r="E5086" t="s">
        <v>4590</v>
      </c>
      <c r="G5086" t="s">
        <v>4590</v>
      </c>
    </row>
    <row r="5087" spans="1:7">
      <c r="A5087" t="s">
        <v>272</v>
      </c>
      <c r="B5087">
        <v>2014</v>
      </c>
      <c r="C5087" t="b">
        <v>0</v>
      </c>
      <c r="D5087">
        <v>11</v>
      </c>
      <c r="E5087" t="s">
        <v>4590</v>
      </c>
      <c r="G5087" t="s">
        <v>4590</v>
      </c>
    </row>
    <row r="5088" spans="1:7">
      <c r="A5088" t="s">
        <v>272</v>
      </c>
      <c r="B5088">
        <v>2014</v>
      </c>
      <c r="C5088" t="b">
        <v>0</v>
      </c>
      <c r="D5088">
        <v>12</v>
      </c>
      <c r="E5088" t="s">
        <v>4590</v>
      </c>
      <c r="G5088" t="s">
        <v>4590</v>
      </c>
    </row>
    <row r="5089" spans="1:7">
      <c r="A5089" t="s">
        <v>272</v>
      </c>
      <c r="B5089">
        <v>2014</v>
      </c>
      <c r="C5089" t="b">
        <v>0</v>
      </c>
      <c r="D5089">
        <v>13</v>
      </c>
      <c r="E5089" t="s">
        <v>4590</v>
      </c>
      <c r="G5089" t="s">
        <v>4590</v>
      </c>
    </row>
    <row r="5090" spans="1:7">
      <c r="A5090" t="s">
        <v>272</v>
      </c>
      <c r="B5090">
        <v>2014</v>
      </c>
      <c r="C5090" t="b">
        <v>0</v>
      </c>
      <c r="D5090">
        <v>14</v>
      </c>
      <c r="E5090" t="s">
        <v>4590</v>
      </c>
      <c r="G5090" t="s">
        <v>4590</v>
      </c>
    </row>
    <row r="5091" spans="1:7">
      <c r="A5091" t="s">
        <v>272</v>
      </c>
      <c r="B5091">
        <v>2014</v>
      </c>
      <c r="C5091" t="b">
        <v>0</v>
      </c>
      <c r="D5091">
        <v>15</v>
      </c>
      <c r="E5091" t="s">
        <v>4590</v>
      </c>
      <c r="G5091" t="s">
        <v>4590</v>
      </c>
    </row>
    <row r="5092" spans="1:7">
      <c r="A5092" t="s">
        <v>272</v>
      </c>
      <c r="B5092">
        <v>2014</v>
      </c>
      <c r="C5092" t="b">
        <v>0</v>
      </c>
      <c r="D5092">
        <v>16</v>
      </c>
      <c r="E5092" t="s">
        <v>4590</v>
      </c>
      <c r="G5092" t="s">
        <v>4590</v>
      </c>
    </row>
    <row r="5093" spans="1:7">
      <c r="A5093" t="s">
        <v>272</v>
      </c>
      <c r="B5093">
        <v>2014</v>
      </c>
      <c r="C5093" t="b">
        <v>0</v>
      </c>
      <c r="D5093">
        <v>17</v>
      </c>
      <c r="E5093" t="s">
        <v>4590</v>
      </c>
      <c r="G5093" t="s">
        <v>4590</v>
      </c>
    </row>
    <row r="5094" spans="1:7">
      <c r="A5094" t="s">
        <v>272</v>
      </c>
      <c r="B5094">
        <v>2014</v>
      </c>
      <c r="C5094" t="b">
        <v>0</v>
      </c>
      <c r="D5094">
        <v>18</v>
      </c>
      <c r="E5094" t="s">
        <v>4590</v>
      </c>
      <c r="G5094" t="s">
        <v>4590</v>
      </c>
    </row>
    <row r="5095" spans="1:7">
      <c r="A5095" t="s">
        <v>272</v>
      </c>
      <c r="B5095">
        <v>2014</v>
      </c>
      <c r="C5095" t="b">
        <v>0</v>
      </c>
      <c r="D5095">
        <v>19</v>
      </c>
      <c r="E5095" t="s">
        <v>4590</v>
      </c>
      <c r="G5095" t="s">
        <v>4590</v>
      </c>
    </row>
    <row r="5096" spans="1:7">
      <c r="A5096" t="s">
        <v>272</v>
      </c>
      <c r="B5096">
        <v>2014</v>
      </c>
      <c r="C5096" t="b">
        <v>0</v>
      </c>
      <c r="D5096">
        <v>20</v>
      </c>
      <c r="E5096" t="s">
        <v>4590</v>
      </c>
      <c r="G5096" t="s">
        <v>4590</v>
      </c>
    </row>
    <row r="5097" spans="1:7">
      <c r="A5097" t="s">
        <v>272</v>
      </c>
      <c r="B5097">
        <v>2014</v>
      </c>
      <c r="C5097" t="b">
        <v>0</v>
      </c>
      <c r="D5097">
        <v>21</v>
      </c>
      <c r="E5097" t="s">
        <v>4590</v>
      </c>
      <c r="G5097" t="s">
        <v>4590</v>
      </c>
    </row>
    <row r="5098" spans="1:7">
      <c r="A5098" t="s">
        <v>272</v>
      </c>
      <c r="B5098">
        <v>2014</v>
      </c>
      <c r="C5098" t="b">
        <v>0</v>
      </c>
      <c r="D5098">
        <v>22</v>
      </c>
      <c r="E5098" t="s">
        <v>4590</v>
      </c>
      <c r="G5098" t="s">
        <v>4590</v>
      </c>
    </row>
    <row r="5099" spans="1:7">
      <c r="A5099" t="s">
        <v>272</v>
      </c>
      <c r="B5099">
        <v>2014</v>
      </c>
      <c r="C5099" t="b">
        <v>0</v>
      </c>
      <c r="D5099">
        <v>23</v>
      </c>
      <c r="E5099" t="s">
        <v>4590</v>
      </c>
      <c r="G5099" t="s">
        <v>4590</v>
      </c>
    </row>
    <row r="5100" spans="1:7">
      <c r="A5100" t="s">
        <v>272</v>
      </c>
      <c r="B5100">
        <v>2014</v>
      </c>
      <c r="C5100" t="b">
        <v>0</v>
      </c>
      <c r="D5100">
        <v>24</v>
      </c>
      <c r="E5100" t="s">
        <v>4590</v>
      </c>
      <c r="G5100" t="s">
        <v>4590</v>
      </c>
    </row>
    <row r="5101" spans="1:7">
      <c r="A5101" t="s">
        <v>272</v>
      </c>
      <c r="B5101">
        <v>2014</v>
      </c>
      <c r="C5101" t="b">
        <v>0</v>
      </c>
      <c r="D5101">
        <v>25</v>
      </c>
      <c r="E5101" t="s">
        <v>4590</v>
      </c>
      <c r="G5101" t="s">
        <v>4590</v>
      </c>
    </row>
    <row r="5102" spans="1:7">
      <c r="A5102" t="s">
        <v>272</v>
      </c>
      <c r="B5102">
        <v>2014</v>
      </c>
      <c r="C5102" t="b">
        <v>0</v>
      </c>
      <c r="D5102">
        <v>26</v>
      </c>
      <c r="E5102" t="s">
        <v>4590</v>
      </c>
      <c r="G5102" t="s">
        <v>4590</v>
      </c>
    </row>
    <row r="5103" spans="1:7">
      <c r="A5103" t="s">
        <v>272</v>
      </c>
      <c r="B5103">
        <v>2014</v>
      </c>
      <c r="C5103" t="b">
        <v>0</v>
      </c>
      <c r="D5103">
        <v>27</v>
      </c>
      <c r="E5103" t="s">
        <v>4590</v>
      </c>
      <c r="G5103" t="s">
        <v>4590</v>
      </c>
    </row>
    <row r="5104" spans="1:7">
      <c r="A5104" t="s">
        <v>272</v>
      </c>
      <c r="B5104">
        <v>2014</v>
      </c>
      <c r="C5104" t="b">
        <v>0</v>
      </c>
      <c r="D5104">
        <v>28</v>
      </c>
      <c r="E5104" t="s">
        <v>4590</v>
      </c>
      <c r="G5104" t="s">
        <v>4590</v>
      </c>
    </row>
    <row r="5105" spans="1:7">
      <c r="A5105" t="s">
        <v>272</v>
      </c>
      <c r="B5105">
        <v>2014</v>
      </c>
      <c r="C5105" t="b">
        <v>0</v>
      </c>
      <c r="D5105">
        <v>29</v>
      </c>
      <c r="E5105" t="s">
        <v>4590</v>
      </c>
      <c r="G5105" t="s">
        <v>4590</v>
      </c>
    </row>
    <row r="5106" spans="1:7">
      <c r="A5106" t="s">
        <v>272</v>
      </c>
      <c r="B5106">
        <v>2014</v>
      </c>
      <c r="C5106" t="b">
        <v>0</v>
      </c>
      <c r="D5106">
        <v>30</v>
      </c>
      <c r="E5106" t="s">
        <v>4590</v>
      </c>
      <c r="G5106" t="s">
        <v>4590</v>
      </c>
    </row>
    <row r="5107" spans="1:7">
      <c r="A5107" t="s">
        <v>272</v>
      </c>
      <c r="B5107">
        <v>2014</v>
      </c>
      <c r="C5107" t="b">
        <v>0</v>
      </c>
      <c r="D5107">
        <v>31</v>
      </c>
      <c r="E5107" t="s">
        <v>4590</v>
      </c>
      <c r="G5107" t="s">
        <v>4590</v>
      </c>
    </row>
    <row r="5108" spans="1:7">
      <c r="A5108" t="s">
        <v>272</v>
      </c>
      <c r="B5108">
        <v>2014</v>
      </c>
      <c r="C5108" t="b">
        <v>0</v>
      </c>
      <c r="D5108">
        <v>32</v>
      </c>
      <c r="E5108" t="s">
        <v>4590</v>
      </c>
      <c r="G5108" t="s">
        <v>4590</v>
      </c>
    </row>
    <row r="5109" spans="1:7">
      <c r="A5109" t="s">
        <v>272</v>
      </c>
      <c r="B5109">
        <v>2014</v>
      </c>
      <c r="C5109" t="b">
        <v>0</v>
      </c>
      <c r="D5109">
        <v>33</v>
      </c>
      <c r="E5109" t="s">
        <v>4590</v>
      </c>
      <c r="G5109" t="s">
        <v>4590</v>
      </c>
    </row>
    <row r="5110" spans="1:7">
      <c r="A5110" t="s">
        <v>272</v>
      </c>
      <c r="B5110">
        <v>2014</v>
      </c>
      <c r="C5110" t="b">
        <v>0</v>
      </c>
      <c r="D5110">
        <v>34</v>
      </c>
      <c r="E5110" t="s">
        <v>4590</v>
      </c>
      <c r="G5110" t="s">
        <v>4590</v>
      </c>
    </row>
    <row r="5111" spans="1:7">
      <c r="A5111" t="s">
        <v>272</v>
      </c>
      <c r="B5111">
        <v>2014</v>
      </c>
      <c r="C5111" t="b">
        <v>0</v>
      </c>
      <c r="D5111">
        <v>35</v>
      </c>
      <c r="E5111" t="s">
        <v>4590</v>
      </c>
      <c r="G5111" t="s">
        <v>4590</v>
      </c>
    </row>
    <row r="5112" spans="1:7">
      <c r="A5112" t="s">
        <v>272</v>
      </c>
      <c r="B5112">
        <v>2014</v>
      </c>
      <c r="C5112" t="b">
        <v>0</v>
      </c>
      <c r="D5112">
        <v>36</v>
      </c>
      <c r="E5112" t="s">
        <v>4590</v>
      </c>
      <c r="G5112" t="s">
        <v>4590</v>
      </c>
    </row>
    <row r="5113" spans="1:7">
      <c r="A5113" t="s">
        <v>272</v>
      </c>
      <c r="B5113">
        <v>2014</v>
      </c>
      <c r="C5113" t="b">
        <v>0</v>
      </c>
      <c r="D5113">
        <v>37</v>
      </c>
      <c r="E5113" t="s">
        <v>4590</v>
      </c>
      <c r="G5113" t="s">
        <v>4590</v>
      </c>
    </row>
    <row r="5114" spans="1:7">
      <c r="A5114" t="s">
        <v>272</v>
      </c>
      <c r="B5114">
        <v>2014</v>
      </c>
      <c r="C5114" t="b">
        <v>0</v>
      </c>
      <c r="D5114">
        <v>38</v>
      </c>
      <c r="E5114" t="s">
        <v>4590</v>
      </c>
      <c r="G5114" t="s">
        <v>4590</v>
      </c>
    </row>
    <row r="5115" spans="1:7">
      <c r="A5115" t="s">
        <v>272</v>
      </c>
      <c r="B5115">
        <v>2014</v>
      </c>
      <c r="C5115" t="b">
        <v>0</v>
      </c>
      <c r="D5115">
        <v>39</v>
      </c>
      <c r="E5115" t="s">
        <v>4590</v>
      </c>
      <c r="G5115" t="s">
        <v>4590</v>
      </c>
    </row>
    <row r="5116" spans="1:7">
      <c r="A5116" t="s">
        <v>272</v>
      </c>
      <c r="B5116">
        <v>2014</v>
      </c>
      <c r="C5116" t="b">
        <v>0</v>
      </c>
      <c r="D5116">
        <v>40</v>
      </c>
      <c r="E5116" t="s">
        <v>4590</v>
      </c>
      <c r="G5116" t="s">
        <v>4590</v>
      </c>
    </row>
    <row r="5117" spans="1:7">
      <c r="A5117" t="s">
        <v>272</v>
      </c>
      <c r="B5117">
        <v>2014</v>
      </c>
      <c r="C5117" t="b">
        <v>0</v>
      </c>
      <c r="D5117">
        <v>41</v>
      </c>
      <c r="E5117" t="s">
        <v>4590</v>
      </c>
      <c r="G5117" t="s">
        <v>4590</v>
      </c>
    </row>
    <row r="5118" spans="1:7">
      <c r="A5118" t="s">
        <v>272</v>
      </c>
      <c r="B5118">
        <v>2014</v>
      </c>
      <c r="C5118" t="b">
        <v>0</v>
      </c>
      <c r="D5118">
        <v>42</v>
      </c>
      <c r="E5118" t="s">
        <v>4590</v>
      </c>
      <c r="G5118" t="s">
        <v>4590</v>
      </c>
    </row>
    <row r="5119" spans="1:7">
      <c r="A5119" t="s">
        <v>272</v>
      </c>
      <c r="B5119">
        <v>2014</v>
      </c>
      <c r="C5119" t="b">
        <v>0</v>
      </c>
      <c r="D5119">
        <v>43</v>
      </c>
      <c r="E5119" t="s">
        <v>4590</v>
      </c>
      <c r="G5119" t="s">
        <v>4590</v>
      </c>
    </row>
    <row r="5120" spans="1:7">
      <c r="A5120" t="s">
        <v>272</v>
      </c>
      <c r="B5120">
        <v>2014</v>
      </c>
      <c r="C5120" t="b">
        <v>0</v>
      </c>
      <c r="D5120">
        <v>44</v>
      </c>
      <c r="E5120" t="s">
        <v>4590</v>
      </c>
      <c r="G5120" t="s">
        <v>4590</v>
      </c>
    </row>
    <row r="5121" spans="1:7">
      <c r="A5121" t="s">
        <v>272</v>
      </c>
      <c r="B5121">
        <v>2014</v>
      </c>
      <c r="C5121" t="b">
        <v>0</v>
      </c>
      <c r="D5121">
        <v>45</v>
      </c>
      <c r="E5121" t="s">
        <v>4590</v>
      </c>
      <c r="G5121" t="s">
        <v>4590</v>
      </c>
    </row>
    <row r="5122" spans="1:7">
      <c r="A5122" t="s">
        <v>272</v>
      </c>
      <c r="B5122">
        <v>2014</v>
      </c>
      <c r="C5122" t="b">
        <v>0</v>
      </c>
      <c r="D5122">
        <v>46</v>
      </c>
      <c r="E5122" t="s">
        <v>4590</v>
      </c>
      <c r="G5122" t="s">
        <v>4590</v>
      </c>
    </row>
    <row r="5123" spans="1:7">
      <c r="A5123" t="s">
        <v>272</v>
      </c>
      <c r="B5123">
        <v>2014</v>
      </c>
      <c r="C5123" t="b">
        <v>0</v>
      </c>
      <c r="D5123">
        <v>47</v>
      </c>
      <c r="E5123" t="s">
        <v>4590</v>
      </c>
      <c r="G5123" t="s">
        <v>4590</v>
      </c>
    </row>
    <row r="5124" spans="1:7">
      <c r="A5124" t="s">
        <v>272</v>
      </c>
      <c r="B5124">
        <v>2014</v>
      </c>
      <c r="C5124" t="b">
        <v>0</v>
      </c>
      <c r="D5124">
        <v>48</v>
      </c>
      <c r="E5124" t="s">
        <v>4590</v>
      </c>
      <c r="G5124" t="s">
        <v>4590</v>
      </c>
    </row>
    <row r="5125" spans="1:7">
      <c r="A5125" t="s">
        <v>272</v>
      </c>
      <c r="B5125">
        <v>2014</v>
      </c>
      <c r="C5125" t="b">
        <v>0</v>
      </c>
      <c r="D5125">
        <v>49</v>
      </c>
      <c r="E5125" t="s">
        <v>4590</v>
      </c>
      <c r="G5125" t="s">
        <v>4590</v>
      </c>
    </row>
    <row r="5126" spans="1:7">
      <c r="A5126" t="s">
        <v>272</v>
      </c>
      <c r="B5126">
        <v>2014</v>
      </c>
      <c r="C5126" t="b">
        <v>0</v>
      </c>
      <c r="D5126">
        <v>50</v>
      </c>
      <c r="E5126" t="s">
        <v>4590</v>
      </c>
      <c r="G5126" t="s">
        <v>4590</v>
      </c>
    </row>
    <row r="5127" spans="1:7">
      <c r="A5127" t="s">
        <v>272</v>
      </c>
      <c r="B5127">
        <v>2014</v>
      </c>
      <c r="C5127" t="b">
        <v>0</v>
      </c>
      <c r="D5127">
        <v>51</v>
      </c>
      <c r="E5127" t="s">
        <v>4590</v>
      </c>
      <c r="G5127" t="s">
        <v>4590</v>
      </c>
    </row>
    <row r="5128" spans="1:7">
      <c r="A5128" t="s">
        <v>272</v>
      </c>
      <c r="B5128">
        <v>2014</v>
      </c>
      <c r="C5128" t="b">
        <v>0</v>
      </c>
      <c r="D5128">
        <v>52</v>
      </c>
      <c r="E5128" t="s">
        <v>4590</v>
      </c>
      <c r="G5128" t="s">
        <v>4590</v>
      </c>
    </row>
    <row r="5129" spans="1:7">
      <c r="A5129" t="s">
        <v>272</v>
      </c>
      <c r="B5129">
        <v>2014</v>
      </c>
      <c r="C5129" t="b">
        <v>0</v>
      </c>
      <c r="D5129">
        <v>53</v>
      </c>
      <c r="E5129" t="s">
        <v>4590</v>
      </c>
      <c r="G5129" t="s">
        <v>4590</v>
      </c>
    </row>
    <row r="5130" spans="1:7">
      <c r="A5130" t="s">
        <v>272</v>
      </c>
      <c r="B5130">
        <v>2014</v>
      </c>
      <c r="C5130" t="b">
        <v>0</v>
      </c>
      <c r="D5130">
        <v>54</v>
      </c>
      <c r="E5130" t="s">
        <v>4590</v>
      </c>
      <c r="G5130" t="s">
        <v>4590</v>
      </c>
    </row>
    <row r="5131" spans="1:7">
      <c r="A5131" t="s">
        <v>272</v>
      </c>
      <c r="B5131">
        <v>2014</v>
      </c>
      <c r="C5131" t="b">
        <v>0</v>
      </c>
      <c r="D5131">
        <v>55</v>
      </c>
      <c r="E5131" t="s">
        <v>4590</v>
      </c>
      <c r="G5131" t="s">
        <v>4590</v>
      </c>
    </row>
    <row r="5132" spans="1:7">
      <c r="A5132" t="s">
        <v>272</v>
      </c>
      <c r="B5132">
        <v>2014</v>
      </c>
      <c r="C5132" t="b">
        <v>0</v>
      </c>
      <c r="D5132">
        <v>56</v>
      </c>
      <c r="E5132" t="s">
        <v>4590</v>
      </c>
      <c r="G5132" t="s">
        <v>4590</v>
      </c>
    </row>
    <row r="5133" spans="1:7">
      <c r="A5133" t="s">
        <v>272</v>
      </c>
      <c r="B5133">
        <v>2014</v>
      </c>
      <c r="C5133" t="b">
        <v>0</v>
      </c>
      <c r="D5133">
        <v>57</v>
      </c>
      <c r="E5133" t="s">
        <v>4590</v>
      </c>
      <c r="G5133" t="s">
        <v>4590</v>
      </c>
    </row>
    <row r="5134" spans="1:7">
      <c r="A5134" t="s">
        <v>272</v>
      </c>
      <c r="B5134">
        <v>2014</v>
      </c>
      <c r="C5134" t="b">
        <v>0</v>
      </c>
      <c r="D5134">
        <v>58</v>
      </c>
      <c r="E5134" t="s">
        <v>4590</v>
      </c>
      <c r="G5134" t="s">
        <v>4590</v>
      </c>
    </row>
    <row r="5135" spans="1:7">
      <c r="A5135" t="s">
        <v>272</v>
      </c>
      <c r="B5135">
        <v>2014</v>
      </c>
      <c r="C5135" t="b">
        <v>0</v>
      </c>
      <c r="D5135">
        <v>59</v>
      </c>
      <c r="E5135" t="s">
        <v>4590</v>
      </c>
      <c r="G5135" t="s">
        <v>4590</v>
      </c>
    </row>
    <row r="5136" spans="1:7">
      <c r="A5136" t="s">
        <v>272</v>
      </c>
      <c r="B5136">
        <v>2014</v>
      </c>
      <c r="C5136" t="b">
        <v>0</v>
      </c>
      <c r="D5136">
        <v>60</v>
      </c>
      <c r="E5136" t="s">
        <v>4590</v>
      </c>
      <c r="G5136" t="s">
        <v>4590</v>
      </c>
    </row>
    <row r="5137" spans="1:7">
      <c r="A5137" t="s">
        <v>272</v>
      </c>
      <c r="B5137">
        <v>2014</v>
      </c>
      <c r="C5137" t="b">
        <v>0</v>
      </c>
      <c r="D5137">
        <v>61</v>
      </c>
      <c r="E5137" t="s">
        <v>4590</v>
      </c>
      <c r="G5137" t="s">
        <v>4590</v>
      </c>
    </row>
    <row r="5138" spans="1:7">
      <c r="A5138" t="s">
        <v>272</v>
      </c>
      <c r="B5138">
        <v>2014</v>
      </c>
      <c r="C5138" t="b">
        <v>0</v>
      </c>
      <c r="D5138">
        <v>62</v>
      </c>
      <c r="E5138" t="s">
        <v>4590</v>
      </c>
      <c r="G5138" t="s">
        <v>4590</v>
      </c>
    </row>
    <row r="5139" spans="1:7">
      <c r="A5139" t="s">
        <v>272</v>
      </c>
      <c r="B5139">
        <v>2014</v>
      </c>
      <c r="C5139" t="b">
        <v>0</v>
      </c>
      <c r="D5139">
        <v>63</v>
      </c>
      <c r="E5139" t="s">
        <v>4590</v>
      </c>
      <c r="G5139" t="s">
        <v>4590</v>
      </c>
    </row>
    <row r="5140" spans="1:7">
      <c r="A5140" t="s">
        <v>272</v>
      </c>
      <c r="B5140">
        <v>2014</v>
      </c>
      <c r="C5140" t="b">
        <v>0</v>
      </c>
      <c r="D5140">
        <v>64</v>
      </c>
      <c r="E5140" t="s">
        <v>4590</v>
      </c>
      <c r="G5140" t="s">
        <v>4590</v>
      </c>
    </row>
    <row r="5141" spans="1:7">
      <c r="A5141" t="s">
        <v>272</v>
      </c>
      <c r="B5141">
        <v>2014</v>
      </c>
      <c r="C5141" t="b">
        <v>0</v>
      </c>
      <c r="D5141">
        <v>65</v>
      </c>
      <c r="E5141" t="s">
        <v>4590</v>
      </c>
      <c r="G5141" t="s">
        <v>4590</v>
      </c>
    </row>
    <row r="5142" spans="1:7">
      <c r="A5142" t="s">
        <v>272</v>
      </c>
      <c r="B5142">
        <v>2014</v>
      </c>
      <c r="C5142" t="b">
        <v>0</v>
      </c>
      <c r="D5142">
        <v>66</v>
      </c>
      <c r="E5142" t="s">
        <v>4590</v>
      </c>
      <c r="G5142" t="s">
        <v>4590</v>
      </c>
    </row>
    <row r="5143" spans="1:7">
      <c r="A5143" t="s">
        <v>272</v>
      </c>
      <c r="B5143">
        <v>2014</v>
      </c>
      <c r="C5143" t="b">
        <v>0</v>
      </c>
      <c r="D5143">
        <v>67</v>
      </c>
      <c r="E5143" t="s">
        <v>4590</v>
      </c>
      <c r="G5143" t="s">
        <v>4590</v>
      </c>
    </row>
    <row r="5144" spans="1:7">
      <c r="A5144" t="s">
        <v>272</v>
      </c>
      <c r="B5144">
        <v>2014</v>
      </c>
      <c r="C5144" t="b">
        <v>0</v>
      </c>
      <c r="D5144">
        <v>68</v>
      </c>
      <c r="E5144" t="s">
        <v>4590</v>
      </c>
      <c r="G5144" t="s">
        <v>4590</v>
      </c>
    </row>
    <row r="5145" spans="1:7">
      <c r="A5145" t="s">
        <v>272</v>
      </c>
      <c r="B5145">
        <v>2014</v>
      </c>
      <c r="C5145" t="b">
        <v>0</v>
      </c>
      <c r="D5145">
        <v>69</v>
      </c>
      <c r="E5145" t="s">
        <v>4590</v>
      </c>
      <c r="G5145" t="s">
        <v>4590</v>
      </c>
    </row>
    <row r="5146" spans="1:7">
      <c r="A5146" t="s">
        <v>272</v>
      </c>
      <c r="B5146">
        <v>2014</v>
      </c>
      <c r="C5146" t="b">
        <v>0</v>
      </c>
      <c r="D5146">
        <v>70</v>
      </c>
      <c r="E5146" t="s">
        <v>4590</v>
      </c>
      <c r="G5146" t="s">
        <v>4590</v>
      </c>
    </row>
    <row r="5147" spans="1:7">
      <c r="A5147" t="s">
        <v>272</v>
      </c>
      <c r="B5147">
        <v>2014</v>
      </c>
      <c r="C5147" t="b">
        <v>0</v>
      </c>
      <c r="D5147">
        <v>71</v>
      </c>
      <c r="E5147" t="s">
        <v>4590</v>
      </c>
      <c r="G5147" t="s">
        <v>4590</v>
      </c>
    </row>
    <row r="5148" spans="1:7">
      <c r="A5148" t="s">
        <v>272</v>
      </c>
      <c r="B5148">
        <v>2014</v>
      </c>
      <c r="C5148" t="b">
        <v>0</v>
      </c>
      <c r="D5148">
        <v>72</v>
      </c>
      <c r="E5148" t="s">
        <v>4590</v>
      </c>
      <c r="G5148" t="s">
        <v>4590</v>
      </c>
    </row>
    <row r="5149" spans="1:7">
      <c r="A5149" t="s">
        <v>272</v>
      </c>
      <c r="B5149">
        <v>2014</v>
      </c>
      <c r="C5149" t="b">
        <v>0</v>
      </c>
      <c r="D5149">
        <v>73</v>
      </c>
      <c r="E5149" t="s">
        <v>4590</v>
      </c>
      <c r="G5149" t="s">
        <v>4590</v>
      </c>
    </row>
    <row r="5150" spans="1:7">
      <c r="A5150" t="s">
        <v>272</v>
      </c>
      <c r="B5150">
        <v>2015</v>
      </c>
      <c r="C5150" t="b">
        <v>0</v>
      </c>
      <c r="D5150">
        <v>1</v>
      </c>
      <c r="E5150" t="s">
        <v>4590</v>
      </c>
      <c r="G5150" t="s">
        <v>4590</v>
      </c>
    </row>
    <row r="5151" spans="1:7">
      <c r="A5151" t="s">
        <v>272</v>
      </c>
      <c r="B5151">
        <v>2015</v>
      </c>
      <c r="C5151" t="b">
        <v>0</v>
      </c>
      <c r="D5151">
        <v>2</v>
      </c>
      <c r="E5151" t="s">
        <v>4590</v>
      </c>
      <c r="G5151" t="s">
        <v>4590</v>
      </c>
    </row>
    <row r="5152" spans="1:7">
      <c r="A5152" t="s">
        <v>272</v>
      </c>
      <c r="B5152">
        <v>2015</v>
      </c>
      <c r="C5152" t="b">
        <v>0</v>
      </c>
      <c r="D5152">
        <v>3</v>
      </c>
      <c r="E5152" t="s">
        <v>4590</v>
      </c>
      <c r="G5152" t="s">
        <v>4590</v>
      </c>
    </row>
    <row r="5153" spans="1:7">
      <c r="A5153" t="s">
        <v>272</v>
      </c>
      <c r="B5153">
        <v>2015</v>
      </c>
      <c r="C5153" t="b">
        <v>0</v>
      </c>
      <c r="D5153">
        <v>4</v>
      </c>
      <c r="E5153" t="s">
        <v>4590</v>
      </c>
      <c r="G5153" t="s">
        <v>4590</v>
      </c>
    </row>
    <row r="5154" spans="1:7">
      <c r="A5154" t="s">
        <v>272</v>
      </c>
      <c r="B5154">
        <v>2015</v>
      </c>
      <c r="C5154" t="b">
        <v>0</v>
      </c>
      <c r="D5154">
        <v>5</v>
      </c>
      <c r="E5154" t="s">
        <v>4590</v>
      </c>
      <c r="G5154" t="s">
        <v>4590</v>
      </c>
    </row>
    <row r="5155" spans="1:7">
      <c r="A5155" t="s">
        <v>272</v>
      </c>
      <c r="B5155">
        <v>2015</v>
      </c>
      <c r="C5155" t="b">
        <v>0</v>
      </c>
      <c r="D5155">
        <v>6</v>
      </c>
      <c r="E5155" t="s">
        <v>4590</v>
      </c>
      <c r="G5155" t="s">
        <v>4590</v>
      </c>
    </row>
    <row r="5156" spans="1:7">
      <c r="A5156" t="s">
        <v>272</v>
      </c>
      <c r="B5156">
        <v>2015</v>
      </c>
      <c r="C5156" t="b">
        <v>0</v>
      </c>
      <c r="D5156">
        <v>7</v>
      </c>
      <c r="E5156" t="s">
        <v>4590</v>
      </c>
      <c r="G5156" t="s">
        <v>4590</v>
      </c>
    </row>
    <row r="5157" spans="1:7">
      <c r="A5157" t="s">
        <v>272</v>
      </c>
      <c r="B5157">
        <v>2015</v>
      </c>
      <c r="C5157" t="b">
        <v>0</v>
      </c>
      <c r="D5157">
        <v>8</v>
      </c>
      <c r="E5157" t="s">
        <v>4590</v>
      </c>
      <c r="G5157" t="s">
        <v>4590</v>
      </c>
    </row>
    <row r="5158" spans="1:7">
      <c r="A5158" t="s">
        <v>272</v>
      </c>
      <c r="B5158">
        <v>2015</v>
      </c>
      <c r="C5158" t="b">
        <v>0</v>
      </c>
      <c r="D5158">
        <v>9</v>
      </c>
      <c r="E5158" t="s">
        <v>4590</v>
      </c>
      <c r="G5158" t="s">
        <v>4590</v>
      </c>
    </row>
    <row r="5159" spans="1:7">
      <c r="A5159" t="s">
        <v>272</v>
      </c>
      <c r="B5159">
        <v>2015</v>
      </c>
      <c r="C5159" t="b">
        <v>0</v>
      </c>
      <c r="D5159">
        <v>10</v>
      </c>
      <c r="E5159" t="s">
        <v>4590</v>
      </c>
      <c r="G5159" t="s">
        <v>4590</v>
      </c>
    </row>
    <row r="5160" spans="1:7">
      <c r="A5160" t="s">
        <v>272</v>
      </c>
      <c r="B5160">
        <v>2015</v>
      </c>
      <c r="C5160" t="b">
        <v>0</v>
      </c>
      <c r="D5160">
        <v>11</v>
      </c>
      <c r="E5160" t="s">
        <v>4590</v>
      </c>
      <c r="G5160" t="s">
        <v>4590</v>
      </c>
    </row>
    <row r="5161" spans="1:7">
      <c r="A5161" t="s">
        <v>272</v>
      </c>
      <c r="B5161">
        <v>2015</v>
      </c>
      <c r="C5161" t="b">
        <v>0</v>
      </c>
      <c r="D5161">
        <v>12</v>
      </c>
      <c r="E5161" t="s">
        <v>4590</v>
      </c>
      <c r="G5161" t="s">
        <v>4590</v>
      </c>
    </row>
    <row r="5162" spans="1:7">
      <c r="A5162" t="s">
        <v>272</v>
      </c>
      <c r="B5162">
        <v>2015</v>
      </c>
      <c r="C5162" t="b">
        <v>0</v>
      </c>
      <c r="D5162">
        <v>13</v>
      </c>
      <c r="E5162" t="s">
        <v>4590</v>
      </c>
      <c r="G5162" t="s">
        <v>4590</v>
      </c>
    </row>
    <row r="5163" spans="1:7">
      <c r="A5163" t="s">
        <v>272</v>
      </c>
      <c r="B5163">
        <v>2015</v>
      </c>
      <c r="C5163" t="b">
        <v>0</v>
      </c>
      <c r="D5163">
        <v>14</v>
      </c>
      <c r="E5163" t="s">
        <v>4590</v>
      </c>
      <c r="G5163" t="s">
        <v>4590</v>
      </c>
    </row>
    <row r="5164" spans="1:7">
      <c r="A5164" t="s">
        <v>272</v>
      </c>
      <c r="B5164">
        <v>2015</v>
      </c>
      <c r="C5164" t="b">
        <v>0</v>
      </c>
      <c r="D5164">
        <v>15</v>
      </c>
      <c r="E5164" t="s">
        <v>4590</v>
      </c>
      <c r="G5164" t="s">
        <v>4590</v>
      </c>
    </row>
    <row r="5165" spans="1:7">
      <c r="A5165" t="s">
        <v>272</v>
      </c>
      <c r="B5165">
        <v>2015</v>
      </c>
      <c r="C5165" t="b">
        <v>0</v>
      </c>
      <c r="D5165">
        <v>16</v>
      </c>
      <c r="E5165" t="s">
        <v>4590</v>
      </c>
      <c r="G5165" t="s">
        <v>4590</v>
      </c>
    </row>
    <row r="5166" spans="1:7">
      <c r="A5166" t="s">
        <v>272</v>
      </c>
      <c r="B5166">
        <v>2015</v>
      </c>
      <c r="C5166" t="b">
        <v>0</v>
      </c>
      <c r="D5166">
        <v>17</v>
      </c>
      <c r="E5166" t="s">
        <v>4590</v>
      </c>
      <c r="G5166" t="s">
        <v>4590</v>
      </c>
    </row>
    <row r="5167" spans="1:7">
      <c r="A5167" t="s">
        <v>272</v>
      </c>
      <c r="B5167">
        <v>2015</v>
      </c>
      <c r="C5167" t="b">
        <v>0</v>
      </c>
      <c r="D5167">
        <v>18</v>
      </c>
      <c r="E5167" t="s">
        <v>4590</v>
      </c>
      <c r="G5167" t="s">
        <v>4590</v>
      </c>
    </row>
    <row r="5168" spans="1:7">
      <c r="A5168" t="s">
        <v>272</v>
      </c>
      <c r="B5168">
        <v>2015</v>
      </c>
      <c r="C5168" t="b">
        <v>0</v>
      </c>
      <c r="D5168">
        <v>19</v>
      </c>
      <c r="E5168" t="s">
        <v>4590</v>
      </c>
      <c r="G5168" t="s">
        <v>4590</v>
      </c>
    </row>
    <row r="5169" spans="1:7">
      <c r="A5169" t="s">
        <v>272</v>
      </c>
      <c r="B5169">
        <v>2015</v>
      </c>
      <c r="C5169" t="b">
        <v>0</v>
      </c>
      <c r="D5169">
        <v>20</v>
      </c>
      <c r="E5169" t="s">
        <v>4590</v>
      </c>
      <c r="G5169" t="s">
        <v>4590</v>
      </c>
    </row>
    <row r="5170" spans="1:7">
      <c r="A5170" t="s">
        <v>272</v>
      </c>
      <c r="B5170">
        <v>2015</v>
      </c>
      <c r="C5170" t="b">
        <v>0</v>
      </c>
      <c r="D5170">
        <v>21</v>
      </c>
      <c r="E5170" t="s">
        <v>4590</v>
      </c>
      <c r="G5170" t="s">
        <v>4590</v>
      </c>
    </row>
    <row r="5171" spans="1:7">
      <c r="A5171" t="s">
        <v>272</v>
      </c>
      <c r="B5171">
        <v>2015</v>
      </c>
      <c r="C5171" t="b">
        <v>0</v>
      </c>
      <c r="D5171">
        <v>22</v>
      </c>
      <c r="E5171" t="s">
        <v>4590</v>
      </c>
      <c r="G5171" t="s">
        <v>4590</v>
      </c>
    </row>
    <row r="5172" spans="1:7">
      <c r="A5172" t="s">
        <v>272</v>
      </c>
      <c r="B5172">
        <v>2015</v>
      </c>
      <c r="C5172" t="b">
        <v>0</v>
      </c>
      <c r="D5172">
        <v>23</v>
      </c>
      <c r="E5172" t="s">
        <v>4590</v>
      </c>
      <c r="G5172" t="s">
        <v>4590</v>
      </c>
    </row>
    <row r="5173" spans="1:7">
      <c r="A5173" t="s">
        <v>272</v>
      </c>
      <c r="B5173">
        <v>2015</v>
      </c>
      <c r="C5173" t="b">
        <v>0</v>
      </c>
      <c r="D5173">
        <v>24</v>
      </c>
      <c r="E5173" t="s">
        <v>4590</v>
      </c>
      <c r="G5173" t="s">
        <v>4590</v>
      </c>
    </row>
    <row r="5174" spans="1:7">
      <c r="A5174" t="s">
        <v>272</v>
      </c>
      <c r="B5174">
        <v>2015</v>
      </c>
      <c r="C5174" t="b">
        <v>0</v>
      </c>
      <c r="D5174">
        <v>25</v>
      </c>
      <c r="E5174" t="s">
        <v>4590</v>
      </c>
      <c r="G5174" t="s">
        <v>4590</v>
      </c>
    </row>
    <row r="5175" spans="1:7">
      <c r="A5175" t="s">
        <v>272</v>
      </c>
      <c r="B5175">
        <v>2015</v>
      </c>
      <c r="C5175" t="b">
        <v>0</v>
      </c>
      <c r="D5175">
        <v>26</v>
      </c>
      <c r="E5175" t="s">
        <v>4590</v>
      </c>
      <c r="G5175" t="s">
        <v>4590</v>
      </c>
    </row>
    <row r="5176" spans="1:7">
      <c r="A5176" t="s">
        <v>272</v>
      </c>
      <c r="B5176">
        <v>2015</v>
      </c>
      <c r="C5176" t="b">
        <v>0</v>
      </c>
      <c r="D5176">
        <v>27</v>
      </c>
      <c r="E5176" t="s">
        <v>4590</v>
      </c>
      <c r="G5176" t="s">
        <v>4590</v>
      </c>
    </row>
    <row r="5177" spans="1:7">
      <c r="A5177" t="s">
        <v>272</v>
      </c>
      <c r="B5177">
        <v>2015</v>
      </c>
      <c r="C5177" t="b">
        <v>0</v>
      </c>
      <c r="D5177">
        <v>28</v>
      </c>
      <c r="E5177" t="s">
        <v>4590</v>
      </c>
      <c r="G5177" t="s">
        <v>4590</v>
      </c>
    </row>
    <row r="5178" spans="1:7">
      <c r="A5178" t="s">
        <v>272</v>
      </c>
      <c r="B5178">
        <v>2015</v>
      </c>
      <c r="C5178" t="b">
        <v>0</v>
      </c>
      <c r="D5178">
        <v>29</v>
      </c>
      <c r="E5178" t="s">
        <v>4590</v>
      </c>
      <c r="G5178" t="s">
        <v>4590</v>
      </c>
    </row>
    <row r="5179" spans="1:7">
      <c r="A5179" t="s">
        <v>272</v>
      </c>
      <c r="B5179">
        <v>2015</v>
      </c>
      <c r="C5179" t="b">
        <v>0</v>
      </c>
      <c r="D5179">
        <v>30</v>
      </c>
      <c r="E5179" t="s">
        <v>4590</v>
      </c>
      <c r="G5179" t="s">
        <v>4590</v>
      </c>
    </row>
    <row r="5180" spans="1:7">
      <c r="A5180" t="s">
        <v>272</v>
      </c>
      <c r="B5180">
        <v>2015</v>
      </c>
      <c r="C5180" t="b">
        <v>0</v>
      </c>
      <c r="D5180">
        <v>31</v>
      </c>
      <c r="E5180" t="s">
        <v>4590</v>
      </c>
      <c r="G5180" t="s">
        <v>4590</v>
      </c>
    </row>
    <row r="5181" spans="1:7">
      <c r="A5181" t="s">
        <v>272</v>
      </c>
      <c r="B5181">
        <v>2015</v>
      </c>
      <c r="C5181" t="b">
        <v>0</v>
      </c>
      <c r="D5181">
        <v>32</v>
      </c>
      <c r="E5181" t="s">
        <v>4590</v>
      </c>
      <c r="G5181" t="s">
        <v>4590</v>
      </c>
    </row>
    <row r="5182" spans="1:7">
      <c r="A5182" t="s">
        <v>272</v>
      </c>
      <c r="B5182">
        <v>2015</v>
      </c>
      <c r="C5182" t="b">
        <v>0</v>
      </c>
      <c r="D5182">
        <v>33</v>
      </c>
      <c r="E5182" t="s">
        <v>4590</v>
      </c>
      <c r="G5182" t="s">
        <v>4590</v>
      </c>
    </row>
    <row r="5183" spans="1:7">
      <c r="A5183" t="s">
        <v>272</v>
      </c>
      <c r="B5183">
        <v>2015</v>
      </c>
      <c r="C5183" t="b">
        <v>0</v>
      </c>
      <c r="D5183">
        <v>34</v>
      </c>
      <c r="E5183" t="s">
        <v>4590</v>
      </c>
      <c r="G5183" t="s">
        <v>4590</v>
      </c>
    </row>
    <row r="5184" spans="1:7">
      <c r="A5184" t="s">
        <v>272</v>
      </c>
      <c r="B5184">
        <v>2015</v>
      </c>
      <c r="C5184" t="b">
        <v>0</v>
      </c>
      <c r="D5184">
        <v>35</v>
      </c>
      <c r="E5184" t="s">
        <v>4590</v>
      </c>
      <c r="G5184" t="s">
        <v>4590</v>
      </c>
    </row>
    <row r="5185" spans="1:7">
      <c r="A5185" t="s">
        <v>272</v>
      </c>
      <c r="B5185">
        <v>2015</v>
      </c>
      <c r="C5185" t="b">
        <v>0</v>
      </c>
      <c r="D5185">
        <v>36</v>
      </c>
      <c r="E5185" t="s">
        <v>4590</v>
      </c>
      <c r="G5185" t="s">
        <v>4590</v>
      </c>
    </row>
    <row r="5186" spans="1:7">
      <c r="A5186" t="s">
        <v>272</v>
      </c>
      <c r="B5186">
        <v>2015</v>
      </c>
      <c r="C5186" t="b">
        <v>0</v>
      </c>
      <c r="D5186">
        <v>37</v>
      </c>
      <c r="E5186" t="s">
        <v>4590</v>
      </c>
      <c r="G5186" t="s">
        <v>4590</v>
      </c>
    </row>
    <row r="5187" spans="1:7">
      <c r="A5187" t="s">
        <v>272</v>
      </c>
      <c r="B5187">
        <v>2015</v>
      </c>
      <c r="C5187" t="b">
        <v>0</v>
      </c>
      <c r="D5187">
        <v>38</v>
      </c>
      <c r="E5187" t="s">
        <v>4590</v>
      </c>
      <c r="F5187" t="s">
        <v>8119</v>
      </c>
      <c r="G5187" t="s">
        <v>4590</v>
      </c>
    </row>
    <row r="5188" spans="1:7">
      <c r="A5188" t="s">
        <v>272</v>
      </c>
      <c r="B5188">
        <v>2015</v>
      </c>
      <c r="C5188" t="b">
        <v>0</v>
      </c>
      <c r="D5188">
        <v>39</v>
      </c>
      <c r="E5188" t="s">
        <v>4590</v>
      </c>
      <c r="G5188" t="s">
        <v>4590</v>
      </c>
    </row>
    <row r="5189" spans="1:7">
      <c r="A5189" t="s">
        <v>272</v>
      </c>
      <c r="B5189">
        <v>2015</v>
      </c>
      <c r="C5189" t="b">
        <v>0</v>
      </c>
      <c r="D5189">
        <v>40</v>
      </c>
      <c r="E5189" t="s">
        <v>4590</v>
      </c>
      <c r="F5189" t="s">
        <v>8120</v>
      </c>
      <c r="G5189" t="s">
        <v>4590</v>
      </c>
    </row>
    <row r="5190" spans="1:7">
      <c r="A5190" t="s">
        <v>272</v>
      </c>
      <c r="B5190">
        <v>2015</v>
      </c>
      <c r="C5190" t="b">
        <v>0</v>
      </c>
      <c r="D5190">
        <v>41</v>
      </c>
      <c r="E5190" t="s">
        <v>4590</v>
      </c>
      <c r="G5190" t="s">
        <v>4590</v>
      </c>
    </row>
    <row r="5191" spans="1:7">
      <c r="A5191" t="s">
        <v>272</v>
      </c>
      <c r="B5191">
        <v>2015</v>
      </c>
      <c r="C5191" t="b">
        <v>0</v>
      </c>
      <c r="D5191">
        <v>42</v>
      </c>
      <c r="E5191" t="s">
        <v>4590</v>
      </c>
      <c r="G5191" t="s">
        <v>4590</v>
      </c>
    </row>
    <row r="5192" spans="1:7">
      <c r="A5192" t="s">
        <v>272</v>
      </c>
      <c r="B5192">
        <v>2015</v>
      </c>
      <c r="C5192" t="b">
        <v>0</v>
      </c>
      <c r="D5192">
        <v>43</v>
      </c>
      <c r="E5192" t="s">
        <v>4590</v>
      </c>
      <c r="G5192" t="s">
        <v>4590</v>
      </c>
    </row>
    <row r="5193" spans="1:7">
      <c r="A5193" t="s">
        <v>272</v>
      </c>
      <c r="B5193">
        <v>2015</v>
      </c>
      <c r="C5193" t="b">
        <v>0</v>
      </c>
      <c r="D5193">
        <v>44</v>
      </c>
      <c r="E5193" t="s">
        <v>4590</v>
      </c>
      <c r="G5193" t="s">
        <v>4590</v>
      </c>
    </row>
    <row r="5194" spans="1:7">
      <c r="A5194" t="s">
        <v>272</v>
      </c>
      <c r="B5194">
        <v>2015</v>
      </c>
      <c r="C5194" t="b">
        <v>0</v>
      </c>
      <c r="D5194">
        <v>45</v>
      </c>
      <c r="E5194" t="s">
        <v>4590</v>
      </c>
      <c r="G5194" t="s">
        <v>4590</v>
      </c>
    </row>
    <row r="5195" spans="1:7">
      <c r="A5195" t="s">
        <v>272</v>
      </c>
      <c r="B5195">
        <v>2015</v>
      </c>
      <c r="C5195" t="b">
        <v>0</v>
      </c>
      <c r="D5195">
        <v>46</v>
      </c>
      <c r="E5195" t="s">
        <v>4590</v>
      </c>
      <c r="G5195" t="s">
        <v>4590</v>
      </c>
    </row>
    <row r="5196" spans="1:7">
      <c r="A5196" t="s">
        <v>272</v>
      </c>
      <c r="B5196">
        <v>2015</v>
      </c>
      <c r="C5196" t="b">
        <v>0</v>
      </c>
      <c r="D5196">
        <v>47</v>
      </c>
      <c r="E5196" t="s">
        <v>4590</v>
      </c>
      <c r="G5196" t="s">
        <v>4590</v>
      </c>
    </row>
    <row r="5197" spans="1:7">
      <c r="A5197" t="s">
        <v>272</v>
      </c>
      <c r="B5197">
        <v>2015</v>
      </c>
      <c r="C5197" t="b">
        <v>0</v>
      </c>
      <c r="D5197">
        <v>48</v>
      </c>
      <c r="E5197" t="s">
        <v>4590</v>
      </c>
      <c r="G5197" t="s">
        <v>4590</v>
      </c>
    </row>
    <row r="5198" spans="1:7">
      <c r="A5198" t="s">
        <v>272</v>
      </c>
      <c r="B5198">
        <v>2015</v>
      </c>
      <c r="C5198" t="b">
        <v>0</v>
      </c>
      <c r="D5198">
        <v>49</v>
      </c>
      <c r="E5198" t="s">
        <v>4590</v>
      </c>
      <c r="G5198" t="s">
        <v>4590</v>
      </c>
    </row>
    <row r="5199" spans="1:7">
      <c r="A5199" t="s">
        <v>272</v>
      </c>
      <c r="B5199">
        <v>2015</v>
      </c>
      <c r="C5199" t="b">
        <v>0</v>
      </c>
      <c r="D5199">
        <v>50</v>
      </c>
      <c r="E5199" t="s">
        <v>4590</v>
      </c>
      <c r="G5199" t="s">
        <v>4590</v>
      </c>
    </row>
    <row r="5200" spans="1:7">
      <c r="A5200" t="s">
        <v>272</v>
      </c>
      <c r="B5200">
        <v>2015</v>
      </c>
      <c r="C5200" t="b">
        <v>0</v>
      </c>
      <c r="D5200">
        <v>51</v>
      </c>
      <c r="E5200" t="s">
        <v>4590</v>
      </c>
      <c r="F5200" t="s">
        <v>8121</v>
      </c>
      <c r="G5200" t="s">
        <v>4590</v>
      </c>
    </row>
    <row r="5201" spans="1:7">
      <c r="A5201" t="s">
        <v>272</v>
      </c>
      <c r="B5201">
        <v>2015</v>
      </c>
      <c r="C5201" t="b">
        <v>0</v>
      </c>
      <c r="D5201">
        <v>52</v>
      </c>
      <c r="E5201" t="s">
        <v>4590</v>
      </c>
      <c r="G5201" t="s">
        <v>4590</v>
      </c>
    </row>
    <row r="5202" spans="1:7">
      <c r="A5202" t="s">
        <v>272</v>
      </c>
      <c r="B5202">
        <v>2015</v>
      </c>
      <c r="C5202" t="b">
        <v>0</v>
      </c>
      <c r="D5202">
        <v>53</v>
      </c>
      <c r="E5202" t="s">
        <v>4590</v>
      </c>
      <c r="G5202" t="s">
        <v>4590</v>
      </c>
    </row>
    <row r="5203" spans="1:7">
      <c r="A5203" t="s">
        <v>272</v>
      </c>
      <c r="B5203">
        <v>2015</v>
      </c>
      <c r="C5203" t="b">
        <v>0</v>
      </c>
      <c r="D5203">
        <v>54</v>
      </c>
      <c r="E5203" t="s">
        <v>4590</v>
      </c>
      <c r="G5203" t="s">
        <v>4590</v>
      </c>
    </row>
    <row r="5204" spans="1:7">
      <c r="A5204" t="s">
        <v>272</v>
      </c>
      <c r="B5204">
        <v>2015</v>
      </c>
      <c r="C5204" t="b">
        <v>0</v>
      </c>
      <c r="D5204">
        <v>55</v>
      </c>
      <c r="E5204" t="s">
        <v>4590</v>
      </c>
      <c r="G5204" t="s">
        <v>4590</v>
      </c>
    </row>
    <row r="5205" spans="1:7">
      <c r="A5205" t="s">
        <v>272</v>
      </c>
      <c r="B5205">
        <v>2015</v>
      </c>
      <c r="C5205" t="b">
        <v>0</v>
      </c>
      <c r="D5205">
        <v>56</v>
      </c>
      <c r="E5205" t="s">
        <v>4590</v>
      </c>
      <c r="G5205" t="s">
        <v>4590</v>
      </c>
    </row>
    <row r="5206" spans="1:7">
      <c r="A5206" t="s">
        <v>272</v>
      </c>
      <c r="B5206">
        <v>2015</v>
      </c>
      <c r="C5206" t="b">
        <v>0</v>
      </c>
      <c r="D5206">
        <v>57</v>
      </c>
      <c r="E5206" t="s">
        <v>4590</v>
      </c>
      <c r="G5206" t="s">
        <v>4590</v>
      </c>
    </row>
    <row r="5207" spans="1:7">
      <c r="A5207" t="s">
        <v>272</v>
      </c>
      <c r="B5207">
        <v>2015</v>
      </c>
      <c r="C5207" t="b">
        <v>0</v>
      </c>
      <c r="D5207">
        <v>58</v>
      </c>
      <c r="E5207" t="s">
        <v>4590</v>
      </c>
      <c r="G5207" t="s">
        <v>4590</v>
      </c>
    </row>
    <row r="5208" spans="1:7">
      <c r="A5208" t="s">
        <v>272</v>
      </c>
      <c r="B5208">
        <v>2015</v>
      </c>
      <c r="C5208" t="b">
        <v>0</v>
      </c>
      <c r="D5208">
        <v>59</v>
      </c>
      <c r="E5208" t="s">
        <v>4590</v>
      </c>
      <c r="G5208" t="s">
        <v>4590</v>
      </c>
    </row>
    <row r="5209" spans="1:7">
      <c r="A5209" t="s">
        <v>272</v>
      </c>
      <c r="B5209">
        <v>2015</v>
      </c>
      <c r="C5209" t="b">
        <v>0</v>
      </c>
      <c r="D5209">
        <v>60</v>
      </c>
      <c r="E5209" t="s">
        <v>4590</v>
      </c>
      <c r="G5209" t="s">
        <v>4590</v>
      </c>
    </row>
    <row r="5210" spans="1:7">
      <c r="A5210" t="s">
        <v>272</v>
      </c>
      <c r="B5210">
        <v>2015</v>
      </c>
      <c r="C5210" t="b">
        <v>0</v>
      </c>
      <c r="D5210">
        <v>61</v>
      </c>
      <c r="E5210" t="s">
        <v>4590</v>
      </c>
      <c r="G5210" t="s">
        <v>4590</v>
      </c>
    </row>
    <row r="5211" spans="1:7">
      <c r="A5211" t="s">
        <v>272</v>
      </c>
      <c r="B5211">
        <v>2015</v>
      </c>
      <c r="C5211" t="b">
        <v>0</v>
      </c>
      <c r="D5211">
        <v>62</v>
      </c>
      <c r="E5211" t="s">
        <v>4590</v>
      </c>
      <c r="G5211" t="s">
        <v>4590</v>
      </c>
    </row>
    <row r="5212" spans="1:7">
      <c r="A5212" t="s">
        <v>272</v>
      </c>
      <c r="B5212">
        <v>2015</v>
      </c>
      <c r="C5212" t="b">
        <v>0</v>
      </c>
      <c r="D5212">
        <v>63</v>
      </c>
      <c r="E5212" t="s">
        <v>4590</v>
      </c>
      <c r="G5212" t="s">
        <v>4590</v>
      </c>
    </row>
    <row r="5213" spans="1:7">
      <c r="A5213" t="s">
        <v>272</v>
      </c>
      <c r="B5213">
        <v>2015</v>
      </c>
      <c r="C5213" t="b">
        <v>0</v>
      </c>
      <c r="D5213">
        <v>64</v>
      </c>
      <c r="E5213" t="s">
        <v>4590</v>
      </c>
      <c r="G5213" t="s">
        <v>4590</v>
      </c>
    </row>
    <row r="5214" spans="1:7">
      <c r="A5214" t="s">
        <v>272</v>
      </c>
      <c r="B5214">
        <v>2015</v>
      </c>
      <c r="C5214" t="b">
        <v>0</v>
      </c>
      <c r="D5214">
        <v>65</v>
      </c>
      <c r="E5214" t="s">
        <v>4590</v>
      </c>
      <c r="G5214" t="s">
        <v>4590</v>
      </c>
    </row>
    <row r="5215" spans="1:7">
      <c r="A5215" t="s">
        <v>272</v>
      </c>
      <c r="B5215">
        <v>2015</v>
      </c>
      <c r="C5215" t="b">
        <v>0</v>
      </c>
      <c r="D5215">
        <v>66</v>
      </c>
      <c r="E5215" t="s">
        <v>4590</v>
      </c>
      <c r="G5215" t="s">
        <v>4590</v>
      </c>
    </row>
    <row r="5216" spans="1:7">
      <c r="A5216" t="s">
        <v>272</v>
      </c>
      <c r="B5216">
        <v>2015</v>
      </c>
      <c r="C5216" t="b">
        <v>0</v>
      </c>
      <c r="D5216">
        <v>67</v>
      </c>
      <c r="E5216" t="s">
        <v>4590</v>
      </c>
      <c r="G5216" t="s">
        <v>4590</v>
      </c>
    </row>
    <row r="5217" spans="1:7">
      <c r="A5217" t="s">
        <v>272</v>
      </c>
      <c r="B5217">
        <v>2015</v>
      </c>
      <c r="C5217" t="b">
        <v>0</v>
      </c>
      <c r="D5217">
        <v>68</v>
      </c>
      <c r="E5217" t="s">
        <v>4590</v>
      </c>
      <c r="G5217" t="s">
        <v>4590</v>
      </c>
    </row>
    <row r="5218" spans="1:7">
      <c r="A5218" t="s">
        <v>272</v>
      </c>
      <c r="B5218">
        <v>2015</v>
      </c>
      <c r="C5218" t="b">
        <v>0</v>
      </c>
      <c r="D5218">
        <v>69</v>
      </c>
      <c r="E5218" t="s">
        <v>4590</v>
      </c>
      <c r="G5218" t="s">
        <v>4590</v>
      </c>
    </row>
    <row r="5219" spans="1:7">
      <c r="A5219" t="s">
        <v>272</v>
      </c>
      <c r="B5219">
        <v>2015</v>
      </c>
      <c r="C5219" t="b">
        <v>0</v>
      </c>
      <c r="D5219">
        <v>70</v>
      </c>
      <c r="E5219" t="s">
        <v>4590</v>
      </c>
      <c r="G5219" t="s">
        <v>4590</v>
      </c>
    </row>
    <row r="5220" spans="1:7">
      <c r="A5220" t="s">
        <v>272</v>
      </c>
      <c r="B5220">
        <v>2015</v>
      </c>
      <c r="C5220" t="b">
        <v>0</v>
      </c>
      <c r="D5220">
        <v>71</v>
      </c>
      <c r="E5220" t="s">
        <v>4590</v>
      </c>
      <c r="G5220" t="s">
        <v>4590</v>
      </c>
    </row>
    <row r="5221" spans="1:7">
      <c r="A5221" t="s">
        <v>272</v>
      </c>
      <c r="B5221">
        <v>2015</v>
      </c>
      <c r="C5221" t="b">
        <v>0</v>
      </c>
      <c r="D5221">
        <v>72</v>
      </c>
      <c r="E5221" t="s">
        <v>4590</v>
      </c>
      <c r="G5221" t="s">
        <v>4590</v>
      </c>
    </row>
    <row r="5222" spans="1:7">
      <c r="A5222" t="s">
        <v>272</v>
      </c>
      <c r="B5222">
        <v>2015</v>
      </c>
      <c r="C5222" t="b">
        <v>0</v>
      </c>
      <c r="D5222">
        <v>73</v>
      </c>
      <c r="E5222" t="s">
        <v>4590</v>
      </c>
      <c r="G5222" t="s">
        <v>4590</v>
      </c>
    </row>
    <row r="5223" spans="1:7">
      <c r="A5223" t="s">
        <v>272</v>
      </c>
      <c r="B5223">
        <v>2016</v>
      </c>
      <c r="C5223" t="b">
        <v>0</v>
      </c>
      <c r="D5223">
        <v>1</v>
      </c>
      <c r="E5223" t="s">
        <v>4590</v>
      </c>
      <c r="G5223" t="s">
        <v>4590</v>
      </c>
    </row>
    <row r="5224" spans="1:7">
      <c r="A5224" t="s">
        <v>272</v>
      </c>
      <c r="B5224">
        <v>2016</v>
      </c>
      <c r="C5224" t="b">
        <v>0</v>
      </c>
      <c r="D5224">
        <v>2</v>
      </c>
      <c r="E5224" t="s">
        <v>4590</v>
      </c>
      <c r="G5224" t="s">
        <v>4590</v>
      </c>
    </row>
    <row r="5225" spans="1:7">
      <c r="A5225" t="s">
        <v>272</v>
      </c>
      <c r="B5225">
        <v>2016</v>
      </c>
      <c r="C5225" t="b">
        <v>0</v>
      </c>
      <c r="D5225">
        <v>3</v>
      </c>
      <c r="E5225" t="s">
        <v>4590</v>
      </c>
      <c r="G5225" t="s">
        <v>4590</v>
      </c>
    </row>
    <row r="5226" spans="1:7">
      <c r="A5226" t="s">
        <v>272</v>
      </c>
      <c r="B5226">
        <v>2016</v>
      </c>
      <c r="C5226" t="b">
        <v>0</v>
      </c>
      <c r="D5226">
        <v>4</v>
      </c>
      <c r="E5226" t="s">
        <v>4590</v>
      </c>
      <c r="G5226" t="s">
        <v>4590</v>
      </c>
    </row>
    <row r="5227" spans="1:7">
      <c r="A5227" t="s">
        <v>272</v>
      </c>
      <c r="B5227">
        <v>2016</v>
      </c>
      <c r="C5227" t="b">
        <v>0</v>
      </c>
      <c r="D5227">
        <v>5</v>
      </c>
      <c r="E5227" t="s">
        <v>4590</v>
      </c>
      <c r="G5227" t="s">
        <v>4590</v>
      </c>
    </row>
    <row r="5228" spans="1:7">
      <c r="A5228" t="s">
        <v>272</v>
      </c>
      <c r="B5228">
        <v>2016</v>
      </c>
      <c r="C5228" t="b">
        <v>0</v>
      </c>
      <c r="D5228">
        <v>6</v>
      </c>
      <c r="E5228" t="s">
        <v>4590</v>
      </c>
      <c r="G5228" t="s">
        <v>4590</v>
      </c>
    </row>
    <row r="5229" spans="1:7">
      <c r="A5229" t="s">
        <v>272</v>
      </c>
      <c r="B5229">
        <v>2016</v>
      </c>
      <c r="C5229" t="b">
        <v>0</v>
      </c>
      <c r="D5229">
        <v>7</v>
      </c>
      <c r="E5229" t="s">
        <v>4590</v>
      </c>
      <c r="G5229" t="s">
        <v>4590</v>
      </c>
    </row>
    <row r="5230" spans="1:7">
      <c r="A5230" t="s">
        <v>272</v>
      </c>
      <c r="B5230">
        <v>2016</v>
      </c>
      <c r="C5230" t="b">
        <v>0</v>
      </c>
      <c r="D5230">
        <v>8</v>
      </c>
      <c r="E5230" t="s">
        <v>4590</v>
      </c>
      <c r="G5230" t="s">
        <v>4590</v>
      </c>
    </row>
    <row r="5231" spans="1:7">
      <c r="A5231" t="s">
        <v>272</v>
      </c>
      <c r="B5231">
        <v>2016</v>
      </c>
      <c r="C5231" t="b">
        <v>0</v>
      </c>
      <c r="D5231">
        <v>9</v>
      </c>
      <c r="E5231" t="s">
        <v>4590</v>
      </c>
      <c r="G5231" t="s">
        <v>4590</v>
      </c>
    </row>
    <row r="5232" spans="1:7">
      <c r="A5232" t="s">
        <v>272</v>
      </c>
      <c r="B5232">
        <v>2016</v>
      </c>
      <c r="C5232" t="b">
        <v>0</v>
      </c>
      <c r="D5232">
        <v>10</v>
      </c>
      <c r="E5232" t="s">
        <v>4590</v>
      </c>
      <c r="F5232" t="s">
        <v>8122</v>
      </c>
      <c r="G5232" t="s">
        <v>4590</v>
      </c>
    </row>
    <row r="5233" spans="1:7">
      <c r="A5233" t="s">
        <v>272</v>
      </c>
      <c r="B5233">
        <v>2016</v>
      </c>
      <c r="C5233" t="b">
        <v>0</v>
      </c>
      <c r="D5233">
        <v>11</v>
      </c>
      <c r="E5233" t="s">
        <v>4590</v>
      </c>
      <c r="G5233" t="s">
        <v>4590</v>
      </c>
    </row>
    <row r="5234" spans="1:7">
      <c r="A5234" t="s">
        <v>272</v>
      </c>
      <c r="B5234">
        <v>2016</v>
      </c>
      <c r="C5234" t="b">
        <v>0</v>
      </c>
      <c r="D5234">
        <v>12</v>
      </c>
      <c r="E5234" t="s">
        <v>4590</v>
      </c>
      <c r="G5234" t="s">
        <v>4590</v>
      </c>
    </row>
    <row r="5235" spans="1:7">
      <c r="A5235" t="s">
        <v>272</v>
      </c>
      <c r="B5235">
        <v>2016</v>
      </c>
      <c r="C5235" t="b">
        <v>0</v>
      </c>
      <c r="D5235">
        <v>13</v>
      </c>
      <c r="E5235" t="s">
        <v>4590</v>
      </c>
      <c r="G5235" t="s">
        <v>4590</v>
      </c>
    </row>
    <row r="5236" spans="1:7">
      <c r="A5236" t="s">
        <v>272</v>
      </c>
      <c r="B5236">
        <v>2016</v>
      </c>
      <c r="C5236" t="b">
        <v>0</v>
      </c>
      <c r="D5236">
        <v>14</v>
      </c>
      <c r="E5236" t="s">
        <v>4590</v>
      </c>
      <c r="G5236" t="s">
        <v>4590</v>
      </c>
    </row>
    <row r="5237" spans="1:7">
      <c r="A5237" t="s">
        <v>272</v>
      </c>
      <c r="B5237">
        <v>2016</v>
      </c>
      <c r="C5237" t="b">
        <v>0</v>
      </c>
      <c r="D5237">
        <v>15</v>
      </c>
      <c r="E5237" t="s">
        <v>4590</v>
      </c>
      <c r="G5237" t="s">
        <v>4590</v>
      </c>
    </row>
    <row r="5238" spans="1:7">
      <c r="A5238" t="s">
        <v>272</v>
      </c>
      <c r="B5238">
        <v>2016</v>
      </c>
      <c r="C5238" t="b">
        <v>0</v>
      </c>
      <c r="D5238">
        <v>16</v>
      </c>
      <c r="E5238" t="s">
        <v>4590</v>
      </c>
      <c r="F5238" t="s">
        <v>8123</v>
      </c>
      <c r="G5238" t="s">
        <v>4590</v>
      </c>
    </row>
    <row r="5239" spans="1:7">
      <c r="A5239" t="s">
        <v>272</v>
      </c>
      <c r="B5239">
        <v>2016</v>
      </c>
      <c r="C5239" t="b">
        <v>0</v>
      </c>
      <c r="D5239">
        <v>17</v>
      </c>
      <c r="E5239" t="s">
        <v>4590</v>
      </c>
      <c r="G5239" t="s">
        <v>4590</v>
      </c>
    </row>
    <row r="5240" spans="1:7">
      <c r="A5240" t="s">
        <v>272</v>
      </c>
      <c r="B5240">
        <v>2016</v>
      </c>
      <c r="C5240" t="b">
        <v>0</v>
      </c>
      <c r="D5240">
        <v>18</v>
      </c>
      <c r="E5240" t="s">
        <v>4590</v>
      </c>
      <c r="G5240" t="s">
        <v>4590</v>
      </c>
    </row>
    <row r="5241" spans="1:7">
      <c r="A5241" t="s">
        <v>272</v>
      </c>
      <c r="B5241">
        <v>2016</v>
      </c>
      <c r="C5241" t="b">
        <v>0</v>
      </c>
      <c r="D5241">
        <v>19</v>
      </c>
      <c r="E5241" t="s">
        <v>4590</v>
      </c>
      <c r="G5241" t="s">
        <v>4590</v>
      </c>
    </row>
    <row r="5242" spans="1:7">
      <c r="A5242" t="s">
        <v>272</v>
      </c>
      <c r="B5242">
        <v>2016</v>
      </c>
      <c r="C5242" t="b">
        <v>0</v>
      </c>
      <c r="D5242">
        <v>20</v>
      </c>
      <c r="E5242" t="s">
        <v>4590</v>
      </c>
      <c r="G5242" t="s">
        <v>4590</v>
      </c>
    </row>
    <row r="5243" spans="1:7">
      <c r="A5243" t="s">
        <v>272</v>
      </c>
      <c r="B5243">
        <v>2016</v>
      </c>
      <c r="C5243" t="b">
        <v>0</v>
      </c>
      <c r="D5243">
        <v>21</v>
      </c>
      <c r="E5243" t="s">
        <v>4590</v>
      </c>
      <c r="G5243" t="s">
        <v>4590</v>
      </c>
    </row>
    <row r="5244" spans="1:7">
      <c r="A5244" t="s">
        <v>272</v>
      </c>
      <c r="B5244">
        <v>2016</v>
      </c>
      <c r="C5244" t="b">
        <v>0</v>
      </c>
      <c r="D5244">
        <v>22</v>
      </c>
      <c r="E5244" t="s">
        <v>4590</v>
      </c>
      <c r="G5244" t="s">
        <v>4590</v>
      </c>
    </row>
    <row r="5245" spans="1:7">
      <c r="A5245" t="s">
        <v>272</v>
      </c>
      <c r="B5245">
        <v>2016</v>
      </c>
      <c r="C5245" t="b">
        <v>0</v>
      </c>
      <c r="D5245">
        <v>23</v>
      </c>
      <c r="E5245" t="s">
        <v>4590</v>
      </c>
      <c r="G5245" t="s">
        <v>4590</v>
      </c>
    </row>
    <row r="5246" spans="1:7">
      <c r="A5246" t="s">
        <v>272</v>
      </c>
      <c r="B5246">
        <v>2016</v>
      </c>
      <c r="C5246" t="b">
        <v>0</v>
      </c>
      <c r="D5246">
        <v>24</v>
      </c>
      <c r="E5246" t="s">
        <v>4590</v>
      </c>
      <c r="G5246" t="s">
        <v>4590</v>
      </c>
    </row>
    <row r="5247" spans="1:7">
      <c r="A5247" t="s">
        <v>272</v>
      </c>
      <c r="B5247">
        <v>2016</v>
      </c>
      <c r="C5247" t="b">
        <v>0</v>
      </c>
      <c r="D5247">
        <v>25</v>
      </c>
      <c r="E5247" t="s">
        <v>4590</v>
      </c>
      <c r="G5247" t="s">
        <v>4590</v>
      </c>
    </row>
    <row r="5248" spans="1:7">
      <c r="A5248" t="s">
        <v>272</v>
      </c>
      <c r="B5248">
        <v>2016</v>
      </c>
      <c r="C5248" t="b">
        <v>0</v>
      </c>
      <c r="D5248">
        <v>26</v>
      </c>
      <c r="E5248" t="s">
        <v>4590</v>
      </c>
      <c r="G5248" t="s">
        <v>4590</v>
      </c>
    </row>
    <row r="5249" spans="1:7">
      <c r="A5249" t="s">
        <v>272</v>
      </c>
      <c r="B5249">
        <v>2016</v>
      </c>
      <c r="C5249" t="b">
        <v>0</v>
      </c>
      <c r="D5249">
        <v>27</v>
      </c>
      <c r="E5249" t="s">
        <v>4590</v>
      </c>
      <c r="G5249" t="s">
        <v>4590</v>
      </c>
    </row>
    <row r="5250" spans="1:7">
      <c r="A5250" t="s">
        <v>272</v>
      </c>
      <c r="B5250">
        <v>2016</v>
      </c>
      <c r="C5250" t="b">
        <v>0</v>
      </c>
      <c r="D5250">
        <v>28</v>
      </c>
      <c r="E5250" t="s">
        <v>4590</v>
      </c>
      <c r="G5250" t="s">
        <v>4590</v>
      </c>
    </row>
    <row r="5251" spans="1:7">
      <c r="A5251" t="s">
        <v>272</v>
      </c>
      <c r="B5251">
        <v>2016</v>
      </c>
      <c r="C5251" t="b">
        <v>0</v>
      </c>
      <c r="D5251">
        <v>29</v>
      </c>
      <c r="E5251" t="s">
        <v>4590</v>
      </c>
      <c r="G5251" t="s">
        <v>4590</v>
      </c>
    </row>
    <row r="5252" spans="1:7">
      <c r="A5252" t="s">
        <v>272</v>
      </c>
      <c r="B5252">
        <v>2016</v>
      </c>
      <c r="C5252" t="b">
        <v>0</v>
      </c>
      <c r="D5252">
        <v>30</v>
      </c>
      <c r="E5252" t="s">
        <v>4590</v>
      </c>
      <c r="G5252" t="s">
        <v>4590</v>
      </c>
    </row>
    <row r="5253" spans="1:7">
      <c r="A5253" t="s">
        <v>272</v>
      </c>
      <c r="B5253">
        <v>2016</v>
      </c>
      <c r="C5253" t="b">
        <v>0</v>
      </c>
      <c r="D5253">
        <v>31</v>
      </c>
      <c r="E5253" t="s">
        <v>4590</v>
      </c>
      <c r="G5253" t="s">
        <v>4590</v>
      </c>
    </row>
    <row r="5254" spans="1:7">
      <c r="A5254" t="s">
        <v>272</v>
      </c>
      <c r="B5254">
        <v>2016</v>
      </c>
      <c r="C5254" t="b">
        <v>0</v>
      </c>
      <c r="D5254">
        <v>32</v>
      </c>
      <c r="E5254" t="s">
        <v>4590</v>
      </c>
      <c r="G5254" t="s">
        <v>4590</v>
      </c>
    </row>
    <row r="5255" spans="1:7">
      <c r="A5255" t="s">
        <v>272</v>
      </c>
      <c r="B5255">
        <v>2016</v>
      </c>
      <c r="C5255" t="b">
        <v>0</v>
      </c>
      <c r="D5255">
        <v>33</v>
      </c>
      <c r="E5255" t="s">
        <v>4590</v>
      </c>
      <c r="G5255" t="s">
        <v>4590</v>
      </c>
    </row>
    <row r="5256" spans="1:7">
      <c r="A5256" t="s">
        <v>272</v>
      </c>
      <c r="B5256">
        <v>2016</v>
      </c>
      <c r="C5256" t="b">
        <v>0</v>
      </c>
      <c r="D5256">
        <v>34</v>
      </c>
      <c r="E5256" t="s">
        <v>4590</v>
      </c>
      <c r="G5256" t="s">
        <v>4590</v>
      </c>
    </row>
    <row r="5257" spans="1:7">
      <c r="A5257" t="s">
        <v>272</v>
      </c>
      <c r="B5257">
        <v>2016</v>
      </c>
      <c r="C5257" t="b">
        <v>0</v>
      </c>
      <c r="D5257">
        <v>35</v>
      </c>
      <c r="E5257" t="s">
        <v>4590</v>
      </c>
      <c r="G5257" t="s">
        <v>4590</v>
      </c>
    </row>
    <row r="5258" spans="1:7">
      <c r="A5258" t="s">
        <v>272</v>
      </c>
      <c r="B5258">
        <v>2016</v>
      </c>
      <c r="C5258" t="b">
        <v>0</v>
      </c>
      <c r="D5258">
        <v>36</v>
      </c>
      <c r="E5258" t="s">
        <v>4590</v>
      </c>
      <c r="G5258" t="s">
        <v>4590</v>
      </c>
    </row>
    <row r="5259" spans="1:7">
      <c r="A5259" t="s">
        <v>272</v>
      </c>
      <c r="B5259">
        <v>2016</v>
      </c>
      <c r="C5259" t="b">
        <v>0</v>
      </c>
      <c r="D5259">
        <v>37</v>
      </c>
      <c r="E5259" t="s">
        <v>4590</v>
      </c>
      <c r="G5259" t="s">
        <v>4590</v>
      </c>
    </row>
    <row r="5260" spans="1:7">
      <c r="A5260" t="s">
        <v>272</v>
      </c>
      <c r="B5260">
        <v>2016</v>
      </c>
      <c r="C5260" t="b">
        <v>0</v>
      </c>
      <c r="D5260">
        <v>38</v>
      </c>
      <c r="E5260" t="s">
        <v>4590</v>
      </c>
      <c r="G5260" t="s">
        <v>4590</v>
      </c>
    </row>
    <row r="5261" spans="1:7">
      <c r="A5261" t="s">
        <v>272</v>
      </c>
      <c r="B5261">
        <v>2016</v>
      </c>
      <c r="C5261" t="b">
        <v>0</v>
      </c>
      <c r="D5261">
        <v>39</v>
      </c>
      <c r="E5261" t="s">
        <v>4590</v>
      </c>
      <c r="G5261" t="s">
        <v>4590</v>
      </c>
    </row>
    <row r="5262" spans="1:7">
      <c r="A5262" t="s">
        <v>272</v>
      </c>
      <c r="B5262">
        <v>2016</v>
      </c>
      <c r="C5262" t="b">
        <v>0</v>
      </c>
      <c r="D5262">
        <v>40</v>
      </c>
      <c r="E5262" t="s">
        <v>4590</v>
      </c>
      <c r="G5262" t="s">
        <v>4590</v>
      </c>
    </row>
    <row r="5263" spans="1:7">
      <c r="A5263" t="s">
        <v>272</v>
      </c>
      <c r="B5263">
        <v>2016</v>
      </c>
      <c r="C5263" t="b">
        <v>0</v>
      </c>
      <c r="D5263">
        <v>41</v>
      </c>
      <c r="E5263" t="s">
        <v>4590</v>
      </c>
      <c r="G5263" t="s">
        <v>4590</v>
      </c>
    </row>
    <row r="5264" spans="1:7">
      <c r="A5264" t="s">
        <v>272</v>
      </c>
      <c r="B5264">
        <v>2016</v>
      </c>
      <c r="C5264" t="b">
        <v>0</v>
      </c>
      <c r="D5264">
        <v>42</v>
      </c>
      <c r="E5264" t="s">
        <v>4590</v>
      </c>
      <c r="G5264" t="s">
        <v>4590</v>
      </c>
    </row>
    <row r="5265" spans="1:7">
      <c r="A5265" t="s">
        <v>272</v>
      </c>
      <c r="B5265">
        <v>2016</v>
      </c>
      <c r="C5265" t="b">
        <v>0</v>
      </c>
      <c r="D5265">
        <v>43</v>
      </c>
      <c r="E5265" t="s">
        <v>4590</v>
      </c>
      <c r="G5265" t="s">
        <v>4590</v>
      </c>
    </row>
    <row r="5266" spans="1:7">
      <c r="A5266" t="s">
        <v>272</v>
      </c>
      <c r="B5266">
        <v>2016</v>
      </c>
      <c r="C5266" t="b">
        <v>0</v>
      </c>
      <c r="D5266">
        <v>44</v>
      </c>
      <c r="E5266" t="s">
        <v>4590</v>
      </c>
      <c r="G5266" t="s">
        <v>4590</v>
      </c>
    </row>
    <row r="5267" spans="1:7">
      <c r="A5267" t="s">
        <v>272</v>
      </c>
      <c r="B5267">
        <v>2016</v>
      </c>
      <c r="C5267" t="b">
        <v>0</v>
      </c>
      <c r="D5267">
        <v>45</v>
      </c>
      <c r="E5267" t="s">
        <v>4590</v>
      </c>
      <c r="G5267" t="s">
        <v>4590</v>
      </c>
    </row>
    <row r="5268" spans="1:7">
      <c r="A5268" t="s">
        <v>272</v>
      </c>
      <c r="B5268">
        <v>2016</v>
      </c>
      <c r="C5268" t="b">
        <v>0</v>
      </c>
      <c r="D5268">
        <v>46</v>
      </c>
      <c r="E5268" t="s">
        <v>4590</v>
      </c>
      <c r="G5268" t="s">
        <v>4590</v>
      </c>
    </row>
    <row r="5269" spans="1:7">
      <c r="A5269" t="s">
        <v>272</v>
      </c>
      <c r="B5269">
        <v>2016</v>
      </c>
      <c r="C5269" t="b">
        <v>0</v>
      </c>
      <c r="D5269">
        <v>47</v>
      </c>
      <c r="E5269" t="s">
        <v>4590</v>
      </c>
      <c r="G5269" t="s">
        <v>4590</v>
      </c>
    </row>
    <row r="5270" spans="1:7">
      <c r="A5270" t="s">
        <v>272</v>
      </c>
      <c r="B5270">
        <v>2016</v>
      </c>
      <c r="C5270" t="b">
        <v>0</v>
      </c>
      <c r="D5270">
        <v>48</v>
      </c>
      <c r="E5270" t="s">
        <v>4590</v>
      </c>
      <c r="G5270" t="s">
        <v>4590</v>
      </c>
    </row>
    <row r="5271" spans="1:7">
      <c r="A5271" t="s">
        <v>272</v>
      </c>
      <c r="B5271">
        <v>2016</v>
      </c>
      <c r="C5271" t="b">
        <v>0</v>
      </c>
      <c r="D5271">
        <v>49</v>
      </c>
      <c r="E5271" t="s">
        <v>4590</v>
      </c>
      <c r="G5271" t="s">
        <v>4590</v>
      </c>
    </row>
    <row r="5272" spans="1:7">
      <c r="A5272" t="s">
        <v>272</v>
      </c>
      <c r="B5272">
        <v>2016</v>
      </c>
      <c r="C5272" t="b">
        <v>0</v>
      </c>
      <c r="D5272">
        <v>50</v>
      </c>
      <c r="E5272" t="s">
        <v>4590</v>
      </c>
      <c r="G5272" t="s">
        <v>4590</v>
      </c>
    </row>
    <row r="5273" spans="1:7">
      <c r="A5273" t="s">
        <v>272</v>
      </c>
      <c r="B5273">
        <v>2016</v>
      </c>
      <c r="C5273" t="b">
        <v>0</v>
      </c>
      <c r="D5273">
        <v>51</v>
      </c>
      <c r="E5273" t="s">
        <v>4590</v>
      </c>
      <c r="F5273" t="s">
        <v>8124</v>
      </c>
      <c r="G5273" t="s">
        <v>4590</v>
      </c>
    </row>
    <row r="5274" spans="1:7">
      <c r="A5274" t="s">
        <v>272</v>
      </c>
      <c r="B5274">
        <v>2016</v>
      </c>
      <c r="C5274" t="b">
        <v>0</v>
      </c>
      <c r="D5274">
        <v>52</v>
      </c>
      <c r="E5274" t="s">
        <v>4590</v>
      </c>
      <c r="G5274" t="s">
        <v>4590</v>
      </c>
    </row>
    <row r="5275" spans="1:7">
      <c r="A5275" t="s">
        <v>272</v>
      </c>
      <c r="B5275">
        <v>2016</v>
      </c>
      <c r="C5275" t="b">
        <v>0</v>
      </c>
      <c r="D5275">
        <v>53</v>
      </c>
      <c r="E5275" t="s">
        <v>4590</v>
      </c>
      <c r="G5275" t="s">
        <v>4590</v>
      </c>
    </row>
    <row r="5276" spans="1:7">
      <c r="A5276" t="s">
        <v>272</v>
      </c>
      <c r="B5276">
        <v>2016</v>
      </c>
      <c r="C5276" t="b">
        <v>0</v>
      </c>
      <c r="D5276">
        <v>54</v>
      </c>
      <c r="E5276" t="s">
        <v>4590</v>
      </c>
      <c r="G5276" t="s">
        <v>4590</v>
      </c>
    </row>
    <row r="5277" spans="1:7">
      <c r="A5277" t="s">
        <v>272</v>
      </c>
      <c r="B5277">
        <v>2016</v>
      </c>
      <c r="C5277" t="b">
        <v>0</v>
      </c>
      <c r="D5277">
        <v>55</v>
      </c>
      <c r="E5277" t="s">
        <v>4590</v>
      </c>
      <c r="G5277" t="s">
        <v>4590</v>
      </c>
    </row>
    <row r="5278" spans="1:7">
      <c r="A5278" t="s">
        <v>272</v>
      </c>
      <c r="B5278">
        <v>2016</v>
      </c>
      <c r="C5278" t="b">
        <v>0</v>
      </c>
      <c r="D5278">
        <v>56</v>
      </c>
      <c r="E5278" t="s">
        <v>4590</v>
      </c>
      <c r="G5278" t="s">
        <v>4590</v>
      </c>
    </row>
    <row r="5279" spans="1:7">
      <c r="A5279" t="s">
        <v>272</v>
      </c>
      <c r="B5279">
        <v>2016</v>
      </c>
      <c r="C5279" t="b">
        <v>0</v>
      </c>
      <c r="D5279">
        <v>57</v>
      </c>
      <c r="E5279" t="s">
        <v>4590</v>
      </c>
      <c r="G5279" t="s">
        <v>4590</v>
      </c>
    </row>
    <row r="5280" spans="1:7">
      <c r="A5280" t="s">
        <v>272</v>
      </c>
      <c r="B5280">
        <v>2016</v>
      </c>
      <c r="C5280" t="b">
        <v>0</v>
      </c>
      <c r="D5280">
        <v>58</v>
      </c>
      <c r="E5280" t="s">
        <v>4590</v>
      </c>
      <c r="G5280" t="s">
        <v>4590</v>
      </c>
    </row>
    <row r="5281" spans="1:7">
      <c r="A5281" t="s">
        <v>272</v>
      </c>
      <c r="B5281">
        <v>2016</v>
      </c>
      <c r="C5281" t="b">
        <v>0</v>
      </c>
      <c r="D5281">
        <v>59</v>
      </c>
      <c r="E5281" t="s">
        <v>4590</v>
      </c>
      <c r="G5281" t="s">
        <v>4590</v>
      </c>
    </row>
    <row r="5282" spans="1:7">
      <c r="A5282" t="s">
        <v>272</v>
      </c>
      <c r="B5282">
        <v>2016</v>
      </c>
      <c r="C5282" t="b">
        <v>0</v>
      </c>
      <c r="D5282">
        <v>60</v>
      </c>
      <c r="E5282" t="s">
        <v>4590</v>
      </c>
      <c r="G5282" t="s">
        <v>4590</v>
      </c>
    </row>
    <row r="5283" spans="1:7">
      <c r="A5283" t="s">
        <v>272</v>
      </c>
      <c r="B5283">
        <v>2016</v>
      </c>
      <c r="C5283" t="b">
        <v>0</v>
      </c>
      <c r="D5283">
        <v>61</v>
      </c>
      <c r="E5283" t="s">
        <v>4590</v>
      </c>
      <c r="G5283" t="s">
        <v>4590</v>
      </c>
    </row>
    <row r="5284" spans="1:7">
      <c r="A5284" t="s">
        <v>272</v>
      </c>
      <c r="B5284">
        <v>2016</v>
      </c>
      <c r="C5284" t="b">
        <v>0</v>
      </c>
      <c r="D5284">
        <v>62</v>
      </c>
      <c r="E5284" t="s">
        <v>4590</v>
      </c>
      <c r="G5284" t="s">
        <v>4590</v>
      </c>
    </row>
    <row r="5285" spans="1:7">
      <c r="A5285" t="s">
        <v>272</v>
      </c>
      <c r="B5285">
        <v>2016</v>
      </c>
      <c r="C5285" t="b">
        <v>0</v>
      </c>
      <c r="D5285">
        <v>63</v>
      </c>
      <c r="E5285" t="s">
        <v>4590</v>
      </c>
      <c r="G5285" t="s">
        <v>4590</v>
      </c>
    </row>
    <row r="5286" spans="1:7">
      <c r="A5286" t="s">
        <v>272</v>
      </c>
      <c r="B5286">
        <v>2016</v>
      </c>
      <c r="C5286" t="b">
        <v>0</v>
      </c>
      <c r="D5286">
        <v>64</v>
      </c>
      <c r="E5286" t="s">
        <v>4590</v>
      </c>
      <c r="G5286" t="s">
        <v>4590</v>
      </c>
    </row>
    <row r="5287" spans="1:7">
      <c r="A5287" t="s">
        <v>272</v>
      </c>
      <c r="B5287">
        <v>2016</v>
      </c>
      <c r="C5287" t="b">
        <v>0</v>
      </c>
      <c r="D5287">
        <v>65</v>
      </c>
      <c r="E5287" t="s">
        <v>4590</v>
      </c>
      <c r="G5287" t="s">
        <v>4590</v>
      </c>
    </row>
    <row r="5288" spans="1:7">
      <c r="A5288" t="s">
        <v>272</v>
      </c>
      <c r="B5288">
        <v>2016</v>
      </c>
      <c r="C5288" t="b">
        <v>0</v>
      </c>
      <c r="D5288">
        <v>66</v>
      </c>
      <c r="E5288" t="s">
        <v>4590</v>
      </c>
      <c r="G5288" t="s">
        <v>4590</v>
      </c>
    </row>
    <row r="5289" spans="1:7">
      <c r="A5289" t="s">
        <v>272</v>
      </c>
      <c r="B5289">
        <v>2016</v>
      </c>
      <c r="C5289" t="b">
        <v>0</v>
      </c>
      <c r="D5289">
        <v>67</v>
      </c>
      <c r="E5289" t="s">
        <v>4590</v>
      </c>
      <c r="G5289" t="s">
        <v>4590</v>
      </c>
    </row>
    <row r="5290" spans="1:7">
      <c r="A5290" t="s">
        <v>272</v>
      </c>
      <c r="B5290">
        <v>2016</v>
      </c>
      <c r="C5290" t="b">
        <v>0</v>
      </c>
      <c r="D5290">
        <v>68</v>
      </c>
      <c r="E5290" t="s">
        <v>4590</v>
      </c>
      <c r="G5290" t="s">
        <v>4590</v>
      </c>
    </row>
    <row r="5291" spans="1:7">
      <c r="A5291" t="s">
        <v>272</v>
      </c>
      <c r="B5291">
        <v>2016</v>
      </c>
      <c r="C5291" t="b">
        <v>0</v>
      </c>
      <c r="D5291">
        <v>69</v>
      </c>
      <c r="E5291" t="s">
        <v>4590</v>
      </c>
      <c r="G5291" t="s">
        <v>4590</v>
      </c>
    </row>
    <row r="5292" spans="1:7">
      <c r="A5292" t="s">
        <v>272</v>
      </c>
      <c r="B5292">
        <v>2016</v>
      </c>
      <c r="C5292" t="b">
        <v>0</v>
      </c>
      <c r="D5292">
        <v>70</v>
      </c>
      <c r="E5292" t="s">
        <v>4590</v>
      </c>
      <c r="G5292" t="s">
        <v>4590</v>
      </c>
    </row>
    <row r="5293" spans="1:7">
      <c r="A5293" t="s">
        <v>272</v>
      </c>
      <c r="B5293">
        <v>2016</v>
      </c>
      <c r="C5293" t="b">
        <v>0</v>
      </c>
      <c r="D5293">
        <v>71</v>
      </c>
      <c r="E5293" t="s">
        <v>4590</v>
      </c>
      <c r="G5293" t="s">
        <v>4590</v>
      </c>
    </row>
    <row r="5294" spans="1:7">
      <c r="A5294" t="s">
        <v>272</v>
      </c>
      <c r="B5294">
        <v>2016</v>
      </c>
      <c r="C5294" t="b">
        <v>0</v>
      </c>
      <c r="D5294">
        <v>72</v>
      </c>
      <c r="E5294" t="s">
        <v>4590</v>
      </c>
      <c r="G5294" t="s">
        <v>4590</v>
      </c>
    </row>
    <row r="5295" spans="1:7">
      <c r="A5295" t="s">
        <v>272</v>
      </c>
      <c r="B5295">
        <v>2016</v>
      </c>
      <c r="C5295" t="b">
        <v>0</v>
      </c>
      <c r="D5295">
        <v>73</v>
      </c>
      <c r="E5295" t="s">
        <v>4590</v>
      </c>
      <c r="G5295" t="s">
        <v>4590</v>
      </c>
    </row>
    <row r="5296" spans="1:7">
      <c r="A5296" t="s">
        <v>285</v>
      </c>
      <c r="B5296">
        <v>2013</v>
      </c>
      <c r="C5296" t="b">
        <v>0</v>
      </c>
      <c r="D5296">
        <v>1</v>
      </c>
      <c r="E5296" t="s">
        <v>4590</v>
      </c>
      <c r="G5296" t="s">
        <v>4590</v>
      </c>
    </row>
    <row r="5297" spans="1:7">
      <c r="A5297" t="s">
        <v>285</v>
      </c>
      <c r="B5297">
        <v>2013</v>
      </c>
      <c r="C5297" t="b">
        <v>0</v>
      </c>
      <c r="D5297">
        <v>2</v>
      </c>
      <c r="E5297" t="s">
        <v>4590</v>
      </c>
      <c r="G5297" t="s">
        <v>4590</v>
      </c>
    </row>
    <row r="5298" spans="1:7">
      <c r="A5298" t="s">
        <v>285</v>
      </c>
      <c r="B5298">
        <v>2013</v>
      </c>
      <c r="C5298" t="b">
        <v>0</v>
      </c>
      <c r="D5298">
        <v>3</v>
      </c>
      <c r="E5298" t="s">
        <v>4590</v>
      </c>
      <c r="G5298" t="s">
        <v>4590</v>
      </c>
    </row>
    <row r="5299" spans="1:7">
      <c r="A5299" t="s">
        <v>285</v>
      </c>
      <c r="B5299">
        <v>2013</v>
      </c>
      <c r="C5299" t="b">
        <v>0</v>
      </c>
      <c r="D5299">
        <v>4</v>
      </c>
      <c r="E5299" t="s">
        <v>4590</v>
      </c>
      <c r="G5299" t="s">
        <v>4590</v>
      </c>
    </row>
    <row r="5300" spans="1:7">
      <c r="A5300" t="s">
        <v>285</v>
      </c>
      <c r="B5300">
        <v>2013</v>
      </c>
      <c r="C5300" t="b">
        <v>0</v>
      </c>
      <c r="D5300">
        <v>5</v>
      </c>
      <c r="E5300" t="s">
        <v>4590</v>
      </c>
      <c r="G5300" t="s">
        <v>4590</v>
      </c>
    </row>
    <row r="5301" spans="1:7">
      <c r="A5301" t="s">
        <v>285</v>
      </c>
      <c r="B5301">
        <v>2013</v>
      </c>
      <c r="C5301" t="b">
        <v>0</v>
      </c>
      <c r="D5301">
        <v>6</v>
      </c>
      <c r="E5301" t="s">
        <v>4590</v>
      </c>
      <c r="G5301" t="s">
        <v>4590</v>
      </c>
    </row>
    <row r="5302" spans="1:7">
      <c r="A5302" t="s">
        <v>285</v>
      </c>
      <c r="B5302">
        <v>2013</v>
      </c>
      <c r="C5302" t="b">
        <v>0</v>
      </c>
      <c r="D5302">
        <v>7</v>
      </c>
      <c r="E5302" t="s">
        <v>4590</v>
      </c>
      <c r="G5302" t="s">
        <v>4590</v>
      </c>
    </row>
    <row r="5303" spans="1:7">
      <c r="A5303" t="s">
        <v>285</v>
      </c>
      <c r="B5303">
        <v>2013</v>
      </c>
      <c r="C5303" t="b">
        <v>0</v>
      </c>
      <c r="D5303">
        <v>8</v>
      </c>
      <c r="E5303" t="s">
        <v>4590</v>
      </c>
      <c r="G5303" t="s">
        <v>4590</v>
      </c>
    </row>
    <row r="5304" spans="1:7">
      <c r="A5304" t="s">
        <v>285</v>
      </c>
      <c r="B5304">
        <v>2013</v>
      </c>
      <c r="C5304" t="b">
        <v>0</v>
      </c>
      <c r="D5304">
        <v>9</v>
      </c>
      <c r="E5304" t="s">
        <v>4590</v>
      </c>
      <c r="G5304" t="s">
        <v>4590</v>
      </c>
    </row>
    <row r="5305" spans="1:7">
      <c r="A5305" t="s">
        <v>285</v>
      </c>
      <c r="B5305">
        <v>2013</v>
      </c>
      <c r="C5305" t="b">
        <v>0</v>
      </c>
      <c r="D5305">
        <v>10</v>
      </c>
      <c r="E5305" t="s">
        <v>4590</v>
      </c>
      <c r="G5305" t="s">
        <v>4590</v>
      </c>
    </row>
    <row r="5306" spans="1:7">
      <c r="A5306" t="s">
        <v>285</v>
      </c>
      <c r="B5306">
        <v>2013</v>
      </c>
      <c r="C5306" t="b">
        <v>0</v>
      </c>
      <c r="D5306">
        <v>11</v>
      </c>
      <c r="E5306" t="s">
        <v>4590</v>
      </c>
      <c r="G5306" t="s">
        <v>4590</v>
      </c>
    </row>
    <row r="5307" spans="1:7">
      <c r="A5307" t="s">
        <v>285</v>
      </c>
      <c r="B5307">
        <v>2013</v>
      </c>
      <c r="C5307" t="b">
        <v>0</v>
      </c>
      <c r="D5307">
        <v>12</v>
      </c>
      <c r="E5307" t="s">
        <v>4590</v>
      </c>
      <c r="G5307" t="s">
        <v>4590</v>
      </c>
    </row>
    <row r="5308" spans="1:7">
      <c r="A5308" t="s">
        <v>285</v>
      </c>
      <c r="B5308">
        <v>2013</v>
      </c>
      <c r="C5308" t="b">
        <v>0</v>
      </c>
      <c r="D5308">
        <v>13</v>
      </c>
      <c r="E5308" t="s">
        <v>4590</v>
      </c>
      <c r="G5308" t="s">
        <v>4590</v>
      </c>
    </row>
    <row r="5309" spans="1:7">
      <c r="A5309" t="s">
        <v>285</v>
      </c>
      <c r="B5309">
        <v>2014</v>
      </c>
      <c r="C5309" t="b">
        <v>0</v>
      </c>
      <c r="D5309">
        <v>1</v>
      </c>
      <c r="E5309" t="s">
        <v>4590</v>
      </c>
      <c r="G5309" t="s">
        <v>4590</v>
      </c>
    </row>
    <row r="5310" spans="1:7">
      <c r="A5310" t="s">
        <v>285</v>
      </c>
      <c r="B5310">
        <v>2014</v>
      </c>
      <c r="C5310" t="b">
        <v>0</v>
      </c>
      <c r="D5310">
        <v>2</v>
      </c>
      <c r="E5310" t="s">
        <v>4590</v>
      </c>
      <c r="G5310" t="s">
        <v>4590</v>
      </c>
    </row>
    <row r="5311" spans="1:7">
      <c r="A5311" t="s">
        <v>285</v>
      </c>
      <c r="B5311">
        <v>2014</v>
      </c>
      <c r="C5311" t="b">
        <v>0</v>
      </c>
      <c r="D5311">
        <v>3</v>
      </c>
      <c r="E5311" t="s">
        <v>4590</v>
      </c>
      <c r="G5311" t="s">
        <v>4590</v>
      </c>
    </row>
    <row r="5312" spans="1:7">
      <c r="A5312" t="s">
        <v>285</v>
      </c>
      <c r="B5312">
        <v>2014</v>
      </c>
      <c r="C5312" t="b">
        <v>0</v>
      </c>
      <c r="D5312">
        <v>4</v>
      </c>
      <c r="E5312" t="s">
        <v>4590</v>
      </c>
      <c r="G5312" t="s">
        <v>4590</v>
      </c>
    </row>
    <row r="5313" spans="1:7">
      <c r="A5313" t="s">
        <v>285</v>
      </c>
      <c r="B5313">
        <v>2014</v>
      </c>
      <c r="C5313" t="b">
        <v>0</v>
      </c>
      <c r="D5313">
        <v>5</v>
      </c>
      <c r="E5313" t="s">
        <v>4590</v>
      </c>
      <c r="G5313" t="s">
        <v>4590</v>
      </c>
    </row>
    <row r="5314" spans="1:7">
      <c r="A5314" t="s">
        <v>285</v>
      </c>
      <c r="B5314">
        <v>2014</v>
      </c>
      <c r="C5314" t="b">
        <v>0</v>
      </c>
      <c r="D5314">
        <v>6</v>
      </c>
      <c r="E5314" t="s">
        <v>4590</v>
      </c>
      <c r="G5314" t="s">
        <v>4590</v>
      </c>
    </row>
    <row r="5315" spans="1:7">
      <c r="A5315" t="s">
        <v>285</v>
      </c>
      <c r="B5315">
        <v>2014</v>
      </c>
      <c r="C5315" t="b">
        <v>0</v>
      </c>
      <c r="D5315">
        <v>7</v>
      </c>
      <c r="E5315" t="s">
        <v>4590</v>
      </c>
      <c r="G5315" t="s">
        <v>4590</v>
      </c>
    </row>
    <row r="5316" spans="1:7">
      <c r="A5316" t="s">
        <v>285</v>
      </c>
      <c r="B5316">
        <v>2014</v>
      </c>
      <c r="C5316" t="b">
        <v>0</v>
      </c>
      <c r="D5316">
        <v>8</v>
      </c>
      <c r="E5316" t="s">
        <v>4590</v>
      </c>
      <c r="G5316" t="s">
        <v>4590</v>
      </c>
    </row>
    <row r="5317" spans="1:7">
      <c r="A5317" t="s">
        <v>285</v>
      </c>
      <c r="B5317">
        <v>2014</v>
      </c>
      <c r="C5317" t="b">
        <v>0</v>
      </c>
      <c r="D5317">
        <v>9</v>
      </c>
      <c r="E5317" t="s">
        <v>4590</v>
      </c>
      <c r="G5317" t="s">
        <v>4590</v>
      </c>
    </row>
    <row r="5318" spans="1:7">
      <c r="A5318" t="s">
        <v>285</v>
      </c>
      <c r="B5318">
        <v>2014</v>
      </c>
      <c r="C5318" t="b">
        <v>0</v>
      </c>
      <c r="D5318">
        <v>10</v>
      </c>
      <c r="E5318" t="s">
        <v>4590</v>
      </c>
      <c r="G5318" t="s">
        <v>4590</v>
      </c>
    </row>
    <row r="5319" spans="1:7">
      <c r="A5319" t="s">
        <v>285</v>
      </c>
      <c r="B5319">
        <v>2014</v>
      </c>
      <c r="C5319" t="b">
        <v>0</v>
      </c>
      <c r="D5319">
        <v>11</v>
      </c>
      <c r="E5319" t="s">
        <v>4590</v>
      </c>
      <c r="G5319" t="s">
        <v>4590</v>
      </c>
    </row>
    <row r="5320" spans="1:7">
      <c r="A5320" t="s">
        <v>285</v>
      </c>
      <c r="B5320">
        <v>2014</v>
      </c>
      <c r="C5320" t="b">
        <v>0</v>
      </c>
      <c r="D5320">
        <v>12</v>
      </c>
      <c r="E5320" t="s">
        <v>4590</v>
      </c>
      <c r="G5320" t="s">
        <v>4590</v>
      </c>
    </row>
    <row r="5321" spans="1:7">
      <c r="A5321" t="s">
        <v>285</v>
      </c>
      <c r="B5321">
        <v>2014</v>
      </c>
      <c r="C5321" t="b">
        <v>0</v>
      </c>
      <c r="D5321">
        <v>13</v>
      </c>
      <c r="E5321" t="s">
        <v>4590</v>
      </c>
      <c r="G5321" t="s">
        <v>4590</v>
      </c>
    </row>
    <row r="5322" spans="1:7">
      <c r="A5322" t="s">
        <v>285</v>
      </c>
      <c r="B5322">
        <v>2014</v>
      </c>
      <c r="C5322" t="b">
        <v>0</v>
      </c>
      <c r="D5322">
        <v>14</v>
      </c>
      <c r="E5322" t="s">
        <v>4590</v>
      </c>
      <c r="F5322" t="s">
        <v>4724</v>
      </c>
      <c r="G5322" t="s">
        <v>4590</v>
      </c>
    </row>
    <row r="5323" spans="1:7">
      <c r="A5323" t="s">
        <v>285</v>
      </c>
      <c r="B5323">
        <v>2014</v>
      </c>
      <c r="C5323" t="b">
        <v>0</v>
      </c>
      <c r="D5323">
        <v>15</v>
      </c>
      <c r="E5323" t="s">
        <v>4590</v>
      </c>
      <c r="F5323" t="s">
        <v>4725</v>
      </c>
      <c r="G5323" t="s">
        <v>4590</v>
      </c>
    </row>
    <row r="5324" spans="1:7">
      <c r="A5324" t="s">
        <v>285</v>
      </c>
      <c r="B5324">
        <v>2014</v>
      </c>
      <c r="C5324" t="b">
        <v>0</v>
      </c>
      <c r="D5324">
        <v>16</v>
      </c>
      <c r="E5324" t="s">
        <v>4590</v>
      </c>
      <c r="F5324" t="s">
        <v>4726</v>
      </c>
      <c r="G5324" t="s">
        <v>4590</v>
      </c>
    </row>
    <row r="5325" spans="1:7">
      <c r="A5325" t="s">
        <v>285</v>
      </c>
      <c r="B5325">
        <v>2014</v>
      </c>
      <c r="C5325" t="b">
        <v>0</v>
      </c>
      <c r="D5325">
        <v>17</v>
      </c>
      <c r="E5325" t="s">
        <v>4590</v>
      </c>
      <c r="G5325" t="s">
        <v>4590</v>
      </c>
    </row>
    <row r="5326" spans="1:7">
      <c r="A5326" t="s">
        <v>285</v>
      </c>
      <c r="B5326">
        <v>2014</v>
      </c>
      <c r="C5326" t="b">
        <v>0</v>
      </c>
      <c r="D5326">
        <v>18</v>
      </c>
      <c r="E5326" t="s">
        <v>4590</v>
      </c>
      <c r="G5326" t="s">
        <v>4590</v>
      </c>
    </row>
    <row r="5327" spans="1:7">
      <c r="A5327" t="s">
        <v>285</v>
      </c>
      <c r="B5327">
        <v>2014</v>
      </c>
      <c r="C5327" t="b">
        <v>0</v>
      </c>
      <c r="D5327">
        <v>19</v>
      </c>
      <c r="E5327" t="s">
        <v>4590</v>
      </c>
      <c r="G5327" t="s">
        <v>4590</v>
      </c>
    </row>
    <row r="5328" spans="1:7">
      <c r="A5328" t="s">
        <v>285</v>
      </c>
      <c r="B5328">
        <v>2014</v>
      </c>
      <c r="C5328" t="b">
        <v>0</v>
      </c>
      <c r="D5328">
        <v>20</v>
      </c>
      <c r="E5328" t="s">
        <v>4590</v>
      </c>
      <c r="G5328" t="s">
        <v>4590</v>
      </c>
    </row>
    <row r="5329" spans="1:7">
      <c r="A5329" t="s">
        <v>285</v>
      </c>
      <c r="B5329">
        <v>2014</v>
      </c>
      <c r="C5329" t="b">
        <v>0</v>
      </c>
      <c r="D5329">
        <v>21</v>
      </c>
      <c r="E5329" t="s">
        <v>4590</v>
      </c>
      <c r="G5329" t="s">
        <v>4590</v>
      </c>
    </row>
    <row r="5330" spans="1:7">
      <c r="A5330" t="s">
        <v>285</v>
      </c>
      <c r="B5330">
        <v>2014</v>
      </c>
      <c r="C5330" t="b">
        <v>0</v>
      </c>
      <c r="D5330">
        <v>22</v>
      </c>
      <c r="E5330" t="s">
        <v>4590</v>
      </c>
      <c r="G5330" t="s">
        <v>4590</v>
      </c>
    </row>
    <row r="5331" spans="1:7">
      <c r="A5331" t="s">
        <v>285</v>
      </c>
      <c r="B5331">
        <v>2014</v>
      </c>
      <c r="C5331" t="b">
        <v>0</v>
      </c>
      <c r="D5331">
        <v>23</v>
      </c>
      <c r="E5331" t="s">
        <v>4590</v>
      </c>
      <c r="G5331" t="s">
        <v>4590</v>
      </c>
    </row>
    <row r="5332" spans="1:7">
      <c r="A5332" t="s">
        <v>285</v>
      </c>
      <c r="B5332">
        <v>2014</v>
      </c>
      <c r="C5332" t="b">
        <v>0</v>
      </c>
      <c r="D5332">
        <v>24</v>
      </c>
      <c r="E5332" t="s">
        <v>4590</v>
      </c>
      <c r="G5332" t="s">
        <v>4590</v>
      </c>
    </row>
    <row r="5333" spans="1:7">
      <c r="A5333" t="s">
        <v>285</v>
      </c>
      <c r="B5333">
        <v>2014</v>
      </c>
      <c r="C5333" t="b">
        <v>0</v>
      </c>
      <c r="D5333">
        <v>25</v>
      </c>
      <c r="E5333" t="s">
        <v>4590</v>
      </c>
      <c r="G5333" t="s">
        <v>4590</v>
      </c>
    </row>
    <row r="5334" spans="1:7">
      <c r="A5334" t="s">
        <v>285</v>
      </c>
      <c r="B5334">
        <v>2014</v>
      </c>
      <c r="C5334" t="b">
        <v>0</v>
      </c>
      <c r="D5334">
        <v>26</v>
      </c>
      <c r="E5334" t="s">
        <v>4590</v>
      </c>
      <c r="G5334" t="s">
        <v>4590</v>
      </c>
    </row>
    <row r="5335" spans="1:7">
      <c r="A5335" t="s">
        <v>285</v>
      </c>
      <c r="B5335">
        <v>2014</v>
      </c>
      <c r="C5335" t="b">
        <v>0</v>
      </c>
      <c r="D5335">
        <v>27</v>
      </c>
      <c r="E5335" t="s">
        <v>4590</v>
      </c>
      <c r="G5335" t="s">
        <v>4590</v>
      </c>
    </row>
    <row r="5336" spans="1:7">
      <c r="A5336" t="s">
        <v>285</v>
      </c>
      <c r="B5336">
        <v>2014</v>
      </c>
      <c r="C5336" t="b">
        <v>0</v>
      </c>
      <c r="D5336">
        <v>28</v>
      </c>
      <c r="E5336" t="s">
        <v>4590</v>
      </c>
      <c r="G5336" t="s">
        <v>4590</v>
      </c>
    </row>
    <row r="5337" spans="1:7">
      <c r="A5337" t="s">
        <v>285</v>
      </c>
      <c r="B5337">
        <v>2014</v>
      </c>
      <c r="C5337" t="b">
        <v>0</v>
      </c>
      <c r="D5337">
        <v>29</v>
      </c>
      <c r="E5337" t="s">
        <v>4590</v>
      </c>
      <c r="G5337" t="s">
        <v>4590</v>
      </c>
    </row>
    <row r="5338" spans="1:7">
      <c r="A5338" t="s">
        <v>285</v>
      </c>
      <c r="B5338">
        <v>2014</v>
      </c>
      <c r="C5338" t="b">
        <v>0</v>
      </c>
      <c r="D5338">
        <v>30</v>
      </c>
      <c r="E5338" t="s">
        <v>4590</v>
      </c>
      <c r="G5338" t="s">
        <v>4590</v>
      </c>
    </row>
    <row r="5339" spans="1:7">
      <c r="A5339" t="s">
        <v>285</v>
      </c>
      <c r="B5339">
        <v>2014</v>
      </c>
      <c r="C5339" t="b">
        <v>0</v>
      </c>
      <c r="D5339">
        <v>31</v>
      </c>
      <c r="E5339" t="s">
        <v>4590</v>
      </c>
      <c r="G5339" t="s">
        <v>4590</v>
      </c>
    </row>
    <row r="5340" spans="1:7">
      <c r="A5340" t="s">
        <v>285</v>
      </c>
      <c r="B5340">
        <v>2014</v>
      </c>
      <c r="C5340" t="b">
        <v>0</v>
      </c>
      <c r="D5340">
        <v>32</v>
      </c>
      <c r="E5340" t="s">
        <v>4590</v>
      </c>
      <c r="F5340" t="s">
        <v>4727</v>
      </c>
      <c r="G5340" t="s">
        <v>4590</v>
      </c>
    </row>
    <row r="5341" spans="1:7">
      <c r="A5341" t="s">
        <v>285</v>
      </c>
      <c r="B5341">
        <v>2014</v>
      </c>
      <c r="C5341" t="b">
        <v>0</v>
      </c>
      <c r="D5341">
        <v>33</v>
      </c>
      <c r="E5341" t="s">
        <v>4590</v>
      </c>
      <c r="G5341" t="s">
        <v>4590</v>
      </c>
    </row>
    <row r="5342" spans="1:7">
      <c r="A5342" t="s">
        <v>285</v>
      </c>
      <c r="B5342">
        <v>2014</v>
      </c>
      <c r="C5342" t="b">
        <v>0</v>
      </c>
      <c r="D5342">
        <v>34</v>
      </c>
      <c r="E5342" t="s">
        <v>4590</v>
      </c>
      <c r="G5342" t="s">
        <v>4590</v>
      </c>
    </row>
    <row r="5343" spans="1:7">
      <c r="A5343" t="s">
        <v>285</v>
      </c>
      <c r="B5343">
        <v>2014</v>
      </c>
      <c r="C5343" t="b">
        <v>0</v>
      </c>
      <c r="D5343">
        <v>35</v>
      </c>
      <c r="E5343" t="s">
        <v>4590</v>
      </c>
      <c r="G5343" t="s">
        <v>4590</v>
      </c>
    </row>
    <row r="5344" spans="1:7">
      <c r="A5344" t="s">
        <v>285</v>
      </c>
      <c r="B5344">
        <v>2014</v>
      </c>
      <c r="C5344" t="b">
        <v>0</v>
      </c>
      <c r="D5344">
        <v>36</v>
      </c>
      <c r="E5344" t="s">
        <v>4590</v>
      </c>
      <c r="G5344" t="s">
        <v>4590</v>
      </c>
    </row>
    <row r="5345" spans="1:7">
      <c r="A5345" t="s">
        <v>285</v>
      </c>
      <c r="B5345">
        <v>2014</v>
      </c>
      <c r="C5345" t="b">
        <v>0</v>
      </c>
      <c r="D5345">
        <v>37</v>
      </c>
      <c r="E5345" t="s">
        <v>4590</v>
      </c>
      <c r="G5345" t="s">
        <v>4590</v>
      </c>
    </row>
    <row r="5346" spans="1:7">
      <c r="A5346" t="s">
        <v>285</v>
      </c>
      <c r="B5346">
        <v>2014</v>
      </c>
      <c r="C5346" t="b">
        <v>0</v>
      </c>
      <c r="D5346">
        <v>38</v>
      </c>
      <c r="E5346" t="s">
        <v>4590</v>
      </c>
      <c r="F5346" t="s">
        <v>4728</v>
      </c>
      <c r="G5346" t="s">
        <v>4590</v>
      </c>
    </row>
    <row r="5347" spans="1:7">
      <c r="A5347" t="s">
        <v>285</v>
      </c>
      <c r="B5347">
        <v>2014</v>
      </c>
      <c r="C5347" t="b">
        <v>0</v>
      </c>
      <c r="D5347">
        <v>39</v>
      </c>
      <c r="E5347" t="s">
        <v>4590</v>
      </c>
      <c r="G5347" t="s">
        <v>4590</v>
      </c>
    </row>
    <row r="5348" spans="1:7">
      <c r="A5348" t="s">
        <v>285</v>
      </c>
      <c r="B5348">
        <v>2014</v>
      </c>
      <c r="C5348" t="b">
        <v>0</v>
      </c>
      <c r="D5348">
        <v>40</v>
      </c>
      <c r="E5348" t="s">
        <v>4590</v>
      </c>
      <c r="G5348" t="s">
        <v>4590</v>
      </c>
    </row>
    <row r="5349" spans="1:7">
      <c r="A5349" t="s">
        <v>285</v>
      </c>
      <c r="B5349">
        <v>2014</v>
      </c>
      <c r="C5349" t="b">
        <v>0</v>
      </c>
      <c r="D5349">
        <v>41</v>
      </c>
      <c r="E5349" t="s">
        <v>4590</v>
      </c>
      <c r="G5349" t="s">
        <v>4590</v>
      </c>
    </row>
    <row r="5350" spans="1:7">
      <c r="A5350" t="s">
        <v>285</v>
      </c>
      <c r="B5350">
        <v>2014</v>
      </c>
      <c r="C5350" t="b">
        <v>0</v>
      </c>
      <c r="D5350">
        <v>42</v>
      </c>
      <c r="E5350" t="s">
        <v>4590</v>
      </c>
      <c r="G5350" t="s">
        <v>4590</v>
      </c>
    </row>
    <row r="5351" spans="1:7">
      <c r="A5351" t="s">
        <v>285</v>
      </c>
      <c r="B5351">
        <v>2014</v>
      </c>
      <c r="C5351" t="b">
        <v>0</v>
      </c>
      <c r="D5351">
        <v>43</v>
      </c>
      <c r="E5351" t="s">
        <v>4590</v>
      </c>
      <c r="G5351" t="s">
        <v>4590</v>
      </c>
    </row>
    <row r="5352" spans="1:7">
      <c r="A5352" t="s">
        <v>285</v>
      </c>
      <c r="B5352">
        <v>2014</v>
      </c>
      <c r="C5352" t="b">
        <v>0</v>
      </c>
      <c r="D5352">
        <v>44</v>
      </c>
      <c r="E5352" t="s">
        <v>4590</v>
      </c>
      <c r="G5352" t="s">
        <v>4590</v>
      </c>
    </row>
    <row r="5353" spans="1:7">
      <c r="A5353" t="s">
        <v>285</v>
      </c>
      <c r="B5353">
        <v>2014</v>
      </c>
      <c r="C5353" t="b">
        <v>0</v>
      </c>
      <c r="D5353">
        <v>45</v>
      </c>
      <c r="E5353" t="s">
        <v>4590</v>
      </c>
      <c r="G5353" t="s">
        <v>4590</v>
      </c>
    </row>
    <row r="5354" spans="1:7">
      <c r="A5354" t="s">
        <v>285</v>
      </c>
      <c r="B5354">
        <v>2014</v>
      </c>
      <c r="C5354" t="b">
        <v>0</v>
      </c>
      <c r="D5354">
        <v>46</v>
      </c>
      <c r="E5354" t="s">
        <v>4590</v>
      </c>
      <c r="G5354" t="s">
        <v>4590</v>
      </c>
    </row>
    <row r="5355" spans="1:7">
      <c r="A5355" t="s">
        <v>285</v>
      </c>
      <c r="B5355">
        <v>2014</v>
      </c>
      <c r="C5355" t="b">
        <v>0</v>
      </c>
      <c r="D5355">
        <v>47</v>
      </c>
      <c r="E5355" t="s">
        <v>4590</v>
      </c>
      <c r="G5355" t="s">
        <v>4590</v>
      </c>
    </row>
    <row r="5356" spans="1:7">
      <c r="A5356" t="s">
        <v>285</v>
      </c>
      <c r="B5356">
        <v>2014</v>
      </c>
      <c r="C5356" t="b">
        <v>0</v>
      </c>
      <c r="D5356">
        <v>48</v>
      </c>
      <c r="E5356" t="s">
        <v>4590</v>
      </c>
      <c r="G5356" t="s">
        <v>4590</v>
      </c>
    </row>
    <row r="5357" spans="1:7">
      <c r="A5357" t="s">
        <v>285</v>
      </c>
      <c r="B5357">
        <v>2014</v>
      </c>
      <c r="C5357" t="b">
        <v>0</v>
      </c>
      <c r="D5357">
        <v>49</v>
      </c>
      <c r="E5357" t="s">
        <v>4590</v>
      </c>
      <c r="G5357" t="s">
        <v>4590</v>
      </c>
    </row>
    <row r="5358" spans="1:7">
      <c r="A5358" t="s">
        <v>285</v>
      </c>
      <c r="B5358">
        <v>2014</v>
      </c>
      <c r="C5358" t="b">
        <v>0</v>
      </c>
      <c r="D5358">
        <v>50</v>
      </c>
      <c r="E5358" t="s">
        <v>4590</v>
      </c>
      <c r="G5358" t="s">
        <v>4590</v>
      </c>
    </row>
    <row r="5359" spans="1:7">
      <c r="A5359" t="s">
        <v>285</v>
      </c>
      <c r="B5359">
        <v>2014</v>
      </c>
      <c r="C5359" t="b">
        <v>0</v>
      </c>
      <c r="D5359">
        <v>51</v>
      </c>
      <c r="E5359" t="s">
        <v>4590</v>
      </c>
      <c r="G5359" t="s">
        <v>4590</v>
      </c>
    </row>
    <row r="5360" spans="1:7">
      <c r="A5360" t="s">
        <v>285</v>
      </c>
      <c r="B5360">
        <v>2014</v>
      </c>
      <c r="C5360" t="b">
        <v>0</v>
      </c>
      <c r="D5360">
        <v>52</v>
      </c>
      <c r="E5360" t="s">
        <v>4590</v>
      </c>
      <c r="G5360" t="s">
        <v>4590</v>
      </c>
    </row>
    <row r="5361" spans="1:7">
      <c r="A5361" t="s">
        <v>285</v>
      </c>
      <c r="B5361">
        <v>2014</v>
      </c>
      <c r="C5361" t="b">
        <v>0</v>
      </c>
      <c r="D5361">
        <v>53</v>
      </c>
      <c r="E5361" t="s">
        <v>4590</v>
      </c>
      <c r="G5361" t="s">
        <v>4590</v>
      </c>
    </row>
    <row r="5362" spans="1:7">
      <c r="A5362" t="s">
        <v>285</v>
      </c>
      <c r="B5362">
        <v>2014</v>
      </c>
      <c r="C5362" t="b">
        <v>0</v>
      </c>
      <c r="D5362">
        <v>54</v>
      </c>
      <c r="E5362" t="s">
        <v>4590</v>
      </c>
      <c r="G5362" t="s">
        <v>4590</v>
      </c>
    </row>
    <row r="5363" spans="1:7">
      <c r="A5363" t="s">
        <v>285</v>
      </c>
      <c r="B5363">
        <v>2014</v>
      </c>
      <c r="C5363" t="b">
        <v>0</v>
      </c>
      <c r="D5363">
        <v>55</v>
      </c>
      <c r="E5363" t="s">
        <v>4590</v>
      </c>
      <c r="G5363" t="s">
        <v>4590</v>
      </c>
    </row>
    <row r="5364" spans="1:7">
      <c r="A5364" t="s">
        <v>285</v>
      </c>
      <c r="B5364">
        <v>2014</v>
      </c>
      <c r="C5364" t="b">
        <v>0</v>
      </c>
      <c r="D5364">
        <v>56</v>
      </c>
      <c r="E5364" t="s">
        <v>4590</v>
      </c>
      <c r="G5364" t="s">
        <v>4590</v>
      </c>
    </row>
    <row r="5365" spans="1:7">
      <c r="A5365" t="s">
        <v>285</v>
      </c>
      <c r="B5365">
        <v>2014</v>
      </c>
      <c r="C5365" t="b">
        <v>0</v>
      </c>
      <c r="D5365">
        <v>57</v>
      </c>
      <c r="E5365" t="s">
        <v>4590</v>
      </c>
      <c r="G5365" t="s">
        <v>4590</v>
      </c>
    </row>
    <row r="5366" spans="1:7">
      <c r="A5366" t="s">
        <v>285</v>
      </c>
      <c r="B5366">
        <v>2014</v>
      </c>
      <c r="C5366" t="b">
        <v>0</v>
      </c>
      <c r="D5366">
        <v>58</v>
      </c>
      <c r="E5366" t="s">
        <v>4590</v>
      </c>
      <c r="G5366" t="s">
        <v>4590</v>
      </c>
    </row>
    <row r="5367" spans="1:7">
      <c r="A5367" t="s">
        <v>285</v>
      </c>
      <c r="B5367">
        <v>2014</v>
      </c>
      <c r="C5367" t="b">
        <v>0</v>
      </c>
      <c r="D5367">
        <v>59</v>
      </c>
      <c r="E5367" t="s">
        <v>4590</v>
      </c>
      <c r="G5367" t="s">
        <v>4590</v>
      </c>
    </row>
    <row r="5368" spans="1:7">
      <c r="A5368" t="s">
        <v>285</v>
      </c>
      <c r="B5368">
        <v>2014</v>
      </c>
      <c r="C5368" t="b">
        <v>0</v>
      </c>
      <c r="D5368">
        <v>60</v>
      </c>
      <c r="E5368" t="s">
        <v>4590</v>
      </c>
      <c r="G5368" t="s">
        <v>4590</v>
      </c>
    </row>
    <row r="5369" spans="1:7">
      <c r="A5369" t="s">
        <v>285</v>
      </c>
      <c r="B5369">
        <v>2014</v>
      </c>
      <c r="C5369" t="b">
        <v>0</v>
      </c>
      <c r="D5369">
        <v>61</v>
      </c>
      <c r="E5369" t="s">
        <v>4590</v>
      </c>
      <c r="G5369" t="s">
        <v>4590</v>
      </c>
    </row>
    <row r="5370" spans="1:7">
      <c r="A5370" t="s">
        <v>285</v>
      </c>
      <c r="B5370">
        <v>2014</v>
      </c>
      <c r="C5370" t="b">
        <v>0</v>
      </c>
      <c r="D5370">
        <v>62</v>
      </c>
      <c r="E5370" t="s">
        <v>4590</v>
      </c>
      <c r="G5370" t="s">
        <v>4590</v>
      </c>
    </row>
    <row r="5371" spans="1:7">
      <c r="A5371" t="s">
        <v>285</v>
      </c>
      <c r="B5371">
        <v>2014</v>
      </c>
      <c r="C5371" t="b">
        <v>0</v>
      </c>
      <c r="D5371">
        <v>63</v>
      </c>
      <c r="E5371" t="s">
        <v>4590</v>
      </c>
      <c r="G5371" t="s">
        <v>4590</v>
      </c>
    </row>
    <row r="5372" spans="1:7">
      <c r="A5372" t="s">
        <v>285</v>
      </c>
      <c r="B5372">
        <v>2014</v>
      </c>
      <c r="C5372" t="b">
        <v>0</v>
      </c>
      <c r="D5372">
        <v>64</v>
      </c>
      <c r="E5372" t="s">
        <v>4590</v>
      </c>
      <c r="G5372" t="s">
        <v>4590</v>
      </c>
    </row>
    <row r="5373" spans="1:7">
      <c r="A5373" t="s">
        <v>285</v>
      </c>
      <c r="B5373">
        <v>2014</v>
      </c>
      <c r="C5373" t="b">
        <v>0</v>
      </c>
      <c r="D5373">
        <v>65</v>
      </c>
      <c r="E5373" t="s">
        <v>4590</v>
      </c>
      <c r="G5373" t="s">
        <v>4590</v>
      </c>
    </row>
    <row r="5374" spans="1:7">
      <c r="A5374" t="s">
        <v>285</v>
      </c>
      <c r="B5374">
        <v>2014</v>
      </c>
      <c r="C5374" t="b">
        <v>0</v>
      </c>
      <c r="D5374">
        <v>66</v>
      </c>
      <c r="E5374" t="s">
        <v>4590</v>
      </c>
      <c r="G5374" t="s">
        <v>4590</v>
      </c>
    </row>
    <row r="5375" spans="1:7">
      <c r="A5375" t="s">
        <v>285</v>
      </c>
      <c r="B5375">
        <v>2014</v>
      </c>
      <c r="C5375" t="b">
        <v>0</v>
      </c>
      <c r="D5375">
        <v>67</v>
      </c>
      <c r="E5375" t="s">
        <v>4590</v>
      </c>
      <c r="G5375" t="s">
        <v>4590</v>
      </c>
    </row>
    <row r="5376" spans="1:7">
      <c r="A5376" t="s">
        <v>285</v>
      </c>
      <c r="B5376">
        <v>2014</v>
      </c>
      <c r="C5376" t="b">
        <v>0</v>
      </c>
      <c r="D5376">
        <v>68</v>
      </c>
      <c r="E5376" t="s">
        <v>4590</v>
      </c>
      <c r="G5376" t="s">
        <v>4590</v>
      </c>
    </row>
    <row r="5377" spans="1:7">
      <c r="A5377" t="s">
        <v>285</v>
      </c>
      <c r="B5377">
        <v>2014</v>
      </c>
      <c r="C5377" t="b">
        <v>0</v>
      </c>
      <c r="D5377">
        <v>69</v>
      </c>
      <c r="E5377" t="s">
        <v>4590</v>
      </c>
      <c r="G5377" t="s">
        <v>4590</v>
      </c>
    </row>
    <row r="5378" spans="1:7">
      <c r="A5378" t="s">
        <v>285</v>
      </c>
      <c r="B5378">
        <v>2014</v>
      </c>
      <c r="C5378" t="b">
        <v>0</v>
      </c>
      <c r="D5378">
        <v>70</v>
      </c>
      <c r="E5378" t="s">
        <v>4590</v>
      </c>
      <c r="G5378" t="s">
        <v>4590</v>
      </c>
    </row>
    <row r="5379" spans="1:7">
      <c r="A5379" t="s">
        <v>285</v>
      </c>
      <c r="B5379">
        <v>2014</v>
      </c>
      <c r="C5379" t="b">
        <v>0</v>
      </c>
      <c r="D5379">
        <v>71</v>
      </c>
      <c r="E5379" t="s">
        <v>4590</v>
      </c>
      <c r="G5379" t="s">
        <v>4590</v>
      </c>
    </row>
    <row r="5380" spans="1:7">
      <c r="A5380" t="s">
        <v>285</v>
      </c>
      <c r="B5380">
        <v>2014</v>
      </c>
      <c r="C5380" t="b">
        <v>0</v>
      </c>
      <c r="D5380">
        <v>72</v>
      </c>
      <c r="E5380" t="s">
        <v>4590</v>
      </c>
      <c r="G5380" t="s">
        <v>4590</v>
      </c>
    </row>
    <row r="5381" spans="1:7">
      <c r="A5381" t="s">
        <v>285</v>
      </c>
      <c r="B5381">
        <v>2014</v>
      </c>
      <c r="C5381" t="b">
        <v>0</v>
      </c>
      <c r="D5381">
        <v>73</v>
      </c>
      <c r="E5381" t="s">
        <v>4590</v>
      </c>
      <c r="G5381" t="s">
        <v>4590</v>
      </c>
    </row>
    <row r="5382" spans="1:7">
      <c r="A5382" t="s">
        <v>285</v>
      </c>
      <c r="B5382">
        <v>2015</v>
      </c>
      <c r="C5382" t="b">
        <v>0</v>
      </c>
      <c r="D5382">
        <v>1</v>
      </c>
      <c r="E5382" t="s">
        <v>4590</v>
      </c>
      <c r="G5382" t="s">
        <v>4590</v>
      </c>
    </row>
    <row r="5383" spans="1:7">
      <c r="A5383" t="s">
        <v>285</v>
      </c>
      <c r="B5383">
        <v>2015</v>
      </c>
      <c r="C5383" t="b">
        <v>0</v>
      </c>
      <c r="D5383">
        <v>2</v>
      </c>
      <c r="E5383" t="s">
        <v>4590</v>
      </c>
      <c r="G5383" t="s">
        <v>4590</v>
      </c>
    </row>
    <row r="5384" spans="1:7">
      <c r="A5384" t="s">
        <v>285</v>
      </c>
      <c r="B5384">
        <v>2015</v>
      </c>
      <c r="C5384" t="b">
        <v>0</v>
      </c>
      <c r="D5384">
        <v>3</v>
      </c>
      <c r="E5384" t="s">
        <v>4590</v>
      </c>
      <c r="F5384" t="s">
        <v>8125</v>
      </c>
      <c r="G5384" t="s">
        <v>4590</v>
      </c>
    </row>
    <row r="5385" spans="1:7">
      <c r="A5385" t="s">
        <v>285</v>
      </c>
      <c r="B5385">
        <v>2015</v>
      </c>
      <c r="C5385" t="b">
        <v>0</v>
      </c>
      <c r="D5385">
        <v>4</v>
      </c>
      <c r="E5385" t="s">
        <v>4590</v>
      </c>
      <c r="G5385" t="s">
        <v>4590</v>
      </c>
    </row>
    <row r="5386" spans="1:7">
      <c r="A5386" t="s">
        <v>285</v>
      </c>
      <c r="B5386">
        <v>2015</v>
      </c>
      <c r="C5386" t="b">
        <v>0</v>
      </c>
      <c r="D5386">
        <v>5</v>
      </c>
      <c r="E5386" t="s">
        <v>4590</v>
      </c>
      <c r="G5386" t="s">
        <v>4590</v>
      </c>
    </row>
    <row r="5387" spans="1:7">
      <c r="A5387" t="s">
        <v>285</v>
      </c>
      <c r="B5387">
        <v>2015</v>
      </c>
      <c r="C5387" t="b">
        <v>0</v>
      </c>
      <c r="D5387">
        <v>6</v>
      </c>
      <c r="E5387" t="s">
        <v>4590</v>
      </c>
      <c r="G5387" t="s">
        <v>4590</v>
      </c>
    </row>
    <row r="5388" spans="1:7">
      <c r="A5388" t="s">
        <v>285</v>
      </c>
      <c r="B5388">
        <v>2015</v>
      </c>
      <c r="C5388" t="b">
        <v>0</v>
      </c>
      <c r="D5388">
        <v>7</v>
      </c>
      <c r="E5388" t="s">
        <v>4590</v>
      </c>
      <c r="G5388" t="s">
        <v>4590</v>
      </c>
    </row>
    <row r="5389" spans="1:7">
      <c r="A5389" t="s">
        <v>285</v>
      </c>
      <c r="B5389">
        <v>2015</v>
      </c>
      <c r="C5389" t="b">
        <v>0</v>
      </c>
      <c r="D5389">
        <v>8</v>
      </c>
      <c r="E5389" t="s">
        <v>4590</v>
      </c>
      <c r="G5389" t="s">
        <v>4590</v>
      </c>
    </row>
    <row r="5390" spans="1:7">
      <c r="A5390" t="s">
        <v>285</v>
      </c>
      <c r="B5390">
        <v>2015</v>
      </c>
      <c r="C5390" t="b">
        <v>0</v>
      </c>
      <c r="D5390">
        <v>9</v>
      </c>
      <c r="E5390" t="s">
        <v>4590</v>
      </c>
      <c r="G5390" t="s">
        <v>4590</v>
      </c>
    </row>
    <row r="5391" spans="1:7">
      <c r="A5391" t="s">
        <v>285</v>
      </c>
      <c r="B5391">
        <v>2015</v>
      </c>
      <c r="C5391" t="b">
        <v>0</v>
      </c>
      <c r="D5391">
        <v>10</v>
      </c>
      <c r="E5391" t="s">
        <v>4590</v>
      </c>
      <c r="G5391" t="s">
        <v>4590</v>
      </c>
    </row>
    <row r="5392" spans="1:7">
      <c r="A5392" t="s">
        <v>285</v>
      </c>
      <c r="B5392">
        <v>2015</v>
      </c>
      <c r="C5392" t="b">
        <v>0</v>
      </c>
      <c r="D5392">
        <v>11</v>
      </c>
      <c r="E5392" t="s">
        <v>4590</v>
      </c>
      <c r="G5392" t="s">
        <v>4590</v>
      </c>
    </row>
    <row r="5393" spans="1:7">
      <c r="A5393" t="s">
        <v>285</v>
      </c>
      <c r="B5393">
        <v>2015</v>
      </c>
      <c r="C5393" t="b">
        <v>0</v>
      </c>
      <c r="D5393">
        <v>12</v>
      </c>
      <c r="E5393" t="s">
        <v>4590</v>
      </c>
      <c r="G5393" t="s">
        <v>4590</v>
      </c>
    </row>
    <row r="5394" spans="1:7">
      <c r="A5394" t="s">
        <v>285</v>
      </c>
      <c r="B5394">
        <v>2015</v>
      </c>
      <c r="C5394" t="b">
        <v>0</v>
      </c>
      <c r="D5394">
        <v>13</v>
      </c>
      <c r="E5394" t="s">
        <v>4590</v>
      </c>
      <c r="G5394" t="s">
        <v>4590</v>
      </c>
    </row>
    <row r="5395" spans="1:7">
      <c r="A5395" t="s">
        <v>285</v>
      </c>
      <c r="B5395">
        <v>2015</v>
      </c>
      <c r="C5395" t="b">
        <v>0</v>
      </c>
      <c r="D5395">
        <v>14</v>
      </c>
      <c r="E5395" t="s">
        <v>4590</v>
      </c>
      <c r="F5395" t="s">
        <v>8126</v>
      </c>
      <c r="G5395" t="s">
        <v>4590</v>
      </c>
    </row>
    <row r="5396" spans="1:7">
      <c r="A5396" t="s">
        <v>285</v>
      </c>
      <c r="B5396">
        <v>2015</v>
      </c>
      <c r="C5396" t="b">
        <v>0</v>
      </c>
      <c r="D5396">
        <v>15</v>
      </c>
      <c r="E5396" t="s">
        <v>4590</v>
      </c>
      <c r="F5396" t="s">
        <v>8127</v>
      </c>
      <c r="G5396" t="s">
        <v>4590</v>
      </c>
    </row>
    <row r="5397" spans="1:7">
      <c r="A5397" t="s">
        <v>285</v>
      </c>
      <c r="B5397">
        <v>2015</v>
      </c>
      <c r="C5397" t="b">
        <v>0</v>
      </c>
      <c r="D5397">
        <v>16</v>
      </c>
      <c r="E5397" t="s">
        <v>4590</v>
      </c>
      <c r="F5397" t="s">
        <v>8128</v>
      </c>
      <c r="G5397" t="s">
        <v>4590</v>
      </c>
    </row>
    <row r="5398" spans="1:7">
      <c r="A5398" t="s">
        <v>285</v>
      </c>
      <c r="B5398">
        <v>2015</v>
      </c>
      <c r="C5398" t="b">
        <v>0</v>
      </c>
      <c r="D5398">
        <v>17</v>
      </c>
      <c r="E5398" t="s">
        <v>4590</v>
      </c>
      <c r="G5398" t="s">
        <v>4590</v>
      </c>
    </row>
    <row r="5399" spans="1:7">
      <c r="A5399" t="s">
        <v>285</v>
      </c>
      <c r="B5399">
        <v>2015</v>
      </c>
      <c r="C5399" t="b">
        <v>0</v>
      </c>
      <c r="D5399">
        <v>18</v>
      </c>
      <c r="E5399" t="s">
        <v>4590</v>
      </c>
      <c r="G5399" t="s">
        <v>4590</v>
      </c>
    </row>
    <row r="5400" spans="1:7">
      <c r="A5400" t="s">
        <v>285</v>
      </c>
      <c r="B5400">
        <v>2015</v>
      </c>
      <c r="C5400" t="b">
        <v>0</v>
      </c>
      <c r="D5400">
        <v>19</v>
      </c>
      <c r="E5400" t="s">
        <v>4590</v>
      </c>
      <c r="G5400" t="s">
        <v>4590</v>
      </c>
    </row>
    <row r="5401" spans="1:7">
      <c r="A5401" t="s">
        <v>285</v>
      </c>
      <c r="B5401">
        <v>2015</v>
      </c>
      <c r="C5401" t="b">
        <v>0</v>
      </c>
      <c r="D5401">
        <v>20</v>
      </c>
      <c r="E5401" t="s">
        <v>4590</v>
      </c>
      <c r="G5401" t="s">
        <v>4590</v>
      </c>
    </row>
    <row r="5402" spans="1:7">
      <c r="A5402" t="s">
        <v>285</v>
      </c>
      <c r="B5402">
        <v>2015</v>
      </c>
      <c r="C5402" t="b">
        <v>0</v>
      </c>
      <c r="D5402">
        <v>21</v>
      </c>
      <c r="E5402" t="s">
        <v>4590</v>
      </c>
      <c r="G5402" t="s">
        <v>4590</v>
      </c>
    </row>
    <row r="5403" spans="1:7">
      <c r="A5403" t="s">
        <v>285</v>
      </c>
      <c r="B5403">
        <v>2015</v>
      </c>
      <c r="C5403" t="b">
        <v>0</v>
      </c>
      <c r="D5403">
        <v>22</v>
      </c>
      <c r="E5403" t="s">
        <v>4590</v>
      </c>
      <c r="G5403" t="s">
        <v>4590</v>
      </c>
    </row>
    <row r="5404" spans="1:7">
      <c r="A5404" t="s">
        <v>285</v>
      </c>
      <c r="B5404">
        <v>2015</v>
      </c>
      <c r="C5404" t="b">
        <v>0</v>
      </c>
      <c r="D5404">
        <v>23</v>
      </c>
      <c r="E5404" t="s">
        <v>4590</v>
      </c>
      <c r="G5404" t="s">
        <v>4590</v>
      </c>
    </row>
    <row r="5405" spans="1:7">
      <c r="A5405" t="s">
        <v>285</v>
      </c>
      <c r="B5405">
        <v>2015</v>
      </c>
      <c r="C5405" t="b">
        <v>0</v>
      </c>
      <c r="D5405">
        <v>24</v>
      </c>
      <c r="E5405" t="s">
        <v>4590</v>
      </c>
      <c r="G5405" t="s">
        <v>4590</v>
      </c>
    </row>
    <row r="5406" spans="1:7">
      <c r="A5406" t="s">
        <v>285</v>
      </c>
      <c r="B5406">
        <v>2015</v>
      </c>
      <c r="C5406" t="b">
        <v>0</v>
      </c>
      <c r="D5406">
        <v>25</v>
      </c>
      <c r="E5406" t="s">
        <v>4590</v>
      </c>
      <c r="G5406" t="s">
        <v>4590</v>
      </c>
    </row>
    <row r="5407" spans="1:7">
      <c r="A5407" t="s">
        <v>285</v>
      </c>
      <c r="B5407">
        <v>2015</v>
      </c>
      <c r="C5407" t="b">
        <v>0</v>
      </c>
      <c r="D5407">
        <v>26</v>
      </c>
      <c r="E5407" t="s">
        <v>4590</v>
      </c>
      <c r="G5407" t="s">
        <v>4590</v>
      </c>
    </row>
    <row r="5408" spans="1:7">
      <c r="A5408" t="s">
        <v>285</v>
      </c>
      <c r="B5408">
        <v>2015</v>
      </c>
      <c r="C5408" t="b">
        <v>0</v>
      </c>
      <c r="D5408">
        <v>27</v>
      </c>
      <c r="E5408" t="s">
        <v>4590</v>
      </c>
      <c r="F5408" t="s">
        <v>8129</v>
      </c>
      <c r="G5408" t="s">
        <v>4590</v>
      </c>
    </row>
    <row r="5409" spans="1:7">
      <c r="A5409" t="s">
        <v>285</v>
      </c>
      <c r="B5409">
        <v>2015</v>
      </c>
      <c r="C5409" t="b">
        <v>0</v>
      </c>
      <c r="D5409">
        <v>28</v>
      </c>
      <c r="E5409" t="s">
        <v>4590</v>
      </c>
      <c r="G5409" t="s">
        <v>4590</v>
      </c>
    </row>
    <row r="5410" spans="1:7">
      <c r="A5410" t="s">
        <v>285</v>
      </c>
      <c r="B5410">
        <v>2015</v>
      </c>
      <c r="C5410" t="b">
        <v>0</v>
      </c>
      <c r="D5410">
        <v>29</v>
      </c>
      <c r="E5410" t="s">
        <v>4590</v>
      </c>
      <c r="G5410" t="s">
        <v>4590</v>
      </c>
    </row>
    <row r="5411" spans="1:7">
      <c r="A5411" t="s">
        <v>285</v>
      </c>
      <c r="B5411">
        <v>2015</v>
      </c>
      <c r="C5411" t="b">
        <v>0</v>
      </c>
      <c r="D5411">
        <v>30</v>
      </c>
      <c r="E5411" t="s">
        <v>4590</v>
      </c>
      <c r="G5411" t="s">
        <v>4590</v>
      </c>
    </row>
    <row r="5412" spans="1:7">
      <c r="A5412" t="s">
        <v>285</v>
      </c>
      <c r="B5412">
        <v>2015</v>
      </c>
      <c r="C5412" t="b">
        <v>0</v>
      </c>
      <c r="D5412">
        <v>31</v>
      </c>
      <c r="E5412" t="s">
        <v>4590</v>
      </c>
      <c r="G5412" t="s">
        <v>4590</v>
      </c>
    </row>
    <row r="5413" spans="1:7">
      <c r="A5413" t="s">
        <v>285</v>
      </c>
      <c r="B5413">
        <v>2015</v>
      </c>
      <c r="C5413" t="b">
        <v>0</v>
      </c>
      <c r="D5413">
        <v>32</v>
      </c>
      <c r="E5413" t="s">
        <v>4590</v>
      </c>
      <c r="F5413" t="s">
        <v>4727</v>
      </c>
      <c r="G5413" t="s">
        <v>4590</v>
      </c>
    </row>
    <row r="5414" spans="1:7">
      <c r="A5414" t="s">
        <v>285</v>
      </c>
      <c r="B5414">
        <v>2015</v>
      </c>
      <c r="C5414" t="b">
        <v>0</v>
      </c>
      <c r="D5414">
        <v>33</v>
      </c>
      <c r="E5414" t="s">
        <v>4590</v>
      </c>
      <c r="G5414" t="s">
        <v>4590</v>
      </c>
    </row>
    <row r="5415" spans="1:7">
      <c r="A5415" t="s">
        <v>285</v>
      </c>
      <c r="B5415">
        <v>2015</v>
      </c>
      <c r="C5415" t="b">
        <v>0</v>
      </c>
      <c r="D5415">
        <v>34</v>
      </c>
      <c r="E5415" t="s">
        <v>4590</v>
      </c>
      <c r="G5415" t="s">
        <v>4590</v>
      </c>
    </row>
    <row r="5416" spans="1:7">
      <c r="A5416" t="s">
        <v>285</v>
      </c>
      <c r="B5416">
        <v>2015</v>
      </c>
      <c r="C5416" t="b">
        <v>0</v>
      </c>
      <c r="D5416">
        <v>35</v>
      </c>
      <c r="E5416" t="s">
        <v>4590</v>
      </c>
      <c r="G5416" t="s">
        <v>4590</v>
      </c>
    </row>
    <row r="5417" spans="1:7">
      <c r="A5417" t="s">
        <v>285</v>
      </c>
      <c r="B5417">
        <v>2015</v>
      </c>
      <c r="C5417" t="b">
        <v>0</v>
      </c>
      <c r="D5417">
        <v>36</v>
      </c>
      <c r="E5417" t="s">
        <v>4590</v>
      </c>
      <c r="G5417" t="s">
        <v>4590</v>
      </c>
    </row>
    <row r="5418" spans="1:7">
      <c r="A5418" t="s">
        <v>285</v>
      </c>
      <c r="B5418">
        <v>2015</v>
      </c>
      <c r="C5418" t="b">
        <v>0</v>
      </c>
      <c r="D5418">
        <v>37</v>
      </c>
      <c r="E5418" t="s">
        <v>4590</v>
      </c>
      <c r="G5418" t="s">
        <v>4590</v>
      </c>
    </row>
    <row r="5419" spans="1:7">
      <c r="A5419" t="s">
        <v>285</v>
      </c>
      <c r="B5419">
        <v>2015</v>
      </c>
      <c r="C5419" t="b">
        <v>0</v>
      </c>
      <c r="D5419">
        <v>38</v>
      </c>
      <c r="E5419" t="s">
        <v>4590</v>
      </c>
      <c r="F5419" t="s">
        <v>4728</v>
      </c>
      <c r="G5419" t="s">
        <v>4590</v>
      </c>
    </row>
    <row r="5420" spans="1:7">
      <c r="A5420" t="s">
        <v>285</v>
      </c>
      <c r="B5420">
        <v>2015</v>
      </c>
      <c r="C5420" t="b">
        <v>0</v>
      </c>
      <c r="D5420">
        <v>39</v>
      </c>
      <c r="E5420" t="s">
        <v>4590</v>
      </c>
      <c r="G5420" t="s">
        <v>4590</v>
      </c>
    </row>
    <row r="5421" spans="1:7">
      <c r="A5421" t="s">
        <v>285</v>
      </c>
      <c r="B5421">
        <v>2015</v>
      </c>
      <c r="C5421" t="b">
        <v>0</v>
      </c>
      <c r="D5421">
        <v>40</v>
      </c>
      <c r="E5421" t="s">
        <v>4590</v>
      </c>
      <c r="F5421" t="s">
        <v>8130</v>
      </c>
      <c r="G5421" t="s">
        <v>4590</v>
      </c>
    </row>
    <row r="5422" spans="1:7">
      <c r="A5422" t="s">
        <v>285</v>
      </c>
      <c r="B5422">
        <v>2015</v>
      </c>
      <c r="C5422" t="b">
        <v>0</v>
      </c>
      <c r="D5422">
        <v>41</v>
      </c>
      <c r="E5422" t="s">
        <v>4590</v>
      </c>
      <c r="G5422" t="s">
        <v>4590</v>
      </c>
    </row>
    <row r="5423" spans="1:7">
      <c r="A5423" t="s">
        <v>285</v>
      </c>
      <c r="B5423">
        <v>2015</v>
      </c>
      <c r="C5423" t="b">
        <v>0</v>
      </c>
      <c r="D5423">
        <v>42</v>
      </c>
      <c r="E5423" t="s">
        <v>4590</v>
      </c>
      <c r="G5423" t="s">
        <v>4590</v>
      </c>
    </row>
    <row r="5424" spans="1:7">
      <c r="A5424" t="s">
        <v>285</v>
      </c>
      <c r="B5424">
        <v>2015</v>
      </c>
      <c r="C5424" t="b">
        <v>0</v>
      </c>
      <c r="D5424">
        <v>43</v>
      </c>
      <c r="E5424" t="s">
        <v>4590</v>
      </c>
      <c r="G5424" t="s">
        <v>4590</v>
      </c>
    </row>
    <row r="5425" spans="1:7">
      <c r="A5425" t="s">
        <v>285</v>
      </c>
      <c r="B5425">
        <v>2015</v>
      </c>
      <c r="C5425" t="b">
        <v>0</v>
      </c>
      <c r="D5425">
        <v>44</v>
      </c>
      <c r="E5425" t="s">
        <v>4590</v>
      </c>
      <c r="G5425" t="s">
        <v>4590</v>
      </c>
    </row>
    <row r="5426" spans="1:7">
      <c r="A5426" t="s">
        <v>285</v>
      </c>
      <c r="B5426">
        <v>2015</v>
      </c>
      <c r="C5426" t="b">
        <v>0</v>
      </c>
      <c r="D5426">
        <v>45</v>
      </c>
      <c r="E5426" t="s">
        <v>4590</v>
      </c>
      <c r="G5426" t="s">
        <v>4590</v>
      </c>
    </row>
    <row r="5427" spans="1:7">
      <c r="A5427" t="s">
        <v>285</v>
      </c>
      <c r="B5427">
        <v>2015</v>
      </c>
      <c r="C5427" t="b">
        <v>0</v>
      </c>
      <c r="D5427">
        <v>46</v>
      </c>
      <c r="E5427" t="s">
        <v>4590</v>
      </c>
      <c r="G5427" t="s">
        <v>4590</v>
      </c>
    </row>
    <row r="5428" spans="1:7">
      <c r="A5428" t="s">
        <v>285</v>
      </c>
      <c r="B5428">
        <v>2015</v>
      </c>
      <c r="C5428" t="b">
        <v>0</v>
      </c>
      <c r="D5428">
        <v>47</v>
      </c>
      <c r="E5428" t="s">
        <v>4590</v>
      </c>
      <c r="G5428" t="s">
        <v>4590</v>
      </c>
    </row>
    <row r="5429" spans="1:7">
      <c r="A5429" t="s">
        <v>285</v>
      </c>
      <c r="B5429">
        <v>2015</v>
      </c>
      <c r="C5429" t="b">
        <v>0</v>
      </c>
      <c r="D5429">
        <v>48</v>
      </c>
      <c r="E5429" t="s">
        <v>4590</v>
      </c>
      <c r="G5429" t="s">
        <v>4590</v>
      </c>
    </row>
    <row r="5430" spans="1:7">
      <c r="A5430" t="s">
        <v>285</v>
      </c>
      <c r="B5430">
        <v>2015</v>
      </c>
      <c r="C5430" t="b">
        <v>0</v>
      </c>
      <c r="D5430">
        <v>49</v>
      </c>
      <c r="E5430" t="s">
        <v>4590</v>
      </c>
      <c r="F5430" t="s">
        <v>8131</v>
      </c>
      <c r="G5430" t="s">
        <v>4590</v>
      </c>
    </row>
    <row r="5431" spans="1:7">
      <c r="A5431" t="s">
        <v>285</v>
      </c>
      <c r="B5431">
        <v>2015</v>
      </c>
      <c r="C5431" t="b">
        <v>0</v>
      </c>
      <c r="D5431">
        <v>50</v>
      </c>
      <c r="E5431" t="s">
        <v>4590</v>
      </c>
      <c r="G5431" t="s">
        <v>4590</v>
      </c>
    </row>
    <row r="5432" spans="1:7">
      <c r="A5432" t="s">
        <v>285</v>
      </c>
      <c r="B5432">
        <v>2015</v>
      </c>
      <c r="C5432" t="b">
        <v>0</v>
      </c>
      <c r="D5432">
        <v>51</v>
      </c>
      <c r="E5432" t="s">
        <v>4590</v>
      </c>
      <c r="G5432" t="s">
        <v>4590</v>
      </c>
    </row>
    <row r="5433" spans="1:7">
      <c r="A5433" t="s">
        <v>285</v>
      </c>
      <c r="B5433">
        <v>2015</v>
      </c>
      <c r="C5433" t="b">
        <v>0</v>
      </c>
      <c r="D5433">
        <v>52</v>
      </c>
      <c r="E5433" t="s">
        <v>4590</v>
      </c>
      <c r="G5433" t="s">
        <v>4590</v>
      </c>
    </row>
    <row r="5434" spans="1:7">
      <c r="A5434" t="s">
        <v>285</v>
      </c>
      <c r="B5434">
        <v>2015</v>
      </c>
      <c r="C5434" t="b">
        <v>0</v>
      </c>
      <c r="D5434">
        <v>53</v>
      </c>
      <c r="E5434" t="s">
        <v>4590</v>
      </c>
      <c r="G5434" t="s">
        <v>4590</v>
      </c>
    </row>
    <row r="5435" spans="1:7">
      <c r="A5435" t="s">
        <v>285</v>
      </c>
      <c r="B5435">
        <v>2015</v>
      </c>
      <c r="C5435" t="b">
        <v>0</v>
      </c>
      <c r="D5435">
        <v>54</v>
      </c>
      <c r="E5435" t="s">
        <v>4590</v>
      </c>
      <c r="G5435" t="s">
        <v>4590</v>
      </c>
    </row>
    <row r="5436" spans="1:7">
      <c r="A5436" t="s">
        <v>285</v>
      </c>
      <c r="B5436">
        <v>2015</v>
      </c>
      <c r="C5436" t="b">
        <v>0</v>
      </c>
      <c r="D5436">
        <v>55</v>
      </c>
      <c r="E5436" t="s">
        <v>4590</v>
      </c>
      <c r="G5436" t="s">
        <v>4590</v>
      </c>
    </row>
    <row r="5437" spans="1:7">
      <c r="A5437" t="s">
        <v>285</v>
      </c>
      <c r="B5437">
        <v>2015</v>
      </c>
      <c r="C5437" t="b">
        <v>0</v>
      </c>
      <c r="D5437">
        <v>56</v>
      </c>
      <c r="E5437" t="s">
        <v>4590</v>
      </c>
      <c r="G5437" t="s">
        <v>4590</v>
      </c>
    </row>
    <row r="5438" spans="1:7">
      <c r="A5438" t="s">
        <v>285</v>
      </c>
      <c r="B5438">
        <v>2015</v>
      </c>
      <c r="C5438" t="b">
        <v>0</v>
      </c>
      <c r="D5438">
        <v>57</v>
      </c>
      <c r="E5438" t="s">
        <v>4590</v>
      </c>
      <c r="F5438" t="s">
        <v>8132</v>
      </c>
      <c r="G5438" t="s">
        <v>4590</v>
      </c>
    </row>
    <row r="5439" spans="1:7">
      <c r="A5439" t="s">
        <v>285</v>
      </c>
      <c r="B5439">
        <v>2015</v>
      </c>
      <c r="C5439" t="b">
        <v>0</v>
      </c>
      <c r="D5439">
        <v>58</v>
      </c>
      <c r="E5439" t="s">
        <v>4590</v>
      </c>
      <c r="G5439" t="s">
        <v>4590</v>
      </c>
    </row>
    <row r="5440" spans="1:7">
      <c r="A5440" t="s">
        <v>285</v>
      </c>
      <c r="B5440">
        <v>2015</v>
      </c>
      <c r="C5440" t="b">
        <v>0</v>
      </c>
      <c r="D5440">
        <v>59</v>
      </c>
      <c r="E5440" t="s">
        <v>4590</v>
      </c>
      <c r="G5440" t="s">
        <v>4590</v>
      </c>
    </row>
    <row r="5441" spans="1:7">
      <c r="A5441" t="s">
        <v>285</v>
      </c>
      <c r="B5441">
        <v>2015</v>
      </c>
      <c r="C5441" t="b">
        <v>0</v>
      </c>
      <c r="D5441">
        <v>60</v>
      </c>
      <c r="E5441" t="s">
        <v>4590</v>
      </c>
      <c r="G5441" t="s">
        <v>4590</v>
      </c>
    </row>
    <row r="5442" spans="1:7">
      <c r="A5442" t="s">
        <v>285</v>
      </c>
      <c r="B5442">
        <v>2015</v>
      </c>
      <c r="C5442" t="b">
        <v>0</v>
      </c>
      <c r="D5442">
        <v>61</v>
      </c>
      <c r="E5442" t="s">
        <v>4590</v>
      </c>
      <c r="G5442" t="s">
        <v>4590</v>
      </c>
    </row>
    <row r="5443" spans="1:7">
      <c r="A5443" t="s">
        <v>285</v>
      </c>
      <c r="B5443">
        <v>2015</v>
      </c>
      <c r="C5443" t="b">
        <v>0</v>
      </c>
      <c r="D5443">
        <v>62</v>
      </c>
      <c r="E5443" t="s">
        <v>4590</v>
      </c>
      <c r="G5443" t="s">
        <v>4590</v>
      </c>
    </row>
    <row r="5444" spans="1:7">
      <c r="A5444" t="s">
        <v>285</v>
      </c>
      <c r="B5444">
        <v>2015</v>
      </c>
      <c r="C5444" t="b">
        <v>0</v>
      </c>
      <c r="D5444">
        <v>63</v>
      </c>
      <c r="E5444" t="s">
        <v>4590</v>
      </c>
      <c r="G5444" t="s">
        <v>4590</v>
      </c>
    </row>
    <row r="5445" spans="1:7">
      <c r="A5445" t="s">
        <v>285</v>
      </c>
      <c r="B5445">
        <v>2015</v>
      </c>
      <c r="C5445" t="b">
        <v>0</v>
      </c>
      <c r="D5445">
        <v>64</v>
      </c>
      <c r="E5445" t="s">
        <v>4590</v>
      </c>
      <c r="G5445" t="s">
        <v>4590</v>
      </c>
    </row>
    <row r="5446" spans="1:7">
      <c r="A5446" t="s">
        <v>285</v>
      </c>
      <c r="B5446">
        <v>2015</v>
      </c>
      <c r="C5446" t="b">
        <v>0</v>
      </c>
      <c r="D5446">
        <v>65</v>
      </c>
      <c r="E5446" t="s">
        <v>4590</v>
      </c>
      <c r="G5446" t="s">
        <v>4590</v>
      </c>
    </row>
    <row r="5447" spans="1:7">
      <c r="A5447" t="s">
        <v>285</v>
      </c>
      <c r="B5447">
        <v>2015</v>
      </c>
      <c r="C5447" t="b">
        <v>0</v>
      </c>
      <c r="D5447">
        <v>66</v>
      </c>
      <c r="E5447" t="s">
        <v>4590</v>
      </c>
      <c r="G5447" t="s">
        <v>4590</v>
      </c>
    </row>
    <row r="5448" spans="1:7">
      <c r="A5448" t="s">
        <v>285</v>
      </c>
      <c r="B5448">
        <v>2015</v>
      </c>
      <c r="C5448" t="b">
        <v>0</v>
      </c>
      <c r="D5448">
        <v>67</v>
      </c>
      <c r="E5448" t="s">
        <v>4590</v>
      </c>
      <c r="G5448" t="s">
        <v>4590</v>
      </c>
    </row>
    <row r="5449" spans="1:7">
      <c r="A5449" t="s">
        <v>285</v>
      </c>
      <c r="B5449">
        <v>2015</v>
      </c>
      <c r="C5449" t="b">
        <v>0</v>
      </c>
      <c r="D5449">
        <v>68</v>
      </c>
      <c r="E5449" t="s">
        <v>4590</v>
      </c>
      <c r="G5449" t="s">
        <v>4590</v>
      </c>
    </row>
    <row r="5450" spans="1:7">
      <c r="A5450" t="s">
        <v>285</v>
      </c>
      <c r="B5450">
        <v>2015</v>
      </c>
      <c r="C5450" t="b">
        <v>0</v>
      </c>
      <c r="D5450">
        <v>69</v>
      </c>
      <c r="E5450" t="s">
        <v>4590</v>
      </c>
      <c r="G5450" t="s">
        <v>4590</v>
      </c>
    </row>
    <row r="5451" spans="1:7">
      <c r="A5451" t="s">
        <v>285</v>
      </c>
      <c r="B5451">
        <v>2015</v>
      </c>
      <c r="C5451" t="b">
        <v>0</v>
      </c>
      <c r="D5451">
        <v>70</v>
      </c>
      <c r="E5451" t="s">
        <v>4590</v>
      </c>
      <c r="G5451" t="s">
        <v>4590</v>
      </c>
    </row>
    <row r="5452" spans="1:7">
      <c r="A5452" t="s">
        <v>285</v>
      </c>
      <c r="B5452">
        <v>2015</v>
      </c>
      <c r="C5452" t="b">
        <v>0</v>
      </c>
      <c r="D5452">
        <v>71</v>
      </c>
      <c r="E5452" t="s">
        <v>4590</v>
      </c>
      <c r="G5452" t="s">
        <v>4590</v>
      </c>
    </row>
    <row r="5453" spans="1:7">
      <c r="A5453" t="s">
        <v>285</v>
      </c>
      <c r="B5453">
        <v>2015</v>
      </c>
      <c r="C5453" t="b">
        <v>0</v>
      </c>
      <c r="D5453">
        <v>72</v>
      </c>
      <c r="E5453" t="s">
        <v>4590</v>
      </c>
      <c r="G5453" t="s">
        <v>4590</v>
      </c>
    </row>
    <row r="5454" spans="1:7">
      <c r="A5454" t="s">
        <v>285</v>
      </c>
      <c r="B5454">
        <v>2015</v>
      </c>
      <c r="C5454" t="b">
        <v>0</v>
      </c>
      <c r="D5454">
        <v>73</v>
      </c>
      <c r="E5454" t="s">
        <v>4590</v>
      </c>
      <c r="G5454" t="s">
        <v>4590</v>
      </c>
    </row>
    <row r="5455" spans="1:7">
      <c r="A5455" t="s">
        <v>285</v>
      </c>
      <c r="B5455">
        <v>2016</v>
      </c>
      <c r="C5455" t="b">
        <v>0</v>
      </c>
      <c r="D5455">
        <v>1</v>
      </c>
      <c r="E5455" t="s">
        <v>4590</v>
      </c>
      <c r="G5455" t="s">
        <v>4590</v>
      </c>
    </row>
    <row r="5456" spans="1:7">
      <c r="A5456" t="s">
        <v>285</v>
      </c>
      <c r="B5456">
        <v>2016</v>
      </c>
      <c r="C5456" t="b">
        <v>0</v>
      </c>
      <c r="D5456">
        <v>2</v>
      </c>
      <c r="E5456" t="s">
        <v>4590</v>
      </c>
      <c r="G5456" t="s">
        <v>4590</v>
      </c>
    </row>
    <row r="5457" spans="1:7">
      <c r="A5457" t="s">
        <v>285</v>
      </c>
      <c r="B5457">
        <v>2016</v>
      </c>
      <c r="C5457" t="b">
        <v>0</v>
      </c>
      <c r="D5457">
        <v>3</v>
      </c>
      <c r="E5457" t="s">
        <v>4590</v>
      </c>
      <c r="F5457" t="s">
        <v>8133</v>
      </c>
      <c r="G5457" t="s">
        <v>4590</v>
      </c>
    </row>
    <row r="5458" spans="1:7">
      <c r="A5458" t="s">
        <v>285</v>
      </c>
      <c r="B5458">
        <v>2016</v>
      </c>
      <c r="C5458" t="b">
        <v>0</v>
      </c>
      <c r="D5458">
        <v>4</v>
      </c>
      <c r="E5458" t="s">
        <v>4590</v>
      </c>
      <c r="G5458" t="s">
        <v>4590</v>
      </c>
    </row>
    <row r="5459" spans="1:7">
      <c r="A5459" t="s">
        <v>285</v>
      </c>
      <c r="B5459">
        <v>2016</v>
      </c>
      <c r="C5459" t="b">
        <v>0</v>
      </c>
      <c r="D5459">
        <v>5</v>
      </c>
      <c r="E5459" t="s">
        <v>4590</v>
      </c>
      <c r="G5459" t="s">
        <v>4590</v>
      </c>
    </row>
    <row r="5460" spans="1:7">
      <c r="A5460" t="s">
        <v>285</v>
      </c>
      <c r="B5460">
        <v>2016</v>
      </c>
      <c r="C5460" t="b">
        <v>0</v>
      </c>
      <c r="D5460">
        <v>6</v>
      </c>
      <c r="E5460" t="s">
        <v>4590</v>
      </c>
      <c r="G5460" t="s">
        <v>4590</v>
      </c>
    </row>
    <row r="5461" spans="1:7">
      <c r="A5461" t="s">
        <v>285</v>
      </c>
      <c r="B5461">
        <v>2016</v>
      </c>
      <c r="C5461" t="b">
        <v>0</v>
      </c>
      <c r="D5461">
        <v>7</v>
      </c>
      <c r="E5461" t="s">
        <v>4590</v>
      </c>
      <c r="G5461" t="s">
        <v>4590</v>
      </c>
    </row>
    <row r="5462" spans="1:7">
      <c r="A5462" t="s">
        <v>285</v>
      </c>
      <c r="B5462">
        <v>2016</v>
      </c>
      <c r="C5462" t="b">
        <v>0</v>
      </c>
      <c r="D5462">
        <v>8</v>
      </c>
      <c r="E5462" t="s">
        <v>4590</v>
      </c>
      <c r="G5462" t="s">
        <v>4590</v>
      </c>
    </row>
    <row r="5463" spans="1:7">
      <c r="A5463" t="s">
        <v>285</v>
      </c>
      <c r="B5463">
        <v>2016</v>
      </c>
      <c r="C5463" t="b">
        <v>0</v>
      </c>
      <c r="D5463">
        <v>9</v>
      </c>
      <c r="E5463" t="s">
        <v>4590</v>
      </c>
      <c r="G5463" t="s">
        <v>4590</v>
      </c>
    </row>
    <row r="5464" spans="1:7">
      <c r="A5464" t="s">
        <v>285</v>
      </c>
      <c r="B5464">
        <v>2016</v>
      </c>
      <c r="C5464" t="b">
        <v>0</v>
      </c>
      <c r="D5464">
        <v>10</v>
      </c>
      <c r="E5464" t="s">
        <v>4590</v>
      </c>
      <c r="G5464" t="s">
        <v>4590</v>
      </c>
    </row>
    <row r="5465" spans="1:7">
      <c r="A5465" t="s">
        <v>285</v>
      </c>
      <c r="B5465">
        <v>2016</v>
      </c>
      <c r="C5465" t="b">
        <v>0</v>
      </c>
      <c r="D5465">
        <v>11</v>
      </c>
      <c r="E5465" t="s">
        <v>4590</v>
      </c>
      <c r="G5465" t="s">
        <v>4590</v>
      </c>
    </row>
    <row r="5466" spans="1:7">
      <c r="A5466" t="s">
        <v>285</v>
      </c>
      <c r="B5466">
        <v>2016</v>
      </c>
      <c r="C5466" t="b">
        <v>0</v>
      </c>
      <c r="D5466">
        <v>12</v>
      </c>
      <c r="E5466" t="s">
        <v>4590</v>
      </c>
      <c r="G5466" t="s">
        <v>4590</v>
      </c>
    </row>
    <row r="5467" spans="1:7">
      <c r="A5467" t="s">
        <v>285</v>
      </c>
      <c r="B5467">
        <v>2016</v>
      </c>
      <c r="C5467" t="b">
        <v>0</v>
      </c>
      <c r="D5467">
        <v>13</v>
      </c>
      <c r="E5467" t="s">
        <v>4590</v>
      </c>
      <c r="G5467" t="s">
        <v>4590</v>
      </c>
    </row>
    <row r="5468" spans="1:7">
      <c r="A5468" t="s">
        <v>285</v>
      </c>
      <c r="B5468">
        <v>2016</v>
      </c>
      <c r="C5468" t="b">
        <v>0</v>
      </c>
      <c r="D5468">
        <v>14</v>
      </c>
      <c r="E5468" t="s">
        <v>4590</v>
      </c>
      <c r="F5468" t="s">
        <v>8134</v>
      </c>
      <c r="G5468" t="s">
        <v>4590</v>
      </c>
    </row>
    <row r="5469" spans="1:7">
      <c r="A5469" t="s">
        <v>285</v>
      </c>
      <c r="B5469">
        <v>2016</v>
      </c>
      <c r="C5469" t="b">
        <v>0</v>
      </c>
      <c r="D5469">
        <v>15</v>
      </c>
      <c r="E5469" t="s">
        <v>4590</v>
      </c>
      <c r="F5469" t="s">
        <v>8135</v>
      </c>
      <c r="G5469" t="s">
        <v>4590</v>
      </c>
    </row>
    <row r="5470" spans="1:7">
      <c r="A5470" t="s">
        <v>285</v>
      </c>
      <c r="B5470">
        <v>2016</v>
      </c>
      <c r="C5470" t="b">
        <v>0</v>
      </c>
      <c r="D5470">
        <v>16</v>
      </c>
      <c r="E5470" t="s">
        <v>4590</v>
      </c>
      <c r="F5470" t="s">
        <v>8136</v>
      </c>
      <c r="G5470" t="s">
        <v>4590</v>
      </c>
    </row>
    <row r="5471" spans="1:7">
      <c r="A5471" t="s">
        <v>285</v>
      </c>
      <c r="B5471">
        <v>2016</v>
      </c>
      <c r="C5471" t="b">
        <v>0</v>
      </c>
      <c r="D5471">
        <v>17</v>
      </c>
      <c r="E5471" t="s">
        <v>4590</v>
      </c>
      <c r="G5471" t="s">
        <v>4590</v>
      </c>
    </row>
    <row r="5472" spans="1:7">
      <c r="A5472" t="s">
        <v>285</v>
      </c>
      <c r="B5472">
        <v>2016</v>
      </c>
      <c r="C5472" t="b">
        <v>0</v>
      </c>
      <c r="D5472">
        <v>18</v>
      </c>
      <c r="E5472" t="s">
        <v>4590</v>
      </c>
      <c r="G5472" t="s">
        <v>4590</v>
      </c>
    </row>
    <row r="5473" spans="1:7">
      <c r="A5473" t="s">
        <v>285</v>
      </c>
      <c r="B5473">
        <v>2016</v>
      </c>
      <c r="C5473" t="b">
        <v>0</v>
      </c>
      <c r="D5473">
        <v>19</v>
      </c>
      <c r="E5473" t="s">
        <v>4590</v>
      </c>
      <c r="G5473" t="s">
        <v>4590</v>
      </c>
    </row>
    <row r="5474" spans="1:7">
      <c r="A5474" t="s">
        <v>285</v>
      </c>
      <c r="B5474">
        <v>2016</v>
      </c>
      <c r="C5474" t="b">
        <v>0</v>
      </c>
      <c r="D5474">
        <v>20</v>
      </c>
      <c r="E5474" t="s">
        <v>4590</v>
      </c>
      <c r="G5474" t="s">
        <v>4590</v>
      </c>
    </row>
    <row r="5475" spans="1:7">
      <c r="A5475" t="s">
        <v>285</v>
      </c>
      <c r="B5475">
        <v>2016</v>
      </c>
      <c r="C5475" t="b">
        <v>0</v>
      </c>
      <c r="D5475">
        <v>21</v>
      </c>
      <c r="E5475" t="s">
        <v>4590</v>
      </c>
      <c r="G5475" t="s">
        <v>4590</v>
      </c>
    </row>
    <row r="5476" spans="1:7">
      <c r="A5476" t="s">
        <v>285</v>
      </c>
      <c r="B5476">
        <v>2016</v>
      </c>
      <c r="C5476" t="b">
        <v>0</v>
      </c>
      <c r="D5476">
        <v>22</v>
      </c>
      <c r="E5476" t="s">
        <v>4590</v>
      </c>
      <c r="G5476" t="s">
        <v>4590</v>
      </c>
    </row>
    <row r="5477" spans="1:7">
      <c r="A5477" t="s">
        <v>285</v>
      </c>
      <c r="B5477">
        <v>2016</v>
      </c>
      <c r="C5477" t="b">
        <v>0</v>
      </c>
      <c r="D5477">
        <v>23</v>
      </c>
      <c r="E5477" t="s">
        <v>4590</v>
      </c>
      <c r="G5477" t="s">
        <v>4590</v>
      </c>
    </row>
    <row r="5478" spans="1:7">
      <c r="A5478" t="s">
        <v>285</v>
      </c>
      <c r="B5478">
        <v>2016</v>
      </c>
      <c r="C5478" t="b">
        <v>0</v>
      </c>
      <c r="D5478">
        <v>24</v>
      </c>
      <c r="E5478" t="s">
        <v>4590</v>
      </c>
      <c r="G5478" t="s">
        <v>4590</v>
      </c>
    </row>
    <row r="5479" spans="1:7">
      <c r="A5479" t="s">
        <v>285</v>
      </c>
      <c r="B5479">
        <v>2016</v>
      </c>
      <c r="C5479" t="b">
        <v>0</v>
      </c>
      <c r="D5479">
        <v>25</v>
      </c>
      <c r="E5479" t="s">
        <v>4590</v>
      </c>
      <c r="G5479" t="s">
        <v>4590</v>
      </c>
    </row>
    <row r="5480" spans="1:7">
      <c r="A5480" t="s">
        <v>285</v>
      </c>
      <c r="B5480">
        <v>2016</v>
      </c>
      <c r="C5480" t="b">
        <v>0</v>
      </c>
      <c r="D5480">
        <v>26</v>
      </c>
      <c r="E5480" t="s">
        <v>4590</v>
      </c>
      <c r="G5480" t="s">
        <v>4590</v>
      </c>
    </row>
    <row r="5481" spans="1:7">
      <c r="A5481" t="s">
        <v>285</v>
      </c>
      <c r="B5481">
        <v>2016</v>
      </c>
      <c r="C5481" t="b">
        <v>0</v>
      </c>
      <c r="D5481">
        <v>27</v>
      </c>
      <c r="E5481" t="s">
        <v>4590</v>
      </c>
      <c r="F5481" t="s">
        <v>8129</v>
      </c>
      <c r="G5481" t="s">
        <v>4590</v>
      </c>
    </row>
    <row r="5482" spans="1:7">
      <c r="A5482" t="s">
        <v>285</v>
      </c>
      <c r="B5482">
        <v>2016</v>
      </c>
      <c r="C5482" t="b">
        <v>0</v>
      </c>
      <c r="D5482">
        <v>28</v>
      </c>
      <c r="E5482" t="s">
        <v>4590</v>
      </c>
      <c r="G5482" t="s">
        <v>4590</v>
      </c>
    </row>
    <row r="5483" spans="1:7">
      <c r="A5483" t="s">
        <v>285</v>
      </c>
      <c r="B5483">
        <v>2016</v>
      </c>
      <c r="C5483" t="b">
        <v>0</v>
      </c>
      <c r="D5483">
        <v>29</v>
      </c>
      <c r="E5483" t="s">
        <v>4590</v>
      </c>
      <c r="G5483" t="s">
        <v>4590</v>
      </c>
    </row>
    <row r="5484" spans="1:7">
      <c r="A5484" t="s">
        <v>285</v>
      </c>
      <c r="B5484">
        <v>2016</v>
      </c>
      <c r="C5484" t="b">
        <v>0</v>
      </c>
      <c r="D5484">
        <v>30</v>
      </c>
      <c r="E5484" t="s">
        <v>4590</v>
      </c>
      <c r="G5484" t="s">
        <v>4590</v>
      </c>
    </row>
    <row r="5485" spans="1:7">
      <c r="A5485" t="s">
        <v>285</v>
      </c>
      <c r="B5485">
        <v>2016</v>
      </c>
      <c r="C5485" t="b">
        <v>0</v>
      </c>
      <c r="D5485">
        <v>31</v>
      </c>
      <c r="E5485" t="s">
        <v>4590</v>
      </c>
      <c r="G5485" t="s">
        <v>4590</v>
      </c>
    </row>
    <row r="5486" spans="1:7">
      <c r="A5486" t="s">
        <v>285</v>
      </c>
      <c r="B5486">
        <v>2016</v>
      </c>
      <c r="C5486" t="b">
        <v>0</v>
      </c>
      <c r="D5486">
        <v>32</v>
      </c>
      <c r="E5486" t="s">
        <v>4590</v>
      </c>
      <c r="F5486" t="s">
        <v>4727</v>
      </c>
      <c r="G5486" t="s">
        <v>4590</v>
      </c>
    </row>
    <row r="5487" spans="1:7">
      <c r="A5487" t="s">
        <v>285</v>
      </c>
      <c r="B5487">
        <v>2016</v>
      </c>
      <c r="C5487" t="b">
        <v>0</v>
      </c>
      <c r="D5487">
        <v>33</v>
      </c>
      <c r="E5487" t="s">
        <v>4590</v>
      </c>
      <c r="G5487" t="s">
        <v>4590</v>
      </c>
    </row>
    <row r="5488" spans="1:7">
      <c r="A5488" t="s">
        <v>285</v>
      </c>
      <c r="B5488">
        <v>2016</v>
      </c>
      <c r="C5488" t="b">
        <v>0</v>
      </c>
      <c r="D5488">
        <v>34</v>
      </c>
      <c r="E5488" t="s">
        <v>4590</v>
      </c>
      <c r="G5488" t="s">
        <v>4590</v>
      </c>
    </row>
    <row r="5489" spans="1:7">
      <c r="A5489" t="s">
        <v>285</v>
      </c>
      <c r="B5489">
        <v>2016</v>
      </c>
      <c r="C5489" t="b">
        <v>0</v>
      </c>
      <c r="D5489">
        <v>35</v>
      </c>
      <c r="E5489" t="s">
        <v>4590</v>
      </c>
      <c r="G5489" t="s">
        <v>4590</v>
      </c>
    </row>
    <row r="5490" spans="1:7">
      <c r="A5490" t="s">
        <v>285</v>
      </c>
      <c r="B5490">
        <v>2016</v>
      </c>
      <c r="C5490" t="b">
        <v>0</v>
      </c>
      <c r="D5490">
        <v>36</v>
      </c>
      <c r="E5490" t="s">
        <v>4590</v>
      </c>
      <c r="G5490" t="s">
        <v>4590</v>
      </c>
    </row>
    <row r="5491" spans="1:7">
      <c r="A5491" t="s">
        <v>285</v>
      </c>
      <c r="B5491">
        <v>2016</v>
      </c>
      <c r="C5491" t="b">
        <v>0</v>
      </c>
      <c r="D5491">
        <v>37</v>
      </c>
      <c r="E5491" t="s">
        <v>4590</v>
      </c>
      <c r="G5491" t="s">
        <v>4590</v>
      </c>
    </row>
    <row r="5492" spans="1:7">
      <c r="A5492" t="s">
        <v>285</v>
      </c>
      <c r="B5492">
        <v>2016</v>
      </c>
      <c r="C5492" t="b">
        <v>0</v>
      </c>
      <c r="D5492">
        <v>38</v>
      </c>
      <c r="E5492" t="s">
        <v>4590</v>
      </c>
      <c r="F5492" t="s">
        <v>4728</v>
      </c>
      <c r="G5492" t="s">
        <v>4590</v>
      </c>
    </row>
    <row r="5493" spans="1:7">
      <c r="A5493" t="s">
        <v>285</v>
      </c>
      <c r="B5493">
        <v>2016</v>
      </c>
      <c r="C5493" t="b">
        <v>0</v>
      </c>
      <c r="D5493">
        <v>39</v>
      </c>
      <c r="E5493" t="s">
        <v>4590</v>
      </c>
      <c r="G5493" t="s">
        <v>4590</v>
      </c>
    </row>
    <row r="5494" spans="1:7">
      <c r="A5494" t="s">
        <v>285</v>
      </c>
      <c r="B5494">
        <v>2016</v>
      </c>
      <c r="C5494" t="b">
        <v>0</v>
      </c>
      <c r="D5494">
        <v>40</v>
      </c>
      <c r="E5494" t="s">
        <v>4590</v>
      </c>
      <c r="F5494" t="s">
        <v>8130</v>
      </c>
      <c r="G5494" t="s">
        <v>4590</v>
      </c>
    </row>
    <row r="5495" spans="1:7">
      <c r="A5495" t="s">
        <v>285</v>
      </c>
      <c r="B5495">
        <v>2016</v>
      </c>
      <c r="C5495" t="b">
        <v>0</v>
      </c>
      <c r="D5495">
        <v>41</v>
      </c>
      <c r="E5495" t="s">
        <v>4590</v>
      </c>
      <c r="G5495" t="s">
        <v>4590</v>
      </c>
    </row>
    <row r="5496" spans="1:7">
      <c r="A5496" t="s">
        <v>285</v>
      </c>
      <c r="B5496">
        <v>2016</v>
      </c>
      <c r="C5496" t="b">
        <v>0</v>
      </c>
      <c r="D5496">
        <v>42</v>
      </c>
      <c r="E5496" t="s">
        <v>4590</v>
      </c>
      <c r="G5496" t="s">
        <v>4590</v>
      </c>
    </row>
    <row r="5497" spans="1:7">
      <c r="A5497" t="s">
        <v>285</v>
      </c>
      <c r="B5497">
        <v>2016</v>
      </c>
      <c r="C5497" t="b">
        <v>0</v>
      </c>
      <c r="D5497">
        <v>43</v>
      </c>
      <c r="E5497" t="s">
        <v>4590</v>
      </c>
      <c r="G5497" t="s">
        <v>4590</v>
      </c>
    </row>
    <row r="5498" spans="1:7">
      <c r="A5498" t="s">
        <v>285</v>
      </c>
      <c r="B5498">
        <v>2016</v>
      </c>
      <c r="C5498" t="b">
        <v>0</v>
      </c>
      <c r="D5498">
        <v>44</v>
      </c>
      <c r="E5498" t="s">
        <v>4590</v>
      </c>
      <c r="G5498" t="s">
        <v>4590</v>
      </c>
    </row>
    <row r="5499" spans="1:7">
      <c r="A5499" t="s">
        <v>285</v>
      </c>
      <c r="B5499">
        <v>2016</v>
      </c>
      <c r="C5499" t="b">
        <v>0</v>
      </c>
      <c r="D5499">
        <v>45</v>
      </c>
      <c r="E5499" t="s">
        <v>4590</v>
      </c>
      <c r="G5499" t="s">
        <v>4590</v>
      </c>
    </row>
    <row r="5500" spans="1:7">
      <c r="A5500" t="s">
        <v>285</v>
      </c>
      <c r="B5500">
        <v>2016</v>
      </c>
      <c r="C5500" t="b">
        <v>0</v>
      </c>
      <c r="D5500">
        <v>46</v>
      </c>
      <c r="E5500" t="s">
        <v>4590</v>
      </c>
      <c r="G5500" t="s">
        <v>4590</v>
      </c>
    </row>
    <row r="5501" spans="1:7">
      <c r="A5501" t="s">
        <v>285</v>
      </c>
      <c r="B5501">
        <v>2016</v>
      </c>
      <c r="C5501" t="b">
        <v>0</v>
      </c>
      <c r="D5501">
        <v>47</v>
      </c>
      <c r="E5501" t="s">
        <v>4590</v>
      </c>
      <c r="G5501" t="s">
        <v>4590</v>
      </c>
    </row>
    <row r="5502" spans="1:7">
      <c r="A5502" t="s">
        <v>285</v>
      </c>
      <c r="B5502">
        <v>2016</v>
      </c>
      <c r="C5502" t="b">
        <v>0</v>
      </c>
      <c r="D5502">
        <v>48</v>
      </c>
      <c r="E5502" t="s">
        <v>4590</v>
      </c>
      <c r="G5502" t="s">
        <v>4590</v>
      </c>
    </row>
    <row r="5503" spans="1:7">
      <c r="A5503" t="s">
        <v>285</v>
      </c>
      <c r="B5503">
        <v>2016</v>
      </c>
      <c r="C5503" t="b">
        <v>0</v>
      </c>
      <c r="D5503">
        <v>49</v>
      </c>
      <c r="E5503" t="s">
        <v>4590</v>
      </c>
      <c r="F5503" t="s">
        <v>8131</v>
      </c>
      <c r="G5503" t="s">
        <v>4590</v>
      </c>
    </row>
    <row r="5504" spans="1:7">
      <c r="A5504" t="s">
        <v>285</v>
      </c>
      <c r="B5504">
        <v>2016</v>
      </c>
      <c r="C5504" t="b">
        <v>0</v>
      </c>
      <c r="D5504">
        <v>50</v>
      </c>
      <c r="E5504" t="s">
        <v>4590</v>
      </c>
      <c r="G5504" t="s">
        <v>4590</v>
      </c>
    </row>
    <row r="5505" spans="1:7">
      <c r="A5505" t="s">
        <v>285</v>
      </c>
      <c r="B5505">
        <v>2016</v>
      </c>
      <c r="C5505" t="b">
        <v>0</v>
      </c>
      <c r="D5505">
        <v>51</v>
      </c>
      <c r="E5505" t="s">
        <v>4590</v>
      </c>
      <c r="G5505" t="s">
        <v>4590</v>
      </c>
    </row>
    <row r="5506" spans="1:7">
      <c r="A5506" t="s">
        <v>285</v>
      </c>
      <c r="B5506">
        <v>2016</v>
      </c>
      <c r="C5506" t="b">
        <v>0</v>
      </c>
      <c r="D5506">
        <v>52</v>
      </c>
      <c r="E5506" t="s">
        <v>4590</v>
      </c>
      <c r="G5506" t="s">
        <v>4590</v>
      </c>
    </row>
    <row r="5507" spans="1:7">
      <c r="A5507" t="s">
        <v>285</v>
      </c>
      <c r="B5507">
        <v>2016</v>
      </c>
      <c r="C5507" t="b">
        <v>0</v>
      </c>
      <c r="D5507">
        <v>53</v>
      </c>
      <c r="E5507" t="s">
        <v>4590</v>
      </c>
      <c r="G5507" t="s">
        <v>4590</v>
      </c>
    </row>
    <row r="5508" spans="1:7">
      <c r="A5508" t="s">
        <v>285</v>
      </c>
      <c r="B5508">
        <v>2016</v>
      </c>
      <c r="C5508" t="b">
        <v>0</v>
      </c>
      <c r="D5508">
        <v>54</v>
      </c>
      <c r="E5508" t="s">
        <v>4590</v>
      </c>
      <c r="G5508" t="s">
        <v>4590</v>
      </c>
    </row>
    <row r="5509" spans="1:7">
      <c r="A5509" t="s">
        <v>285</v>
      </c>
      <c r="B5509">
        <v>2016</v>
      </c>
      <c r="C5509" t="b">
        <v>0</v>
      </c>
      <c r="D5509">
        <v>55</v>
      </c>
      <c r="E5509" t="s">
        <v>4590</v>
      </c>
      <c r="G5509" t="s">
        <v>4590</v>
      </c>
    </row>
    <row r="5510" spans="1:7">
      <c r="A5510" t="s">
        <v>285</v>
      </c>
      <c r="B5510">
        <v>2016</v>
      </c>
      <c r="C5510" t="b">
        <v>0</v>
      </c>
      <c r="D5510">
        <v>56</v>
      </c>
      <c r="E5510" t="s">
        <v>4590</v>
      </c>
      <c r="G5510" t="s">
        <v>4590</v>
      </c>
    </row>
    <row r="5511" spans="1:7">
      <c r="A5511" t="s">
        <v>285</v>
      </c>
      <c r="B5511">
        <v>2016</v>
      </c>
      <c r="C5511" t="b">
        <v>0</v>
      </c>
      <c r="D5511">
        <v>57</v>
      </c>
      <c r="E5511" t="s">
        <v>4590</v>
      </c>
      <c r="F5511" t="s">
        <v>8132</v>
      </c>
      <c r="G5511" t="s">
        <v>4590</v>
      </c>
    </row>
    <row r="5512" spans="1:7">
      <c r="A5512" t="s">
        <v>285</v>
      </c>
      <c r="B5512">
        <v>2016</v>
      </c>
      <c r="C5512" t="b">
        <v>0</v>
      </c>
      <c r="D5512">
        <v>58</v>
      </c>
      <c r="E5512" t="s">
        <v>4590</v>
      </c>
      <c r="G5512" t="s">
        <v>4590</v>
      </c>
    </row>
    <row r="5513" spans="1:7">
      <c r="A5513" t="s">
        <v>285</v>
      </c>
      <c r="B5513">
        <v>2016</v>
      </c>
      <c r="C5513" t="b">
        <v>0</v>
      </c>
      <c r="D5513">
        <v>59</v>
      </c>
      <c r="E5513" t="s">
        <v>4590</v>
      </c>
      <c r="G5513" t="s">
        <v>4590</v>
      </c>
    </row>
    <row r="5514" spans="1:7">
      <c r="A5514" t="s">
        <v>285</v>
      </c>
      <c r="B5514">
        <v>2016</v>
      </c>
      <c r="C5514" t="b">
        <v>0</v>
      </c>
      <c r="D5514">
        <v>60</v>
      </c>
      <c r="E5514" t="s">
        <v>4590</v>
      </c>
      <c r="G5514" t="s">
        <v>4590</v>
      </c>
    </row>
    <row r="5515" spans="1:7">
      <c r="A5515" t="s">
        <v>285</v>
      </c>
      <c r="B5515">
        <v>2016</v>
      </c>
      <c r="C5515" t="b">
        <v>0</v>
      </c>
      <c r="D5515">
        <v>61</v>
      </c>
      <c r="E5515" t="s">
        <v>4590</v>
      </c>
      <c r="G5515" t="s">
        <v>4590</v>
      </c>
    </row>
    <row r="5516" spans="1:7">
      <c r="A5516" t="s">
        <v>285</v>
      </c>
      <c r="B5516">
        <v>2016</v>
      </c>
      <c r="C5516" t="b">
        <v>0</v>
      </c>
      <c r="D5516">
        <v>62</v>
      </c>
      <c r="E5516" t="s">
        <v>4590</v>
      </c>
      <c r="G5516" t="s">
        <v>4590</v>
      </c>
    </row>
    <row r="5517" spans="1:7">
      <c r="A5517" t="s">
        <v>285</v>
      </c>
      <c r="B5517">
        <v>2016</v>
      </c>
      <c r="C5517" t="b">
        <v>0</v>
      </c>
      <c r="D5517">
        <v>63</v>
      </c>
      <c r="E5517" t="s">
        <v>4590</v>
      </c>
      <c r="G5517" t="s">
        <v>4590</v>
      </c>
    </row>
    <row r="5518" spans="1:7">
      <c r="A5518" t="s">
        <v>285</v>
      </c>
      <c r="B5518">
        <v>2016</v>
      </c>
      <c r="C5518" t="b">
        <v>0</v>
      </c>
      <c r="D5518">
        <v>64</v>
      </c>
      <c r="E5518" t="s">
        <v>4590</v>
      </c>
      <c r="G5518" t="s">
        <v>4590</v>
      </c>
    </row>
    <row r="5519" spans="1:7">
      <c r="A5519" t="s">
        <v>285</v>
      </c>
      <c r="B5519">
        <v>2016</v>
      </c>
      <c r="C5519" t="b">
        <v>0</v>
      </c>
      <c r="D5519">
        <v>65</v>
      </c>
      <c r="E5519" t="s">
        <v>4590</v>
      </c>
      <c r="G5519" t="s">
        <v>4590</v>
      </c>
    </row>
    <row r="5520" spans="1:7">
      <c r="A5520" t="s">
        <v>285</v>
      </c>
      <c r="B5520">
        <v>2016</v>
      </c>
      <c r="C5520" t="b">
        <v>0</v>
      </c>
      <c r="D5520">
        <v>66</v>
      </c>
      <c r="E5520" t="s">
        <v>4590</v>
      </c>
      <c r="G5520" t="s">
        <v>4590</v>
      </c>
    </row>
    <row r="5521" spans="1:7">
      <c r="A5521" t="s">
        <v>285</v>
      </c>
      <c r="B5521">
        <v>2016</v>
      </c>
      <c r="C5521" t="b">
        <v>0</v>
      </c>
      <c r="D5521">
        <v>67</v>
      </c>
      <c r="E5521" t="s">
        <v>4590</v>
      </c>
      <c r="G5521" t="s">
        <v>4590</v>
      </c>
    </row>
    <row r="5522" spans="1:7">
      <c r="A5522" t="s">
        <v>285</v>
      </c>
      <c r="B5522">
        <v>2016</v>
      </c>
      <c r="C5522" t="b">
        <v>0</v>
      </c>
      <c r="D5522">
        <v>68</v>
      </c>
      <c r="E5522" t="s">
        <v>4590</v>
      </c>
      <c r="G5522" t="s">
        <v>4590</v>
      </c>
    </row>
    <row r="5523" spans="1:7">
      <c r="A5523" t="s">
        <v>285</v>
      </c>
      <c r="B5523">
        <v>2016</v>
      </c>
      <c r="C5523" t="b">
        <v>0</v>
      </c>
      <c r="D5523">
        <v>69</v>
      </c>
      <c r="E5523" t="s">
        <v>4590</v>
      </c>
      <c r="G5523" t="s">
        <v>4590</v>
      </c>
    </row>
    <row r="5524" spans="1:7">
      <c r="A5524" t="s">
        <v>285</v>
      </c>
      <c r="B5524">
        <v>2016</v>
      </c>
      <c r="C5524" t="b">
        <v>0</v>
      </c>
      <c r="D5524">
        <v>70</v>
      </c>
      <c r="E5524" t="s">
        <v>4590</v>
      </c>
      <c r="G5524" t="s">
        <v>4590</v>
      </c>
    </row>
    <row r="5525" spans="1:7">
      <c r="A5525" t="s">
        <v>285</v>
      </c>
      <c r="B5525">
        <v>2016</v>
      </c>
      <c r="C5525" t="b">
        <v>0</v>
      </c>
      <c r="D5525">
        <v>71</v>
      </c>
      <c r="E5525" t="s">
        <v>4590</v>
      </c>
      <c r="G5525" t="s">
        <v>4590</v>
      </c>
    </row>
    <row r="5526" spans="1:7">
      <c r="A5526" t="s">
        <v>285</v>
      </c>
      <c r="B5526">
        <v>2016</v>
      </c>
      <c r="C5526" t="b">
        <v>0</v>
      </c>
      <c r="D5526">
        <v>72</v>
      </c>
      <c r="E5526" t="s">
        <v>4590</v>
      </c>
      <c r="G5526" t="s">
        <v>4590</v>
      </c>
    </row>
    <row r="5527" spans="1:7">
      <c r="A5527" t="s">
        <v>285</v>
      </c>
      <c r="B5527">
        <v>2016</v>
      </c>
      <c r="C5527" t="b">
        <v>0</v>
      </c>
      <c r="D5527">
        <v>73</v>
      </c>
      <c r="E5527" t="s">
        <v>4590</v>
      </c>
      <c r="G5527" t="s">
        <v>4590</v>
      </c>
    </row>
    <row r="5528" spans="1:7">
      <c r="A5528" t="s">
        <v>291</v>
      </c>
      <c r="B5528">
        <v>2013</v>
      </c>
      <c r="C5528" t="b">
        <v>0</v>
      </c>
      <c r="D5528">
        <v>1</v>
      </c>
      <c r="E5528" t="s">
        <v>4590</v>
      </c>
      <c r="G5528" t="s">
        <v>4590</v>
      </c>
    </row>
    <row r="5529" spans="1:7">
      <c r="A5529" t="s">
        <v>291</v>
      </c>
      <c r="B5529">
        <v>2013</v>
      </c>
      <c r="C5529" t="b">
        <v>0</v>
      </c>
      <c r="D5529">
        <v>2</v>
      </c>
      <c r="E5529" t="s">
        <v>4590</v>
      </c>
      <c r="G5529" t="s">
        <v>4590</v>
      </c>
    </row>
    <row r="5530" spans="1:7">
      <c r="A5530" t="s">
        <v>291</v>
      </c>
      <c r="B5530">
        <v>2013</v>
      </c>
      <c r="C5530" t="b">
        <v>0</v>
      </c>
      <c r="D5530">
        <v>3</v>
      </c>
      <c r="E5530" t="s">
        <v>4590</v>
      </c>
      <c r="G5530" t="s">
        <v>4590</v>
      </c>
    </row>
    <row r="5531" spans="1:7">
      <c r="A5531" t="s">
        <v>291</v>
      </c>
      <c r="B5531">
        <v>2013</v>
      </c>
      <c r="C5531" t="b">
        <v>0</v>
      </c>
      <c r="D5531">
        <v>4</v>
      </c>
      <c r="E5531" t="s">
        <v>4590</v>
      </c>
      <c r="G5531" t="s">
        <v>4590</v>
      </c>
    </row>
    <row r="5532" spans="1:7">
      <c r="A5532" t="s">
        <v>291</v>
      </c>
      <c r="B5532">
        <v>2013</v>
      </c>
      <c r="C5532" t="b">
        <v>0</v>
      </c>
      <c r="D5532">
        <v>5</v>
      </c>
      <c r="E5532" t="s">
        <v>4590</v>
      </c>
      <c r="F5532" t="s">
        <v>8137</v>
      </c>
      <c r="G5532" t="s">
        <v>4590</v>
      </c>
    </row>
    <row r="5533" spans="1:7">
      <c r="A5533" t="s">
        <v>291</v>
      </c>
      <c r="B5533">
        <v>2013</v>
      </c>
      <c r="C5533" t="b">
        <v>0</v>
      </c>
      <c r="D5533">
        <v>6</v>
      </c>
      <c r="E5533" t="s">
        <v>4590</v>
      </c>
      <c r="G5533" t="s">
        <v>4590</v>
      </c>
    </row>
    <row r="5534" spans="1:7">
      <c r="A5534" t="s">
        <v>291</v>
      </c>
      <c r="B5534">
        <v>2013</v>
      </c>
      <c r="C5534" t="b">
        <v>0</v>
      </c>
      <c r="D5534">
        <v>7</v>
      </c>
      <c r="E5534" t="s">
        <v>4590</v>
      </c>
      <c r="G5534" t="s">
        <v>4590</v>
      </c>
    </row>
    <row r="5535" spans="1:7">
      <c r="A5535" t="s">
        <v>291</v>
      </c>
      <c r="B5535">
        <v>2013</v>
      </c>
      <c r="C5535" t="b">
        <v>0</v>
      </c>
      <c r="D5535">
        <v>8</v>
      </c>
      <c r="E5535" t="s">
        <v>4590</v>
      </c>
      <c r="F5535" t="s">
        <v>8138</v>
      </c>
      <c r="G5535" t="s">
        <v>4590</v>
      </c>
    </row>
    <row r="5536" spans="1:7">
      <c r="A5536" t="s">
        <v>291</v>
      </c>
      <c r="B5536">
        <v>2013</v>
      </c>
      <c r="C5536" t="b">
        <v>0</v>
      </c>
      <c r="D5536">
        <v>9</v>
      </c>
      <c r="E5536" t="s">
        <v>4590</v>
      </c>
      <c r="G5536" t="s">
        <v>4590</v>
      </c>
    </row>
    <row r="5537" spans="1:7">
      <c r="A5537" t="s">
        <v>291</v>
      </c>
      <c r="B5537">
        <v>2013</v>
      </c>
      <c r="C5537" t="b">
        <v>0</v>
      </c>
      <c r="D5537">
        <v>10</v>
      </c>
      <c r="E5537" t="s">
        <v>4590</v>
      </c>
      <c r="G5537" t="s">
        <v>4590</v>
      </c>
    </row>
    <row r="5538" spans="1:7">
      <c r="A5538" t="s">
        <v>291</v>
      </c>
      <c r="B5538">
        <v>2013</v>
      </c>
      <c r="C5538" t="b">
        <v>0</v>
      </c>
      <c r="D5538">
        <v>11</v>
      </c>
      <c r="E5538" t="s">
        <v>4590</v>
      </c>
      <c r="G5538" t="s">
        <v>4590</v>
      </c>
    </row>
    <row r="5539" spans="1:7">
      <c r="A5539" t="s">
        <v>291</v>
      </c>
      <c r="B5539">
        <v>2013</v>
      </c>
      <c r="C5539" t="b">
        <v>0</v>
      </c>
      <c r="D5539">
        <v>12</v>
      </c>
      <c r="E5539" t="s">
        <v>4590</v>
      </c>
      <c r="G5539" t="s">
        <v>4590</v>
      </c>
    </row>
    <row r="5540" spans="1:7">
      <c r="A5540" t="s">
        <v>291</v>
      </c>
      <c r="B5540">
        <v>2013</v>
      </c>
      <c r="C5540" t="b">
        <v>0</v>
      </c>
      <c r="D5540">
        <v>13</v>
      </c>
      <c r="E5540" t="s">
        <v>4590</v>
      </c>
      <c r="G5540" t="s">
        <v>4590</v>
      </c>
    </row>
    <row r="5541" spans="1:7">
      <c r="A5541" t="s">
        <v>291</v>
      </c>
      <c r="B5541">
        <v>2014</v>
      </c>
      <c r="C5541" t="b">
        <v>0</v>
      </c>
      <c r="D5541">
        <v>1</v>
      </c>
      <c r="E5541" t="s">
        <v>4590</v>
      </c>
      <c r="G5541" t="s">
        <v>4590</v>
      </c>
    </row>
    <row r="5542" spans="1:7">
      <c r="A5542" t="s">
        <v>291</v>
      </c>
      <c r="B5542">
        <v>2014</v>
      </c>
      <c r="C5542" t="b">
        <v>0</v>
      </c>
      <c r="D5542">
        <v>2</v>
      </c>
      <c r="E5542" t="s">
        <v>4590</v>
      </c>
      <c r="G5542" t="s">
        <v>4590</v>
      </c>
    </row>
    <row r="5543" spans="1:7">
      <c r="A5543" t="s">
        <v>291</v>
      </c>
      <c r="B5543">
        <v>2014</v>
      </c>
      <c r="C5543" t="b">
        <v>0</v>
      </c>
      <c r="D5543">
        <v>3</v>
      </c>
      <c r="E5543" t="s">
        <v>4590</v>
      </c>
      <c r="G5543" t="s">
        <v>4590</v>
      </c>
    </row>
    <row r="5544" spans="1:7">
      <c r="A5544" t="s">
        <v>291</v>
      </c>
      <c r="B5544">
        <v>2014</v>
      </c>
      <c r="C5544" t="b">
        <v>0</v>
      </c>
      <c r="D5544">
        <v>4</v>
      </c>
      <c r="E5544" t="s">
        <v>4590</v>
      </c>
      <c r="G5544" t="s">
        <v>4590</v>
      </c>
    </row>
    <row r="5545" spans="1:7">
      <c r="A5545" t="s">
        <v>291</v>
      </c>
      <c r="B5545">
        <v>2014</v>
      </c>
      <c r="C5545" t="b">
        <v>0</v>
      </c>
      <c r="D5545">
        <v>5</v>
      </c>
      <c r="E5545" t="s">
        <v>4590</v>
      </c>
      <c r="G5545" t="s">
        <v>4590</v>
      </c>
    </row>
    <row r="5546" spans="1:7">
      <c r="A5546" t="s">
        <v>291</v>
      </c>
      <c r="B5546">
        <v>2014</v>
      </c>
      <c r="C5546" t="b">
        <v>0</v>
      </c>
      <c r="D5546">
        <v>6</v>
      </c>
      <c r="E5546" t="s">
        <v>4590</v>
      </c>
      <c r="F5546" t="s">
        <v>4729</v>
      </c>
      <c r="G5546" t="s">
        <v>4590</v>
      </c>
    </row>
    <row r="5547" spans="1:7">
      <c r="A5547" t="s">
        <v>291</v>
      </c>
      <c r="B5547">
        <v>2014</v>
      </c>
      <c r="C5547" t="b">
        <v>0</v>
      </c>
      <c r="D5547">
        <v>7</v>
      </c>
      <c r="E5547" t="s">
        <v>4590</v>
      </c>
      <c r="G5547" t="s">
        <v>4590</v>
      </c>
    </row>
    <row r="5548" spans="1:7">
      <c r="A5548" t="s">
        <v>291</v>
      </c>
      <c r="B5548">
        <v>2014</v>
      </c>
      <c r="C5548" t="b">
        <v>0</v>
      </c>
      <c r="D5548">
        <v>8</v>
      </c>
      <c r="E5548" t="s">
        <v>4590</v>
      </c>
      <c r="F5548" t="s">
        <v>4730</v>
      </c>
      <c r="G5548" t="s">
        <v>4590</v>
      </c>
    </row>
    <row r="5549" spans="1:7">
      <c r="A5549" t="s">
        <v>291</v>
      </c>
      <c r="B5549">
        <v>2014</v>
      </c>
      <c r="C5549" t="b">
        <v>0</v>
      </c>
      <c r="D5549">
        <v>9</v>
      </c>
      <c r="E5549" t="s">
        <v>4590</v>
      </c>
      <c r="G5549" t="s">
        <v>4590</v>
      </c>
    </row>
    <row r="5550" spans="1:7">
      <c r="A5550" t="s">
        <v>291</v>
      </c>
      <c r="B5550">
        <v>2014</v>
      </c>
      <c r="C5550" t="b">
        <v>0</v>
      </c>
      <c r="D5550">
        <v>10</v>
      </c>
      <c r="E5550" t="s">
        <v>4590</v>
      </c>
      <c r="G5550" t="s">
        <v>4590</v>
      </c>
    </row>
    <row r="5551" spans="1:7">
      <c r="A5551" t="s">
        <v>291</v>
      </c>
      <c r="B5551">
        <v>2014</v>
      </c>
      <c r="C5551" t="b">
        <v>0</v>
      </c>
      <c r="D5551">
        <v>11</v>
      </c>
      <c r="E5551" t="s">
        <v>4590</v>
      </c>
      <c r="G5551" t="s">
        <v>4590</v>
      </c>
    </row>
    <row r="5552" spans="1:7">
      <c r="A5552" t="s">
        <v>291</v>
      </c>
      <c r="B5552">
        <v>2014</v>
      </c>
      <c r="C5552" t="b">
        <v>0</v>
      </c>
      <c r="D5552">
        <v>12</v>
      </c>
      <c r="E5552" t="s">
        <v>4590</v>
      </c>
      <c r="G5552" t="s">
        <v>4590</v>
      </c>
    </row>
    <row r="5553" spans="1:7">
      <c r="A5553" t="s">
        <v>291</v>
      </c>
      <c r="B5553">
        <v>2014</v>
      </c>
      <c r="C5553" t="b">
        <v>0</v>
      </c>
      <c r="D5553">
        <v>13</v>
      </c>
      <c r="E5553" t="s">
        <v>4590</v>
      </c>
      <c r="G5553" t="s">
        <v>4590</v>
      </c>
    </row>
    <row r="5554" spans="1:7">
      <c r="A5554" t="s">
        <v>291</v>
      </c>
      <c r="B5554">
        <v>2014</v>
      </c>
      <c r="C5554" t="b">
        <v>0</v>
      </c>
      <c r="D5554">
        <v>14</v>
      </c>
      <c r="E5554" t="s">
        <v>4590</v>
      </c>
      <c r="G5554" t="s">
        <v>4590</v>
      </c>
    </row>
    <row r="5555" spans="1:7">
      <c r="A5555" t="s">
        <v>291</v>
      </c>
      <c r="B5555">
        <v>2014</v>
      </c>
      <c r="C5555" t="b">
        <v>0</v>
      </c>
      <c r="D5555">
        <v>15</v>
      </c>
      <c r="E5555" t="s">
        <v>4590</v>
      </c>
      <c r="F5555" t="s">
        <v>8139</v>
      </c>
      <c r="G5555" t="s">
        <v>4590</v>
      </c>
    </row>
    <row r="5556" spans="1:7">
      <c r="A5556" t="s">
        <v>291</v>
      </c>
      <c r="B5556">
        <v>2014</v>
      </c>
      <c r="C5556" t="b">
        <v>0</v>
      </c>
      <c r="D5556">
        <v>16</v>
      </c>
      <c r="E5556" t="s">
        <v>4590</v>
      </c>
      <c r="F5556" t="s">
        <v>4731</v>
      </c>
      <c r="G5556" t="s">
        <v>4590</v>
      </c>
    </row>
    <row r="5557" spans="1:7">
      <c r="A5557" t="s">
        <v>291</v>
      </c>
      <c r="B5557">
        <v>2014</v>
      </c>
      <c r="C5557" t="b">
        <v>0</v>
      </c>
      <c r="D5557">
        <v>17</v>
      </c>
      <c r="E5557" t="s">
        <v>4590</v>
      </c>
      <c r="F5557" t="s">
        <v>4732</v>
      </c>
      <c r="G5557" t="s">
        <v>4590</v>
      </c>
    </row>
    <row r="5558" spans="1:7">
      <c r="A5558" t="s">
        <v>291</v>
      </c>
      <c r="B5558">
        <v>2014</v>
      </c>
      <c r="C5558" t="b">
        <v>0</v>
      </c>
      <c r="D5558">
        <v>18</v>
      </c>
      <c r="E5558" t="s">
        <v>4590</v>
      </c>
      <c r="F5558" t="s">
        <v>8140</v>
      </c>
      <c r="G5558" t="s">
        <v>4590</v>
      </c>
    </row>
    <row r="5559" spans="1:7">
      <c r="A5559" t="s">
        <v>291</v>
      </c>
      <c r="B5559">
        <v>2014</v>
      </c>
      <c r="C5559" t="b">
        <v>0</v>
      </c>
      <c r="D5559">
        <v>19</v>
      </c>
      <c r="E5559" t="s">
        <v>4590</v>
      </c>
      <c r="G5559" t="s">
        <v>4590</v>
      </c>
    </row>
    <row r="5560" spans="1:7">
      <c r="A5560" t="s">
        <v>291</v>
      </c>
      <c r="B5560">
        <v>2014</v>
      </c>
      <c r="C5560" t="b">
        <v>0</v>
      </c>
      <c r="D5560">
        <v>20</v>
      </c>
      <c r="E5560" t="s">
        <v>4590</v>
      </c>
      <c r="G5560" t="s">
        <v>4590</v>
      </c>
    </row>
    <row r="5561" spans="1:7">
      <c r="A5561" t="s">
        <v>291</v>
      </c>
      <c r="B5561">
        <v>2014</v>
      </c>
      <c r="C5561" t="b">
        <v>0</v>
      </c>
      <c r="D5561">
        <v>21</v>
      </c>
      <c r="E5561" t="s">
        <v>4590</v>
      </c>
      <c r="G5561" t="s">
        <v>4590</v>
      </c>
    </row>
    <row r="5562" spans="1:7">
      <c r="A5562" t="s">
        <v>291</v>
      </c>
      <c r="B5562">
        <v>2014</v>
      </c>
      <c r="C5562" t="b">
        <v>0</v>
      </c>
      <c r="D5562">
        <v>22</v>
      </c>
      <c r="E5562" t="s">
        <v>4590</v>
      </c>
      <c r="G5562" t="s">
        <v>4590</v>
      </c>
    </row>
    <row r="5563" spans="1:7">
      <c r="A5563" t="s">
        <v>291</v>
      </c>
      <c r="B5563">
        <v>2014</v>
      </c>
      <c r="C5563" t="b">
        <v>0</v>
      </c>
      <c r="D5563">
        <v>23</v>
      </c>
      <c r="E5563" t="s">
        <v>4590</v>
      </c>
      <c r="F5563" t="s">
        <v>4733</v>
      </c>
      <c r="G5563" t="s">
        <v>4590</v>
      </c>
    </row>
    <row r="5564" spans="1:7">
      <c r="A5564" t="s">
        <v>291</v>
      </c>
      <c r="B5564">
        <v>2014</v>
      </c>
      <c r="C5564" t="b">
        <v>0</v>
      </c>
      <c r="D5564">
        <v>24</v>
      </c>
      <c r="E5564" t="s">
        <v>4590</v>
      </c>
      <c r="F5564" t="s">
        <v>8141</v>
      </c>
      <c r="G5564" t="s">
        <v>4590</v>
      </c>
    </row>
    <row r="5565" spans="1:7">
      <c r="A5565" t="s">
        <v>291</v>
      </c>
      <c r="B5565">
        <v>2014</v>
      </c>
      <c r="C5565" t="b">
        <v>0</v>
      </c>
      <c r="D5565">
        <v>25</v>
      </c>
      <c r="E5565" t="s">
        <v>4590</v>
      </c>
      <c r="G5565" t="s">
        <v>4590</v>
      </c>
    </row>
    <row r="5566" spans="1:7">
      <c r="A5566" t="s">
        <v>291</v>
      </c>
      <c r="B5566">
        <v>2014</v>
      </c>
      <c r="C5566" t="b">
        <v>0</v>
      </c>
      <c r="D5566">
        <v>26</v>
      </c>
      <c r="E5566" t="s">
        <v>4590</v>
      </c>
      <c r="G5566" t="s">
        <v>4590</v>
      </c>
    </row>
    <row r="5567" spans="1:7">
      <c r="A5567" t="s">
        <v>291</v>
      </c>
      <c r="B5567">
        <v>2014</v>
      </c>
      <c r="C5567" t="b">
        <v>0</v>
      </c>
      <c r="D5567">
        <v>27</v>
      </c>
      <c r="E5567" t="s">
        <v>4590</v>
      </c>
      <c r="F5567" t="s">
        <v>8142</v>
      </c>
      <c r="G5567" t="s">
        <v>4590</v>
      </c>
    </row>
    <row r="5568" spans="1:7">
      <c r="A5568" t="s">
        <v>291</v>
      </c>
      <c r="B5568">
        <v>2014</v>
      </c>
      <c r="C5568" t="b">
        <v>0</v>
      </c>
      <c r="D5568">
        <v>28</v>
      </c>
      <c r="E5568" t="s">
        <v>4590</v>
      </c>
      <c r="F5568" t="s">
        <v>3465</v>
      </c>
      <c r="G5568" t="s">
        <v>4590</v>
      </c>
    </row>
    <row r="5569" spans="1:7">
      <c r="A5569" t="s">
        <v>291</v>
      </c>
      <c r="B5569">
        <v>2014</v>
      </c>
      <c r="C5569" t="b">
        <v>0</v>
      </c>
      <c r="D5569">
        <v>29</v>
      </c>
      <c r="E5569" t="s">
        <v>4590</v>
      </c>
      <c r="G5569" t="s">
        <v>4590</v>
      </c>
    </row>
    <row r="5570" spans="1:7">
      <c r="A5570" t="s">
        <v>291</v>
      </c>
      <c r="B5570">
        <v>2014</v>
      </c>
      <c r="C5570" t="b">
        <v>0</v>
      </c>
      <c r="D5570">
        <v>30</v>
      </c>
      <c r="E5570" t="s">
        <v>4590</v>
      </c>
      <c r="G5570" t="s">
        <v>4590</v>
      </c>
    </row>
    <row r="5571" spans="1:7">
      <c r="A5571" t="s">
        <v>291</v>
      </c>
      <c r="B5571">
        <v>2014</v>
      </c>
      <c r="C5571" t="b">
        <v>0</v>
      </c>
      <c r="D5571">
        <v>31</v>
      </c>
      <c r="E5571" t="s">
        <v>4590</v>
      </c>
      <c r="G5571" t="s">
        <v>4590</v>
      </c>
    </row>
    <row r="5572" spans="1:7">
      <c r="A5572" t="s">
        <v>291</v>
      </c>
      <c r="B5572">
        <v>2014</v>
      </c>
      <c r="C5572" t="b">
        <v>0</v>
      </c>
      <c r="D5572">
        <v>32</v>
      </c>
      <c r="E5572" t="s">
        <v>4590</v>
      </c>
      <c r="G5572" t="s">
        <v>4590</v>
      </c>
    </row>
    <row r="5573" spans="1:7">
      <c r="A5573" t="s">
        <v>291</v>
      </c>
      <c r="B5573">
        <v>2014</v>
      </c>
      <c r="C5573" t="b">
        <v>0</v>
      </c>
      <c r="D5573">
        <v>33</v>
      </c>
      <c r="E5573" t="s">
        <v>4590</v>
      </c>
      <c r="F5573" t="s">
        <v>4734</v>
      </c>
      <c r="G5573" t="s">
        <v>4590</v>
      </c>
    </row>
    <row r="5574" spans="1:7">
      <c r="A5574" t="s">
        <v>291</v>
      </c>
      <c r="B5574">
        <v>2014</v>
      </c>
      <c r="C5574" t="b">
        <v>0</v>
      </c>
      <c r="D5574">
        <v>34</v>
      </c>
      <c r="E5574" t="s">
        <v>4590</v>
      </c>
      <c r="G5574" t="s">
        <v>4590</v>
      </c>
    </row>
    <row r="5575" spans="1:7">
      <c r="A5575" t="s">
        <v>291</v>
      </c>
      <c r="B5575">
        <v>2014</v>
      </c>
      <c r="C5575" t="b">
        <v>0</v>
      </c>
      <c r="D5575">
        <v>35</v>
      </c>
      <c r="E5575" t="s">
        <v>4590</v>
      </c>
      <c r="F5575" t="s">
        <v>4735</v>
      </c>
      <c r="G5575" t="s">
        <v>4590</v>
      </c>
    </row>
    <row r="5576" spans="1:7">
      <c r="A5576" t="s">
        <v>291</v>
      </c>
      <c r="B5576">
        <v>2014</v>
      </c>
      <c r="C5576" t="b">
        <v>0</v>
      </c>
      <c r="D5576">
        <v>36</v>
      </c>
      <c r="E5576" t="s">
        <v>4590</v>
      </c>
      <c r="G5576" t="s">
        <v>4590</v>
      </c>
    </row>
    <row r="5577" spans="1:7">
      <c r="A5577" t="s">
        <v>291</v>
      </c>
      <c r="B5577">
        <v>2014</v>
      </c>
      <c r="C5577" t="b">
        <v>0</v>
      </c>
      <c r="D5577">
        <v>37</v>
      </c>
      <c r="E5577" t="s">
        <v>4590</v>
      </c>
      <c r="G5577" t="s">
        <v>4590</v>
      </c>
    </row>
    <row r="5578" spans="1:7">
      <c r="A5578" t="s">
        <v>291</v>
      </c>
      <c r="B5578">
        <v>2014</v>
      </c>
      <c r="C5578" t="b">
        <v>0</v>
      </c>
      <c r="D5578">
        <v>38</v>
      </c>
      <c r="E5578" t="s">
        <v>4590</v>
      </c>
      <c r="G5578" t="s">
        <v>4590</v>
      </c>
    </row>
    <row r="5579" spans="1:7">
      <c r="A5579" t="s">
        <v>291</v>
      </c>
      <c r="B5579">
        <v>2014</v>
      </c>
      <c r="C5579" t="b">
        <v>0</v>
      </c>
      <c r="D5579">
        <v>39</v>
      </c>
      <c r="E5579" t="s">
        <v>4590</v>
      </c>
      <c r="G5579" t="s">
        <v>4590</v>
      </c>
    </row>
    <row r="5580" spans="1:7">
      <c r="A5580" t="s">
        <v>291</v>
      </c>
      <c r="B5580">
        <v>2014</v>
      </c>
      <c r="C5580" t="b">
        <v>0</v>
      </c>
      <c r="D5580">
        <v>40</v>
      </c>
      <c r="E5580" t="s">
        <v>4590</v>
      </c>
      <c r="G5580" t="s">
        <v>4590</v>
      </c>
    </row>
    <row r="5581" spans="1:7">
      <c r="A5581" t="s">
        <v>291</v>
      </c>
      <c r="B5581">
        <v>2014</v>
      </c>
      <c r="C5581" t="b">
        <v>0</v>
      </c>
      <c r="D5581">
        <v>41</v>
      </c>
      <c r="E5581" t="s">
        <v>4590</v>
      </c>
      <c r="G5581" t="s">
        <v>4590</v>
      </c>
    </row>
    <row r="5582" spans="1:7">
      <c r="A5582" t="s">
        <v>291</v>
      </c>
      <c r="B5582">
        <v>2014</v>
      </c>
      <c r="C5582" t="b">
        <v>0</v>
      </c>
      <c r="D5582">
        <v>42</v>
      </c>
      <c r="E5582" t="s">
        <v>4590</v>
      </c>
      <c r="F5582" t="s">
        <v>8143</v>
      </c>
      <c r="G5582" t="s">
        <v>4590</v>
      </c>
    </row>
    <row r="5583" spans="1:7">
      <c r="A5583" t="s">
        <v>291</v>
      </c>
      <c r="B5583">
        <v>2014</v>
      </c>
      <c r="C5583" t="b">
        <v>0</v>
      </c>
      <c r="D5583">
        <v>43</v>
      </c>
      <c r="E5583" t="s">
        <v>4590</v>
      </c>
      <c r="G5583" t="s">
        <v>4590</v>
      </c>
    </row>
    <row r="5584" spans="1:7">
      <c r="A5584" t="s">
        <v>291</v>
      </c>
      <c r="B5584">
        <v>2014</v>
      </c>
      <c r="C5584" t="b">
        <v>0</v>
      </c>
      <c r="D5584">
        <v>44</v>
      </c>
      <c r="E5584" t="s">
        <v>4590</v>
      </c>
      <c r="G5584" t="s">
        <v>4590</v>
      </c>
    </row>
    <row r="5585" spans="1:7">
      <c r="A5585" t="s">
        <v>291</v>
      </c>
      <c r="B5585">
        <v>2014</v>
      </c>
      <c r="C5585" t="b">
        <v>0</v>
      </c>
      <c r="D5585">
        <v>45</v>
      </c>
      <c r="E5585" t="s">
        <v>4590</v>
      </c>
      <c r="G5585" t="s">
        <v>4590</v>
      </c>
    </row>
    <row r="5586" spans="1:7">
      <c r="A5586" t="s">
        <v>291</v>
      </c>
      <c r="B5586">
        <v>2014</v>
      </c>
      <c r="C5586" t="b">
        <v>0</v>
      </c>
      <c r="D5586">
        <v>46</v>
      </c>
      <c r="E5586" t="s">
        <v>4590</v>
      </c>
      <c r="G5586" t="s">
        <v>4590</v>
      </c>
    </row>
    <row r="5587" spans="1:7">
      <c r="A5587" t="s">
        <v>291</v>
      </c>
      <c r="B5587">
        <v>2014</v>
      </c>
      <c r="C5587" t="b">
        <v>0</v>
      </c>
      <c r="D5587">
        <v>47</v>
      </c>
      <c r="E5587" t="s">
        <v>4590</v>
      </c>
      <c r="G5587" t="s">
        <v>4590</v>
      </c>
    </row>
    <row r="5588" spans="1:7">
      <c r="A5588" t="s">
        <v>291</v>
      </c>
      <c r="B5588">
        <v>2014</v>
      </c>
      <c r="C5588" t="b">
        <v>0</v>
      </c>
      <c r="D5588">
        <v>48</v>
      </c>
      <c r="E5588" t="s">
        <v>4590</v>
      </c>
      <c r="G5588" t="s">
        <v>4590</v>
      </c>
    </row>
    <row r="5589" spans="1:7">
      <c r="A5589" t="s">
        <v>291</v>
      </c>
      <c r="B5589">
        <v>2014</v>
      </c>
      <c r="C5589" t="b">
        <v>0</v>
      </c>
      <c r="D5589">
        <v>49</v>
      </c>
      <c r="E5589" t="s">
        <v>4590</v>
      </c>
      <c r="G5589" t="s">
        <v>4590</v>
      </c>
    </row>
    <row r="5590" spans="1:7">
      <c r="A5590" t="s">
        <v>291</v>
      </c>
      <c r="B5590">
        <v>2014</v>
      </c>
      <c r="C5590" t="b">
        <v>0</v>
      </c>
      <c r="D5590">
        <v>50</v>
      </c>
      <c r="E5590" t="s">
        <v>4590</v>
      </c>
      <c r="G5590" t="s">
        <v>4590</v>
      </c>
    </row>
    <row r="5591" spans="1:7">
      <c r="A5591" t="s">
        <v>291</v>
      </c>
      <c r="B5591">
        <v>2014</v>
      </c>
      <c r="C5591" t="b">
        <v>0</v>
      </c>
      <c r="D5591">
        <v>51</v>
      </c>
      <c r="E5591" t="s">
        <v>4590</v>
      </c>
      <c r="F5591" t="s">
        <v>8144</v>
      </c>
      <c r="G5591" t="s">
        <v>4590</v>
      </c>
    </row>
    <row r="5592" spans="1:7">
      <c r="A5592" t="s">
        <v>291</v>
      </c>
      <c r="B5592">
        <v>2014</v>
      </c>
      <c r="C5592" t="b">
        <v>0</v>
      </c>
      <c r="D5592">
        <v>52</v>
      </c>
      <c r="E5592" t="s">
        <v>4590</v>
      </c>
      <c r="G5592" t="s">
        <v>4590</v>
      </c>
    </row>
    <row r="5593" spans="1:7">
      <c r="A5593" t="s">
        <v>291</v>
      </c>
      <c r="B5593">
        <v>2014</v>
      </c>
      <c r="C5593" t="b">
        <v>0</v>
      </c>
      <c r="D5593">
        <v>53</v>
      </c>
      <c r="E5593" t="s">
        <v>4590</v>
      </c>
      <c r="G5593" t="s">
        <v>4590</v>
      </c>
    </row>
    <row r="5594" spans="1:7">
      <c r="A5594" t="s">
        <v>291</v>
      </c>
      <c r="B5594">
        <v>2014</v>
      </c>
      <c r="C5594" t="b">
        <v>0</v>
      </c>
      <c r="D5594">
        <v>54</v>
      </c>
      <c r="E5594" t="s">
        <v>4590</v>
      </c>
      <c r="G5594" t="s">
        <v>4590</v>
      </c>
    </row>
    <row r="5595" spans="1:7">
      <c r="A5595" t="s">
        <v>291</v>
      </c>
      <c r="B5595">
        <v>2014</v>
      </c>
      <c r="C5595" t="b">
        <v>0</v>
      </c>
      <c r="D5595">
        <v>55</v>
      </c>
      <c r="E5595" t="s">
        <v>4590</v>
      </c>
      <c r="G5595" t="s">
        <v>4590</v>
      </c>
    </row>
    <row r="5596" spans="1:7">
      <c r="A5596" t="s">
        <v>291</v>
      </c>
      <c r="B5596">
        <v>2014</v>
      </c>
      <c r="C5596" t="b">
        <v>0</v>
      </c>
      <c r="D5596">
        <v>56</v>
      </c>
      <c r="E5596" t="s">
        <v>4590</v>
      </c>
      <c r="G5596" t="s">
        <v>4590</v>
      </c>
    </row>
    <row r="5597" spans="1:7">
      <c r="A5597" t="s">
        <v>291</v>
      </c>
      <c r="B5597">
        <v>2014</v>
      </c>
      <c r="C5597" t="b">
        <v>0</v>
      </c>
      <c r="D5597">
        <v>57</v>
      </c>
      <c r="E5597" t="s">
        <v>4590</v>
      </c>
      <c r="G5597" t="s">
        <v>4590</v>
      </c>
    </row>
    <row r="5598" spans="1:7">
      <c r="A5598" t="s">
        <v>291</v>
      </c>
      <c r="B5598">
        <v>2014</v>
      </c>
      <c r="C5598" t="b">
        <v>0</v>
      </c>
      <c r="D5598">
        <v>58</v>
      </c>
      <c r="E5598" t="s">
        <v>4590</v>
      </c>
      <c r="G5598" t="s">
        <v>4590</v>
      </c>
    </row>
    <row r="5599" spans="1:7">
      <c r="A5599" t="s">
        <v>291</v>
      </c>
      <c r="B5599">
        <v>2014</v>
      </c>
      <c r="C5599" t="b">
        <v>0</v>
      </c>
      <c r="D5599">
        <v>59</v>
      </c>
      <c r="E5599" t="s">
        <v>4590</v>
      </c>
      <c r="F5599" t="s">
        <v>4736</v>
      </c>
      <c r="G5599" t="s">
        <v>4590</v>
      </c>
    </row>
    <row r="5600" spans="1:7">
      <c r="A5600" t="s">
        <v>291</v>
      </c>
      <c r="B5600">
        <v>2014</v>
      </c>
      <c r="C5600" t="b">
        <v>0</v>
      </c>
      <c r="D5600">
        <v>60</v>
      </c>
      <c r="E5600" t="s">
        <v>4590</v>
      </c>
      <c r="G5600" t="s">
        <v>4590</v>
      </c>
    </row>
    <row r="5601" spans="1:7">
      <c r="A5601" t="s">
        <v>291</v>
      </c>
      <c r="B5601">
        <v>2014</v>
      </c>
      <c r="C5601" t="b">
        <v>0</v>
      </c>
      <c r="D5601">
        <v>61</v>
      </c>
      <c r="E5601" t="s">
        <v>4590</v>
      </c>
      <c r="G5601" t="s">
        <v>4590</v>
      </c>
    </row>
    <row r="5602" spans="1:7">
      <c r="A5602" t="s">
        <v>291</v>
      </c>
      <c r="B5602">
        <v>2014</v>
      </c>
      <c r="C5602" t="b">
        <v>0</v>
      </c>
      <c r="D5602">
        <v>62</v>
      </c>
      <c r="E5602" t="s">
        <v>4590</v>
      </c>
      <c r="G5602" t="s">
        <v>4590</v>
      </c>
    </row>
    <row r="5603" spans="1:7">
      <c r="A5603" t="s">
        <v>291</v>
      </c>
      <c r="B5603">
        <v>2014</v>
      </c>
      <c r="C5603" t="b">
        <v>0</v>
      </c>
      <c r="D5603">
        <v>63</v>
      </c>
      <c r="E5603" t="s">
        <v>4590</v>
      </c>
      <c r="F5603" t="s">
        <v>4737</v>
      </c>
      <c r="G5603" t="s">
        <v>4590</v>
      </c>
    </row>
    <row r="5604" spans="1:7">
      <c r="A5604" t="s">
        <v>291</v>
      </c>
      <c r="B5604">
        <v>2014</v>
      </c>
      <c r="C5604" t="b">
        <v>0</v>
      </c>
      <c r="D5604">
        <v>64</v>
      </c>
      <c r="E5604" t="s">
        <v>4590</v>
      </c>
      <c r="G5604" t="s">
        <v>4590</v>
      </c>
    </row>
    <row r="5605" spans="1:7">
      <c r="A5605" t="s">
        <v>291</v>
      </c>
      <c r="B5605">
        <v>2014</v>
      </c>
      <c r="C5605" t="b">
        <v>0</v>
      </c>
      <c r="D5605">
        <v>65</v>
      </c>
      <c r="E5605" t="s">
        <v>4590</v>
      </c>
      <c r="G5605" t="s">
        <v>4590</v>
      </c>
    </row>
    <row r="5606" spans="1:7">
      <c r="A5606" t="s">
        <v>291</v>
      </c>
      <c r="B5606">
        <v>2014</v>
      </c>
      <c r="C5606" t="b">
        <v>0</v>
      </c>
      <c r="D5606">
        <v>66</v>
      </c>
      <c r="E5606" t="s">
        <v>4590</v>
      </c>
      <c r="G5606" t="s">
        <v>4590</v>
      </c>
    </row>
    <row r="5607" spans="1:7">
      <c r="A5607" t="s">
        <v>291</v>
      </c>
      <c r="B5607">
        <v>2014</v>
      </c>
      <c r="C5607" t="b">
        <v>0</v>
      </c>
      <c r="D5607">
        <v>67</v>
      </c>
      <c r="E5607" t="s">
        <v>4590</v>
      </c>
      <c r="G5607" t="s">
        <v>4590</v>
      </c>
    </row>
    <row r="5608" spans="1:7">
      <c r="A5608" t="s">
        <v>291</v>
      </c>
      <c r="B5608">
        <v>2014</v>
      </c>
      <c r="C5608" t="b">
        <v>0</v>
      </c>
      <c r="D5608">
        <v>68</v>
      </c>
      <c r="E5608" t="s">
        <v>4590</v>
      </c>
      <c r="G5608" t="s">
        <v>4590</v>
      </c>
    </row>
    <row r="5609" spans="1:7">
      <c r="A5609" t="s">
        <v>291</v>
      </c>
      <c r="B5609">
        <v>2014</v>
      </c>
      <c r="C5609" t="b">
        <v>0</v>
      </c>
      <c r="D5609">
        <v>69</v>
      </c>
      <c r="E5609" t="s">
        <v>4590</v>
      </c>
      <c r="G5609" t="s">
        <v>4590</v>
      </c>
    </row>
    <row r="5610" spans="1:7">
      <c r="A5610" t="s">
        <v>291</v>
      </c>
      <c r="B5610">
        <v>2014</v>
      </c>
      <c r="C5610" t="b">
        <v>0</v>
      </c>
      <c r="D5610">
        <v>70</v>
      </c>
      <c r="E5610" t="s">
        <v>4590</v>
      </c>
      <c r="F5610" t="s">
        <v>8145</v>
      </c>
      <c r="G5610" t="s">
        <v>4590</v>
      </c>
    </row>
    <row r="5611" spans="1:7">
      <c r="A5611" t="s">
        <v>291</v>
      </c>
      <c r="B5611">
        <v>2014</v>
      </c>
      <c r="C5611" t="b">
        <v>0</v>
      </c>
      <c r="D5611">
        <v>71</v>
      </c>
      <c r="E5611" t="s">
        <v>4590</v>
      </c>
      <c r="G5611" t="s">
        <v>4590</v>
      </c>
    </row>
    <row r="5612" spans="1:7">
      <c r="A5612" t="s">
        <v>291</v>
      </c>
      <c r="B5612">
        <v>2014</v>
      </c>
      <c r="C5612" t="b">
        <v>0</v>
      </c>
      <c r="D5612">
        <v>72</v>
      </c>
      <c r="E5612" t="s">
        <v>4590</v>
      </c>
      <c r="G5612" t="s">
        <v>4590</v>
      </c>
    </row>
    <row r="5613" spans="1:7">
      <c r="A5613" t="s">
        <v>291</v>
      </c>
      <c r="B5613">
        <v>2014</v>
      </c>
      <c r="C5613" t="b">
        <v>0</v>
      </c>
      <c r="D5613">
        <v>73</v>
      </c>
      <c r="E5613" t="s">
        <v>4590</v>
      </c>
      <c r="G5613" t="s">
        <v>4590</v>
      </c>
    </row>
    <row r="5614" spans="1:7">
      <c r="A5614" t="s">
        <v>291</v>
      </c>
      <c r="B5614">
        <v>2015</v>
      </c>
      <c r="C5614" t="b">
        <v>0</v>
      </c>
      <c r="D5614">
        <v>1</v>
      </c>
      <c r="E5614" t="s">
        <v>4590</v>
      </c>
      <c r="F5614" t="s">
        <v>8146</v>
      </c>
      <c r="G5614" t="s">
        <v>4590</v>
      </c>
    </row>
    <row r="5615" spans="1:7">
      <c r="A5615" t="s">
        <v>291</v>
      </c>
      <c r="B5615">
        <v>2015</v>
      </c>
      <c r="C5615" t="b">
        <v>0</v>
      </c>
      <c r="D5615">
        <v>2</v>
      </c>
      <c r="E5615" t="s">
        <v>4590</v>
      </c>
      <c r="G5615" t="s">
        <v>4590</v>
      </c>
    </row>
    <row r="5616" spans="1:7">
      <c r="A5616" t="s">
        <v>291</v>
      </c>
      <c r="B5616">
        <v>2015</v>
      </c>
      <c r="C5616" t="b">
        <v>0</v>
      </c>
      <c r="D5616">
        <v>3</v>
      </c>
      <c r="E5616" t="s">
        <v>4590</v>
      </c>
      <c r="G5616" t="s">
        <v>4590</v>
      </c>
    </row>
    <row r="5617" spans="1:7">
      <c r="A5617" t="s">
        <v>291</v>
      </c>
      <c r="B5617">
        <v>2015</v>
      </c>
      <c r="C5617" t="b">
        <v>0</v>
      </c>
      <c r="D5617">
        <v>4</v>
      </c>
      <c r="E5617" t="s">
        <v>4590</v>
      </c>
      <c r="G5617" t="s">
        <v>4590</v>
      </c>
    </row>
    <row r="5618" spans="1:7">
      <c r="A5618" t="s">
        <v>291</v>
      </c>
      <c r="B5618">
        <v>2015</v>
      </c>
      <c r="C5618" t="b">
        <v>0</v>
      </c>
      <c r="D5618">
        <v>5</v>
      </c>
      <c r="E5618" t="s">
        <v>4590</v>
      </c>
      <c r="G5618" t="s">
        <v>4590</v>
      </c>
    </row>
    <row r="5619" spans="1:7">
      <c r="A5619" t="s">
        <v>291</v>
      </c>
      <c r="B5619">
        <v>2015</v>
      </c>
      <c r="C5619" t="b">
        <v>0</v>
      </c>
      <c r="D5619">
        <v>6</v>
      </c>
      <c r="E5619" t="s">
        <v>4590</v>
      </c>
      <c r="G5619" t="s">
        <v>4590</v>
      </c>
    </row>
    <row r="5620" spans="1:7">
      <c r="A5620" t="s">
        <v>291</v>
      </c>
      <c r="B5620">
        <v>2015</v>
      </c>
      <c r="C5620" t="b">
        <v>0</v>
      </c>
      <c r="D5620">
        <v>7</v>
      </c>
      <c r="E5620" t="s">
        <v>4590</v>
      </c>
      <c r="G5620" t="s">
        <v>4590</v>
      </c>
    </row>
    <row r="5621" spans="1:7">
      <c r="A5621" t="s">
        <v>291</v>
      </c>
      <c r="B5621">
        <v>2015</v>
      </c>
      <c r="C5621" t="b">
        <v>0</v>
      </c>
      <c r="D5621">
        <v>8</v>
      </c>
      <c r="E5621" t="s">
        <v>4590</v>
      </c>
      <c r="G5621" t="s">
        <v>4590</v>
      </c>
    </row>
    <row r="5622" spans="1:7">
      <c r="A5622" t="s">
        <v>291</v>
      </c>
      <c r="B5622">
        <v>2015</v>
      </c>
      <c r="C5622" t="b">
        <v>0</v>
      </c>
      <c r="D5622">
        <v>9</v>
      </c>
      <c r="E5622" t="s">
        <v>4590</v>
      </c>
      <c r="G5622" t="s">
        <v>4590</v>
      </c>
    </row>
    <row r="5623" spans="1:7">
      <c r="A5623" t="s">
        <v>291</v>
      </c>
      <c r="B5623">
        <v>2015</v>
      </c>
      <c r="C5623" t="b">
        <v>0</v>
      </c>
      <c r="D5623">
        <v>10</v>
      </c>
      <c r="E5623" t="s">
        <v>4590</v>
      </c>
      <c r="G5623" t="s">
        <v>4590</v>
      </c>
    </row>
    <row r="5624" spans="1:7">
      <c r="A5624" t="s">
        <v>291</v>
      </c>
      <c r="B5624">
        <v>2015</v>
      </c>
      <c r="C5624" t="b">
        <v>0</v>
      </c>
      <c r="D5624">
        <v>11</v>
      </c>
      <c r="E5624" t="s">
        <v>4590</v>
      </c>
      <c r="G5624" t="s">
        <v>4590</v>
      </c>
    </row>
    <row r="5625" spans="1:7">
      <c r="A5625" t="s">
        <v>291</v>
      </c>
      <c r="B5625">
        <v>2015</v>
      </c>
      <c r="C5625" t="b">
        <v>0</v>
      </c>
      <c r="D5625">
        <v>12</v>
      </c>
      <c r="E5625" t="s">
        <v>4590</v>
      </c>
      <c r="G5625" t="s">
        <v>4590</v>
      </c>
    </row>
    <row r="5626" spans="1:7">
      <c r="A5626" t="s">
        <v>291</v>
      </c>
      <c r="B5626">
        <v>2015</v>
      </c>
      <c r="C5626" t="b">
        <v>0</v>
      </c>
      <c r="D5626">
        <v>13</v>
      </c>
      <c r="E5626" t="s">
        <v>4590</v>
      </c>
      <c r="G5626" t="s">
        <v>4590</v>
      </c>
    </row>
    <row r="5627" spans="1:7">
      <c r="A5627" t="s">
        <v>291</v>
      </c>
      <c r="B5627">
        <v>2015</v>
      </c>
      <c r="C5627" t="b">
        <v>0</v>
      </c>
      <c r="D5627">
        <v>14</v>
      </c>
      <c r="E5627" t="s">
        <v>4590</v>
      </c>
      <c r="G5627" t="s">
        <v>4590</v>
      </c>
    </row>
    <row r="5628" spans="1:7">
      <c r="A5628" t="s">
        <v>291</v>
      </c>
      <c r="B5628">
        <v>2015</v>
      </c>
      <c r="C5628" t="b">
        <v>0</v>
      </c>
      <c r="D5628">
        <v>15</v>
      </c>
      <c r="E5628" t="s">
        <v>4590</v>
      </c>
      <c r="F5628" t="s">
        <v>8147</v>
      </c>
      <c r="G5628" t="s">
        <v>4590</v>
      </c>
    </row>
    <row r="5629" spans="1:7">
      <c r="A5629" t="s">
        <v>291</v>
      </c>
      <c r="B5629">
        <v>2015</v>
      </c>
      <c r="C5629" t="b">
        <v>0</v>
      </c>
      <c r="D5629">
        <v>16</v>
      </c>
      <c r="E5629" t="s">
        <v>4590</v>
      </c>
      <c r="F5629" t="s">
        <v>8148</v>
      </c>
      <c r="G5629" t="s">
        <v>4590</v>
      </c>
    </row>
    <row r="5630" spans="1:7">
      <c r="A5630" t="s">
        <v>291</v>
      </c>
      <c r="B5630">
        <v>2015</v>
      </c>
      <c r="C5630" t="b">
        <v>0</v>
      </c>
      <c r="D5630">
        <v>17</v>
      </c>
      <c r="E5630" t="s">
        <v>4590</v>
      </c>
      <c r="F5630" t="s">
        <v>8149</v>
      </c>
      <c r="G5630" t="s">
        <v>4590</v>
      </c>
    </row>
    <row r="5631" spans="1:7">
      <c r="A5631" t="s">
        <v>291</v>
      </c>
      <c r="B5631">
        <v>2015</v>
      </c>
      <c r="C5631" t="b">
        <v>0</v>
      </c>
      <c r="D5631">
        <v>18</v>
      </c>
      <c r="E5631" t="s">
        <v>4590</v>
      </c>
      <c r="G5631" t="s">
        <v>4590</v>
      </c>
    </row>
    <row r="5632" spans="1:7">
      <c r="A5632" t="s">
        <v>291</v>
      </c>
      <c r="B5632">
        <v>2015</v>
      </c>
      <c r="C5632" t="b">
        <v>0</v>
      </c>
      <c r="D5632">
        <v>19</v>
      </c>
      <c r="E5632" t="s">
        <v>4590</v>
      </c>
      <c r="F5632" t="s">
        <v>8150</v>
      </c>
      <c r="G5632" t="s">
        <v>4590</v>
      </c>
    </row>
    <row r="5633" spans="1:7">
      <c r="A5633" t="s">
        <v>291</v>
      </c>
      <c r="B5633">
        <v>2015</v>
      </c>
      <c r="C5633" t="b">
        <v>0</v>
      </c>
      <c r="D5633">
        <v>20</v>
      </c>
      <c r="E5633" t="s">
        <v>4590</v>
      </c>
      <c r="F5633" t="s">
        <v>8151</v>
      </c>
      <c r="G5633" t="s">
        <v>4590</v>
      </c>
    </row>
    <row r="5634" spans="1:7">
      <c r="A5634" t="s">
        <v>291</v>
      </c>
      <c r="B5634">
        <v>2015</v>
      </c>
      <c r="C5634" t="b">
        <v>0</v>
      </c>
      <c r="D5634">
        <v>21</v>
      </c>
      <c r="E5634" t="s">
        <v>4590</v>
      </c>
      <c r="G5634" t="s">
        <v>4590</v>
      </c>
    </row>
    <row r="5635" spans="1:7">
      <c r="A5635" t="s">
        <v>291</v>
      </c>
      <c r="B5635">
        <v>2015</v>
      </c>
      <c r="C5635" t="b">
        <v>0</v>
      </c>
      <c r="D5635">
        <v>22</v>
      </c>
      <c r="E5635" t="s">
        <v>4590</v>
      </c>
      <c r="G5635" t="s">
        <v>4590</v>
      </c>
    </row>
    <row r="5636" spans="1:7">
      <c r="A5636" t="s">
        <v>291</v>
      </c>
      <c r="B5636">
        <v>2015</v>
      </c>
      <c r="C5636" t="b">
        <v>0</v>
      </c>
      <c r="D5636">
        <v>23</v>
      </c>
      <c r="E5636" t="s">
        <v>4590</v>
      </c>
      <c r="F5636" t="s">
        <v>8152</v>
      </c>
      <c r="G5636" t="s">
        <v>4590</v>
      </c>
    </row>
    <row r="5637" spans="1:7">
      <c r="A5637" t="s">
        <v>291</v>
      </c>
      <c r="B5637">
        <v>2015</v>
      </c>
      <c r="C5637" t="b">
        <v>0</v>
      </c>
      <c r="D5637">
        <v>24</v>
      </c>
      <c r="E5637" t="s">
        <v>4590</v>
      </c>
      <c r="G5637" t="s">
        <v>4590</v>
      </c>
    </row>
    <row r="5638" spans="1:7">
      <c r="A5638" t="s">
        <v>291</v>
      </c>
      <c r="B5638">
        <v>2015</v>
      </c>
      <c r="C5638" t="b">
        <v>0</v>
      </c>
      <c r="D5638">
        <v>25</v>
      </c>
      <c r="E5638" t="s">
        <v>4590</v>
      </c>
      <c r="G5638" t="s">
        <v>4590</v>
      </c>
    </row>
    <row r="5639" spans="1:7">
      <c r="A5639" t="s">
        <v>291</v>
      </c>
      <c r="B5639">
        <v>2015</v>
      </c>
      <c r="C5639" t="b">
        <v>0</v>
      </c>
      <c r="D5639">
        <v>26</v>
      </c>
      <c r="E5639" t="s">
        <v>4590</v>
      </c>
      <c r="G5639" t="s">
        <v>4590</v>
      </c>
    </row>
    <row r="5640" spans="1:7">
      <c r="A5640" t="s">
        <v>291</v>
      </c>
      <c r="B5640">
        <v>2015</v>
      </c>
      <c r="C5640" t="b">
        <v>0</v>
      </c>
      <c r="D5640">
        <v>27</v>
      </c>
      <c r="E5640" t="s">
        <v>4590</v>
      </c>
      <c r="F5640" t="s">
        <v>8153</v>
      </c>
      <c r="G5640" t="s">
        <v>4590</v>
      </c>
    </row>
    <row r="5641" spans="1:7">
      <c r="A5641" t="s">
        <v>291</v>
      </c>
      <c r="B5641">
        <v>2015</v>
      </c>
      <c r="C5641" t="b">
        <v>0</v>
      </c>
      <c r="D5641">
        <v>28</v>
      </c>
      <c r="E5641" t="s">
        <v>4590</v>
      </c>
      <c r="G5641" t="s">
        <v>4590</v>
      </c>
    </row>
    <row r="5642" spans="1:7">
      <c r="A5642" t="s">
        <v>291</v>
      </c>
      <c r="B5642">
        <v>2015</v>
      </c>
      <c r="C5642" t="b">
        <v>0</v>
      </c>
      <c r="D5642">
        <v>29</v>
      </c>
      <c r="E5642" t="s">
        <v>4590</v>
      </c>
      <c r="G5642" t="s">
        <v>4590</v>
      </c>
    </row>
    <row r="5643" spans="1:7">
      <c r="A5643" t="s">
        <v>291</v>
      </c>
      <c r="B5643">
        <v>2015</v>
      </c>
      <c r="C5643" t="b">
        <v>0</v>
      </c>
      <c r="D5643">
        <v>30</v>
      </c>
      <c r="E5643" t="s">
        <v>4590</v>
      </c>
      <c r="G5643" t="s">
        <v>4590</v>
      </c>
    </row>
    <row r="5644" spans="1:7">
      <c r="A5644" t="s">
        <v>291</v>
      </c>
      <c r="B5644">
        <v>2015</v>
      </c>
      <c r="C5644" t="b">
        <v>0</v>
      </c>
      <c r="D5644">
        <v>31</v>
      </c>
      <c r="E5644" t="s">
        <v>4590</v>
      </c>
      <c r="G5644" t="s">
        <v>4590</v>
      </c>
    </row>
    <row r="5645" spans="1:7">
      <c r="A5645" t="s">
        <v>291</v>
      </c>
      <c r="B5645">
        <v>2015</v>
      </c>
      <c r="C5645" t="b">
        <v>0</v>
      </c>
      <c r="D5645">
        <v>32</v>
      </c>
      <c r="E5645" t="s">
        <v>4590</v>
      </c>
      <c r="G5645" t="s">
        <v>4590</v>
      </c>
    </row>
    <row r="5646" spans="1:7">
      <c r="A5646" t="s">
        <v>291</v>
      </c>
      <c r="B5646">
        <v>2015</v>
      </c>
      <c r="C5646" t="b">
        <v>0</v>
      </c>
      <c r="D5646">
        <v>33</v>
      </c>
      <c r="E5646" t="s">
        <v>4590</v>
      </c>
      <c r="G5646" t="s">
        <v>4590</v>
      </c>
    </row>
    <row r="5647" spans="1:7">
      <c r="A5647" t="s">
        <v>291</v>
      </c>
      <c r="B5647">
        <v>2015</v>
      </c>
      <c r="C5647" t="b">
        <v>0</v>
      </c>
      <c r="D5647">
        <v>34</v>
      </c>
      <c r="E5647" t="s">
        <v>4590</v>
      </c>
      <c r="G5647" t="s">
        <v>4590</v>
      </c>
    </row>
    <row r="5648" spans="1:7">
      <c r="A5648" t="s">
        <v>291</v>
      </c>
      <c r="B5648">
        <v>2015</v>
      </c>
      <c r="C5648" t="b">
        <v>0</v>
      </c>
      <c r="D5648">
        <v>35</v>
      </c>
      <c r="E5648" t="s">
        <v>4590</v>
      </c>
      <c r="G5648" t="s">
        <v>4590</v>
      </c>
    </row>
    <row r="5649" spans="1:7">
      <c r="A5649" t="s">
        <v>291</v>
      </c>
      <c r="B5649">
        <v>2015</v>
      </c>
      <c r="C5649" t="b">
        <v>0</v>
      </c>
      <c r="D5649">
        <v>36</v>
      </c>
      <c r="E5649" t="s">
        <v>4590</v>
      </c>
      <c r="G5649" t="s">
        <v>4590</v>
      </c>
    </row>
    <row r="5650" spans="1:7">
      <c r="A5650" t="s">
        <v>291</v>
      </c>
      <c r="B5650">
        <v>2015</v>
      </c>
      <c r="C5650" t="b">
        <v>0</v>
      </c>
      <c r="D5650">
        <v>37</v>
      </c>
      <c r="E5650" t="s">
        <v>4590</v>
      </c>
      <c r="G5650" t="s">
        <v>4590</v>
      </c>
    </row>
    <row r="5651" spans="1:7">
      <c r="A5651" t="s">
        <v>291</v>
      </c>
      <c r="B5651">
        <v>2015</v>
      </c>
      <c r="C5651" t="b">
        <v>0</v>
      </c>
      <c r="D5651">
        <v>38</v>
      </c>
      <c r="E5651" t="s">
        <v>4590</v>
      </c>
      <c r="G5651" t="s">
        <v>4590</v>
      </c>
    </row>
    <row r="5652" spans="1:7">
      <c r="A5652" t="s">
        <v>291</v>
      </c>
      <c r="B5652">
        <v>2015</v>
      </c>
      <c r="C5652" t="b">
        <v>0</v>
      </c>
      <c r="D5652">
        <v>39</v>
      </c>
      <c r="E5652" t="s">
        <v>4590</v>
      </c>
      <c r="G5652" t="s">
        <v>4590</v>
      </c>
    </row>
    <row r="5653" spans="1:7">
      <c r="A5653" t="s">
        <v>291</v>
      </c>
      <c r="B5653">
        <v>2015</v>
      </c>
      <c r="C5653" t="b">
        <v>0</v>
      </c>
      <c r="D5653">
        <v>40</v>
      </c>
      <c r="E5653" t="s">
        <v>4590</v>
      </c>
      <c r="F5653" t="s">
        <v>8154</v>
      </c>
      <c r="G5653" t="s">
        <v>4590</v>
      </c>
    </row>
    <row r="5654" spans="1:7">
      <c r="A5654" t="s">
        <v>291</v>
      </c>
      <c r="B5654">
        <v>2015</v>
      </c>
      <c r="C5654" t="b">
        <v>0</v>
      </c>
      <c r="D5654">
        <v>41</v>
      </c>
      <c r="E5654" t="s">
        <v>4590</v>
      </c>
      <c r="F5654" t="s">
        <v>8155</v>
      </c>
      <c r="G5654" t="s">
        <v>4590</v>
      </c>
    </row>
    <row r="5655" spans="1:7">
      <c r="A5655" t="s">
        <v>291</v>
      </c>
      <c r="B5655">
        <v>2015</v>
      </c>
      <c r="C5655" t="b">
        <v>0</v>
      </c>
      <c r="D5655">
        <v>42</v>
      </c>
      <c r="E5655" t="s">
        <v>4590</v>
      </c>
      <c r="F5655" t="s">
        <v>8156</v>
      </c>
      <c r="G5655" t="s">
        <v>4590</v>
      </c>
    </row>
    <row r="5656" spans="1:7">
      <c r="A5656" t="s">
        <v>291</v>
      </c>
      <c r="B5656">
        <v>2015</v>
      </c>
      <c r="C5656" t="b">
        <v>0</v>
      </c>
      <c r="D5656">
        <v>43</v>
      </c>
      <c r="E5656" t="s">
        <v>4590</v>
      </c>
      <c r="G5656" t="s">
        <v>4590</v>
      </c>
    </row>
    <row r="5657" spans="1:7">
      <c r="A5657" t="s">
        <v>291</v>
      </c>
      <c r="B5657">
        <v>2015</v>
      </c>
      <c r="C5657" t="b">
        <v>0</v>
      </c>
      <c r="D5657">
        <v>44</v>
      </c>
      <c r="E5657" t="s">
        <v>4590</v>
      </c>
      <c r="G5657" t="s">
        <v>4590</v>
      </c>
    </row>
    <row r="5658" spans="1:7">
      <c r="A5658" t="s">
        <v>291</v>
      </c>
      <c r="B5658">
        <v>2015</v>
      </c>
      <c r="C5658" t="b">
        <v>0</v>
      </c>
      <c r="D5658">
        <v>45</v>
      </c>
      <c r="E5658" t="s">
        <v>4590</v>
      </c>
      <c r="F5658" t="s">
        <v>8155</v>
      </c>
      <c r="G5658" t="s">
        <v>4590</v>
      </c>
    </row>
    <row r="5659" spans="1:7">
      <c r="A5659" t="s">
        <v>291</v>
      </c>
      <c r="B5659">
        <v>2015</v>
      </c>
      <c r="C5659" t="b">
        <v>0</v>
      </c>
      <c r="D5659">
        <v>46</v>
      </c>
      <c r="E5659" t="s">
        <v>4590</v>
      </c>
      <c r="F5659" t="s">
        <v>8157</v>
      </c>
      <c r="G5659" t="s">
        <v>4590</v>
      </c>
    </row>
    <row r="5660" spans="1:7">
      <c r="A5660" t="s">
        <v>291</v>
      </c>
      <c r="B5660">
        <v>2015</v>
      </c>
      <c r="C5660" t="b">
        <v>0</v>
      </c>
      <c r="D5660">
        <v>47</v>
      </c>
      <c r="E5660" t="s">
        <v>4590</v>
      </c>
      <c r="F5660" t="s">
        <v>8158</v>
      </c>
      <c r="G5660" t="s">
        <v>4590</v>
      </c>
    </row>
    <row r="5661" spans="1:7">
      <c r="A5661" t="s">
        <v>291</v>
      </c>
      <c r="B5661">
        <v>2015</v>
      </c>
      <c r="C5661" t="b">
        <v>0</v>
      </c>
      <c r="D5661">
        <v>48</v>
      </c>
      <c r="E5661" t="s">
        <v>4590</v>
      </c>
      <c r="G5661" t="s">
        <v>4590</v>
      </c>
    </row>
    <row r="5662" spans="1:7">
      <c r="A5662" t="s">
        <v>291</v>
      </c>
      <c r="B5662">
        <v>2015</v>
      </c>
      <c r="C5662" t="b">
        <v>0</v>
      </c>
      <c r="D5662">
        <v>49</v>
      </c>
      <c r="E5662" t="s">
        <v>4590</v>
      </c>
      <c r="F5662" t="s">
        <v>561</v>
      </c>
      <c r="G5662" t="s">
        <v>4590</v>
      </c>
    </row>
    <row r="5663" spans="1:7">
      <c r="A5663" t="s">
        <v>291</v>
      </c>
      <c r="B5663">
        <v>2015</v>
      </c>
      <c r="C5663" t="b">
        <v>0</v>
      </c>
      <c r="D5663">
        <v>50</v>
      </c>
      <c r="E5663" t="s">
        <v>4590</v>
      </c>
      <c r="G5663" t="s">
        <v>4590</v>
      </c>
    </row>
    <row r="5664" spans="1:7">
      <c r="A5664" t="s">
        <v>291</v>
      </c>
      <c r="B5664">
        <v>2015</v>
      </c>
      <c r="C5664" t="b">
        <v>0</v>
      </c>
      <c r="D5664">
        <v>51</v>
      </c>
      <c r="E5664" t="s">
        <v>4590</v>
      </c>
      <c r="F5664" t="s">
        <v>8159</v>
      </c>
      <c r="G5664" t="s">
        <v>4590</v>
      </c>
    </row>
    <row r="5665" spans="1:7">
      <c r="A5665" t="s">
        <v>291</v>
      </c>
      <c r="B5665">
        <v>2015</v>
      </c>
      <c r="C5665" t="b">
        <v>0</v>
      </c>
      <c r="D5665">
        <v>52</v>
      </c>
      <c r="E5665" t="s">
        <v>4590</v>
      </c>
      <c r="G5665" t="s">
        <v>4590</v>
      </c>
    </row>
    <row r="5666" spans="1:7">
      <c r="A5666" t="s">
        <v>291</v>
      </c>
      <c r="B5666">
        <v>2015</v>
      </c>
      <c r="C5666" t="b">
        <v>0</v>
      </c>
      <c r="D5666">
        <v>53</v>
      </c>
      <c r="E5666" t="s">
        <v>4590</v>
      </c>
      <c r="G5666" t="s">
        <v>4590</v>
      </c>
    </row>
    <row r="5667" spans="1:7">
      <c r="A5667" t="s">
        <v>291</v>
      </c>
      <c r="B5667">
        <v>2015</v>
      </c>
      <c r="C5667" t="b">
        <v>0</v>
      </c>
      <c r="D5667">
        <v>54</v>
      </c>
      <c r="E5667" t="s">
        <v>4590</v>
      </c>
      <c r="G5667" t="s">
        <v>4590</v>
      </c>
    </row>
    <row r="5668" spans="1:7">
      <c r="A5668" t="s">
        <v>291</v>
      </c>
      <c r="B5668">
        <v>2015</v>
      </c>
      <c r="C5668" t="b">
        <v>0</v>
      </c>
      <c r="D5668">
        <v>55</v>
      </c>
      <c r="E5668" t="s">
        <v>4590</v>
      </c>
      <c r="G5668" t="s">
        <v>4590</v>
      </c>
    </row>
    <row r="5669" spans="1:7">
      <c r="A5669" t="s">
        <v>291</v>
      </c>
      <c r="B5669">
        <v>2015</v>
      </c>
      <c r="C5669" t="b">
        <v>0</v>
      </c>
      <c r="D5669">
        <v>56</v>
      </c>
      <c r="E5669" t="s">
        <v>4590</v>
      </c>
      <c r="G5669" t="s">
        <v>4590</v>
      </c>
    </row>
    <row r="5670" spans="1:7">
      <c r="A5670" t="s">
        <v>291</v>
      </c>
      <c r="B5670">
        <v>2015</v>
      </c>
      <c r="C5670" t="b">
        <v>0</v>
      </c>
      <c r="D5670">
        <v>57</v>
      </c>
      <c r="E5670" t="s">
        <v>4590</v>
      </c>
      <c r="G5670" t="s">
        <v>4590</v>
      </c>
    </row>
    <row r="5671" spans="1:7">
      <c r="A5671" t="s">
        <v>291</v>
      </c>
      <c r="B5671">
        <v>2015</v>
      </c>
      <c r="C5671" t="b">
        <v>0</v>
      </c>
      <c r="D5671">
        <v>58</v>
      </c>
      <c r="E5671" t="s">
        <v>4590</v>
      </c>
      <c r="G5671" t="s">
        <v>4590</v>
      </c>
    </row>
    <row r="5672" spans="1:7">
      <c r="A5672" t="s">
        <v>291</v>
      </c>
      <c r="B5672">
        <v>2015</v>
      </c>
      <c r="C5672" t="b">
        <v>0</v>
      </c>
      <c r="D5672">
        <v>59</v>
      </c>
      <c r="E5672" t="s">
        <v>4590</v>
      </c>
      <c r="F5672" t="s">
        <v>8160</v>
      </c>
      <c r="G5672" t="s">
        <v>4590</v>
      </c>
    </row>
    <row r="5673" spans="1:7">
      <c r="A5673" t="s">
        <v>291</v>
      </c>
      <c r="B5673">
        <v>2015</v>
      </c>
      <c r="C5673" t="b">
        <v>0</v>
      </c>
      <c r="D5673">
        <v>60</v>
      </c>
      <c r="E5673" t="s">
        <v>4590</v>
      </c>
      <c r="G5673" t="s">
        <v>4590</v>
      </c>
    </row>
    <row r="5674" spans="1:7">
      <c r="A5674" t="s">
        <v>291</v>
      </c>
      <c r="B5674">
        <v>2015</v>
      </c>
      <c r="C5674" t="b">
        <v>0</v>
      </c>
      <c r="D5674">
        <v>61</v>
      </c>
      <c r="E5674" t="s">
        <v>4590</v>
      </c>
      <c r="G5674" t="s">
        <v>4590</v>
      </c>
    </row>
    <row r="5675" spans="1:7">
      <c r="A5675" t="s">
        <v>291</v>
      </c>
      <c r="B5675">
        <v>2015</v>
      </c>
      <c r="C5675" t="b">
        <v>0</v>
      </c>
      <c r="D5675">
        <v>62</v>
      </c>
      <c r="E5675" t="s">
        <v>4590</v>
      </c>
      <c r="G5675" t="s">
        <v>4590</v>
      </c>
    </row>
    <row r="5676" spans="1:7">
      <c r="A5676" t="s">
        <v>291</v>
      </c>
      <c r="B5676">
        <v>2015</v>
      </c>
      <c r="C5676" t="b">
        <v>0</v>
      </c>
      <c r="D5676">
        <v>63</v>
      </c>
      <c r="E5676" t="s">
        <v>4590</v>
      </c>
      <c r="F5676" t="s">
        <v>8160</v>
      </c>
      <c r="G5676" t="s">
        <v>4590</v>
      </c>
    </row>
    <row r="5677" spans="1:7">
      <c r="A5677" t="s">
        <v>291</v>
      </c>
      <c r="B5677">
        <v>2015</v>
      </c>
      <c r="C5677" t="b">
        <v>0</v>
      </c>
      <c r="D5677">
        <v>64</v>
      </c>
      <c r="E5677" t="s">
        <v>4590</v>
      </c>
      <c r="G5677" t="s">
        <v>4590</v>
      </c>
    </row>
    <row r="5678" spans="1:7">
      <c r="A5678" t="s">
        <v>291</v>
      </c>
      <c r="B5678">
        <v>2015</v>
      </c>
      <c r="C5678" t="b">
        <v>0</v>
      </c>
      <c r="D5678">
        <v>65</v>
      </c>
      <c r="E5678" t="s">
        <v>4590</v>
      </c>
      <c r="G5678" t="s">
        <v>4590</v>
      </c>
    </row>
    <row r="5679" spans="1:7">
      <c r="A5679" t="s">
        <v>291</v>
      </c>
      <c r="B5679">
        <v>2015</v>
      </c>
      <c r="C5679" t="b">
        <v>0</v>
      </c>
      <c r="D5679">
        <v>66</v>
      </c>
      <c r="E5679" t="s">
        <v>4590</v>
      </c>
      <c r="G5679" t="s">
        <v>4590</v>
      </c>
    </row>
    <row r="5680" spans="1:7">
      <c r="A5680" t="s">
        <v>291</v>
      </c>
      <c r="B5680">
        <v>2015</v>
      </c>
      <c r="C5680" t="b">
        <v>0</v>
      </c>
      <c r="D5680">
        <v>67</v>
      </c>
      <c r="E5680" t="s">
        <v>4590</v>
      </c>
      <c r="G5680" t="s">
        <v>4590</v>
      </c>
    </row>
    <row r="5681" spans="1:7">
      <c r="A5681" t="s">
        <v>291</v>
      </c>
      <c r="B5681">
        <v>2015</v>
      </c>
      <c r="C5681" t="b">
        <v>0</v>
      </c>
      <c r="D5681">
        <v>68</v>
      </c>
      <c r="E5681" t="s">
        <v>4590</v>
      </c>
      <c r="G5681" t="s">
        <v>4590</v>
      </c>
    </row>
    <row r="5682" spans="1:7">
      <c r="A5682" t="s">
        <v>291</v>
      </c>
      <c r="B5682">
        <v>2015</v>
      </c>
      <c r="C5682" t="b">
        <v>0</v>
      </c>
      <c r="D5682">
        <v>69</v>
      </c>
      <c r="E5682" t="s">
        <v>4590</v>
      </c>
      <c r="G5682" t="s">
        <v>4590</v>
      </c>
    </row>
    <row r="5683" spans="1:7">
      <c r="A5683" t="s">
        <v>291</v>
      </c>
      <c r="B5683">
        <v>2015</v>
      </c>
      <c r="C5683" t="b">
        <v>0</v>
      </c>
      <c r="D5683">
        <v>70</v>
      </c>
      <c r="E5683" t="s">
        <v>4590</v>
      </c>
      <c r="G5683" t="s">
        <v>4590</v>
      </c>
    </row>
    <row r="5684" spans="1:7">
      <c r="A5684" t="s">
        <v>291</v>
      </c>
      <c r="B5684">
        <v>2015</v>
      </c>
      <c r="C5684" t="b">
        <v>0</v>
      </c>
      <c r="D5684">
        <v>71</v>
      </c>
      <c r="E5684" t="s">
        <v>4590</v>
      </c>
      <c r="G5684" t="s">
        <v>4590</v>
      </c>
    </row>
    <row r="5685" spans="1:7">
      <c r="A5685" t="s">
        <v>291</v>
      </c>
      <c r="B5685">
        <v>2015</v>
      </c>
      <c r="C5685" t="b">
        <v>0</v>
      </c>
      <c r="D5685">
        <v>72</v>
      </c>
      <c r="E5685" t="s">
        <v>4590</v>
      </c>
      <c r="G5685" t="s">
        <v>4590</v>
      </c>
    </row>
    <row r="5686" spans="1:7">
      <c r="A5686" t="s">
        <v>291</v>
      </c>
      <c r="B5686">
        <v>2015</v>
      </c>
      <c r="C5686" t="b">
        <v>0</v>
      </c>
      <c r="D5686">
        <v>73</v>
      </c>
      <c r="E5686" t="s">
        <v>4590</v>
      </c>
      <c r="G5686" t="s">
        <v>4590</v>
      </c>
    </row>
    <row r="5687" spans="1:7">
      <c r="A5687" t="s">
        <v>291</v>
      </c>
      <c r="B5687">
        <v>2016</v>
      </c>
      <c r="C5687" t="b">
        <v>0</v>
      </c>
      <c r="D5687">
        <v>1</v>
      </c>
      <c r="E5687" t="s">
        <v>4590</v>
      </c>
      <c r="G5687" t="s">
        <v>4590</v>
      </c>
    </row>
    <row r="5688" spans="1:7">
      <c r="A5688" t="s">
        <v>291</v>
      </c>
      <c r="B5688">
        <v>2016</v>
      </c>
      <c r="C5688" t="b">
        <v>0</v>
      </c>
      <c r="D5688">
        <v>2</v>
      </c>
      <c r="E5688" t="s">
        <v>4590</v>
      </c>
      <c r="G5688" t="s">
        <v>4590</v>
      </c>
    </row>
    <row r="5689" spans="1:7">
      <c r="A5689" t="s">
        <v>291</v>
      </c>
      <c r="B5689">
        <v>2016</v>
      </c>
      <c r="C5689" t="b">
        <v>0</v>
      </c>
      <c r="D5689">
        <v>3</v>
      </c>
      <c r="E5689" t="s">
        <v>4590</v>
      </c>
      <c r="G5689" t="s">
        <v>4590</v>
      </c>
    </row>
    <row r="5690" spans="1:7">
      <c r="A5690" t="s">
        <v>291</v>
      </c>
      <c r="B5690">
        <v>2016</v>
      </c>
      <c r="C5690" t="b">
        <v>0</v>
      </c>
      <c r="D5690">
        <v>4</v>
      </c>
      <c r="E5690" t="s">
        <v>4590</v>
      </c>
      <c r="G5690" t="s">
        <v>4590</v>
      </c>
    </row>
    <row r="5691" spans="1:7">
      <c r="A5691" t="s">
        <v>291</v>
      </c>
      <c r="B5691">
        <v>2016</v>
      </c>
      <c r="C5691" t="b">
        <v>0</v>
      </c>
      <c r="D5691">
        <v>5</v>
      </c>
      <c r="E5691" t="s">
        <v>4590</v>
      </c>
      <c r="G5691" t="s">
        <v>4590</v>
      </c>
    </row>
    <row r="5692" spans="1:7">
      <c r="A5692" t="s">
        <v>291</v>
      </c>
      <c r="B5692">
        <v>2016</v>
      </c>
      <c r="C5692" t="b">
        <v>0</v>
      </c>
      <c r="D5692">
        <v>6</v>
      </c>
      <c r="E5692" t="s">
        <v>4590</v>
      </c>
      <c r="G5692" t="s">
        <v>4590</v>
      </c>
    </row>
    <row r="5693" spans="1:7">
      <c r="A5693" t="s">
        <v>291</v>
      </c>
      <c r="B5693">
        <v>2016</v>
      </c>
      <c r="C5693" t="b">
        <v>0</v>
      </c>
      <c r="D5693">
        <v>7</v>
      </c>
      <c r="E5693" t="s">
        <v>4590</v>
      </c>
      <c r="G5693" t="s">
        <v>4590</v>
      </c>
    </row>
    <row r="5694" spans="1:7">
      <c r="A5694" t="s">
        <v>291</v>
      </c>
      <c r="B5694">
        <v>2016</v>
      </c>
      <c r="C5694" t="b">
        <v>0</v>
      </c>
      <c r="D5694">
        <v>8</v>
      </c>
      <c r="E5694" t="s">
        <v>4590</v>
      </c>
      <c r="G5694" t="s">
        <v>4590</v>
      </c>
    </row>
    <row r="5695" spans="1:7">
      <c r="A5695" t="s">
        <v>291</v>
      </c>
      <c r="B5695">
        <v>2016</v>
      </c>
      <c r="C5695" t="b">
        <v>0</v>
      </c>
      <c r="D5695">
        <v>9</v>
      </c>
      <c r="E5695" t="s">
        <v>4590</v>
      </c>
      <c r="G5695" t="s">
        <v>4590</v>
      </c>
    </row>
    <row r="5696" spans="1:7">
      <c r="A5696" t="s">
        <v>291</v>
      </c>
      <c r="B5696">
        <v>2016</v>
      </c>
      <c r="C5696" t="b">
        <v>0</v>
      </c>
      <c r="D5696">
        <v>10</v>
      </c>
      <c r="E5696" t="s">
        <v>4590</v>
      </c>
      <c r="G5696" t="s">
        <v>4590</v>
      </c>
    </row>
    <row r="5697" spans="1:7">
      <c r="A5697" t="s">
        <v>291</v>
      </c>
      <c r="B5697">
        <v>2016</v>
      </c>
      <c r="C5697" t="b">
        <v>0</v>
      </c>
      <c r="D5697">
        <v>11</v>
      </c>
      <c r="E5697" t="s">
        <v>4590</v>
      </c>
      <c r="G5697" t="s">
        <v>4590</v>
      </c>
    </row>
    <row r="5698" spans="1:7">
      <c r="A5698" t="s">
        <v>291</v>
      </c>
      <c r="B5698">
        <v>2016</v>
      </c>
      <c r="C5698" t="b">
        <v>0</v>
      </c>
      <c r="D5698">
        <v>12</v>
      </c>
      <c r="E5698" t="s">
        <v>4590</v>
      </c>
      <c r="G5698" t="s">
        <v>4590</v>
      </c>
    </row>
    <row r="5699" spans="1:7">
      <c r="A5699" t="s">
        <v>291</v>
      </c>
      <c r="B5699">
        <v>2016</v>
      </c>
      <c r="C5699" t="b">
        <v>0</v>
      </c>
      <c r="D5699">
        <v>13</v>
      </c>
      <c r="E5699" t="s">
        <v>4590</v>
      </c>
      <c r="G5699" t="s">
        <v>4590</v>
      </c>
    </row>
    <row r="5700" spans="1:7">
      <c r="A5700" t="s">
        <v>291</v>
      </c>
      <c r="B5700">
        <v>2016</v>
      </c>
      <c r="C5700" t="b">
        <v>0</v>
      </c>
      <c r="D5700">
        <v>14</v>
      </c>
      <c r="E5700" t="s">
        <v>4590</v>
      </c>
      <c r="F5700" t="s">
        <v>8161</v>
      </c>
      <c r="G5700" t="s">
        <v>4590</v>
      </c>
    </row>
    <row r="5701" spans="1:7">
      <c r="A5701" t="s">
        <v>291</v>
      </c>
      <c r="B5701">
        <v>2016</v>
      </c>
      <c r="C5701" t="b">
        <v>0</v>
      </c>
      <c r="D5701">
        <v>15</v>
      </c>
      <c r="E5701" t="s">
        <v>4590</v>
      </c>
      <c r="G5701" t="s">
        <v>4590</v>
      </c>
    </row>
    <row r="5702" spans="1:7">
      <c r="A5702" t="s">
        <v>291</v>
      </c>
      <c r="B5702">
        <v>2016</v>
      </c>
      <c r="C5702" t="b">
        <v>0</v>
      </c>
      <c r="D5702">
        <v>16</v>
      </c>
      <c r="E5702" t="s">
        <v>4590</v>
      </c>
      <c r="F5702" t="s">
        <v>8162</v>
      </c>
      <c r="G5702" t="s">
        <v>4590</v>
      </c>
    </row>
    <row r="5703" spans="1:7">
      <c r="A5703" t="s">
        <v>291</v>
      </c>
      <c r="B5703">
        <v>2016</v>
      </c>
      <c r="C5703" t="b">
        <v>0</v>
      </c>
      <c r="D5703">
        <v>17</v>
      </c>
      <c r="E5703" t="s">
        <v>4590</v>
      </c>
      <c r="F5703" t="s">
        <v>4732</v>
      </c>
      <c r="G5703" t="s">
        <v>4590</v>
      </c>
    </row>
    <row r="5704" spans="1:7">
      <c r="A5704" t="s">
        <v>291</v>
      </c>
      <c r="B5704">
        <v>2016</v>
      </c>
      <c r="C5704" t="b">
        <v>0</v>
      </c>
      <c r="D5704">
        <v>18</v>
      </c>
      <c r="E5704" t="s">
        <v>4590</v>
      </c>
      <c r="G5704" t="s">
        <v>4590</v>
      </c>
    </row>
    <row r="5705" spans="1:7">
      <c r="A5705" t="s">
        <v>291</v>
      </c>
      <c r="B5705">
        <v>2016</v>
      </c>
      <c r="C5705" t="b">
        <v>0</v>
      </c>
      <c r="D5705">
        <v>19</v>
      </c>
      <c r="E5705" t="s">
        <v>4590</v>
      </c>
      <c r="F5705" t="s">
        <v>8163</v>
      </c>
      <c r="G5705" t="s">
        <v>4590</v>
      </c>
    </row>
    <row r="5706" spans="1:7">
      <c r="A5706" t="s">
        <v>291</v>
      </c>
      <c r="B5706">
        <v>2016</v>
      </c>
      <c r="C5706" t="b">
        <v>0</v>
      </c>
      <c r="D5706">
        <v>20</v>
      </c>
      <c r="E5706" t="s">
        <v>4590</v>
      </c>
      <c r="F5706" t="s">
        <v>8164</v>
      </c>
      <c r="G5706" t="s">
        <v>4590</v>
      </c>
    </row>
    <row r="5707" spans="1:7">
      <c r="A5707" t="s">
        <v>291</v>
      </c>
      <c r="B5707">
        <v>2016</v>
      </c>
      <c r="C5707" t="b">
        <v>0</v>
      </c>
      <c r="D5707">
        <v>21</v>
      </c>
      <c r="E5707" t="s">
        <v>4590</v>
      </c>
      <c r="G5707" t="s">
        <v>4590</v>
      </c>
    </row>
    <row r="5708" spans="1:7">
      <c r="A5708" t="s">
        <v>291</v>
      </c>
      <c r="B5708">
        <v>2016</v>
      </c>
      <c r="C5708" t="b">
        <v>0</v>
      </c>
      <c r="D5708">
        <v>22</v>
      </c>
      <c r="E5708" t="s">
        <v>4590</v>
      </c>
      <c r="G5708" t="s">
        <v>4590</v>
      </c>
    </row>
    <row r="5709" spans="1:7">
      <c r="A5709" t="s">
        <v>291</v>
      </c>
      <c r="B5709">
        <v>2016</v>
      </c>
      <c r="C5709" t="b">
        <v>0</v>
      </c>
      <c r="D5709">
        <v>23</v>
      </c>
      <c r="E5709" t="s">
        <v>4590</v>
      </c>
      <c r="F5709" t="s">
        <v>8165</v>
      </c>
      <c r="G5709" t="s">
        <v>4590</v>
      </c>
    </row>
    <row r="5710" spans="1:7">
      <c r="A5710" t="s">
        <v>291</v>
      </c>
      <c r="B5710">
        <v>2016</v>
      </c>
      <c r="C5710" t="b">
        <v>0</v>
      </c>
      <c r="D5710">
        <v>24</v>
      </c>
      <c r="E5710" t="s">
        <v>4590</v>
      </c>
      <c r="F5710" t="s">
        <v>8166</v>
      </c>
      <c r="G5710" t="s">
        <v>4590</v>
      </c>
    </row>
    <row r="5711" spans="1:7">
      <c r="A5711" t="s">
        <v>291</v>
      </c>
      <c r="B5711">
        <v>2016</v>
      </c>
      <c r="C5711" t="b">
        <v>0</v>
      </c>
      <c r="D5711">
        <v>25</v>
      </c>
      <c r="E5711" t="s">
        <v>4590</v>
      </c>
      <c r="G5711" t="s">
        <v>4590</v>
      </c>
    </row>
    <row r="5712" spans="1:7">
      <c r="A5712" t="s">
        <v>291</v>
      </c>
      <c r="B5712">
        <v>2016</v>
      </c>
      <c r="C5712" t="b">
        <v>0</v>
      </c>
      <c r="D5712">
        <v>26</v>
      </c>
      <c r="E5712" t="s">
        <v>4590</v>
      </c>
      <c r="G5712" t="s">
        <v>4590</v>
      </c>
    </row>
    <row r="5713" spans="1:7">
      <c r="A5713" t="s">
        <v>291</v>
      </c>
      <c r="B5713">
        <v>2016</v>
      </c>
      <c r="C5713" t="b">
        <v>0</v>
      </c>
      <c r="D5713">
        <v>27</v>
      </c>
      <c r="E5713" t="s">
        <v>4590</v>
      </c>
      <c r="F5713" t="s">
        <v>8167</v>
      </c>
      <c r="G5713" t="s">
        <v>4590</v>
      </c>
    </row>
    <row r="5714" spans="1:7">
      <c r="A5714" t="s">
        <v>291</v>
      </c>
      <c r="B5714">
        <v>2016</v>
      </c>
      <c r="C5714" t="b">
        <v>0</v>
      </c>
      <c r="D5714">
        <v>28</v>
      </c>
      <c r="E5714" t="s">
        <v>4590</v>
      </c>
      <c r="G5714" t="s">
        <v>4590</v>
      </c>
    </row>
    <row r="5715" spans="1:7">
      <c r="A5715" t="s">
        <v>291</v>
      </c>
      <c r="B5715">
        <v>2016</v>
      </c>
      <c r="C5715" t="b">
        <v>0</v>
      </c>
      <c r="D5715">
        <v>29</v>
      </c>
      <c r="E5715" t="s">
        <v>4590</v>
      </c>
      <c r="F5715" t="s">
        <v>8168</v>
      </c>
      <c r="G5715" t="s">
        <v>4590</v>
      </c>
    </row>
    <row r="5716" spans="1:7">
      <c r="A5716" t="s">
        <v>291</v>
      </c>
      <c r="B5716">
        <v>2016</v>
      </c>
      <c r="C5716" t="b">
        <v>0</v>
      </c>
      <c r="D5716">
        <v>30</v>
      </c>
      <c r="E5716" t="s">
        <v>4590</v>
      </c>
      <c r="G5716" t="s">
        <v>4590</v>
      </c>
    </row>
    <row r="5717" spans="1:7">
      <c r="A5717" t="s">
        <v>291</v>
      </c>
      <c r="B5717">
        <v>2016</v>
      </c>
      <c r="C5717" t="b">
        <v>0</v>
      </c>
      <c r="D5717">
        <v>31</v>
      </c>
      <c r="E5717" t="s">
        <v>4590</v>
      </c>
      <c r="F5717" t="s">
        <v>8169</v>
      </c>
      <c r="G5717" t="s">
        <v>4590</v>
      </c>
    </row>
    <row r="5718" spans="1:7">
      <c r="A5718" t="s">
        <v>291</v>
      </c>
      <c r="B5718">
        <v>2016</v>
      </c>
      <c r="C5718" t="b">
        <v>0</v>
      </c>
      <c r="D5718">
        <v>32</v>
      </c>
      <c r="E5718" t="s">
        <v>4590</v>
      </c>
      <c r="G5718" t="s">
        <v>4590</v>
      </c>
    </row>
    <row r="5719" spans="1:7">
      <c r="A5719" t="s">
        <v>291</v>
      </c>
      <c r="B5719">
        <v>2016</v>
      </c>
      <c r="C5719" t="b">
        <v>0</v>
      </c>
      <c r="D5719">
        <v>33</v>
      </c>
      <c r="E5719" t="s">
        <v>4590</v>
      </c>
      <c r="G5719" t="s">
        <v>4590</v>
      </c>
    </row>
    <row r="5720" spans="1:7">
      <c r="A5720" t="s">
        <v>291</v>
      </c>
      <c r="B5720">
        <v>2016</v>
      </c>
      <c r="C5720" t="b">
        <v>0</v>
      </c>
      <c r="D5720">
        <v>34</v>
      </c>
      <c r="E5720" t="s">
        <v>4590</v>
      </c>
      <c r="F5720" t="s">
        <v>8170</v>
      </c>
      <c r="G5720" t="s">
        <v>4590</v>
      </c>
    </row>
    <row r="5721" spans="1:7">
      <c r="A5721" t="s">
        <v>291</v>
      </c>
      <c r="B5721">
        <v>2016</v>
      </c>
      <c r="C5721" t="b">
        <v>0</v>
      </c>
      <c r="D5721">
        <v>35</v>
      </c>
      <c r="E5721" t="s">
        <v>4590</v>
      </c>
      <c r="G5721" t="s">
        <v>4590</v>
      </c>
    </row>
    <row r="5722" spans="1:7">
      <c r="A5722" t="s">
        <v>291</v>
      </c>
      <c r="B5722">
        <v>2016</v>
      </c>
      <c r="C5722" t="b">
        <v>0</v>
      </c>
      <c r="D5722">
        <v>36</v>
      </c>
      <c r="E5722" t="s">
        <v>4590</v>
      </c>
      <c r="G5722" t="s">
        <v>4590</v>
      </c>
    </row>
    <row r="5723" spans="1:7">
      <c r="A5723" t="s">
        <v>291</v>
      </c>
      <c r="B5723">
        <v>2016</v>
      </c>
      <c r="C5723" t="b">
        <v>0</v>
      </c>
      <c r="D5723">
        <v>37</v>
      </c>
      <c r="E5723" t="s">
        <v>4590</v>
      </c>
      <c r="G5723" t="s">
        <v>4590</v>
      </c>
    </row>
    <row r="5724" spans="1:7">
      <c r="A5724" t="s">
        <v>291</v>
      </c>
      <c r="B5724">
        <v>2016</v>
      </c>
      <c r="C5724" t="b">
        <v>0</v>
      </c>
      <c r="D5724">
        <v>38</v>
      </c>
      <c r="E5724" t="s">
        <v>4590</v>
      </c>
      <c r="G5724" t="s">
        <v>4590</v>
      </c>
    </row>
    <row r="5725" spans="1:7">
      <c r="A5725" t="s">
        <v>291</v>
      </c>
      <c r="B5725">
        <v>2016</v>
      </c>
      <c r="C5725" t="b">
        <v>0</v>
      </c>
      <c r="D5725">
        <v>39</v>
      </c>
      <c r="E5725" t="s">
        <v>4590</v>
      </c>
      <c r="G5725" t="s">
        <v>4590</v>
      </c>
    </row>
    <row r="5726" spans="1:7">
      <c r="A5726" t="s">
        <v>291</v>
      </c>
      <c r="B5726">
        <v>2016</v>
      </c>
      <c r="C5726" t="b">
        <v>0</v>
      </c>
      <c r="D5726">
        <v>40</v>
      </c>
      <c r="E5726" t="s">
        <v>4590</v>
      </c>
      <c r="F5726" t="s">
        <v>8171</v>
      </c>
      <c r="G5726" t="s">
        <v>4590</v>
      </c>
    </row>
    <row r="5727" spans="1:7">
      <c r="A5727" t="s">
        <v>291</v>
      </c>
      <c r="B5727">
        <v>2016</v>
      </c>
      <c r="C5727" t="b">
        <v>0</v>
      </c>
      <c r="D5727">
        <v>41</v>
      </c>
      <c r="E5727" t="s">
        <v>4590</v>
      </c>
      <c r="G5727" t="s">
        <v>4590</v>
      </c>
    </row>
    <row r="5728" spans="1:7">
      <c r="A5728" t="s">
        <v>291</v>
      </c>
      <c r="B5728">
        <v>2016</v>
      </c>
      <c r="C5728" t="b">
        <v>0</v>
      </c>
      <c r="D5728">
        <v>42</v>
      </c>
      <c r="E5728" t="s">
        <v>4590</v>
      </c>
      <c r="F5728" t="s">
        <v>8172</v>
      </c>
      <c r="G5728" t="s">
        <v>4590</v>
      </c>
    </row>
    <row r="5729" spans="1:7">
      <c r="A5729" t="s">
        <v>291</v>
      </c>
      <c r="B5729">
        <v>2016</v>
      </c>
      <c r="C5729" t="b">
        <v>0</v>
      </c>
      <c r="D5729">
        <v>43</v>
      </c>
      <c r="E5729" t="s">
        <v>4590</v>
      </c>
      <c r="F5729" t="s">
        <v>8173</v>
      </c>
      <c r="G5729" t="s">
        <v>4590</v>
      </c>
    </row>
    <row r="5730" spans="1:7">
      <c r="A5730" t="s">
        <v>291</v>
      </c>
      <c r="B5730">
        <v>2016</v>
      </c>
      <c r="C5730" t="b">
        <v>0</v>
      </c>
      <c r="D5730">
        <v>44</v>
      </c>
      <c r="E5730" t="s">
        <v>4590</v>
      </c>
      <c r="G5730" t="s">
        <v>4590</v>
      </c>
    </row>
    <row r="5731" spans="1:7">
      <c r="A5731" t="s">
        <v>291</v>
      </c>
      <c r="B5731">
        <v>2016</v>
      </c>
      <c r="C5731" t="b">
        <v>0</v>
      </c>
      <c r="D5731">
        <v>45</v>
      </c>
      <c r="E5731" t="s">
        <v>4590</v>
      </c>
      <c r="G5731" t="s">
        <v>4590</v>
      </c>
    </row>
    <row r="5732" spans="1:7">
      <c r="A5732" t="s">
        <v>291</v>
      </c>
      <c r="B5732">
        <v>2016</v>
      </c>
      <c r="C5732" t="b">
        <v>0</v>
      </c>
      <c r="D5732">
        <v>46</v>
      </c>
      <c r="E5732" t="s">
        <v>4590</v>
      </c>
      <c r="G5732" t="s">
        <v>4590</v>
      </c>
    </row>
    <row r="5733" spans="1:7">
      <c r="A5733" t="s">
        <v>291</v>
      </c>
      <c r="B5733">
        <v>2016</v>
      </c>
      <c r="C5733" t="b">
        <v>0</v>
      </c>
      <c r="D5733">
        <v>47</v>
      </c>
      <c r="E5733" t="s">
        <v>4590</v>
      </c>
      <c r="F5733" t="s">
        <v>8174</v>
      </c>
      <c r="G5733" t="s">
        <v>4590</v>
      </c>
    </row>
    <row r="5734" spans="1:7">
      <c r="A5734" t="s">
        <v>291</v>
      </c>
      <c r="B5734">
        <v>2016</v>
      </c>
      <c r="C5734" t="b">
        <v>0</v>
      </c>
      <c r="D5734">
        <v>48</v>
      </c>
      <c r="E5734" t="s">
        <v>4590</v>
      </c>
      <c r="G5734" t="s">
        <v>4590</v>
      </c>
    </row>
    <row r="5735" spans="1:7">
      <c r="A5735" t="s">
        <v>291</v>
      </c>
      <c r="B5735">
        <v>2016</v>
      </c>
      <c r="C5735" t="b">
        <v>0</v>
      </c>
      <c r="D5735">
        <v>49</v>
      </c>
      <c r="E5735" t="s">
        <v>4590</v>
      </c>
      <c r="F5735" t="s">
        <v>561</v>
      </c>
      <c r="G5735" t="s">
        <v>4590</v>
      </c>
    </row>
    <row r="5736" spans="1:7">
      <c r="A5736" t="s">
        <v>291</v>
      </c>
      <c r="B5736">
        <v>2016</v>
      </c>
      <c r="C5736" t="b">
        <v>0</v>
      </c>
      <c r="D5736">
        <v>50</v>
      </c>
      <c r="E5736" t="s">
        <v>4590</v>
      </c>
      <c r="G5736" t="s">
        <v>4590</v>
      </c>
    </row>
    <row r="5737" spans="1:7">
      <c r="A5737" t="s">
        <v>291</v>
      </c>
      <c r="B5737">
        <v>2016</v>
      </c>
      <c r="C5737" t="b">
        <v>0</v>
      </c>
      <c r="D5737">
        <v>51</v>
      </c>
      <c r="E5737" t="s">
        <v>4590</v>
      </c>
      <c r="G5737" t="s">
        <v>4590</v>
      </c>
    </row>
    <row r="5738" spans="1:7">
      <c r="A5738" t="s">
        <v>291</v>
      </c>
      <c r="B5738">
        <v>2016</v>
      </c>
      <c r="C5738" t="b">
        <v>0</v>
      </c>
      <c r="D5738">
        <v>52</v>
      </c>
      <c r="E5738" t="s">
        <v>4590</v>
      </c>
      <c r="G5738" t="s">
        <v>4590</v>
      </c>
    </row>
    <row r="5739" spans="1:7">
      <c r="A5739" t="s">
        <v>291</v>
      </c>
      <c r="B5739">
        <v>2016</v>
      </c>
      <c r="C5739" t="b">
        <v>0</v>
      </c>
      <c r="D5739">
        <v>53</v>
      </c>
      <c r="E5739" t="s">
        <v>4590</v>
      </c>
      <c r="G5739" t="s">
        <v>4590</v>
      </c>
    </row>
    <row r="5740" spans="1:7">
      <c r="A5740" t="s">
        <v>291</v>
      </c>
      <c r="B5740">
        <v>2016</v>
      </c>
      <c r="C5740" t="b">
        <v>0</v>
      </c>
      <c r="D5740">
        <v>54</v>
      </c>
      <c r="E5740" t="s">
        <v>4590</v>
      </c>
      <c r="G5740" t="s">
        <v>4590</v>
      </c>
    </row>
    <row r="5741" spans="1:7">
      <c r="A5741" t="s">
        <v>291</v>
      </c>
      <c r="B5741">
        <v>2016</v>
      </c>
      <c r="C5741" t="b">
        <v>0</v>
      </c>
      <c r="D5741">
        <v>55</v>
      </c>
      <c r="E5741" t="s">
        <v>4590</v>
      </c>
      <c r="G5741" t="s">
        <v>4590</v>
      </c>
    </row>
    <row r="5742" spans="1:7">
      <c r="A5742" t="s">
        <v>291</v>
      </c>
      <c r="B5742">
        <v>2016</v>
      </c>
      <c r="C5742" t="b">
        <v>0</v>
      </c>
      <c r="D5742">
        <v>56</v>
      </c>
      <c r="E5742" t="s">
        <v>4590</v>
      </c>
      <c r="G5742" t="s">
        <v>4590</v>
      </c>
    </row>
    <row r="5743" spans="1:7">
      <c r="A5743" t="s">
        <v>291</v>
      </c>
      <c r="B5743">
        <v>2016</v>
      </c>
      <c r="C5743" t="b">
        <v>0</v>
      </c>
      <c r="D5743">
        <v>57</v>
      </c>
      <c r="E5743" t="s">
        <v>4590</v>
      </c>
      <c r="G5743" t="s">
        <v>4590</v>
      </c>
    </row>
    <row r="5744" spans="1:7">
      <c r="A5744" t="s">
        <v>291</v>
      </c>
      <c r="B5744">
        <v>2016</v>
      </c>
      <c r="C5744" t="b">
        <v>0</v>
      </c>
      <c r="D5744">
        <v>58</v>
      </c>
      <c r="E5744" t="s">
        <v>4590</v>
      </c>
      <c r="G5744" t="s">
        <v>4590</v>
      </c>
    </row>
    <row r="5745" spans="1:7">
      <c r="A5745" t="s">
        <v>291</v>
      </c>
      <c r="B5745">
        <v>2016</v>
      </c>
      <c r="C5745" t="b">
        <v>0</v>
      </c>
      <c r="D5745">
        <v>59</v>
      </c>
      <c r="E5745" t="s">
        <v>4590</v>
      </c>
      <c r="F5745" t="s">
        <v>8175</v>
      </c>
      <c r="G5745" t="s">
        <v>4590</v>
      </c>
    </row>
    <row r="5746" spans="1:7">
      <c r="A5746" t="s">
        <v>291</v>
      </c>
      <c r="B5746">
        <v>2016</v>
      </c>
      <c r="C5746" t="b">
        <v>0</v>
      </c>
      <c r="D5746">
        <v>60</v>
      </c>
      <c r="E5746" t="s">
        <v>4590</v>
      </c>
      <c r="F5746" t="s">
        <v>8176</v>
      </c>
      <c r="G5746" t="s">
        <v>4590</v>
      </c>
    </row>
    <row r="5747" spans="1:7">
      <c r="A5747" t="s">
        <v>291</v>
      </c>
      <c r="B5747">
        <v>2016</v>
      </c>
      <c r="C5747" t="b">
        <v>0</v>
      </c>
      <c r="D5747">
        <v>61</v>
      </c>
      <c r="E5747" t="s">
        <v>4590</v>
      </c>
      <c r="G5747" t="s">
        <v>4590</v>
      </c>
    </row>
    <row r="5748" spans="1:7">
      <c r="A5748" t="s">
        <v>291</v>
      </c>
      <c r="B5748">
        <v>2016</v>
      </c>
      <c r="C5748" t="b">
        <v>0</v>
      </c>
      <c r="D5748">
        <v>62</v>
      </c>
      <c r="E5748" t="s">
        <v>4590</v>
      </c>
      <c r="G5748" t="s">
        <v>4590</v>
      </c>
    </row>
    <row r="5749" spans="1:7">
      <c r="A5749" t="s">
        <v>291</v>
      </c>
      <c r="B5749">
        <v>2016</v>
      </c>
      <c r="C5749" t="b">
        <v>0</v>
      </c>
      <c r="D5749">
        <v>63</v>
      </c>
      <c r="E5749" t="s">
        <v>4590</v>
      </c>
      <c r="F5749" t="s">
        <v>8175</v>
      </c>
      <c r="G5749" t="s">
        <v>4590</v>
      </c>
    </row>
    <row r="5750" spans="1:7">
      <c r="A5750" t="s">
        <v>291</v>
      </c>
      <c r="B5750">
        <v>2016</v>
      </c>
      <c r="C5750" t="b">
        <v>0</v>
      </c>
      <c r="D5750">
        <v>64</v>
      </c>
      <c r="E5750" t="s">
        <v>4590</v>
      </c>
      <c r="G5750" t="s">
        <v>4590</v>
      </c>
    </row>
    <row r="5751" spans="1:7">
      <c r="A5751" t="s">
        <v>291</v>
      </c>
      <c r="B5751">
        <v>2016</v>
      </c>
      <c r="C5751" t="b">
        <v>0</v>
      </c>
      <c r="D5751">
        <v>65</v>
      </c>
      <c r="E5751" t="s">
        <v>4590</v>
      </c>
      <c r="G5751" t="s">
        <v>4590</v>
      </c>
    </row>
    <row r="5752" spans="1:7">
      <c r="A5752" t="s">
        <v>291</v>
      </c>
      <c r="B5752">
        <v>2016</v>
      </c>
      <c r="C5752" t="b">
        <v>0</v>
      </c>
      <c r="D5752">
        <v>66</v>
      </c>
      <c r="E5752" t="s">
        <v>4590</v>
      </c>
      <c r="G5752" t="s">
        <v>4590</v>
      </c>
    </row>
    <row r="5753" spans="1:7">
      <c r="A5753" t="s">
        <v>291</v>
      </c>
      <c r="B5753">
        <v>2016</v>
      </c>
      <c r="C5753" t="b">
        <v>0</v>
      </c>
      <c r="D5753">
        <v>67</v>
      </c>
      <c r="E5753" t="s">
        <v>4590</v>
      </c>
      <c r="G5753" t="s">
        <v>4590</v>
      </c>
    </row>
    <row r="5754" spans="1:7">
      <c r="A5754" t="s">
        <v>291</v>
      </c>
      <c r="B5754">
        <v>2016</v>
      </c>
      <c r="C5754" t="b">
        <v>0</v>
      </c>
      <c r="D5754">
        <v>68</v>
      </c>
      <c r="E5754" t="s">
        <v>4590</v>
      </c>
      <c r="G5754" t="s">
        <v>4590</v>
      </c>
    </row>
    <row r="5755" spans="1:7">
      <c r="A5755" t="s">
        <v>291</v>
      </c>
      <c r="B5755">
        <v>2016</v>
      </c>
      <c r="C5755" t="b">
        <v>0</v>
      </c>
      <c r="D5755">
        <v>69</v>
      </c>
      <c r="E5755" t="s">
        <v>4590</v>
      </c>
      <c r="G5755" t="s">
        <v>4590</v>
      </c>
    </row>
    <row r="5756" spans="1:7">
      <c r="A5756" t="s">
        <v>291</v>
      </c>
      <c r="B5756">
        <v>2016</v>
      </c>
      <c r="C5756" t="b">
        <v>0</v>
      </c>
      <c r="D5756">
        <v>70</v>
      </c>
      <c r="E5756" t="s">
        <v>4590</v>
      </c>
      <c r="G5756" t="s">
        <v>4590</v>
      </c>
    </row>
    <row r="5757" spans="1:7">
      <c r="A5757" t="s">
        <v>291</v>
      </c>
      <c r="B5757">
        <v>2016</v>
      </c>
      <c r="C5757" t="b">
        <v>0</v>
      </c>
      <c r="D5757">
        <v>71</v>
      </c>
      <c r="E5757" t="s">
        <v>4590</v>
      </c>
      <c r="G5757" t="s">
        <v>4590</v>
      </c>
    </row>
    <row r="5758" spans="1:7">
      <c r="A5758" t="s">
        <v>291</v>
      </c>
      <c r="B5758">
        <v>2016</v>
      </c>
      <c r="C5758" t="b">
        <v>0</v>
      </c>
      <c r="D5758">
        <v>72</v>
      </c>
      <c r="E5758" t="s">
        <v>4590</v>
      </c>
      <c r="G5758" t="s">
        <v>4590</v>
      </c>
    </row>
    <row r="5759" spans="1:7">
      <c r="A5759" t="s">
        <v>291</v>
      </c>
      <c r="B5759">
        <v>2016</v>
      </c>
      <c r="C5759" t="b">
        <v>0</v>
      </c>
      <c r="D5759">
        <v>73</v>
      </c>
      <c r="E5759" t="s">
        <v>4590</v>
      </c>
      <c r="G5759" t="s">
        <v>4590</v>
      </c>
    </row>
    <row r="5760" spans="1:7">
      <c r="A5760" t="s">
        <v>300</v>
      </c>
      <c r="B5760">
        <v>2013</v>
      </c>
      <c r="C5760" t="b">
        <v>0</v>
      </c>
      <c r="D5760">
        <v>1</v>
      </c>
      <c r="E5760" t="s">
        <v>4590</v>
      </c>
      <c r="G5760" t="s">
        <v>4590</v>
      </c>
    </row>
    <row r="5761" spans="1:7">
      <c r="A5761" t="s">
        <v>300</v>
      </c>
      <c r="B5761">
        <v>2013</v>
      </c>
      <c r="C5761" t="b">
        <v>0</v>
      </c>
      <c r="D5761">
        <v>2</v>
      </c>
      <c r="E5761" t="s">
        <v>4590</v>
      </c>
      <c r="G5761" t="s">
        <v>4590</v>
      </c>
    </row>
    <row r="5762" spans="1:7">
      <c r="A5762" t="s">
        <v>300</v>
      </c>
      <c r="B5762">
        <v>2013</v>
      </c>
      <c r="C5762" t="b">
        <v>0</v>
      </c>
      <c r="D5762">
        <v>3</v>
      </c>
      <c r="E5762" t="s">
        <v>4590</v>
      </c>
      <c r="G5762" t="s">
        <v>4590</v>
      </c>
    </row>
    <row r="5763" spans="1:7">
      <c r="A5763" t="s">
        <v>300</v>
      </c>
      <c r="B5763">
        <v>2013</v>
      </c>
      <c r="C5763" t="b">
        <v>0</v>
      </c>
      <c r="D5763">
        <v>4</v>
      </c>
      <c r="E5763" t="s">
        <v>4590</v>
      </c>
      <c r="F5763" t="s">
        <v>4738</v>
      </c>
      <c r="G5763" t="s">
        <v>4590</v>
      </c>
    </row>
    <row r="5764" spans="1:7">
      <c r="A5764" t="s">
        <v>300</v>
      </c>
      <c r="B5764">
        <v>2013</v>
      </c>
      <c r="C5764" t="b">
        <v>0</v>
      </c>
      <c r="D5764">
        <v>5</v>
      </c>
      <c r="E5764" t="s">
        <v>4590</v>
      </c>
      <c r="G5764" t="s">
        <v>4590</v>
      </c>
    </row>
    <row r="5765" spans="1:7">
      <c r="A5765" t="s">
        <v>300</v>
      </c>
      <c r="B5765">
        <v>2013</v>
      </c>
      <c r="C5765" t="b">
        <v>0</v>
      </c>
      <c r="D5765">
        <v>6</v>
      </c>
      <c r="E5765" t="s">
        <v>4590</v>
      </c>
      <c r="G5765" t="s">
        <v>4590</v>
      </c>
    </row>
    <row r="5766" spans="1:7">
      <c r="A5766" t="s">
        <v>300</v>
      </c>
      <c r="B5766">
        <v>2013</v>
      </c>
      <c r="C5766" t="b">
        <v>0</v>
      </c>
      <c r="D5766">
        <v>7</v>
      </c>
      <c r="E5766" t="s">
        <v>4590</v>
      </c>
      <c r="G5766" t="s">
        <v>4590</v>
      </c>
    </row>
    <row r="5767" spans="1:7">
      <c r="A5767" t="s">
        <v>300</v>
      </c>
      <c r="B5767">
        <v>2013</v>
      </c>
      <c r="C5767" t="b">
        <v>0</v>
      </c>
      <c r="D5767">
        <v>8</v>
      </c>
      <c r="E5767" t="s">
        <v>4590</v>
      </c>
      <c r="G5767" t="s">
        <v>4590</v>
      </c>
    </row>
    <row r="5768" spans="1:7">
      <c r="A5768" t="s">
        <v>300</v>
      </c>
      <c r="B5768">
        <v>2013</v>
      </c>
      <c r="C5768" t="b">
        <v>0</v>
      </c>
      <c r="D5768">
        <v>9</v>
      </c>
      <c r="E5768" t="s">
        <v>4590</v>
      </c>
      <c r="G5768" t="s">
        <v>4590</v>
      </c>
    </row>
    <row r="5769" spans="1:7">
      <c r="A5769" t="s">
        <v>300</v>
      </c>
      <c r="B5769">
        <v>2013</v>
      </c>
      <c r="C5769" t="b">
        <v>0</v>
      </c>
      <c r="D5769">
        <v>10</v>
      </c>
      <c r="E5769" t="s">
        <v>4590</v>
      </c>
      <c r="F5769" t="s">
        <v>8177</v>
      </c>
      <c r="G5769" t="s">
        <v>4590</v>
      </c>
    </row>
    <row r="5770" spans="1:7">
      <c r="A5770" t="s">
        <v>300</v>
      </c>
      <c r="B5770">
        <v>2013</v>
      </c>
      <c r="C5770" t="b">
        <v>0</v>
      </c>
      <c r="D5770">
        <v>11</v>
      </c>
      <c r="E5770" t="s">
        <v>4590</v>
      </c>
      <c r="G5770" t="s">
        <v>4590</v>
      </c>
    </row>
    <row r="5771" spans="1:7">
      <c r="A5771" t="s">
        <v>300</v>
      </c>
      <c r="B5771">
        <v>2013</v>
      </c>
      <c r="C5771" t="b">
        <v>0</v>
      </c>
      <c r="D5771">
        <v>12</v>
      </c>
      <c r="E5771" t="s">
        <v>4590</v>
      </c>
      <c r="G5771" t="s">
        <v>4590</v>
      </c>
    </row>
    <row r="5772" spans="1:7">
      <c r="A5772" t="s">
        <v>300</v>
      </c>
      <c r="B5772">
        <v>2013</v>
      </c>
      <c r="C5772" t="b">
        <v>0</v>
      </c>
      <c r="D5772">
        <v>13</v>
      </c>
      <c r="E5772" t="s">
        <v>4590</v>
      </c>
      <c r="G5772" t="s">
        <v>4590</v>
      </c>
    </row>
    <row r="5773" spans="1:7">
      <c r="A5773" t="s">
        <v>300</v>
      </c>
      <c r="B5773">
        <v>2013</v>
      </c>
      <c r="C5773" t="b">
        <v>0</v>
      </c>
      <c r="D5773">
        <v>14</v>
      </c>
      <c r="E5773" t="s">
        <v>4590</v>
      </c>
      <c r="G5773" t="s">
        <v>4590</v>
      </c>
    </row>
    <row r="5774" spans="1:7">
      <c r="A5774" t="s">
        <v>300</v>
      </c>
      <c r="B5774">
        <v>2013</v>
      </c>
      <c r="C5774" t="b">
        <v>0</v>
      </c>
      <c r="D5774">
        <v>15</v>
      </c>
      <c r="E5774" t="s">
        <v>4590</v>
      </c>
      <c r="F5774" t="s">
        <v>4739</v>
      </c>
      <c r="G5774" t="s">
        <v>4590</v>
      </c>
    </row>
    <row r="5775" spans="1:7">
      <c r="A5775" t="s">
        <v>300</v>
      </c>
      <c r="B5775">
        <v>2013</v>
      </c>
      <c r="C5775" t="b">
        <v>0</v>
      </c>
      <c r="D5775">
        <v>16</v>
      </c>
      <c r="E5775" t="s">
        <v>4590</v>
      </c>
      <c r="F5775" t="s">
        <v>8178</v>
      </c>
      <c r="G5775" t="s">
        <v>4590</v>
      </c>
    </row>
    <row r="5776" spans="1:7">
      <c r="A5776" t="s">
        <v>300</v>
      </c>
      <c r="B5776">
        <v>2013</v>
      </c>
      <c r="C5776" t="b">
        <v>0</v>
      </c>
      <c r="D5776">
        <v>17</v>
      </c>
      <c r="E5776" t="s">
        <v>4590</v>
      </c>
      <c r="F5776" t="s">
        <v>8179</v>
      </c>
      <c r="G5776" t="s">
        <v>4590</v>
      </c>
    </row>
    <row r="5777" spans="1:7">
      <c r="A5777" t="s">
        <v>300</v>
      </c>
      <c r="B5777">
        <v>2013</v>
      </c>
      <c r="C5777" t="b">
        <v>0</v>
      </c>
      <c r="D5777">
        <v>18</v>
      </c>
      <c r="E5777" t="s">
        <v>4590</v>
      </c>
      <c r="G5777" t="s">
        <v>4590</v>
      </c>
    </row>
    <row r="5778" spans="1:7">
      <c r="A5778" t="s">
        <v>300</v>
      </c>
      <c r="B5778">
        <v>2013</v>
      </c>
      <c r="C5778" t="b">
        <v>0</v>
      </c>
      <c r="D5778">
        <v>19</v>
      </c>
      <c r="E5778" t="s">
        <v>4590</v>
      </c>
      <c r="G5778" t="s">
        <v>4590</v>
      </c>
    </row>
    <row r="5779" spans="1:7">
      <c r="A5779" t="s">
        <v>300</v>
      </c>
      <c r="B5779">
        <v>2013</v>
      </c>
      <c r="C5779" t="b">
        <v>0</v>
      </c>
      <c r="D5779">
        <v>20</v>
      </c>
      <c r="E5779" t="s">
        <v>4590</v>
      </c>
      <c r="G5779" t="s">
        <v>4590</v>
      </c>
    </row>
    <row r="5780" spans="1:7">
      <c r="A5780" t="s">
        <v>300</v>
      </c>
      <c r="B5780">
        <v>2013</v>
      </c>
      <c r="C5780" t="b">
        <v>0</v>
      </c>
      <c r="D5780">
        <v>21</v>
      </c>
      <c r="E5780" t="s">
        <v>4590</v>
      </c>
      <c r="G5780" t="s">
        <v>4590</v>
      </c>
    </row>
    <row r="5781" spans="1:7">
      <c r="A5781" t="s">
        <v>300</v>
      </c>
      <c r="B5781">
        <v>2013</v>
      </c>
      <c r="C5781" t="b">
        <v>0</v>
      </c>
      <c r="D5781">
        <v>22</v>
      </c>
      <c r="E5781" t="s">
        <v>4590</v>
      </c>
      <c r="G5781" t="s">
        <v>4590</v>
      </c>
    </row>
    <row r="5782" spans="1:7">
      <c r="A5782" t="s">
        <v>300</v>
      </c>
      <c r="B5782">
        <v>2013</v>
      </c>
      <c r="C5782" t="b">
        <v>0</v>
      </c>
      <c r="D5782">
        <v>23</v>
      </c>
      <c r="E5782" t="s">
        <v>4590</v>
      </c>
      <c r="G5782" t="s">
        <v>4590</v>
      </c>
    </row>
    <row r="5783" spans="1:7">
      <c r="A5783" t="s">
        <v>300</v>
      </c>
      <c r="B5783">
        <v>2013</v>
      </c>
      <c r="C5783" t="b">
        <v>0</v>
      </c>
      <c r="D5783">
        <v>24</v>
      </c>
      <c r="E5783" t="s">
        <v>4590</v>
      </c>
      <c r="F5783" t="s">
        <v>4740</v>
      </c>
      <c r="G5783" t="s">
        <v>4590</v>
      </c>
    </row>
    <row r="5784" spans="1:7">
      <c r="A5784" t="s">
        <v>300</v>
      </c>
      <c r="B5784">
        <v>2013</v>
      </c>
      <c r="C5784" t="b">
        <v>0</v>
      </c>
      <c r="D5784">
        <v>25</v>
      </c>
      <c r="E5784" t="s">
        <v>4590</v>
      </c>
      <c r="G5784" t="s">
        <v>4590</v>
      </c>
    </row>
    <row r="5785" spans="1:7">
      <c r="A5785" t="s">
        <v>300</v>
      </c>
      <c r="B5785">
        <v>2013</v>
      </c>
      <c r="C5785" t="b">
        <v>0</v>
      </c>
      <c r="D5785">
        <v>26</v>
      </c>
      <c r="E5785" t="s">
        <v>4590</v>
      </c>
      <c r="G5785" t="s">
        <v>4590</v>
      </c>
    </row>
    <row r="5786" spans="1:7">
      <c r="A5786" t="s">
        <v>300</v>
      </c>
      <c r="B5786">
        <v>2013</v>
      </c>
      <c r="C5786" t="b">
        <v>0</v>
      </c>
      <c r="D5786">
        <v>27</v>
      </c>
      <c r="E5786" t="s">
        <v>4590</v>
      </c>
      <c r="F5786" t="s">
        <v>8180</v>
      </c>
      <c r="G5786" t="s">
        <v>4590</v>
      </c>
    </row>
    <row r="5787" spans="1:7">
      <c r="A5787" t="s">
        <v>300</v>
      </c>
      <c r="B5787">
        <v>2013</v>
      </c>
      <c r="C5787" t="b">
        <v>0</v>
      </c>
      <c r="D5787">
        <v>28</v>
      </c>
      <c r="E5787" t="s">
        <v>4590</v>
      </c>
      <c r="F5787" t="s">
        <v>4741</v>
      </c>
      <c r="G5787" t="s">
        <v>4590</v>
      </c>
    </row>
    <row r="5788" spans="1:7">
      <c r="A5788" t="s">
        <v>300</v>
      </c>
      <c r="B5788">
        <v>2013</v>
      </c>
      <c r="C5788" t="b">
        <v>0</v>
      </c>
      <c r="D5788">
        <v>29</v>
      </c>
      <c r="E5788" t="s">
        <v>4590</v>
      </c>
      <c r="G5788" t="s">
        <v>4590</v>
      </c>
    </row>
    <row r="5789" spans="1:7">
      <c r="A5789" t="s">
        <v>300</v>
      </c>
      <c r="B5789">
        <v>2013</v>
      </c>
      <c r="C5789" t="b">
        <v>0</v>
      </c>
      <c r="D5789">
        <v>30</v>
      </c>
      <c r="E5789" t="s">
        <v>4590</v>
      </c>
      <c r="G5789" t="s">
        <v>4590</v>
      </c>
    </row>
    <row r="5790" spans="1:7">
      <c r="A5790" t="s">
        <v>300</v>
      </c>
      <c r="B5790">
        <v>2013</v>
      </c>
      <c r="C5790" t="b">
        <v>0</v>
      </c>
      <c r="D5790">
        <v>31</v>
      </c>
      <c r="E5790" t="s">
        <v>4590</v>
      </c>
      <c r="G5790" t="s">
        <v>4590</v>
      </c>
    </row>
    <row r="5791" spans="1:7">
      <c r="A5791" t="s">
        <v>300</v>
      </c>
      <c r="B5791">
        <v>2013</v>
      </c>
      <c r="C5791" t="b">
        <v>0</v>
      </c>
      <c r="D5791">
        <v>32</v>
      </c>
      <c r="E5791" t="s">
        <v>4590</v>
      </c>
      <c r="F5791" t="s">
        <v>8181</v>
      </c>
      <c r="G5791" t="s">
        <v>4590</v>
      </c>
    </row>
    <row r="5792" spans="1:7">
      <c r="A5792" t="s">
        <v>300</v>
      </c>
      <c r="B5792">
        <v>2013</v>
      </c>
      <c r="C5792" t="b">
        <v>0</v>
      </c>
      <c r="D5792">
        <v>33</v>
      </c>
      <c r="E5792" t="s">
        <v>4590</v>
      </c>
      <c r="G5792" t="s">
        <v>4590</v>
      </c>
    </row>
    <row r="5793" spans="1:7">
      <c r="A5793" t="s">
        <v>300</v>
      </c>
      <c r="B5793">
        <v>2013</v>
      </c>
      <c r="C5793" t="b">
        <v>0</v>
      </c>
      <c r="D5793">
        <v>34</v>
      </c>
      <c r="E5793" t="s">
        <v>4590</v>
      </c>
      <c r="G5793" t="s">
        <v>4590</v>
      </c>
    </row>
    <row r="5794" spans="1:7">
      <c r="A5794" t="s">
        <v>300</v>
      </c>
      <c r="B5794">
        <v>2013</v>
      </c>
      <c r="C5794" t="b">
        <v>0</v>
      </c>
      <c r="D5794">
        <v>35</v>
      </c>
      <c r="E5794" t="s">
        <v>4590</v>
      </c>
      <c r="G5794" t="s">
        <v>4590</v>
      </c>
    </row>
    <row r="5795" spans="1:7">
      <c r="A5795" t="s">
        <v>300</v>
      </c>
      <c r="B5795">
        <v>2013</v>
      </c>
      <c r="C5795" t="b">
        <v>0</v>
      </c>
      <c r="D5795">
        <v>36</v>
      </c>
      <c r="E5795" t="s">
        <v>4590</v>
      </c>
      <c r="G5795" t="s">
        <v>4590</v>
      </c>
    </row>
    <row r="5796" spans="1:7">
      <c r="A5796" t="s">
        <v>300</v>
      </c>
      <c r="B5796">
        <v>2013</v>
      </c>
      <c r="C5796" t="b">
        <v>0</v>
      </c>
      <c r="D5796">
        <v>37</v>
      </c>
      <c r="E5796" t="s">
        <v>4590</v>
      </c>
      <c r="G5796" t="s">
        <v>4590</v>
      </c>
    </row>
    <row r="5797" spans="1:7">
      <c r="A5797" t="s">
        <v>300</v>
      </c>
      <c r="B5797">
        <v>2013</v>
      </c>
      <c r="C5797" t="b">
        <v>0</v>
      </c>
      <c r="D5797">
        <v>38</v>
      </c>
      <c r="E5797" t="s">
        <v>4590</v>
      </c>
      <c r="G5797" t="s">
        <v>4590</v>
      </c>
    </row>
    <row r="5798" spans="1:7">
      <c r="A5798" t="s">
        <v>300</v>
      </c>
      <c r="B5798">
        <v>2013</v>
      </c>
      <c r="C5798" t="b">
        <v>0</v>
      </c>
      <c r="D5798">
        <v>39</v>
      </c>
      <c r="E5798" t="s">
        <v>4590</v>
      </c>
      <c r="G5798" t="s">
        <v>4590</v>
      </c>
    </row>
    <row r="5799" spans="1:7">
      <c r="A5799" t="s">
        <v>300</v>
      </c>
      <c r="B5799">
        <v>2013</v>
      </c>
      <c r="C5799" t="b">
        <v>0</v>
      </c>
      <c r="D5799">
        <v>40</v>
      </c>
      <c r="E5799" t="s">
        <v>4590</v>
      </c>
      <c r="G5799" t="s">
        <v>4590</v>
      </c>
    </row>
    <row r="5800" spans="1:7">
      <c r="A5800" t="s">
        <v>300</v>
      </c>
      <c r="B5800">
        <v>2013</v>
      </c>
      <c r="C5800" t="b">
        <v>0</v>
      </c>
      <c r="D5800">
        <v>41</v>
      </c>
      <c r="E5800" t="s">
        <v>4590</v>
      </c>
      <c r="G5800" t="s">
        <v>4590</v>
      </c>
    </row>
    <row r="5801" spans="1:7">
      <c r="A5801" t="s">
        <v>300</v>
      </c>
      <c r="B5801">
        <v>2013</v>
      </c>
      <c r="C5801" t="b">
        <v>0</v>
      </c>
      <c r="D5801">
        <v>42</v>
      </c>
      <c r="E5801" t="s">
        <v>4590</v>
      </c>
      <c r="G5801" t="s">
        <v>4590</v>
      </c>
    </row>
    <row r="5802" spans="1:7">
      <c r="A5802" t="s">
        <v>300</v>
      </c>
      <c r="B5802">
        <v>2013</v>
      </c>
      <c r="C5802" t="b">
        <v>0</v>
      </c>
      <c r="D5802">
        <v>43</v>
      </c>
      <c r="E5802" t="s">
        <v>4590</v>
      </c>
      <c r="G5802" t="s">
        <v>4590</v>
      </c>
    </row>
    <row r="5803" spans="1:7">
      <c r="A5803" t="s">
        <v>300</v>
      </c>
      <c r="B5803">
        <v>2013</v>
      </c>
      <c r="C5803" t="b">
        <v>0</v>
      </c>
      <c r="D5803">
        <v>44</v>
      </c>
      <c r="E5803" t="s">
        <v>4590</v>
      </c>
      <c r="F5803" t="s">
        <v>4742</v>
      </c>
      <c r="G5803" t="s">
        <v>4590</v>
      </c>
    </row>
    <row r="5804" spans="1:7">
      <c r="A5804" t="s">
        <v>300</v>
      </c>
      <c r="B5804">
        <v>2013</v>
      </c>
      <c r="C5804" t="b">
        <v>0</v>
      </c>
      <c r="D5804">
        <v>45</v>
      </c>
      <c r="E5804" t="s">
        <v>4590</v>
      </c>
      <c r="F5804" t="s">
        <v>4742</v>
      </c>
      <c r="G5804" t="s">
        <v>4590</v>
      </c>
    </row>
    <row r="5805" spans="1:7">
      <c r="A5805" t="s">
        <v>300</v>
      </c>
      <c r="B5805">
        <v>2013</v>
      </c>
      <c r="C5805" t="b">
        <v>0</v>
      </c>
      <c r="D5805">
        <v>46</v>
      </c>
      <c r="E5805" t="s">
        <v>4590</v>
      </c>
      <c r="F5805" t="s">
        <v>4742</v>
      </c>
      <c r="G5805" t="s">
        <v>4590</v>
      </c>
    </row>
    <row r="5806" spans="1:7">
      <c r="A5806" t="s">
        <v>300</v>
      </c>
      <c r="B5806">
        <v>2013</v>
      </c>
      <c r="C5806" t="b">
        <v>0</v>
      </c>
      <c r="D5806">
        <v>47</v>
      </c>
      <c r="E5806" t="s">
        <v>4590</v>
      </c>
      <c r="F5806" t="s">
        <v>4742</v>
      </c>
      <c r="G5806" t="s">
        <v>4590</v>
      </c>
    </row>
    <row r="5807" spans="1:7">
      <c r="A5807" t="s">
        <v>300</v>
      </c>
      <c r="B5807">
        <v>2013</v>
      </c>
      <c r="C5807" t="b">
        <v>0</v>
      </c>
      <c r="D5807">
        <v>48</v>
      </c>
      <c r="E5807" t="s">
        <v>4590</v>
      </c>
      <c r="G5807" t="s">
        <v>4590</v>
      </c>
    </row>
    <row r="5808" spans="1:7">
      <c r="A5808" t="s">
        <v>300</v>
      </c>
      <c r="B5808">
        <v>2013</v>
      </c>
      <c r="C5808" t="b">
        <v>0</v>
      </c>
      <c r="D5808">
        <v>49</v>
      </c>
      <c r="E5808" t="s">
        <v>4590</v>
      </c>
      <c r="G5808" t="s">
        <v>4590</v>
      </c>
    </row>
    <row r="5809" spans="1:7">
      <c r="A5809" t="s">
        <v>300</v>
      </c>
      <c r="B5809">
        <v>2013</v>
      </c>
      <c r="C5809" t="b">
        <v>0</v>
      </c>
      <c r="D5809">
        <v>50</v>
      </c>
      <c r="E5809" t="s">
        <v>4590</v>
      </c>
      <c r="G5809" t="s">
        <v>4590</v>
      </c>
    </row>
    <row r="5810" spans="1:7">
      <c r="A5810" t="s">
        <v>300</v>
      </c>
      <c r="B5810">
        <v>2013</v>
      </c>
      <c r="C5810" t="b">
        <v>0</v>
      </c>
      <c r="D5810">
        <v>51</v>
      </c>
      <c r="E5810" t="s">
        <v>4590</v>
      </c>
      <c r="G5810" t="s">
        <v>4590</v>
      </c>
    </row>
    <row r="5811" spans="1:7">
      <c r="A5811" t="s">
        <v>300</v>
      </c>
      <c r="B5811">
        <v>2013</v>
      </c>
      <c r="C5811" t="b">
        <v>0</v>
      </c>
      <c r="D5811">
        <v>52</v>
      </c>
      <c r="E5811" t="s">
        <v>4590</v>
      </c>
      <c r="G5811" t="s">
        <v>4590</v>
      </c>
    </row>
    <row r="5812" spans="1:7">
      <c r="A5812" t="s">
        <v>300</v>
      </c>
      <c r="B5812">
        <v>2013</v>
      </c>
      <c r="C5812" t="b">
        <v>0</v>
      </c>
      <c r="D5812">
        <v>53</v>
      </c>
      <c r="E5812" t="s">
        <v>4590</v>
      </c>
      <c r="G5812" t="s">
        <v>4590</v>
      </c>
    </row>
    <row r="5813" spans="1:7">
      <c r="A5813" t="s">
        <v>300</v>
      </c>
      <c r="B5813">
        <v>2013</v>
      </c>
      <c r="C5813" t="b">
        <v>0</v>
      </c>
      <c r="D5813">
        <v>54</v>
      </c>
      <c r="E5813" t="s">
        <v>4590</v>
      </c>
      <c r="G5813" t="s">
        <v>4590</v>
      </c>
    </row>
    <row r="5814" spans="1:7">
      <c r="A5814" t="s">
        <v>300</v>
      </c>
      <c r="B5814">
        <v>2013</v>
      </c>
      <c r="C5814" t="b">
        <v>0</v>
      </c>
      <c r="D5814">
        <v>55</v>
      </c>
      <c r="E5814" t="s">
        <v>4590</v>
      </c>
      <c r="F5814" t="s">
        <v>4743</v>
      </c>
      <c r="G5814" t="s">
        <v>4590</v>
      </c>
    </row>
    <row r="5815" spans="1:7">
      <c r="A5815" t="s">
        <v>300</v>
      </c>
      <c r="B5815">
        <v>2013</v>
      </c>
      <c r="C5815" t="b">
        <v>0</v>
      </c>
      <c r="D5815">
        <v>56</v>
      </c>
      <c r="E5815" t="s">
        <v>4590</v>
      </c>
      <c r="F5815" t="s">
        <v>4743</v>
      </c>
      <c r="G5815" t="s">
        <v>4590</v>
      </c>
    </row>
    <row r="5816" spans="1:7">
      <c r="A5816" t="s">
        <v>300</v>
      </c>
      <c r="B5816">
        <v>2013</v>
      </c>
      <c r="C5816" t="b">
        <v>0</v>
      </c>
      <c r="D5816">
        <v>57</v>
      </c>
      <c r="E5816" t="s">
        <v>4590</v>
      </c>
      <c r="F5816" t="s">
        <v>4743</v>
      </c>
      <c r="G5816" t="s">
        <v>4590</v>
      </c>
    </row>
    <row r="5817" spans="1:7">
      <c r="A5817" t="s">
        <v>300</v>
      </c>
      <c r="B5817">
        <v>2013</v>
      </c>
      <c r="C5817" t="b">
        <v>0</v>
      </c>
      <c r="D5817">
        <v>58</v>
      </c>
      <c r="E5817" t="s">
        <v>4590</v>
      </c>
      <c r="G5817" t="s">
        <v>4590</v>
      </c>
    </row>
    <row r="5818" spans="1:7">
      <c r="A5818" t="s">
        <v>300</v>
      </c>
      <c r="B5818">
        <v>2013</v>
      </c>
      <c r="C5818" t="b">
        <v>0</v>
      </c>
      <c r="D5818">
        <v>59</v>
      </c>
      <c r="E5818" t="s">
        <v>4590</v>
      </c>
      <c r="F5818" t="s">
        <v>4744</v>
      </c>
      <c r="G5818" t="s">
        <v>4590</v>
      </c>
    </row>
    <row r="5819" spans="1:7">
      <c r="A5819" t="s">
        <v>300</v>
      </c>
      <c r="B5819">
        <v>2013</v>
      </c>
      <c r="C5819" t="b">
        <v>0</v>
      </c>
      <c r="D5819">
        <v>60</v>
      </c>
      <c r="E5819" t="s">
        <v>4590</v>
      </c>
      <c r="G5819" t="s">
        <v>4590</v>
      </c>
    </row>
    <row r="5820" spans="1:7">
      <c r="A5820" t="s">
        <v>300</v>
      </c>
      <c r="B5820">
        <v>2013</v>
      </c>
      <c r="C5820" t="b">
        <v>0</v>
      </c>
      <c r="D5820">
        <v>61</v>
      </c>
      <c r="E5820" t="s">
        <v>4590</v>
      </c>
      <c r="G5820" t="s">
        <v>4590</v>
      </c>
    </row>
    <row r="5821" spans="1:7">
      <c r="A5821" t="s">
        <v>300</v>
      </c>
      <c r="B5821">
        <v>2013</v>
      </c>
      <c r="C5821" t="b">
        <v>0</v>
      </c>
      <c r="D5821">
        <v>62</v>
      </c>
      <c r="E5821" t="s">
        <v>4590</v>
      </c>
      <c r="F5821" t="s">
        <v>4745</v>
      </c>
      <c r="G5821" t="s">
        <v>4590</v>
      </c>
    </row>
    <row r="5822" spans="1:7">
      <c r="A5822" t="s">
        <v>300</v>
      </c>
      <c r="B5822">
        <v>2013</v>
      </c>
      <c r="C5822" t="b">
        <v>0</v>
      </c>
      <c r="D5822">
        <v>63</v>
      </c>
      <c r="E5822" t="s">
        <v>4590</v>
      </c>
      <c r="F5822" t="s">
        <v>4744</v>
      </c>
      <c r="G5822" t="s">
        <v>4590</v>
      </c>
    </row>
    <row r="5823" spans="1:7">
      <c r="A5823" t="s">
        <v>300</v>
      </c>
      <c r="B5823">
        <v>2013</v>
      </c>
      <c r="C5823" t="b">
        <v>0</v>
      </c>
      <c r="D5823">
        <v>64</v>
      </c>
      <c r="E5823" t="s">
        <v>4590</v>
      </c>
      <c r="G5823" t="s">
        <v>4590</v>
      </c>
    </row>
    <row r="5824" spans="1:7">
      <c r="A5824" t="s">
        <v>300</v>
      </c>
      <c r="B5824">
        <v>2013</v>
      </c>
      <c r="C5824" t="b">
        <v>0</v>
      </c>
      <c r="D5824">
        <v>65</v>
      </c>
      <c r="E5824" t="s">
        <v>4590</v>
      </c>
      <c r="G5824" t="s">
        <v>4590</v>
      </c>
    </row>
    <row r="5825" spans="1:7">
      <c r="A5825" t="s">
        <v>300</v>
      </c>
      <c r="B5825">
        <v>2013</v>
      </c>
      <c r="C5825" t="b">
        <v>0</v>
      </c>
      <c r="D5825">
        <v>66</v>
      </c>
      <c r="E5825" t="s">
        <v>4590</v>
      </c>
      <c r="G5825" t="s">
        <v>4590</v>
      </c>
    </row>
    <row r="5826" spans="1:7">
      <c r="A5826" t="s">
        <v>300</v>
      </c>
      <c r="B5826">
        <v>2013</v>
      </c>
      <c r="C5826" t="b">
        <v>0</v>
      </c>
      <c r="D5826">
        <v>67</v>
      </c>
      <c r="E5826" t="s">
        <v>4590</v>
      </c>
      <c r="G5826" t="s">
        <v>4590</v>
      </c>
    </row>
    <row r="5827" spans="1:7">
      <c r="A5827" t="s">
        <v>300</v>
      </c>
      <c r="B5827">
        <v>2013</v>
      </c>
      <c r="C5827" t="b">
        <v>0</v>
      </c>
      <c r="D5827">
        <v>68</v>
      </c>
      <c r="E5827" t="s">
        <v>4590</v>
      </c>
      <c r="G5827" t="s">
        <v>4590</v>
      </c>
    </row>
    <row r="5828" spans="1:7">
      <c r="A5828" t="s">
        <v>300</v>
      </c>
      <c r="B5828">
        <v>2013</v>
      </c>
      <c r="C5828" t="b">
        <v>0</v>
      </c>
      <c r="D5828">
        <v>69</v>
      </c>
      <c r="E5828" t="s">
        <v>4590</v>
      </c>
      <c r="G5828" t="s">
        <v>4590</v>
      </c>
    </row>
    <row r="5829" spans="1:7">
      <c r="A5829" t="s">
        <v>300</v>
      </c>
      <c r="B5829">
        <v>2013</v>
      </c>
      <c r="C5829" t="b">
        <v>0</v>
      </c>
      <c r="D5829">
        <v>70</v>
      </c>
      <c r="E5829" t="s">
        <v>4590</v>
      </c>
      <c r="G5829" t="s">
        <v>4590</v>
      </c>
    </row>
    <row r="5830" spans="1:7">
      <c r="A5830" t="s">
        <v>300</v>
      </c>
      <c r="B5830">
        <v>2013</v>
      </c>
      <c r="C5830" t="b">
        <v>0</v>
      </c>
      <c r="D5830">
        <v>71</v>
      </c>
      <c r="E5830" t="s">
        <v>4590</v>
      </c>
      <c r="G5830" t="s">
        <v>4590</v>
      </c>
    </row>
    <row r="5831" spans="1:7">
      <c r="A5831" t="s">
        <v>300</v>
      </c>
      <c r="B5831">
        <v>2013</v>
      </c>
      <c r="C5831" t="b">
        <v>0</v>
      </c>
      <c r="D5831">
        <v>72</v>
      </c>
      <c r="E5831" t="s">
        <v>4590</v>
      </c>
      <c r="G5831" t="s">
        <v>4590</v>
      </c>
    </row>
    <row r="5832" spans="1:7">
      <c r="A5832" t="s">
        <v>300</v>
      </c>
      <c r="B5832">
        <v>2013</v>
      </c>
      <c r="C5832" t="b">
        <v>0</v>
      </c>
      <c r="D5832">
        <v>73</v>
      </c>
      <c r="E5832" t="s">
        <v>4590</v>
      </c>
      <c r="G5832" t="s">
        <v>4590</v>
      </c>
    </row>
    <row r="5833" spans="1:7">
      <c r="A5833" t="s">
        <v>300</v>
      </c>
      <c r="B5833">
        <v>2014</v>
      </c>
      <c r="C5833" t="b">
        <v>0</v>
      </c>
      <c r="D5833">
        <v>1</v>
      </c>
      <c r="E5833" t="s">
        <v>4590</v>
      </c>
      <c r="G5833" t="s">
        <v>4590</v>
      </c>
    </row>
    <row r="5834" spans="1:7">
      <c r="A5834" t="s">
        <v>300</v>
      </c>
      <c r="B5834">
        <v>2014</v>
      </c>
      <c r="C5834" t="b">
        <v>0</v>
      </c>
      <c r="D5834">
        <v>2</v>
      </c>
      <c r="E5834" t="s">
        <v>4590</v>
      </c>
      <c r="G5834" t="s">
        <v>4590</v>
      </c>
    </row>
    <row r="5835" spans="1:7">
      <c r="A5835" t="s">
        <v>300</v>
      </c>
      <c r="B5835">
        <v>2014</v>
      </c>
      <c r="C5835" t="b">
        <v>0</v>
      </c>
      <c r="D5835">
        <v>3</v>
      </c>
      <c r="E5835" t="s">
        <v>4590</v>
      </c>
      <c r="G5835" t="s">
        <v>4590</v>
      </c>
    </row>
    <row r="5836" spans="1:7">
      <c r="A5836" t="s">
        <v>300</v>
      </c>
      <c r="B5836">
        <v>2014</v>
      </c>
      <c r="C5836" t="b">
        <v>0</v>
      </c>
      <c r="D5836">
        <v>4</v>
      </c>
      <c r="E5836" t="s">
        <v>4590</v>
      </c>
      <c r="G5836" t="s">
        <v>4590</v>
      </c>
    </row>
    <row r="5837" spans="1:7">
      <c r="A5837" t="s">
        <v>300</v>
      </c>
      <c r="B5837">
        <v>2014</v>
      </c>
      <c r="C5837" t="b">
        <v>0</v>
      </c>
      <c r="D5837">
        <v>5</v>
      </c>
      <c r="E5837" t="s">
        <v>4590</v>
      </c>
      <c r="G5837" t="s">
        <v>4590</v>
      </c>
    </row>
    <row r="5838" spans="1:7">
      <c r="A5838" t="s">
        <v>300</v>
      </c>
      <c r="B5838">
        <v>2014</v>
      </c>
      <c r="C5838" t="b">
        <v>0</v>
      </c>
      <c r="D5838">
        <v>6</v>
      </c>
      <c r="E5838" t="s">
        <v>4590</v>
      </c>
      <c r="G5838" t="s">
        <v>4590</v>
      </c>
    </row>
    <row r="5839" spans="1:7">
      <c r="A5839" t="s">
        <v>300</v>
      </c>
      <c r="B5839">
        <v>2014</v>
      </c>
      <c r="C5839" t="b">
        <v>0</v>
      </c>
      <c r="D5839">
        <v>7</v>
      </c>
      <c r="E5839" t="s">
        <v>4590</v>
      </c>
      <c r="G5839" t="s">
        <v>4590</v>
      </c>
    </row>
    <row r="5840" spans="1:7">
      <c r="A5840" t="s">
        <v>300</v>
      </c>
      <c r="B5840">
        <v>2014</v>
      </c>
      <c r="C5840" t="b">
        <v>0</v>
      </c>
      <c r="D5840">
        <v>8</v>
      </c>
      <c r="E5840" t="s">
        <v>4590</v>
      </c>
      <c r="G5840" t="s">
        <v>4590</v>
      </c>
    </row>
    <row r="5841" spans="1:7">
      <c r="A5841" t="s">
        <v>300</v>
      </c>
      <c r="B5841">
        <v>2014</v>
      </c>
      <c r="C5841" t="b">
        <v>0</v>
      </c>
      <c r="D5841">
        <v>9</v>
      </c>
      <c r="E5841" t="s">
        <v>4590</v>
      </c>
      <c r="G5841" t="s">
        <v>4590</v>
      </c>
    </row>
    <row r="5842" spans="1:7">
      <c r="A5842" t="s">
        <v>300</v>
      </c>
      <c r="B5842">
        <v>2014</v>
      </c>
      <c r="C5842" t="b">
        <v>0</v>
      </c>
      <c r="D5842">
        <v>10</v>
      </c>
      <c r="E5842" t="s">
        <v>4590</v>
      </c>
      <c r="G5842" t="s">
        <v>4590</v>
      </c>
    </row>
    <row r="5843" spans="1:7">
      <c r="A5843" t="s">
        <v>300</v>
      </c>
      <c r="B5843">
        <v>2014</v>
      </c>
      <c r="C5843" t="b">
        <v>0</v>
      </c>
      <c r="D5843">
        <v>11</v>
      </c>
      <c r="E5843" t="s">
        <v>4590</v>
      </c>
      <c r="G5843" t="s">
        <v>4590</v>
      </c>
    </row>
    <row r="5844" spans="1:7">
      <c r="A5844" t="s">
        <v>300</v>
      </c>
      <c r="B5844">
        <v>2014</v>
      </c>
      <c r="C5844" t="b">
        <v>0</v>
      </c>
      <c r="D5844">
        <v>12</v>
      </c>
      <c r="E5844" t="s">
        <v>4590</v>
      </c>
      <c r="G5844" t="s">
        <v>4590</v>
      </c>
    </row>
    <row r="5845" spans="1:7">
      <c r="A5845" t="s">
        <v>300</v>
      </c>
      <c r="B5845">
        <v>2014</v>
      </c>
      <c r="C5845" t="b">
        <v>0</v>
      </c>
      <c r="D5845">
        <v>13</v>
      </c>
      <c r="E5845" t="s">
        <v>4590</v>
      </c>
      <c r="G5845" t="s">
        <v>4590</v>
      </c>
    </row>
    <row r="5846" spans="1:7">
      <c r="A5846" t="s">
        <v>300</v>
      </c>
      <c r="B5846">
        <v>2014</v>
      </c>
      <c r="C5846" t="b">
        <v>0</v>
      </c>
      <c r="D5846">
        <v>14</v>
      </c>
      <c r="E5846" t="s">
        <v>4590</v>
      </c>
      <c r="G5846" t="s">
        <v>4590</v>
      </c>
    </row>
    <row r="5847" spans="1:7">
      <c r="A5847" t="s">
        <v>300</v>
      </c>
      <c r="B5847">
        <v>2014</v>
      </c>
      <c r="C5847" t="b">
        <v>0</v>
      </c>
      <c r="D5847">
        <v>15</v>
      </c>
      <c r="E5847" t="s">
        <v>4590</v>
      </c>
      <c r="G5847" t="s">
        <v>4590</v>
      </c>
    </row>
    <row r="5848" spans="1:7">
      <c r="A5848" t="s">
        <v>300</v>
      </c>
      <c r="B5848">
        <v>2014</v>
      </c>
      <c r="C5848" t="b">
        <v>0</v>
      </c>
      <c r="D5848">
        <v>16</v>
      </c>
      <c r="E5848" t="s">
        <v>4590</v>
      </c>
      <c r="F5848" t="s">
        <v>8182</v>
      </c>
      <c r="G5848" t="s">
        <v>4590</v>
      </c>
    </row>
    <row r="5849" spans="1:7">
      <c r="A5849" t="s">
        <v>300</v>
      </c>
      <c r="B5849">
        <v>2014</v>
      </c>
      <c r="C5849" t="b">
        <v>0</v>
      </c>
      <c r="D5849">
        <v>17</v>
      </c>
      <c r="E5849" t="s">
        <v>4590</v>
      </c>
      <c r="F5849" t="s">
        <v>4746</v>
      </c>
      <c r="G5849" t="s">
        <v>4590</v>
      </c>
    </row>
    <row r="5850" spans="1:7">
      <c r="A5850" t="s">
        <v>300</v>
      </c>
      <c r="B5850">
        <v>2014</v>
      </c>
      <c r="C5850" t="b">
        <v>0</v>
      </c>
      <c r="D5850">
        <v>18</v>
      </c>
      <c r="E5850" t="s">
        <v>4590</v>
      </c>
      <c r="G5850" t="s">
        <v>4590</v>
      </c>
    </row>
    <row r="5851" spans="1:7">
      <c r="A5851" t="s">
        <v>300</v>
      </c>
      <c r="B5851">
        <v>2014</v>
      </c>
      <c r="C5851" t="b">
        <v>0</v>
      </c>
      <c r="D5851">
        <v>19</v>
      </c>
      <c r="E5851" t="s">
        <v>4590</v>
      </c>
      <c r="G5851" t="s">
        <v>4590</v>
      </c>
    </row>
    <row r="5852" spans="1:7">
      <c r="A5852" t="s">
        <v>300</v>
      </c>
      <c r="B5852">
        <v>2014</v>
      </c>
      <c r="C5852" t="b">
        <v>0</v>
      </c>
      <c r="D5852">
        <v>20</v>
      </c>
      <c r="E5852" t="s">
        <v>4590</v>
      </c>
      <c r="G5852" t="s">
        <v>4590</v>
      </c>
    </row>
    <row r="5853" spans="1:7">
      <c r="A5853" t="s">
        <v>300</v>
      </c>
      <c r="B5853">
        <v>2014</v>
      </c>
      <c r="C5853" t="b">
        <v>0</v>
      </c>
      <c r="D5853">
        <v>21</v>
      </c>
      <c r="E5853" t="s">
        <v>4590</v>
      </c>
      <c r="G5853" t="s">
        <v>4590</v>
      </c>
    </row>
    <row r="5854" spans="1:7">
      <c r="A5854" t="s">
        <v>300</v>
      </c>
      <c r="B5854">
        <v>2014</v>
      </c>
      <c r="C5854" t="b">
        <v>0</v>
      </c>
      <c r="D5854">
        <v>22</v>
      </c>
      <c r="E5854" t="s">
        <v>4590</v>
      </c>
      <c r="G5854" t="s">
        <v>4590</v>
      </c>
    </row>
    <row r="5855" spans="1:7">
      <c r="A5855" t="s">
        <v>300</v>
      </c>
      <c r="B5855">
        <v>2014</v>
      </c>
      <c r="C5855" t="b">
        <v>0</v>
      </c>
      <c r="D5855">
        <v>23</v>
      </c>
      <c r="E5855" t="s">
        <v>4590</v>
      </c>
      <c r="G5855" t="s">
        <v>4590</v>
      </c>
    </row>
    <row r="5856" spans="1:7">
      <c r="A5856" t="s">
        <v>300</v>
      </c>
      <c r="B5856">
        <v>2014</v>
      </c>
      <c r="C5856" t="b">
        <v>0</v>
      </c>
      <c r="D5856">
        <v>24</v>
      </c>
      <c r="E5856" t="s">
        <v>4590</v>
      </c>
      <c r="G5856" t="s">
        <v>4590</v>
      </c>
    </row>
    <row r="5857" spans="1:7">
      <c r="A5857" t="s">
        <v>300</v>
      </c>
      <c r="B5857">
        <v>2014</v>
      </c>
      <c r="C5857" t="b">
        <v>0</v>
      </c>
      <c r="D5857">
        <v>25</v>
      </c>
      <c r="E5857" t="s">
        <v>4590</v>
      </c>
      <c r="G5857" t="s">
        <v>4590</v>
      </c>
    </row>
    <row r="5858" spans="1:7">
      <c r="A5858" t="s">
        <v>300</v>
      </c>
      <c r="B5858">
        <v>2014</v>
      </c>
      <c r="C5858" t="b">
        <v>0</v>
      </c>
      <c r="D5858">
        <v>26</v>
      </c>
      <c r="E5858" t="s">
        <v>4590</v>
      </c>
      <c r="G5858" t="s">
        <v>4590</v>
      </c>
    </row>
    <row r="5859" spans="1:7">
      <c r="A5859" t="s">
        <v>300</v>
      </c>
      <c r="B5859">
        <v>2014</v>
      </c>
      <c r="C5859" t="b">
        <v>0</v>
      </c>
      <c r="D5859">
        <v>27</v>
      </c>
      <c r="E5859" t="s">
        <v>4590</v>
      </c>
      <c r="F5859" t="s">
        <v>8183</v>
      </c>
      <c r="G5859" t="s">
        <v>4590</v>
      </c>
    </row>
    <row r="5860" spans="1:7">
      <c r="A5860" t="s">
        <v>300</v>
      </c>
      <c r="B5860">
        <v>2014</v>
      </c>
      <c r="C5860" t="b">
        <v>0</v>
      </c>
      <c r="D5860">
        <v>28</v>
      </c>
      <c r="E5860" t="s">
        <v>4590</v>
      </c>
      <c r="F5860" t="s">
        <v>4747</v>
      </c>
      <c r="G5860" t="s">
        <v>4590</v>
      </c>
    </row>
    <row r="5861" spans="1:7">
      <c r="A5861" t="s">
        <v>300</v>
      </c>
      <c r="B5861">
        <v>2014</v>
      </c>
      <c r="C5861" t="b">
        <v>0</v>
      </c>
      <c r="D5861">
        <v>29</v>
      </c>
      <c r="E5861" t="s">
        <v>4590</v>
      </c>
      <c r="G5861" t="s">
        <v>4590</v>
      </c>
    </row>
    <row r="5862" spans="1:7">
      <c r="A5862" t="s">
        <v>300</v>
      </c>
      <c r="B5862">
        <v>2014</v>
      </c>
      <c r="C5862" t="b">
        <v>0</v>
      </c>
      <c r="D5862">
        <v>30</v>
      </c>
      <c r="E5862" t="s">
        <v>4590</v>
      </c>
      <c r="G5862" t="s">
        <v>4590</v>
      </c>
    </row>
    <row r="5863" spans="1:7">
      <c r="A5863" t="s">
        <v>300</v>
      </c>
      <c r="B5863">
        <v>2014</v>
      </c>
      <c r="C5863" t="b">
        <v>0</v>
      </c>
      <c r="D5863">
        <v>31</v>
      </c>
      <c r="E5863" t="s">
        <v>4590</v>
      </c>
      <c r="G5863" t="s">
        <v>4590</v>
      </c>
    </row>
    <row r="5864" spans="1:7">
      <c r="A5864" t="s">
        <v>300</v>
      </c>
      <c r="B5864">
        <v>2014</v>
      </c>
      <c r="C5864" t="b">
        <v>0</v>
      </c>
      <c r="D5864">
        <v>32</v>
      </c>
      <c r="E5864" t="s">
        <v>4590</v>
      </c>
      <c r="G5864" t="s">
        <v>4590</v>
      </c>
    </row>
    <row r="5865" spans="1:7">
      <c r="A5865" t="s">
        <v>300</v>
      </c>
      <c r="B5865">
        <v>2014</v>
      </c>
      <c r="C5865" t="b">
        <v>0</v>
      </c>
      <c r="D5865">
        <v>33</v>
      </c>
      <c r="E5865" t="s">
        <v>4590</v>
      </c>
      <c r="G5865" t="s">
        <v>4590</v>
      </c>
    </row>
    <row r="5866" spans="1:7">
      <c r="A5866" t="s">
        <v>300</v>
      </c>
      <c r="B5866">
        <v>2014</v>
      </c>
      <c r="C5866" t="b">
        <v>0</v>
      </c>
      <c r="D5866">
        <v>34</v>
      </c>
      <c r="E5866" t="s">
        <v>4590</v>
      </c>
      <c r="G5866" t="s">
        <v>4590</v>
      </c>
    </row>
    <row r="5867" spans="1:7">
      <c r="A5867" t="s">
        <v>300</v>
      </c>
      <c r="B5867">
        <v>2014</v>
      </c>
      <c r="C5867" t="b">
        <v>0</v>
      </c>
      <c r="D5867">
        <v>35</v>
      </c>
      <c r="E5867" t="s">
        <v>4590</v>
      </c>
      <c r="F5867" t="s">
        <v>4748</v>
      </c>
      <c r="G5867" t="s">
        <v>4590</v>
      </c>
    </row>
    <row r="5868" spans="1:7">
      <c r="A5868" t="s">
        <v>300</v>
      </c>
      <c r="B5868">
        <v>2014</v>
      </c>
      <c r="C5868" t="b">
        <v>0</v>
      </c>
      <c r="D5868">
        <v>36</v>
      </c>
      <c r="E5868" t="s">
        <v>4590</v>
      </c>
      <c r="G5868" t="s">
        <v>4590</v>
      </c>
    </row>
    <row r="5869" spans="1:7">
      <c r="A5869" t="s">
        <v>300</v>
      </c>
      <c r="B5869">
        <v>2014</v>
      </c>
      <c r="C5869" t="b">
        <v>0</v>
      </c>
      <c r="D5869">
        <v>37</v>
      </c>
      <c r="E5869" t="s">
        <v>4590</v>
      </c>
      <c r="G5869" t="s">
        <v>4590</v>
      </c>
    </row>
    <row r="5870" spans="1:7">
      <c r="A5870" t="s">
        <v>300</v>
      </c>
      <c r="B5870">
        <v>2014</v>
      </c>
      <c r="C5870" t="b">
        <v>0</v>
      </c>
      <c r="D5870">
        <v>38</v>
      </c>
      <c r="E5870" t="s">
        <v>4590</v>
      </c>
      <c r="G5870" t="s">
        <v>4590</v>
      </c>
    </row>
    <row r="5871" spans="1:7">
      <c r="A5871" t="s">
        <v>300</v>
      </c>
      <c r="B5871">
        <v>2014</v>
      </c>
      <c r="C5871" t="b">
        <v>0</v>
      </c>
      <c r="D5871">
        <v>39</v>
      </c>
      <c r="E5871" t="s">
        <v>4590</v>
      </c>
      <c r="F5871" t="s">
        <v>4749</v>
      </c>
      <c r="G5871" t="s">
        <v>4590</v>
      </c>
    </row>
    <row r="5872" spans="1:7">
      <c r="A5872" t="s">
        <v>300</v>
      </c>
      <c r="B5872">
        <v>2014</v>
      </c>
      <c r="C5872" t="b">
        <v>0</v>
      </c>
      <c r="D5872">
        <v>40</v>
      </c>
      <c r="E5872" t="s">
        <v>4590</v>
      </c>
      <c r="F5872" t="s">
        <v>4750</v>
      </c>
      <c r="G5872" t="s">
        <v>4590</v>
      </c>
    </row>
    <row r="5873" spans="1:7">
      <c r="A5873" t="s">
        <v>300</v>
      </c>
      <c r="B5873">
        <v>2014</v>
      </c>
      <c r="C5873" t="b">
        <v>0</v>
      </c>
      <c r="D5873">
        <v>41</v>
      </c>
      <c r="E5873" t="s">
        <v>4590</v>
      </c>
      <c r="G5873" t="s">
        <v>4590</v>
      </c>
    </row>
    <row r="5874" spans="1:7">
      <c r="A5874" t="s">
        <v>300</v>
      </c>
      <c r="B5874">
        <v>2014</v>
      </c>
      <c r="C5874" t="b">
        <v>0</v>
      </c>
      <c r="D5874">
        <v>42</v>
      </c>
      <c r="E5874" t="s">
        <v>4590</v>
      </c>
      <c r="F5874" t="s">
        <v>8184</v>
      </c>
      <c r="G5874" t="s">
        <v>4590</v>
      </c>
    </row>
    <row r="5875" spans="1:7">
      <c r="A5875" t="s">
        <v>300</v>
      </c>
      <c r="B5875">
        <v>2014</v>
      </c>
      <c r="C5875" t="b">
        <v>0</v>
      </c>
      <c r="D5875">
        <v>43</v>
      </c>
      <c r="E5875" t="s">
        <v>4590</v>
      </c>
      <c r="G5875" t="s">
        <v>4590</v>
      </c>
    </row>
    <row r="5876" spans="1:7">
      <c r="A5876" t="s">
        <v>300</v>
      </c>
      <c r="B5876">
        <v>2014</v>
      </c>
      <c r="C5876" t="b">
        <v>0</v>
      </c>
      <c r="D5876">
        <v>44</v>
      </c>
      <c r="E5876" t="s">
        <v>4590</v>
      </c>
      <c r="F5876" t="s">
        <v>4751</v>
      </c>
      <c r="G5876" t="s">
        <v>4590</v>
      </c>
    </row>
    <row r="5877" spans="1:7">
      <c r="A5877" t="s">
        <v>300</v>
      </c>
      <c r="B5877">
        <v>2014</v>
      </c>
      <c r="C5877" t="b">
        <v>0</v>
      </c>
      <c r="D5877">
        <v>45</v>
      </c>
      <c r="E5877" t="s">
        <v>4590</v>
      </c>
      <c r="G5877" t="s">
        <v>4590</v>
      </c>
    </row>
    <row r="5878" spans="1:7">
      <c r="A5878" t="s">
        <v>300</v>
      </c>
      <c r="B5878">
        <v>2014</v>
      </c>
      <c r="C5878" t="b">
        <v>0</v>
      </c>
      <c r="D5878">
        <v>46</v>
      </c>
      <c r="E5878" t="s">
        <v>4590</v>
      </c>
      <c r="F5878" t="s">
        <v>3920</v>
      </c>
      <c r="G5878" t="s">
        <v>4590</v>
      </c>
    </row>
    <row r="5879" spans="1:7">
      <c r="A5879" t="s">
        <v>300</v>
      </c>
      <c r="B5879">
        <v>2014</v>
      </c>
      <c r="C5879" t="b">
        <v>0</v>
      </c>
      <c r="D5879">
        <v>47</v>
      </c>
      <c r="E5879" t="s">
        <v>4590</v>
      </c>
      <c r="G5879" t="s">
        <v>4590</v>
      </c>
    </row>
    <row r="5880" spans="1:7">
      <c r="A5880" t="s">
        <v>300</v>
      </c>
      <c r="B5880">
        <v>2014</v>
      </c>
      <c r="C5880" t="b">
        <v>0</v>
      </c>
      <c r="D5880">
        <v>48</v>
      </c>
      <c r="E5880" t="s">
        <v>4590</v>
      </c>
      <c r="G5880" t="s">
        <v>4590</v>
      </c>
    </row>
    <row r="5881" spans="1:7">
      <c r="A5881" t="s">
        <v>300</v>
      </c>
      <c r="B5881">
        <v>2014</v>
      </c>
      <c r="C5881" t="b">
        <v>0</v>
      </c>
      <c r="D5881">
        <v>49</v>
      </c>
      <c r="E5881" t="s">
        <v>4590</v>
      </c>
      <c r="G5881" t="s">
        <v>4590</v>
      </c>
    </row>
    <row r="5882" spans="1:7">
      <c r="A5882" t="s">
        <v>300</v>
      </c>
      <c r="B5882">
        <v>2014</v>
      </c>
      <c r="C5882" t="b">
        <v>0</v>
      </c>
      <c r="D5882">
        <v>50</v>
      </c>
      <c r="E5882" t="s">
        <v>4590</v>
      </c>
      <c r="G5882" t="s">
        <v>4590</v>
      </c>
    </row>
    <row r="5883" spans="1:7">
      <c r="A5883" t="s">
        <v>300</v>
      </c>
      <c r="B5883">
        <v>2014</v>
      </c>
      <c r="C5883" t="b">
        <v>0</v>
      </c>
      <c r="D5883">
        <v>51</v>
      </c>
      <c r="E5883" t="s">
        <v>4590</v>
      </c>
      <c r="G5883" t="s">
        <v>4590</v>
      </c>
    </row>
    <row r="5884" spans="1:7">
      <c r="A5884" t="s">
        <v>300</v>
      </c>
      <c r="B5884">
        <v>2014</v>
      </c>
      <c r="C5884" t="b">
        <v>0</v>
      </c>
      <c r="D5884">
        <v>52</v>
      </c>
      <c r="E5884" t="s">
        <v>4590</v>
      </c>
      <c r="G5884" t="s">
        <v>4590</v>
      </c>
    </row>
    <row r="5885" spans="1:7">
      <c r="A5885" t="s">
        <v>300</v>
      </c>
      <c r="B5885">
        <v>2014</v>
      </c>
      <c r="C5885" t="b">
        <v>0</v>
      </c>
      <c r="D5885">
        <v>53</v>
      </c>
      <c r="E5885" t="s">
        <v>4590</v>
      </c>
      <c r="G5885" t="s">
        <v>4590</v>
      </c>
    </row>
    <row r="5886" spans="1:7">
      <c r="A5886" t="s">
        <v>300</v>
      </c>
      <c r="B5886">
        <v>2014</v>
      </c>
      <c r="C5886" t="b">
        <v>0</v>
      </c>
      <c r="D5886">
        <v>54</v>
      </c>
      <c r="E5886" t="s">
        <v>4590</v>
      </c>
      <c r="G5886" t="s">
        <v>4590</v>
      </c>
    </row>
    <row r="5887" spans="1:7">
      <c r="A5887" t="s">
        <v>300</v>
      </c>
      <c r="B5887">
        <v>2014</v>
      </c>
      <c r="C5887" t="b">
        <v>0</v>
      </c>
      <c r="D5887">
        <v>55</v>
      </c>
      <c r="E5887" t="s">
        <v>4590</v>
      </c>
      <c r="F5887" t="s">
        <v>4752</v>
      </c>
      <c r="G5887" t="s">
        <v>4590</v>
      </c>
    </row>
    <row r="5888" spans="1:7">
      <c r="A5888" t="s">
        <v>300</v>
      </c>
      <c r="B5888">
        <v>2014</v>
      </c>
      <c r="C5888" t="b">
        <v>0</v>
      </c>
      <c r="D5888">
        <v>56</v>
      </c>
      <c r="E5888" t="s">
        <v>4590</v>
      </c>
      <c r="G5888" t="s">
        <v>4590</v>
      </c>
    </row>
    <row r="5889" spans="1:7">
      <c r="A5889" t="s">
        <v>300</v>
      </c>
      <c r="B5889">
        <v>2014</v>
      </c>
      <c r="C5889" t="b">
        <v>0</v>
      </c>
      <c r="D5889">
        <v>57</v>
      </c>
      <c r="E5889" t="s">
        <v>4590</v>
      </c>
      <c r="G5889" t="s">
        <v>4590</v>
      </c>
    </row>
    <row r="5890" spans="1:7">
      <c r="A5890" t="s">
        <v>300</v>
      </c>
      <c r="B5890">
        <v>2014</v>
      </c>
      <c r="C5890" t="b">
        <v>0</v>
      </c>
      <c r="D5890">
        <v>58</v>
      </c>
      <c r="E5890" t="s">
        <v>4590</v>
      </c>
      <c r="G5890" t="s">
        <v>4590</v>
      </c>
    </row>
    <row r="5891" spans="1:7">
      <c r="A5891" t="s">
        <v>300</v>
      </c>
      <c r="B5891">
        <v>2014</v>
      </c>
      <c r="C5891" t="b">
        <v>0</v>
      </c>
      <c r="D5891">
        <v>59</v>
      </c>
      <c r="E5891" t="s">
        <v>4590</v>
      </c>
      <c r="G5891" t="s">
        <v>4590</v>
      </c>
    </row>
    <row r="5892" spans="1:7">
      <c r="A5892" t="s">
        <v>300</v>
      </c>
      <c r="B5892">
        <v>2014</v>
      </c>
      <c r="C5892" t="b">
        <v>0</v>
      </c>
      <c r="D5892">
        <v>60</v>
      </c>
      <c r="E5892" t="s">
        <v>4590</v>
      </c>
      <c r="G5892" t="s">
        <v>4590</v>
      </c>
    </row>
    <row r="5893" spans="1:7">
      <c r="A5893" t="s">
        <v>300</v>
      </c>
      <c r="B5893">
        <v>2014</v>
      </c>
      <c r="C5893" t="b">
        <v>0</v>
      </c>
      <c r="D5893">
        <v>61</v>
      </c>
      <c r="E5893" t="s">
        <v>4590</v>
      </c>
      <c r="G5893" t="s">
        <v>4590</v>
      </c>
    </row>
    <row r="5894" spans="1:7">
      <c r="A5894" t="s">
        <v>300</v>
      </c>
      <c r="B5894">
        <v>2014</v>
      </c>
      <c r="C5894" t="b">
        <v>0</v>
      </c>
      <c r="D5894">
        <v>62</v>
      </c>
      <c r="E5894" t="s">
        <v>4590</v>
      </c>
      <c r="G5894" t="s">
        <v>4590</v>
      </c>
    </row>
    <row r="5895" spans="1:7">
      <c r="A5895" t="s">
        <v>300</v>
      </c>
      <c r="B5895">
        <v>2014</v>
      </c>
      <c r="C5895" t="b">
        <v>0</v>
      </c>
      <c r="D5895">
        <v>63</v>
      </c>
      <c r="E5895" t="s">
        <v>4590</v>
      </c>
      <c r="G5895" t="s">
        <v>4590</v>
      </c>
    </row>
    <row r="5896" spans="1:7">
      <c r="A5896" t="s">
        <v>300</v>
      </c>
      <c r="B5896">
        <v>2014</v>
      </c>
      <c r="C5896" t="b">
        <v>0</v>
      </c>
      <c r="D5896">
        <v>64</v>
      </c>
      <c r="E5896" t="s">
        <v>4590</v>
      </c>
      <c r="G5896" t="s">
        <v>4590</v>
      </c>
    </row>
    <row r="5897" spans="1:7">
      <c r="A5897" t="s">
        <v>300</v>
      </c>
      <c r="B5897">
        <v>2014</v>
      </c>
      <c r="C5897" t="b">
        <v>0</v>
      </c>
      <c r="D5897">
        <v>65</v>
      </c>
      <c r="E5897" t="s">
        <v>4590</v>
      </c>
      <c r="G5897" t="s">
        <v>4590</v>
      </c>
    </row>
    <row r="5898" spans="1:7">
      <c r="A5898" t="s">
        <v>300</v>
      </c>
      <c r="B5898">
        <v>2014</v>
      </c>
      <c r="C5898" t="b">
        <v>0</v>
      </c>
      <c r="D5898">
        <v>66</v>
      </c>
      <c r="E5898" t="s">
        <v>4590</v>
      </c>
      <c r="G5898" t="s">
        <v>4590</v>
      </c>
    </row>
    <row r="5899" spans="1:7">
      <c r="A5899" t="s">
        <v>300</v>
      </c>
      <c r="B5899">
        <v>2014</v>
      </c>
      <c r="C5899" t="b">
        <v>0</v>
      </c>
      <c r="D5899">
        <v>67</v>
      </c>
      <c r="E5899" t="s">
        <v>4590</v>
      </c>
      <c r="G5899" t="s">
        <v>4590</v>
      </c>
    </row>
    <row r="5900" spans="1:7">
      <c r="A5900" t="s">
        <v>300</v>
      </c>
      <c r="B5900">
        <v>2014</v>
      </c>
      <c r="C5900" t="b">
        <v>0</v>
      </c>
      <c r="D5900">
        <v>68</v>
      </c>
      <c r="E5900" t="s">
        <v>4590</v>
      </c>
      <c r="G5900" t="s">
        <v>4590</v>
      </c>
    </row>
    <row r="5901" spans="1:7">
      <c r="A5901" t="s">
        <v>300</v>
      </c>
      <c r="B5901">
        <v>2014</v>
      </c>
      <c r="C5901" t="b">
        <v>0</v>
      </c>
      <c r="D5901">
        <v>69</v>
      </c>
      <c r="E5901" t="s">
        <v>4590</v>
      </c>
      <c r="G5901" t="s">
        <v>4590</v>
      </c>
    </row>
    <row r="5902" spans="1:7">
      <c r="A5902" t="s">
        <v>300</v>
      </c>
      <c r="B5902">
        <v>2014</v>
      </c>
      <c r="C5902" t="b">
        <v>0</v>
      </c>
      <c r="D5902">
        <v>70</v>
      </c>
      <c r="E5902" t="s">
        <v>4590</v>
      </c>
      <c r="G5902" t="s">
        <v>4590</v>
      </c>
    </row>
    <row r="5903" spans="1:7">
      <c r="A5903" t="s">
        <v>300</v>
      </c>
      <c r="B5903">
        <v>2014</v>
      </c>
      <c r="C5903" t="b">
        <v>0</v>
      </c>
      <c r="D5903">
        <v>71</v>
      </c>
      <c r="E5903" t="s">
        <v>4590</v>
      </c>
      <c r="G5903" t="s">
        <v>4590</v>
      </c>
    </row>
    <row r="5904" spans="1:7">
      <c r="A5904" t="s">
        <v>300</v>
      </c>
      <c r="B5904">
        <v>2014</v>
      </c>
      <c r="C5904" t="b">
        <v>0</v>
      </c>
      <c r="D5904">
        <v>72</v>
      </c>
      <c r="E5904" t="s">
        <v>4590</v>
      </c>
      <c r="G5904" t="s">
        <v>4590</v>
      </c>
    </row>
    <row r="5905" spans="1:7">
      <c r="A5905" t="s">
        <v>300</v>
      </c>
      <c r="B5905">
        <v>2014</v>
      </c>
      <c r="C5905" t="b">
        <v>0</v>
      </c>
      <c r="D5905">
        <v>73</v>
      </c>
      <c r="E5905" t="s">
        <v>4590</v>
      </c>
      <c r="G5905" t="s">
        <v>4590</v>
      </c>
    </row>
    <row r="5906" spans="1:7">
      <c r="A5906" t="s">
        <v>300</v>
      </c>
      <c r="B5906">
        <v>2015</v>
      </c>
      <c r="C5906" t="b">
        <v>0</v>
      </c>
      <c r="D5906">
        <v>1</v>
      </c>
      <c r="E5906" t="s">
        <v>4590</v>
      </c>
      <c r="G5906" t="s">
        <v>4590</v>
      </c>
    </row>
    <row r="5907" spans="1:7">
      <c r="A5907" t="s">
        <v>300</v>
      </c>
      <c r="B5907">
        <v>2015</v>
      </c>
      <c r="C5907" t="b">
        <v>0</v>
      </c>
      <c r="D5907">
        <v>2</v>
      </c>
      <c r="E5907" t="s">
        <v>4590</v>
      </c>
      <c r="G5907" t="s">
        <v>4590</v>
      </c>
    </row>
    <row r="5908" spans="1:7">
      <c r="A5908" t="s">
        <v>300</v>
      </c>
      <c r="B5908">
        <v>2015</v>
      </c>
      <c r="C5908" t="b">
        <v>0</v>
      </c>
      <c r="D5908">
        <v>3</v>
      </c>
      <c r="E5908" t="s">
        <v>4590</v>
      </c>
      <c r="G5908" t="s">
        <v>4590</v>
      </c>
    </row>
    <row r="5909" spans="1:7">
      <c r="A5909" t="s">
        <v>300</v>
      </c>
      <c r="B5909">
        <v>2015</v>
      </c>
      <c r="C5909" t="b">
        <v>0</v>
      </c>
      <c r="D5909">
        <v>4</v>
      </c>
      <c r="E5909" t="s">
        <v>4590</v>
      </c>
      <c r="G5909" t="s">
        <v>4590</v>
      </c>
    </row>
    <row r="5910" spans="1:7">
      <c r="A5910" t="s">
        <v>300</v>
      </c>
      <c r="B5910">
        <v>2015</v>
      </c>
      <c r="C5910" t="b">
        <v>0</v>
      </c>
      <c r="D5910">
        <v>5</v>
      </c>
      <c r="E5910" t="s">
        <v>4590</v>
      </c>
      <c r="G5910" t="s">
        <v>4590</v>
      </c>
    </row>
    <row r="5911" spans="1:7">
      <c r="A5911" t="s">
        <v>300</v>
      </c>
      <c r="B5911">
        <v>2015</v>
      </c>
      <c r="C5911" t="b">
        <v>0</v>
      </c>
      <c r="D5911">
        <v>6</v>
      </c>
      <c r="E5911" t="s">
        <v>4590</v>
      </c>
      <c r="G5911" t="s">
        <v>4590</v>
      </c>
    </row>
    <row r="5912" spans="1:7">
      <c r="A5912" t="s">
        <v>300</v>
      </c>
      <c r="B5912">
        <v>2015</v>
      </c>
      <c r="C5912" t="b">
        <v>0</v>
      </c>
      <c r="D5912">
        <v>7</v>
      </c>
      <c r="E5912" t="s">
        <v>4590</v>
      </c>
      <c r="G5912" t="s">
        <v>4590</v>
      </c>
    </row>
    <row r="5913" spans="1:7">
      <c r="A5913" t="s">
        <v>300</v>
      </c>
      <c r="B5913">
        <v>2015</v>
      </c>
      <c r="C5913" t="b">
        <v>0</v>
      </c>
      <c r="D5913">
        <v>8</v>
      </c>
      <c r="E5913" t="s">
        <v>4590</v>
      </c>
      <c r="G5913" t="s">
        <v>4590</v>
      </c>
    </row>
    <row r="5914" spans="1:7">
      <c r="A5914" t="s">
        <v>300</v>
      </c>
      <c r="B5914">
        <v>2015</v>
      </c>
      <c r="C5914" t="b">
        <v>0</v>
      </c>
      <c r="D5914">
        <v>9</v>
      </c>
      <c r="E5914" t="s">
        <v>4590</v>
      </c>
      <c r="G5914" t="s">
        <v>4590</v>
      </c>
    </row>
    <row r="5915" spans="1:7">
      <c r="A5915" t="s">
        <v>300</v>
      </c>
      <c r="B5915">
        <v>2015</v>
      </c>
      <c r="C5915" t="b">
        <v>0</v>
      </c>
      <c r="D5915">
        <v>10</v>
      </c>
      <c r="E5915" t="s">
        <v>4590</v>
      </c>
      <c r="G5915" t="s">
        <v>4590</v>
      </c>
    </row>
    <row r="5916" spans="1:7">
      <c r="A5916" t="s">
        <v>300</v>
      </c>
      <c r="B5916">
        <v>2015</v>
      </c>
      <c r="C5916" t="b">
        <v>0</v>
      </c>
      <c r="D5916">
        <v>11</v>
      </c>
      <c r="E5916" t="s">
        <v>4590</v>
      </c>
      <c r="G5916" t="s">
        <v>4590</v>
      </c>
    </row>
    <row r="5917" spans="1:7">
      <c r="A5917" t="s">
        <v>300</v>
      </c>
      <c r="B5917">
        <v>2015</v>
      </c>
      <c r="C5917" t="b">
        <v>0</v>
      </c>
      <c r="D5917">
        <v>12</v>
      </c>
      <c r="E5917" t="s">
        <v>4590</v>
      </c>
      <c r="G5917" t="s">
        <v>4590</v>
      </c>
    </row>
    <row r="5918" spans="1:7">
      <c r="A5918" t="s">
        <v>300</v>
      </c>
      <c r="B5918">
        <v>2015</v>
      </c>
      <c r="C5918" t="b">
        <v>0</v>
      </c>
      <c r="D5918">
        <v>13</v>
      </c>
      <c r="E5918" t="s">
        <v>4590</v>
      </c>
      <c r="G5918" t="s">
        <v>4590</v>
      </c>
    </row>
    <row r="5919" spans="1:7">
      <c r="A5919" t="s">
        <v>300</v>
      </c>
      <c r="B5919">
        <v>2015</v>
      </c>
      <c r="C5919" t="b">
        <v>0</v>
      </c>
      <c r="D5919">
        <v>14</v>
      </c>
      <c r="E5919" t="s">
        <v>4590</v>
      </c>
      <c r="G5919" t="s">
        <v>4590</v>
      </c>
    </row>
    <row r="5920" spans="1:7">
      <c r="A5920" t="s">
        <v>300</v>
      </c>
      <c r="B5920">
        <v>2015</v>
      </c>
      <c r="C5920" t="b">
        <v>0</v>
      </c>
      <c r="D5920">
        <v>15</v>
      </c>
      <c r="E5920" t="s">
        <v>4590</v>
      </c>
      <c r="G5920" t="s">
        <v>4590</v>
      </c>
    </row>
    <row r="5921" spans="1:7">
      <c r="A5921" t="s">
        <v>300</v>
      </c>
      <c r="B5921">
        <v>2015</v>
      </c>
      <c r="C5921" t="b">
        <v>0</v>
      </c>
      <c r="D5921">
        <v>16</v>
      </c>
      <c r="E5921" t="s">
        <v>4590</v>
      </c>
      <c r="F5921" t="s">
        <v>8182</v>
      </c>
      <c r="G5921" t="s">
        <v>4590</v>
      </c>
    </row>
    <row r="5922" spans="1:7">
      <c r="A5922" t="s">
        <v>300</v>
      </c>
      <c r="B5922">
        <v>2015</v>
      </c>
      <c r="C5922" t="b">
        <v>0</v>
      </c>
      <c r="D5922">
        <v>17</v>
      </c>
      <c r="E5922" t="s">
        <v>4590</v>
      </c>
      <c r="G5922" t="s">
        <v>4590</v>
      </c>
    </row>
    <row r="5923" spans="1:7">
      <c r="A5923" t="s">
        <v>300</v>
      </c>
      <c r="B5923">
        <v>2015</v>
      </c>
      <c r="C5923" t="b">
        <v>0</v>
      </c>
      <c r="D5923">
        <v>18</v>
      </c>
      <c r="E5923" t="s">
        <v>4590</v>
      </c>
      <c r="G5923" t="s">
        <v>4590</v>
      </c>
    </row>
    <row r="5924" spans="1:7">
      <c r="A5924" t="s">
        <v>300</v>
      </c>
      <c r="B5924">
        <v>2015</v>
      </c>
      <c r="C5924" t="b">
        <v>0</v>
      </c>
      <c r="D5924">
        <v>19</v>
      </c>
      <c r="E5924" t="s">
        <v>4590</v>
      </c>
      <c r="G5924" t="s">
        <v>4590</v>
      </c>
    </row>
    <row r="5925" spans="1:7">
      <c r="A5925" t="s">
        <v>300</v>
      </c>
      <c r="B5925">
        <v>2015</v>
      </c>
      <c r="C5925" t="b">
        <v>0</v>
      </c>
      <c r="D5925">
        <v>20</v>
      </c>
      <c r="E5925" t="s">
        <v>4590</v>
      </c>
      <c r="G5925" t="s">
        <v>4590</v>
      </c>
    </row>
    <row r="5926" spans="1:7">
      <c r="A5926" t="s">
        <v>300</v>
      </c>
      <c r="B5926">
        <v>2015</v>
      </c>
      <c r="C5926" t="b">
        <v>0</v>
      </c>
      <c r="D5926">
        <v>21</v>
      </c>
      <c r="E5926" t="s">
        <v>4590</v>
      </c>
      <c r="G5926" t="s">
        <v>4590</v>
      </c>
    </row>
    <row r="5927" spans="1:7">
      <c r="A5927" t="s">
        <v>300</v>
      </c>
      <c r="B5927">
        <v>2015</v>
      </c>
      <c r="C5927" t="b">
        <v>0</v>
      </c>
      <c r="D5927">
        <v>22</v>
      </c>
      <c r="E5927" t="s">
        <v>4590</v>
      </c>
      <c r="G5927" t="s">
        <v>4590</v>
      </c>
    </row>
    <row r="5928" spans="1:7">
      <c r="A5928" t="s">
        <v>300</v>
      </c>
      <c r="B5928">
        <v>2015</v>
      </c>
      <c r="C5928" t="b">
        <v>0</v>
      </c>
      <c r="D5928">
        <v>23</v>
      </c>
      <c r="E5928" t="s">
        <v>4590</v>
      </c>
      <c r="G5928" t="s">
        <v>4590</v>
      </c>
    </row>
    <row r="5929" spans="1:7">
      <c r="A5929" t="s">
        <v>300</v>
      </c>
      <c r="B5929">
        <v>2015</v>
      </c>
      <c r="C5929" t="b">
        <v>0</v>
      </c>
      <c r="D5929">
        <v>24</v>
      </c>
      <c r="E5929" t="s">
        <v>4590</v>
      </c>
      <c r="G5929" t="s">
        <v>4590</v>
      </c>
    </row>
    <row r="5930" spans="1:7">
      <c r="A5930" t="s">
        <v>300</v>
      </c>
      <c r="B5930">
        <v>2015</v>
      </c>
      <c r="C5930" t="b">
        <v>0</v>
      </c>
      <c r="D5930">
        <v>25</v>
      </c>
      <c r="E5930" t="s">
        <v>4590</v>
      </c>
      <c r="G5930" t="s">
        <v>4590</v>
      </c>
    </row>
    <row r="5931" spans="1:7">
      <c r="A5931" t="s">
        <v>300</v>
      </c>
      <c r="B5931">
        <v>2015</v>
      </c>
      <c r="C5931" t="b">
        <v>0</v>
      </c>
      <c r="D5931">
        <v>26</v>
      </c>
      <c r="E5931" t="s">
        <v>4590</v>
      </c>
      <c r="G5931" t="s">
        <v>4590</v>
      </c>
    </row>
    <row r="5932" spans="1:7">
      <c r="A5932" t="s">
        <v>300</v>
      </c>
      <c r="B5932">
        <v>2015</v>
      </c>
      <c r="C5932" t="b">
        <v>0</v>
      </c>
      <c r="D5932">
        <v>27</v>
      </c>
      <c r="E5932" t="s">
        <v>4590</v>
      </c>
      <c r="F5932" t="s">
        <v>8183</v>
      </c>
      <c r="G5932" t="s">
        <v>4590</v>
      </c>
    </row>
    <row r="5933" spans="1:7">
      <c r="A5933" t="s">
        <v>300</v>
      </c>
      <c r="B5933">
        <v>2015</v>
      </c>
      <c r="C5933" t="b">
        <v>0</v>
      </c>
      <c r="D5933">
        <v>28</v>
      </c>
      <c r="E5933" t="s">
        <v>4590</v>
      </c>
      <c r="F5933" t="s">
        <v>4747</v>
      </c>
      <c r="G5933" t="s">
        <v>4590</v>
      </c>
    </row>
    <row r="5934" spans="1:7">
      <c r="A5934" t="s">
        <v>300</v>
      </c>
      <c r="B5934">
        <v>2015</v>
      </c>
      <c r="C5934" t="b">
        <v>0</v>
      </c>
      <c r="D5934">
        <v>29</v>
      </c>
      <c r="E5934" t="s">
        <v>4590</v>
      </c>
      <c r="G5934" t="s">
        <v>4590</v>
      </c>
    </row>
    <row r="5935" spans="1:7">
      <c r="A5935" t="s">
        <v>300</v>
      </c>
      <c r="B5935">
        <v>2015</v>
      </c>
      <c r="C5935" t="b">
        <v>0</v>
      </c>
      <c r="D5935">
        <v>30</v>
      </c>
      <c r="E5935" t="s">
        <v>4590</v>
      </c>
      <c r="G5935" t="s">
        <v>4590</v>
      </c>
    </row>
    <row r="5936" spans="1:7">
      <c r="A5936" t="s">
        <v>300</v>
      </c>
      <c r="B5936">
        <v>2015</v>
      </c>
      <c r="C5936" t="b">
        <v>0</v>
      </c>
      <c r="D5936">
        <v>31</v>
      </c>
      <c r="E5936" t="s">
        <v>4590</v>
      </c>
      <c r="G5936" t="s">
        <v>4590</v>
      </c>
    </row>
    <row r="5937" spans="1:7">
      <c r="A5937" t="s">
        <v>300</v>
      </c>
      <c r="B5937">
        <v>2015</v>
      </c>
      <c r="C5937" t="b">
        <v>0</v>
      </c>
      <c r="D5937">
        <v>32</v>
      </c>
      <c r="E5937" t="s">
        <v>4590</v>
      </c>
      <c r="G5937" t="s">
        <v>4590</v>
      </c>
    </row>
    <row r="5938" spans="1:7">
      <c r="A5938" t="s">
        <v>300</v>
      </c>
      <c r="B5938">
        <v>2015</v>
      </c>
      <c r="C5938" t="b">
        <v>0</v>
      </c>
      <c r="D5938">
        <v>33</v>
      </c>
      <c r="E5938" t="s">
        <v>4590</v>
      </c>
      <c r="G5938" t="s">
        <v>4590</v>
      </c>
    </row>
    <row r="5939" spans="1:7">
      <c r="A5939" t="s">
        <v>300</v>
      </c>
      <c r="B5939">
        <v>2015</v>
      </c>
      <c r="C5939" t="b">
        <v>0</v>
      </c>
      <c r="D5939">
        <v>34</v>
      </c>
      <c r="E5939" t="s">
        <v>4590</v>
      </c>
      <c r="G5939" t="s">
        <v>4590</v>
      </c>
    </row>
    <row r="5940" spans="1:7">
      <c r="A5940" t="s">
        <v>300</v>
      </c>
      <c r="B5940">
        <v>2015</v>
      </c>
      <c r="C5940" t="b">
        <v>0</v>
      </c>
      <c r="D5940">
        <v>35</v>
      </c>
      <c r="E5940" t="s">
        <v>4590</v>
      </c>
      <c r="G5940" t="s">
        <v>4590</v>
      </c>
    </row>
    <row r="5941" spans="1:7">
      <c r="A5941" t="s">
        <v>300</v>
      </c>
      <c r="B5941">
        <v>2015</v>
      </c>
      <c r="C5941" t="b">
        <v>0</v>
      </c>
      <c r="D5941">
        <v>36</v>
      </c>
      <c r="E5941" t="s">
        <v>4590</v>
      </c>
      <c r="G5941" t="s">
        <v>4590</v>
      </c>
    </row>
    <row r="5942" spans="1:7">
      <c r="A5942" t="s">
        <v>300</v>
      </c>
      <c r="B5942">
        <v>2015</v>
      </c>
      <c r="C5942" t="b">
        <v>0</v>
      </c>
      <c r="D5942">
        <v>37</v>
      </c>
      <c r="E5942" t="s">
        <v>4590</v>
      </c>
      <c r="G5942" t="s">
        <v>4590</v>
      </c>
    </row>
    <row r="5943" spans="1:7">
      <c r="A5943" t="s">
        <v>300</v>
      </c>
      <c r="B5943">
        <v>2015</v>
      </c>
      <c r="C5943" t="b">
        <v>0</v>
      </c>
      <c r="D5943">
        <v>38</v>
      </c>
      <c r="E5943" t="s">
        <v>4590</v>
      </c>
      <c r="G5943" t="s">
        <v>4590</v>
      </c>
    </row>
    <row r="5944" spans="1:7">
      <c r="A5944" t="s">
        <v>300</v>
      </c>
      <c r="B5944">
        <v>2015</v>
      </c>
      <c r="C5944" t="b">
        <v>0</v>
      </c>
      <c r="D5944">
        <v>39</v>
      </c>
      <c r="E5944" t="s">
        <v>4590</v>
      </c>
      <c r="G5944" t="s">
        <v>4590</v>
      </c>
    </row>
    <row r="5945" spans="1:7">
      <c r="A5945" t="s">
        <v>300</v>
      </c>
      <c r="B5945">
        <v>2015</v>
      </c>
      <c r="C5945" t="b">
        <v>0</v>
      </c>
      <c r="D5945">
        <v>40</v>
      </c>
      <c r="E5945" t="s">
        <v>4590</v>
      </c>
      <c r="G5945" t="s">
        <v>4590</v>
      </c>
    </row>
    <row r="5946" spans="1:7">
      <c r="A5946" t="s">
        <v>300</v>
      </c>
      <c r="B5946">
        <v>2015</v>
      </c>
      <c r="C5946" t="b">
        <v>0</v>
      </c>
      <c r="D5946">
        <v>41</v>
      </c>
      <c r="E5946" t="s">
        <v>4590</v>
      </c>
      <c r="G5946" t="s">
        <v>4590</v>
      </c>
    </row>
    <row r="5947" spans="1:7">
      <c r="A5947" t="s">
        <v>300</v>
      </c>
      <c r="B5947">
        <v>2015</v>
      </c>
      <c r="C5947" t="b">
        <v>0</v>
      </c>
      <c r="D5947">
        <v>42</v>
      </c>
      <c r="E5947" t="s">
        <v>4590</v>
      </c>
      <c r="F5947" t="s">
        <v>8185</v>
      </c>
      <c r="G5947" t="s">
        <v>4590</v>
      </c>
    </row>
    <row r="5948" spans="1:7">
      <c r="A5948" t="s">
        <v>300</v>
      </c>
      <c r="B5948">
        <v>2015</v>
      </c>
      <c r="C5948" t="b">
        <v>0</v>
      </c>
      <c r="D5948">
        <v>43</v>
      </c>
      <c r="E5948" t="s">
        <v>4590</v>
      </c>
      <c r="G5948" t="s">
        <v>4590</v>
      </c>
    </row>
    <row r="5949" spans="1:7">
      <c r="A5949" t="s">
        <v>300</v>
      </c>
      <c r="B5949">
        <v>2015</v>
      </c>
      <c r="C5949" t="b">
        <v>0</v>
      </c>
      <c r="D5949">
        <v>44</v>
      </c>
      <c r="E5949" t="s">
        <v>4590</v>
      </c>
      <c r="G5949" t="s">
        <v>4590</v>
      </c>
    </row>
    <row r="5950" spans="1:7">
      <c r="A5950" t="s">
        <v>300</v>
      </c>
      <c r="B5950">
        <v>2015</v>
      </c>
      <c r="C5950" t="b">
        <v>0</v>
      </c>
      <c r="D5950">
        <v>45</v>
      </c>
      <c r="E5950" t="s">
        <v>4590</v>
      </c>
      <c r="G5950" t="s">
        <v>4590</v>
      </c>
    </row>
    <row r="5951" spans="1:7">
      <c r="A5951" t="s">
        <v>300</v>
      </c>
      <c r="B5951">
        <v>2015</v>
      </c>
      <c r="C5951" t="b">
        <v>0</v>
      </c>
      <c r="D5951">
        <v>46</v>
      </c>
      <c r="E5951" t="s">
        <v>4590</v>
      </c>
      <c r="F5951" t="s">
        <v>8186</v>
      </c>
      <c r="G5951" t="s">
        <v>4590</v>
      </c>
    </row>
    <row r="5952" spans="1:7">
      <c r="A5952" t="s">
        <v>300</v>
      </c>
      <c r="B5952">
        <v>2015</v>
      </c>
      <c r="C5952" t="b">
        <v>0</v>
      </c>
      <c r="D5952">
        <v>47</v>
      </c>
      <c r="E5952" t="s">
        <v>4590</v>
      </c>
      <c r="G5952" t="s">
        <v>4590</v>
      </c>
    </row>
    <row r="5953" spans="1:7">
      <c r="A5953" t="s">
        <v>300</v>
      </c>
      <c r="B5953">
        <v>2015</v>
      </c>
      <c r="C5953" t="b">
        <v>0</v>
      </c>
      <c r="D5953">
        <v>48</v>
      </c>
      <c r="E5953" t="s">
        <v>4590</v>
      </c>
      <c r="G5953" t="s">
        <v>4590</v>
      </c>
    </row>
    <row r="5954" spans="1:7">
      <c r="A5954" t="s">
        <v>300</v>
      </c>
      <c r="B5954">
        <v>2015</v>
      </c>
      <c r="C5954" t="b">
        <v>0</v>
      </c>
      <c r="D5954">
        <v>49</v>
      </c>
      <c r="E5954" t="s">
        <v>4590</v>
      </c>
      <c r="G5954" t="s">
        <v>4590</v>
      </c>
    </row>
    <row r="5955" spans="1:7">
      <c r="A5955" t="s">
        <v>300</v>
      </c>
      <c r="B5955">
        <v>2015</v>
      </c>
      <c r="C5955" t="b">
        <v>0</v>
      </c>
      <c r="D5955">
        <v>50</v>
      </c>
      <c r="E5955" t="s">
        <v>4590</v>
      </c>
      <c r="G5955" t="s">
        <v>4590</v>
      </c>
    </row>
    <row r="5956" spans="1:7">
      <c r="A5956" t="s">
        <v>300</v>
      </c>
      <c r="B5956">
        <v>2015</v>
      </c>
      <c r="C5956" t="b">
        <v>0</v>
      </c>
      <c r="D5956">
        <v>51</v>
      </c>
      <c r="E5956" t="s">
        <v>4590</v>
      </c>
      <c r="G5956" t="s">
        <v>4590</v>
      </c>
    </row>
    <row r="5957" spans="1:7">
      <c r="A5957" t="s">
        <v>300</v>
      </c>
      <c r="B5957">
        <v>2015</v>
      </c>
      <c r="C5957" t="b">
        <v>0</v>
      </c>
      <c r="D5957">
        <v>52</v>
      </c>
      <c r="E5957" t="s">
        <v>4590</v>
      </c>
      <c r="G5957" t="s">
        <v>4590</v>
      </c>
    </row>
    <row r="5958" spans="1:7">
      <c r="A5958" t="s">
        <v>300</v>
      </c>
      <c r="B5958">
        <v>2015</v>
      </c>
      <c r="C5958" t="b">
        <v>0</v>
      </c>
      <c r="D5958">
        <v>53</v>
      </c>
      <c r="E5958" t="s">
        <v>4590</v>
      </c>
      <c r="G5958" t="s">
        <v>4590</v>
      </c>
    </row>
    <row r="5959" spans="1:7">
      <c r="A5959" t="s">
        <v>300</v>
      </c>
      <c r="B5959">
        <v>2015</v>
      </c>
      <c r="C5959" t="b">
        <v>0</v>
      </c>
      <c r="D5959">
        <v>54</v>
      </c>
      <c r="E5959" t="s">
        <v>4590</v>
      </c>
      <c r="G5959" t="s">
        <v>4590</v>
      </c>
    </row>
    <row r="5960" spans="1:7">
      <c r="A5960" t="s">
        <v>300</v>
      </c>
      <c r="B5960">
        <v>2015</v>
      </c>
      <c r="C5960" t="b">
        <v>0</v>
      </c>
      <c r="D5960">
        <v>55</v>
      </c>
      <c r="E5960" t="s">
        <v>4590</v>
      </c>
      <c r="F5960" t="s">
        <v>8187</v>
      </c>
      <c r="G5960" t="s">
        <v>4590</v>
      </c>
    </row>
    <row r="5961" spans="1:7">
      <c r="A5961" t="s">
        <v>300</v>
      </c>
      <c r="B5961">
        <v>2015</v>
      </c>
      <c r="C5961" t="b">
        <v>0</v>
      </c>
      <c r="D5961">
        <v>56</v>
      </c>
      <c r="E5961" t="s">
        <v>4590</v>
      </c>
      <c r="G5961" t="s">
        <v>4590</v>
      </c>
    </row>
    <row r="5962" spans="1:7">
      <c r="A5962" t="s">
        <v>300</v>
      </c>
      <c r="B5962">
        <v>2015</v>
      </c>
      <c r="C5962" t="b">
        <v>0</v>
      </c>
      <c r="D5962">
        <v>57</v>
      </c>
      <c r="E5962" t="s">
        <v>4590</v>
      </c>
      <c r="G5962" t="s">
        <v>4590</v>
      </c>
    </row>
    <row r="5963" spans="1:7">
      <c r="A5963" t="s">
        <v>300</v>
      </c>
      <c r="B5963">
        <v>2015</v>
      </c>
      <c r="C5963" t="b">
        <v>0</v>
      </c>
      <c r="D5963">
        <v>58</v>
      </c>
      <c r="E5963" t="s">
        <v>4590</v>
      </c>
      <c r="G5963" t="s">
        <v>4590</v>
      </c>
    </row>
    <row r="5964" spans="1:7">
      <c r="A5964" t="s">
        <v>300</v>
      </c>
      <c r="B5964">
        <v>2015</v>
      </c>
      <c r="C5964" t="b">
        <v>0</v>
      </c>
      <c r="D5964">
        <v>59</v>
      </c>
      <c r="E5964" t="s">
        <v>4590</v>
      </c>
      <c r="F5964" t="s">
        <v>8188</v>
      </c>
      <c r="G5964" t="s">
        <v>4590</v>
      </c>
    </row>
    <row r="5965" spans="1:7">
      <c r="A5965" t="s">
        <v>300</v>
      </c>
      <c r="B5965">
        <v>2015</v>
      </c>
      <c r="C5965" t="b">
        <v>0</v>
      </c>
      <c r="D5965">
        <v>60</v>
      </c>
      <c r="E5965" t="s">
        <v>4590</v>
      </c>
      <c r="G5965" t="s">
        <v>4590</v>
      </c>
    </row>
    <row r="5966" spans="1:7">
      <c r="A5966" t="s">
        <v>300</v>
      </c>
      <c r="B5966">
        <v>2015</v>
      </c>
      <c r="C5966" t="b">
        <v>0</v>
      </c>
      <c r="D5966">
        <v>61</v>
      </c>
      <c r="E5966" t="s">
        <v>4590</v>
      </c>
      <c r="G5966" t="s">
        <v>4590</v>
      </c>
    </row>
    <row r="5967" spans="1:7">
      <c r="A5967" t="s">
        <v>300</v>
      </c>
      <c r="B5967">
        <v>2015</v>
      </c>
      <c r="C5967" t="b">
        <v>0</v>
      </c>
      <c r="D5967">
        <v>62</v>
      </c>
      <c r="E5967" t="s">
        <v>4590</v>
      </c>
      <c r="G5967" t="s">
        <v>4590</v>
      </c>
    </row>
    <row r="5968" spans="1:7">
      <c r="A5968" t="s">
        <v>300</v>
      </c>
      <c r="B5968">
        <v>2015</v>
      </c>
      <c r="C5968" t="b">
        <v>0</v>
      </c>
      <c r="D5968">
        <v>63</v>
      </c>
      <c r="E5968" t="s">
        <v>4590</v>
      </c>
      <c r="F5968" t="s">
        <v>8188</v>
      </c>
      <c r="G5968" t="s">
        <v>4590</v>
      </c>
    </row>
    <row r="5969" spans="1:7">
      <c r="A5969" t="s">
        <v>300</v>
      </c>
      <c r="B5969">
        <v>2015</v>
      </c>
      <c r="C5969" t="b">
        <v>0</v>
      </c>
      <c r="D5969">
        <v>64</v>
      </c>
      <c r="E5969" t="s">
        <v>4590</v>
      </c>
      <c r="G5969" t="s">
        <v>4590</v>
      </c>
    </row>
    <row r="5970" spans="1:7">
      <c r="A5970" t="s">
        <v>300</v>
      </c>
      <c r="B5970">
        <v>2015</v>
      </c>
      <c r="C5970" t="b">
        <v>0</v>
      </c>
      <c r="D5970">
        <v>65</v>
      </c>
      <c r="E5970" t="s">
        <v>4590</v>
      </c>
      <c r="G5970" t="s">
        <v>4590</v>
      </c>
    </row>
    <row r="5971" spans="1:7">
      <c r="A5971" t="s">
        <v>300</v>
      </c>
      <c r="B5971">
        <v>2015</v>
      </c>
      <c r="C5971" t="b">
        <v>0</v>
      </c>
      <c r="D5971">
        <v>66</v>
      </c>
      <c r="E5971" t="s">
        <v>4590</v>
      </c>
      <c r="G5971" t="s">
        <v>4590</v>
      </c>
    </row>
    <row r="5972" spans="1:7">
      <c r="A5972" t="s">
        <v>300</v>
      </c>
      <c r="B5972">
        <v>2015</v>
      </c>
      <c r="C5972" t="b">
        <v>0</v>
      </c>
      <c r="D5972">
        <v>67</v>
      </c>
      <c r="E5972" t="s">
        <v>4590</v>
      </c>
      <c r="G5972" t="s">
        <v>4590</v>
      </c>
    </row>
    <row r="5973" spans="1:7">
      <c r="A5973" t="s">
        <v>300</v>
      </c>
      <c r="B5973">
        <v>2015</v>
      </c>
      <c r="C5973" t="b">
        <v>0</v>
      </c>
      <c r="D5973">
        <v>68</v>
      </c>
      <c r="E5973" t="s">
        <v>4590</v>
      </c>
      <c r="G5973" t="s">
        <v>4590</v>
      </c>
    </row>
    <row r="5974" spans="1:7">
      <c r="A5974" t="s">
        <v>300</v>
      </c>
      <c r="B5974">
        <v>2015</v>
      </c>
      <c r="C5974" t="b">
        <v>0</v>
      </c>
      <c r="D5974">
        <v>69</v>
      </c>
      <c r="E5974" t="s">
        <v>4590</v>
      </c>
      <c r="G5974" t="s">
        <v>4590</v>
      </c>
    </row>
    <row r="5975" spans="1:7">
      <c r="A5975" t="s">
        <v>300</v>
      </c>
      <c r="B5975">
        <v>2015</v>
      </c>
      <c r="C5975" t="b">
        <v>0</v>
      </c>
      <c r="D5975">
        <v>70</v>
      </c>
      <c r="E5975" t="s">
        <v>4590</v>
      </c>
      <c r="G5975" t="s">
        <v>4590</v>
      </c>
    </row>
    <row r="5976" spans="1:7">
      <c r="A5976" t="s">
        <v>300</v>
      </c>
      <c r="B5976">
        <v>2015</v>
      </c>
      <c r="C5976" t="b">
        <v>0</v>
      </c>
      <c r="D5976">
        <v>71</v>
      </c>
      <c r="E5976" t="s">
        <v>4590</v>
      </c>
      <c r="G5976" t="s">
        <v>4590</v>
      </c>
    </row>
    <row r="5977" spans="1:7">
      <c r="A5977" t="s">
        <v>300</v>
      </c>
      <c r="B5977">
        <v>2015</v>
      </c>
      <c r="C5977" t="b">
        <v>0</v>
      </c>
      <c r="D5977">
        <v>72</v>
      </c>
      <c r="E5977" t="s">
        <v>4590</v>
      </c>
      <c r="G5977" t="s">
        <v>4590</v>
      </c>
    </row>
    <row r="5978" spans="1:7">
      <c r="A5978" t="s">
        <v>300</v>
      </c>
      <c r="B5978">
        <v>2015</v>
      </c>
      <c r="C5978" t="b">
        <v>0</v>
      </c>
      <c r="D5978">
        <v>73</v>
      </c>
      <c r="E5978" t="s">
        <v>4590</v>
      </c>
      <c r="G5978" t="s">
        <v>4590</v>
      </c>
    </row>
    <row r="5979" spans="1:7">
      <c r="A5979" t="s">
        <v>300</v>
      </c>
      <c r="B5979">
        <v>2016</v>
      </c>
      <c r="C5979" t="b">
        <v>0</v>
      </c>
      <c r="D5979">
        <v>1</v>
      </c>
      <c r="E5979" t="s">
        <v>4590</v>
      </c>
      <c r="G5979" t="s">
        <v>4590</v>
      </c>
    </row>
    <row r="5980" spans="1:7">
      <c r="A5980" t="s">
        <v>300</v>
      </c>
      <c r="B5980">
        <v>2016</v>
      </c>
      <c r="C5980" t="b">
        <v>0</v>
      </c>
      <c r="D5980">
        <v>2</v>
      </c>
      <c r="E5980" t="s">
        <v>4590</v>
      </c>
      <c r="G5980" t="s">
        <v>4590</v>
      </c>
    </row>
    <row r="5981" spans="1:7">
      <c r="A5981" t="s">
        <v>300</v>
      </c>
      <c r="B5981">
        <v>2016</v>
      </c>
      <c r="C5981" t="b">
        <v>0</v>
      </c>
      <c r="D5981">
        <v>3</v>
      </c>
      <c r="E5981" t="s">
        <v>4590</v>
      </c>
      <c r="G5981" t="s">
        <v>4590</v>
      </c>
    </row>
    <row r="5982" spans="1:7">
      <c r="A5982" t="s">
        <v>300</v>
      </c>
      <c r="B5982">
        <v>2016</v>
      </c>
      <c r="C5982" t="b">
        <v>0</v>
      </c>
      <c r="D5982">
        <v>4</v>
      </c>
      <c r="E5982" t="s">
        <v>4590</v>
      </c>
      <c r="G5982" t="s">
        <v>4590</v>
      </c>
    </row>
    <row r="5983" spans="1:7">
      <c r="A5983" t="s">
        <v>300</v>
      </c>
      <c r="B5983">
        <v>2016</v>
      </c>
      <c r="C5983" t="b">
        <v>0</v>
      </c>
      <c r="D5983">
        <v>5</v>
      </c>
      <c r="E5983" t="s">
        <v>4590</v>
      </c>
      <c r="G5983" t="s">
        <v>4590</v>
      </c>
    </row>
    <row r="5984" spans="1:7">
      <c r="A5984" t="s">
        <v>300</v>
      </c>
      <c r="B5984">
        <v>2016</v>
      </c>
      <c r="C5984" t="b">
        <v>0</v>
      </c>
      <c r="D5984">
        <v>6</v>
      </c>
      <c r="E5984" t="s">
        <v>4590</v>
      </c>
      <c r="G5984" t="s">
        <v>4590</v>
      </c>
    </row>
    <row r="5985" spans="1:7">
      <c r="A5985" t="s">
        <v>300</v>
      </c>
      <c r="B5985">
        <v>2016</v>
      </c>
      <c r="C5985" t="b">
        <v>0</v>
      </c>
      <c r="D5985">
        <v>7</v>
      </c>
      <c r="E5985" t="s">
        <v>4590</v>
      </c>
      <c r="G5985" t="s">
        <v>4590</v>
      </c>
    </row>
    <row r="5986" spans="1:7">
      <c r="A5986" t="s">
        <v>300</v>
      </c>
      <c r="B5986">
        <v>2016</v>
      </c>
      <c r="C5986" t="b">
        <v>0</v>
      </c>
      <c r="D5986">
        <v>8</v>
      </c>
      <c r="E5986" t="s">
        <v>4590</v>
      </c>
      <c r="G5986" t="s">
        <v>4590</v>
      </c>
    </row>
    <row r="5987" spans="1:7">
      <c r="A5987" t="s">
        <v>300</v>
      </c>
      <c r="B5987">
        <v>2016</v>
      </c>
      <c r="C5987" t="b">
        <v>0</v>
      </c>
      <c r="D5987">
        <v>9</v>
      </c>
      <c r="E5987" t="s">
        <v>4590</v>
      </c>
      <c r="G5987" t="s">
        <v>4590</v>
      </c>
    </row>
    <row r="5988" spans="1:7">
      <c r="A5988" t="s">
        <v>300</v>
      </c>
      <c r="B5988">
        <v>2016</v>
      </c>
      <c r="C5988" t="b">
        <v>0</v>
      </c>
      <c r="D5988">
        <v>10</v>
      </c>
      <c r="E5988" t="s">
        <v>4590</v>
      </c>
      <c r="G5988" t="s">
        <v>4590</v>
      </c>
    </row>
    <row r="5989" spans="1:7">
      <c r="A5989" t="s">
        <v>300</v>
      </c>
      <c r="B5989">
        <v>2016</v>
      </c>
      <c r="C5989" t="b">
        <v>0</v>
      </c>
      <c r="D5989">
        <v>11</v>
      </c>
      <c r="E5989" t="s">
        <v>4590</v>
      </c>
      <c r="G5989" t="s">
        <v>4590</v>
      </c>
    </row>
    <row r="5990" spans="1:7">
      <c r="A5990" t="s">
        <v>300</v>
      </c>
      <c r="B5990">
        <v>2016</v>
      </c>
      <c r="C5990" t="b">
        <v>0</v>
      </c>
      <c r="D5990">
        <v>12</v>
      </c>
      <c r="E5990" t="s">
        <v>4590</v>
      </c>
      <c r="G5990" t="s">
        <v>4590</v>
      </c>
    </row>
    <row r="5991" spans="1:7">
      <c r="A5991" t="s">
        <v>300</v>
      </c>
      <c r="B5991">
        <v>2016</v>
      </c>
      <c r="C5991" t="b">
        <v>0</v>
      </c>
      <c r="D5991">
        <v>13</v>
      </c>
      <c r="E5991" t="s">
        <v>4590</v>
      </c>
      <c r="G5991" t="s">
        <v>4590</v>
      </c>
    </row>
    <row r="5992" spans="1:7">
      <c r="A5992" t="s">
        <v>300</v>
      </c>
      <c r="B5992">
        <v>2016</v>
      </c>
      <c r="C5992" t="b">
        <v>0</v>
      </c>
      <c r="D5992">
        <v>14</v>
      </c>
      <c r="E5992" t="s">
        <v>4590</v>
      </c>
      <c r="G5992" t="s">
        <v>4590</v>
      </c>
    </row>
    <row r="5993" spans="1:7">
      <c r="A5993" t="s">
        <v>300</v>
      </c>
      <c r="B5993">
        <v>2016</v>
      </c>
      <c r="C5993" t="b">
        <v>0</v>
      </c>
      <c r="D5993">
        <v>15</v>
      </c>
      <c r="E5993" t="s">
        <v>4590</v>
      </c>
      <c r="G5993" t="s">
        <v>4590</v>
      </c>
    </row>
    <row r="5994" spans="1:7">
      <c r="A5994" t="s">
        <v>300</v>
      </c>
      <c r="B5994">
        <v>2016</v>
      </c>
      <c r="C5994" t="b">
        <v>0</v>
      </c>
      <c r="D5994">
        <v>16</v>
      </c>
      <c r="E5994" t="s">
        <v>4590</v>
      </c>
      <c r="F5994" t="s">
        <v>8182</v>
      </c>
      <c r="G5994" t="s">
        <v>4590</v>
      </c>
    </row>
    <row r="5995" spans="1:7">
      <c r="A5995" t="s">
        <v>300</v>
      </c>
      <c r="B5995">
        <v>2016</v>
      </c>
      <c r="C5995" t="b">
        <v>0</v>
      </c>
      <c r="D5995">
        <v>17</v>
      </c>
      <c r="E5995" t="s">
        <v>4590</v>
      </c>
      <c r="G5995" t="s">
        <v>4590</v>
      </c>
    </row>
    <row r="5996" spans="1:7">
      <c r="A5996" t="s">
        <v>300</v>
      </c>
      <c r="B5996">
        <v>2016</v>
      </c>
      <c r="C5996" t="b">
        <v>0</v>
      </c>
      <c r="D5996">
        <v>18</v>
      </c>
      <c r="E5996" t="s">
        <v>4590</v>
      </c>
      <c r="G5996" t="s">
        <v>4590</v>
      </c>
    </row>
    <row r="5997" spans="1:7">
      <c r="A5997" t="s">
        <v>300</v>
      </c>
      <c r="B5997">
        <v>2016</v>
      </c>
      <c r="C5997" t="b">
        <v>0</v>
      </c>
      <c r="D5997">
        <v>19</v>
      </c>
      <c r="E5997" t="s">
        <v>4590</v>
      </c>
      <c r="G5997" t="s">
        <v>4590</v>
      </c>
    </row>
    <row r="5998" spans="1:7">
      <c r="A5998" t="s">
        <v>300</v>
      </c>
      <c r="B5998">
        <v>2016</v>
      </c>
      <c r="C5998" t="b">
        <v>0</v>
      </c>
      <c r="D5998">
        <v>20</v>
      </c>
      <c r="E5998" t="s">
        <v>4590</v>
      </c>
      <c r="G5998" t="s">
        <v>4590</v>
      </c>
    </row>
    <row r="5999" spans="1:7">
      <c r="A5999" t="s">
        <v>300</v>
      </c>
      <c r="B5999">
        <v>2016</v>
      </c>
      <c r="C5999" t="b">
        <v>0</v>
      </c>
      <c r="D5999">
        <v>21</v>
      </c>
      <c r="E5999" t="s">
        <v>4590</v>
      </c>
      <c r="G5999" t="s">
        <v>4590</v>
      </c>
    </row>
    <row r="6000" spans="1:7">
      <c r="A6000" t="s">
        <v>300</v>
      </c>
      <c r="B6000">
        <v>2016</v>
      </c>
      <c r="C6000" t="b">
        <v>0</v>
      </c>
      <c r="D6000">
        <v>22</v>
      </c>
      <c r="E6000" t="s">
        <v>4590</v>
      </c>
      <c r="G6000" t="s">
        <v>4590</v>
      </c>
    </row>
    <row r="6001" spans="1:7">
      <c r="A6001" t="s">
        <v>300</v>
      </c>
      <c r="B6001">
        <v>2016</v>
      </c>
      <c r="C6001" t="b">
        <v>0</v>
      </c>
      <c r="D6001">
        <v>23</v>
      </c>
      <c r="E6001" t="s">
        <v>4590</v>
      </c>
      <c r="G6001" t="s">
        <v>4590</v>
      </c>
    </row>
    <row r="6002" spans="1:7">
      <c r="A6002" t="s">
        <v>300</v>
      </c>
      <c r="B6002">
        <v>2016</v>
      </c>
      <c r="C6002" t="b">
        <v>0</v>
      </c>
      <c r="D6002">
        <v>24</v>
      </c>
      <c r="E6002" t="s">
        <v>4590</v>
      </c>
      <c r="F6002" t="s">
        <v>8189</v>
      </c>
      <c r="G6002" t="s">
        <v>4590</v>
      </c>
    </row>
    <row r="6003" spans="1:7">
      <c r="A6003" t="s">
        <v>300</v>
      </c>
      <c r="B6003">
        <v>2016</v>
      </c>
      <c r="C6003" t="b">
        <v>0</v>
      </c>
      <c r="D6003">
        <v>25</v>
      </c>
      <c r="E6003" t="s">
        <v>4590</v>
      </c>
      <c r="G6003" t="s">
        <v>4590</v>
      </c>
    </row>
    <row r="6004" spans="1:7">
      <c r="A6004" t="s">
        <v>300</v>
      </c>
      <c r="B6004">
        <v>2016</v>
      </c>
      <c r="C6004" t="b">
        <v>0</v>
      </c>
      <c r="D6004">
        <v>26</v>
      </c>
      <c r="E6004" t="s">
        <v>4590</v>
      </c>
      <c r="G6004" t="s">
        <v>4590</v>
      </c>
    </row>
    <row r="6005" spans="1:7">
      <c r="A6005" t="s">
        <v>300</v>
      </c>
      <c r="B6005">
        <v>2016</v>
      </c>
      <c r="C6005" t="b">
        <v>0</v>
      </c>
      <c r="D6005">
        <v>27</v>
      </c>
      <c r="E6005" t="s">
        <v>4590</v>
      </c>
      <c r="F6005" t="s">
        <v>8183</v>
      </c>
      <c r="G6005" t="s">
        <v>4590</v>
      </c>
    </row>
    <row r="6006" spans="1:7">
      <c r="A6006" t="s">
        <v>300</v>
      </c>
      <c r="B6006">
        <v>2016</v>
      </c>
      <c r="C6006" t="b">
        <v>0</v>
      </c>
      <c r="D6006">
        <v>28</v>
      </c>
      <c r="E6006" t="s">
        <v>4590</v>
      </c>
      <c r="F6006" t="s">
        <v>4747</v>
      </c>
      <c r="G6006" t="s">
        <v>4590</v>
      </c>
    </row>
    <row r="6007" spans="1:7">
      <c r="A6007" t="s">
        <v>300</v>
      </c>
      <c r="B6007">
        <v>2016</v>
      </c>
      <c r="C6007" t="b">
        <v>0</v>
      </c>
      <c r="D6007">
        <v>29</v>
      </c>
      <c r="E6007" t="s">
        <v>4590</v>
      </c>
      <c r="G6007" t="s">
        <v>4590</v>
      </c>
    </row>
    <row r="6008" spans="1:7">
      <c r="A6008" t="s">
        <v>300</v>
      </c>
      <c r="B6008">
        <v>2016</v>
      </c>
      <c r="C6008" t="b">
        <v>0</v>
      </c>
      <c r="D6008">
        <v>30</v>
      </c>
      <c r="E6008" t="s">
        <v>4590</v>
      </c>
      <c r="G6008" t="s">
        <v>4590</v>
      </c>
    </row>
    <row r="6009" spans="1:7">
      <c r="A6009" t="s">
        <v>300</v>
      </c>
      <c r="B6009">
        <v>2016</v>
      </c>
      <c r="C6009" t="b">
        <v>0</v>
      </c>
      <c r="D6009">
        <v>31</v>
      </c>
      <c r="E6009" t="s">
        <v>4590</v>
      </c>
      <c r="G6009" t="s">
        <v>4590</v>
      </c>
    </row>
    <row r="6010" spans="1:7">
      <c r="A6010" t="s">
        <v>300</v>
      </c>
      <c r="B6010">
        <v>2016</v>
      </c>
      <c r="C6010" t="b">
        <v>0</v>
      </c>
      <c r="D6010">
        <v>32</v>
      </c>
      <c r="E6010" t="s">
        <v>4590</v>
      </c>
      <c r="G6010" t="s">
        <v>4590</v>
      </c>
    </row>
    <row r="6011" spans="1:7">
      <c r="A6011" t="s">
        <v>300</v>
      </c>
      <c r="B6011">
        <v>2016</v>
      </c>
      <c r="C6011" t="b">
        <v>0</v>
      </c>
      <c r="D6011">
        <v>33</v>
      </c>
      <c r="E6011" t="s">
        <v>4590</v>
      </c>
      <c r="G6011" t="s">
        <v>4590</v>
      </c>
    </row>
    <row r="6012" spans="1:7">
      <c r="A6012" t="s">
        <v>300</v>
      </c>
      <c r="B6012">
        <v>2016</v>
      </c>
      <c r="C6012" t="b">
        <v>0</v>
      </c>
      <c r="D6012">
        <v>34</v>
      </c>
      <c r="E6012" t="s">
        <v>4590</v>
      </c>
      <c r="G6012" t="s">
        <v>4590</v>
      </c>
    </row>
    <row r="6013" spans="1:7">
      <c r="A6013" t="s">
        <v>300</v>
      </c>
      <c r="B6013">
        <v>2016</v>
      </c>
      <c r="C6013" t="b">
        <v>0</v>
      </c>
      <c r="D6013">
        <v>35</v>
      </c>
      <c r="E6013" t="s">
        <v>4590</v>
      </c>
      <c r="G6013" t="s">
        <v>4590</v>
      </c>
    </row>
    <row r="6014" spans="1:7">
      <c r="A6014" t="s">
        <v>300</v>
      </c>
      <c r="B6014">
        <v>2016</v>
      </c>
      <c r="C6014" t="b">
        <v>0</v>
      </c>
      <c r="D6014">
        <v>36</v>
      </c>
      <c r="E6014" t="s">
        <v>4590</v>
      </c>
      <c r="G6014" t="s">
        <v>4590</v>
      </c>
    </row>
    <row r="6015" spans="1:7">
      <c r="A6015" t="s">
        <v>300</v>
      </c>
      <c r="B6015">
        <v>2016</v>
      </c>
      <c r="C6015" t="b">
        <v>0</v>
      </c>
      <c r="D6015">
        <v>37</v>
      </c>
      <c r="E6015" t="s">
        <v>4590</v>
      </c>
      <c r="G6015" t="s">
        <v>4590</v>
      </c>
    </row>
    <row r="6016" spans="1:7">
      <c r="A6016" t="s">
        <v>300</v>
      </c>
      <c r="B6016">
        <v>2016</v>
      </c>
      <c r="C6016" t="b">
        <v>0</v>
      </c>
      <c r="D6016">
        <v>38</v>
      </c>
      <c r="E6016" t="s">
        <v>4590</v>
      </c>
      <c r="G6016" t="s">
        <v>4590</v>
      </c>
    </row>
    <row r="6017" spans="1:7">
      <c r="A6017" t="s">
        <v>300</v>
      </c>
      <c r="B6017">
        <v>2016</v>
      </c>
      <c r="C6017" t="b">
        <v>0</v>
      </c>
      <c r="D6017">
        <v>39</v>
      </c>
      <c r="E6017" t="s">
        <v>4590</v>
      </c>
      <c r="G6017" t="s">
        <v>4590</v>
      </c>
    </row>
    <row r="6018" spans="1:7">
      <c r="A6018" t="s">
        <v>300</v>
      </c>
      <c r="B6018">
        <v>2016</v>
      </c>
      <c r="C6018" t="b">
        <v>0</v>
      </c>
      <c r="D6018">
        <v>40</v>
      </c>
      <c r="E6018" t="s">
        <v>4590</v>
      </c>
      <c r="G6018" t="s">
        <v>4590</v>
      </c>
    </row>
    <row r="6019" spans="1:7">
      <c r="A6019" t="s">
        <v>300</v>
      </c>
      <c r="B6019">
        <v>2016</v>
      </c>
      <c r="C6019" t="b">
        <v>0</v>
      </c>
      <c r="D6019">
        <v>41</v>
      </c>
      <c r="E6019" t="s">
        <v>4590</v>
      </c>
      <c r="G6019" t="s">
        <v>4590</v>
      </c>
    </row>
    <row r="6020" spans="1:7">
      <c r="A6020" t="s">
        <v>300</v>
      </c>
      <c r="B6020">
        <v>2016</v>
      </c>
      <c r="C6020" t="b">
        <v>0</v>
      </c>
      <c r="D6020">
        <v>42</v>
      </c>
      <c r="E6020" t="s">
        <v>4590</v>
      </c>
      <c r="F6020" t="s">
        <v>8190</v>
      </c>
      <c r="G6020" t="s">
        <v>4590</v>
      </c>
    </row>
    <row r="6021" spans="1:7">
      <c r="A6021" t="s">
        <v>300</v>
      </c>
      <c r="B6021">
        <v>2016</v>
      </c>
      <c r="C6021" t="b">
        <v>0</v>
      </c>
      <c r="D6021">
        <v>43</v>
      </c>
      <c r="E6021" t="s">
        <v>4590</v>
      </c>
      <c r="G6021" t="s">
        <v>4590</v>
      </c>
    </row>
    <row r="6022" spans="1:7">
      <c r="A6022" t="s">
        <v>300</v>
      </c>
      <c r="B6022">
        <v>2016</v>
      </c>
      <c r="C6022" t="b">
        <v>0</v>
      </c>
      <c r="D6022">
        <v>44</v>
      </c>
      <c r="E6022" t="s">
        <v>4590</v>
      </c>
      <c r="G6022" t="s">
        <v>4590</v>
      </c>
    </row>
    <row r="6023" spans="1:7">
      <c r="A6023" t="s">
        <v>300</v>
      </c>
      <c r="B6023">
        <v>2016</v>
      </c>
      <c r="C6023" t="b">
        <v>0</v>
      </c>
      <c r="D6023">
        <v>45</v>
      </c>
      <c r="E6023" t="s">
        <v>4590</v>
      </c>
      <c r="G6023" t="s">
        <v>4590</v>
      </c>
    </row>
    <row r="6024" spans="1:7">
      <c r="A6024" t="s">
        <v>300</v>
      </c>
      <c r="B6024">
        <v>2016</v>
      </c>
      <c r="C6024" t="b">
        <v>0</v>
      </c>
      <c r="D6024">
        <v>46</v>
      </c>
      <c r="E6024" t="s">
        <v>4590</v>
      </c>
      <c r="F6024" t="s">
        <v>8191</v>
      </c>
      <c r="G6024" t="s">
        <v>4590</v>
      </c>
    </row>
    <row r="6025" spans="1:7">
      <c r="A6025" t="s">
        <v>300</v>
      </c>
      <c r="B6025">
        <v>2016</v>
      </c>
      <c r="C6025" t="b">
        <v>0</v>
      </c>
      <c r="D6025">
        <v>47</v>
      </c>
      <c r="E6025" t="s">
        <v>4590</v>
      </c>
      <c r="G6025" t="s">
        <v>4590</v>
      </c>
    </row>
    <row r="6026" spans="1:7">
      <c r="A6026" t="s">
        <v>300</v>
      </c>
      <c r="B6026">
        <v>2016</v>
      </c>
      <c r="C6026" t="b">
        <v>0</v>
      </c>
      <c r="D6026">
        <v>48</v>
      </c>
      <c r="E6026" t="s">
        <v>4590</v>
      </c>
      <c r="G6026" t="s">
        <v>4590</v>
      </c>
    </row>
    <row r="6027" spans="1:7">
      <c r="A6027" t="s">
        <v>300</v>
      </c>
      <c r="B6027">
        <v>2016</v>
      </c>
      <c r="C6027" t="b">
        <v>0</v>
      </c>
      <c r="D6027">
        <v>49</v>
      </c>
      <c r="E6027" t="s">
        <v>4590</v>
      </c>
      <c r="G6027" t="s">
        <v>4590</v>
      </c>
    </row>
    <row r="6028" spans="1:7">
      <c r="A6028" t="s">
        <v>300</v>
      </c>
      <c r="B6028">
        <v>2016</v>
      </c>
      <c r="C6028" t="b">
        <v>0</v>
      </c>
      <c r="D6028">
        <v>50</v>
      </c>
      <c r="E6028" t="s">
        <v>4590</v>
      </c>
      <c r="G6028" t="s">
        <v>4590</v>
      </c>
    </row>
    <row r="6029" spans="1:7">
      <c r="A6029" t="s">
        <v>300</v>
      </c>
      <c r="B6029">
        <v>2016</v>
      </c>
      <c r="C6029" t="b">
        <v>0</v>
      </c>
      <c r="D6029">
        <v>51</v>
      </c>
      <c r="E6029" t="s">
        <v>4590</v>
      </c>
      <c r="G6029" t="s">
        <v>4590</v>
      </c>
    </row>
    <row r="6030" spans="1:7">
      <c r="A6030" t="s">
        <v>300</v>
      </c>
      <c r="B6030">
        <v>2016</v>
      </c>
      <c r="C6030" t="b">
        <v>0</v>
      </c>
      <c r="D6030">
        <v>52</v>
      </c>
      <c r="E6030" t="s">
        <v>4590</v>
      </c>
      <c r="G6030" t="s">
        <v>4590</v>
      </c>
    </row>
    <row r="6031" spans="1:7">
      <c r="A6031" t="s">
        <v>300</v>
      </c>
      <c r="B6031">
        <v>2016</v>
      </c>
      <c r="C6031" t="b">
        <v>0</v>
      </c>
      <c r="D6031">
        <v>53</v>
      </c>
      <c r="E6031" t="s">
        <v>4590</v>
      </c>
      <c r="G6031" t="s">
        <v>4590</v>
      </c>
    </row>
    <row r="6032" spans="1:7">
      <c r="A6032" t="s">
        <v>300</v>
      </c>
      <c r="B6032">
        <v>2016</v>
      </c>
      <c r="C6032" t="b">
        <v>0</v>
      </c>
      <c r="D6032">
        <v>54</v>
      </c>
      <c r="E6032" t="s">
        <v>4590</v>
      </c>
      <c r="G6032" t="s">
        <v>4590</v>
      </c>
    </row>
    <row r="6033" spans="1:7">
      <c r="A6033" t="s">
        <v>300</v>
      </c>
      <c r="B6033">
        <v>2016</v>
      </c>
      <c r="C6033" t="b">
        <v>0</v>
      </c>
      <c r="D6033">
        <v>55</v>
      </c>
      <c r="E6033" t="s">
        <v>4590</v>
      </c>
      <c r="F6033" t="s">
        <v>8192</v>
      </c>
      <c r="G6033" t="s">
        <v>4590</v>
      </c>
    </row>
    <row r="6034" spans="1:7">
      <c r="A6034" t="s">
        <v>300</v>
      </c>
      <c r="B6034">
        <v>2016</v>
      </c>
      <c r="C6034" t="b">
        <v>0</v>
      </c>
      <c r="D6034">
        <v>56</v>
      </c>
      <c r="E6034" t="s">
        <v>4590</v>
      </c>
      <c r="G6034" t="s">
        <v>4590</v>
      </c>
    </row>
    <row r="6035" spans="1:7">
      <c r="A6035" t="s">
        <v>300</v>
      </c>
      <c r="B6035">
        <v>2016</v>
      </c>
      <c r="C6035" t="b">
        <v>0</v>
      </c>
      <c r="D6035">
        <v>57</v>
      </c>
      <c r="E6035" t="s">
        <v>4590</v>
      </c>
      <c r="G6035" t="s">
        <v>4590</v>
      </c>
    </row>
    <row r="6036" spans="1:7">
      <c r="A6036" t="s">
        <v>300</v>
      </c>
      <c r="B6036">
        <v>2016</v>
      </c>
      <c r="C6036" t="b">
        <v>0</v>
      </c>
      <c r="D6036">
        <v>58</v>
      </c>
      <c r="E6036" t="s">
        <v>4590</v>
      </c>
      <c r="G6036" t="s">
        <v>4590</v>
      </c>
    </row>
    <row r="6037" spans="1:7">
      <c r="A6037" t="s">
        <v>300</v>
      </c>
      <c r="B6037">
        <v>2016</v>
      </c>
      <c r="C6037" t="b">
        <v>0</v>
      </c>
      <c r="D6037">
        <v>59</v>
      </c>
      <c r="E6037" t="s">
        <v>4590</v>
      </c>
      <c r="F6037" t="s">
        <v>8188</v>
      </c>
      <c r="G6037" t="s">
        <v>4590</v>
      </c>
    </row>
    <row r="6038" spans="1:7">
      <c r="A6038" t="s">
        <v>300</v>
      </c>
      <c r="B6038">
        <v>2016</v>
      </c>
      <c r="C6038" t="b">
        <v>0</v>
      </c>
      <c r="D6038">
        <v>60</v>
      </c>
      <c r="E6038" t="s">
        <v>4590</v>
      </c>
      <c r="G6038" t="s">
        <v>4590</v>
      </c>
    </row>
    <row r="6039" spans="1:7">
      <c r="A6039" t="s">
        <v>300</v>
      </c>
      <c r="B6039">
        <v>2016</v>
      </c>
      <c r="C6039" t="b">
        <v>0</v>
      </c>
      <c r="D6039">
        <v>61</v>
      </c>
      <c r="E6039" t="s">
        <v>4590</v>
      </c>
      <c r="G6039" t="s">
        <v>4590</v>
      </c>
    </row>
    <row r="6040" spans="1:7">
      <c r="A6040" t="s">
        <v>300</v>
      </c>
      <c r="B6040">
        <v>2016</v>
      </c>
      <c r="C6040" t="b">
        <v>0</v>
      </c>
      <c r="D6040">
        <v>62</v>
      </c>
      <c r="E6040" t="s">
        <v>4590</v>
      </c>
      <c r="G6040" t="s">
        <v>4590</v>
      </c>
    </row>
    <row r="6041" spans="1:7">
      <c r="A6041" t="s">
        <v>300</v>
      </c>
      <c r="B6041">
        <v>2016</v>
      </c>
      <c r="C6041" t="b">
        <v>0</v>
      </c>
      <c r="D6041">
        <v>63</v>
      </c>
      <c r="E6041" t="s">
        <v>4590</v>
      </c>
      <c r="F6041" t="s">
        <v>8188</v>
      </c>
      <c r="G6041" t="s">
        <v>4590</v>
      </c>
    </row>
    <row r="6042" spans="1:7">
      <c r="A6042" t="s">
        <v>300</v>
      </c>
      <c r="B6042">
        <v>2016</v>
      </c>
      <c r="C6042" t="b">
        <v>0</v>
      </c>
      <c r="D6042">
        <v>64</v>
      </c>
      <c r="E6042" t="s">
        <v>4590</v>
      </c>
      <c r="G6042" t="s">
        <v>4590</v>
      </c>
    </row>
    <row r="6043" spans="1:7">
      <c r="A6043" t="s">
        <v>300</v>
      </c>
      <c r="B6043">
        <v>2016</v>
      </c>
      <c r="C6043" t="b">
        <v>0</v>
      </c>
      <c r="D6043">
        <v>65</v>
      </c>
      <c r="E6043" t="s">
        <v>4590</v>
      </c>
      <c r="G6043" t="s">
        <v>4590</v>
      </c>
    </row>
    <row r="6044" spans="1:7">
      <c r="A6044" t="s">
        <v>300</v>
      </c>
      <c r="B6044">
        <v>2016</v>
      </c>
      <c r="C6044" t="b">
        <v>0</v>
      </c>
      <c r="D6044">
        <v>66</v>
      </c>
      <c r="E6044" t="s">
        <v>4590</v>
      </c>
      <c r="G6044" t="s">
        <v>4590</v>
      </c>
    </row>
    <row r="6045" spans="1:7">
      <c r="A6045" t="s">
        <v>300</v>
      </c>
      <c r="B6045">
        <v>2016</v>
      </c>
      <c r="C6045" t="b">
        <v>0</v>
      </c>
      <c r="D6045">
        <v>67</v>
      </c>
      <c r="E6045" t="s">
        <v>4590</v>
      </c>
      <c r="G6045" t="s">
        <v>4590</v>
      </c>
    </row>
    <row r="6046" spans="1:7">
      <c r="A6046" t="s">
        <v>300</v>
      </c>
      <c r="B6046">
        <v>2016</v>
      </c>
      <c r="C6046" t="b">
        <v>0</v>
      </c>
      <c r="D6046">
        <v>68</v>
      </c>
      <c r="E6046" t="s">
        <v>4590</v>
      </c>
      <c r="G6046" t="s">
        <v>4590</v>
      </c>
    </row>
    <row r="6047" spans="1:7">
      <c r="A6047" t="s">
        <v>300</v>
      </c>
      <c r="B6047">
        <v>2016</v>
      </c>
      <c r="C6047" t="b">
        <v>0</v>
      </c>
      <c r="D6047">
        <v>69</v>
      </c>
      <c r="E6047" t="s">
        <v>4590</v>
      </c>
      <c r="G6047" t="s">
        <v>4590</v>
      </c>
    </row>
    <row r="6048" spans="1:7">
      <c r="A6048" t="s">
        <v>300</v>
      </c>
      <c r="B6048">
        <v>2016</v>
      </c>
      <c r="C6048" t="b">
        <v>0</v>
      </c>
      <c r="D6048">
        <v>70</v>
      </c>
      <c r="E6048" t="s">
        <v>4590</v>
      </c>
      <c r="G6048" t="s">
        <v>4590</v>
      </c>
    </row>
    <row r="6049" spans="1:7">
      <c r="A6049" t="s">
        <v>300</v>
      </c>
      <c r="B6049">
        <v>2016</v>
      </c>
      <c r="C6049" t="b">
        <v>0</v>
      </c>
      <c r="D6049">
        <v>71</v>
      </c>
      <c r="E6049" t="s">
        <v>4590</v>
      </c>
      <c r="G6049" t="s">
        <v>4590</v>
      </c>
    </row>
    <row r="6050" spans="1:7">
      <c r="A6050" t="s">
        <v>300</v>
      </c>
      <c r="B6050">
        <v>2016</v>
      </c>
      <c r="C6050" t="b">
        <v>0</v>
      </c>
      <c r="D6050">
        <v>72</v>
      </c>
      <c r="E6050" t="s">
        <v>4590</v>
      </c>
      <c r="G6050" t="s">
        <v>4590</v>
      </c>
    </row>
    <row r="6051" spans="1:7">
      <c r="A6051" t="s">
        <v>300</v>
      </c>
      <c r="B6051">
        <v>2016</v>
      </c>
      <c r="C6051" t="b">
        <v>0</v>
      </c>
      <c r="D6051">
        <v>73</v>
      </c>
      <c r="E6051" t="s">
        <v>4590</v>
      </c>
      <c r="G6051" t="s">
        <v>4590</v>
      </c>
    </row>
    <row r="6052" spans="1:7">
      <c r="A6052" t="s">
        <v>311</v>
      </c>
      <c r="B6052">
        <v>2013</v>
      </c>
      <c r="C6052" t="b">
        <v>0</v>
      </c>
      <c r="D6052">
        <v>1</v>
      </c>
      <c r="E6052" t="s">
        <v>4590</v>
      </c>
      <c r="G6052" t="s">
        <v>4590</v>
      </c>
    </row>
    <row r="6053" spans="1:7">
      <c r="A6053" t="s">
        <v>311</v>
      </c>
      <c r="B6053">
        <v>2013</v>
      </c>
      <c r="C6053" t="b">
        <v>0</v>
      </c>
      <c r="D6053">
        <v>2</v>
      </c>
      <c r="E6053" t="s">
        <v>4590</v>
      </c>
      <c r="G6053" t="s">
        <v>4590</v>
      </c>
    </row>
    <row r="6054" spans="1:7">
      <c r="A6054" t="s">
        <v>311</v>
      </c>
      <c r="B6054">
        <v>2013</v>
      </c>
      <c r="C6054" t="b">
        <v>0</v>
      </c>
      <c r="D6054">
        <v>3</v>
      </c>
      <c r="E6054" t="s">
        <v>4590</v>
      </c>
      <c r="F6054" t="s">
        <v>8193</v>
      </c>
      <c r="G6054" t="s">
        <v>4590</v>
      </c>
    </row>
    <row r="6055" spans="1:7">
      <c r="A6055" t="s">
        <v>311</v>
      </c>
      <c r="B6055">
        <v>2013</v>
      </c>
      <c r="C6055" t="b">
        <v>0</v>
      </c>
      <c r="D6055">
        <v>4</v>
      </c>
      <c r="E6055" t="s">
        <v>4590</v>
      </c>
      <c r="G6055" t="s">
        <v>4590</v>
      </c>
    </row>
    <row r="6056" spans="1:7">
      <c r="A6056" t="s">
        <v>311</v>
      </c>
      <c r="B6056">
        <v>2013</v>
      </c>
      <c r="C6056" t="b">
        <v>0</v>
      </c>
      <c r="D6056">
        <v>5</v>
      </c>
      <c r="E6056" t="s">
        <v>4590</v>
      </c>
      <c r="F6056" t="s">
        <v>8194</v>
      </c>
      <c r="G6056" t="s">
        <v>4590</v>
      </c>
    </row>
    <row r="6057" spans="1:7">
      <c r="A6057" t="s">
        <v>311</v>
      </c>
      <c r="B6057">
        <v>2013</v>
      </c>
      <c r="C6057" t="b">
        <v>0</v>
      </c>
      <c r="D6057">
        <v>6</v>
      </c>
      <c r="E6057" t="s">
        <v>4590</v>
      </c>
      <c r="F6057" t="s">
        <v>8195</v>
      </c>
      <c r="G6057" t="s">
        <v>4590</v>
      </c>
    </row>
    <row r="6058" spans="1:7">
      <c r="A6058" t="s">
        <v>311</v>
      </c>
      <c r="B6058">
        <v>2013</v>
      </c>
      <c r="C6058" t="b">
        <v>0</v>
      </c>
      <c r="D6058">
        <v>7</v>
      </c>
      <c r="E6058" t="s">
        <v>4590</v>
      </c>
      <c r="G6058" t="s">
        <v>4590</v>
      </c>
    </row>
    <row r="6059" spans="1:7">
      <c r="A6059" t="s">
        <v>311</v>
      </c>
      <c r="B6059">
        <v>2013</v>
      </c>
      <c r="C6059" t="b">
        <v>0</v>
      </c>
      <c r="D6059">
        <v>8</v>
      </c>
      <c r="E6059" t="s">
        <v>4590</v>
      </c>
      <c r="G6059" t="s">
        <v>4590</v>
      </c>
    </row>
    <row r="6060" spans="1:7">
      <c r="A6060" t="s">
        <v>311</v>
      </c>
      <c r="B6060">
        <v>2013</v>
      </c>
      <c r="C6060" t="b">
        <v>0</v>
      </c>
      <c r="D6060">
        <v>9</v>
      </c>
      <c r="E6060" t="s">
        <v>4590</v>
      </c>
      <c r="G6060" t="s">
        <v>4590</v>
      </c>
    </row>
    <row r="6061" spans="1:7">
      <c r="A6061" t="s">
        <v>311</v>
      </c>
      <c r="B6061">
        <v>2013</v>
      </c>
      <c r="C6061" t="b">
        <v>0</v>
      </c>
      <c r="D6061">
        <v>10</v>
      </c>
      <c r="E6061" t="s">
        <v>4590</v>
      </c>
      <c r="F6061" t="s">
        <v>4753</v>
      </c>
      <c r="G6061" t="s">
        <v>4590</v>
      </c>
    </row>
    <row r="6062" spans="1:7">
      <c r="A6062" t="s">
        <v>311</v>
      </c>
      <c r="B6062">
        <v>2013</v>
      </c>
      <c r="C6062" t="b">
        <v>0</v>
      </c>
      <c r="D6062">
        <v>11</v>
      </c>
      <c r="E6062" t="s">
        <v>4590</v>
      </c>
      <c r="G6062" t="s">
        <v>4590</v>
      </c>
    </row>
    <row r="6063" spans="1:7">
      <c r="A6063" t="s">
        <v>311</v>
      </c>
      <c r="B6063">
        <v>2013</v>
      </c>
      <c r="C6063" t="b">
        <v>0</v>
      </c>
      <c r="D6063">
        <v>12</v>
      </c>
      <c r="E6063" t="s">
        <v>4590</v>
      </c>
      <c r="G6063" t="s">
        <v>4590</v>
      </c>
    </row>
    <row r="6064" spans="1:7">
      <c r="A6064" t="s">
        <v>311</v>
      </c>
      <c r="B6064">
        <v>2013</v>
      </c>
      <c r="C6064" t="b">
        <v>0</v>
      </c>
      <c r="D6064">
        <v>13</v>
      </c>
      <c r="E6064" t="s">
        <v>4590</v>
      </c>
      <c r="G6064" t="s">
        <v>4590</v>
      </c>
    </row>
    <row r="6065" spans="1:7">
      <c r="A6065" t="s">
        <v>311</v>
      </c>
      <c r="B6065">
        <v>2014</v>
      </c>
      <c r="C6065" t="b">
        <v>0</v>
      </c>
      <c r="D6065">
        <v>1</v>
      </c>
      <c r="E6065" t="s">
        <v>4590</v>
      </c>
      <c r="F6065" t="s">
        <v>8196</v>
      </c>
      <c r="G6065" t="s">
        <v>4590</v>
      </c>
    </row>
    <row r="6066" spans="1:7">
      <c r="A6066" t="s">
        <v>311</v>
      </c>
      <c r="B6066">
        <v>2014</v>
      </c>
      <c r="C6066" t="b">
        <v>0</v>
      </c>
      <c r="D6066">
        <v>2</v>
      </c>
      <c r="E6066" t="s">
        <v>4590</v>
      </c>
      <c r="G6066" t="s">
        <v>4590</v>
      </c>
    </row>
    <row r="6067" spans="1:7">
      <c r="A6067" t="s">
        <v>311</v>
      </c>
      <c r="B6067">
        <v>2014</v>
      </c>
      <c r="C6067" t="b">
        <v>0</v>
      </c>
      <c r="D6067">
        <v>3</v>
      </c>
      <c r="E6067" t="s">
        <v>4590</v>
      </c>
      <c r="G6067" t="s">
        <v>4590</v>
      </c>
    </row>
    <row r="6068" spans="1:7">
      <c r="A6068" t="s">
        <v>311</v>
      </c>
      <c r="B6068">
        <v>2014</v>
      </c>
      <c r="C6068" t="b">
        <v>0</v>
      </c>
      <c r="D6068">
        <v>4</v>
      </c>
      <c r="E6068" t="s">
        <v>4590</v>
      </c>
      <c r="G6068" t="s">
        <v>4590</v>
      </c>
    </row>
    <row r="6069" spans="1:7">
      <c r="A6069" t="s">
        <v>311</v>
      </c>
      <c r="B6069">
        <v>2014</v>
      </c>
      <c r="C6069" t="b">
        <v>0</v>
      </c>
      <c r="D6069">
        <v>5</v>
      </c>
      <c r="E6069" t="s">
        <v>4590</v>
      </c>
      <c r="G6069" t="s">
        <v>4590</v>
      </c>
    </row>
    <row r="6070" spans="1:7">
      <c r="A6070" t="s">
        <v>311</v>
      </c>
      <c r="B6070">
        <v>2014</v>
      </c>
      <c r="C6070" t="b">
        <v>0</v>
      </c>
      <c r="D6070">
        <v>6</v>
      </c>
      <c r="E6070" t="s">
        <v>4590</v>
      </c>
      <c r="G6070" t="s">
        <v>4590</v>
      </c>
    </row>
    <row r="6071" spans="1:7">
      <c r="A6071" t="s">
        <v>311</v>
      </c>
      <c r="B6071">
        <v>2014</v>
      </c>
      <c r="C6071" t="b">
        <v>0</v>
      </c>
      <c r="D6071">
        <v>7</v>
      </c>
      <c r="E6071" t="s">
        <v>4590</v>
      </c>
      <c r="G6071" t="s">
        <v>4590</v>
      </c>
    </row>
    <row r="6072" spans="1:7">
      <c r="A6072" t="s">
        <v>311</v>
      </c>
      <c r="B6072">
        <v>2014</v>
      </c>
      <c r="C6072" t="b">
        <v>0</v>
      </c>
      <c r="D6072">
        <v>8</v>
      </c>
      <c r="E6072" t="s">
        <v>4590</v>
      </c>
      <c r="G6072" t="s">
        <v>4590</v>
      </c>
    </row>
    <row r="6073" spans="1:7">
      <c r="A6073" t="s">
        <v>311</v>
      </c>
      <c r="B6073">
        <v>2014</v>
      </c>
      <c r="C6073" t="b">
        <v>0</v>
      </c>
      <c r="D6073">
        <v>9</v>
      </c>
      <c r="E6073" t="s">
        <v>4590</v>
      </c>
      <c r="G6073" t="s">
        <v>4590</v>
      </c>
    </row>
    <row r="6074" spans="1:7">
      <c r="A6074" t="s">
        <v>311</v>
      </c>
      <c r="B6074">
        <v>2014</v>
      </c>
      <c r="C6074" t="b">
        <v>0</v>
      </c>
      <c r="D6074">
        <v>10</v>
      </c>
      <c r="E6074" t="s">
        <v>4590</v>
      </c>
      <c r="G6074" t="s">
        <v>4590</v>
      </c>
    </row>
    <row r="6075" spans="1:7">
      <c r="A6075" t="s">
        <v>311</v>
      </c>
      <c r="B6075">
        <v>2014</v>
      </c>
      <c r="C6075" t="b">
        <v>0</v>
      </c>
      <c r="D6075">
        <v>11</v>
      </c>
      <c r="E6075" t="s">
        <v>4590</v>
      </c>
      <c r="G6075" t="s">
        <v>4590</v>
      </c>
    </row>
    <row r="6076" spans="1:7">
      <c r="A6076" t="s">
        <v>311</v>
      </c>
      <c r="B6076">
        <v>2014</v>
      </c>
      <c r="C6076" t="b">
        <v>0</v>
      </c>
      <c r="D6076">
        <v>12</v>
      </c>
      <c r="E6076" t="s">
        <v>4590</v>
      </c>
      <c r="G6076" t="s">
        <v>4590</v>
      </c>
    </row>
    <row r="6077" spans="1:7">
      <c r="A6077" t="s">
        <v>311</v>
      </c>
      <c r="B6077">
        <v>2014</v>
      </c>
      <c r="C6077" t="b">
        <v>0</v>
      </c>
      <c r="D6077">
        <v>13</v>
      </c>
      <c r="E6077" t="s">
        <v>4590</v>
      </c>
      <c r="G6077" t="s">
        <v>4590</v>
      </c>
    </row>
    <row r="6078" spans="1:7">
      <c r="A6078" t="s">
        <v>311</v>
      </c>
      <c r="B6078">
        <v>2014</v>
      </c>
      <c r="C6078" t="b">
        <v>0</v>
      </c>
      <c r="D6078">
        <v>14</v>
      </c>
      <c r="E6078" t="s">
        <v>4590</v>
      </c>
      <c r="G6078" t="s">
        <v>4590</v>
      </c>
    </row>
    <row r="6079" spans="1:7">
      <c r="A6079" t="s">
        <v>311</v>
      </c>
      <c r="B6079">
        <v>2014</v>
      </c>
      <c r="C6079" t="b">
        <v>0</v>
      </c>
      <c r="D6079">
        <v>15</v>
      </c>
      <c r="E6079" t="s">
        <v>4590</v>
      </c>
      <c r="G6079" t="s">
        <v>4590</v>
      </c>
    </row>
    <row r="6080" spans="1:7">
      <c r="A6080" t="s">
        <v>311</v>
      </c>
      <c r="B6080">
        <v>2014</v>
      </c>
      <c r="C6080" t="b">
        <v>0</v>
      </c>
      <c r="D6080">
        <v>16</v>
      </c>
      <c r="E6080" t="s">
        <v>4590</v>
      </c>
      <c r="F6080" t="s">
        <v>8197</v>
      </c>
      <c r="G6080" t="s">
        <v>4590</v>
      </c>
    </row>
    <row r="6081" spans="1:7">
      <c r="A6081" t="s">
        <v>311</v>
      </c>
      <c r="B6081">
        <v>2014</v>
      </c>
      <c r="C6081" t="b">
        <v>0</v>
      </c>
      <c r="D6081">
        <v>17</v>
      </c>
      <c r="E6081" t="s">
        <v>4590</v>
      </c>
      <c r="F6081" t="s">
        <v>8198</v>
      </c>
      <c r="G6081" t="s">
        <v>4590</v>
      </c>
    </row>
    <row r="6082" spans="1:7">
      <c r="A6082" t="s">
        <v>311</v>
      </c>
      <c r="B6082">
        <v>2014</v>
      </c>
      <c r="C6082" t="b">
        <v>0</v>
      </c>
      <c r="D6082">
        <v>18</v>
      </c>
      <c r="E6082" t="s">
        <v>4590</v>
      </c>
      <c r="G6082" t="s">
        <v>4590</v>
      </c>
    </row>
    <row r="6083" spans="1:7">
      <c r="A6083" t="s">
        <v>311</v>
      </c>
      <c r="B6083">
        <v>2014</v>
      </c>
      <c r="C6083" t="b">
        <v>0</v>
      </c>
      <c r="D6083">
        <v>19</v>
      </c>
      <c r="E6083" t="s">
        <v>4590</v>
      </c>
      <c r="F6083" t="s">
        <v>4754</v>
      </c>
      <c r="G6083" t="s">
        <v>4590</v>
      </c>
    </row>
    <row r="6084" spans="1:7">
      <c r="A6084" t="s">
        <v>311</v>
      </c>
      <c r="B6084">
        <v>2014</v>
      </c>
      <c r="C6084" t="b">
        <v>0</v>
      </c>
      <c r="D6084">
        <v>20</v>
      </c>
      <c r="E6084" t="s">
        <v>4590</v>
      </c>
      <c r="F6084" t="s">
        <v>8199</v>
      </c>
      <c r="G6084" t="s">
        <v>4590</v>
      </c>
    </row>
    <row r="6085" spans="1:7">
      <c r="A6085" t="s">
        <v>311</v>
      </c>
      <c r="B6085">
        <v>2014</v>
      </c>
      <c r="C6085" t="b">
        <v>0</v>
      </c>
      <c r="D6085">
        <v>21</v>
      </c>
      <c r="E6085" t="s">
        <v>4590</v>
      </c>
      <c r="G6085" t="s">
        <v>4590</v>
      </c>
    </row>
    <row r="6086" spans="1:7">
      <c r="A6086" t="s">
        <v>311</v>
      </c>
      <c r="B6086">
        <v>2014</v>
      </c>
      <c r="C6086" t="b">
        <v>0</v>
      </c>
      <c r="D6086">
        <v>22</v>
      </c>
      <c r="E6086" t="s">
        <v>4590</v>
      </c>
      <c r="F6086" t="s">
        <v>4755</v>
      </c>
      <c r="G6086" t="s">
        <v>4590</v>
      </c>
    </row>
    <row r="6087" spans="1:7">
      <c r="A6087" t="s">
        <v>311</v>
      </c>
      <c r="B6087">
        <v>2014</v>
      </c>
      <c r="C6087" t="b">
        <v>0</v>
      </c>
      <c r="D6087">
        <v>23</v>
      </c>
      <c r="E6087" t="s">
        <v>4590</v>
      </c>
      <c r="F6087" t="s">
        <v>8200</v>
      </c>
      <c r="G6087" t="s">
        <v>4590</v>
      </c>
    </row>
    <row r="6088" spans="1:7">
      <c r="A6088" t="s">
        <v>311</v>
      </c>
      <c r="B6088">
        <v>2014</v>
      </c>
      <c r="C6088" t="b">
        <v>0</v>
      </c>
      <c r="D6088">
        <v>24</v>
      </c>
      <c r="E6088" t="s">
        <v>4590</v>
      </c>
      <c r="G6088" t="s">
        <v>4590</v>
      </c>
    </row>
    <row r="6089" spans="1:7">
      <c r="A6089" t="s">
        <v>311</v>
      </c>
      <c r="B6089">
        <v>2014</v>
      </c>
      <c r="C6089" t="b">
        <v>0</v>
      </c>
      <c r="D6089">
        <v>25</v>
      </c>
      <c r="E6089" t="s">
        <v>4590</v>
      </c>
      <c r="G6089" t="s">
        <v>4590</v>
      </c>
    </row>
    <row r="6090" spans="1:7">
      <c r="A6090" t="s">
        <v>311</v>
      </c>
      <c r="B6090">
        <v>2014</v>
      </c>
      <c r="C6090" t="b">
        <v>0</v>
      </c>
      <c r="D6090">
        <v>26</v>
      </c>
      <c r="E6090" t="s">
        <v>4590</v>
      </c>
      <c r="G6090" t="s">
        <v>4590</v>
      </c>
    </row>
    <row r="6091" spans="1:7">
      <c r="A6091" t="s">
        <v>311</v>
      </c>
      <c r="B6091">
        <v>2014</v>
      </c>
      <c r="C6091" t="b">
        <v>0</v>
      </c>
      <c r="D6091">
        <v>27</v>
      </c>
      <c r="E6091" t="s">
        <v>4590</v>
      </c>
      <c r="G6091" t="s">
        <v>4590</v>
      </c>
    </row>
    <row r="6092" spans="1:7">
      <c r="A6092" t="s">
        <v>311</v>
      </c>
      <c r="B6092">
        <v>2014</v>
      </c>
      <c r="C6092" t="b">
        <v>0</v>
      </c>
      <c r="D6092">
        <v>28</v>
      </c>
      <c r="E6092" t="s">
        <v>4590</v>
      </c>
      <c r="G6092" t="s">
        <v>4590</v>
      </c>
    </row>
    <row r="6093" spans="1:7">
      <c r="A6093" t="s">
        <v>311</v>
      </c>
      <c r="B6093">
        <v>2014</v>
      </c>
      <c r="C6093" t="b">
        <v>0</v>
      </c>
      <c r="D6093">
        <v>29</v>
      </c>
      <c r="E6093" t="s">
        <v>4590</v>
      </c>
      <c r="G6093" t="s">
        <v>4590</v>
      </c>
    </row>
    <row r="6094" spans="1:7">
      <c r="A6094" t="s">
        <v>311</v>
      </c>
      <c r="B6094">
        <v>2014</v>
      </c>
      <c r="C6094" t="b">
        <v>0</v>
      </c>
      <c r="D6094">
        <v>30</v>
      </c>
      <c r="E6094" t="s">
        <v>4590</v>
      </c>
      <c r="G6094" t="s">
        <v>4590</v>
      </c>
    </row>
    <row r="6095" spans="1:7">
      <c r="A6095" t="s">
        <v>311</v>
      </c>
      <c r="B6095">
        <v>2014</v>
      </c>
      <c r="C6095" t="b">
        <v>0</v>
      </c>
      <c r="D6095">
        <v>31</v>
      </c>
      <c r="E6095" t="s">
        <v>4590</v>
      </c>
      <c r="G6095" t="s">
        <v>4590</v>
      </c>
    </row>
    <row r="6096" spans="1:7">
      <c r="A6096" t="s">
        <v>311</v>
      </c>
      <c r="B6096">
        <v>2014</v>
      </c>
      <c r="C6096" t="b">
        <v>0</v>
      </c>
      <c r="D6096">
        <v>32</v>
      </c>
      <c r="E6096" t="s">
        <v>4590</v>
      </c>
      <c r="G6096" t="s">
        <v>4590</v>
      </c>
    </row>
    <row r="6097" spans="1:7">
      <c r="A6097" t="s">
        <v>311</v>
      </c>
      <c r="B6097">
        <v>2014</v>
      </c>
      <c r="C6097" t="b">
        <v>0</v>
      </c>
      <c r="D6097">
        <v>33</v>
      </c>
      <c r="E6097" t="s">
        <v>4590</v>
      </c>
      <c r="G6097" t="s">
        <v>4590</v>
      </c>
    </row>
    <row r="6098" spans="1:7">
      <c r="A6098" t="s">
        <v>311</v>
      </c>
      <c r="B6098">
        <v>2014</v>
      </c>
      <c r="C6098" t="b">
        <v>0</v>
      </c>
      <c r="D6098">
        <v>34</v>
      </c>
      <c r="E6098" t="s">
        <v>4590</v>
      </c>
      <c r="G6098" t="s">
        <v>4590</v>
      </c>
    </row>
    <row r="6099" spans="1:7">
      <c r="A6099" t="s">
        <v>311</v>
      </c>
      <c r="B6099">
        <v>2014</v>
      </c>
      <c r="C6099" t="b">
        <v>0</v>
      </c>
      <c r="D6099">
        <v>35</v>
      </c>
      <c r="E6099" t="s">
        <v>4590</v>
      </c>
      <c r="F6099" t="s">
        <v>4756</v>
      </c>
      <c r="G6099" t="s">
        <v>4590</v>
      </c>
    </row>
    <row r="6100" spans="1:7">
      <c r="A6100" t="s">
        <v>311</v>
      </c>
      <c r="B6100">
        <v>2014</v>
      </c>
      <c r="C6100" t="b">
        <v>0</v>
      </c>
      <c r="D6100">
        <v>36</v>
      </c>
      <c r="E6100" t="s">
        <v>4590</v>
      </c>
      <c r="G6100" t="s">
        <v>4590</v>
      </c>
    </row>
    <row r="6101" spans="1:7">
      <c r="A6101" t="s">
        <v>311</v>
      </c>
      <c r="B6101">
        <v>2014</v>
      </c>
      <c r="C6101" t="b">
        <v>0</v>
      </c>
      <c r="D6101">
        <v>37</v>
      </c>
      <c r="E6101" t="s">
        <v>4590</v>
      </c>
      <c r="G6101" t="s">
        <v>4590</v>
      </c>
    </row>
    <row r="6102" spans="1:7">
      <c r="A6102" t="s">
        <v>311</v>
      </c>
      <c r="B6102">
        <v>2014</v>
      </c>
      <c r="C6102" t="b">
        <v>0</v>
      </c>
      <c r="D6102">
        <v>38</v>
      </c>
      <c r="E6102" t="s">
        <v>4590</v>
      </c>
      <c r="G6102" t="s">
        <v>4590</v>
      </c>
    </row>
    <row r="6103" spans="1:7">
      <c r="A6103" t="s">
        <v>311</v>
      </c>
      <c r="B6103">
        <v>2014</v>
      </c>
      <c r="C6103" t="b">
        <v>0</v>
      </c>
      <c r="D6103">
        <v>39</v>
      </c>
      <c r="E6103" t="s">
        <v>4590</v>
      </c>
      <c r="G6103" t="s">
        <v>4590</v>
      </c>
    </row>
    <row r="6104" spans="1:7">
      <c r="A6104" t="s">
        <v>311</v>
      </c>
      <c r="B6104">
        <v>2014</v>
      </c>
      <c r="C6104" t="b">
        <v>0</v>
      </c>
      <c r="D6104">
        <v>40</v>
      </c>
      <c r="E6104" t="s">
        <v>4590</v>
      </c>
      <c r="F6104" t="s">
        <v>4757</v>
      </c>
      <c r="G6104" t="s">
        <v>4590</v>
      </c>
    </row>
    <row r="6105" spans="1:7">
      <c r="A6105" t="s">
        <v>311</v>
      </c>
      <c r="B6105">
        <v>2014</v>
      </c>
      <c r="C6105" t="b">
        <v>0</v>
      </c>
      <c r="D6105">
        <v>41</v>
      </c>
      <c r="E6105" t="s">
        <v>4590</v>
      </c>
      <c r="G6105" t="s">
        <v>4590</v>
      </c>
    </row>
    <row r="6106" spans="1:7">
      <c r="A6106" t="s">
        <v>311</v>
      </c>
      <c r="B6106">
        <v>2014</v>
      </c>
      <c r="C6106" t="b">
        <v>0</v>
      </c>
      <c r="D6106">
        <v>42</v>
      </c>
      <c r="E6106" t="s">
        <v>4590</v>
      </c>
      <c r="F6106" t="s">
        <v>4758</v>
      </c>
      <c r="G6106" t="s">
        <v>4590</v>
      </c>
    </row>
    <row r="6107" spans="1:7">
      <c r="A6107" t="s">
        <v>311</v>
      </c>
      <c r="B6107">
        <v>2014</v>
      </c>
      <c r="C6107" t="b">
        <v>0</v>
      </c>
      <c r="D6107">
        <v>43</v>
      </c>
      <c r="E6107" t="s">
        <v>4590</v>
      </c>
      <c r="G6107" t="s">
        <v>4590</v>
      </c>
    </row>
    <row r="6108" spans="1:7">
      <c r="A6108" t="s">
        <v>311</v>
      </c>
      <c r="B6108">
        <v>2014</v>
      </c>
      <c r="C6108" t="b">
        <v>0</v>
      </c>
      <c r="D6108">
        <v>44</v>
      </c>
      <c r="E6108" t="s">
        <v>4590</v>
      </c>
      <c r="F6108" t="s">
        <v>4759</v>
      </c>
      <c r="G6108" t="s">
        <v>4590</v>
      </c>
    </row>
    <row r="6109" spans="1:7">
      <c r="A6109" t="s">
        <v>311</v>
      </c>
      <c r="B6109">
        <v>2014</v>
      </c>
      <c r="C6109" t="b">
        <v>0</v>
      </c>
      <c r="D6109">
        <v>45</v>
      </c>
      <c r="E6109" t="s">
        <v>4590</v>
      </c>
      <c r="F6109" t="s">
        <v>4760</v>
      </c>
      <c r="G6109" t="s">
        <v>4590</v>
      </c>
    </row>
    <row r="6110" spans="1:7">
      <c r="A6110" t="s">
        <v>311</v>
      </c>
      <c r="B6110">
        <v>2014</v>
      </c>
      <c r="C6110" t="b">
        <v>0</v>
      </c>
      <c r="D6110">
        <v>46</v>
      </c>
      <c r="E6110" t="s">
        <v>4590</v>
      </c>
      <c r="G6110" t="s">
        <v>4590</v>
      </c>
    </row>
    <row r="6111" spans="1:7">
      <c r="A6111" t="s">
        <v>311</v>
      </c>
      <c r="B6111">
        <v>2014</v>
      </c>
      <c r="C6111" t="b">
        <v>0</v>
      </c>
      <c r="D6111">
        <v>47</v>
      </c>
      <c r="E6111" t="s">
        <v>4590</v>
      </c>
      <c r="G6111" t="s">
        <v>4590</v>
      </c>
    </row>
    <row r="6112" spans="1:7">
      <c r="A6112" t="s">
        <v>311</v>
      </c>
      <c r="B6112">
        <v>2014</v>
      </c>
      <c r="C6112" t="b">
        <v>0</v>
      </c>
      <c r="D6112">
        <v>48</v>
      </c>
      <c r="E6112" t="s">
        <v>4590</v>
      </c>
      <c r="G6112" t="s">
        <v>4590</v>
      </c>
    </row>
    <row r="6113" spans="1:7">
      <c r="A6113" t="s">
        <v>311</v>
      </c>
      <c r="B6113">
        <v>2014</v>
      </c>
      <c r="C6113" t="b">
        <v>0</v>
      </c>
      <c r="D6113">
        <v>49</v>
      </c>
      <c r="E6113" t="s">
        <v>4590</v>
      </c>
      <c r="G6113" t="s">
        <v>4590</v>
      </c>
    </row>
    <row r="6114" spans="1:7">
      <c r="A6114" t="s">
        <v>311</v>
      </c>
      <c r="B6114">
        <v>2014</v>
      </c>
      <c r="C6114" t="b">
        <v>0</v>
      </c>
      <c r="D6114">
        <v>50</v>
      </c>
      <c r="E6114" t="s">
        <v>4590</v>
      </c>
      <c r="G6114" t="s">
        <v>4590</v>
      </c>
    </row>
    <row r="6115" spans="1:7">
      <c r="A6115" t="s">
        <v>311</v>
      </c>
      <c r="B6115">
        <v>2014</v>
      </c>
      <c r="C6115" t="b">
        <v>0</v>
      </c>
      <c r="D6115">
        <v>51</v>
      </c>
      <c r="E6115" t="s">
        <v>4590</v>
      </c>
      <c r="G6115" t="s">
        <v>4590</v>
      </c>
    </row>
    <row r="6116" spans="1:7">
      <c r="A6116" t="s">
        <v>311</v>
      </c>
      <c r="B6116">
        <v>2014</v>
      </c>
      <c r="C6116" t="b">
        <v>0</v>
      </c>
      <c r="D6116">
        <v>52</v>
      </c>
      <c r="E6116" t="s">
        <v>4590</v>
      </c>
      <c r="G6116" t="s">
        <v>4590</v>
      </c>
    </row>
    <row r="6117" spans="1:7">
      <c r="A6117" t="s">
        <v>311</v>
      </c>
      <c r="B6117">
        <v>2014</v>
      </c>
      <c r="C6117" t="b">
        <v>0</v>
      </c>
      <c r="D6117">
        <v>53</v>
      </c>
      <c r="E6117" t="s">
        <v>4590</v>
      </c>
      <c r="F6117" t="s">
        <v>8201</v>
      </c>
      <c r="G6117" t="s">
        <v>4590</v>
      </c>
    </row>
    <row r="6118" spans="1:7">
      <c r="A6118" t="s">
        <v>311</v>
      </c>
      <c r="B6118">
        <v>2014</v>
      </c>
      <c r="C6118" t="b">
        <v>0</v>
      </c>
      <c r="D6118">
        <v>54</v>
      </c>
      <c r="E6118" t="s">
        <v>4590</v>
      </c>
      <c r="G6118" t="s">
        <v>4590</v>
      </c>
    </row>
    <row r="6119" spans="1:7">
      <c r="A6119" t="s">
        <v>311</v>
      </c>
      <c r="B6119">
        <v>2014</v>
      </c>
      <c r="C6119" t="b">
        <v>0</v>
      </c>
      <c r="D6119">
        <v>55</v>
      </c>
      <c r="E6119" t="s">
        <v>4590</v>
      </c>
      <c r="G6119" t="s">
        <v>4590</v>
      </c>
    </row>
    <row r="6120" spans="1:7">
      <c r="A6120" t="s">
        <v>311</v>
      </c>
      <c r="B6120">
        <v>2014</v>
      </c>
      <c r="C6120" t="b">
        <v>0</v>
      </c>
      <c r="D6120">
        <v>56</v>
      </c>
      <c r="E6120" t="s">
        <v>4590</v>
      </c>
      <c r="G6120" t="s">
        <v>4590</v>
      </c>
    </row>
    <row r="6121" spans="1:7">
      <c r="A6121" t="s">
        <v>311</v>
      </c>
      <c r="B6121">
        <v>2014</v>
      </c>
      <c r="C6121" t="b">
        <v>0</v>
      </c>
      <c r="D6121">
        <v>57</v>
      </c>
      <c r="E6121" t="s">
        <v>4590</v>
      </c>
      <c r="G6121" t="s">
        <v>4590</v>
      </c>
    </row>
    <row r="6122" spans="1:7">
      <c r="A6122" t="s">
        <v>311</v>
      </c>
      <c r="B6122">
        <v>2014</v>
      </c>
      <c r="C6122" t="b">
        <v>0</v>
      </c>
      <c r="D6122">
        <v>58</v>
      </c>
      <c r="E6122" t="s">
        <v>4590</v>
      </c>
      <c r="G6122" t="s">
        <v>4590</v>
      </c>
    </row>
    <row r="6123" spans="1:7">
      <c r="A6123" t="s">
        <v>311</v>
      </c>
      <c r="B6123">
        <v>2014</v>
      </c>
      <c r="C6123" t="b">
        <v>0</v>
      </c>
      <c r="D6123">
        <v>59</v>
      </c>
      <c r="E6123" t="s">
        <v>4590</v>
      </c>
      <c r="G6123" t="s">
        <v>4590</v>
      </c>
    </row>
    <row r="6124" spans="1:7">
      <c r="A6124" t="s">
        <v>311</v>
      </c>
      <c r="B6124">
        <v>2014</v>
      </c>
      <c r="C6124" t="b">
        <v>0</v>
      </c>
      <c r="D6124">
        <v>60</v>
      </c>
      <c r="E6124" t="s">
        <v>4590</v>
      </c>
      <c r="G6124" t="s">
        <v>4590</v>
      </c>
    </row>
    <row r="6125" spans="1:7">
      <c r="A6125" t="s">
        <v>311</v>
      </c>
      <c r="B6125">
        <v>2014</v>
      </c>
      <c r="C6125" t="b">
        <v>0</v>
      </c>
      <c r="D6125">
        <v>61</v>
      </c>
      <c r="E6125" t="s">
        <v>4590</v>
      </c>
      <c r="G6125" t="s">
        <v>4590</v>
      </c>
    </row>
    <row r="6126" spans="1:7">
      <c r="A6126" t="s">
        <v>311</v>
      </c>
      <c r="B6126">
        <v>2014</v>
      </c>
      <c r="C6126" t="b">
        <v>0</v>
      </c>
      <c r="D6126">
        <v>62</v>
      </c>
      <c r="E6126" t="s">
        <v>4590</v>
      </c>
      <c r="G6126" t="s">
        <v>4590</v>
      </c>
    </row>
    <row r="6127" spans="1:7">
      <c r="A6127" t="s">
        <v>311</v>
      </c>
      <c r="B6127">
        <v>2014</v>
      </c>
      <c r="C6127" t="b">
        <v>0</v>
      </c>
      <c r="D6127">
        <v>63</v>
      </c>
      <c r="E6127" t="s">
        <v>4590</v>
      </c>
      <c r="G6127" t="s">
        <v>4590</v>
      </c>
    </row>
    <row r="6128" spans="1:7">
      <c r="A6128" t="s">
        <v>311</v>
      </c>
      <c r="B6128">
        <v>2014</v>
      </c>
      <c r="C6128" t="b">
        <v>0</v>
      </c>
      <c r="D6128">
        <v>64</v>
      </c>
      <c r="E6128" t="s">
        <v>4590</v>
      </c>
      <c r="G6128" t="s">
        <v>4590</v>
      </c>
    </row>
    <row r="6129" spans="1:7">
      <c r="A6129" t="s">
        <v>311</v>
      </c>
      <c r="B6129">
        <v>2014</v>
      </c>
      <c r="C6129" t="b">
        <v>0</v>
      </c>
      <c r="D6129">
        <v>65</v>
      </c>
      <c r="E6129" t="s">
        <v>4590</v>
      </c>
      <c r="G6129" t="s">
        <v>4590</v>
      </c>
    </row>
    <row r="6130" spans="1:7">
      <c r="A6130" t="s">
        <v>311</v>
      </c>
      <c r="B6130">
        <v>2014</v>
      </c>
      <c r="C6130" t="b">
        <v>0</v>
      </c>
      <c r="D6130">
        <v>66</v>
      </c>
      <c r="E6130" t="s">
        <v>4590</v>
      </c>
      <c r="G6130" t="s">
        <v>4590</v>
      </c>
    </row>
    <row r="6131" spans="1:7">
      <c r="A6131" t="s">
        <v>311</v>
      </c>
      <c r="B6131">
        <v>2014</v>
      </c>
      <c r="C6131" t="b">
        <v>0</v>
      </c>
      <c r="D6131">
        <v>67</v>
      </c>
      <c r="E6131" t="s">
        <v>4590</v>
      </c>
      <c r="G6131" t="s">
        <v>4590</v>
      </c>
    </row>
    <row r="6132" spans="1:7">
      <c r="A6132" t="s">
        <v>311</v>
      </c>
      <c r="B6132">
        <v>2014</v>
      </c>
      <c r="C6132" t="b">
        <v>0</v>
      </c>
      <c r="D6132">
        <v>68</v>
      </c>
      <c r="E6132" t="s">
        <v>4590</v>
      </c>
      <c r="G6132" t="s">
        <v>4590</v>
      </c>
    </row>
    <row r="6133" spans="1:7">
      <c r="A6133" t="s">
        <v>311</v>
      </c>
      <c r="B6133">
        <v>2014</v>
      </c>
      <c r="C6133" t="b">
        <v>0</v>
      </c>
      <c r="D6133">
        <v>69</v>
      </c>
      <c r="E6133" t="s">
        <v>4590</v>
      </c>
      <c r="G6133" t="s">
        <v>4590</v>
      </c>
    </row>
    <row r="6134" spans="1:7">
      <c r="A6134" t="s">
        <v>311</v>
      </c>
      <c r="B6134">
        <v>2014</v>
      </c>
      <c r="C6134" t="b">
        <v>0</v>
      </c>
      <c r="D6134">
        <v>70</v>
      </c>
      <c r="E6134" t="s">
        <v>4590</v>
      </c>
      <c r="G6134" t="s">
        <v>4590</v>
      </c>
    </row>
    <row r="6135" spans="1:7">
      <c r="A6135" t="s">
        <v>311</v>
      </c>
      <c r="B6135">
        <v>2014</v>
      </c>
      <c r="C6135" t="b">
        <v>0</v>
      </c>
      <c r="D6135">
        <v>71</v>
      </c>
      <c r="E6135" t="s">
        <v>4590</v>
      </c>
      <c r="G6135" t="s">
        <v>4590</v>
      </c>
    </row>
    <row r="6136" spans="1:7">
      <c r="A6136" t="s">
        <v>311</v>
      </c>
      <c r="B6136">
        <v>2014</v>
      </c>
      <c r="C6136" t="b">
        <v>0</v>
      </c>
      <c r="D6136">
        <v>72</v>
      </c>
      <c r="E6136" t="s">
        <v>4590</v>
      </c>
      <c r="G6136" t="s">
        <v>4590</v>
      </c>
    </row>
    <row r="6137" spans="1:7">
      <c r="A6137" t="s">
        <v>311</v>
      </c>
      <c r="B6137">
        <v>2014</v>
      </c>
      <c r="C6137" t="b">
        <v>0</v>
      </c>
      <c r="D6137">
        <v>73</v>
      </c>
      <c r="E6137" t="s">
        <v>4590</v>
      </c>
      <c r="G6137" t="s">
        <v>4590</v>
      </c>
    </row>
    <row r="6138" spans="1:7">
      <c r="A6138" t="s">
        <v>311</v>
      </c>
      <c r="B6138">
        <v>2015</v>
      </c>
      <c r="C6138" t="b">
        <v>0</v>
      </c>
      <c r="D6138">
        <v>1</v>
      </c>
      <c r="E6138" t="s">
        <v>4590</v>
      </c>
      <c r="G6138" t="s">
        <v>4590</v>
      </c>
    </row>
    <row r="6139" spans="1:7">
      <c r="A6139" t="s">
        <v>311</v>
      </c>
      <c r="B6139">
        <v>2015</v>
      </c>
      <c r="C6139" t="b">
        <v>0</v>
      </c>
      <c r="D6139">
        <v>2</v>
      </c>
      <c r="E6139" t="s">
        <v>4590</v>
      </c>
      <c r="G6139" t="s">
        <v>4590</v>
      </c>
    </row>
    <row r="6140" spans="1:7">
      <c r="A6140" t="s">
        <v>311</v>
      </c>
      <c r="B6140">
        <v>2015</v>
      </c>
      <c r="C6140" t="b">
        <v>0</v>
      </c>
      <c r="D6140">
        <v>3</v>
      </c>
      <c r="E6140" t="s">
        <v>4590</v>
      </c>
      <c r="G6140" t="s">
        <v>4590</v>
      </c>
    </row>
    <row r="6141" spans="1:7">
      <c r="A6141" t="s">
        <v>311</v>
      </c>
      <c r="B6141">
        <v>2015</v>
      </c>
      <c r="C6141" t="b">
        <v>0</v>
      </c>
      <c r="D6141">
        <v>4</v>
      </c>
      <c r="E6141" t="s">
        <v>4590</v>
      </c>
      <c r="G6141" t="s">
        <v>4590</v>
      </c>
    </row>
    <row r="6142" spans="1:7">
      <c r="A6142" t="s">
        <v>311</v>
      </c>
      <c r="B6142">
        <v>2015</v>
      </c>
      <c r="C6142" t="b">
        <v>0</v>
      </c>
      <c r="D6142">
        <v>5</v>
      </c>
      <c r="E6142" t="s">
        <v>4590</v>
      </c>
      <c r="G6142" t="s">
        <v>4590</v>
      </c>
    </row>
    <row r="6143" spans="1:7">
      <c r="A6143" t="s">
        <v>311</v>
      </c>
      <c r="B6143">
        <v>2015</v>
      </c>
      <c r="C6143" t="b">
        <v>0</v>
      </c>
      <c r="D6143">
        <v>6</v>
      </c>
      <c r="E6143" t="s">
        <v>4590</v>
      </c>
      <c r="G6143" t="s">
        <v>4590</v>
      </c>
    </row>
    <row r="6144" spans="1:7">
      <c r="A6144" t="s">
        <v>311</v>
      </c>
      <c r="B6144">
        <v>2015</v>
      </c>
      <c r="C6144" t="b">
        <v>0</v>
      </c>
      <c r="D6144">
        <v>7</v>
      </c>
      <c r="E6144" t="s">
        <v>4590</v>
      </c>
      <c r="G6144" t="s">
        <v>4590</v>
      </c>
    </row>
    <row r="6145" spans="1:7">
      <c r="A6145" t="s">
        <v>311</v>
      </c>
      <c r="B6145">
        <v>2015</v>
      </c>
      <c r="C6145" t="b">
        <v>0</v>
      </c>
      <c r="D6145">
        <v>8</v>
      </c>
      <c r="E6145" t="s">
        <v>4590</v>
      </c>
      <c r="G6145" t="s">
        <v>4590</v>
      </c>
    </row>
    <row r="6146" spans="1:7">
      <c r="A6146" t="s">
        <v>311</v>
      </c>
      <c r="B6146">
        <v>2015</v>
      </c>
      <c r="C6146" t="b">
        <v>0</v>
      </c>
      <c r="D6146">
        <v>9</v>
      </c>
      <c r="E6146" t="s">
        <v>4590</v>
      </c>
      <c r="G6146" t="s">
        <v>4590</v>
      </c>
    </row>
    <row r="6147" spans="1:7">
      <c r="A6147" t="s">
        <v>311</v>
      </c>
      <c r="B6147">
        <v>2015</v>
      </c>
      <c r="C6147" t="b">
        <v>0</v>
      </c>
      <c r="D6147">
        <v>10</v>
      </c>
      <c r="E6147" t="s">
        <v>4590</v>
      </c>
      <c r="G6147" t="s">
        <v>4590</v>
      </c>
    </row>
    <row r="6148" spans="1:7">
      <c r="A6148" t="s">
        <v>311</v>
      </c>
      <c r="B6148">
        <v>2015</v>
      </c>
      <c r="C6148" t="b">
        <v>0</v>
      </c>
      <c r="D6148">
        <v>11</v>
      </c>
      <c r="E6148" t="s">
        <v>4590</v>
      </c>
      <c r="G6148" t="s">
        <v>4590</v>
      </c>
    </row>
    <row r="6149" spans="1:7">
      <c r="A6149" t="s">
        <v>311</v>
      </c>
      <c r="B6149">
        <v>2015</v>
      </c>
      <c r="C6149" t="b">
        <v>0</v>
      </c>
      <c r="D6149">
        <v>12</v>
      </c>
      <c r="E6149" t="s">
        <v>4590</v>
      </c>
      <c r="G6149" t="s">
        <v>4590</v>
      </c>
    </row>
    <row r="6150" spans="1:7">
      <c r="A6150" t="s">
        <v>311</v>
      </c>
      <c r="B6150">
        <v>2015</v>
      </c>
      <c r="C6150" t="b">
        <v>0</v>
      </c>
      <c r="D6150">
        <v>13</v>
      </c>
      <c r="E6150" t="s">
        <v>4590</v>
      </c>
      <c r="G6150" t="s">
        <v>4590</v>
      </c>
    </row>
    <row r="6151" spans="1:7">
      <c r="A6151" t="s">
        <v>311</v>
      </c>
      <c r="B6151">
        <v>2015</v>
      </c>
      <c r="C6151" t="b">
        <v>0</v>
      </c>
      <c r="D6151">
        <v>14</v>
      </c>
      <c r="E6151" t="s">
        <v>4590</v>
      </c>
      <c r="G6151" t="s">
        <v>4590</v>
      </c>
    </row>
    <row r="6152" spans="1:7">
      <c r="A6152" t="s">
        <v>311</v>
      </c>
      <c r="B6152">
        <v>2015</v>
      </c>
      <c r="C6152" t="b">
        <v>0</v>
      </c>
      <c r="D6152">
        <v>15</v>
      </c>
      <c r="E6152" t="s">
        <v>4590</v>
      </c>
      <c r="G6152" t="s">
        <v>4590</v>
      </c>
    </row>
    <row r="6153" spans="1:7">
      <c r="A6153" t="s">
        <v>311</v>
      </c>
      <c r="B6153">
        <v>2015</v>
      </c>
      <c r="C6153" t="b">
        <v>0</v>
      </c>
      <c r="D6153">
        <v>16</v>
      </c>
      <c r="E6153" t="s">
        <v>4590</v>
      </c>
      <c r="F6153" t="s">
        <v>8202</v>
      </c>
      <c r="G6153" t="s">
        <v>4590</v>
      </c>
    </row>
    <row r="6154" spans="1:7">
      <c r="A6154" t="s">
        <v>311</v>
      </c>
      <c r="B6154">
        <v>2015</v>
      </c>
      <c r="C6154" t="b">
        <v>0</v>
      </c>
      <c r="D6154">
        <v>17</v>
      </c>
      <c r="E6154" t="s">
        <v>4590</v>
      </c>
      <c r="F6154" t="s">
        <v>8203</v>
      </c>
      <c r="G6154" t="s">
        <v>4590</v>
      </c>
    </row>
    <row r="6155" spans="1:7">
      <c r="A6155" t="s">
        <v>311</v>
      </c>
      <c r="B6155">
        <v>2015</v>
      </c>
      <c r="C6155" t="b">
        <v>0</v>
      </c>
      <c r="D6155">
        <v>18</v>
      </c>
      <c r="E6155" t="s">
        <v>4590</v>
      </c>
      <c r="G6155" t="s">
        <v>4590</v>
      </c>
    </row>
    <row r="6156" spans="1:7">
      <c r="A6156" t="s">
        <v>311</v>
      </c>
      <c r="B6156">
        <v>2015</v>
      </c>
      <c r="C6156" t="b">
        <v>0</v>
      </c>
      <c r="D6156">
        <v>19</v>
      </c>
      <c r="E6156" t="s">
        <v>4590</v>
      </c>
      <c r="F6156" t="s">
        <v>8204</v>
      </c>
      <c r="G6156" t="s">
        <v>4590</v>
      </c>
    </row>
    <row r="6157" spans="1:7">
      <c r="A6157" t="s">
        <v>311</v>
      </c>
      <c r="B6157">
        <v>2015</v>
      </c>
      <c r="C6157" t="b">
        <v>0</v>
      </c>
      <c r="D6157">
        <v>20</v>
      </c>
      <c r="E6157" t="s">
        <v>4590</v>
      </c>
      <c r="G6157" t="s">
        <v>4590</v>
      </c>
    </row>
    <row r="6158" spans="1:7">
      <c r="A6158" t="s">
        <v>311</v>
      </c>
      <c r="B6158">
        <v>2015</v>
      </c>
      <c r="C6158" t="b">
        <v>0</v>
      </c>
      <c r="D6158">
        <v>21</v>
      </c>
      <c r="E6158" t="s">
        <v>4590</v>
      </c>
      <c r="G6158" t="s">
        <v>4590</v>
      </c>
    </row>
    <row r="6159" spans="1:7">
      <c r="A6159" t="s">
        <v>311</v>
      </c>
      <c r="B6159">
        <v>2015</v>
      </c>
      <c r="C6159" t="b">
        <v>0</v>
      </c>
      <c r="D6159">
        <v>22</v>
      </c>
      <c r="E6159" t="s">
        <v>4590</v>
      </c>
      <c r="F6159" t="s">
        <v>8205</v>
      </c>
      <c r="G6159" t="s">
        <v>4590</v>
      </c>
    </row>
    <row r="6160" spans="1:7">
      <c r="A6160" t="s">
        <v>311</v>
      </c>
      <c r="B6160">
        <v>2015</v>
      </c>
      <c r="C6160" t="b">
        <v>0</v>
      </c>
      <c r="D6160">
        <v>23</v>
      </c>
      <c r="E6160" t="s">
        <v>4590</v>
      </c>
      <c r="G6160" t="s">
        <v>4590</v>
      </c>
    </row>
    <row r="6161" spans="1:7">
      <c r="A6161" t="s">
        <v>311</v>
      </c>
      <c r="B6161">
        <v>2015</v>
      </c>
      <c r="C6161" t="b">
        <v>0</v>
      </c>
      <c r="D6161">
        <v>24</v>
      </c>
      <c r="E6161" t="s">
        <v>4590</v>
      </c>
      <c r="G6161" t="s">
        <v>4590</v>
      </c>
    </row>
    <row r="6162" spans="1:7">
      <c r="A6162" t="s">
        <v>311</v>
      </c>
      <c r="B6162">
        <v>2015</v>
      </c>
      <c r="C6162" t="b">
        <v>0</v>
      </c>
      <c r="D6162">
        <v>25</v>
      </c>
      <c r="E6162" t="s">
        <v>4590</v>
      </c>
      <c r="G6162" t="s">
        <v>4590</v>
      </c>
    </row>
    <row r="6163" spans="1:7">
      <c r="A6163" t="s">
        <v>311</v>
      </c>
      <c r="B6163">
        <v>2015</v>
      </c>
      <c r="C6163" t="b">
        <v>0</v>
      </c>
      <c r="D6163">
        <v>26</v>
      </c>
      <c r="E6163" t="s">
        <v>4590</v>
      </c>
      <c r="G6163" t="s">
        <v>4590</v>
      </c>
    </row>
    <row r="6164" spans="1:7">
      <c r="A6164" t="s">
        <v>311</v>
      </c>
      <c r="B6164">
        <v>2015</v>
      </c>
      <c r="C6164" t="b">
        <v>0</v>
      </c>
      <c r="D6164">
        <v>27</v>
      </c>
      <c r="E6164" t="s">
        <v>4590</v>
      </c>
      <c r="G6164" t="s">
        <v>4590</v>
      </c>
    </row>
    <row r="6165" spans="1:7">
      <c r="A6165" t="s">
        <v>311</v>
      </c>
      <c r="B6165">
        <v>2015</v>
      </c>
      <c r="C6165" t="b">
        <v>0</v>
      </c>
      <c r="D6165">
        <v>28</v>
      </c>
      <c r="E6165" t="s">
        <v>4590</v>
      </c>
      <c r="G6165" t="s">
        <v>4590</v>
      </c>
    </row>
    <row r="6166" spans="1:7">
      <c r="A6166" t="s">
        <v>311</v>
      </c>
      <c r="B6166">
        <v>2015</v>
      </c>
      <c r="C6166" t="b">
        <v>0</v>
      </c>
      <c r="D6166">
        <v>29</v>
      </c>
      <c r="E6166" t="s">
        <v>4590</v>
      </c>
      <c r="G6166" t="s">
        <v>4590</v>
      </c>
    </row>
    <row r="6167" spans="1:7">
      <c r="A6167" t="s">
        <v>311</v>
      </c>
      <c r="B6167">
        <v>2015</v>
      </c>
      <c r="C6167" t="b">
        <v>0</v>
      </c>
      <c r="D6167">
        <v>30</v>
      </c>
      <c r="E6167" t="s">
        <v>4590</v>
      </c>
      <c r="G6167" t="s">
        <v>4590</v>
      </c>
    </row>
    <row r="6168" spans="1:7">
      <c r="A6168" t="s">
        <v>311</v>
      </c>
      <c r="B6168">
        <v>2015</v>
      </c>
      <c r="C6168" t="b">
        <v>0</v>
      </c>
      <c r="D6168">
        <v>31</v>
      </c>
      <c r="E6168" t="s">
        <v>4590</v>
      </c>
      <c r="G6168" t="s">
        <v>4590</v>
      </c>
    </row>
    <row r="6169" spans="1:7">
      <c r="A6169" t="s">
        <v>311</v>
      </c>
      <c r="B6169">
        <v>2015</v>
      </c>
      <c r="C6169" t="b">
        <v>0</v>
      </c>
      <c r="D6169">
        <v>32</v>
      </c>
      <c r="E6169" t="s">
        <v>4590</v>
      </c>
      <c r="G6169" t="s">
        <v>4590</v>
      </c>
    </row>
    <row r="6170" spans="1:7">
      <c r="A6170" t="s">
        <v>311</v>
      </c>
      <c r="B6170">
        <v>2015</v>
      </c>
      <c r="C6170" t="b">
        <v>0</v>
      </c>
      <c r="D6170">
        <v>33</v>
      </c>
      <c r="E6170" t="s">
        <v>4590</v>
      </c>
      <c r="G6170" t="s">
        <v>4590</v>
      </c>
    </row>
    <row r="6171" spans="1:7">
      <c r="A6171" t="s">
        <v>311</v>
      </c>
      <c r="B6171">
        <v>2015</v>
      </c>
      <c r="C6171" t="b">
        <v>0</v>
      </c>
      <c r="D6171">
        <v>34</v>
      </c>
      <c r="E6171" t="s">
        <v>4590</v>
      </c>
      <c r="G6171" t="s">
        <v>4590</v>
      </c>
    </row>
    <row r="6172" spans="1:7">
      <c r="A6172" t="s">
        <v>311</v>
      </c>
      <c r="B6172">
        <v>2015</v>
      </c>
      <c r="C6172" t="b">
        <v>0</v>
      </c>
      <c r="D6172">
        <v>35</v>
      </c>
      <c r="E6172" t="s">
        <v>4590</v>
      </c>
      <c r="G6172" t="s">
        <v>4590</v>
      </c>
    </row>
    <row r="6173" spans="1:7">
      <c r="A6173" t="s">
        <v>311</v>
      </c>
      <c r="B6173">
        <v>2015</v>
      </c>
      <c r="C6173" t="b">
        <v>0</v>
      </c>
      <c r="D6173">
        <v>36</v>
      </c>
      <c r="E6173" t="s">
        <v>4590</v>
      </c>
      <c r="F6173" t="s">
        <v>8206</v>
      </c>
      <c r="G6173" t="s">
        <v>4590</v>
      </c>
    </row>
    <row r="6174" spans="1:7">
      <c r="A6174" t="s">
        <v>311</v>
      </c>
      <c r="B6174">
        <v>2015</v>
      </c>
      <c r="C6174" t="b">
        <v>0</v>
      </c>
      <c r="D6174">
        <v>37</v>
      </c>
      <c r="E6174" t="s">
        <v>4590</v>
      </c>
      <c r="G6174" t="s">
        <v>4590</v>
      </c>
    </row>
    <row r="6175" spans="1:7">
      <c r="A6175" t="s">
        <v>311</v>
      </c>
      <c r="B6175">
        <v>2015</v>
      </c>
      <c r="C6175" t="b">
        <v>0</v>
      </c>
      <c r="D6175">
        <v>38</v>
      </c>
      <c r="E6175" t="s">
        <v>4590</v>
      </c>
      <c r="G6175" t="s">
        <v>4590</v>
      </c>
    </row>
    <row r="6176" spans="1:7">
      <c r="A6176" t="s">
        <v>311</v>
      </c>
      <c r="B6176">
        <v>2015</v>
      </c>
      <c r="C6176" t="b">
        <v>0</v>
      </c>
      <c r="D6176">
        <v>39</v>
      </c>
      <c r="E6176" t="s">
        <v>4590</v>
      </c>
      <c r="G6176" t="s">
        <v>4590</v>
      </c>
    </row>
    <row r="6177" spans="1:7">
      <c r="A6177" t="s">
        <v>311</v>
      </c>
      <c r="B6177">
        <v>2015</v>
      </c>
      <c r="C6177" t="b">
        <v>0</v>
      </c>
      <c r="D6177">
        <v>40</v>
      </c>
      <c r="E6177" t="s">
        <v>4590</v>
      </c>
      <c r="G6177" t="s">
        <v>4590</v>
      </c>
    </row>
    <row r="6178" spans="1:7">
      <c r="A6178" t="s">
        <v>311</v>
      </c>
      <c r="B6178">
        <v>2015</v>
      </c>
      <c r="C6178" t="b">
        <v>0</v>
      </c>
      <c r="D6178">
        <v>41</v>
      </c>
      <c r="E6178" t="s">
        <v>4590</v>
      </c>
      <c r="G6178" t="s">
        <v>4590</v>
      </c>
    </row>
    <row r="6179" spans="1:7">
      <c r="A6179" t="s">
        <v>311</v>
      </c>
      <c r="B6179">
        <v>2015</v>
      </c>
      <c r="C6179" t="b">
        <v>0</v>
      </c>
      <c r="D6179">
        <v>42</v>
      </c>
      <c r="E6179" t="s">
        <v>4590</v>
      </c>
      <c r="G6179" t="s">
        <v>4590</v>
      </c>
    </row>
    <row r="6180" spans="1:7">
      <c r="A6180" t="s">
        <v>311</v>
      </c>
      <c r="B6180">
        <v>2015</v>
      </c>
      <c r="C6180" t="b">
        <v>0</v>
      </c>
      <c r="D6180">
        <v>43</v>
      </c>
      <c r="E6180" t="s">
        <v>4590</v>
      </c>
      <c r="G6180" t="s">
        <v>4590</v>
      </c>
    </row>
    <row r="6181" spans="1:7">
      <c r="A6181" t="s">
        <v>311</v>
      </c>
      <c r="B6181">
        <v>2015</v>
      </c>
      <c r="C6181" t="b">
        <v>0</v>
      </c>
      <c r="D6181">
        <v>44</v>
      </c>
      <c r="E6181" t="s">
        <v>4590</v>
      </c>
      <c r="G6181" t="s">
        <v>4590</v>
      </c>
    </row>
    <row r="6182" spans="1:7">
      <c r="A6182" t="s">
        <v>311</v>
      </c>
      <c r="B6182">
        <v>2015</v>
      </c>
      <c r="C6182" t="b">
        <v>0</v>
      </c>
      <c r="D6182">
        <v>45</v>
      </c>
      <c r="E6182" t="s">
        <v>4590</v>
      </c>
      <c r="G6182" t="s">
        <v>4590</v>
      </c>
    </row>
    <row r="6183" spans="1:7">
      <c r="A6183" t="s">
        <v>311</v>
      </c>
      <c r="B6183">
        <v>2015</v>
      </c>
      <c r="C6183" t="b">
        <v>0</v>
      </c>
      <c r="D6183">
        <v>46</v>
      </c>
      <c r="E6183" t="s">
        <v>4590</v>
      </c>
      <c r="G6183" t="s">
        <v>4590</v>
      </c>
    </row>
    <row r="6184" spans="1:7">
      <c r="A6184" t="s">
        <v>311</v>
      </c>
      <c r="B6184">
        <v>2015</v>
      </c>
      <c r="C6184" t="b">
        <v>0</v>
      </c>
      <c r="D6184">
        <v>47</v>
      </c>
      <c r="E6184" t="s">
        <v>4590</v>
      </c>
      <c r="G6184" t="s">
        <v>4590</v>
      </c>
    </row>
    <row r="6185" spans="1:7">
      <c r="A6185" t="s">
        <v>311</v>
      </c>
      <c r="B6185">
        <v>2015</v>
      </c>
      <c r="C6185" t="b">
        <v>0</v>
      </c>
      <c r="D6185">
        <v>48</v>
      </c>
      <c r="E6185" t="s">
        <v>4590</v>
      </c>
      <c r="G6185" t="s">
        <v>4590</v>
      </c>
    </row>
    <row r="6186" spans="1:7">
      <c r="A6186" t="s">
        <v>311</v>
      </c>
      <c r="B6186">
        <v>2015</v>
      </c>
      <c r="C6186" t="b">
        <v>0</v>
      </c>
      <c r="D6186">
        <v>49</v>
      </c>
      <c r="E6186" t="s">
        <v>4590</v>
      </c>
      <c r="G6186" t="s">
        <v>4590</v>
      </c>
    </row>
    <row r="6187" spans="1:7">
      <c r="A6187" t="s">
        <v>311</v>
      </c>
      <c r="B6187">
        <v>2015</v>
      </c>
      <c r="C6187" t="b">
        <v>0</v>
      </c>
      <c r="D6187">
        <v>50</v>
      </c>
      <c r="E6187" t="s">
        <v>4590</v>
      </c>
      <c r="G6187" t="s">
        <v>4590</v>
      </c>
    </row>
    <row r="6188" spans="1:7">
      <c r="A6188" t="s">
        <v>311</v>
      </c>
      <c r="B6188">
        <v>2015</v>
      </c>
      <c r="C6188" t="b">
        <v>0</v>
      </c>
      <c r="D6188">
        <v>51</v>
      </c>
      <c r="E6188" t="s">
        <v>4590</v>
      </c>
      <c r="G6188" t="s">
        <v>4590</v>
      </c>
    </row>
    <row r="6189" spans="1:7">
      <c r="A6189" t="s">
        <v>311</v>
      </c>
      <c r="B6189">
        <v>2015</v>
      </c>
      <c r="C6189" t="b">
        <v>0</v>
      </c>
      <c r="D6189">
        <v>52</v>
      </c>
      <c r="E6189" t="s">
        <v>4590</v>
      </c>
      <c r="G6189" t="s">
        <v>4590</v>
      </c>
    </row>
    <row r="6190" spans="1:7">
      <c r="A6190" t="s">
        <v>311</v>
      </c>
      <c r="B6190">
        <v>2015</v>
      </c>
      <c r="C6190" t="b">
        <v>0</v>
      </c>
      <c r="D6190">
        <v>53</v>
      </c>
      <c r="E6190" t="s">
        <v>4590</v>
      </c>
      <c r="G6190" t="s">
        <v>4590</v>
      </c>
    </row>
    <row r="6191" spans="1:7">
      <c r="A6191" t="s">
        <v>311</v>
      </c>
      <c r="B6191">
        <v>2015</v>
      </c>
      <c r="C6191" t="b">
        <v>0</v>
      </c>
      <c r="D6191">
        <v>54</v>
      </c>
      <c r="E6191" t="s">
        <v>4590</v>
      </c>
      <c r="G6191" t="s">
        <v>4590</v>
      </c>
    </row>
    <row r="6192" spans="1:7">
      <c r="A6192" t="s">
        <v>311</v>
      </c>
      <c r="B6192">
        <v>2015</v>
      </c>
      <c r="C6192" t="b">
        <v>0</v>
      </c>
      <c r="D6192">
        <v>55</v>
      </c>
      <c r="E6192" t="s">
        <v>4590</v>
      </c>
      <c r="F6192" t="s">
        <v>8207</v>
      </c>
      <c r="G6192" t="s">
        <v>4590</v>
      </c>
    </row>
    <row r="6193" spans="1:7">
      <c r="A6193" t="s">
        <v>311</v>
      </c>
      <c r="B6193">
        <v>2015</v>
      </c>
      <c r="C6193" t="b">
        <v>0</v>
      </c>
      <c r="D6193">
        <v>56</v>
      </c>
      <c r="E6193" t="s">
        <v>4590</v>
      </c>
      <c r="G6193" t="s">
        <v>4590</v>
      </c>
    </row>
    <row r="6194" spans="1:7">
      <c r="A6194" t="s">
        <v>311</v>
      </c>
      <c r="B6194">
        <v>2015</v>
      </c>
      <c r="C6194" t="b">
        <v>0</v>
      </c>
      <c r="D6194">
        <v>57</v>
      </c>
      <c r="E6194" t="s">
        <v>4590</v>
      </c>
      <c r="G6194" t="s">
        <v>4590</v>
      </c>
    </row>
    <row r="6195" spans="1:7">
      <c r="A6195" t="s">
        <v>311</v>
      </c>
      <c r="B6195">
        <v>2015</v>
      </c>
      <c r="C6195" t="b">
        <v>0</v>
      </c>
      <c r="D6195">
        <v>58</v>
      </c>
      <c r="E6195" t="s">
        <v>4590</v>
      </c>
      <c r="F6195" t="s">
        <v>8208</v>
      </c>
      <c r="G6195" t="s">
        <v>4590</v>
      </c>
    </row>
    <row r="6196" spans="1:7">
      <c r="A6196" t="s">
        <v>311</v>
      </c>
      <c r="B6196">
        <v>2015</v>
      </c>
      <c r="C6196" t="b">
        <v>0</v>
      </c>
      <c r="D6196">
        <v>59</v>
      </c>
      <c r="E6196" t="s">
        <v>4590</v>
      </c>
      <c r="F6196" t="s">
        <v>8209</v>
      </c>
      <c r="G6196" t="s">
        <v>4590</v>
      </c>
    </row>
    <row r="6197" spans="1:7">
      <c r="A6197" t="s">
        <v>311</v>
      </c>
      <c r="B6197">
        <v>2015</v>
      </c>
      <c r="C6197" t="b">
        <v>0</v>
      </c>
      <c r="D6197">
        <v>60</v>
      </c>
      <c r="E6197" t="s">
        <v>4590</v>
      </c>
      <c r="F6197" t="s">
        <v>8210</v>
      </c>
      <c r="G6197" t="s">
        <v>4590</v>
      </c>
    </row>
    <row r="6198" spans="1:7">
      <c r="A6198" t="s">
        <v>311</v>
      </c>
      <c r="B6198">
        <v>2015</v>
      </c>
      <c r="C6198" t="b">
        <v>0</v>
      </c>
      <c r="D6198">
        <v>61</v>
      </c>
      <c r="E6198" t="s">
        <v>4590</v>
      </c>
      <c r="F6198" t="s">
        <v>8211</v>
      </c>
      <c r="G6198" t="s">
        <v>4590</v>
      </c>
    </row>
    <row r="6199" spans="1:7">
      <c r="A6199" t="s">
        <v>311</v>
      </c>
      <c r="B6199">
        <v>2015</v>
      </c>
      <c r="C6199" t="b">
        <v>0</v>
      </c>
      <c r="D6199">
        <v>62</v>
      </c>
      <c r="E6199" t="s">
        <v>4590</v>
      </c>
      <c r="G6199" t="s">
        <v>4590</v>
      </c>
    </row>
    <row r="6200" spans="1:7">
      <c r="A6200" t="s">
        <v>311</v>
      </c>
      <c r="B6200">
        <v>2015</v>
      </c>
      <c r="C6200" t="b">
        <v>0</v>
      </c>
      <c r="D6200">
        <v>63</v>
      </c>
      <c r="E6200" t="s">
        <v>4590</v>
      </c>
      <c r="F6200" t="s">
        <v>8212</v>
      </c>
      <c r="G6200" t="s">
        <v>4590</v>
      </c>
    </row>
    <row r="6201" spans="1:7">
      <c r="A6201" t="s">
        <v>311</v>
      </c>
      <c r="B6201">
        <v>2015</v>
      </c>
      <c r="C6201" t="b">
        <v>0</v>
      </c>
      <c r="D6201">
        <v>64</v>
      </c>
      <c r="E6201" t="s">
        <v>4590</v>
      </c>
      <c r="F6201" t="s">
        <v>8210</v>
      </c>
      <c r="G6201" t="s">
        <v>4590</v>
      </c>
    </row>
    <row r="6202" spans="1:7">
      <c r="A6202" t="s">
        <v>311</v>
      </c>
      <c r="B6202">
        <v>2015</v>
      </c>
      <c r="C6202" t="b">
        <v>0</v>
      </c>
      <c r="D6202">
        <v>65</v>
      </c>
      <c r="E6202" t="s">
        <v>4590</v>
      </c>
      <c r="G6202" t="s">
        <v>4590</v>
      </c>
    </row>
    <row r="6203" spans="1:7">
      <c r="A6203" t="s">
        <v>311</v>
      </c>
      <c r="B6203">
        <v>2015</v>
      </c>
      <c r="C6203" t="b">
        <v>0</v>
      </c>
      <c r="D6203">
        <v>66</v>
      </c>
      <c r="E6203" t="s">
        <v>4590</v>
      </c>
      <c r="G6203" t="s">
        <v>4590</v>
      </c>
    </row>
    <row r="6204" spans="1:7">
      <c r="A6204" t="s">
        <v>311</v>
      </c>
      <c r="B6204">
        <v>2015</v>
      </c>
      <c r="C6204" t="b">
        <v>0</v>
      </c>
      <c r="D6204">
        <v>67</v>
      </c>
      <c r="E6204" t="s">
        <v>4590</v>
      </c>
      <c r="G6204" t="s">
        <v>4590</v>
      </c>
    </row>
    <row r="6205" spans="1:7">
      <c r="A6205" t="s">
        <v>311</v>
      </c>
      <c r="B6205">
        <v>2015</v>
      </c>
      <c r="C6205" t="b">
        <v>0</v>
      </c>
      <c r="D6205">
        <v>68</v>
      </c>
      <c r="E6205" t="s">
        <v>4590</v>
      </c>
      <c r="G6205" t="s">
        <v>4590</v>
      </c>
    </row>
    <row r="6206" spans="1:7">
      <c r="A6206" t="s">
        <v>311</v>
      </c>
      <c r="B6206">
        <v>2015</v>
      </c>
      <c r="C6206" t="b">
        <v>0</v>
      </c>
      <c r="D6206">
        <v>69</v>
      </c>
      <c r="E6206" t="s">
        <v>4590</v>
      </c>
      <c r="G6206" t="s">
        <v>4590</v>
      </c>
    </row>
    <row r="6207" spans="1:7">
      <c r="A6207" t="s">
        <v>311</v>
      </c>
      <c r="B6207">
        <v>2015</v>
      </c>
      <c r="C6207" t="b">
        <v>0</v>
      </c>
      <c r="D6207">
        <v>70</v>
      </c>
      <c r="E6207" t="s">
        <v>4590</v>
      </c>
      <c r="G6207" t="s">
        <v>4590</v>
      </c>
    </row>
    <row r="6208" spans="1:7">
      <c r="A6208" t="s">
        <v>311</v>
      </c>
      <c r="B6208">
        <v>2015</v>
      </c>
      <c r="C6208" t="b">
        <v>0</v>
      </c>
      <c r="D6208">
        <v>71</v>
      </c>
      <c r="E6208" t="s">
        <v>4590</v>
      </c>
      <c r="G6208" t="s">
        <v>4590</v>
      </c>
    </row>
    <row r="6209" spans="1:7">
      <c r="A6209" t="s">
        <v>311</v>
      </c>
      <c r="B6209">
        <v>2015</v>
      </c>
      <c r="C6209" t="b">
        <v>0</v>
      </c>
      <c r="D6209">
        <v>72</v>
      </c>
      <c r="E6209" t="s">
        <v>4590</v>
      </c>
      <c r="G6209" t="s">
        <v>4590</v>
      </c>
    </row>
    <row r="6210" spans="1:7">
      <c r="A6210" t="s">
        <v>311</v>
      </c>
      <c r="B6210">
        <v>2015</v>
      </c>
      <c r="C6210" t="b">
        <v>0</v>
      </c>
      <c r="D6210">
        <v>73</v>
      </c>
      <c r="E6210" t="s">
        <v>4590</v>
      </c>
      <c r="G6210" t="s">
        <v>4590</v>
      </c>
    </row>
    <row r="6211" spans="1:7">
      <c r="A6211" t="s">
        <v>311</v>
      </c>
      <c r="B6211">
        <v>2016</v>
      </c>
      <c r="C6211" t="b">
        <v>0</v>
      </c>
      <c r="D6211">
        <v>1</v>
      </c>
      <c r="E6211" t="s">
        <v>4590</v>
      </c>
      <c r="G6211" t="s">
        <v>4590</v>
      </c>
    </row>
    <row r="6212" spans="1:7">
      <c r="A6212" t="s">
        <v>311</v>
      </c>
      <c r="B6212">
        <v>2016</v>
      </c>
      <c r="C6212" t="b">
        <v>0</v>
      </c>
      <c r="D6212">
        <v>2</v>
      </c>
      <c r="E6212" t="s">
        <v>4590</v>
      </c>
      <c r="G6212" t="s">
        <v>4590</v>
      </c>
    </row>
    <row r="6213" spans="1:7">
      <c r="A6213" t="s">
        <v>311</v>
      </c>
      <c r="B6213">
        <v>2016</v>
      </c>
      <c r="C6213" t="b">
        <v>0</v>
      </c>
      <c r="D6213">
        <v>3</v>
      </c>
      <c r="E6213" t="s">
        <v>4590</v>
      </c>
      <c r="G6213" t="s">
        <v>4590</v>
      </c>
    </row>
    <row r="6214" spans="1:7">
      <c r="A6214" t="s">
        <v>311</v>
      </c>
      <c r="B6214">
        <v>2016</v>
      </c>
      <c r="C6214" t="b">
        <v>0</v>
      </c>
      <c r="D6214">
        <v>4</v>
      </c>
      <c r="E6214" t="s">
        <v>4590</v>
      </c>
      <c r="G6214" t="s">
        <v>4590</v>
      </c>
    </row>
    <row r="6215" spans="1:7">
      <c r="A6215" t="s">
        <v>311</v>
      </c>
      <c r="B6215">
        <v>2016</v>
      </c>
      <c r="C6215" t="b">
        <v>0</v>
      </c>
      <c r="D6215">
        <v>5</v>
      </c>
      <c r="E6215" t="s">
        <v>4590</v>
      </c>
      <c r="G6215" t="s">
        <v>4590</v>
      </c>
    </row>
    <row r="6216" spans="1:7">
      <c r="A6216" t="s">
        <v>311</v>
      </c>
      <c r="B6216">
        <v>2016</v>
      </c>
      <c r="C6216" t="b">
        <v>0</v>
      </c>
      <c r="D6216">
        <v>6</v>
      </c>
      <c r="E6216" t="s">
        <v>4590</v>
      </c>
      <c r="G6216" t="s">
        <v>4590</v>
      </c>
    </row>
    <row r="6217" spans="1:7">
      <c r="A6217" t="s">
        <v>311</v>
      </c>
      <c r="B6217">
        <v>2016</v>
      </c>
      <c r="C6217" t="b">
        <v>0</v>
      </c>
      <c r="D6217">
        <v>7</v>
      </c>
      <c r="E6217" t="s">
        <v>4590</v>
      </c>
      <c r="G6217" t="s">
        <v>4590</v>
      </c>
    </row>
    <row r="6218" spans="1:7">
      <c r="A6218" t="s">
        <v>311</v>
      </c>
      <c r="B6218">
        <v>2016</v>
      </c>
      <c r="C6218" t="b">
        <v>0</v>
      </c>
      <c r="D6218">
        <v>8</v>
      </c>
      <c r="E6218" t="s">
        <v>4590</v>
      </c>
      <c r="G6218" t="s">
        <v>4590</v>
      </c>
    </row>
    <row r="6219" spans="1:7">
      <c r="A6219" t="s">
        <v>311</v>
      </c>
      <c r="B6219">
        <v>2016</v>
      </c>
      <c r="C6219" t="b">
        <v>0</v>
      </c>
      <c r="D6219">
        <v>9</v>
      </c>
      <c r="E6219" t="s">
        <v>4590</v>
      </c>
      <c r="G6219" t="s">
        <v>4590</v>
      </c>
    </row>
    <row r="6220" spans="1:7">
      <c r="A6220" t="s">
        <v>311</v>
      </c>
      <c r="B6220">
        <v>2016</v>
      </c>
      <c r="C6220" t="b">
        <v>0</v>
      </c>
      <c r="D6220">
        <v>10</v>
      </c>
      <c r="E6220" t="s">
        <v>4590</v>
      </c>
      <c r="F6220" t="s">
        <v>8213</v>
      </c>
      <c r="G6220" t="s">
        <v>4590</v>
      </c>
    </row>
    <row r="6221" spans="1:7">
      <c r="A6221" t="s">
        <v>311</v>
      </c>
      <c r="B6221">
        <v>2016</v>
      </c>
      <c r="C6221" t="b">
        <v>0</v>
      </c>
      <c r="D6221">
        <v>11</v>
      </c>
      <c r="E6221" t="s">
        <v>4590</v>
      </c>
      <c r="G6221" t="s">
        <v>4590</v>
      </c>
    </row>
    <row r="6222" spans="1:7">
      <c r="A6222" t="s">
        <v>311</v>
      </c>
      <c r="B6222">
        <v>2016</v>
      </c>
      <c r="C6222" t="b">
        <v>0</v>
      </c>
      <c r="D6222">
        <v>12</v>
      </c>
      <c r="E6222" t="s">
        <v>4590</v>
      </c>
      <c r="G6222" t="s">
        <v>4590</v>
      </c>
    </row>
    <row r="6223" spans="1:7">
      <c r="A6223" t="s">
        <v>311</v>
      </c>
      <c r="B6223">
        <v>2016</v>
      </c>
      <c r="C6223" t="b">
        <v>0</v>
      </c>
      <c r="D6223">
        <v>13</v>
      </c>
      <c r="E6223" t="s">
        <v>4590</v>
      </c>
      <c r="G6223" t="s">
        <v>4590</v>
      </c>
    </row>
    <row r="6224" spans="1:7">
      <c r="A6224" t="s">
        <v>311</v>
      </c>
      <c r="B6224">
        <v>2016</v>
      </c>
      <c r="C6224" t="b">
        <v>0</v>
      </c>
      <c r="D6224">
        <v>14</v>
      </c>
      <c r="E6224" t="s">
        <v>4590</v>
      </c>
      <c r="G6224" t="s">
        <v>4590</v>
      </c>
    </row>
    <row r="6225" spans="1:7">
      <c r="A6225" t="s">
        <v>311</v>
      </c>
      <c r="B6225">
        <v>2016</v>
      </c>
      <c r="C6225" t="b">
        <v>0</v>
      </c>
      <c r="D6225">
        <v>15</v>
      </c>
      <c r="E6225" t="s">
        <v>4590</v>
      </c>
      <c r="G6225" t="s">
        <v>4590</v>
      </c>
    </row>
    <row r="6226" spans="1:7">
      <c r="A6226" t="s">
        <v>311</v>
      </c>
      <c r="B6226">
        <v>2016</v>
      </c>
      <c r="C6226" t="b">
        <v>0</v>
      </c>
      <c r="D6226">
        <v>16</v>
      </c>
      <c r="E6226" t="s">
        <v>4590</v>
      </c>
      <c r="F6226" t="s">
        <v>8214</v>
      </c>
      <c r="G6226" t="s">
        <v>4590</v>
      </c>
    </row>
    <row r="6227" spans="1:7">
      <c r="A6227" t="s">
        <v>311</v>
      </c>
      <c r="B6227">
        <v>2016</v>
      </c>
      <c r="C6227" t="b">
        <v>0</v>
      </c>
      <c r="D6227">
        <v>17</v>
      </c>
      <c r="E6227" t="s">
        <v>4590</v>
      </c>
      <c r="G6227" t="s">
        <v>4590</v>
      </c>
    </row>
    <row r="6228" spans="1:7">
      <c r="A6228" t="s">
        <v>311</v>
      </c>
      <c r="B6228">
        <v>2016</v>
      </c>
      <c r="C6228" t="b">
        <v>0</v>
      </c>
      <c r="D6228">
        <v>18</v>
      </c>
      <c r="E6228" t="s">
        <v>4590</v>
      </c>
      <c r="G6228" t="s">
        <v>4590</v>
      </c>
    </row>
    <row r="6229" spans="1:7">
      <c r="A6229" t="s">
        <v>311</v>
      </c>
      <c r="B6229">
        <v>2016</v>
      </c>
      <c r="C6229" t="b">
        <v>0</v>
      </c>
      <c r="D6229">
        <v>19</v>
      </c>
      <c r="E6229" t="s">
        <v>4590</v>
      </c>
      <c r="G6229" t="s">
        <v>4590</v>
      </c>
    </row>
    <row r="6230" spans="1:7">
      <c r="A6230" t="s">
        <v>311</v>
      </c>
      <c r="B6230">
        <v>2016</v>
      </c>
      <c r="C6230" t="b">
        <v>0</v>
      </c>
      <c r="D6230">
        <v>20</v>
      </c>
      <c r="E6230" t="s">
        <v>4590</v>
      </c>
      <c r="G6230" t="s">
        <v>4590</v>
      </c>
    </row>
    <row r="6231" spans="1:7">
      <c r="A6231" t="s">
        <v>311</v>
      </c>
      <c r="B6231">
        <v>2016</v>
      </c>
      <c r="C6231" t="b">
        <v>0</v>
      </c>
      <c r="D6231">
        <v>21</v>
      </c>
      <c r="E6231" t="s">
        <v>4590</v>
      </c>
      <c r="G6231" t="s">
        <v>4590</v>
      </c>
    </row>
    <row r="6232" spans="1:7">
      <c r="A6232" t="s">
        <v>311</v>
      </c>
      <c r="B6232">
        <v>2016</v>
      </c>
      <c r="C6232" t="b">
        <v>0</v>
      </c>
      <c r="D6232">
        <v>22</v>
      </c>
      <c r="E6232" t="s">
        <v>4590</v>
      </c>
      <c r="G6232" t="s">
        <v>4590</v>
      </c>
    </row>
    <row r="6233" spans="1:7">
      <c r="A6233" t="s">
        <v>311</v>
      </c>
      <c r="B6233">
        <v>2016</v>
      </c>
      <c r="C6233" t="b">
        <v>0</v>
      </c>
      <c r="D6233">
        <v>23</v>
      </c>
      <c r="E6233" t="s">
        <v>4590</v>
      </c>
      <c r="F6233" t="s">
        <v>8215</v>
      </c>
      <c r="G6233" t="s">
        <v>4590</v>
      </c>
    </row>
    <row r="6234" spans="1:7">
      <c r="A6234" t="s">
        <v>311</v>
      </c>
      <c r="B6234">
        <v>2016</v>
      </c>
      <c r="C6234" t="b">
        <v>0</v>
      </c>
      <c r="D6234">
        <v>24</v>
      </c>
      <c r="E6234" t="s">
        <v>4590</v>
      </c>
      <c r="F6234" t="s">
        <v>8216</v>
      </c>
      <c r="G6234" t="s">
        <v>4590</v>
      </c>
    </row>
    <row r="6235" spans="1:7">
      <c r="A6235" t="s">
        <v>311</v>
      </c>
      <c r="B6235">
        <v>2016</v>
      </c>
      <c r="C6235" t="b">
        <v>0</v>
      </c>
      <c r="D6235">
        <v>25</v>
      </c>
      <c r="E6235" t="s">
        <v>4590</v>
      </c>
      <c r="G6235" t="s">
        <v>4590</v>
      </c>
    </row>
    <row r="6236" spans="1:7">
      <c r="A6236" t="s">
        <v>311</v>
      </c>
      <c r="B6236">
        <v>2016</v>
      </c>
      <c r="C6236" t="b">
        <v>0</v>
      </c>
      <c r="D6236">
        <v>26</v>
      </c>
      <c r="E6236" t="s">
        <v>4590</v>
      </c>
      <c r="G6236" t="s">
        <v>4590</v>
      </c>
    </row>
    <row r="6237" spans="1:7">
      <c r="A6237" t="s">
        <v>311</v>
      </c>
      <c r="B6237">
        <v>2016</v>
      </c>
      <c r="C6237" t="b">
        <v>0</v>
      </c>
      <c r="D6237">
        <v>27</v>
      </c>
      <c r="E6237" t="s">
        <v>4590</v>
      </c>
      <c r="G6237" t="s">
        <v>4590</v>
      </c>
    </row>
    <row r="6238" spans="1:7">
      <c r="A6238" t="s">
        <v>311</v>
      </c>
      <c r="B6238">
        <v>2016</v>
      </c>
      <c r="C6238" t="b">
        <v>0</v>
      </c>
      <c r="D6238">
        <v>28</v>
      </c>
      <c r="E6238" t="s">
        <v>4590</v>
      </c>
      <c r="G6238" t="s">
        <v>4590</v>
      </c>
    </row>
    <row r="6239" spans="1:7">
      <c r="A6239" t="s">
        <v>311</v>
      </c>
      <c r="B6239">
        <v>2016</v>
      </c>
      <c r="C6239" t="b">
        <v>0</v>
      </c>
      <c r="D6239">
        <v>29</v>
      </c>
      <c r="E6239" t="s">
        <v>4590</v>
      </c>
      <c r="G6239" t="s">
        <v>4590</v>
      </c>
    </row>
    <row r="6240" spans="1:7">
      <c r="A6240" t="s">
        <v>311</v>
      </c>
      <c r="B6240">
        <v>2016</v>
      </c>
      <c r="C6240" t="b">
        <v>0</v>
      </c>
      <c r="D6240">
        <v>30</v>
      </c>
      <c r="E6240" t="s">
        <v>4590</v>
      </c>
      <c r="G6240" t="s">
        <v>4590</v>
      </c>
    </row>
    <row r="6241" spans="1:7">
      <c r="A6241" t="s">
        <v>311</v>
      </c>
      <c r="B6241">
        <v>2016</v>
      </c>
      <c r="C6241" t="b">
        <v>0</v>
      </c>
      <c r="D6241">
        <v>31</v>
      </c>
      <c r="E6241" t="s">
        <v>4590</v>
      </c>
      <c r="G6241" t="s">
        <v>4590</v>
      </c>
    </row>
    <row r="6242" spans="1:7">
      <c r="A6242" t="s">
        <v>311</v>
      </c>
      <c r="B6242">
        <v>2016</v>
      </c>
      <c r="C6242" t="b">
        <v>0</v>
      </c>
      <c r="D6242">
        <v>32</v>
      </c>
      <c r="E6242" t="s">
        <v>4590</v>
      </c>
      <c r="G6242" t="s">
        <v>4590</v>
      </c>
    </row>
    <row r="6243" spans="1:7">
      <c r="A6243" t="s">
        <v>311</v>
      </c>
      <c r="B6243">
        <v>2016</v>
      </c>
      <c r="C6243" t="b">
        <v>0</v>
      </c>
      <c r="D6243">
        <v>33</v>
      </c>
      <c r="E6243" t="s">
        <v>4590</v>
      </c>
      <c r="G6243" t="s">
        <v>4590</v>
      </c>
    </row>
    <row r="6244" spans="1:7">
      <c r="A6244" t="s">
        <v>311</v>
      </c>
      <c r="B6244">
        <v>2016</v>
      </c>
      <c r="C6244" t="b">
        <v>0</v>
      </c>
      <c r="D6244">
        <v>34</v>
      </c>
      <c r="E6244" t="s">
        <v>4590</v>
      </c>
      <c r="G6244" t="s">
        <v>4590</v>
      </c>
    </row>
    <row r="6245" spans="1:7">
      <c r="A6245" t="s">
        <v>311</v>
      </c>
      <c r="B6245">
        <v>2016</v>
      </c>
      <c r="C6245" t="b">
        <v>0</v>
      </c>
      <c r="D6245">
        <v>35</v>
      </c>
      <c r="E6245" t="s">
        <v>4590</v>
      </c>
      <c r="G6245" t="s">
        <v>4590</v>
      </c>
    </row>
    <row r="6246" spans="1:7">
      <c r="A6246" t="s">
        <v>311</v>
      </c>
      <c r="B6246">
        <v>2016</v>
      </c>
      <c r="C6246" t="b">
        <v>0</v>
      </c>
      <c r="D6246">
        <v>36</v>
      </c>
      <c r="E6246" t="s">
        <v>4590</v>
      </c>
      <c r="F6246" t="s">
        <v>8217</v>
      </c>
      <c r="G6246" t="s">
        <v>4590</v>
      </c>
    </row>
    <row r="6247" spans="1:7">
      <c r="A6247" t="s">
        <v>311</v>
      </c>
      <c r="B6247">
        <v>2016</v>
      </c>
      <c r="C6247" t="b">
        <v>0</v>
      </c>
      <c r="D6247">
        <v>37</v>
      </c>
      <c r="E6247" t="s">
        <v>4590</v>
      </c>
      <c r="G6247" t="s">
        <v>4590</v>
      </c>
    </row>
    <row r="6248" spans="1:7">
      <c r="A6248" t="s">
        <v>311</v>
      </c>
      <c r="B6248">
        <v>2016</v>
      </c>
      <c r="C6248" t="b">
        <v>0</v>
      </c>
      <c r="D6248">
        <v>38</v>
      </c>
      <c r="E6248" t="s">
        <v>4590</v>
      </c>
      <c r="G6248" t="s">
        <v>4590</v>
      </c>
    </row>
    <row r="6249" spans="1:7">
      <c r="A6249" t="s">
        <v>311</v>
      </c>
      <c r="B6249">
        <v>2016</v>
      </c>
      <c r="C6249" t="b">
        <v>0</v>
      </c>
      <c r="D6249">
        <v>39</v>
      </c>
      <c r="E6249" t="s">
        <v>4590</v>
      </c>
      <c r="G6249" t="s">
        <v>4590</v>
      </c>
    </row>
    <row r="6250" spans="1:7">
      <c r="A6250" t="s">
        <v>311</v>
      </c>
      <c r="B6250">
        <v>2016</v>
      </c>
      <c r="C6250" t="b">
        <v>0</v>
      </c>
      <c r="D6250">
        <v>40</v>
      </c>
      <c r="E6250" t="s">
        <v>4590</v>
      </c>
      <c r="G6250" t="s">
        <v>4590</v>
      </c>
    </row>
    <row r="6251" spans="1:7">
      <c r="A6251" t="s">
        <v>311</v>
      </c>
      <c r="B6251">
        <v>2016</v>
      </c>
      <c r="C6251" t="b">
        <v>0</v>
      </c>
      <c r="D6251">
        <v>41</v>
      </c>
      <c r="E6251" t="s">
        <v>4590</v>
      </c>
      <c r="G6251" t="s">
        <v>4590</v>
      </c>
    </row>
    <row r="6252" spans="1:7">
      <c r="A6252" t="s">
        <v>311</v>
      </c>
      <c r="B6252">
        <v>2016</v>
      </c>
      <c r="C6252" t="b">
        <v>0</v>
      </c>
      <c r="D6252">
        <v>42</v>
      </c>
      <c r="E6252" t="s">
        <v>4590</v>
      </c>
      <c r="G6252" t="s">
        <v>4590</v>
      </c>
    </row>
    <row r="6253" spans="1:7">
      <c r="A6253" t="s">
        <v>311</v>
      </c>
      <c r="B6253">
        <v>2016</v>
      </c>
      <c r="C6253" t="b">
        <v>0</v>
      </c>
      <c r="D6253">
        <v>43</v>
      </c>
      <c r="E6253" t="s">
        <v>4590</v>
      </c>
      <c r="G6253" t="s">
        <v>4590</v>
      </c>
    </row>
    <row r="6254" spans="1:7">
      <c r="A6254" t="s">
        <v>311</v>
      </c>
      <c r="B6254">
        <v>2016</v>
      </c>
      <c r="C6254" t="b">
        <v>0</v>
      </c>
      <c r="D6254">
        <v>44</v>
      </c>
      <c r="E6254" t="s">
        <v>4590</v>
      </c>
      <c r="G6254" t="s">
        <v>4590</v>
      </c>
    </row>
    <row r="6255" spans="1:7">
      <c r="A6255" t="s">
        <v>311</v>
      </c>
      <c r="B6255">
        <v>2016</v>
      </c>
      <c r="C6255" t="b">
        <v>0</v>
      </c>
      <c r="D6255">
        <v>45</v>
      </c>
      <c r="E6255" t="s">
        <v>4590</v>
      </c>
      <c r="G6255" t="s">
        <v>4590</v>
      </c>
    </row>
    <row r="6256" spans="1:7">
      <c r="A6256" t="s">
        <v>311</v>
      </c>
      <c r="B6256">
        <v>2016</v>
      </c>
      <c r="C6256" t="b">
        <v>0</v>
      </c>
      <c r="D6256">
        <v>46</v>
      </c>
      <c r="E6256" t="s">
        <v>4590</v>
      </c>
      <c r="G6256" t="s">
        <v>4590</v>
      </c>
    </row>
    <row r="6257" spans="1:7">
      <c r="A6257" t="s">
        <v>311</v>
      </c>
      <c r="B6257">
        <v>2016</v>
      </c>
      <c r="C6257" t="b">
        <v>0</v>
      </c>
      <c r="D6257">
        <v>47</v>
      </c>
      <c r="E6257" t="s">
        <v>4590</v>
      </c>
      <c r="G6257" t="s">
        <v>4590</v>
      </c>
    </row>
    <row r="6258" spans="1:7">
      <c r="A6258" t="s">
        <v>311</v>
      </c>
      <c r="B6258">
        <v>2016</v>
      </c>
      <c r="C6258" t="b">
        <v>0</v>
      </c>
      <c r="D6258">
        <v>48</v>
      </c>
      <c r="E6258" t="s">
        <v>4590</v>
      </c>
      <c r="G6258" t="s">
        <v>4590</v>
      </c>
    </row>
    <row r="6259" spans="1:7">
      <c r="A6259" t="s">
        <v>311</v>
      </c>
      <c r="B6259">
        <v>2016</v>
      </c>
      <c r="C6259" t="b">
        <v>0</v>
      </c>
      <c r="D6259">
        <v>49</v>
      </c>
      <c r="E6259" t="s">
        <v>4590</v>
      </c>
      <c r="G6259" t="s">
        <v>4590</v>
      </c>
    </row>
    <row r="6260" spans="1:7">
      <c r="A6260" t="s">
        <v>311</v>
      </c>
      <c r="B6260">
        <v>2016</v>
      </c>
      <c r="C6260" t="b">
        <v>0</v>
      </c>
      <c r="D6260">
        <v>50</v>
      </c>
      <c r="E6260" t="s">
        <v>4590</v>
      </c>
      <c r="G6260" t="s">
        <v>4590</v>
      </c>
    </row>
    <row r="6261" spans="1:7">
      <c r="A6261" t="s">
        <v>311</v>
      </c>
      <c r="B6261">
        <v>2016</v>
      </c>
      <c r="C6261" t="b">
        <v>0</v>
      </c>
      <c r="D6261">
        <v>51</v>
      </c>
      <c r="E6261" t="s">
        <v>4590</v>
      </c>
      <c r="G6261" t="s">
        <v>4590</v>
      </c>
    </row>
    <row r="6262" spans="1:7">
      <c r="A6262" t="s">
        <v>311</v>
      </c>
      <c r="B6262">
        <v>2016</v>
      </c>
      <c r="C6262" t="b">
        <v>0</v>
      </c>
      <c r="D6262">
        <v>52</v>
      </c>
      <c r="E6262" t="s">
        <v>4590</v>
      </c>
      <c r="G6262" t="s">
        <v>4590</v>
      </c>
    </row>
    <row r="6263" spans="1:7">
      <c r="A6263" t="s">
        <v>311</v>
      </c>
      <c r="B6263">
        <v>2016</v>
      </c>
      <c r="C6263" t="b">
        <v>0</v>
      </c>
      <c r="D6263">
        <v>53</v>
      </c>
      <c r="E6263" t="s">
        <v>4590</v>
      </c>
      <c r="F6263" t="s">
        <v>8218</v>
      </c>
      <c r="G6263" t="s">
        <v>4590</v>
      </c>
    </row>
    <row r="6264" spans="1:7">
      <c r="A6264" t="s">
        <v>311</v>
      </c>
      <c r="B6264">
        <v>2016</v>
      </c>
      <c r="C6264" t="b">
        <v>0</v>
      </c>
      <c r="D6264">
        <v>54</v>
      </c>
      <c r="E6264" t="s">
        <v>4590</v>
      </c>
      <c r="G6264" t="s">
        <v>4590</v>
      </c>
    </row>
    <row r="6265" spans="1:7">
      <c r="A6265" t="s">
        <v>311</v>
      </c>
      <c r="B6265">
        <v>2016</v>
      </c>
      <c r="C6265" t="b">
        <v>0</v>
      </c>
      <c r="D6265">
        <v>55</v>
      </c>
      <c r="E6265" t="s">
        <v>4590</v>
      </c>
      <c r="F6265" t="s">
        <v>8219</v>
      </c>
      <c r="G6265" t="s">
        <v>4590</v>
      </c>
    </row>
    <row r="6266" spans="1:7">
      <c r="A6266" t="s">
        <v>311</v>
      </c>
      <c r="B6266">
        <v>2016</v>
      </c>
      <c r="C6266" t="b">
        <v>0</v>
      </c>
      <c r="D6266">
        <v>56</v>
      </c>
      <c r="E6266" t="s">
        <v>4590</v>
      </c>
      <c r="F6266" t="s">
        <v>8219</v>
      </c>
      <c r="G6266" t="s">
        <v>4590</v>
      </c>
    </row>
    <row r="6267" spans="1:7">
      <c r="A6267" t="s">
        <v>311</v>
      </c>
      <c r="B6267">
        <v>2016</v>
      </c>
      <c r="C6267" t="b">
        <v>0</v>
      </c>
      <c r="D6267">
        <v>57</v>
      </c>
      <c r="E6267" t="s">
        <v>4590</v>
      </c>
      <c r="F6267" t="s">
        <v>8219</v>
      </c>
      <c r="G6267" t="s">
        <v>4590</v>
      </c>
    </row>
    <row r="6268" spans="1:7">
      <c r="A6268" t="s">
        <v>311</v>
      </c>
      <c r="B6268">
        <v>2016</v>
      </c>
      <c r="C6268" t="b">
        <v>0</v>
      </c>
      <c r="D6268">
        <v>58</v>
      </c>
      <c r="E6268" t="s">
        <v>4590</v>
      </c>
      <c r="F6268" t="s">
        <v>8208</v>
      </c>
      <c r="G6268" t="s">
        <v>4590</v>
      </c>
    </row>
    <row r="6269" spans="1:7">
      <c r="A6269" t="s">
        <v>311</v>
      </c>
      <c r="B6269">
        <v>2016</v>
      </c>
      <c r="C6269" t="b">
        <v>0</v>
      </c>
      <c r="D6269">
        <v>59</v>
      </c>
      <c r="E6269" t="s">
        <v>4590</v>
      </c>
      <c r="F6269" t="s">
        <v>8220</v>
      </c>
      <c r="G6269" t="s">
        <v>4590</v>
      </c>
    </row>
    <row r="6270" spans="1:7">
      <c r="A6270" t="s">
        <v>311</v>
      </c>
      <c r="B6270">
        <v>2016</v>
      </c>
      <c r="C6270" t="b">
        <v>0</v>
      </c>
      <c r="D6270">
        <v>60</v>
      </c>
      <c r="E6270" t="s">
        <v>4590</v>
      </c>
      <c r="F6270" t="s">
        <v>8221</v>
      </c>
      <c r="G6270" t="s">
        <v>4590</v>
      </c>
    </row>
    <row r="6271" spans="1:7">
      <c r="A6271" t="s">
        <v>311</v>
      </c>
      <c r="B6271">
        <v>2016</v>
      </c>
      <c r="C6271" t="b">
        <v>0</v>
      </c>
      <c r="D6271">
        <v>61</v>
      </c>
      <c r="E6271" t="s">
        <v>4590</v>
      </c>
      <c r="G6271" t="s">
        <v>4590</v>
      </c>
    </row>
    <row r="6272" spans="1:7">
      <c r="A6272" t="s">
        <v>311</v>
      </c>
      <c r="B6272">
        <v>2016</v>
      </c>
      <c r="C6272" t="b">
        <v>0</v>
      </c>
      <c r="D6272">
        <v>62</v>
      </c>
      <c r="E6272" t="s">
        <v>4590</v>
      </c>
      <c r="G6272" t="s">
        <v>4590</v>
      </c>
    </row>
    <row r="6273" spans="1:7">
      <c r="A6273" t="s">
        <v>311</v>
      </c>
      <c r="B6273">
        <v>2016</v>
      </c>
      <c r="C6273" t="b">
        <v>0</v>
      </c>
      <c r="D6273">
        <v>63</v>
      </c>
      <c r="E6273" t="s">
        <v>4590</v>
      </c>
      <c r="F6273" t="s">
        <v>8220</v>
      </c>
      <c r="G6273" t="s">
        <v>4590</v>
      </c>
    </row>
    <row r="6274" spans="1:7">
      <c r="A6274" t="s">
        <v>311</v>
      </c>
      <c r="B6274">
        <v>2016</v>
      </c>
      <c r="C6274" t="b">
        <v>0</v>
      </c>
      <c r="D6274">
        <v>64</v>
      </c>
      <c r="E6274" t="s">
        <v>4590</v>
      </c>
      <c r="G6274" t="s">
        <v>4590</v>
      </c>
    </row>
    <row r="6275" spans="1:7">
      <c r="A6275" t="s">
        <v>311</v>
      </c>
      <c r="B6275">
        <v>2016</v>
      </c>
      <c r="C6275" t="b">
        <v>0</v>
      </c>
      <c r="D6275">
        <v>65</v>
      </c>
      <c r="E6275" t="s">
        <v>4590</v>
      </c>
      <c r="G6275" t="s">
        <v>4590</v>
      </c>
    </row>
    <row r="6276" spans="1:7">
      <c r="A6276" t="s">
        <v>311</v>
      </c>
      <c r="B6276">
        <v>2016</v>
      </c>
      <c r="C6276" t="b">
        <v>0</v>
      </c>
      <c r="D6276">
        <v>66</v>
      </c>
      <c r="E6276" t="s">
        <v>4590</v>
      </c>
      <c r="G6276" t="s">
        <v>4590</v>
      </c>
    </row>
    <row r="6277" spans="1:7">
      <c r="A6277" t="s">
        <v>311</v>
      </c>
      <c r="B6277">
        <v>2016</v>
      </c>
      <c r="C6277" t="b">
        <v>0</v>
      </c>
      <c r="D6277">
        <v>67</v>
      </c>
      <c r="E6277" t="s">
        <v>4590</v>
      </c>
      <c r="G6277" t="s">
        <v>4590</v>
      </c>
    </row>
    <row r="6278" spans="1:7">
      <c r="A6278" t="s">
        <v>311</v>
      </c>
      <c r="B6278">
        <v>2016</v>
      </c>
      <c r="C6278" t="b">
        <v>0</v>
      </c>
      <c r="D6278">
        <v>68</v>
      </c>
      <c r="E6278" t="s">
        <v>4590</v>
      </c>
      <c r="F6278" t="s">
        <v>8222</v>
      </c>
      <c r="G6278" t="s">
        <v>4590</v>
      </c>
    </row>
    <row r="6279" spans="1:7">
      <c r="A6279" t="s">
        <v>311</v>
      </c>
      <c r="B6279">
        <v>2016</v>
      </c>
      <c r="C6279" t="b">
        <v>0</v>
      </c>
      <c r="D6279">
        <v>69</v>
      </c>
      <c r="E6279" t="s">
        <v>4590</v>
      </c>
      <c r="G6279" t="s">
        <v>4590</v>
      </c>
    </row>
    <row r="6280" spans="1:7">
      <c r="A6280" t="s">
        <v>311</v>
      </c>
      <c r="B6280">
        <v>2016</v>
      </c>
      <c r="C6280" t="b">
        <v>0</v>
      </c>
      <c r="D6280">
        <v>70</v>
      </c>
      <c r="E6280" t="s">
        <v>4590</v>
      </c>
      <c r="G6280" t="s">
        <v>4590</v>
      </c>
    </row>
    <row r="6281" spans="1:7">
      <c r="A6281" t="s">
        <v>311</v>
      </c>
      <c r="B6281">
        <v>2016</v>
      </c>
      <c r="C6281" t="b">
        <v>0</v>
      </c>
      <c r="D6281">
        <v>71</v>
      </c>
      <c r="E6281" t="s">
        <v>4590</v>
      </c>
      <c r="G6281" t="s">
        <v>4590</v>
      </c>
    </row>
    <row r="6282" spans="1:7">
      <c r="A6282" t="s">
        <v>311</v>
      </c>
      <c r="B6282">
        <v>2016</v>
      </c>
      <c r="C6282" t="b">
        <v>0</v>
      </c>
      <c r="D6282">
        <v>72</v>
      </c>
      <c r="E6282" t="s">
        <v>4590</v>
      </c>
      <c r="G6282" t="s">
        <v>4590</v>
      </c>
    </row>
    <row r="6283" spans="1:7">
      <c r="A6283" t="s">
        <v>311</v>
      </c>
      <c r="B6283">
        <v>2016</v>
      </c>
      <c r="C6283" t="b">
        <v>0</v>
      </c>
      <c r="D6283">
        <v>73</v>
      </c>
      <c r="E6283" t="s">
        <v>4590</v>
      </c>
      <c r="G6283" t="s">
        <v>4590</v>
      </c>
    </row>
    <row r="6284" spans="1:7">
      <c r="A6284" t="s">
        <v>318</v>
      </c>
      <c r="B6284">
        <v>2013</v>
      </c>
      <c r="C6284" t="b">
        <v>0</v>
      </c>
      <c r="D6284">
        <v>1</v>
      </c>
      <c r="E6284" t="s">
        <v>4590</v>
      </c>
      <c r="F6284" t="s">
        <v>4761</v>
      </c>
      <c r="G6284" t="s">
        <v>4590</v>
      </c>
    </row>
    <row r="6285" spans="1:7">
      <c r="A6285" t="s">
        <v>318</v>
      </c>
      <c r="B6285">
        <v>2013</v>
      </c>
      <c r="C6285" t="b">
        <v>0</v>
      </c>
      <c r="D6285">
        <v>2</v>
      </c>
      <c r="E6285" t="s">
        <v>4590</v>
      </c>
      <c r="F6285" t="s">
        <v>4762</v>
      </c>
      <c r="G6285" t="s">
        <v>4590</v>
      </c>
    </row>
    <row r="6286" spans="1:7">
      <c r="A6286" t="s">
        <v>318</v>
      </c>
      <c r="B6286">
        <v>2013</v>
      </c>
      <c r="C6286" t="b">
        <v>0</v>
      </c>
      <c r="D6286">
        <v>3</v>
      </c>
      <c r="E6286" t="s">
        <v>4590</v>
      </c>
      <c r="F6286" t="s">
        <v>8223</v>
      </c>
      <c r="G6286" t="s">
        <v>4590</v>
      </c>
    </row>
    <row r="6287" spans="1:7">
      <c r="A6287" t="s">
        <v>318</v>
      </c>
      <c r="B6287">
        <v>2013</v>
      </c>
      <c r="C6287" t="b">
        <v>0</v>
      </c>
      <c r="D6287">
        <v>4</v>
      </c>
      <c r="E6287" t="s">
        <v>4590</v>
      </c>
      <c r="F6287" t="s">
        <v>4763</v>
      </c>
      <c r="G6287" t="s">
        <v>4590</v>
      </c>
    </row>
    <row r="6288" spans="1:7">
      <c r="A6288" t="s">
        <v>318</v>
      </c>
      <c r="B6288">
        <v>2013</v>
      </c>
      <c r="C6288" t="b">
        <v>0</v>
      </c>
      <c r="D6288">
        <v>5</v>
      </c>
      <c r="E6288" t="s">
        <v>4590</v>
      </c>
      <c r="F6288" t="s">
        <v>8224</v>
      </c>
      <c r="G6288" t="s">
        <v>4590</v>
      </c>
    </row>
    <row r="6289" spans="1:7">
      <c r="A6289" t="s">
        <v>318</v>
      </c>
      <c r="B6289">
        <v>2013</v>
      </c>
      <c r="C6289" t="b">
        <v>0</v>
      </c>
      <c r="D6289">
        <v>6</v>
      </c>
      <c r="E6289" t="s">
        <v>4590</v>
      </c>
      <c r="F6289" t="s">
        <v>8225</v>
      </c>
      <c r="G6289" t="s">
        <v>4590</v>
      </c>
    </row>
    <row r="6290" spans="1:7">
      <c r="A6290" t="s">
        <v>318</v>
      </c>
      <c r="B6290">
        <v>2013</v>
      </c>
      <c r="C6290" t="b">
        <v>0</v>
      </c>
      <c r="D6290">
        <v>7</v>
      </c>
      <c r="E6290" t="s">
        <v>4590</v>
      </c>
      <c r="F6290" t="s">
        <v>8226</v>
      </c>
      <c r="G6290" t="s">
        <v>4590</v>
      </c>
    </row>
    <row r="6291" spans="1:7">
      <c r="A6291" t="s">
        <v>318</v>
      </c>
      <c r="B6291">
        <v>2013</v>
      </c>
      <c r="C6291" t="b">
        <v>0</v>
      </c>
      <c r="D6291">
        <v>8</v>
      </c>
      <c r="E6291" t="s">
        <v>4590</v>
      </c>
      <c r="G6291" t="s">
        <v>4590</v>
      </c>
    </row>
    <row r="6292" spans="1:7">
      <c r="A6292" t="s">
        <v>318</v>
      </c>
      <c r="B6292">
        <v>2013</v>
      </c>
      <c r="C6292" t="b">
        <v>0</v>
      </c>
      <c r="D6292">
        <v>9</v>
      </c>
      <c r="E6292" t="s">
        <v>4590</v>
      </c>
      <c r="G6292" t="s">
        <v>4590</v>
      </c>
    </row>
    <row r="6293" spans="1:7">
      <c r="A6293" t="s">
        <v>318</v>
      </c>
      <c r="B6293">
        <v>2013</v>
      </c>
      <c r="C6293" t="b">
        <v>0</v>
      </c>
      <c r="D6293">
        <v>10</v>
      </c>
      <c r="E6293" t="s">
        <v>4590</v>
      </c>
      <c r="F6293" t="s">
        <v>8227</v>
      </c>
      <c r="G6293" t="s">
        <v>4590</v>
      </c>
    </row>
    <row r="6294" spans="1:7">
      <c r="A6294" t="s">
        <v>318</v>
      </c>
      <c r="B6294">
        <v>2013</v>
      </c>
      <c r="C6294" t="b">
        <v>0</v>
      </c>
      <c r="D6294">
        <v>11</v>
      </c>
      <c r="E6294" t="s">
        <v>4590</v>
      </c>
      <c r="F6294" t="s">
        <v>8228</v>
      </c>
      <c r="G6294" t="s">
        <v>4590</v>
      </c>
    </row>
    <row r="6295" spans="1:7">
      <c r="A6295" t="s">
        <v>318</v>
      </c>
      <c r="B6295">
        <v>2013</v>
      </c>
      <c r="C6295" t="b">
        <v>0</v>
      </c>
      <c r="D6295">
        <v>12</v>
      </c>
      <c r="E6295" t="s">
        <v>4590</v>
      </c>
      <c r="G6295" t="s">
        <v>4590</v>
      </c>
    </row>
    <row r="6296" spans="1:7">
      <c r="A6296" t="s">
        <v>318</v>
      </c>
      <c r="B6296">
        <v>2013</v>
      </c>
      <c r="C6296" t="b">
        <v>0</v>
      </c>
      <c r="D6296">
        <v>13</v>
      </c>
      <c r="E6296" t="s">
        <v>4590</v>
      </c>
      <c r="F6296" t="s">
        <v>8229</v>
      </c>
      <c r="G6296" t="s">
        <v>4590</v>
      </c>
    </row>
    <row r="6297" spans="1:7">
      <c r="A6297" t="s">
        <v>318</v>
      </c>
      <c r="B6297">
        <v>2014</v>
      </c>
      <c r="C6297" t="b">
        <v>0</v>
      </c>
      <c r="D6297">
        <v>1</v>
      </c>
      <c r="E6297" t="s">
        <v>4590</v>
      </c>
      <c r="F6297" t="s">
        <v>4761</v>
      </c>
      <c r="G6297" t="s">
        <v>4590</v>
      </c>
    </row>
    <row r="6298" spans="1:7">
      <c r="A6298" t="s">
        <v>318</v>
      </c>
      <c r="B6298">
        <v>2014</v>
      </c>
      <c r="C6298" t="b">
        <v>0</v>
      </c>
      <c r="D6298">
        <v>2</v>
      </c>
      <c r="E6298" t="s">
        <v>4590</v>
      </c>
      <c r="G6298" t="s">
        <v>4590</v>
      </c>
    </row>
    <row r="6299" spans="1:7">
      <c r="A6299" t="s">
        <v>318</v>
      </c>
      <c r="B6299">
        <v>2014</v>
      </c>
      <c r="C6299" t="b">
        <v>0</v>
      </c>
      <c r="D6299">
        <v>3</v>
      </c>
      <c r="E6299" t="s">
        <v>4590</v>
      </c>
      <c r="G6299" t="s">
        <v>4590</v>
      </c>
    </row>
    <row r="6300" spans="1:7">
      <c r="A6300" t="s">
        <v>318</v>
      </c>
      <c r="B6300">
        <v>2014</v>
      </c>
      <c r="C6300" t="b">
        <v>0</v>
      </c>
      <c r="D6300">
        <v>4</v>
      </c>
      <c r="E6300" t="s">
        <v>4590</v>
      </c>
      <c r="G6300" t="s">
        <v>4590</v>
      </c>
    </row>
    <row r="6301" spans="1:7">
      <c r="A6301" t="s">
        <v>318</v>
      </c>
      <c r="B6301">
        <v>2014</v>
      </c>
      <c r="C6301" t="b">
        <v>0</v>
      </c>
      <c r="D6301">
        <v>5</v>
      </c>
      <c r="E6301" t="s">
        <v>4590</v>
      </c>
      <c r="G6301" t="s">
        <v>4590</v>
      </c>
    </row>
    <row r="6302" spans="1:7">
      <c r="A6302" t="s">
        <v>318</v>
      </c>
      <c r="B6302">
        <v>2014</v>
      </c>
      <c r="C6302" t="b">
        <v>0</v>
      </c>
      <c r="D6302">
        <v>6</v>
      </c>
      <c r="E6302" t="s">
        <v>4590</v>
      </c>
      <c r="G6302" t="s">
        <v>4590</v>
      </c>
    </row>
    <row r="6303" spans="1:7">
      <c r="A6303" t="s">
        <v>318</v>
      </c>
      <c r="B6303">
        <v>2014</v>
      </c>
      <c r="C6303" t="b">
        <v>0</v>
      </c>
      <c r="D6303">
        <v>7</v>
      </c>
      <c r="E6303" t="s">
        <v>4590</v>
      </c>
      <c r="G6303" t="s">
        <v>4590</v>
      </c>
    </row>
    <row r="6304" spans="1:7">
      <c r="A6304" t="s">
        <v>318</v>
      </c>
      <c r="B6304">
        <v>2014</v>
      </c>
      <c r="C6304" t="b">
        <v>0</v>
      </c>
      <c r="D6304">
        <v>8</v>
      </c>
      <c r="E6304" t="s">
        <v>4590</v>
      </c>
      <c r="F6304" t="s">
        <v>4765</v>
      </c>
      <c r="G6304" t="s">
        <v>4590</v>
      </c>
    </row>
    <row r="6305" spans="1:7">
      <c r="A6305" t="s">
        <v>318</v>
      </c>
      <c r="B6305">
        <v>2014</v>
      </c>
      <c r="C6305" t="b">
        <v>0</v>
      </c>
      <c r="D6305">
        <v>9</v>
      </c>
      <c r="E6305" t="s">
        <v>4590</v>
      </c>
      <c r="G6305" t="s">
        <v>4590</v>
      </c>
    </row>
    <row r="6306" spans="1:7">
      <c r="A6306" t="s">
        <v>318</v>
      </c>
      <c r="B6306">
        <v>2014</v>
      </c>
      <c r="C6306" t="b">
        <v>0</v>
      </c>
      <c r="D6306">
        <v>10</v>
      </c>
      <c r="E6306" t="s">
        <v>4590</v>
      </c>
      <c r="G6306" t="s">
        <v>4590</v>
      </c>
    </row>
    <row r="6307" spans="1:7">
      <c r="A6307" t="s">
        <v>318</v>
      </c>
      <c r="B6307">
        <v>2014</v>
      </c>
      <c r="C6307" t="b">
        <v>0</v>
      </c>
      <c r="D6307">
        <v>11</v>
      </c>
      <c r="E6307" t="s">
        <v>4590</v>
      </c>
      <c r="G6307" t="s">
        <v>4590</v>
      </c>
    </row>
    <row r="6308" spans="1:7">
      <c r="A6308" t="s">
        <v>318</v>
      </c>
      <c r="B6308">
        <v>2014</v>
      </c>
      <c r="C6308" t="b">
        <v>0</v>
      </c>
      <c r="D6308">
        <v>12</v>
      </c>
      <c r="E6308" t="s">
        <v>4590</v>
      </c>
      <c r="G6308" t="s">
        <v>4590</v>
      </c>
    </row>
    <row r="6309" spans="1:7">
      <c r="A6309" t="s">
        <v>318</v>
      </c>
      <c r="B6309">
        <v>2014</v>
      </c>
      <c r="C6309" t="b">
        <v>0</v>
      </c>
      <c r="D6309">
        <v>13</v>
      </c>
      <c r="E6309" t="s">
        <v>4590</v>
      </c>
      <c r="G6309" t="s">
        <v>4590</v>
      </c>
    </row>
    <row r="6310" spans="1:7">
      <c r="A6310" t="s">
        <v>318</v>
      </c>
      <c r="B6310">
        <v>2014</v>
      </c>
      <c r="C6310" t="b">
        <v>0</v>
      </c>
      <c r="D6310">
        <v>14</v>
      </c>
      <c r="E6310" t="s">
        <v>4590</v>
      </c>
      <c r="G6310" t="s">
        <v>4590</v>
      </c>
    </row>
    <row r="6311" spans="1:7">
      <c r="A6311" t="s">
        <v>318</v>
      </c>
      <c r="B6311">
        <v>2014</v>
      </c>
      <c r="C6311" t="b">
        <v>0</v>
      </c>
      <c r="D6311">
        <v>15</v>
      </c>
      <c r="E6311" t="s">
        <v>4590</v>
      </c>
      <c r="G6311" t="s">
        <v>4590</v>
      </c>
    </row>
    <row r="6312" spans="1:7">
      <c r="A6312" t="s">
        <v>318</v>
      </c>
      <c r="B6312">
        <v>2014</v>
      </c>
      <c r="C6312" t="b">
        <v>0</v>
      </c>
      <c r="D6312">
        <v>16</v>
      </c>
      <c r="E6312" t="s">
        <v>4590</v>
      </c>
      <c r="F6312" t="s">
        <v>4766</v>
      </c>
      <c r="G6312" t="s">
        <v>4590</v>
      </c>
    </row>
    <row r="6313" spans="1:7">
      <c r="A6313" t="s">
        <v>318</v>
      </c>
      <c r="B6313">
        <v>2014</v>
      </c>
      <c r="C6313" t="b">
        <v>0</v>
      </c>
      <c r="D6313">
        <v>17</v>
      </c>
      <c r="E6313" t="s">
        <v>4590</v>
      </c>
      <c r="F6313" t="s">
        <v>4767</v>
      </c>
      <c r="G6313" t="s">
        <v>4590</v>
      </c>
    </row>
    <row r="6314" spans="1:7">
      <c r="A6314" t="s">
        <v>318</v>
      </c>
      <c r="B6314">
        <v>2014</v>
      </c>
      <c r="C6314" t="b">
        <v>0</v>
      </c>
      <c r="D6314">
        <v>18</v>
      </c>
      <c r="E6314" t="s">
        <v>4590</v>
      </c>
      <c r="G6314" t="s">
        <v>4590</v>
      </c>
    </row>
    <row r="6315" spans="1:7">
      <c r="A6315" t="s">
        <v>318</v>
      </c>
      <c r="B6315">
        <v>2014</v>
      </c>
      <c r="C6315" t="b">
        <v>0</v>
      </c>
      <c r="D6315">
        <v>19</v>
      </c>
      <c r="E6315" t="s">
        <v>4590</v>
      </c>
      <c r="F6315" t="s">
        <v>4768</v>
      </c>
      <c r="G6315" t="s">
        <v>4590</v>
      </c>
    </row>
    <row r="6316" spans="1:7">
      <c r="A6316" t="s">
        <v>318</v>
      </c>
      <c r="B6316">
        <v>2014</v>
      </c>
      <c r="C6316" t="b">
        <v>0</v>
      </c>
      <c r="D6316">
        <v>20</v>
      </c>
      <c r="E6316" t="s">
        <v>4590</v>
      </c>
      <c r="F6316" t="s">
        <v>4769</v>
      </c>
      <c r="G6316" t="s">
        <v>4590</v>
      </c>
    </row>
    <row r="6317" spans="1:7">
      <c r="A6317" t="s">
        <v>318</v>
      </c>
      <c r="B6317">
        <v>2014</v>
      </c>
      <c r="C6317" t="b">
        <v>0</v>
      </c>
      <c r="D6317">
        <v>21</v>
      </c>
      <c r="E6317" t="s">
        <v>4590</v>
      </c>
      <c r="G6317" t="s">
        <v>4590</v>
      </c>
    </row>
    <row r="6318" spans="1:7">
      <c r="A6318" t="s">
        <v>318</v>
      </c>
      <c r="B6318">
        <v>2014</v>
      </c>
      <c r="C6318" t="b">
        <v>0</v>
      </c>
      <c r="D6318">
        <v>22</v>
      </c>
      <c r="E6318" t="s">
        <v>4590</v>
      </c>
      <c r="G6318" t="s">
        <v>4590</v>
      </c>
    </row>
    <row r="6319" spans="1:7">
      <c r="A6319" t="s">
        <v>318</v>
      </c>
      <c r="B6319">
        <v>2014</v>
      </c>
      <c r="C6319" t="b">
        <v>0</v>
      </c>
      <c r="D6319">
        <v>23</v>
      </c>
      <c r="E6319" t="s">
        <v>4590</v>
      </c>
      <c r="G6319" t="s">
        <v>4590</v>
      </c>
    </row>
    <row r="6320" spans="1:7">
      <c r="A6320" t="s">
        <v>318</v>
      </c>
      <c r="B6320">
        <v>2014</v>
      </c>
      <c r="C6320" t="b">
        <v>0</v>
      </c>
      <c r="D6320">
        <v>24</v>
      </c>
      <c r="E6320" t="s">
        <v>4590</v>
      </c>
      <c r="G6320" t="s">
        <v>4590</v>
      </c>
    </row>
    <row r="6321" spans="1:7">
      <c r="A6321" t="s">
        <v>318</v>
      </c>
      <c r="B6321">
        <v>2014</v>
      </c>
      <c r="C6321" t="b">
        <v>0</v>
      </c>
      <c r="D6321">
        <v>25</v>
      </c>
      <c r="E6321" t="s">
        <v>4590</v>
      </c>
      <c r="G6321" t="s">
        <v>4590</v>
      </c>
    </row>
    <row r="6322" spans="1:7">
      <c r="A6322" t="s">
        <v>318</v>
      </c>
      <c r="B6322">
        <v>2014</v>
      </c>
      <c r="C6322" t="b">
        <v>0</v>
      </c>
      <c r="D6322">
        <v>26</v>
      </c>
      <c r="E6322" t="s">
        <v>4590</v>
      </c>
      <c r="G6322" t="s">
        <v>4590</v>
      </c>
    </row>
    <row r="6323" spans="1:7">
      <c r="A6323" t="s">
        <v>318</v>
      </c>
      <c r="B6323">
        <v>2014</v>
      </c>
      <c r="C6323" t="b">
        <v>0</v>
      </c>
      <c r="D6323">
        <v>27</v>
      </c>
      <c r="E6323" t="s">
        <v>4590</v>
      </c>
      <c r="G6323" t="s">
        <v>4590</v>
      </c>
    </row>
    <row r="6324" spans="1:7">
      <c r="A6324" t="s">
        <v>318</v>
      </c>
      <c r="B6324">
        <v>2014</v>
      </c>
      <c r="C6324" t="b">
        <v>0</v>
      </c>
      <c r="D6324">
        <v>28</v>
      </c>
      <c r="E6324" t="s">
        <v>4590</v>
      </c>
      <c r="G6324" t="s">
        <v>4590</v>
      </c>
    </row>
    <row r="6325" spans="1:7">
      <c r="A6325" t="s">
        <v>318</v>
      </c>
      <c r="B6325">
        <v>2014</v>
      </c>
      <c r="C6325" t="b">
        <v>0</v>
      </c>
      <c r="D6325">
        <v>29</v>
      </c>
      <c r="E6325" t="s">
        <v>4590</v>
      </c>
      <c r="G6325" t="s">
        <v>4590</v>
      </c>
    </row>
    <row r="6326" spans="1:7">
      <c r="A6326" t="s">
        <v>318</v>
      </c>
      <c r="B6326">
        <v>2014</v>
      </c>
      <c r="C6326" t="b">
        <v>0</v>
      </c>
      <c r="D6326">
        <v>30</v>
      </c>
      <c r="E6326" t="s">
        <v>4590</v>
      </c>
      <c r="G6326" t="s">
        <v>4590</v>
      </c>
    </row>
    <row r="6327" spans="1:7">
      <c r="A6327" t="s">
        <v>318</v>
      </c>
      <c r="B6327">
        <v>2014</v>
      </c>
      <c r="C6327" t="b">
        <v>0</v>
      </c>
      <c r="D6327">
        <v>31</v>
      </c>
      <c r="E6327" t="s">
        <v>4590</v>
      </c>
      <c r="F6327" t="s">
        <v>4770</v>
      </c>
      <c r="G6327" t="s">
        <v>4590</v>
      </c>
    </row>
    <row r="6328" spans="1:7">
      <c r="A6328" t="s">
        <v>318</v>
      </c>
      <c r="B6328">
        <v>2014</v>
      </c>
      <c r="C6328" t="b">
        <v>0</v>
      </c>
      <c r="D6328">
        <v>32</v>
      </c>
      <c r="E6328" t="s">
        <v>4590</v>
      </c>
      <c r="G6328" t="s">
        <v>4590</v>
      </c>
    </row>
    <row r="6329" spans="1:7">
      <c r="A6329" t="s">
        <v>318</v>
      </c>
      <c r="B6329">
        <v>2014</v>
      </c>
      <c r="C6329" t="b">
        <v>0</v>
      </c>
      <c r="D6329">
        <v>33</v>
      </c>
      <c r="E6329" t="s">
        <v>4590</v>
      </c>
      <c r="G6329" t="s">
        <v>4590</v>
      </c>
    </row>
    <row r="6330" spans="1:7">
      <c r="A6330" t="s">
        <v>318</v>
      </c>
      <c r="B6330">
        <v>2014</v>
      </c>
      <c r="C6330" t="b">
        <v>0</v>
      </c>
      <c r="D6330">
        <v>34</v>
      </c>
      <c r="E6330" t="s">
        <v>4590</v>
      </c>
      <c r="F6330" t="s">
        <v>4771</v>
      </c>
      <c r="G6330" t="s">
        <v>4590</v>
      </c>
    </row>
    <row r="6331" spans="1:7">
      <c r="A6331" t="s">
        <v>318</v>
      </c>
      <c r="B6331">
        <v>2014</v>
      </c>
      <c r="C6331" t="b">
        <v>0</v>
      </c>
      <c r="D6331">
        <v>35</v>
      </c>
      <c r="E6331" t="s">
        <v>4590</v>
      </c>
      <c r="F6331" t="s">
        <v>4772</v>
      </c>
      <c r="G6331" t="s">
        <v>4590</v>
      </c>
    </row>
    <row r="6332" spans="1:7">
      <c r="A6332" t="s">
        <v>318</v>
      </c>
      <c r="B6332">
        <v>2014</v>
      </c>
      <c r="C6332" t="b">
        <v>0</v>
      </c>
      <c r="D6332">
        <v>36</v>
      </c>
      <c r="E6332" t="s">
        <v>4590</v>
      </c>
      <c r="G6332" t="s">
        <v>4590</v>
      </c>
    </row>
    <row r="6333" spans="1:7">
      <c r="A6333" t="s">
        <v>318</v>
      </c>
      <c r="B6333">
        <v>2014</v>
      </c>
      <c r="C6333" t="b">
        <v>0</v>
      </c>
      <c r="D6333">
        <v>37</v>
      </c>
      <c r="E6333" t="s">
        <v>4590</v>
      </c>
      <c r="G6333" t="s">
        <v>4590</v>
      </c>
    </row>
    <row r="6334" spans="1:7">
      <c r="A6334" t="s">
        <v>318</v>
      </c>
      <c r="B6334">
        <v>2014</v>
      </c>
      <c r="C6334" t="b">
        <v>0</v>
      </c>
      <c r="D6334">
        <v>38</v>
      </c>
      <c r="E6334" t="s">
        <v>4590</v>
      </c>
      <c r="G6334" t="s">
        <v>4590</v>
      </c>
    </row>
    <row r="6335" spans="1:7">
      <c r="A6335" t="s">
        <v>318</v>
      </c>
      <c r="B6335">
        <v>2014</v>
      </c>
      <c r="C6335" t="b">
        <v>0</v>
      </c>
      <c r="D6335">
        <v>39</v>
      </c>
      <c r="E6335" t="s">
        <v>4590</v>
      </c>
      <c r="G6335" t="s">
        <v>4590</v>
      </c>
    </row>
    <row r="6336" spans="1:7">
      <c r="A6336" t="s">
        <v>318</v>
      </c>
      <c r="B6336">
        <v>2014</v>
      </c>
      <c r="C6336" t="b">
        <v>0</v>
      </c>
      <c r="D6336">
        <v>40</v>
      </c>
      <c r="E6336" t="s">
        <v>4590</v>
      </c>
      <c r="G6336" t="s">
        <v>4590</v>
      </c>
    </row>
    <row r="6337" spans="1:7">
      <c r="A6337" t="s">
        <v>318</v>
      </c>
      <c r="B6337">
        <v>2014</v>
      </c>
      <c r="C6337" t="b">
        <v>0</v>
      </c>
      <c r="D6337">
        <v>41</v>
      </c>
      <c r="E6337" t="s">
        <v>4590</v>
      </c>
      <c r="G6337" t="s">
        <v>4590</v>
      </c>
    </row>
    <row r="6338" spans="1:7">
      <c r="A6338" t="s">
        <v>318</v>
      </c>
      <c r="B6338">
        <v>2014</v>
      </c>
      <c r="C6338" t="b">
        <v>0</v>
      </c>
      <c r="D6338">
        <v>42</v>
      </c>
      <c r="E6338" t="s">
        <v>4590</v>
      </c>
      <c r="G6338" t="s">
        <v>4590</v>
      </c>
    </row>
    <row r="6339" spans="1:7">
      <c r="A6339" t="s">
        <v>318</v>
      </c>
      <c r="B6339">
        <v>2014</v>
      </c>
      <c r="C6339" t="b">
        <v>0</v>
      </c>
      <c r="D6339">
        <v>43</v>
      </c>
      <c r="E6339" t="s">
        <v>4590</v>
      </c>
      <c r="F6339" t="s">
        <v>4773</v>
      </c>
      <c r="G6339" t="s">
        <v>4590</v>
      </c>
    </row>
    <row r="6340" spans="1:7">
      <c r="A6340" t="s">
        <v>318</v>
      </c>
      <c r="B6340">
        <v>2014</v>
      </c>
      <c r="C6340" t="b">
        <v>0</v>
      </c>
      <c r="D6340">
        <v>44</v>
      </c>
      <c r="E6340" t="s">
        <v>4590</v>
      </c>
      <c r="F6340" t="s">
        <v>4774</v>
      </c>
      <c r="G6340" t="s">
        <v>4590</v>
      </c>
    </row>
    <row r="6341" spans="1:7">
      <c r="A6341" t="s">
        <v>318</v>
      </c>
      <c r="B6341">
        <v>2014</v>
      </c>
      <c r="C6341" t="b">
        <v>0</v>
      </c>
      <c r="D6341">
        <v>45</v>
      </c>
      <c r="E6341" t="s">
        <v>4590</v>
      </c>
      <c r="G6341" t="s">
        <v>4590</v>
      </c>
    </row>
    <row r="6342" spans="1:7">
      <c r="A6342" t="s">
        <v>318</v>
      </c>
      <c r="B6342">
        <v>2014</v>
      </c>
      <c r="C6342" t="b">
        <v>0</v>
      </c>
      <c r="D6342">
        <v>46</v>
      </c>
      <c r="E6342" t="s">
        <v>4590</v>
      </c>
      <c r="F6342" t="s">
        <v>4775</v>
      </c>
      <c r="G6342" t="s">
        <v>4590</v>
      </c>
    </row>
    <row r="6343" spans="1:7">
      <c r="A6343" t="s">
        <v>318</v>
      </c>
      <c r="B6343">
        <v>2014</v>
      </c>
      <c r="C6343" t="b">
        <v>0</v>
      </c>
      <c r="D6343">
        <v>47</v>
      </c>
      <c r="E6343" t="s">
        <v>4590</v>
      </c>
      <c r="G6343" t="s">
        <v>4590</v>
      </c>
    </row>
    <row r="6344" spans="1:7">
      <c r="A6344" t="s">
        <v>318</v>
      </c>
      <c r="B6344">
        <v>2014</v>
      </c>
      <c r="C6344" t="b">
        <v>0</v>
      </c>
      <c r="D6344">
        <v>48</v>
      </c>
      <c r="E6344" t="s">
        <v>4590</v>
      </c>
      <c r="G6344" t="s">
        <v>4590</v>
      </c>
    </row>
    <row r="6345" spans="1:7">
      <c r="A6345" t="s">
        <v>318</v>
      </c>
      <c r="B6345">
        <v>2014</v>
      </c>
      <c r="C6345" t="b">
        <v>0</v>
      </c>
      <c r="D6345">
        <v>49</v>
      </c>
      <c r="E6345" t="s">
        <v>4590</v>
      </c>
      <c r="F6345" t="s">
        <v>4776</v>
      </c>
      <c r="G6345" t="s">
        <v>4590</v>
      </c>
    </row>
    <row r="6346" spans="1:7">
      <c r="A6346" t="s">
        <v>318</v>
      </c>
      <c r="B6346">
        <v>2014</v>
      </c>
      <c r="C6346" t="b">
        <v>0</v>
      </c>
      <c r="D6346">
        <v>50</v>
      </c>
      <c r="E6346" t="s">
        <v>4590</v>
      </c>
      <c r="G6346" t="s">
        <v>4590</v>
      </c>
    </row>
    <row r="6347" spans="1:7">
      <c r="A6347" t="s">
        <v>318</v>
      </c>
      <c r="B6347">
        <v>2014</v>
      </c>
      <c r="C6347" t="b">
        <v>0</v>
      </c>
      <c r="D6347">
        <v>51</v>
      </c>
      <c r="E6347" t="s">
        <v>4590</v>
      </c>
      <c r="F6347" t="s">
        <v>4777</v>
      </c>
      <c r="G6347" t="s">
        <v>4590</v>
      </c>
    </row>
    <row r="6348" spans="1:7">
      <c r="A6348" t="s">
        <v>318</v>
      </c>
      <c r="B6348">
        <v>2014</v>
      </c>
      <c r="C6348" t="b">
        <v>0</v>
      </c>
      <c r="D6348">
        <v>52</v>
      </c>
      <c r="E6348" t="s">
        <v>4590</v>
      </c>
      <c r="G6348" t="s">
        <v>4590</v>
      </c>
    </row>
    <row r="6349" spans="1:7">
      <c r="A6349" t="s">
        <v>318</v>
      </c>
      <c r="B6349">
        <v>2014</v>
      </c>
      <c r="C6349" t="b">
        <v>0</v>
      </c>
      <c r="D6349">
        <v>53</v>
      </c>
      <c r="E6349" t="s">
        <v>4590</v>
      </c>
      <c r="G6349" t="s">
        <v>4590</v>
      </c>
    </row>
    <row r="6350" spans="1:7">
      <c r="A6350" t="s">
        <v>318</v>
      </c>
      <c r="B6350">
        <v>2014</v>
      </c>
      <c r="C6350" t="b">
        <v>0</v>
      </c>
      <c r="D6350">
        <v>54</v>
      </c>
      <c r="E6350" t="s">
        <v>4590</v>
      </c>
      <c r="G6350" t="s">
        <v>4590</v>
      </c>
    </row>
    <row r="6351" spans="1:7">
      <c r="A6351" t="s">
        <v>318</v>
      </c>
      <c r="B6351">
        <v>2014</v>
      </c>
      <c r="C6351" t="b">
        <v>0</v>
      </c>
      <c r="D6351">
        <v>55</v>
      </c>
      <c r="E6351" t="s">
        <v>4590</v>
      </c>
      <c r="F6351" t="s">
        <v>4764</v>
      </c>
      <c r="G6351" t="s">
        <v>4590</v>
      </c>
    </row>
    <row r="6352" spans="1:7">
      <c r="A6352" t="s">
        <v>318</v>
      </c>
      <c r="B6352">
        <v>2014</v>
      </c>
      <c r="C6352" t="b">
        <v>0</v>
      </c>
      <c r="D6352">
        <v>56</v>
      </c>
      <c r="E6352" t="s">
        <v>4590</v>
      </c>
      <c r="F6352" t="s">
        <v>4778</v>
      </c>
      <c r="G6352" t="s">
        <v>4590</v>
      </c>
    </row>
    <row r="6353" spans="1:7">
      <c r="A6353" t="s">
        <v>318</v>
      </c>
      <c r="B6353">
        <v>2014</v>
      </c>
      <c r="C6353" t="b">
        <v>0</v>
      </c>
      <c r="D6353">
        <v>57</v>
      </c>
      <c r="E6353" t="s">
        <v>4590</v>
      </c>
      <c r="G6353" t="s">
        <v>4590</v>
      </c>
    </row>
    <row r="6354" spans="1:7">
      <c r="A6354" t="s">
        <v>318</v>
      </c>
      <c r="B6354">
        <v>2014</v>
      </c>
      <c r="C6354" t="b">
        <v>0</v>
      </c>
      <c r="D6354">
        <v>58</v>
      </c>
      <c r="E6354" t="s">
        <v>4590</v>
      </c>
      <c r="F6354" t="s">
        <v>8230</v>
      </c>
      <c r="G6354" t="s">
        <v>4590</v>
      </c>
    </row>
    <row r="6355" spans="1:7">
      <c r="A6355" t="s">
        <v>318</v>
      </c>
      <c r="B6355">
        <v>2014</v>
      </c>
      <c r="C6355" t="b">
        <v>0</v>
      </c>
      <c r="D6355">
        <v>59</v>
      </c>
      <c r="E6355" t="s">
        <v>4590</v>
      </c>
      <c r="G6355" t="s">
        <v>4590</v>
      </c>
    </row>
    <row r="6356" spans="1:7">
      <c r="A6356" t="s">
        <v>318</v>
      </c>
      <c r="B6356">
        <v>2014</v>
      </c>
      <c r="C6356" t="b">
        <v>0</v>
      </c>
      <c r="D6356">
        <v>60</v>
      </c>
      <c r="E6356" t="s">
        <v>4590</v>
      </c>
      <c r="F6356" t="s">
        <v>4779</v>
      </c>
      <c r="G6356" t="s">
        <v>4590</v>
      </c>
    </row>
    <row r="6357" spans="1:7">
      <c r="A6357" t="s">
        <v>318</v>
      </c>
      <c r="B6357">
        <v>2014</v>
      </c>
      <c r="C6357" t="b">
        <v>0</v>
      </c>
      <c r="D6357">
        <v>61</v>
      </c>
      <c r="E6357" t="s">
        <v>4590</v>
      </c>
      <c r="G6357" t="s">
        <v>4590</v>
      </c>
    </row>
    <row r="6358" spans="1:7">
      <c r="A6358" t="s">
        <v>318</v>
      </c>
      <c r="B6358">
        <v>2014</v>
      </c>
      <c r="C6358" t="b">
        <v>0</v>
      </c>
      <c r="D6358">
        <v>62</v>
      </c>
      <c r="E6358" t="s">
        <v>4590</v>
      </c>
      <c r="F6358" t="s">
        <v>8231</v>
      </c>
      <c r="G6358" t="s">
        <v>4590</v>
      </c>
    </row>
    <row r="6359" spans="1:7">
      <c r="A6359" t="s">
        <v>318</v>
      </c>
      <c r="B6359">
        <v>2014</v>
      </c>
      <c r="C6359" t="b">
        <v>0</v>
      </c>
      <c r="D6359">
        <v>63</v>
      </c>
      <c r="E6359" t="s">
        <v>4590</v>
      </c>
      <c r="F6359" t="s">
        <v>4780</v>
      </c>
      <c r="G6359" t="s">
        <v>4590</v>
      </c>
    </row>
    <row r="6360" spans="1:7">
      <c r="A6360" t="s">
        <v>318</v>
      </c>
      <c r="B6360">
        <v>2014</v>
      </c>
      <c r="C6360" t="b">
        <v>0</v>
      </c>
      <c r="D6360">
        <v>64</v>
      </c>
      <c r="E6360" t="s">
        <v>4590</v>
      </c>
      <c r="G6360" t="s">
        <v>4590</v>
      </c>
    </row>
    <row r="6361" spans="1:7">
      <c r="A6361" t="s">
        <v>318</v>
      </c>
      <c r="B6361">
        <v>2014</v>
      </c>
      <c r="C6361" t="b">
        <v>0</v>
      </c>
      <c r="D6361">
        <v>65</v>
      </c>
      <c r="E6361" t="s">
        <v>4590</v>
      </c>
      <c r="G6361" t="s">
        <v>4590</v>
      </c>
    </row>
    <row r="6362" spans="1:7">
      <c r="A6362" t="s">
        <v>318</v>
      </c>
      <c r="B6362">
        <v>2014</v>
      </c>
      <c r="C6362" t="b">
        <v>0</v>
      </c>
      <c r="D6362">
        <v>66</v>
      </c>
      <c r="E6362" t="s">
        <v>4590</v>
      </c>
      <c r="G6362" t="s">
        <v>4590</v>
      </c>
    </row>
    <row r="6363" spans="1:7">
      <c r="A6363" t="s">
        <v>318</v>
      </c>
      <c r="B6363">
        <v>2014</v>
      </c>
      <c r="C6363" t="b">
        <v>0</v>
      </c>
      <c r="D6363">
        <v>67</v>
      </c>
      <c r="E6363" t="s">
        <v>4590</v>
      </c>
      <c r="G6363" t="s">
        <v>4590</v>
      </c>
    </row>
    <row r="6364" spans="1:7">
      <c r="A6364" t="s">
        <v>318</v>
      </c>
      <c r="B6364">
        <v>2014</v>
      </c>
      <c r="C6364" t="b">
        <v>0</v>
      </c>
      <c r="D6364">
        <v>68</v>
      </c>
      <c r="E6364" t="s">
        <v>4590</v>
      </c>
      <c r="G6364" t="s">
        <v>4590</v>
      </c>
    </row>
    <row r="6365" spans="1:7">
      <c r="A6365" t="s">
        <v>318</v>
      </c>
      <c r="B6365">
        <v>2014</v>
      </c>
      <c r="C6365" t="b">
        <v>0</v>
      </c>
      <c r="D6365">
        <v>69</v>
      </c>
      <c r="E6365" t="s">
        <v>4590</v>
      </c>
      <c r="G6365" t="s">
        <v>4590</v>
      </c>
    </row>
    <row r="6366" spans="1:7">
      <c r="A6366" t="s">
        <v>318</v>
      </c>
      <c r="B6366">
        <v>2014</v>
      </c>
      <c r="C6366" t="b">
        <v>0</v>
      </c>
      <c r="D6366">
        <v>70</v>
      </c>
      <c r="E6366" t="s">
        <v>4590</v>
      </c>
      <c r="G6366" t="s">
        <v>4590</v>
      </c>
    </row>
    <row r="6367" spans="1:7">
      <c r="A6367" t="s">
        <v>318</v>
      </c>
      <c r="B6367">
        <v>2014</v>
      </c>
      <c r="C6367" t="b">
        <v>0</v>
      </c>
      <c r="D6367">
        <v>71</v>
      </c>
      <c r="E6367" t="s">
        <v>4590</v>
      </c>
      <c r="G6367" t="s">
        <v>4590</v>
      </c>
    </row>
    <row r="6368" spans="1:7">
      <c r="A6368" t="s">
        <v>318</v>
      </c>
      <c r="B6368">
        <v>2014</v>
      </c>
      <c r="C6368" t="b">
        <v>0</v>
      </c>
      <c r="D6368">
        <v>72</v>
      </c>
      <c r="E6368" t="s">
        <v>4590</v>
      </c>
      <c r="G6368" t="s">
        <v>4590</v>
      </c>
    </row>
    <row r="6369" spans="1:7">
      <c r="A6369" t="s">
        <v>318</v>
      </c>
      <c r="B6369">
        <v>2014</v>
      </c>
      <c r="C6369" t="b">
        <v>0</v>
      </c>
      <c r="D6369">
        <v>73</v>
      </c>
      <c r="E6369" t="s">
        <v>4590</v>
      </c>
      <c r="G6369" t="s">
        <v>4590</v>
      </c>
    </row>
    <row r="6370" spans="1:7">
      <c r="A6370" t="s">
        <v>318</v>
      </c>
      <c r="B6370">
        <v>2015</v>
      </c>
      <c r="C6370" t="b">
        <v>0</v>
      </c>
      <c r="D6370">
        <v>1</v>
      </c>
      <c r="E6370" t="s">
        <v>4590</v>
      </c>
      <c r="F6370" t="s">
        <v>8232</v>
      </c>
      <c r="G6370" t="s">
        <v>4590</v>
      </c>
    </row>
    <row r="6371" spans="1:7">
      <c r="A6371" t="s">
        <v>318</v>
      </c>
      <c r="B6371">
        <v>2015</v>
      </c>
      <c r="C6371" t="b">
        <v>0</v>
      </c>
      <c r="D6371">
        <v>2</v>
      </c>
      <c r="E6371" t="s">
        <v>4590</v>
      </c>
      <c r="G6371" t="s">
        <v>4590</v>
      </c>
    </row>
    <row r="6372" spans="1:7">
      <c r="A6372" t="s">
        <v>318</v>
      </c>
      <c r="B6372">
        <v>2015</v>
      </c>
      <c r="C6372" t="b">
        <v>0</v>
      </c>
      <c r="D6372">
        <v>3</v>
      </c>
      <c r="E6372" t="s">
        <v>4590</v>
      </c>
      <c r="G6372" t="s">
        <v>4590</v>
      </c>
    </row>
    <row r="6373" spans="1:7">
      <c r="A6373" t="s">
        <v>318</v>
      </c>
      <c r="B6373">
        <v>2015</v>
      </c>
      <c r="C6373" t="b">
        <v>0</v>
      </c>
      <c r="D6373">
        <v>4</v>
      </c>
      <c r="E6373" t="s">
        <v>4590</v>
      </c>
      <c r="G6373" t="s">
        <v>4590</v>
      </c>
    </row>
    <row r="6374" spans="1:7">
      <c r="A6374" t="s">
        <v>318</v>
      </c>
      <c r="B6374">
        <v>2015</v>
      </c>
      <c r="C6374" t="b">
        <v>0</v>
      </c>
      <c r="D6374">
        <v>5</v>
      </c>
      <c r="E6374" t="s">
        <v>4590</v>
      </c>
      <c r="G6374" t="s">
        <v>4590</v>
      </c>
    </row>
    <row r="6375" spans="1:7">
      <c r="A6375" t="s">
        <v>318</v>
      </c>
      <c r="B6375">
        <v>2015</v>
      </c>
      <c r="C6375" t="b">
        <v>0</v>
      </c>
      <c r="D6375">
        <v>6</v>
      </c>
      <c r="E6375" t="s">
        <v>4590</v>
      </c>
      <c r="G6375" t="s">
        <v>4590</v>
      </c>
    </row>
    <row r="6376" spans="1:7">
      <c r="A6376" t="s">
        <v>318</v>
      </c>
      <c r="B6376">
        <v>2015</v>
      </c>
      <c r="C6376" t="b">
        <v>0</v>
      </c>
      <c r="D6376">
        <v>7</v>
      </c>
      <c r="E6376" t="s">
        <v>4590</v>
      </c>
      <c r="G6376" t="s">
        <v>4590</v>
      </c>
    </row>
    <row r="6377" spans="1:7">
      <c r="A6377" t="s">
        <v>318</v>
      </c>
      <c r="B6377">
        <v>2015</v>
      </c>
      <c r="C6377" t="b">
        <v>0</v>
      </c>
      <c r="D6377">
        <v>8</v>
      </c>
      <c r="E6377" t="s">
        <v>4590</v>
      </c>
      <c r="G6377" t="s">
        <v>4590</v>
      </c>
    </row>
    <row r="6378" spans="1:7">
      <c r="A6378" t="s">
        <v>318</v>
      </c>
      <c r="B6378">
        <v>2015</v>
      </c>
      <c r="C6378" t="b">
        <v>0</v>
      </c>
      <c r="D6378">
        <v>9</v>
      </c>
      <c r="E6378" t="s">
        <v>4590</v>
      </c>
      <c r="G6378" t="s">
        <v>4590</v>
      </c>
    </row>
    <row r="6379" spans="1:7">
      <c r="A6379" t="s">
        <v>318</v>
      </c>
      <c r="B6379">
        <v>2015</v>
      </c>
      <c r="C6379" t="b">
        <v>0</v>
      </c>
      <c r="D6379">
        <v>10</v>
      </c>
      <c r="E6379" t="s">
        <v>4590</v>
      </c>
      <c r="G6379" t="s">
        <v>4590</v>
      </c>
    </row>
    <row r="6380" spans="1:7">
      <c r="A6380" t="s">
        <v>318</v>
      </c>
      <c r="B6380">
        <v>2015</v>
      </c>
      <c r="C6380" t="b">
        <v>0</v>
      </c>
      <c r="D6380">
        <v>11</v>
      </c>
      <c r="E6380" t="s">
        <v>4590</v>
      </c>
      <c r="G6380" t="s">
        <v>4590</v>
      </c>
    </row>
    <row r="6381" spans="1:7">
      <c r="A6381" t="s">
        <v>318</v>
      </c>
      <c r="B6381">
        <v>2015</v>
      </c>
      <c r="C6381" t="b">
        <v>0</v>
      </c>
      <c r="D6381">
        <v>12</v>
      </c>
      <c r="E6381" t="s">
        <v>4590</v>
      </c>
      <c r="G6381" t="s">
        <v>4590</v>
      </c>
    </row>
    <row r="6382" spans="1:7">
      <c r="A6382" t="s">
        <v>318</v>
      </c>
      <c r="B6382">
        <v>2015</v>
      </c>
      <c r="C6382" t="b">
        <v>0</v>
      </c>
      <c r="D6382">
        <v>13</v>
      </c>
      <c r="E6382" t="s">
        <v>4590</v>
      </c>
      <c r="G6382" t="s">
        <v>4590</v>
      </c>
    </row>
    <row r="6383" spans="1:7">
      <c r="A6383" t="s">
        <v>318</v>
      </c>
      <c r="B6383">
        <v>2015</v>
      </c>
      <c r="C6383" t="b">
        <v>0</v>
      </c>
      <c r="D6383">
        <v>14</v>
      </c>
      <c r="E6383" t="s">
        <v>4590</v>
      </c>
      <c r="G6383" t="s">
        <v>4590</v>
      </c>
    </row>
    <row r="6384" spans="1:7">
      <c r="A6384" t="s">
        <v>318</v>
      </c>
      <c r="B6384">
        <v>2015</v>
      </c>
      <c r="C6384" t="b">
        <v>0</v>
      </c>
      <c r="D6384">
        <v>15</v>
      </c>
      <c r="E6384" t="s">
        <v>4590</v>
      </c>
      <c r="G6384" t="s">
        <v>4590</v>
      </c>
    </row>
    <row r="6385" spans="1:7">
      <c r="A6385" t="s">
        <v>318</v>
      </c>
      <c r="B6385">
        <v>2015</v>
      </c>
      <c r="C6385" t="b">
        <v>0</v>
      </c>
      <c r="D6385">
        <v>16</v>
      </c>
      <c r="E6385" t="s">
        <v>4590</v>
      </c>
      <c r="G6385" t="s">
        <v>4590</v>
      </c>
    </row>
    <row r="6386" spans="1:7">
      <c r="A6386" t="s">
        <v>318</v>
      </c>
      <c r="B6386">
        <v>2015</v>
      </c>
      <c r="C6386" t="b">
        <v>0</v>
      </c>
      <c r="D6386">
        <v>17</v>
      </c>
      <c r="E6386" t="s">
        <v>4590</v>
      </c>
      <c r="F6386" t="s">
        <v>8233</v>
      </c>
      <c r="G6386" t="s">
        <v>4590</v>
      </c>
    </row>
    <row r="6387" spans="1:7">
      <c r="A6387" t="s">
        <v>318</v>
      </c>
      <c r="B6387">
        <v>2015</v>
      </c>
      <c r="C6387" t="b">
        <v>0</v>
      </c>
      <c r="D6387">
        <v>18</v>
      </c>
      <c r="E6387" t="s">
        <v>4590</v>
      </c>
      <c r="G6387" t="s">
        <v>4590</v>
      </c>
    </row>
    <row r="6388" spans="1:7">
      <c r="A6388" t="s">
        <v>318</v>
      </c>
      <c r="B6388">
        <v>2015</v>
      </c>
      <c r="C6388" t="b">
        <v>0</v>
      </c>
      <c r="D6388">
        <v>19</v>
      </c>
      <c r="E6388" t="s">
        <v>4590</v>
      </c>
      <c r="G6388" t="s">
        <v>4590</v>
      </c>
    </row>
    <row r="6389" spans="1:7">
      <c r="A6389" t="s">
        <v>318</v>
      </c>
      <c r="B6389">
        <v>2015</v>
      </c>
      <c r="C6389" t="b">
        <v>0</v>
      </c>
      <c r="D6389">
        <v>20</v>
      </c>
      <c r="E6389" t="s">
        <v>4590</v>
      </c>
      <c r="G6389" t="s">
        <v>4590</v>
      </c>
    </row>
    <row r="6390" spans="1:7">
      <c r="A6390" t="s">
        <v>318</v>
      </c>
      <c r="B6390">
        <v>2015</v>
      </c>
      <c r="C6390" t="b">
        <v>0</v>
      </c>
      <c r="D6390">
        <v>21</v>
      </c>
      <c r="E6390" t="s">
        <v>4590</v>
      </c>
      <c r="F6390" t="s">
        <v>8234</v>
      </c>
      <c r="G6390" t="s">
        <v>4590</v>
      </c>
    </row>
    <row r="6391" spans="1:7">
      <c r="A6391" t="s">
        <v>318</v>
      </c>
      <c r="B6391">
        <v>2015</v>
      </c>
      <c r="C6391" t="b">
        <v>0</v>
      </c>
      <c r="D6391">
        <v>22</v>
      </c>
      <c r="E6391" t="s">
        <v>4590</v>
      </c>
      <c r="G6391" t="s">
        <v>4590</v>
      </c>
    </row>
    <row r="6392" spans="1:7">
      <c r="A6392" t="s">
        <v>318</v>
      </c>
      <c r="B6392">
        <v>2015</v>
      </c>
      <c r="C6392" t="b">
        <v>0</v>
      </c>
      <c r="D6392">
        <v>23</v>
      </c>
      <c r="E6392" t="s">
        <v>4590</v>
      </c>
      <c r="G6392" t="s">
        <v>4590</v>
      </c>
    </row>
    <row r="6393" spans="1:7">
      <c r="A6393" t="s">
        <v>318</v>
      </c>
      <c r="B6393">
        <v>2015</v>
      </c>
      <c r="C6393" t="b">
        <v>0</v>
      </c>
      <c r="D6393">
        <v>24</v>
      </c>
      <c r="E6393" t="s">
        <v>4590</v>
      </c>
      <c r="G6393" t="s">
        <v>4590</v>
      </c>
    </row>
    <row r="6394" spans="1:7">
      <c r="A6394" t="s">
        <v>318</v>
      </c>
      <c r="B6394">
        <v>2015</v>
      </c>
      <c r="C6394" t="b">
        <v>0</v>
      </c>
      <c r="D6394">
        <v>25</v>
      </c>
      <c r="E6394" t="s">
        <v>4590</v>
      </c>
      <c r="G6394" t="s">
        <v>4590</v>
      </c>
    </row>
    <row r="6395" spans="1:7">
      <c r="A6395" t="s">
        <v>318</v>
      </c>
      <c r="B6395">
        <v>2015</v>
      </c>
      <c r="C6395" t="b">
        <v>0</v>
      </c>
      <c r="D6395">
        <v>26</v>
      </c>
      <c r="E6395" t="s">
        <v>4590</v>
      </c>
      <c r="G6395" t="s">
        <v>4590</v>
      </c>
    </row>
    <row r="6396" spans="1:7">
      <c r="A6396" t="s">
        <v>318</v>
      </c>
      <c r="B6396">
        <v>2015</v>
      </c>
      <c r="C6396" t="b">
        <v>0</v>
      </c>
      <c r="D6396">
        <v>27</v>
      </c>
      <c r="E6396" t="s">
        <v>4590</v>
      </c>
      <c r="G6396" t="s">
        <v>4590</v>
      </c>
    </row>
    <row r="6397" spans="1:7">
      <c r="A6397" t="s">
        <v>318</v>
      </c>
      <c r="B6397">
        <v>2015</v>
      </c>
      <c r="C6397" t="b">
        <v>0</v>
      </c>
      <c r="D6397">
        <v>28</v>
      </c>
      <c r="E6397" t="s">
        <v>4590</v>
      </c>
      <c r="G6397" t="s">
        <v>4590</v>
      </c>
    </row>
    <row r="6398" spans="1:7">
      <c r="A6398" t="s">
        <v>318</v>
      </c>
      <c r="B6398">
        <v>2015</v>
      </c>
      <c r="C6398" t="b">
        <v>0</v>
      </c>
      <c r="D6398">
        <v>29</v>
      </c>
      <c r="E6398" t="s">
        <v>4590</v>
      </c>
      <c r="G6398" t="s">
        <v>4590</v>
      </c>
    </row>
    <row r="6399" spans="1:7">
      <c r="A6399" t="s">
        <v>318</v>
      </c>
      <c r="B6399">
        <v>2015</v>
      </c>
      <c r="C6399" t="b">
        <v>0</v>
      </c>
      <c r="D6399">
        <v>30</v>
      </c>
      <c r="E6399" t="s">
        <v>4590</v>
      </c>
      <c r="G6399" t="s">
        <v>4590</v>
      </c>
    </row>
    <row r="6400" spans="1:7">
      <c r="A6400" t="s">
        <v>318</v>
      </c>
      <c r="B6400">
        <v>2015</v>
      </c>
      <c r="C6400" t="b">
        <v>0</v>
      </c>
      <c r="D6400">
        <v>31</v>
      </c>
      <c r="E6400" t="s">
        <v>4590</v>
      </c>
      <c r="G6400" t="s">
        <v>4590</v>
      </c>
    </row>
    <row r="6401" spans="1:7">
      <c r="A6401" t="s">
        <v>318</v>
      </c>
      <c r="B6401">
        <v>2015</v>
      </c>
      <c r="C6401" t="b">
        <v>0</v>
      </c>
      <c r="D6401">
        <v>32</v>
      </c>
      <c r="E6401" t="s">
        <v>4590</v>
      </c>
      <c r="G6401" t="s">
        <v>4590</v>
      </c>
    </row>
    <row r="6402" spans="1:7">
      <c r="A6402" t="s">
        <v>318</v>
      </c>
      <c r="B6402">
        <v>2015</v>
      </c>
      <c r="C6402" t="b">
        <v>0</v>
      </c>
      <c r="D6402">
        <v>33</v>
      </c>
      <c r="E6402" t="s">
        <v>4590</v>
      </c>
      <c r="G6402" t="s">
        <v>4590</v>
      </c>
    </row>
    <row r="6403" spans="1:7">
      <c r="A6403" t="s">
        <v>318</v>
      </c>
      <c r="B6403">
        <v>2015</v>
      </c>
      <c r="C6403" t="b">
        <v>0</v>
      </c>
      <c r="D6403">
        <v>34</v>
      </c>
      <c r="E6403" t="s">
        <v>4590</v>
      </c>
      <c r="G6403" t="s">
        <v>4590</v>
      </c>
    </row>
    <row r="6404" spans="1:7">
      <c r="A6404" t="s">
        <v>318</v>
      </c>
      <c r="B6404">
        <v>2015</v>
      </c>
      <c r="C6404" t="b">
        <v>0</v>
      </c>
      <c r="D6404">
        <v>35</v>
      </c>
      <c r="E6404" t="s">
        <v>4590</v>
      </c>
      <c r="G6404" t="s">
        <v>4590</v>
      </c>
    </row>
    <row r="6405" spans="1:7">
      <c r="A6405" t="s">
        <v>318</v>
      </c>
      <c r="B6405">
        <v>2015</v>
      </c>
      <c r="C6405" t="b">
        <v>0</v>
      </c>
      <c r="D6405">
        <v>36</v>
      </c>
      <c r="E6405" t="s">
        <v>4590</v>
      </c>
      <c r="G6405" t="s">
        <v>4590</v>
      </c>
    </row>
    <row r="6406" spans="1:7">
      <c r="A6406" t="s">
        <v>318</v>
      </c>
      <c r="B6406">
        <v>2015</v>
      </c>
      <c r="C6406" t="b">
        <v>0</v>
      </c>
      <c r="D6406">
        <v>37</v>
      </c>
      <c r="E6406" t="s">
        <v>4590</v>
      </c>
      <c r="G6406" t="s">
        <v>4590</v>
      </c>
    </row>
    <row r="6407" spans="1:7">
      <c r="A6407" t="s">
        <v>318</v>
      </c>
      <c r="B6407">
        <v>2015</v>
      </c>
      <c r="C6407" t="b">
        <v>0</v>
      </c>
      <c r="D6407">
        <v>38</v>
      </c>
      <c r="E6407" t="s">
        <v>4590</v>
      </c>
      <c r="G6407" t="s">
        <v>4590</v>
      </c>
    </row>
    <row r="6408" spans="1:7">
      <c r="A6408" t="s">
        <v>318</v>
      </c>
      <c r="B6408">
        <v>2015</v>
      </c>
      <c r="C6408" t="b">
        <v>0</v>
      </c>
      <c r="D6408">
        <v>39</v>
      </c>
      <c r="E6408" t="s">
        <v>4590</v>
      </c>
      <c r="G6408" t="s">
        <v>4590</v>
      </c>
    </row>
    <row r="6409" spans="1:7">
      <c r="A6409" t="s">
        <v>318</v>
      </c>
      <c r="B6409">
        <v>2015</v>
      </c>
      <c r="C6409" t="b">
        <v>0</v>
      </c>
      <c r="D6409">
        <v>40</v>
      </c>
      <c r="E6409" t="s">
        <v>4590</v>
      </c>
      <c r="F6409" t="s">
        <v>8235</v>
      </c>
      <c r="G6409" t="s">
        <v>4590</v>
      </c>
    </row>
    <row r="6410" spans="1:7">
      <c r="A6410" t="s">
        <v>318</v>
      </c>
      <c r="B6410">
        <v>2015</v>
      </c>
      <c r="C6410" t="b">
        <v>0</v>
      </c>
      <c r="D6410">
        <v>41</v>
      </c>
      <c r="E6410" t="s">
        <v>4590</v>
      </c>
      <c r="G6410" t="s">
        <v>4590</v>
      </c>
    </row>
    <row r="6411" spans="1:7">
      <c r="A6411" t="s">
        <v>318</v>
      </c>
      <c r="B6411">
        <v>2015</v>
      </c>
      <c r="C6411" t="b">
        <v>0</v>
      </c>
      <c r="D6411">
        <v>42</v>
      </c>
      <c r="E6411" t="s">
        <v>4590</v>
      </c>
      <c r="G6411" t="s">
        <v>4590</v>
      </c>
    </row>
    <row r="6412" spans="1:7">
      <c r="A6412" t="s">
        <v>318</v>
      </c>
      <c r="B6412">
        <v>2015</v>
      </c>
      <c r="C6412" t="b">
        <v>0</v>
      </c>
      <c r="D6412">
        <v>43</v>
      </c>
      <c r="E6412" t="s">
        <v>4590</v>
      </c>
      <c r="G6412" t="s">
        <v>4590</v>
      </c>
    </row>
    <row r="6413" spans="1:7">
      <c r="A6413" t="s">
        <v>318</v>
      </c>
      <c r="B6413">
        <v>2015</v>
      </c>
      <c r="C6413" t="b">
        <v>0</v>
      </c>
      <c r="D6413">
        <v>44</v>
      </c>
      <c r="E6413" t="s">
        <v>4590</v>
      </c>
      <c r="G6413" t="s">
        <v>4590</v>
      </c>
    </row>
    <row r="6414" spans="1:7">
      <c r="A6414" t="s">
        <v>318</v>
      </c>
      <c r="B6414">
        <v>2015</v>
      </c>
      <c r="C6414" t="b">
        <v>0</v>
      </c>
      <c r="D6414">
        <v>45</v>
      </c>
      <c r="E6414" t="s">
        <v>4590</v>
      </c>
      <c r="G6414" t="s">
        <v>4590</v>
      </c>
    </row>
    <row r="6415" spans="1:7">
      <c r="A6415" t="s">
        <v>318</v>
      </c>
      <c r="B6415">
        <v>2015</v>
      </c>
      <c r="C6415" t="b">
        <v>0</v>
      </c>
      <c r="D6415">
        <v>46</v>
      </c>
      <c r="E6415" t="s">
        <v>4590</v>
      </c>
      <c r="G6415" t="s">
        <v>4590</v>
      </c>
    </row>
    <row r="6416" spans="1:7">
      <c r="A6416" t="s">
        <v>318</v>
      </c>
      <c r="B6416">
        <v>2015</v>
      </c>
      <c r="C6416" t="b">
        <v>0</v>
      </c>
      <c r="D6416">
        <v>47</v>
      </c>
      <c r="E6416" t="s">
        <v>4590</v>
      </c>
      <c r="G6416" t="s">
        <v>4590</v>
      </c>
    </row>
    <row r="6417" spans="1:7">
      <c r="A6417" t="s">
        <v>318</v>
      </c>
      <c r="B6417">
        <v>2015</v>
      </c>
      <c r="C6417" t="b">
        <v>0</v>
      </c>
      <c r="D6417">
        <v>48</v>
      </c>
      <c r="E6417" t="s">
        <v>4590</v>
      </c>
      <c r="G6417" t="s">
        <v>4590</v>
      </c>
    </row>
    <row r="6418" spans="1:7">
      <c r="A6418" t="s">
        <v>318</v>
      </c>
      <c r="B6418">
        <v>2015</v>
      </c>
      <c r="C6418" t="b">
        <v>0</v>
      </c>
      <c r="D6418">
        <v>49</v>
      </c>
      <c r="E6418" t="s">
        <v>4590</v>
      </c>
      <c r="G6418" t="s">
        <v>4590</v>
      </c>
    </row>
    <row r="6419" spans="1:7">
      <c r="A6419" t="s">
        <v>318</v>
      </c>
      <c r="B6419">
        <v>2015</v>
      </c>
      <c r="C6419" t="b">
        <v>0</v>
      </c>
      <c r="D6419">
        <v>50</v>
      </c>
      <c r="E6419" t="s">
        <v>4590</v>
      </c>
      <c r="G6419" t="s">
        <v>4590</v>
      </c>
    </row>
    <row r="6420" spans="1:7">
      <c r="A6420" t="s">
        <v>318</v>
      </c>
      <c r="B6420">
        <v>2015</v>
      </c>
      <c r="C6420" t="b">
        <v>0</v>
      </c>
      <c r="D6420">
        <v>51</v>
      </c>
      <c r="E6420" t="s">
        <v>4590</v>
      </c>
      <c r="G6420" t="s">
        <v>4590</v>
      </c>
    </row>
    <row r="6421" spans="1:7">
      <c r="A6421" t="s">
        <v>318</v>
      </c>
      <c r="B6421">
        <v>2015</v>
      </c>
      <c r="C6421" t="b">
        <v>0</v>
      </c>
      <c r="D6421">
        <v>52</v>
      </c>
      <c r="E6421" t="s">
        <v>4590</v>
      </c>
      <c r="G6421" t="s">
        <v>4590</v>
      </c>
    </row>
    <row r="6422" spans="1:7">
      <c r="A6422" t="s">
        <v>318</v>
      </c>
      <c r="B6422">
        <v>2015</v>
      </c>
      <c r="C6422" t="b">
        <v>0</v>
      </c>
      <c r="D6422">
        <v>53</v>
      </c>
      <c r="E6422" t="s">
        <v>4590</v>
      </c>
      <c r="G6422" t="s">
        <v>4590</v>
      </c>
    </row>
    <row r="6423" spans="1:7">
      <c r="A6423" t="s">
        <v>318</v>
      </c>
      <c r="B6423">
        <v>2015</v>
      </c>
      <c r="C6423" t="b">
        <v>0</v>
      </c>
      <c r="D6423">
        <v>54</v>
      </c>
      <c r="E6423" t="s">
        <v>4590</v>
      </c>
      <c r="G6423" t="s">
        <v>4590</v>
      </c>
    </row>
    <row r="6424" spans="1:7">
      <c r="A6424" t="s">
        <v>318</v>
      </c>
      <c r="B6424">
        <v>2015</v>
      </c>
      <c r="C6424" t="b">
        <v>0</v>
      </c>
      <c r="D6424">
        <v>55</v>
      </c>
      <c r="E6424" t="s">
        <v>4590</v>
      </c>
      <c r="G6424" t="s">
        <v>4590</v>
      </c>
    </row>
    <row r="6425" spans="1:7">
      <c r="A6425" t="s">
        <v>318</v>
      </c>
      <c r="B6425">
        <v>2015</v>
      </c>
      <c r="C6425" t="b">
        <v>0</v>
      </c>
      <c r="D6425">
        <v>56</v>
      </c>
      <c r="E6425" t="s">
        <v>4590</v>
      </c>
      <c r="G6425" t="s">
        <v>4590</v>
      </c>
    </row>
    <row r="6426" spans="1:7">
      <c r="A6426" t="s">
        <v>318</v>
      </c>
      <c r="B6426">
        <v>2015</v>
      </c>
      <c r="C6426" t="b">
        <v>0</v>
      </c>
      <c r="D6426">
        <v>57</v>
      </c>
      <c r="E6426" t="s">
        <v>4590</v>
      </c>
      <c r="G6426" t="s">
        <v>4590</v>
      </c>
    </row>
    <row r="6427" spans="1:7">
      <c r="A6427" t="s">
        <v>318</v>
      </c>
      <c r="B6427">
        <v>2015</v>
      </c>
      <c r="C6427" t="b">
        <v>0</v>
      </c>
      <c r="D6427">
        <v>58</v>
      </c>
      <c r="E6427" t="s">
        <v>4590</v>
      </c>
      <c r="G6427" t="s">
        <v>4590</v>
      </c>
    </row>
    <row r="6428" spans="1:7">
      <c r="A6428" t="s">
        <v>318</v>
      </c>
      <c r="B6428">
        <v>2015</v>
      </c>
      <c r="C6428" t="b">
        <v>0</v>
      </c>
      <c r="D6428">
        <v>59</v>
      </c>
      <c r="E6428" t="s">
        <v>4590</v>
      </c>
      <c r="G6428" t="s">
        <v>4590</v>
      </c>
    </row>
    <row r="6429" spans="1:7">
      <c r="A6429" t="s">
        <v>318</v>
      </c>
      <c r="B6429">
        <v>2015</v>
      </c>
      <c r="C6429" t="b">
        <v>0</v>
      </c>
      <c r="D6429">
        <v>60</v>
      </c>
      <c r="E6429" t="s">
        <v>4590</v>
      </c>
      <c r="G6429" t="s">
        <v>4590</v>
      </c>
    </row>
    <row r="6430" spans="1:7">
      <c r="A6430" t="s">
        <v>318</v>
      </c>
      <c r="B6430">
        <v>2015</v>
      </c>
      <c r="C6430" t="b">
        <v>0</v>
      </c>
      <c r="D6430">
        <v>61</v>
      </c>
      <c r="E6430" t="s">
        <v>4590</v>
      </c>
      <c r="F6430" t="s">
        <v>8236</v>
      </c>
      <c r="G6430" t="s">
        <v>4590</v>
      </c>
    </row>
    <row r="6431" spans="1:7">
      <c r="A6431" t="s">
        <v>318</v>
      </c>
      <c r="B6431">
        <v>2015</v>
      </c>
      <c r="C6431" t="b">
        <v>0</v>
      </c>
      <c r="D6431">
        <v>62</v>
      </c>
      <c r="E6431" t="s">
        <v>4590</v>
      </c>
      <c r="G6431" t="s">
        <v>4590</v>
      </c>
    </row>
    <row r="6432" spans="1:7">
      <c r="A6432" t="s">
        <v>318</v>
      </c>
      <c r="B6432">
        <v>2015</v>
      </c>
      <c r="C6432" t="b">
        <v>0</v>
      </c>
      <c r="D6432">
        <v>63</v>
      </c>
      <c r="E6432" t="s">
        <v>4590</v>
      </c>
      <c r="G6432" t="s">
        <v>4590</v>
      </c>
    </row>
    <row r="6433" spans="1:7">
      <c r="A6433" t="s">
        <v>318</v>
      </c>
      <c r="B6433">
        <v>2015</v>
      </c>
      <c r="C6433" t="b">
        <v>0</v>
      </c>
      <c r="D6433">
        <v>64</v>
      </c>
      <c r="E6433" t="s">
        <v>4590</v>
      </c>
      <c r="G6433" t="s">
        <v>4590</v>
      </c>
    </row>
    <row r="6434" spans="1:7">
      <c r="A6434" t="s">
        <v>318</v>
      </c>
      <c r="B6434">
        <v>2015</v>
      </c>
      <c r="C6434" t="b">
        <v>0</v>
      </c>
      <c r="D6434">
        <v>65</v>
      </c>
      <c r="E6434" t="s">
        <v>4590</v>
      </c>
      <c r="F6434" t="s">
        <v>8237</v>
      </c>
      <c r="G6434" t="s">
        <v>4590</v>
      </c>
    </row>
    <row r="6435" spans="1:7">
      <c r="A6435" t="s">
        <v>318</v>
      </c>
      <c r="B6435">
        <v>2015</v>
      </c>
      <c r="C6435" t="b">
        <v>0</v>
      </c>
      <c r="D6435">
        <v>66</v>
      </c>
      <c r="E6435" t="s">
        <v>4590</v>
      </c>
      <c r="G6435" t="s">
        <v>4590</v>
      </c>
    </row>
    <row r="6436" spans="1:7">
      <c r="A6436" t="s">
        <v>318</v>
      </c>
      <c r="B6436">
        <v>2015</v>
      </c>
      <c r="C6436" t="b">
        <v>0</v>
      </c>
      <c r="D6436">
        <v>67</v>
      </c>
      <c r="E6436" t="s">
        <v>4590</v>
      </c>
      <c r="G6436" t="s">
        <v>4590</v>
      </c>
    </row>
    <row r="6437" spans="1:7">
      <c r="A6437" t="s">
        <v>318</v>
      </c>
      <c r="B6437">
        <v>2015</v>
      </c>
      <c r="C6437" t="b">
        <v>0</v>
      </c>
      <c r="D6437">
        <v>68</v>
      </c>
      <c r="E6437" t="s">
        <v>4590</v>
      </c>
      <c r="G6437" t="s">
        <v>4590</v>
      </c>
    </row>
    <row r="6438" spans="1:7">
      <c r="A6438" t="s">
        <v>318</v>
      </c>
      <c r="B6438">
        <v>2015</v>
      </c>
      <c r="C6438" t="b">
        <v>0</v>
      </c>
      <c r="D6438">
        <v>69</v>
      </c>
      <c r="E6438" t="s">
        <v>4590</v>
      </c>
      <c r="G6438" t="s">
        <v>4590</v>
      </c>
    </row>
    <row r="6439" spans="1:7">
      <c r="A6439" t="s">
        <v>318</v>
      </c>
      <c r="B6439">
        <v>2015</v>
      </c>
      <c r="C6439" t="b">
        <v>0</v>
      </c>
      <c r="D6439">
        <v>70</v>
      </c>
      <c r="E6439" t="s">
        <v>4590</v>
      </c>
      <c r="G6439" t="s">
        <v>4590</v>
      </c>
    </row>
    <row r="6440" spans="1:7">
      <c r="A6440" t="s">
        <v>318</v>
      </c>
      <c r="B6440">
        <v>2015</v>
      </c>
      <c r="C6440" t="b">
        <v>0</v>
      </c>
      <c r="D6440">
        <v>71</v>
      </c>
      <c r="E6440" t="s">
        <v>4590</v>
      </c>
      <c r="G6440" t="s">
        <v>4590</v>
      </c>
    </row>
    <row r="6441" spans="1:7">
      <c r="A6441" t="s">
        <v>318</v>
      </c>
      <c r="B6441">
        <v>2015</v>
      </c>
      <c r="C6441" t="b">
        <v>0</v>
      </c>
      <c r="D6441">
        <v>72</v>
      </c>
      <c r="E6441" t="s">
        <v>4590</v>
      </c>
      <c r="G6441" t="s">
        <v>4590</v>
      </c>
    </row>
    <row r="6442" spans="1:7">
      <c r="A6442" t="s">
        <v>318</v>
      </c>
      <c r="B6442">
        <v>2015</v>
      </c>
      <c r="C6442" t="b">
        <v>0</v>
      </c>
      <c r="D6442">
        <v>73</v>
      </c>
      <c r="E6442" t="s">
        <v>4590</v>
      </c>
      <c r="G6442" t="s">
        <v>4590</v>
      </c>
    </row>
    <row r="6443" spans="1:7">
      <c r="A6443" t="s">
        <v>318</v>
      </c>
      <c r="B6443">
        <v>2016</v>
      </c>
      <c r="C6443" t="b">
        <v>0</v>
      </c>
      <c r="D6443">
        <v>1</v>
      </c>
      <c r="E6443" t="s">
        <v>4590</v>
      </c>
      <c r="G6443" t="s">
        <v>4590</v>
      </c>
    </row>
    <row r="6444" spans="1:7">
      <c r="A6444" t="s">
        <v>318</v>
      </c>
      <c r="B6444">
        <v>2016</v>
      </c>
      <c r="C6444" t="b">
        <v>0</v>
      </c>
      <c r="D6444">
        <v>2</v>
      </c>
      <c r="E6444" t="s">
        <v>4590</v>
      </c>
      <c r="G6444" t="s">
        <v>4590</v>
      </c>
    </row>
    <row r="6445" spans="1:7">
      <c r="A6445" t="s">
        <v>318</v>
      </c>
      <c r="B6445">
        <v>2016</v>
      </c>
      <c r="C6445" t="b">
        <v>0</v>
      </c>
      <c r="D6445">
        <v>3</v>
      </c>
      <c r="E6445" t="s">
        <v>4590</v>
      </c>
      <c r="G6445" t="s">
        <v>4590</v>
      </c>
    </row>
    <row r="6446" spans="1:7">
      <c r="A6446" t="s">
        <v>318</v>
      </c>
      <c r="B6446">
        <v>2016</v>
      </c>
      <c r="C6446" t="b">
        <v>0</v>
      </c>
      <c r="D6446">
        <v>4</v>
      </c>
      <c r="E6446" t="s">
        <v>4590</v>
      </c>
      <c r="G6446" t="s">
        <v>4590</v>
      </c>
    </row>
    <row r="6447" spans="1:7">
      <c r="A6447" t="s">
        <v>318</v>
      </c>
      <c r="B6447">
        <v>2016</v>
      </c>
      <c r="C6447" t="b">
        <v>0</v>
      </c>
      <c r="D6447">
        <v>5</v>
      </c>
      <c r="E6447" t="s">
        <v>4590</v>
      </c>
      <c r="G6447" t="s">
        <v>4590</v>
      </c>
    </row>
    <row r="6448" spans="1:7">
      <c r="A6448" t="s">
        <v>318</v>
      </c>
      <c r="B6448">
        <v>2016</v>
      </c>
      <c r="C6448" t="b">
        <v>0</v>
      </c>
      <c r="D6448">
        <v>6</v>
      </c>
      <c r="E6448" t="s">
        <v>4590</v>
      </c>
      <c r="G6448" t="s">
        <v>4590</v>
      </c>
    </row>
    <row r="6449" spans="1:7">
      <c r="A6449" t="s">
        <v>318</v>
      </c>
      <c r="B6449">
        <v>2016</v>
      </c>
      <c r="C6449" t="b">
        <v>0</v>
      </c>
      <c r="D6449">
        <v>7</v>
      </c>
      <c r="E6449" t="s">
        <v>4590</v>
      </c>
      <c r="G6449" t="s">
        <v>4590</v>
      </c>
    </row>
    <row r="6450" spans="1:7">
      <c r="A6450" t="s">
        <v>318</v>
      </c>
      <c r="B6450">
        <v>2016</v>
      </c>
      <c r="C6450" t="b">
        <v>0</v>
      </c>
      <c r="D6450">
        <v>8</v>
      </c>
      <c r="E6450" t="s">
        <v>4590</v>
      </c>
      <c r="G6450" t="s">
        <v>4590</v>
      </c>
    </row>
    <row r="6451" spans="1:7">
      <c r="A6451" t="s">
        <v>318</v>
      </c>
      <c r="B6451">
        <v>2016</v>
      </c>
      <c r="C6451" t="b">
        <v>0</v>
      </c>
      <c r="D6451">
        <v>9</v>
      </c>
      <c r="E6451" t="s">
        <v>4590</v>
      </c>
      <c r="G6451" t="s">
        <v>4590</v>
      </c>
    </row>
    <row r="6452" spans="1:7">
      <c r="A6452" t="s">
        <v>318</v>
      </c>
      <c r="B6452">
        <v>2016</v>
      </c>
      <c r="C6452" t="b">
        <v>0</v>
      </c>
      <c r="D6452">
        <v>10</v>
      </c>
      <c r="E6452" t="s">
        <v>4590</v>
      </c>
      <c r="G6452" t="s">
        <v>4590</v>
      </c>
    </row>
    <row r="6453" spans="1:7">
      <c r="A6453" t="s">
        <v>318</v>
      </c>
      <c r="B6453">
        <v>2016</v>
      </c>
      <c r="C6453" t="b">
        <v>0</v>
      </c>
      <c r="D6453">
        <v>11</v>
      </c>
      <c r="E6453" t="s">
        <v>4590</v>
      </c>
      <c r="G6453" t="s">
        <v>4590</v>
      </c>
    </row>
    <row r="6454" spans="1:7">
      <c r="A6454" t="s">
        <v>318</v>
      </c>
      <c r="B6454">
        <v>2016</v>
      </c>
      <c r="C6454" t="b">
        <v>0</v>
      </c>
      <c r="D6454">
        <v>12</v>
      </c>
      <c r="E6454" t="s">
        <v>4590</v>
      </c>
      <c r="G6454" t="s">
        <v>4590</v>
      </c>
    </row>
    <row r="6455" spans="1:7">
      <c r="A6455" t="s">
        <v>318</v>
      </c>
      <c r="B6455">
        <v>2016</v>
      </c>
      <c r="C6455" t="b">
        <v>0</v>
      </c>
      <c r="D6455">
        <v>13</v>
      </c>
      <c r="E6455" t="s">
        <v>4590</v>
      </c>
      <c r="G6455" t="s">
        <v>4590</v>
      </c>
    </row>
    <row r="6456" spans="1:7">
      <c r="A6456" t="s">
        <v>318</v>
      </c>
      <c r="B6456">
        <v>2016</v>
      </c>
      <c r="C6456" t="b">
        <v>0</v>
      </c>
      <c r="D6456">
        <v>14</v>
      </c>
      <c r="E6456" t="s">
        <v>4590</v>
      </c>
      <c r="G6456" t="s">
        <v>4590</v>
      </c>
    </row>
    <row r="6457" spans="1:7">
      <c r="A6457" t="s">
        <v>318</v>
      </c>
      <c r="B6457">
        <v>2016</v>
      </c>
      <c r="C6457" t="b">
        <v>0</v>
      </c>
      <c r="D6457">
        <v>15</v>
      </c>
      <c r="E6457" t="s">
        <v>4590</v>
      </c>
      <c r="G6457" t="s">
        <v>4590</v>
      </c>
    </row>
    <row r="6458" spans="1:7">
      <c r="A6458" t="s">
        <v>318</v>
      </c>
      <c r="B6458">
        <v>2016</v>
      </c>
      <c r="C6458" t="b">
        <v>0</v>
      </c>
      <c r="D6458">
        <v>16</v>
      </c>
      <c r="E6458" t="s">
        <v>4590</v>
      </c>
      <c r="G6458" t="s">
        <v>4590</v>
      </c>
    </row>
    <row r="6459" spans="1:7">
      <c r="A6459" t="s">
        <v>318</v>
      </c>
      <c r="B6459">
        <v>2016</v>
      </c>
      <c r="C6459" t="b">
        <v>0</v>
      </c>
      <c r="D6459">
        <v>17</v>
      </c>
      <c r="E6459" t="s">
        <v>4590</v>
      </c>
      <c r="G6459" t="s">
        <v>4590</v>
      </c>
    </row>
    <row r="6460" spans="1:7">
      <c r="A6460" t="s">
        <v>318</v>
      </c>
      <c r="B6460">
        <v>2016</v>
      </c>
      <c r="C6460" t="b">
        <v>0</v>
      </c>
      <c r="D6460">
        <v>18</v>
      </c>
      <c r="E6460" t="s">
        <v>4590</v>
      </c>
      <c r="G6460" t="s">
        <v>4590</v>
      </c>
    </row>
    <row r="6461" spans="1:7">
      <c r="A6461" t="s">
        <v>318</v>
      </c>
      <c r="B6461">
        <v>2016</v>
      </c>
      <c r="C6461" t="b">
        <v>0</v>
      </c>
      <c r="D6461">
        <v>19</v>
      </c>
      <c r="E6461" t="s">
        <v>4590</v>
      </c>
      <c r="G6461" t="s">
        <v>4590</v>
      </c>
    </row>
    <row r="6462" spans="1:7">
      <c r="A6462" t="s">
        <v>318</v>
      </c>
      <c r="B6462">
        <v>2016</v>
      </c>
      <c r="C6462" t="b">
        <v>0</v>
      </c>
      <c r="D6462">
        <v>20</v>
      </c>
      <c r="E6462" t="s">
        <v>4590</v>
      </c>
      <c r="G6462" t="s">
        <v>4590</v>
      </c>
    </row>
    <row r="6463" spans="1:7">
      <c r="A6463" t="s">
        <v>318</v>
      </c>
      <c r="B6463">
        <v>2016</v>
      </c>
      <c r="C6463" t="b">
        <v>0</v>
      </c>
      <c r="D6463">
        <v>21</v>
      </c>
      <c r="E6463" t="s">
        <v>4590</v>
      </c>
      <c r="G6463" t="s">
        <v>4590</v>
      </c>
    </row>
    <row r="6464" spans="1:7">
      <c r="A6464" t="s">
        <v>318</v>
      </c>
      <c r="B6464">
        <v>2016</v>
      </c>
      <c r="C6464" t="b">
        <v>0</v>
      </c>
      <c r="D6464">
        <v>22</v>
      </c>
      <c r="E6464" t="s">
        <v>4590</v>
      </c>
      <c r="G6464" t="s">
        <v>4590</v>
      </c>
    </row>
    <row r="6465" spans="1:7">
      <c r="A6465" t="s">
        <v>318</v>
      </c>
      <c r="B6465">
        <v>2016</v>
      </c>
      <c r="C6465" t="b">
        <v>0</v>
      </c>
      <c r="D6465">
        <v>23</v>
      </c>
      <c r="E6465" t="s">
        <v>4590</v>
      </c>
      <c r="G6465" t="s">
        <v>4590</v>
      </c>
    </row>
    <row r="6466" spans="1:7">
      <c r="A6466" t="s">
        <v>318</v>
      </c>
      <c r="B6466">
        <v>2016</v>
      </c>
      <c r="C6466" t="b">
        <v>0</v>
      </c>
      <c r="D6466">
        <v>24</v>
      </c>
      <c r="E6466" t="s">
        <v>4590</v>
      </c>
      <c r="G6466" t="s">
        <v>4590</v>
      </c>
    </row>
    <row r="6467" spans="1:7">
      <c r="A6467" t="s">
        <v>318</v>
      </c>
      <c r="B6467">
        <v>2016</v>
      </c>
      <c r="C6467" t="b">
        <v>0</v>
      </c>
      <c r="D6467">
        <v>25</v>
      </c>
      <c r="E6467" t="s">
        <v>4590</v>
      </c>
      <c r="G6467" t="s">
        <v>4590</v>
      </c>
    </row>
    <row r="6468" spans="1:7">
      <c r="A6468" t="s">
        <v>318</v>
      </c>
      <c r="B6468">
        <v>2016</v>
      </c>
      <c r="C6468" t="b">
        <v>0</v>
      </c>
      <c r="D6468">
        <v>26</v>
      </c>
      <c r="E6468" t="s">
        <v>4590</v>
      </c>
      <c r="G6468" t="s">
        <v>4590</v>
      </c>
    </row>
    <row r="6469" spans="1:7">
      <c r="A6469" t="s">
        <v>318</v>
      </c>
      <c r="B6469">
        <v>2016</v>
      </c>
      <c r="C6469" t="b">
        <v>0</v>
      </c>
      <c r="D6469">
        <v>27</v>
      </c>
      <c r="E6469" t="s">
        <v>4590</v>
      </c>
      <c r="G6469" t="s">
        <v>4590</v>
      </c>
    </row>
    <row r="6470" spans="1:7">
      <c r="A6470" t="s">
        <v>318</v>
      </c>
      <c r="B6470">
        <v>2016</v>
      </c>
      <c r="C6470" t="b">
        <v>0</v>
      </c>
      <c r="D6470">
        <v>28</v>
      </c>
      <c r="E6470" t="s">
        <v>4590</v>
      </c>
      <c r="G6470" t="s">
        <v>4590</v>
      </c>
    </row>
    <row r="6471" spans="1:7">
      <c r="A6471" t="s">
        <v>318</v>
      </c>
      <c r="B6471">
        <v>2016</v>
      </c>
      <c r="C6471" t="b">
        <v>0</v>
      </c>
      <c r="D6471">
        <v>29</v>
      </c>
      <c r="E6471" t="s">
        <v>4590</v>
      </c>
      <c r="G6471" t="s">
        <v>4590</v>
      </c>
    </row>
    <row r="6472" spans="1:7">
      <c r="A6472" t="s">
        <v>318</v>
      </c>
      <c r="B6472">
        <v>2016</v>
      </c>
      <c r="C6472" t="b">
        <v>0</v>
      </c>
      <c r="D6472">
        <v>30</v>
      </c>
      <c r="E6472" t="s">
        <v>4590</v>
      </c>
      <c r="G6472" t="s">
        <v>4590</v>
      </c>
    </row>
    <row r="6473" spans="1:7">
      <c r="A6473" t="s">
        <v>318</v>
      </c>
      <c r="B6473">
        <v>2016</v>
      </c>
      <c r="C6473" t="b">
        <v>0</v>
      </c>
      <c r="D6473">
        <v>31</v>
      </c>
      <c r="E6473" t="s">
        <v>4590</v>
      </c>
      <c r="G6473" t="s">
        <v>4590</v>
      </c>
    </row>
    <row r="6474" spans="1:7">
      <c r="A6474" t="s">
        <v>318</v>
      </c>
      <c r="B6474">
        <v>2016</v>
      </c>
      <c r="C6474" t="b">
        <v>0</v>
      </c>
      <c r="D6474">
        <v>32</v>
      </c>
      <c r="E6474" t="s">
        <v>4590</v>
      </c>
      <c r="G6474" t="s">
        <v>4590</v>
      </c>
    </row>
    <row r="6475" spans="1:7">
      <c r="A6475" t="s">
        <v>318</v>
      </c>
      <c r="B6475">
        <v>2016</v>
      </c>
      <c r="C6475" t="b">
        <v>0</v>
      </c>
      <c r="D6475">
        <v>33</v>
      </c>
      <c r="E6475" t="s">
        <v>4590</v>
      </c>
      <c r="G6475" t="s">
        <v>4590</v>
      </c>
    </row>
    <row r="6476" spans="1:7">
      <c r="A6476" t="s">
        <v>318</v>
      </c>
      <c r="B6476">
        <v>2016</v>
      </c>
      <c r="C6476" t="b">
        <v>0</v>
      </c>
      <c r="D6476">
        <v>34</v>
      </c>
      <c r="E6476" t="s">
        <v>4590</v>
      </c>
      <c r="G6476" t="s">
        <v>4590</v>
      </c>
    </row>
    <row r="6477" spans="1:7">
      <c r="A6477" t="s">
        <v>318</v>
      </c>
      <c r="B6477">
        <v>2016</v>
      </c>
      <c r="C6477" t="b">
        <v>0</v>
      </c>
      <c r="D6477">
        <v>35</v>
      </c>
      <c r="E6477" t="s">
        <v>4590</v>
      </c>
      <c r="G6477" t="s">
        <v>4590</v>
      </c>
    </row>
    <row r="6478" spans="1:7">
      <c r="A6478" t="s">
        <v>318</v>
      </c>
      <c r="B6478">
        <v>2016</v>
      </c>
      <c r="C6478" t="b">
        <v>0</v>
      </c>
      <c r="D6478">
        <v>36</v>
      </c>
      <c r="E6478" t="s">
        <v>4590</v>
      </c>
      <c r="G6478" t="s">
        <v>4590</v>
      </c>
    </row>
    <row r="6479" spans="1:7">
      <c r="A6479" t="s">
        <v>318</v>
      </c>
      <c r="B6479">
        <v>2016</v>
      </c>
      <c r="C6479" t="b">
        <v>0</v>
      </c>
      <c r="D6479">
        <v>37</v>
      </c>
      <c r="E6479" t="s">
        <v>4590</v>
      </c>
      <c r="G6479" t="s">
        <v>4590</v>
      </c>
    </row>
    <row r="6480" spans="1:7">
      <c r="A6480" t="s">
        <v>318</v>
      </c>
      <c r="B6480">
        <v>2016</v>
      </c>
      <c r="C6480" t="b">
        <v>0</v>
      </c>
      <c r="D6480">
        <v>38</v>
      </c>
      <c r="E6480" t="s">
        <v>4590</v>
      </c>
      <c r="G6480" t="s">
        <v>4590</v>
      </c>
    </row>
    <row r="6481" spans="1:7">
      <c r="A6481" t="s">
        <v>318</v>
      </c>
      <c r="B6481">
        <v>2016</v>
      </c>
      <c r="C6481" t="b">
        <v>0</v>
      </c>
      <c r="D6481">
        <v>39</v>
      </c>
      <c r="E6481" t="s">
        <v>4590</v>
      </c>
      <c r="G6481" t="s">
        <v>4590</v>
      </c>
    </row>
    <row r="6482" spans="1:7">
      <c r="A6482" t="s">
        <v>318</v>
      </c>
      <c r="B6482">
        <v>2016</v>
      </c>
      <c r="C6482" t="b">
        <v>0</v>
      </c>
      <c r="D6482">
        <v>40</v>
      </c>
      <c r="E6482" t="s">
        <v>4590</v>
      </c>
      <c r="G6482" t="s">
        <v>4590</v>
      </c>
    </row>
    <row r="6483" spans="1:7">
      <c r="A6483" t="s">
        <v>318</v>
      </c>
      <c r="B6483">
        <v>2016</v>
      </c>
      <c r="C6483" t="b">
        <v>0</v>
      </c>
      <c r="D6483">
        <v>41</v>
      </c>
      <c r="E6483" t="s">
        <v>4590</v>
      </c>
      <c r="G6483" t="s">
        <v>4590</v>
      </c>
    </row>
    <row r="6484" spans="1:7">
      <c r="A6484" t="s">
        <v>318</v>
      </c>
      <c r="B6484">
        <v>2016</v>
      </c>
      <c r="C6484" t="b">
        <v>0</v>
      </c>
      <c r="D6484">
        <v>42</v>
      </c>
      <c r="E6484" t="s">
        <v>4590</v>
      </c>
      <c r="G6484" t="s">
        <v>4590</v>
      </c>
    </row>
    <row r="6485" spans="1:7">
      <c r="A6485" t="s">
        <v>318</v>
      </c>
      <c r="B6485">
        <v>2016</v>
      </c>
      <c r="C6485" t="b">
        <v>0</v>
      </c>
      <c r="D6485">
        <v>43</v>
      </c>
      <c r="E6485" t="s">
        <v>4590</v>
      </c>
      <c r="G6485" t="s">
        <v>4590</v>
      </c>
    </row>
    <row r="6486" spans="1:7">
      <c r="A6486" t="s">
        <v>318</v>
      </c>
      <c r="B6486">
        <v>2016</v>
      </c>
      <c r="C6486" t="b">
        <v>0</v>
      </c>
      <c r="D6486">
        <v>44</v>
      </c>
      <c r="E6486" t="s">
        <v>4590</v>
      </c>
      <c r="G6486" t="s">
        <v>4590</v>
      </c>
    </row>
    <row r="6487" spans="1:7">
      <c r="A6487" t="s">
        <v>318</v>
      </c>
      <c r="B6487">
        <v>2016</v>
      </c>
      <c r="C6487" t="b">
        <v>0</v>
      </c>
      <c r="D6487">
        <v>45</v>
      </c>
      <c r="E6487" t="s">
        <v>4590</v>
      </c>
      <c r="G6487" t="s">
        <v>4590</v>
      </c>
    </row>
    <row r="6488" spans="1:7">
      <c r="A6488" t="s">
        <v>318</v>
      </c>
      <c r="B6488">
        <v>2016</v>
      </c>
      <c r="C6488" t="b">
        <v>0</v>
      </c>
      <c r="D6488">
        <v>46</v>
      </c>
      <c r="E6488" t="s">
        <v>4590</v>
      </c>
      <c r="G6488" t="s">
        <v>4590</v>
      </c>
    </row>
    <row r="6489" spans="1:7">
      <c r="A6489" t="s">
        <v>318</v>
      </c>
      <c r="B6489">
        <v>2016</v>
      </c>
      <c r="C6489" t="b">
        <v>0</v>
      </c>
      <c r="D6489">
        <v>47</v>
      </c>
      <c r="E6489" t="s">
        <v>4590</v>
      </c>
      <c r="G6489" t="s">
        <v>4590</v>
      </c>
    </row>
    <row r="6490" spans="1:7">
      <c r="A6490" t="s">
        <v>318</v>
      </c>
      <c r="B6490">
        <v>2016</v>
      </c>
      <c r="C6490" t="b">
        <v>0</v>
      </c>
      <c r="D6490">
        <v>48</v>
      </c>
      <c r="E6490" t="s">
        <v>4590</v>
      </c>
      <c r="G6490" t="s">
        <v>4590</v>
      </c>
    </row>
    <row r="6491" spans="1:7">
      <c r="A6491" t="s">
        <v>318</v>
      </c>
      <c r="B6491">
        <v>2016</v>
      </c>
      <c r="C6491" t="b">
        <v>0</v>
      </c>
      <c r="D6491">
        <v>49</v>
      </c>
      <c r="E6491" t="s">
        <v>4590</v>
      </c>
      <c r="G6491" t="s">
        <v>4590</v>
      </c>
    </row>
    <row r="6492" spans="1:7">
      <c r="A6492" t="s">
        <v>318</v>
      </c>
      <c r="B6492">
        <v>2016</v>
      </c>
      <c r="C6492" t="b">
        <v>0</v>
      </c>
      <c r="D6492">
        <v>50</v>
      </c>
      <c r="E6492" t="s">
        <v>4590</v>
      </c>
      <c r="G6492" t="s">
        <v>4590</v>
      </c>
    </row>
    <row r="6493" spans="1:7">
      <c r="A6493" t="s">
        <v>318</v>
      </c>
      <c r="B6493">
        <v>2016</v>
      </c>
      <c r="C6493" t="b">
        <v>0</v>
      </c>
      <c r="D6493">
        <v>51</v>
      </c>
      <c r="E6493" t="s">
        <v>4590</v>
      </c>
      <c r="G6493" t="s">
        <v>4590</v>
      </c>
    </row>
    <row r="6494" spans="1:7">
      <c r="A6494" t="s">
        <v>318</v>
      </c>
      <c r="B6494">
        <v>2016</v>
      </c>
      <c r="C6494" t="b">
        <v>0</v>
      </c>
      <c r="D6494">
        <v>52</v>
      </c>
      <c r="E6494" t="s">
        <v>4590</v>
      </c>
      <c r="G6494" t="s">
        <v>4590</v>
      </c>
    </row>
    <row r="6495" spans="1:7">
      <c r="A6495" t="s">
        <v>318</v>
      </c>
      <c r="B6495">
        <v>2016</v>
      </c>
      <c r="C6495" t="b">
        <v>0</v>
      </c>
      <c r="D6495">
        <v>53</v>
      </c>
      <c r="E6495" t="s">
        <v>4590</v>
      </c>
      <c r="G6495" t="s">
        <v>4590</v>
      </c>
    </row>
    <row r="6496" spans="1:7">
      <c r="A6496" t="s">
        <v>318</v>
      </c>
      <c r="B6496">
        <v>2016</v>
      </c>
      <c r="C6496" t="b">
        <v>0</v>
      </c>
      <c r="D6496">
        <v>54</v>
      </c>
      <c r="E6496" t="s">
        <v>4590</v>
      </c>
      <c r="G6496" t="s">
        <v>4590</v>
      </c>
    </row>
    <row r="6497" spans="1:7">
      <c r="A6497" t="s">
        <v>318</v>
      </c>
      <c r="B6497">
        <v>2016</v>
      </c>
      <c r="C6497" t="b">
        <v>0</v>
      </c>
      <c r="D6497">
        <v>55</v>
      </c>
      <c r="E6497" t="s">
        <v>4590</v>
      </c>
      <c r="G6497" t="s">
        <v>4590</v>
      </c>
    </row>
    <row r="6498" spans="1:7">
      <c r="A6498" t="s">
        <v>318</v>
      </c>
      <c r="B6498">
        <v>2016</v>
      </c>
      <c r="C6498" t="b">
        <v>0</v>
      </c>
      <c r="D6498">
        <v>56</v>
      </c>
      <c r="E6498" t="s">
        <v>4590</v>
      </c>
      <c r="G6498" t="s">
        <v>4590</v>
      </c>
    </row>
    <row r="6499" spans="1:7">
      <c r="A6499" t="s">
        <v>318</v>
      </c>
      <c r="B6499">
        <v>2016</v>
      </c>
      <c r="C6499" t="b">
        <v>0</v>
      </c>
      <c r="D6499">
        <v>57</v>
      </c>
      <c r="E6499" t="s">
        <v>4590</v>
      </c>
      <c r="G6499" t="s">
        <v>4590</v>
      </c>
    </row>
    <row r="6500" spans="1:7">
      <c r="A6500" t="s">
        <v>318</v>
      </c>
      <c r="B6500">
        <v>2016</v>
      </c>
      <c r="C6500" t="b">
        <v>0</v>
      </c>
      <c r="D6500">
        <v>58</v>
      </c>
      <c r="E6500" t="s">
        <v>4590</v>
      </c>
      <c r="G6500" t="s">
        <v>4590</v>
      </c>
    </row>
    <row r="6501" spans="1:7">
      <c r="A6501" t="s">
        <v>318</v>
      </c>
      <c r="B6501">
        <v>2016</v>
      </c>
      <c r="C6501" t="b">
        <v>0</v>
      </c>
      <c r="D6501">
        <v>59</v>
      </c>
      <c r="E6501" t="s">
        <v>4590</v>
      </c>
      <c r="G6501" t="s">
        <v>4590</v>
      </c>
    </row>
    <row r="6502" spans="1:7">
      <c r="A6502" t="s">
        <v>318</v>
      </c>
      <c r="B6502">
        <v>2016</v>
      </c>
      <c r="C6502" t="b">
        <v>0</v>
      </c>
      <c r="D6502">
        <v>60</v>
      </c>
      <c r="E6502" t="s">
        <v>4590</v>
      </c>
      <c r="G6502" t="s">
        <v>4590</v>
      </c>
    </row>
    <row r="6503" spans="1:7">
      <c r="A6503" t="s">
        <v>318</v>
      </c>
      <c r="B6503">
        <v>2016</v>
      </c>
      <c r="C6503" t="b">
        <v>0</v>
      </c>
      <c r="D6503">
        <v>61</v>
      </c>
      <c r="E6503" t="s">
        <v>4590</v>
      </c>
      <c r="G6503" t="s">
        <v>4590</v>
      </c>
    </row>
    <row r="6504" spans="1:7">
      <c r="A6504" t="s">
        <v>318</v>
      </c>
      <c r="B6504">
        <v>2016</v>
      </c>
      <c r="C6504" t="b">
        <v>0</v>
      </c>
      <c r="D6504">
        <v>62</v>
      </c>
      <c r="E6504" t="s">
        <v>4590</v>
      </c>
      <c r="G6504" t="s">
        <v>4590</v>
      </c>
    </row>
    <row r="6505" spans="1:7">
      <c r="A6505" t="s">
        <v>318</v>
      </c>
      <c r="B6505">
        <v>2016</v>
      </c>
      <c r="C6505" t="b">
        <v>0</v>
      </c>
      <c r="D6505">
        <v>63</v>
      </c>
      <c r="E6505" t="s">
        <v>4590</v>
      </c>
      <c r="G6505" t="s">
        <v>4590</v>
      </c>
    </row>
    <row r="6506" spans="1:7">
      <c r="A6506" t="s">
        <v>318</v>
      </c>
      <c r="B6506">
        <v>2016</v>
      </c>
      <c r="C6506" t="b">
        <v>0</v>
      </c>
      <c r="D6506">
        <v>64</v>
      </c>
      <c r="E6506" t="s">
        <v>4590</v>
      </c>
      <c r="G6506" t="s">
        <v>4590</v>
      </c>
    </row>
    <row r="6507" spans="1:7">
      <c r="A6507" t="s">
        <v>318</v>
      </c>
      <c r="B6507">
        <v>2016</v>
      </c>
      <c r="C6507" t="b">
        <v>0</v>
      </c>
      <c r="D6507">
        <v>65</v>
      </c>
      <c r="E6507" t="s">
        <v>4590</v>
      </c>
      <c r="G6507" t="s">
        <v>4590</v>
      </c>
    </row>
    <row r="6508" spans="1:7">
      <c r="A6508" t="s">
        <v>318</v>
      </c>
      <c r="B6508">
        <v>2016</v>
      </c>
      <c r="C6508" t="b">
        <v>0</v>
      </c>
      <c r="D6508">
        <v>66</v>
      </c>
      <c r="E6508" t="s">
        <v>4590</v>
      </c>
      <c r="G6508" t="s">
        <v>4590</v>
      </c>
    </row>
    <row r="6509" spans="1:7">
      <c r="A6509" t="s">
        <v>318</v>
      </c>
      <c r="B6509">
        <v>2016</v>
      </c>
      <c r="C6509" t="b">
        <v>0</v>
      </c>
      <c r="D6509">
        <v>67</v>
      </c>
      <c r="E6509" t="s">
        <v>4590</v>
      </c>
      <c r="G6509" t="s">
        <v>4590</v>
      </c>
    </row>
    <row r="6510" spans="1:7">
      <c r="A6510" t="s">
        <v>318</v>
      </c>
      <c r="B6510">
        <v>2016</v>
      </c>
      <c r="C6510" t="b">
        <v>0</v>
      </c>
      <c r="D6510">
        <v>68</v>
      </c>
      <c r="E6510" t="s">
        <v>4590</v>
      </c>
      <c r="G6510" t="s">
        <v>4590</v>
      </c>
    </row>
    <row r="6511" spans="1:7">
      <c r="A6511" t="s">
        <v>318</v>
      </c>
      <c r="B6511">
        <v>2016</v>
      </c>
      <c r="C6511" t="b">
        <v>0</v>
      </c>
      <c r="D6511">
        <v>69</v>
      </c>
      <c r="E6511" t="s">
        <v>4590</v>
      </c>
      <c r="G6511" t="s">
        <v>4590</v>
      </c>
    </row>
    <row r="6512" spans="1:7">
      <c r="A6512" t="s">
        <v>318</v>
      </c>
      <c r="B6512">
        <v>2016</v>
      </c>
      <c r="C6512" t="b">
        <v>0</v>
      </c>
      <c r="D6512">
        <v>70</v>
      </c>
      <c r="E6512" t="s">
        <v>4590</v>
      </c>
      <c r="G6512" t="s">
        <v>4590</v>
      </c>
    </row>
    <row r="6513" spans="1:7">
      <c r="A6513" t="s">
        <v>318</v>
      </c>
      <c r="B6513">
        <v>2016</v>
      </c>
      <c r="C6513" t="b">
        <v>0</v>
      </c>
      <c r="D6513">
        <v>71</v>
      </c>
      <c r="E6513" t="s">
        <v>4590</v>
      </c>
      <c r="G6513" t="s">
        <v>4590</v>
      </c>
    </row>
    <row r="6514" spans="1:7">
      <c r="A6514" t="s">
        <v>318</v>
      </c>
      <c r="B6514">
        <v>2016</v>
      </c>
      <c r="C6514" t="b">
        <v>0</v>
      </c>
      <c r="D6514">
        <v>72</v>
      </c>
      <c r="E6514" t="s">
        <v>4590</v>
      </c>
      <c r="G6514" t="s">
        <v>4590</v>
      </c>
    </row>
    <row r="6515" spans="1:7">
      <c r="A6515" t="s">
        <v>318</v>
      </c>
      <c r="B6515">
        <v>2016</v>
      </c>
      <c r="C6515" t="b">
        <v>0</v>
      </c>
      <c r="D6515">
        <v>73</v>
      </c>
      <c r="E6515" t="s">
        <v>4590</v>
      </c>
      <c r="G6515" t="s">
        <v>4590</v>
      </c>
    </row>
    <row r="6516" spans="1:7">
      <c r="A6516" t="s">
        <v>327</v>
      </c>
      <c r="B6516">
        <v>2013</v>
      </c>
      <c r="C6516" t="b">
        <v>0</v>
      </c>
      <c r="D6516">
        <v>1</v>
      </c>
      <c r="E6516" t="s">
        <v>4590</v>
      </c>
      <c r="G6516" t="s">
        <v>4590</v>
      </c>
    </row>
    <row r="6517" spans="1:7">
      <c r="A6517" t="s">
        <v>327</v>
      </c>
      <c r="B6517">
        <v>2013</v>
      </c>
      <c r="C6517" t="b">
        <v>0</v>
      </c>
      <c r="D6517">
        <v>2</v>
      </c>
      <c r="E6517" t="s">
        <v>4590</v>
      </c>
      <c r="G6517" t="s">
        <v>4590</v>
      </c>
    </row>
    <row r="6518" spans="1:7">
      <c r="A6518" t="s">
        <v>327</v>
      </c>
      <c r="B6518">
        <v>2013</v>
      </c>
      <c r="C6518" t="b">
        <v>0</v>
      </c>
      <c r="D6518">
        <v>3</v>
      </c>
      <c r="E6518" t="s">
        <v>4590</v>
      </c>
      <c r="G6518" t="s">
        <v>4590</v>
      </c>
    </row>
    <row r="6519" spans="1:7">
      <c r="A6519" t="s">
        <v>327</v>
      </c>
      <c r="B6519">
        <v>2013</v>
      </c>
      <c r="C6519" t="b">
        <v>0</v>
      </c>
      <c r="D6519">
        <v>4</v>
      </c>
      <c r="E6519" t="s">
        <v>4590</v>
      </c>
      <c r="G6519" t="s">
        <v>4590</v>
      </c>
    </row>
    <row r="6520" spans="1:7">
      <c r="A6520" t="s">
        <v>327</v>
      </c>
      <c r="B6520">
        <v>2013</v>
      </c>
      <c r="C6520" t="b">
        <v>0</v>
      </c>
      <c r="D6520">
        <v>5</v>
      </c>
      <c r="E6520" t="s">
        <v>4590</v>
      </c>
      <c r="G6520" t="s">
        <v>4590</v>
      </c>
    </row>
    <row r="6521" spans="1:7">
      <c r="A6521" t="s">
        <v>327</v>
      </c>
      <c r="B6521">
        <v>2013</v>
      </c>
      <c r="C6521" t="b">
        <v>0</v>
      </c>
      <c r="D6521">
        <v>6</v>
      </c>
      <c r="E6521" t="s">
        <v>4590</v>
      </c>
      <c r="G6521" t="s">
        <v>4590</v>
      </c>
    </row>
    <row r="6522" spans="1:7">
      <c r="A6522" t="s">
        <v>327</v>
      </c>
      <c r="B6522">
        <v>2013</v>
      </c>
      <c r="C6522" t="b">
        <v>0</v>
      </c>
      <c r="D6522">
        <v>7</v>
      </c>
      <c r="E6522" t="s">
        <v>4590</v>
      </c>
      <c r="G6522" t="s">
        <v>4590</v>
      </c>
    </row>
    <row r="6523" spans="1:7">
      <c r="A6523" t="s">
        <v>327</v>
      </c>
      <c r="B6523">
        <v>2013</v>
      </c>
      <c r="C6523" t="b">
        <v>0</v>
      </c>
      <c r="D6523">
        <v>8</v>
      </c>
      <c r="E6523" t="s">
        <v>4590</v>
      </c>
      <c r="G6523" t="s">
        <v>4590</v>
      </c>
    </row>
    <row r="6524" spans="1:7">
      <c r="A6524" t="s">
        <v>327</v>
      </c>
      <c r="B6524">
        <v>2013</v>
      </c>
      <c r="C6524" t="b">
        <v>0</v>
      </c>
      <c r="D6524">
        <v>9</v>
      </c>
      <c r="E6524" t="s">
        <v>4590</v>
      </c>
      <c r="G6524" t="s">
        <v>4590</v>
      </c>
    </row>
    <row r="6525" spans="1:7">
      <c r="A6525" t="s">
        <v>327</v>
      </c>
      <c r="B6525">
        <v>2013</v>
      </c>
      <c r="C6525" t="b">
        <v>0</v>
      </c>
      <c r="D6525">
        <v>10</v>
      </c>
      <c r="E6525" t="s">
        <v>4590</v>
      </c>
      <c r="G6525" t="s">
        <v>4590</v>
      </c>
    </row>
    <row r="6526" spans="1:7">
      <c r="A6526" t="s">
        <v>327</v>
      </c>
      <c r="B6526">
        <v>2013</v>
      </c>
      <c r="C6526" t="b">
        <v>0</v>
      </c>
      <c r="D6526">
        <v>11</v>
      </c>
      <c r="E6526" t="s">
        <v>4590</v>
      </c>
      <c r="G6526" t="s">
        <v>4590</v>
      </c>
    </row>
    <row r="6527" spans="1:7">
      <c r="A6527" t="s">
        <v>327</v>
      </c>
      <c r="B6527">
        <v>2013</v>
      </c>
      <c r="C6527" t="b">
        <v>0</v>
      </c>
      <c r="D6527">
        <v>12</v>
      </c>
      <c r="E6527" t="s">
        <v>4590</v>
      </c>
      <c r="G6527" t="s">
        <v>4590</v>
      </c>
    </row>
    <row r="6528" spans="1:7">
      <c r="A6528" t="s">
        <v>327</v>
      </c>
      <c r="B6528">
        <v>2013</v>
      </c>
      <c r="C6528" t="b">
        <v>0</v>
      </c>
      <c r="D6528">
        <v>13</v>
      </c>
      <c r="E6528" t="s">
        <v>4590</v>
      </c>
      <c r="G6528" t="s">
        <v>4590</v>
      </c>
    </row>
    <row r="6529" spans="1:7">
      <c r="A6529" t="s">
        <v>327</v>
      </c>
      <c r="B6529">
        <v>2013</v>
      </c>
      <c r="C6529" t="b">
        <v>0</v>
      </c>
      <c r="D6529">
        <v>14</v>
      </c>
      <c r="E6529" t="s">
        <v>4590</v>
      </c>
      <c r="G6529" t="s">
        <v>4590</v>
      </c>
    </row>
    <row r="6530" spans="1:7">
      <c r="A6530" t="s">
        <v>327</v>
      </c>
      <c r="B6530">
        <v>2013</v>
      </c>
      <c r="C6530" t="b">
        <v>0</v>
      </c>
      <c r="D6530">
        <v>15</v>
      </c>
      <c r="E6530" t="s">
        <v>4590</v>
      </c>
      <c r="F6530" t="s">
        <v>4781</v>
      </c>
      <c r="G6530" t="s">
        <v>4590</v>
      </c>
    </row>
    <row r="6531" spans="1:7">
      <c r="A6531" t="s">
        <v>327</v>
      </c>
      <c r="B6531">
        <v>2013</v>
      </c>
      <c r="C6531" t="b">
        <v>0</v>
      </c>
      <c r="D6531">
        <v>16</v>
      </c>
      <c r="E6531" t="s">
        <v>4590</v>
      </c>
      <c r="F6531" t="s">
        <v>4781</v>
      </c>
      <c r="G6531" t="s">
        <v>4590</v>
      </c>
    </row>
    <row r="6532" spans="1:7">
      <c r="A6532" t="s">
        <v>327</v>
      </c>
      <c r="B6532">
        <v>2013</v>
      </c>
      <c r="C6532" t="b">
        <v>0</v>
      </c>
      <c r="D6532">
        <v>17</v>
      </c>
      <c r="E6532" t="s">
        <v>4590</v>
      </c>
      <c r="G6532" t="s">
        <v>4590</v>
      </c>
    </row>
    <row r="6533" spans="1:7">
      <c r="A6533" t="s">
        <v>327</v>
      </c>
      <c r="B6533">
        <v>2013</v>
      </c>
      <c r="C6533" t="b">
        <v>0</v>
      </c>
      <c r="D6533">
        <v>18</v>
      </c>
      <c r="E6533" t="s">
        <v>4590</v>
      </c>
      <c r="G6533" t="s">
        <v>4590</v>
      </c>
    </row>
    <row r="6534" spans="1:7">
      <c r="A6534" t="s">
        <v>327</v>
      </c>
      <c r="B6534">
        <v>2013</v>
      </c>
      <c r="C6534" t="b">
        <v>0</v>
      </c>
      <c r="D6534">
        <v>19</v>
      </c>
      <c r="E6534" t="s">
        <v>4590</v>
      </c>
      <c r="G6534" t="s">
        <v>4590</v>
      </c>
    </row>
    <row r="6535" spans="1:7">
      <c r="A6535" t="s">
        <v>327</v>
      </c>
      <c r="B6535">
        <v>2013</v>
      </c>
      <c r="C6535" t="b">
        <v>0</v>
      </c>
      <c r="D6535">
        <v>20</v>
      </c>
      <c r="E6535" t="s">
        <v>4590</v>
      </c>
      <c r="G6535" t="s">
        <v>4590</v>
      </c>
    </row>
    <row r="6536" spans="1:7">
      <c r="A6536" t="s">
        <v>327</v>
      </c>
      <c r="B6536">
        <v>2013</v>
      </c>
      <c r="C6536" t="b">
        <v>0</v>
      </c>
      <c r="D6536">
        <v>21</v>
      </c>
      <c r="E6536" t="s">
        <v>4590</v>
      </c>
      <c r="G6536" t="s">
        <v>4590</v>
      </c>
    </row>
    <row r="6537" spans="1:7">
      <c r="A6537" t="s">
        <v>327</v>
      </c>
      <c r="B6537">
        <v>2013</v>
      </c>
      <c r="C6537" t="b">
        <v>0</v>
      </c>
      <c r="D6537">
        <v>22</v>
      </c>
      <c r="E6537" t="s">
        <v>4590</v>
      </c>
      <c r="G6537" t="s">
        <v>4590</v>
      </c>
    </row>
    <row r="6538" spans="1:7">
      <c r="A6538" t="s">
        <v>327</v>
      </c>
      <c r="B6538">
        <v>2013</v>
      </c>
      <c r="C6538" t="b">
        <v>0</v>
      </c>
      <c r="D6538">
        <v>23</v>
      </c>
      <c r="E6538" t="s">
        <v>4590</v>
      </c>
      <c r="G6538" t="s">
        <v>4590</v>
      </c>
    </row>
    <row r="6539" spans="1:7">
      <c r="A6539" t="s">
        <v>327</v>
      </c>
      <c r="B6539">
        <v>2013</v>
      </c>
      <c r="C6539" t="b">
        <v>0</v>
      </c>
      <c r="D6539">
        <v>24</v>
      </c>
      <c r="E6539" t="s">
        <v>4590</v>
      </c>
      <c r="G6539" t="s">
        <v>4590</v>
      </c>
    </row>
    <row r="6540" spans="1:7">
      <c r="A6540" t="s">
        <v>327</v>
      </c>
      <c r="B6540">
        <v>2013</v>
      </c>
      <c r="C6540" t="b">
        <v>0</v>
      </c>
      <c r="D6540">
        <v>25</v>
      </c>
      <c r="E6540" t="s">
        <v>4590</v>
      </c>
      <c r="G6540" t="s">
        <v>4590</v>
      </c>
    </row>
    <row r="6541" spans="1:7">
      <c r="A6541" t="s">
        <v>327</v>
      </c>
      <c r="B6541">
        <v>2013</v>
      </c>
      <c r="C6541" t="b">
        <v>0</v>
      </c>
      <c r="D6541">
        <v>26</v>
      </c>
      <c r="E6541" t="s">
        <v>4590</v>
      </c>
      <c r="G6541" t="s">
        <v>4590</v>
      </c>
    </row>
    <row r="6542" spans="1:7">
      <c r="A6542" t="s">
        <v>327</v>
      </c>
      <c r="B6542">
        <v>2013</v>
      </c>
      <c r="C6542" t="b">
        <v>0</v>
      </c>
      <c r="D6542">
        <v>27</v>
      </c>
      <c r="E6542" t="s">
        <v>4590</v>
      </c>
      <c r="G6542" t="s">
        <v>4590</v>
      </c>
    </row>
    <row r="6543" spans="1:7">
      <c r="A6543" t="s">
        <v>327</v>
      </c>
      <c r="B6543">
        <v>2013</v>
      </c>
      <c r="C6543" t="b">
        <v>0</v>
      </c>
      <c r="D6543">
        <v>28</v>
      </c>
      <c r="E6543" t="s">
        <v>4590</v>
      </c>
      <c r="G6543" t="s">
        <v>4590</v>
      </c>
    </row>
    <row r="6544" spans="1:7">
      <c r="A6544" t="s">
        <v>327</v>
      </c>
      <c r="B6544">
        <v>2013</v>
      </c>
      <c r="C6544" t="b">
        <v>0</v>
      </c>
      <c r="D6544">
        <v>29</v>
      </c>
      <c r="E6544" t="s">
        <v>4590</v>
      </c>
      <c r="G6544" t="s">
        <v>4590</v>
      </c>
    </row>
    <row r="6545" spans="1:7">
      <c r="A6545" t="s">
        <v>327</v>
      </c>
      <c r="B6545">
        <v>2013</v>
      </c>
      <c r="C6545" t="b">
        <v>0</v>
      </c>
      <c r="D6545">
        <v>30</v>
      </c>
      <c r="E6545" t="s">
        <v>4590</v>
      </c>
      <c r="G6545" t="s">
        <v>4590</v>
      </c>
    </row>
    <row r="6546" spans="1:7">
      <c r="A6546" t="s">
        <v>327</v>
      </c>
      <c r="B6546">
        <v>2013</v>
      </c>
      <c r="C6546" t="b">
        <v>0</v>
      </c>
      <c r="D6546">
        <v>31</v>
      </c>
      <c r="E6546" t="s">
        <v>4590</v>
      </c>
      <c r="G6546" t="s">
        <v>4590</v>
      </c>
    </row>
    <row r="6547" spans="1:7">
      <c r="A6547" t="s">
        <v>327</v>
      </c>
      <c r="B6547">
        <v>2013</v>
      </c>
      <c r="C6547" t="b">
        <v>0</v>
      </c>
      <c r="D6547">
        <v>32</v>
      </c>
      <c r="E6547" t="s">
        <v>4590</v>
      </c>
      <c r="G6547" t="s">
        <v>4590</v>
      </c>
    </row>
    <row r="6548" spans="1:7">
      <c r="A6548" t="s">
        <v>327</v>
      </c>
      <c r="B6548">
        <v>2013</v>
      </c>
      <c r="C6548" t="b">
        <v>0</v>
      </c>
      <c r="D6548">
        <v>33</v>
      </c>
      <c r="E6548" t="s">
        <v>4590</v>
      </c>
      <c r="G6548" t="s">
        <v>4590</v>
      </c>
    </row>
    <row r="6549" spans="1:7">
      <c r="A6549" t="s">
        <v>327</v>
      </c>
      <c r="B6549">
        <v>2013</v>
      </c>
      <c r="C6549" t="b">
        <v>0</v>
      </c>
      <c r="D6549">
        <v>34</v>
      </c>
      <c r="E6549" t="s">
        <v>4590</v>
      </c>
      <c r="G6549" t="s">
        <v>4590</v>
      </c>
    </row>
    <row r="6550" spans="1:7">
      <c r="A6550" t="s">
        <v>327</v>
      </c>
      <c r="B6550">
        <v>2013</v>
      </c>
      <c r="C6550" t="b">
        <v>0</v>
      </c>
      <c r="D6550">
        <v>35</v>
      </c>
      <c r="E6550" t="s">
        <v>4590</v>
      </c>
      <c r="G6550" t="s">
        <v>4590</v>
      </c>
    </row>
    <row r="6551" spans="1:7">
      <c r="A6551" t="s">
        <v>327</v>
      </c>
      <c r="B6551">
        <v>2013</v>
      </c>
      <c r="C6551" t="b">
        <v>0</v>
      </c>
      <c r="D6551">
        <v>36</v>
      </c>
      <c r="E6551" t="s">
        <v>4590</v>
      </c>
      <c r="G6551" t="s">
        <v>4590</v>
      </c>
    </row>
    <row r="6552" spans="1:7">
      <c r="A6552" t="s">
        <v>327</v>
      </c>
      <c r="B6552">
        <v>2013</v>
      </c>
      <c r="C6552" t="b">
        <v>0</v>
      </c>
      <c r="D6552">
        <v>37</v>
      </c>
      <c r="E6552" t="s">
        <v>4590</v>
      </c>
      <c r="G6552" t="s">
        <v>4590</v>
      </c>
    </row>
    <row r="6553" spans="1:7">
      <c r="A6553" t="s">
        <v>327</v>
      </c>
      <c r="B6553">
        <v>2013</v>
      </c>
      <c r="C6553" t="b">
        <v>0</v>
      </c>
      <c r="D6553">
        <v>38</v>
      </c>
      <c r="E6553" t="s">
        <v>4590</v>
      </c>
      <c r="G6553" t="s">
        <v>4590</v>
      </c>
    </row>
    <row r="6554" spans="1:7">
      <c r="A6554" t="s">
        <v>327</v>
      </c>
      <c r="B6554">
        <v>2013</v>
      </c>
      <c r="C6554" t="b">
        <v>0</v>
      </c>
      <c r="D6554">
        <v>39</v>
      </c>
      <c r="E6554" t="s">
        <v>4590</v>
      </c>
      <c r="G6554" t="s">
        <v>4590</v>
      </c>
    </row>
    <row r="6555" spans="1:7">
      <c r="A6555" t="s">
        <v>327</v>
      </c>
      <c r="B6555">
        <v>2013</v>
      </c>
      <c r="C6555" t="b">
        <v>0</v>
      </c>
      <c r="D6555">
        <v>40</v>
      </c>
      <c r="E6555" t="s">
        <v>4590</v>
      </c>
      <c r="G6555" t="s">
        <v>4590</v>
      </c>
    </row>
    <row r="6556" spans="1:7">
      <c r="A6556" t="s">
        <v>327</v>
      </c>
      <c r="B6556">
        <v>2013</v>
      </c>
      <c r="C6556" t="b">
        <v>0</v>
      </c>
      <c r="D6556">
        <v>41</v>
      </c>
      <c r="E6556" t="s">
        <v>4590</v>
      </c>
      <c r="G6556" t="s">
        <v>4590</v>
      </c>
    </row>
    <row r="6557" spans="1:7">
      <c r="A6557" t="s">
        <v>327</v>
      </c>
      <c r="B6557">
        <v>2013</v>
      </c>
      <c r="C6557" t="b">
        <v>0</v>
      </c>
      <c r="D6557">
        <v>42</v>
      </c>
      <c r="E6557" t="s">
        <v>4590</v>
      </c>
      <c r="G6557" t="s">
        <v>4590</v>
      </c>
    </row>
    <row r="6558" spans="1:7">
      <c r="A6558" t="s">
        <v>327</v>
      </c>
      <c r="B6558">
        <v>2013</v>
      </c>
      <c r="C6558" t="b">
        <v>0</v>
      </c>
      <c r="D6558">
        <v>43</v>
      </c>
      <c r="E6558" t="s">
        <v>4590</v>
      </c>
      <c r="G6558" t="s">
        <v>4590</v>
      </c>
    </row>
    <row r="6559" spans="1:7">
      <c r="A6559" t="s">
        <v>327</v>
      </c>
      <c r="B6559">
        <v>2013</v>
      </c>
      <c r="C6559" t="b">
        <v>0</v>
      </c>
      <c r="D6559">
        <v>44</v>
      </c>
      <c r="E6559" t="s">
        <v>4590</v>
      </c>
      <c r="G6559" t="s">
        <v>4590</v>
      </c>
    </row>
    <row r="6560" spans="1:7">
      <c r="A6560" t="s">
        <v>327</v>
      </c>
      <c r="B6560">
        <v>2013</v>
      </c>
      <c r="C6560" t="b">
        <v>0</v>
      </c>
      <c r="D6560">
        <v>45</v>
      </c>
      <c r="E6560" t="s">
        <v>4590</v>
      </c>
      <c r="G6560" t="s">
        <v>4590</v>
      </c>
    </row>
    <row r="6561" spans="1:7">
      <c r="A6561" t="s">
        <v>327</v>
      </c>
      <c r="B6561">
        <v>2013</v>
      </c>
      <c r="C6561" t="b">
        <v>0</v>
      </c>
      <c r="D6561">
        <v>46</v>
      </c>
      <c r="E6561" t="s">
        <v>4590</v>
      </c>
      <c r="G6561" t="s">
        <v>4590</v>
      </c>
    </row>
    <row r="6562" spans="1:7">
      <c r="A6562" t="s">
        <v>327</v>
      </c>
      <c r="B6562">
        <v>2013</v>
      </c>
      <c r="C6562" t="b">
        <v>0</v>
      </c>
      <c r="D6562">
        <v>47</v>
      </c>
      <c r="E6562" t="s">
        <v>4590</v>
      </c>
      <c r="G6562" t="s">
        <v>4590</v>
      </c>
    </row>
    <row r="6563" spans="1:7">
      <c r="A6563" t="s">
        <v>327</v>
      </c>
      <c r="B6563">
        <v>2013</v>
      </c>
      <c r="C6563" t="b">
        <v>0</v>
      </c>
      <c r="D6563">
        <v>48</v>
      </c>
      <c r="E6563" t="s">
        <v>4590</v>
      </c>
      <c r="G6563" t="s">
        <v>4590</v>
      </c>
    </row>
    <row r="6564" spans="1:7">
      <c r="A6564" t="s">
        <v>327</v>
      </c>
      <c r="B6564">
        <v>2013</v>
      </c>
      <c r="C6564" t="b">
        <v>0</v>
      </c>
      <c r="D6564">
        <v>49</v>
      </c>
      <c r="E6564" t="s">
        <v>4590</v>
      </c>
      <c r="G6564" t="s">
        <v>4590</v>
      </c>
    </row>
    <row r="6565" spans="1:7">
      <c r="A6565" t="s">
        <v>327</v>
      </c>
      <c r="B6565">
        <v>2013</v>
      </c>
      <c r="C6565" t="b">
        <v>0</v>
      </c>
      <c r="D6565">
        <v>50</v>
      </c>
      <c r="E6565" t="s">
        <v>4590</v>
      </c>
      <c r="G6565" t="s">
        <v>4590</v>
      </c>
    </row>
    <row r="6566" spans="1:7">
      <c r="A6566" t="s">
        <v>327</v>
      </c>
      <c r="B6566">
        <v>2013</v>
      </c>
      <c r="C6566" t="b">
        <v>0</v>
      </c>
      <c r="D6566">
        <v>51</v>
      </c>
      <c r="E6566" t="s">
        <v>4590</v>
      </c>
      <c r="G6566" t="s">
        <v>4590</v>
      </c>
    </row>
    <row r="6567" spans="1:7">
      <c r="A6567" t="s">
        <v>327</v>
      </c>
      <c r="B6567">
        <v>2013</v>
      </c>
      <c r="C6567" t="b">
        <v>0</v>
      </c>
      <c r="D6567">
        <v>52</v>
      </c>
      <c r="E6567" t="s">
        <v>4590</v>
      </c>
      <c r="G6567" t="s">
        <v>4590</v>
      </c>
    </row>
    <row r="6568" spans="1:7">
      <c r="A6568" t="s">
        <v>327</v>
      </c>
      <c r="B6568">
        <v>2013</v>
      </c>
      <c r="C6568" t="b">
        <v>0</v>
      </c>
      <c r="D6568">
        <v>53</v>
      </c>
      <c r="E6568" t="s">
        <v>4590</v>
      </c>
      <c r="G6568" t="s">
        <v>4590</v>
      </c>
    </row>
    <row r="6569" spans="1:7">
      <c r="A6569" t="s">
        <v>327</v>
      </c>
      <c r="B6569">
        <v>2013</v>
      </c>
      <c r="C6569" t="b">
        <v>0</v>
      </c>
      <c r="D6569">
        <v>54</v>
      </c>
      <c r="E6569" t="s">
        <v>4590</v>
      </c>
      <c r="G6569" t="s">
        <v>4590</v>
      </c>
    </row>
    <row r="6570" spans="1:7">
      <c r="A6570" t="s">
        <v>327</v>
      </c>
      <c r="B6570">
        <v>2013</v>
      </c>
      <c r="C6570" t="b">
        <v>0</v>
      </c>
      <c r="D6570">
        <v>55</v>
      </c>
      <c r="E6570" t="s">
        <v>4590</v>
      </c>
      <c r="F6570" t="s">
        <v>4782</v>
      </c>
      <c r="G6570" t="s">
        <v>4590</v>
      </c>
    </row>
    <row r="6571" spans="1:7">
      <c r="A6571" t="s">
        <v>327</v>
      </c>
      <c r="B6571">
        <v>2013</v>
      </c>
      <c r="C6571" t="b">
        <v>0</v>
      </c>
      <c r="D6571">
        <v>56</v>
      </c>
      <c r="E6571" t="s">
        <v>4590</v>
      </c>
      <c r="F6571" t="s">
        <v>8238</v>
      </c>
      <c r="G6571" t="s">
        <v>4590</v>
      </c>
    </row>
    <row r="6572" spans="1:7">
      <c r="A6572" t="s">
        <v>327</v>
      </c>
      <c r="B6572">
        <v>2013</v>
      </c>
      <c r="C6572" t="b">
        <v>0</v>
      </c>
      <c r="D6572">
        <v>57</v>
      </c>
      <c r="E6572" t="s">
        <v>4590</v>
      </c>
      <c r="G6572" t="s">
        <v>4590</v>
      </c>
    </row>
    <row r="6573" spans="1:7">
      <c r="A6573" t="s">
        <v>327</v>
      </c>
      <c r="B6573">
        <v>2013</v>
      </c>
      <c r="C6573" t="b">
        <v>0</v>
      </c>
      <c r="D6573">
        <v>58</v>
      </c>
      <c r="E6573" t="s">
        <v>4590</v>
      </c>
      <c r="G6573" t="s">
        <v>4590</v>
      </c>
    </row>
    <row r="6574" spans="1:7">
      <c r="A6574" t="s">
        <v>327</v>
      </c>
      <c r="B6574">
        <v>2013</v>
      </c>
      <c r="C6574" t="b">
        <v>0</v>
      </c>
      <c r="D6574">
        <v>59</v>
      </c>
      <c r="E6574" t="s">
        <v>4590</v>
      </c>
      <c r="G6574" t="s">
        <v>4590</v>
      </c>
    </row>
    <row r="6575" spans="1:7">
      <c r="A6575" t="s">
        <v>327</v>
      </c>
      <c r="B6575">
        <v>2013</v>
      </c>
      <c r="C6575" t="b">
        <v>0</v>
      </c>
      <c r="D6575">
        <v>60</v>
      </c>
      <c r="E6575" t="s">
        <v>4590</v>
      </c>
      <c r="G6575" t="s">
        <v>4590</v>
      </c>
    </row>
    <row r="6576" spans="1:7">
      <c r="A6576" t="s">
        <v>327</v>
      </c>
      <c r="B6576">
        <v>2013</v>
      </c>
      <c r="C6576" t="b">
        <v>0</v>
      </c>
      <c r="D6576">
        <v>61</v>
      </c>
      <c r="E6576" t="s">
        <v>4590</v>
      </c>
      <c r="G6576" t="s">
        <v>4590</v>
      </c>
    </row>
    <row r="6577" spans="1:7">
      <c r="A6577" t="s">
        <v>327</v>
      </c>
      <c r="B6577">
        <v>2013</v>
      </c>
      <c r="C6577" t="b">
        <v>0</v>
      </c>
      <c r="D6577">
        <v>62</v>
      </c>
      <c r="E6577" t="s">
        <v>4590</v>
      </c>
      <c r="G6577" t="s">
        <v>4590</v>
      </c>
    </row>
    <row r="6578" spans="1:7">
      <c r="A6578" t="s">
        <v>327</v>
      </c>
      <c r="B6578">
        <v>2013</v>
      </c>
      <c r="C6578" t="b">
        <v>0</v>
      </c>
      <c r="D6578">
        <v>63</v>
      </c>
      <c r="E6578" t="s">
        <v>4590</v>
      </c>
      <c r="G6578" t="s">
        <v>4590</v>
      </c>
    </row>
    <row r="6579" spans="1:7">
      <c r="A6579" t="s">
        <v>327</v>
      </c>
      <c r="B6579">
        <v>2013</v>
      </c>
      <c r="C6579" t="b">
        <v>0</v>
      </c>
      <c r="D6579">
        <v>64</v>
      </c>
      <c r="E6579" t="s">
        <v>4590</v>
      </c>
      <c r="G6579" t="s">
        <v>4590</v>
      </c>
    </row>
    <row r="6580" spans="1:7">
      <c r="A6580" t="s">
        <v>327</v>
      </c>
      <c r="B6580">
        <v>2013</v>
      </c>
      <c r="C6580" t="b">
        <v>0</v>
      </c>
      <c r="D6580">
        <v>65</v>
      </c>
      <c r="E6580" t="s">
        <v>4590</v>
      </c>
      <c r="G6580" t="s">
        <v>4590</v>
      </c>
    </row>
    <row r="6581" spans="1:7">
      <c r="A6581" t="s">
        <v>327</v>
      </c>
      <c r="B6581">
        <v>2013</v>
      </c>
      <c r="C6581" t="b">
        <v>0</v>
      </c>
      <c r="D6581">
        <v>66</v>
      </c>
      <c r="E6581" t="s">
        <v>4590</v>
      </c>
      <c r="G6581" t="s">
        <v>4590</v>
      </c>
    </row>
    <row r="6582" spans="1:7">
      <c r="A6582" t="s">
        <v>327</v>
      </c>
      <c r="B6582">
        <v>2013</v>
      </c>
      <c r="C6582" t="b">
        <v>0</v>
      </c>
      <c r="D6582">
        <v>67</v>
      </c>
      <c r="E6582" t="s">
        <v>4590</v>
      </c>
      <c r="G6582" t="s">
        <v>4590</v>
      </c>
    </row>
    <row r="6583" spans="1:7">
      <c r="A6583" t="s">
        <v>327</v>
      </c>
      <c r="B6583">
        <v>2013</v>
      </c>
      <c r="C6583" t="b">
        <v>0</v>
      </c>
      <c r="D6583">
        <v>68</v>
      </c>
      <c r="E6583" t="s">
        <v>4590</v>
      </c>
      <c r="G6583" t="s">
        <v>4590</v>
      </c>
    </row>
    <row r="6584" spans="1:7">
      <c r="A6584" t="s">
        <v>327</v>
      </c>
      <c r="B6584">
        <v>2013</v>
      </c>
      <c r="C6584" t="b">
        <v>0</v>
      </c>
      <c r="D6584">
        <v>69</v>
      </c>
      <c r="E6584" t="s">
        <v>4590</v>
      </c>
      <c r="G6584" t="s">
        <v>4590</v>
      </c>
    </row>
    <row r="6585" spans="1:7">
      <c r="A6585" t="s">
        <v>327</v>
      </c>
      <c r="B6585">
        <v>2013</v>
      </c>
      <c r="C6585" t="b">
        <v>0</v>
      </c>
      <c r="D6585">
        <v>70</v>
      </c>
      <c r="E6585" t="s">
        <v>4590</v>
      </c>
      <c r="G6585" t="s">
        <v>4590</v>
      </c>
    </row>
    <row r="6586" spans="1:7">
      <c r="A6586" t="s">
        <v>327</v>
      </c>
      <c r="B6586">
        <v>2013</v>
      </c>
      <c r="C6586" t="b">
        <v>0</v>
      </c>
      <c r="D6586">
        <v>71</v>
      </c>
      <c r="E6586" t="s">
        <v>4590</v>
      </c>
      <c r="G6586" t="s">
        <v>4590</v>
      </c>
    </row>
    <row r="6587" spans="1:7">
      <c r="A6587" t="s">
        <v>327</v>
      </c>
      <c r="B6587">
        <v>2013</v>
      </c>
      <c r="C6587" t="b">
        <v>0</v>
      </c>
      <c r="D6587">
        <v>72</v>
      </c>
      <c r="E6587" t="s">
        <v>4590</v>
      </c>
      <c r="G6587" t="s">
        <v>4590</v>
      </c>
    </row>
    <row r="6588" spans="1:7">
      <c r="A6588" t="s">
        <v>327</v>
      </c>
      <c r="B6588">
        <v>2013</v>
      </c>
      <c r="C6588" t="b">
        <v>0</v>
      </c>
      <c r="D6588">
        <v>73</v>
      </c>
      <c r="E6588" t="s">
        <v>4590</v>
      </c>
      <c r="G6588" t="s">
        <v>4590</v>
      </c>
    </row>
    <row r="6589" spans="1:7">
      <c r="A6589" t="s">
        <v>327</v>
      </c>
      <c r="B6589">
        <v>2014</v>
      </c>
      <c r="C6589" t="b">
        <v>0</v>
      </c>
      <c r="D6589">
        <v>1</v>
      </c>
      <c r="E6589" t="s">
        <v>4590</v>
      </c>
      <c r="G6589" t="s">
        <v>4590</v>
      </c>
    </row>
    <row r="6590" spans="1:7">
      <c r="A6590" t="s">
        <v>327</v>
      </c>
      <c r="B6590">
        <v>2014</v>
      </c>
      <c r="C6590" t="b">
        <v>0</v>
      </c>
      <c r="D6590">
        <v>2</v>
      </c>
      <c r="E6590" t="s">
        <v>4590</v>
      </c>
      <c r="G6590" t="s">
        <v>4590</v>
      </c>
    </row>
    <row r="6591" spans="1:7">
      <c r="A6591" t="s">
        <v>327</v>
      </c>
      <c r="B6591">
        <v>2014</v>
      </c>
      <c r="C6591" t="b">
        <v>0</v>
      </c>
      <c r="D6591">
        <v>3</v>
      </c>
      <c r="E6591" t="s">
        <v>4590</v>
      </c>
      <c r="G6591" t="s">
        <v>4590</v>
      </c>
    </row>
    <row r="6592" spans="1:7">
      <c r="A6592" t="s">
        <v>327</v>
      </c>
      <c r="B6592">
        <v>2014</v>
      </c>
      <c r="C6592" t="b">
        <v>0</v>
      </c>
      <c r="D6592">
        <v>4</v>
      </c>
      <c r="E6592" t="s">
        <v>4590</v>
      </c>
      <c r="G6592" t="s">
        <v>4590</v>
      </c>
    </row>
    <row r="6593" spans="1:7">
      <c r="A6593" t="s">
        <v>327</v>
      </c>
      <c r="B6593">
        <v>2014</v>
      </c>
      <c r="C6593" t="b">
        <v>0</v>
      </c>
      <c r="D6593">
        <v>5</v>
      </c>
      <c r="E6593" t="s">
        <v>4590</v>
      </c>
      <c r="G6593" t="s">
        <v>4590</v>
      </c>
    </row>
    <row r="6594" spans="1:7">
      <c r="A6594" t="s">
        <v>327</v>
      </c>
      <c r="B6594">
        <v>2014</v>
      </c>
      <c r="C6594" t="b">
        <v>0</v>
      </c>
      <c r="D6594">
        <v>6</v>
      </c>
      <c r="E6594" t="s">
        <v>4590</v>
      </c>
      <c r="G6594" t="s">
        <v>4590</v>
      </c>
    </row>
    <row r="6595" spans="1:7">
      <c r="A6595" t="s">
        <v>327</v>
      </c>
      <c r="B6595">
        <v>2014</v>
      </c>
      <c r="C6595" t="b">
        <v>0</v>
      </c>
      <c r="D6595">
        <v>7</v>
      </c>
      <c r="E6595" t="s">
        <v>4590</v>
      </c>
      <c r="G6595" t="s">
        <v>4590</v>
      </c>
    </row>
    <row r="6596" spans="1:7">
      <c r="A6596" t="s">
        <v>327</v>
      </c>
      <c r="B6596">
        <v>2014</v>
      </c>
      <c r="C6596" t="b">
        <v>0</v>
      </c>
      <c r="D6596">
        <v>8</v>
      </c>
      <c r="E6596" t="s">
        <v>4590</v>
      </c>
      <c r="G6596" t="s">
        <v>4590</v>
      </c>
    </row>
    <row r="6597" spans="1:7">
      <c r="A6597" t="s">
        <v>327</v>
      </c>
      <c r="B6597">
        <v>2014</v>
      </c>
      <c r="C6597" t="b">
        <v>0</v>
      </c>
      <c r="D6597">
        <v>9</v>
      </c>
      <c r="E6597" t="s">
        <v>4590</v>
      </c>
      <c r="G6597" t="s">
        <v>4590</v>
      </c>
    </row>
    <row r="6598" spans="1:7">
      <c r="A6598" t="s">
        <v>327</v>
      </c>
      <c r="B6598">
        <v>2014</v>
      </c>
      <c r="C6598" t="b">
        <v>0</v>
      </c>
      <c r="D6598">
        <v>10</v>
      </c>
      <c r="E6598" t="s">
        <v>4590</v>
      </c>
      <c r="G6598" t="s">
        <v>4590</v>
      </c>
    </row>
    <row r="6599" spans="1:7">
      <c r="A6599" t="s">
        <v>327</v>
      </c>
      <c r="B6599">
        <v>2014</v>
      </c>
      <c r="C6599" t="b">
        <v>0</v>
      </c>
      <c r="D6599">
        <v>11</v>
      </c>
      <c r="E6599" t="s">
        <v>4590</v>
      </c>
      <c r="G6599" t="s">
        <v>4590</v>
      </c>
    </row>
    <row r="6600" spans="1:7">
      <c r="A6600" t="s">
        <v>327</v>
      </c>
      <c r="B6600">
        <v>2014</v>
      </c>
      <c r="C6600" t="b">
        <v>0</v>
      </c>
      <c r="D6600">
        <v>12</v>
      </c>
      <c r="E6600" t="s">
        <v>4590</v>
      </c>
      <c r="G6600" t="s">
        <v>4590</v>
      </c>
    </row>
    <row r="6601" spans="1:7">
      <c r="A6601" t="s">
        <v>327</v>
      </c>
      <c r="B6601">
        <v>2014</v>
      </c>
      <c r="C6601" t="b">
        <v>0</v>
      </c>
      <c r="D6601">
        <v>13</v>
      </c>
      <c r="E6601" t="s">
        <v>4590</v>
      </c>
      <c r="G6601" t="s">
        <v>4590</v>
      </c>
    </row>
    <row r="6602" spans="1:7">
      <c r="A6602" t="s">
        <v>327</v>
      </c>
      <c r="B6602">
        <v>2014</v>
      </c>
      <c r="C6602" t="b">
        <v>0</v>
      </c>
      <c r="D6602">
        <v>14</v>
      </c>
      <c r="E6602" t="s">
        <v>4590</v>
      </c>
      <c r="G6602" t="s">
        <v>4590</v>
      </c>
    </row>
    <row r="6603" spans="1:7">
      <c r="A6603" t="s">
        <v>327</v>
      </c>
      <c r="B6603">
        <v>2014</v>
      </c>
      <c r="C6603" t="b">
        <v>0</v>
      </c>
      <c r="D6603">
        <v>15</v>
      </c>
      <c r="E6603" t="s">
        <v>4590</v>
      </c>
      <c r="G6603" t="s">
        <v>4590</v>
      </c>
    </row>
    <row r="6604" spans="1:7">
      <c r="A6604" t="s">
        <v>327</v>
      </c>
      <c r="B6604">
        <v>2014</v>
      </c>
      <c r="C6604" t="b">
        <v>0</v>
      </c>
      <c r="D6604">
        <v>16</v>
      </c>
      <c r="E6604" t="s">
        <v>4590</v>
      </c>
      <c r="G6604" t="s">
        <v>4590</v>
      </c>
    </row>
    <row r="6605" spans="1:7">
      <c r="A6605" t="s">
        <v>327</v>
      </c>
      <c r="B6605">
        <v>2014</v>
      </c>
      <c r="C6605" t="b">
        <v>0</v>
      </c>
      <c r="D6605">
        <v>17</v>
      </c>
      <c r="E6605" t="s">
        <v>4590</v>
      </c>
      <c r="G6605" t="s">
        <v>4590</v>
      </c>
    </row>
    <row r="6606" spans="1:7">
      <c r="A6606" t="s">
        <v>327</v>
      </c>
      <c r="B6606">
        <v>2014</v>
      </c>
      <c r="C6606" t="b">
        <v>0</v>
      </c>
      <c r="D6606">
        <v>18</v>
      </c>
      <c r="E6606" t="s">
        <v>4590</v>
      </c>
      <c r="G6606" t="s">
        <v>4590</v>
      </c>
    </row>
    <row r="6607" spans="1:7">
      <c r="A6607" t="s">
        <v>327</v>
      </c>
      <c r="B6607">
        <v>2014</v>
      </c>
      <c r="C6607" t="b">
        <v>0</v>
      </c>
      <c r="D6607">
        <v>19</v>
      </c>
      <c r="E6607" t="s">
        <v>4590</v>
      </c>
      <c r="G6607" t="s">
        <v>4590</v>
      </c>
    </row>
    <row r="6608" spans="1:7">
      <c r="A6608" t="s">
        <v>327</v>
      </c>
      <c r="B6608">
        <v>2014</v>
      </c>
      <c r="C6608" t="b">
        <v>0</v>
      </c>
      <c r="D6608">
        <v>20</v>
      </c>
      <c r="E6608" t="s">
        <v>4590</v>
      </c>
      <c r="G6608" t="s">
        <v>4590</v>
      </c>
    </row>
    <row r="6609" spans="1:7">
      <c r="A6609" t="s">
        <v>327</v>
      </c>
      <c r="B6609">
        <v>2014</v>
      </c>
      <c r="C6609" t="b">
        <v>0</v>
      </c>
      <c r="D6609">
        <v>21</v>
      </c>
      <c r="E6609" t="s">
        <v>4590</v>
      </c>
      <c r="G6609" t="s">
        <v>4590</v>
      </c>
    </row>
    <row r="6610" spans="1:7">
      <c r="A6610" t="s">
        <v>327</v>
      </c>
      <c r="B6610">
        <v>2014</v>
      </c>
      <c r="C6610" t="b">
        <v>0</v>
      </c>
      <c r="D6610">
        <v>22</v>
      </c>
      <c r="E6610" t="s">
        <v>4590</v>
      </c>
      <c r="G6610" t="s">
        <v>4590</v>
      </c>
    </row>
    <row r="6611" spans="1:7">
      <c r="A6611" t="s">
        <v>327</v>
      </c>
      <c r="B6611">
        <v>2014</v>
      </c>
      <c r="C6611" t="b">
        <v>0</v>
      </c>
      <c r="D6611">
        <v>23</v>
      </c>
      <c r="E6611" t="s">
        <v>4590</v>
      </c>
      <c r="G6611" t="s">
        <v>4590</v>
      </c>
    </row>
    <row r="6612" spans="1:7">
      <c r="A6612" t="s">
        <v>327</v>
      </c>
      <c r="B6612">
        <v>2014</v>
      </c>
      <c r="C6612" t="b">
        <v>0</v>
      </c>
      <c r="D6612">
        <v>24</v>
      </c>
      <c r="E6612" t="s">
        <v>4590</v>
      </c>
      <c r="G6612" t="s">
        <v>4590</v>
      </c>
    </row>
    <row r="6613" spans="1:7">
      <c r="A6613" t="s">
        <v>327</v>
      </c>
      <c r="B6613">
        <v>2014</v>
      </c>
      <c r="C6613" t="b">
        <v>0</v>
      </c>
      <c r="D6613">
        <v>25</v>
      </c>
      <c r="E6613" t="s">
        <v>4590</v>
      </c>
      <c r="G6613" t="s">
        <v>4590</v>
      </c>
    </row>
    <row r="6614" spans="1:7">
      <c r="A6614" t="s">
        <v>327</v>
      </c>
      <c r="B6614">
        <v>2014</v>
      </c>
      <c r="C6614" t="b">
        <v>0</v>
      </c>
      <c r="D6614">
        <v>26</v>
      </c>
      <c r="E6614" t="s">
        <v>4590</v>
      </c>
      <c r="G6614" t="s">
        <v>4590</v>
      </c>
    </row>
    <row r="6615" spans="1:7">
      <c r="A6615" t="s">
        <v>327</v>
      </c>
      <c r="B6615">
        <v>2014</v>
      </c>
      <c r="C6615" t="b">
        <v>0</v>
      </c>
      <c r="D6615">
        <v>27</v>
      </c>
      <c r="E6615" t="s">
        <v>4590</v>
      </c>
      <c r="G6615" t="s">
        <v>4590</v>
      </c>
    </row>
    <row r="6616" spans="1:7">
      <c r="A6616" t="s">
        <v>327</v>
      </c>
      <c r="B6616">
        <v>2014</v>
      </c>
      <c r="C6616" t="b">
        <v>0</v>
      </c>
      <c r="D6616">
        <v>28</v>
      </c>
      <c r="E6616" t="s">
        <v>4590</v>
      </c>
      <c r="G6616" t="s">
        <v>4590</v>
      </c>
    </row>
    <row r="6617" spans="1:7">
      <c r="A6617" t="s">
        <v>327</v>
      </c>
      <c r="B6617">
        <v>2014</v>
      </c>
      <c r="C6617" t="b">
        <v>0</v>
      </c>
      <c r="D6617">
        <v>29</v>
      </c>
      <c r="E6617" t="s">
        <v>4590</v>
      </c>
      <c r="G6617" t="s">
        <v>4590</v>
      </c>
    </row>
    <row r="6618" spans="1:7">
      <c r="A6618" t="s">
        <v>327</v>
      </c>
      <c r="B6618">
        <v>2014</v>
      </c>
      <c r="C6618" t="b">
        <v>0</v>
      </c>
      <c r="D6618">
        <v>30</v>
      </c>
      <c r="E6618" t="s">
        <v>4590</v>
      </c>
      <c r="G6618" t="s">
        <v>4590</v>
      </c>
    </row>
    <row r="6619" spans="1:7">
      <c r="A6619" t="s">
        <v>327</v>
      </c>
      <c r="B6619">
        <v>2014</v>
      </c>
      <c r="C6619" t="b">
        <v>0</v>
      </c>
      <c r="D6619">
        <v>31</v>
      </c>
      <c r="E6619" t="s">
        <v>4590</v>
      </c>
      <c r="G6619" t="s">
        <v>4590</v>
      </c>
    </row>
    <row r="6620" spans="1:7">
      <c r="A6620" t="s">
        <v>327</v>
      </c>
      <c r="B6620">
        <v>2014</v>
      </c>
      <c r="C6620" t="b">
        <v>0</v>
      </c>
      <c r="D6620">
        <v>32</v>
      </c>
      <c r="E6620" t="s">
        <v>4590</v>
      </c>
      <c r="G6620" t="s">
        <v>4590</v>
      </c>
    </row>
    <row r="6621" spans="1:7">
      <c r="A6621" t="s">
        <v>327</v>
      </c>
      <c r="B6621">
        <v>2014</v>
      </c>
      <c r="C6621" t="b">
        <v>0</v>
      </c>
      <c r="D6621">
        <v>33</v>
      </c>
      <c r="E6621" t="s">
        <v>4590</v>
      </c>
      <c r="G6621" t="s">
        <v>4590</v>
      </c>
    </row>
    <row r="6622" spans="1:7">
      <c r="A6622" t="s">
        <v>327</v>
      </c>
      <c r="B6622">
        <v>2014</v>
      </c>
      <c r="C6622" t="b">
        <v>0</v>
      </c>
      <c r="D6622">
        <v>34</v>
      </c>
      <c r="E6622" t="s">
        <v>4590</v>
      </c>
      <c r="G6622" t="s">
        <v>4590</v>
      </c>
    </row>
    <row r="6623" spans="1:7">
      <c r="A6623" t="s">
        <v>327</v>
      </c>
      <c r="B6623">
        <v>2014</v>
      </c>
      <c r="C6623" t="b">
        <v>0</v>
      </c>
      <c r="D6623">
        <v>35</v>
      </c>
      <c r="E6623" t="s">
        <v>4590</v>
      </c>
      <c r="G6623" t="s">
        <v>4590</v>
      </c>
    </row>
    <row r="6624" spans="1:7">
      <c r="A6624" t="s">
        <v>327</v>
      </c>
      <c r="B6624">
        <v>2014</v>
      </c>
      <c r="C6624" t="b">
        <v>0</v>
      </c>
      <c r="D6624">
        <v>36</v>
      </c>
      <c r="E6624" t="s">
        <v>4590</v>
      </c>
      <c r="G6624" t="s">
        <v>4590</v>
      </c>
    </row>
    <row r="6625" spans="1:7">
      <c r="A6625" t="s">
        <v>327</v>
      </c>
      <c r="B6625">
        <v>2014</v>
      </c>
      <c r="C6625" t="b">
        <v>0</v>
      </c>
      <c r="D6625">
        <v>37</v>
      </c>
      <c r="E6625" t="s">
        <v>4590</v>
      </c>
      <c r="G6625" t="s">
        <v>4590</v>
      </c>
    </row>
    <row r="6626" spans="1:7">
      <c r="A6626" t="s">
        <v>327</v>
      </c>
      <c r="B6626">
        <v>2014</v>
      </c>
      <c r="C6626" t="b">
        <v>0</v>
      </c>
      <c r="D6626">
        <v>38</v>
      </c>
      <c r="E6626" t="s">
        <v>4590</v>
      </c>
      <c r="G6626" t="s">
        <v>4590</v>
      </c>
    </row>
    <row r="6627" spans="1:7">
      <c r="A6627" t="s">
        <v>327</v>
      </c>
      <c r="B6627">
        <v>2014</v>
      </c>
      <c r="C6627" t="b">
        <v>0</v>
      </c>
      <c r="D6627">
        <v>39</v>
      </c>
      <c r="E6627" t="s">
        <v>4590</v>
      </c>
      <c r="G6627" t="s">
        <v>4590</v>
      </c>
    </row>
    <row r="6628" spans="1:7">
      <c r="A6628" t="s">
        <v>327</v>
      </c>
      <c r="B6628">
        <v>2014</v>
      </c>
      <c r="C6628" t="b">
        <v>0</v>
      </c>
      <c r="D6628">
        <v>40</v>
      </c>
      <c r="E6628" t="s">
        <v>4590</v>
      </c>
      <c r="G6628" t="s">
        <v>4590</v>
      </c>
    </row>
    <row r="6629" spans="1:7">
      <c r="A6629" t="s">
        <v>327</v>
      </c>
      <c r="B6629">
        <v>2014</v>
      </c>
      <c r="C6629" t="b">
        <v>0</v>
      </c>
      <c r="D6629">
        <v>41</v>
      </c>
      <c r="E6629" t="s">
        <v>4590</v>
      </c>
      <c r="G6629" t="s">
        <v>4590</v>
      </c>
    </row>
    <row r="6630" spans="1:7">
      <c r="A6630" t="s">
        <v>327</v>
      </c>
      <c r="B6630">
        <v>2014</v>
      </c>
      <c r="C6630" t="b">
        <v>0</v>
      </c>
      <c r="D6630">
        <v>42</v>
      </c>
      <c r="E6630" t="s">
        <v>4590</v>
      </c>
      <c r="G6630" t="s">
        <v>4590</v>
      </c>
    </row>
    <row r="6631" spans="1:7">
      <c r="A6631" t="s">
        <v>327</v>
      </c>
      <c r="B6631">
        <v>2014</v>
      </c>
      <c r="C6631" t="b">
        <v>0</v>
      </c>
      <c r="D6631">
        <v>43</v>
      </c>
      <c r="E6631" t="s">
        <v>4590</v>
      </c>
      <c r="G6631" t="s">
        <v>4590</v>
      </c>
    </row>
    <row r="6632" spans="1:7">
      <c r="A6632" t="s">
        <v>327</v>
      </c>
      <c r="B6632">
        <v>2014</v>
      </c>
      <c r="C6632" t="b">
        <v>0</v>
      </c>
      <c r="D6632">
        <v>44</v>
      </c>
      <c r="E6632" t="s">
        <v>4590</v>
      </c>
      <c r="G6632" t="s">
        <v>4590</v>
      </c>
    </row>
    <row r="6633" spans="1:7">
      <c r="A6633" t="s">
        <v>327</v>
      </c>
      <c r="B6633">
        <v>2014</v>
      </c>
      <c r="C6633" t="b">
        <v>0</v>
      </c>
      <c r="D6633">
        <v>45</v>
      </c>
      <c r="E6633" t="s">
        <v>4590</v>
      </c>
      <c r="G6633" t="s">
        <v>4590</v>
      </c>
    </row>
    <row r="6634" spans="1:7">
      <c r="A6634" t="s">
        <v>327</v>
      </c>
      <c r="B6634">
        <v>2014</v>
      </c>
      <c r="C6634" t="b">
        <v>0</v>
      </c>
      <c r="D6634">
        <v>46</v>
      </c>
      <c r="E6634" t="s">
        <v>4590</v>
      </c>
      <c r="G6634" t="s">
        <v>4590</v>
      </c>
    </row>
    <row r="6635" spans="1:7">
      <c r="A6635" t="s">
        <v>327</v>
      </c>
      <c r="B6635">
        <v>2014</v>
      </c>
      <c r="C6635" t="b">
        <v>0</v>
      </c>
      <c r="D6635">
        <v>47</v>
      </c>
      <c r="E6635" t="s">
        <v>4590</v>
      </c>
      <c r="G6635" t="s">
        <v>4590</v>
      </c>
    </row>
    <row r="6636" spans="1:7">
      <c r="A6636" t="s">
        <v>327</v>
      </c>
      <c r="B6636">
        <v>2014</v>
      </c>
      <c r="C6636" t="b">
        <v>0</v>
      </c>
      <c r="D6636">
        <v>48</v>
      </c>
      <c r="E6636" t="s">
        <v>4590</v>
      </c>
      <c r="G6636" t="s">
        <v>4590</v>
      </c>
    </row>
    <row r="6637" spans="1:7">
      <c r="A6637" t="s">
        <v>327</v>
      </c>
      <c r="B6637">
        <v>2014</v>
      </c>
      <c r="C6637" t="b">
        <v>0</v>
      </c>
      <c r="D6637">
        <v>49</v>
      </c>
      <c r="E6637" t="s">
        <v>4590</v>
      </c>
      <c r="G6637" t="s">
        <v>4590</v>
      </c>
    </row>
    <row r="6638" spans="1:7">
      <c r="A6638" t="s">
        <v>327</v>
      </c>
      <c r="B6638">
        <v>2014</v>
      </c>
      <c r="C6638" t="b">
        <v>0</v>
      </c>
      <c r="D6638">
        <v>50</v>
      </c>
      <c r="E6638" t="s">
        <v>4590</v>
      </c>
      <c r="G6638" t="s">
        <v>4590</v>
      </c>
    </row>
    <row r="6639" spans="1:7">
      <c r="A6639" t="s">
        <v>327</v>
      </c>
      <c r="B6639">
        <v>2014</v>
      </c>
      <c r="C6639" t="b">
        <v>0</v>
      </c>
      <c r="D6639">
        <v>51</v>
      </c>
      <c r="E6639" t="s">
        <v>4590</v>
      </c>
      <c r="G6639" t="s">
        <v>4590</v>
      </c>
    </row>
    <row r="6640" spans="1:7">
      <c r="A6640" t="s">
        <v>327</v>
      </c>
      <c r="B6640">
        <v>2014</v>
      </c>
      <c r="C6640" t="b">
        <v>0</v>
      </c>
      <c r="D6640">
        <v>52</v>
      </c>
      <c r="E6640" t="s">
        <v>4590</v>
      </c>
      <c r="G6640" t="s">
        <v>4590</v>
      </c>
    </row>
    <row r="6641" spans="1:7">
      <c r="A6641" t="s">
        <v>327</v>
      </c>
      <c r="B6641">
        <v>2014</v>
      </c>
      <c r="C6641" t="b">
        <v>0</v>
      </c>
      <c r="D6641">
        <v>53</v>
      </c>
      <c r="E6641" t="s">
        <v>4590</v>
      </c>
      <c r="G6641" t="s">
        <v>4590</v>
      </c>
    </row>
    <row r="6642" spans="1:7">
      <c r="A6642" t="s">
        <v>327</v>
      </c>
      <c r="B6642">
        <v>2014</v>
      </c>
      <c r="C6642" t="b">
        <v>0</v>
      </c>
      <c r="D6642">
        <v>54</v>
      </c>
      <c r="E6642" t="s">
        <v>4590</v>
      </c>
      <c r="G6642" t="s">
        <v>4590</v>
      </c>
    </row>
    <row r="6643" spans="1:7">
      <c r="A6643" t="s">
        <v>327</v>
      </c>
      <c r="B6643">
        <v>2014</v>
      </c>
      <c r="C6643" t="b">
        <v>0</v>
      </c>
      <c r="D6643">
        <v>55</v>
      </c>
      <c r="E6643" t="s">
        <v>4590</v>
      </c>
      <c r="F6643" t="s">
        <v>4783</v>
      </c>
      <c r="G6643" t="s">
        <v>4590</v>
      </c>
    </row>
    <row r="6644" spans="1:7">
      <c r="A6644" t="s">
        <v>327</v>
      </c>
      <c r="B6644">
        <v>2014</v>
      </c>
      <c r="C6644" t="b">
        <v>0</v>
      </c>
      <c r="D6644">
        <v>56</v>
      </c>
      <c r="E6644" t="s">
        <v>4590</v>
      </c>
      <c r="F6644" t="s">
        <v>8239</v>
      </c>
      <c r="G6644" t="s">
        <v>4590</v>
      </c>
    </row>
    <row r="6645" spans="1:7">
      <c r="A6645" t="s">
        <v>327</v>
      </c>
      <c r="B6645">
        <v>2014</v>
      </c>
      <c r="C6645" t="b">
        <v>0</v>
      </c>
      <c r="D6645">
        <v>57</v>
      </c>
      <c r="E6645" t="s">
        <v>4590</v>
      </c>
      <c r="G6645" t="s">
        <v>4590</v>
      </c>
    </row>
    <row r="6646" spans="1:7">
      <c r="A6646" t="s">
        <v>327</v>
      </c>
      <c r="B6646">
        <v>2014</v>
      </c>
      <c r="C6646" t="b">
        <v>0</v>
      </c>
      <c r="D6646">
        <v>58</v>
      </c>
      <c r="E6646" t="s">
        <v>4590</v>
      </c>
      <c r="G6646" t="s">
        <v>4590</v>
      </c>
    </row>
    <row r="6647" spans="1:7">
      <c r="A6647" t="s">
        <v>327</v>
      </c>
      <c r="B6647">
        <v>2014</v>
      </c>
      <c r="C6647" t="b">
        <v>0</v>
      </c>
      <c r="D6647">
        <v>59</v>
      </c>
      <c r="E6647" t="s">
        <v>4590</v>
      </c>
      <c r="G6647" t="s">
        <v>4590</v>
      </c>
    </row>
    <row r="6648" spans="1:7">
      <c r="A6648" t="s">
        <v>327</v>
      </c>
      <c r="B6648">
        <v>2014</v>
      </c>
      <c r="C6648" t="b">
        <v>0</v>
      </c>
      <c r="D6648">
        <v>60</v>
      </c>
      <c r="E6648" t="s">
        <v>4590</v>
      </c>
      <c r="G6648" t="s">
        <v>4590</v>
      </c>
    </row>
    <row r="6649" spans="1:7">
      <c r="A6649" t="s">
        <v>327</v>
      </c>
      <c r="B6649">
        <v>2014</v>
      </c>
      <c r="C6649" t="b">
        <v>0</v>
      </c>
      <c r="D6649">
        <v>61</v>
      </c>
      <c r="E6649" t="s">
        <v>4590</v>
      </c>
      <c r="G6649" t="s">
        <v>4590</v>
      </c>
    </row>
    <row r="6650" spans="1:7">
      <c r="A6650" t="s">
        <v>327</v>
      </c>
      <c r="B6650">
        <v>2014</v>
      </c>
      <c r="C6650" t="b">
        <v>0</v>
      </c>
      <c r="D6650">
        <v>62</v>
      </c>
      <c r="E6650" t="s">
        <v>4590</v>
      </c>
      <c r="G6650" t="s">
        <v>4590</v>
      </c>
    </row>
    <row r="6651" spans="1:7">
      <c r="A6651" t="s">
        <v>327</v>
      </c>
      <c r="B6651">
        <v>2014</v>
      </c>
      <c r="C6651" t="b">
        <v>0</v>
      </c>
      <c r="D6651">
        <v>63</v>
      </c>
      <c r="E6651" t="s">
        <v>4590</v>
      </c>
      <c r="G6651" t="s">
        <v>4590</v>
      </c>
    </row>
    <row r="6652" spans="1:7">
      <c r="A6652" t="s">
        <v>327</v>
      </c>
      <c r="B6652">
        <v>2014</v>
      </c>
      <c r="C6652" t="b">
        <v>0</v>
      </c>
      <c r="D6652">
        <v>64</v>
      </c>
      <c r="E6652" t="s">
        <v>4590</v>
      </c>
      <c r="G6652" t="s">
        <v>4590</v>
      </c>
    </row>
    <row r="6653" spans="1:7">
      <c r="A6653" t="s">
        <v>327</v>
      </c>
      <c r="B6653">
        <v>2014</v>
      </c>
      <c r="C6653" t="b">
        <v>0</v>
      </c>
      <c r="D6653">
        <v>65</v>
      </c>
      <c r="E6653" t="s">
        <v>4590</v>
      </c>
      <c r="G6653" t="s">
        <v>4590</v>
      </c>
    </row>
    <row r="6654" spans="1:7">
      <c r="A6654" t="s">
        <v>327</v>
      </c>
      <c r="B6654">
        <v>2014</v>
      </c>
      <c r="C6654" t="b">
        <v>0</v>
      </c>
      <c r="D6654">
        <v>66</v>
      </c>
      <c r="E6654" t="s">
        <v>4590</v>
      </c>
      <c r="G6654" t="s">
        <v>4590</v>
      </c>
    </row>
    <row r="6655" spans="1:7">
      <c r="A6655" t="s">
        <v>327</v>
      </c>
      <c r="B6655">
        <v>2014</v>
      </c>
      <c r="C6655" t="b">
        <v>0</v>
      </c>
      <c r="D6655">
        <v>67</v>
      </c>
      <c r="E6655" t="s">
        <v>4590</v>
      </c>
      <c r="G6655" t="s">
        <v>4590</v>
      </c>
    </row>
    <row r="6656" spans="1:7">
      <c r="A6656" t="s">
        <v>327</v>
      </c>
      <c r="B6656">
        <v>2014</v>
      </c>
      <c r="C6656" t="b">
        <v>0</v>
      </c>
      <c r="D6656">
        <v>68</v>
      </c>
      <c r="E6656" t="s">
        <v>4590</v>
      </c>
      <c r="G6656" t="s">
        <v>4590</v>
      </c>
    </row>
    <row r="6657" spans="1:7">
      <c r="A6657" t="s">
        <v>327</v>
      </c>
      <c r="B6657">
        <v>2014</v>
      </c>
      <c r="C6657" t="b">
        <v>0</v>
      </c>
      <c r="D6657">
        <v>69</v>
      </c>
      <c r="E6657" t="s">
        <v>4590</v>
      </c>
      <c r="G6657" t="s">
        <v>4590</v>
      </c>
    </row>
    <row r="6658" spans="1:7">
      <c r="A6658" t="s">
        <v>327</v>
      </c>
      <c r="B6658">
        <v>2014</v>
      </c>
      <c r="C6658" t="b">
        <v>0</v>
      </c>
      <c r="D6658">
        <v>70</v>
      </c>
      <c r="E6658" t="s">
        <v>4590</v>
      </c>
      <c r="G6658" t="s">
        <v>4590</v>
      </c>
    </row>
    <row r="6659" spans="1:7">
      <c r="A6659" t="s">
        <v>327</v>
      </c>
      <c r="B6659">
        <v>2014</v>
      </c>
      <c r="C6659" t="b">
        <v>0</v>
      </c>
      <c r="D6659">
        <v>71</v>
      </c>
      <c r="E6659" t="s">
        <v>4590</v>
      </c>
      <c r="G6659" t="s">
        <v>4590</v>
      </c>
    </row>
    <row r="6660" spans="1:7">
      <c r="A6660" t="s">
        <v>327</v>
      </c>
      <c r="B6660">
        <v>2014</v>
      </c>
      <c r="C6660" t="b">
        <v>0</v>
      </c>
      <c r="D6660">
        <v>72</v>
      </c>
      <c r="E6660" t="s">
        <v>4590</v>
      </c>
      <c r="G6660" t="s">
        <v>4590</v>
      </c>
    </row>
    <row r="6661" spans="1:7">
      <c r="A6661" t="s">
        <v>327</v>
      </c>
      <c r="B6661">
        <v>2014</v>
      </c>
      <c r="C6661" t="b">
        <v>0</v>
      </c>
      <c r="D6661">
        <v>73</v>
      </c>
      <c r="E6661" t="s">
        <v>4590</v>
      </c>
      <c r="G6661" t="s">
        <v>4590</v>
      </c>
    </row>
    <row r="6662" spans="1:7">
      <c r="A6662" t="s">
        <v>327</v>
      </c>
      <c r="B6662">
        <v>2015</v>
      </c>
      <c r="C6662" t="b">
        <v>0</v>
      </c>
      <c r="D6662">
        <v>1</v>
      </c>
      <c r="E6662" t="s">
        <v>4590</v>
      </c>
      <c r="G6662" t="s">
        <v>4590</v>
      </c>
    </row>
    <row r="6663" spans="1:7">
      <c r="A6663" t="s">
        <v>327</v>
      </c>
      <c r="B6663">
        <v>2015</v>
      </c>
      <c r="C6663" t="b">
        <v>0</v>
      </c>
      <c r="D6663">
        <v>2</v>
      </c>
      <c r="E6663" t="s">
        <v>4590</v>
      </c>
      <c r="G6663" t="s">
        <v>4590</v>
      </c>
    </row>
    <row r="6664" spans="1:7">
      <c r="A6664" t="s">
        <v>327</v>
      </c>
      <c r="B6664">
        <v>2015</v>
      </c>
      <c r="C6664" t="b">
        <v>0</v>
      </c>
      <c r="D6664">
        <v>3</v>
      </c>
      <c r="E6664" t="s">
        <v>4590</v>
      </c>
      <c r="G6664" t="s">
        <v>4590</v>
      </c>
    </row>
    <row r="6665" spans="1:7">
      <c r="A6665" t="s">
        <v>327</v>
      </c>
      <c r="B6665">
        <v>2015</v>
      </c>
      <c r="C6665" t="b">
        <v>0</v>
      </c>
      <c r="D6665">
        <v>4</v>
      </c>
      <c r="E6665" t="s">
        <v>4590</v>
      </c>
      <c r="G6665" t="s">
        <v>4590</v>
      </c>
    </row>
    <row r="6666" spans="1:7">
      <c r="A6666" t="s">
        <v>327</v>
      </c>
      <c r="B6666">
        <v>2015</v>
      </c>
      <c r="C6666" t="b">
        <v>0</v>
      </c>
      <c r="D6666">
        <v>5</v>
      </c>
      <c r="E6666" t="s">
        <v>4590</v>
      </c>
      <c r="G6666" t="s">
        <v>4590</v>
      </c>
    </row>
    <row r="6667" spans="1:7">
      <c r="A6667" t="s">
        <v>327</v>
      </c>
      <c r="B6667">
        <v>2015</v>
      </c>
      <c r="C6667" t="b">
        <v>0</v>
      </c>
      <c r="D6667">
        <v>6</v>
      </c>
      <c r="E6667" t="s">
        <v>4590</v>
      </c>
      <c r="G6667" t="s">
        <v>4590</v>
      </c>
    </row>
    <row r="6668" spans="1:7">
      <c r="A6668" t="s">
        <v>327</v>
      </c>
      <c r="B6668">
        <v>2015</v>
      </c>
      <c r="C6668" t="b">
        <v>0</v>
      </c>
      <c r="D6668">
        <v>7</v>
      </c>
      <c r="E6668" t="s">
        <v>4590</v>
      </c>
      <c r="G6668" t="s">
        <v>4590</v>
      </c>
    </row>
    <row r="6669" spans="1:7">
      <c r="A6669" t="s">
        <v>327</v>
      </c>
      <c r="B6669">
        <v>2015</v>
      </c>
      <c r="C6669" t="b">
        <v>0</v>
      </c>
      <c r="D6669">
        <v>8</v>
      </c>
      <c r="E6669" t="s">
        <v>4590</v>
      </c>
      <c r="F6669" t="s">
        <v>8240</v>
      </c>
      <c r="G6669" t="s">
        <v>4590</v>
      </c>
    </row>
    <row r="6670" spans="1:7">
      <c r="A6670" t="s">
        <v>327</v>
      </c>
      <c r="B6670">
        <v>2015</v>
      </c>
      <c r="C6670" t="b">
        <v>0</v>
      </c>
      <c r="D6670">
        <v>9</v>
      </c>
      <c r="E6670" t="s">
        <v>4590</v>
      </c>
      <c r="G6670" t="s">
        <v>4590</v>
      </c>
    </row>
    <row r="6671" spans="1:7">
      <c r="A6671" t="s">
        <v>327</v>
      </c>
      <c r="B6671">
        <v>2015</v>
      </c>
      <c r="C6671" t="b">
        <v>0</v>
      </c>
      <c r="D6671">
        <v>10</v>
      </c>
      <c r="E6671" t="s">
        <v>4590</v>
      </c>
      <c r="F6671" t="s">
        <v>8241</v>
      </c>
      <c r="G6671" t="s">
        <v>4590</v>
      </c>
    </row>
    <row r="6672" spans="1:7">
      <c r="A6672" t="s">
        <v>327</v>
      </c>
      <c r="B6672">
        <v>2015</v>
      </c>
      <c r="C6672" t="b">
        <v>0</v>
      </c>
      <c r="D6672">
        <v>11</v>
      </c>
      <c r="E6672" t="s">
        <v>4590</v>
      </c>
      <c r="G6672" t="s">
        <v>4590</v>
      </c>
    </row>
    <row r="6673" spans="1:7">
      <c r="A6673" t="s">
        <v>327</v>
      </c>
      <c r="B6673">
        <v>2015</v>
      </c>
      <c r="C6673" t="b">
        <v>0</v>
      </c>
      <c r="D6673">
        <v>12</v>
      </c>
      <c r="E6673" t="s">
        <v>4590</v>
      </c>
      <c r="G6673" t="s">
        <v>4590</v>
      </c>
    </row>
    <row r="6674" spans="1:7">
      <c r="A6674" t="s">
        <v>327</v>
      </c>
      <c r="B6674">
        <v>2015</v>
      </c>
      <c r="C6674" t="b">
        <v>0</v>
      </c>
      <c r="D6674">
        <v>13</v>
      </c>
      <c r="E6674" t="s">
        <v>4590</v>
      </c>
      <c r="G6674" t="s">
        <v>4590</v>
      </c>
    </row>
    <row r="6675" spans="1:7">
      <c r="A6675" t="s">
        <v>327</v>
      </c>
      <c r="B6675">
        <v>2015</v>
      </c>
      <c r="C6675" t="b">
        <v>0</v>
      </c>
      <c r="D6675">
        <v>14</v>
      </c>
      <c r="E6675" t="s">
        <v>4590</v>
      </c>
      <c r="G6675" t="s">
        <v>4590</v>
      </c>
    </row>
    <row r="6676" spans="1:7">
      <c r="A6676" t="s">
        <v>327</v>
      </c>
      <c r="B6676">
        <v>2015</v>
      </c>
      <c r="C6676" t="b">
        <v>0</v>
      </c>
      <c r="D6676">
        <v>15</v>
      </c>
      <c r="E6676" t="s">
        <v>4590</v>
      </c>
      <c r="G6676" t="s">
        <v>4590</v>
      </c>
    </row>
    <row r="6677" spans="1:7">
      <c r="A6677" t="s">
        <v>327</v>
      </c>
      <c r="B6677">
        <v>2015</v>
      </c>
      <c r="C6677" t="b">
        <v>0</v>
      </c>
      <c r="D6677">
        <v>16</v>
      </c>
      <c r="E6677" t="s">
        <v>4590</v>
      </c>
      <c r="G6677" t="s">
        <v>4590</v>
      </c>
    </row>
    <row r="6678" spans="1:7">
      <c r="A6678" t="s">
        <v>327</v>
      </c>
      <c r="B6678">
        <v>2015</v>
      </c>
      <c r="C6678" t="b">
        <v>0</v>
      </c>
      <c r="D6678">
        <v>17</v>
      </c>
      <c r="E6678" t="s">
        <v>4590</v>
      </c>
      <c r="G6678" t="s">
        <v>4590</v>
      </c>
    </row>
    <row r="6679" spans="1:7">
      <c r="A6679" t="s">
        <v>327</v>
      </c>
      <c r="B6679">
        <v>2015</v>
      </c>
      <c r="C6679" t="b">
        <v>0</v>
      </c>
      <c r="D6679">
        <v>18</v>
      </c>
      <c r="E6679" t="s">
        <v>4590</v>
      </c>
      <c r="G6679" t="s">
        <v>4590</v>
      </c>
    </row>
    <row r="6680" spans="1:7">
      <c r="A6680" t="s">
        <v>327</v>
      </c>
      <c r="B6680">
        <v>2015</v>
      </c>
      <c r="C6680" t="b">
        <v>0</v>
      </c>
      <c r="D6680">
        <v>19</v>
      </c>
      <c r="E6680" t="s">
        <v>4590</v>
      </c>
      <c r="G6680" t="s">
        <v>4590</v>
      </c>
    </row>
    <row r="6681" spans="1:7">
      <c r="A6681" t="s">
        <v>327</v>
      </c>
      <c r="B6681">
        <v>2015</v>
      </c>
      <c r="C6681" t="b">
        <v>0</v>
      </c>
      <c r="D6681">
        <v>20</v>
      </c>
      <c r="E6681" t="s">
        <v>4590</v>
      </c>
      <c r="G6681" t="s">
        <v>4590</v>
      </c>
    </row>
    <row r="6682" spans="1:7">
      <c r="A6682" t="s">
        <v>327</v>
      </c>
      <c r="B6682">
        <v>2015</v>
      </c>
      <c r="C6682" t="b">
        <v>0</v>
      </c>
      <c r="D6682">
        <v>21</v>
      </c>
      <c r="E6682" t="s">
        <v>4590</v>
      </c>
      <c r="G6682" t="s">
        <v>4590</v>
      </c>
    </row>
    <row r="6683" spans="1:7">
      <c r="A6683" t="s">
        <v>327</v>
      </c>
      <c r="B6683">
        <v>2015</v>
      </c>
      <c r="C6683" t="b">
        <v>0</v>
      </c>
      <c r="D6683">
        <v>22</v>
      </c>
      <c r="E6683" t="s">
        <v>4590</v>
      </c>
      <c r="G6683" t="s">
        <v>4590</v>
      </c>
    </row>
    <row r="6684" spans="1:7">
      <c r="A6684" t="s">
        <v>327</v>
      </c>
      <c r="B6684">
        <v>2015</v>
      </c>
      <c r="C6684" t="b">
        <v>0</v>
      </c>
      <c r="D6684">
        <v>23</v>
      </c>
      <c r="E6684" t="s">
        <v>4590</v>
      </c>
      <c r="G6684" t="s">
        <v>4590</v>
      </c>
    </row>
    <row r="6685" spans="1:7">
      <c r="A6685" t="s">
        <v>327</v>
      </c>
      <c r="B6685">
        <v>2015</v>
      </c>
      <c r="C6685" t="b">
        <v>0</v>
      </c>
      <c r="D6685">
        <v>24</v>
      </c>
      <c r="E6685" t="s">
        <v>4590</v>
      </c>
      <c r="G6685" t="s">
        <v>4590</v>
      </c>
    </row>
    <row r="6686" spans="1:7">
      <c r="A6686" t="s">
        <v>327</v>
      </c>
      <c r="B6686">
        <v>2015</v>
      </c>
      <c r="C6686" t="b">
        <v>0</v>
      </c>
      <c r="D6686">
        <v>25</v>
      </c>
      <c r="E6686" t="s">
        <v>4590</v>
      </c>
      <c r="G6686" t="s">
        <v>4590</v>
      </c>
    </row>
    <row r="6687" spans="1:7">
      <c r="A6687" t="s">
        <v>327</v>
      </c>
      <c r="B6687">
        <v>2015</v>
      </c>
      <c r="C6687" t="b">
        <v>0</v>
      </c>
      <c r="D6687">
        <v>26</v>
      </c>
      <c r="E6687" t="s">
        <v>4590</v>
      </c>
      <c r="G6687" t="s">
        <v>4590</v>
      </c>
    </row>
    <row r="6688" spans="1:7">
      <c r="A6688" t="s">
        <v>327</v>
      </c>
      <c r="B6688">
        <v>2015</v>
      </c>
      <c r="C6688" t="b">
        <v>0</v>
      </c>
      <c r="D6688">
        <v>27</v>
      </c>
      <c r="E6688" t="s">
        <v>4590</v>
      </c>
      <c r="G6688" t="s">
        <v>4590</v>
      </c>
    </row>
    <row r="6689" spans="1:7">
      <c r="A6689" t="s">
        <v>327</v>
      </c>
      <c r="B6689">
        <v>2015</v>
      </c>
      <c r="C6689" t="b">
        <v>0</v>
      </c>
      <c r="D6689">
        <v>28</v>
      </c>
      <c r="E6689" t="s">
        <v>4590</v>
      </c>
      <c r="G6689" t="s">
        <v>4590</v>
      </c>
    </row>
    <row r="6690" spans="1:7">
      <c r="A6690" t="s">
        <v>327</v>
      </c>
      <c r="B6690">
        <v>2015</v>
      </c>
      <c r="C6690" t="b">
        <v>0</v>
      </c>
      <c r="D6690">
        <v>29</v>
      </c>
      <c r="E6690" t="s">
        <v>4590</v>
      </c>
      <c r="G6690" t="s">
        <v>4590</v>
      </c>
    </row>
    <row r="6691" spans="1:7">
      <c r="A6691" t="s">
        <v>327</v>
      </c>
      <c r="B6691">
        <v>2015</v>
      </c>
      <c r="C6691" t="b">
        <v>0</v>
      </c>
      <c r="D6691">
        <v>30</v>
      </c>
      <c r="E6691" t="s">
        <v>4590</v>
      </c>
      <c r="G6691" t="s">
        <v>4590</v>
      </c>
    </row>
    <row r="6692" spans="1:7">
      <c r="A6692" t="s">
        <v>327</v>
      </c>
      <c r="B6692">
        <v>2015</v>
      </c>
      <c r="C6692" t="b">
        <v>0</v>
      </c>
      <c r="D6692">
        <v>31</v>
      </c>
      <c r="E6692" t="s">
        <v>4590</v>
      </c>
      <c r="G6692" t="s">
        <v>4590</v>
      </c>
    </row>
    <row r="6693" spans="1:7">
      <c r="A6693" t="s">
        <v>327</v>
      </c>
      <c r="B6693">
        <v>2015</v>
      </c>
      <c r="C6693" t="b">
        <v>0</v>
      </c>
      <c r="D6693">
        <v>32</v>
      </c>
      <c r="E6693" t="s">
        <v>4590</v>
      </c>
      <c r="G6693" t="s">
        <v>4590</v>
      </c>
    </row>
    <row r="6694" spans="1:7">
      <c r="A6694" t="s">
        <v>327</v>
      </c>
      <c r="B6694">
        <v>2015</v>
      </c>
      <c r="C6694" t="b">
        <v>0</v>
      </c>
      <c r="D6694">
        <v>33</v>
      </c>
      <c r="E6694" t="s">
        <v>4590</v>
      </c>
      <c r="G6694" t="s">
        <v>4590</v>
      </c>
    </row>
    <row r="6695" spans="1:7">
      <c r="A6695" t="s">
        <v>327</v>
      </c>
      <c r="B6695">
        <v>2015</v>
      </c>
      <c r="C6695" t="b">
        <v>0</v>
      </c>
      <c r="D6695">
        <v>34</v>
      </c>
      <c r="E6695" t="s">
        <v>4590</v>
      </c>
      <c r="G6695" t="s">
        <v>4590</v>
      </c>
    </row>
    <row r="6696" spans="1:7">
      <c r="A6696" t="s">
        <v>327</v>
      </c>
      <c r="B6696">
        <v>2015</v>
      </c>
      <c r="C6696" t="b">
        <v>0</v>
      </c>
      <c r="D6696">
        <v>35</v>
      </c>
      <c r="E6696" t="s">
        <v>4590</v>
      </c>
      <c r="G6696" t="s">
        <v>4590</v>
      </c>
    </row>
    <row r="6697" spans="1:7">
      <c r="A6697" t="s">
        <v>327</v>
      </c>
      <c r="B6697">
        <v>2015</v>
      </c>
      <c r="C6697" t="b">
        <v>0</v>
      </c>
      <c r="D6697">
        <v>36</v>
      </c>
      <c r="E6697" t="s">
        <v>4590</v>
      </c>
      <c r="G6697" t="s">
        <v>4590</v>
      </c>
    </row>
    <row r="6698" spans="1:7">
      <c r="A6698" t="s">
        <v>327</v>
      </c>
      <c r="B6698">
        <v>2015</v>
      </c>
      <c r="C6698" t="b">
        <v>0</v>
      </c>
      <c r="D6698">
        <v>37</v>
      </c>
      <c r="E6698" t="s">
        <v>4590</v>
      </c>
      <c r="G6698" t="s">
        <v>4590</v>
      </c>
    </row>
    <row r="6699" spans="1:7">
      <c r="A6699" t="s">
        <v>327</v>
      </c>
      <c r="B6699">
        <v>2015</v>
      </c>
      <c r="C6699" t="b">
        <v>0</v>
      </c>
      <c r="D6699">
        <v>38</v>
      </c>
      <c r="E6699" t="s">
        <v>4590</v>
      </c>
      <c r="G6699" t="s">
        <v>4590</v>
      </c>
    </row>
    <row r="6700" spans="1:7">
      <c r="A6700" t="s">
        <v>327</v>
      </c>
      <c r="B6700">
        <v>2015</v>
      </c>
      <c r="C6700" t="b">
        <v>0</v>
      </c>
      <c r="D6700">
        <v>39</v>
      </c>
      <c r="E6700" t="s">
        <v>4590</v>
      </c>
      <c r="G6700" t="s">
        <v>4590</v>
      </c>
    </row>
    <row r="6701" spans="1:7">
      <c r="A6701" t="s">
        <v>327</v>
      </c>
      <c r="B6701">
        <v>2015</v>
      </c>
      <c r="C6701" t="b">
        <v>0</v>
      </c>
      <c r="D6701">
        <v>40</v>
      </c>
      <c r="E6701" t="s">
        <v>4590</v>
      </c>
      <c r="G6701" t="s">
        <v>4590</v>
      </c>
    </row>
    <row r="6702" spans="1:7">
      <c r="A6702" t="s">
        <v>327</v>
      </c>
      <c r="B6702">
        <v>2015</v>
      </c>
      <c r="C6702" t="b">
        <v>0</v>
      </c>
      <c r="D6702">
        <v>41</v>
      </c>
      <c r="E6702" t="s">
        <v>4590</v>
      </c>
      <c r="F6702" t="s">
        <v>8242</v>
      </c>
      <c r="G6702" t="s">
        <v>4590</v>
      </c>
    </row>
    <row r="6703" spans="1:7">
      <c r="A6703" t="s">
        <v>327</v>
      </c>
      <c r="B6703">
        <v>2015</v>
      </c>
      <c r="C6703" t="b">
        <v>0</v>
      </c>
      <c r="D6703">
        <v>42</v>
      </c>
      <c r="E6703" t="s">
        <v>4590</v>
      </c>
      <c r="G6703" t="s">
        <v>4590</v>
      </c>
    </row>
    <row r="6704" spans="1:7">
      <c r="A6704" t="s">
        <v>327</v>
      </c>
      <c r="B6704">
        <v>2015</v>
      </c>
      <c r="C6704" t="b">
        <v>0</v>
      </c>
      <c r="D6704">
        <v>43</v>
      </c>
      <c r="E6704" t="s">
        <v>4590</v>
      </c>
      <c r="G6704" t="s">
        <v>4590</v>
      </c>
    </row>
    <row r="6705" spans="1:7">
      <c r="A6705" t="s">
        <v>327</v>
      </c>
      <c r="B6705">
        <v>2015</v>
      </c>
      <c r="C6705" t="b">
        <v>0</v>
      </c>
      <c r="D6705">
        <v>44</v>
      </c>
      <c r="E6705" t="s">
        <v>4590</v>
      </c>
      <c r="G6705" t="s">
        <v>4590</v>
      </c>
    </row>
    <row r="6706" spans="1:7">
      <c r="A6706" t="s">
        <v>327</v>
      </c>
      <c r="B6706">
        <v>2015</v>
      </c>
      <c r="C6706" t="b">
        <v>0</v>
      </c>
      <c r="D6706">
        <v>45</v>
      </c>
      <c r="E6706" t="s">
        <v>4590</v>
      </c>
      <c r="G6706" t="s">
        <v>4590</v>
      </c>
    </row>
    <row r="6707" spans="1:7">
      <c r="A6707" t="s">
        <v>327</v>
      </c>
      <c r="B6707">
        <v>2015</v>
      </c>
      <c r="C6707" t="b">
        <v>0</v>
      </c>
      <c r="D6707">
        <v>46</v>
      </c>
      <c r="E6707" t="s">
        <v>4590</v>
      </c>
      <c r="G6707" t="s">
        <v>4590</v>
      </c>
    </row>
    <row r="6708" spans="1:7">
      <c r="A6708" t="s">
        <v>327</v>
      </c>
      <c r="B6708">
        <v>2015</v>
      </c>
      <c r="C6708" t="b">
        <v>0</v>
      </c>
      <c r="D6708">
        <v>47</v>
      </c>
      <c r="E6708" t="s">
        <v>4590</v>
      </c>
      <c r="G6708" t="s">
        <v>4590</v>
      </c>
    </row>
    <row r="6709" spans="1:7">
      <c r="A6709" t="s">
        <v>327</v>
      </c>
      <c r="B6709">
        <v>2015</v>
      </c>
      <c r="C6709" t="b">
        <v>0</v>
      </c>
      <c r="D6709">
        <v>48</v>
      </c>
      <c r="E6709" t="s">
        <v>4590</v>
      </c>
      <c r="F6709" t="s">
        <v>8243</v>
      </c>
      <c r="G6709" t="s">
        <v>4590</v>
      </c>
    </row>
    <row r="6710" spans="1:7">
      <c r="A6710" t="s">
        <v>327</v>
      </c>
      <c r="B6710">
        <v>2015</v>
      </c>
      <c r="C6710" t="b">
        <v>0</v>
      </c>
      <c r="D6710">
        <v>49</v>
      </c>
      <c r="E6710" t="s">
        <v>4590</v>
      </c>
      <c r="G6710" t="s">
        <v>4590</v>
      </c>
    </row>
    <row r="6711" spans="1:7">
      <c r="A6711" t="s">
        <v>327</v>
      </c>
      <c r="B6711">
        <v>2015</v>
      </c>
      <c r="C6711" t="b">
        <v>0</v>
      </c>
      <c r="D6711">
        <v>50</v>
      </c>
      <c r="E6711" t="s">
        <v>4590</v>
      </c>
      <c r="G6711" t="s">
        <v>4590</v>
      </c>
    </row>
    <row r="6712" spans="1:7">
      <c r="A6712" t="s">
        <v>327</v>
      </c>
      <c r="B6712">
        <v>2015</v>
      </c>
      <c r="C6712" t="b">
        <v>0</v>
      </c>
      <c r="D6712">
        <v>51</v>
      </c>
      <c r="E6712" t="s">
        <v>4590</v>
      </c>
      <c r="G6712" t="s">
        <v>4590</v>
      </c>
    </row>
    <row r="6713" spans="1:7">
      <c r="A6713" t="s">
        <v>327</v>
      </c>
      <c r="B6713">
        <v>2015</v>
      </c>
      <c r="C6713" t="b">
        <v>0</v>
      </c>
      <c r="D6713">
        <v>52</v>
      </c>
      <c r="E6713" t="s">
        <v>4590</v>
      </c>
      <c r="G6713" t="s">
        <v>4590</v>
      </c>
    </row>
    <row r="6714" spans="1:7">
      <c r="A6714" t="s">
        <v>327</v>
      </c>
      <c r="B6714">
        <v>2015</v>
      </c>
      <c r="C6714" t="b">
        <v>0</v>
      </c>
      <c r="D6714">
        <v>53</v>
      </c>
      <c r="E6714" t="s">
        <v>4590</v>
      </c>
      <c r="G6714" t="s">
        <v>4590</v>
      </c>
    </row>
    <row r="6715" spans="1:7">
      <c r="A6715" t="s">
        <v>327</v>
      </c>
      <c r="B6715">
        <v>2015</v>
      </c>
      <c r="C6715" t="b">
        <v>0</v>
      </c>
      <c r="D6715">
        <v>54</v>
      </c>
      <c r="E6715" t="s">
        <v>4590</v>
      </c>
      <c r="G6715" t="s">
        <v>4590</v>
      </c>
    </row>
    <row r="6716" spans="1:7">
      <c r="A6716" t="s">
        <v>327</v>
      </c>
      <c r="B6716">
        <v>2015</v>
      </c>
      <c r="C6716" t="b">
        <v>0</v>
      </c>
      <c r="D6716">
        <v>55</v>
      </c>
      <c r="E6716" t="s">
        <v>4590</v>
      </c>
      <c r="F6716" t="s">
        <v>8244</v>
      </c>
      <c r="G6716" t="s">
        <v>4590</v>
      </c>
    </row>
    <row r="6717" spans="1:7">
      <c r="A6717" t="s">
        <v>327</v>
      </c>
      <c r="B6717">
        <v>2015</v>
      </c>
      <c r="C6717" t="b">
        <v>0</v>
      </c>
      <c r="D6717">
        <v>56</v>
      </c>
      <c r="E6717" t="s">
        <v>4590</v>
      </c>
      <c r="F6717" t="s">
        <v>8245</v>
      </c>
      <c r="G6717" t="s">
        <v>4590</v>
      </c>
    </row>
    <row r="6718" spans="1:7">
      <c r="A6718" t="s">
        <v>327</v>
      </c>
      <c r="B6718">
        <v>2015</v>
      </c>
      <c r="C6718" t="b">
        <v>0</v>
      </c>
      <c r="D6718">
        <v>57</v>
      </c>
      <c r="E6718" t="s">
        <v>4590</v>
      </c>
      <c r="G6718" t="s">
        <v>4590</v>
      </c>
    </row>
    <row r="6719" spans="1:7">
      <c r="A6719" t="s">
        <v>327</v>
      </c>
      <c r="B6719">
        <v>2015</v>
      </c>
      <c r="C6719" t="b">
        <v>0</v>
      </c>
      <c r="D6719">
        <v>58</v>
      </c>
      <c r="E6719" t="s">
        <v>4590</v>
      </c>
      <c r="F6719" t="s">
        <v>8246</v>
      </c>
      <c r="G6719" t="s">
        <v>4590</v>
      </c>
    </row>
    <row r="6720" spans="1:7">
      <c r="A6720" t="s">
        <v>327</v>
      </c>
      <c r="B6720">
        <v>2015</v>
      </c>
      <c r="C6720" t="b">
        <v>0</v>
      </c>
      <c r="D6720">
        <v>59</v>
      </c>
      <c r="E6720" t="s">
        <v>4590</v>
      </c>
      <c r="G6720" t="s">
        <v>4590</v>
      </c>
    </row>
    <row r="6721" spans="1:7">
      <c r="A6721" t="s">
        <v>327</v>
      </c>
      <c r="B6721">
        <v>2015</v>
      </c>
      <c r="C6721" t="b">
        <v>0</v>
      </c>
      <c r="D6721">
        <v>60</v>
      </c>
      <c r="E6721" t="s">
        <v>4590</v>
      </c>
      <c r="G6721" t="s">
        <v>4590</v>
      </c>
    </row>
    <row r="6722" spans="1:7">
      <c r="A6722" t="s">
        <v>327</v>
      </c>
      <c r="B6722">
        <v>2015</v>
      </c>
      <c r="C6722" t="b">
        <v>0</v>
      </c>
      <c r="D6722">
        <v>61</v>
      </c>
      <c r="E6722" t="s">
        <v>4590</v>
      </c>
      <c r="G6722" t="s">
        <v>4590</v>
      </c>
    </row>
    <row r="6723" spans="1:7">
      <c r="A6723" t="s">
        <v>327</v>
      </c>
      <c r="B6723">
        <v>2015</v>
      </c>
      <c r="C6723" t="b">
        <v>0</v>
      </c>
      <c r="D6723">
        <v>62</v>
      </c>
      <c r="E6723" t="s">
        <v>4590</v>
      </c>
      <c r="G6723" t="s">
        <v>4590</v>
      </c>
    </row>
    <row r="6724" spans="1:7">
      <c r="A6724" t="s">
        <v>327</v>
      </c>
      <c r="B6724">
        <v>2015</v>
      </c>
      <c r="C6724" t="b">
        <v>0</v>
      </c>
      <c r="D6724">
        <v>63</v>
      </c>
      <c r="E6724" t="s">
        <v>4590</v>
      </c>
      <c r="G6724" t="s">
        <v>4590</v>
      </c>
    </row>
    <row r="6725" spans="1:7">
      <c r="A6725" t="s">
        <v>327</v>
      </c>
      <c r="B6725">
        <v>2015</v>
      </c>
      <c r="C6725" t="b">
        <v>0</v>
      </c>
      <c r="D6725">
        <v>64</v>
      </c>
      <c r="E6725" t="s">
        <v>4590</v>
      </c>
      <c r="G6725" t="s">
        <v>4590</v>
      </c>
    </row>
    <row r="6726" spans="1:7">
      <c r="A6726" t="s">
        <v>327</v>
      </c>
      <c r="B6726">
        <v>2015</v>
      </c>
      <c r="C6726" t="b">
        <v>0</v>
      </c>
      <c r="D6726">
        <v>65</v>
      </c>
      <c r="E6726" t="s">
        <v>4590</v>
      </c>
      <c r="G6726" t="s">
        <v>4590</v>
      </c>
    </row>
    <row r="6727" spans="1:7">
      <c r="A6727" t="s">
        <v>327</v>
      </c>
      <c r="B6727">
        <v>2015</v>
      </c>
      <c r="C6727" t="b">
        <v>0</v>
      </c>
      <c r="D6727">
        <v>66</v>
      </c>
      <c r="E6727" t="s">
        <v>4590</v>
      </c>
      <c r="G6727" t="s">
        <v>4590</v>
      </c>
    </row>
    <row r="6728" spans="1:7">
      <c r="A6728" t="s">
        <v>327</v>
      </c>
      <c r="B6728">
        <v>2015</v>
      </c>
      <c r="C6728" t="b">
        <v>0</v>
      </c>
      <c r="D6728">
        <v>67</v>
      </c>
      <c r="E6728" t="s">
        <v>4590</v>
      </c>
      <c r="G6728" t="s">
        <v>4590</v>
      </c>
    </row>
    <row r="6729" spans="1:7">
      <c r="A6729" t="s">
        <v>327</v>
      </c>
      <c r="B6729">
        <v>2015</v>
      </c>
      <c r="C6729" t="b">
        <v>0</v>
      </c>
      <c r="D6729">
        <v>68</v>
      </c>
      <c r="E6729" t="s">
        <v>4590</v>
      </c>
      <c r="G6729" t="s">
        <v>4590</v>
      </c>
    </row>
    <row r="6730" spans="1:7">
      <c r="A6730" t="s">
        <v>327</v>
      </c>
      <c r="B6730">
        <v>2015</v>
      </c>
      <c r="C6730" t="b">
        <v>0</v>
      </c>
      <c r="D6730">
        <v>69</v>
      </c>
      <c r="E6730" t="s">
        <v>4590</v>
      </c>
      <c r="G6730" t="s">
        <v>4590</v>
      </c>
    </row>
    <row r="6731" spans="1:7">
      <c r="A6731" t="s">
        <v>327</v>
      </c>
      <c r="B6731">
        <v>2015</v>
      </c>
      <c r="C6731" t="b">
        <v>0</v>
      </c>
      <c r="D6731">
        <v>70</v>
      </c>
      <c r="E6731" t="s">
        <v>4590</v>
      </c>
      <c r="G6731" t="s">
        <v>4590</v>
      </c>
    </row>
    <row r="6732" spans="1:7">
      <c r="A6732" t="s">
        <v>327</v>
      </c>
      <c r="B6732">
        <v>2015</v>
      </c>
      <c r="C6732" t="b">
        <v>0</v>
      </c>
      <c r="D6732">
        <v>71</v>
      </c>
      <c r="E6732" t="s">
        <v>4590</v>
      </c>
      <c r="G6732" t="s">
        <v>4590</v>
      </c>
    </row>
    <row r="6733" spans="1:7">
      <c r="A6733" t="s">
        <v>327</v>
      </c>
      <c r="B6733">
        <v>2015</v>
      </c>
      <c r="C6733" t="b">
        <v>0</v>
      </c>
      <c r="D6733">
        <v>72</v>
      </c>
      <c r="E6733" t="s">
        <v>4590</v>
      </c>
      <c r="G6733" t="s">
        <v>4590</v>
      </c>
    </row>
    <row r="6734" spans="1:7">
      <c r="A6734" t="s">
        <v>327</v>
      </c>
      <c r="B6734">
        <v>2015</v>
      </c>
      <c r="C6734" t="b">
        <v>0</v>
      </c>
      <c r="D6734">
        <v>73</v>
      </c>
      <c r="E6734" t="s">
        <v>4590</v>
      </c>
      <c r="G6734" t="s">
        <v>4590</v>
      </c>
    </row>
    <row r="6735" spans="1:7">
      <c r="A6735" t="s">
        <v>327</v>
      </c>
      <c r="B6735">
        <v>2016</v>
      </c>
      <c r="C6735" t="b">
        <v>0</v>
      </c>
      <c r="D6735">
        <v>1</v>
      </c>
      <c r="E6735" t="s">
        <v>4590</v>
      </c>
      <c r="G6735" t="s">
        <v>4590</v>
      </c>
    </row>
    <row r="6736" spans="1:7">
      <c r="A6736" t="s">
        <v>327</v>
      </c>
      <c r="B6736">
        <v>2016</v>
      </c>
      <c r="C6736" t="b">
        <v>0</v>
      </c>
      <c r="D6736">
        <v>2</v>
      </c>
      <c r="E6736" t="s">
        <v>4590</v>
      </c>
      <c r="G6736" t="s">
        <v>4590</v>
      </c>
    </row>
    <row r="6737" spans="1:7">
      <c r="A6737" t="s">
        <v>327</v>
      </c>
      <c r="B6737">
        <v>2016</v>
      </c>
      <c r="C6737" t="b">
        <v>0</v>
      </c>
      <c r="D6737">
        <v>3</v>
      </c>
      <c r="E6737" t="s">
        <v>4590</v>
      </c>
      <c r="G6737" t="s">
        <v>4590</v>
      </c>
    </row>
    <row r="6738" spans="1:7">
      <c r="A6738" t="s">
        <v>327</v>
      </c>
      <c r="B6738">
        <v>2016</v>
      </c>
      <c r="C6738" t="b">
        <v>0</v>
      </c>
      <c r="D6738">
        <v>4</v>
      </c>
      <c r="E6738" t="s">
        <v>4590</v>
      </c>
      <c r="G6738" t="s">
        <v>4590</v>
      </c>
    </row>
    <row r="6739" spans="1:7">
      <c r="A6739" t="s">
        <v>327</v>
      </c>
      <c r="B6739">
        <v>2016</v>
      </c>
      <c r="C6739" t="b">
        <v>0</v>
      </c>
      <c r="D6739">
        <v>5</v>
      </c>
      <c r="E6739" t="s">
        <v>4590</v>
      </c>
      <c r="G6739" t="s">
        <v>4590</v>
      </c>
    </row>
    <row r="6740" spans="1:7">
      <c r="A6740" t="s">
        <v>327</v>
      </c>
      <c r="B6740">
        <v>2016</v>
      </c>
      <c r="C6740" t="b">
        <v>0</v>
      </c>
      <c r="D6740">
        <v>6</v>
      </c>
      <c r="E6740" t="s">
        <v>4590</v>
      </c>
      <c r="G6740" t="s">
        <v>4590</v>
      </c>
    </row>
    <row r="6741" spans="1:7">
      <c r="A6741" t="s">
        <v>327</v>
      </c>
      <c r="B6741">
        <v>2016</v>
      </c>
      <c r="C6741" t="b">
        <v>0</v>
      </c>
      <c r="D6741">
        <v>7</v>
      </c>
      <c r="E6741" t="s">
        <v>4590</v>
      </c>
      <c r="G6741" t="s">
        <v>4590</v>
      </c>
    </row>
    <row r="6742" spans="1:7">
      <c r="A6742" t="s">
        <v>327</v>
      </c>
      <c r="B6742">
        <v>2016</v>
      </c>
      <c r="C6742" t="b">
        <v>0</v>
      </c>
      <c r="D6742">
        <v>8</v>
      </c>
      <c r="E6742" t="s">
        <v>4590</v>
      </c>
      <c r="G6742" t="s">
        <v>4590</v>
      </c>
    </row>
    <row r="6743" spans="1:7">
      <c r="A6743" t="s">
        <v>327</v>
      </c>
      <c r="B6743">
        <v>2016</v>
      </c>
      <c r="C6743" t="b">
        <v>0</v>
      </c>
      <c r="D6743">
        <v>9</v>
      </c>
      <c r="E6743" t="s">
        <v>4590</v>
      </c>
      <c r="G6743" t="s">
        <v>4590</v>
      </c>
    </row>
    <row r="6744" spans="1:7">
      <c r="A6744" t="s">
        <v>327</v>
      </c>
      <c r="B6744">
        <v>2016</v>
      </c>
      <c r="C6744" t="b">
        <v>0</v>
      </c>
      <c r="D6744">
        <v>10</v>
      </c>
      <c r="E6744" t="s">
        <v>4590</v>
      </c>
      <c r="G6744" t="s">
        <v>4590</v>
      </c>
    </row>
    <row r="6745" spans="1:7">
      <c r="A6745" t="s">
        <v>327</v>
      </c>
      <c r="B6745">
        <v>2016</v>
      </c>
      <c r="C6745" t="b">
        <v>0</v>
      </c>
      <c r="D6745">
        <v>11</v>
      </c>
      <c r="E6745" t="s">
        <v>4590</v>
      </c>
      <c r="G6745" t="s">
        <v>4590</v>
      </c>
    </row>
    <row r="6746" spans="1:7">
      <c r="A6746" t="s">
        <v>327</v>
      </c>
      <c r="B6746">
        <v>2016</v>
      </c>
      <c r="C6746" t="b">
        <v>0</v>
      </c>
      <c r="D6746">
        <v>12</v>
      </c>
      <c r="E6746" t="s">
        <v>4590</v>
      </c>
      <c r="G6746" t="s">
        <v>4590</v>
      </c>
    </row>
    <row r="6747" spans="1:7">
      <c r="A6747" t="s">
        <v>327</v>
      </c>
      <c r="B6747">
        <v>2016</v>
      </c>
      <c r="C6747" t="b">
        <v>0</v>
      </c>
      <c r="D6747">
        <v>13</v>
      </c>
      <c r="E6747" t="s">
        <v>4590</v>
      </c>
      <c r="G6747" t="s">
        <v>4590</v>
      </c>
    </row>
    <row r="6748" spans="1:7">
      <c r="A6748" t="s">
        <v>327</v>
      </c>
      <c r="B6748">
        <v>2016</v>
      </c>
      <c r="C6748" t="b">
        <v>0</v>
      </c>
      <c r="D6748">
        <v>14</v>
      </c>
      <c r="E6748" t="s">
        <v>4590</v>
      </c>
      <c r="G6748" t="s">
        <v>4590</v>
      </c>
    </row>
    <row r="6749" spans="1:7">
      <c r="A6749" t="s">
        <v>327</v>
      </c>
      <c r="B6749">
        <v>2016</v>
      </c>
      <c r="C6749" t="b">
        <v>0</v>
      </c>
      <c r="D6749">
        <v>15</v>
      </c>
      <c r="E6749" t="s">
        <v>4590</v>
      </c>
      <c r="G6749" t="s">
        <v>4590</v>
      </c>
    </row>
    <row r="6750" spans="1:7">
      <c r="A6750" t="s">
        <v>327</v>
      </c>
      <c r="B6750">
        <v>2016</v>
      </c>
      <c r="C6750" t="b">
        <v>0</v>
      </c>
      <c r="D6750">
        <v>16</v>
      </c>
      <c r="E6750" t="s">
        <v>4590</v>
      </c>
      <c r="G6750" t="s">
        <v>4590</v>
      </c>
    </row>
    <row r="6751" spans="1:7">
      <c r="A6751" t="s">
        <v>327</v>
      </c>
      <c r="B6751">
        <v>2016</v>
      </c>
      <c r="C6751" t="b">
        <v>0</v>
      </c>
      <c r="D6751">
        <v>17</v>
      </c>
      <c r="E6751" t="s">
        <v>4590</v>
      </c>
      <c r="G6751" t="s">
        <v>4590</v>
      </c>
    </row>
    <row r="6752" spans="1:7">
      <c r="A6752" t="s">
        <v>327</v>
      </c>
      <c r="B6752">
        <v>2016</v>
      </c>
      <c r="C6752" t="b">
        <v>0</v>
      </c>
      <c r="D6752">
        <v>18</v>
      </c>
      <c r="E6752" t="s">
        <v>4590</v>
      </c>
      <c r="G6752" t="s">
        <v>4590</v>
      </c>
    </row>
    <row r="6753" spans="1:7">
      <c r="A6753" t="s">
        <v>327</v>
      </c>
      <c r="B6753">
        <v>2016</v>
      </c>
      <c r="C6753" t="b">
        <v>0</v>
      </c>
      <c r="D6753">
        <v>19</v>
      </c>
      <c r="E6753" t="s">
        <v>4590</v>
      </c>
      <c r="G6753" t="s">
        <v>4590</v>
      </c>
    </row>
    <row r="6754" spans="1:7">
      <c r="A6754" t="s">
        <v>327</v>
      </c>
      <c r="B6754">
        <v>2016</v>
      </c>
      <c r="C6754" t="b">
        <v>0</v>
      </c>
      <c r="D6754">
        <v>20</v>
      </c>
      <c r="E6754" t="s">
        <v>4590</v>
      </c>
      <c r="G6754" t="s">
        <v>4590</v>
      </c>
    </row>
    <row r="6755" spans="1:7">
      <c r="A6755" t="s">
        <v>327</v>
      </c>
      <c r="B6755">
        <v>2016</v>
      </c>
      <c r="C6755" t="b">
        <v>0</v>
      </c>
      <c r="D6755">
        <v>21</v>
      </c>
      <c r="E6755" t="s">
        <v>4590</v>
      </c>
      <c r="G6755" t="s">
        <v>4590</v>
      </c>
    </row>
    <row r="6756" spans="1:7">
      <c r="A6756" t="s">
        <v>327</v>
      </c>
      <c r="B6756">
        <v>2016</v>
      </c>
      <c r="C6756" t="b">
        <v>0</v>
      </c>
      <c r="D6756">
        <v>22</v>
      </c>
      <c r="E6756" t="s">
        <v>4590</v>
      </c>
      <c r="G6756" t="s">
        <v>4590</v>
      </c>
    </row>
    <row r="6757" spans="1:7">
      <c r="A6757" t="s">
        <v>327</v>
      </c>
      <c r="B6757">
        <v>2016</v>
      </c>
      <c r="C6757" t="b">
        <v>0</v>
      </c>
      <c r="D6757">
        <v>23</v>
      </c>
      <c r="E6757" t="s">
        <v>4590</v>
      </c>
      <c r="G6757" t="s">
        <v>4590</v>
      </c>
    </row>
    <row r="6758" spans="1:7">
      <c r="A6758" t="s">
        <v>327</v>
      </c>
      <c r="B6758">
        <v>2016</v>
      </c>
      <c r="C6758" t="b">
        <v>0</v>
      </c>
      <c r="D6758">
        <v>24</v>
      </c>
      <c r="E6758" t="s">
        <v>4590</v>
      </c>
      <c r="G6758" t="s">
        <v>4590</v>
      </c>
    </row>
    <row r="6759" spans="1:7">
      <c r="A6759" t="s">
        <v>327</v>
      </c>
      <c r="B6759">
        <v>2016</v>
      </c>
      <c r="C6759" t="b">
        <v>0</v>
      </c>
      <c r="D6759">
        <v>25</v>
      </c>
      <c r="E6759" t="s">
        <v>4590</v>
      </c>
      <c r="G6759" t="s">
        <v>4590</v>
      </c>
    </row>
    <row r="6760" spans="1:7">
      <c r="A6760" t="s">
        <v>327</v>
      </c>
      <c r="B6760">
        <v>2016</v>
      </c>
      <c r="C6760" t="b">
        <v>0</v>
      </c>
      <c r="D6760">
        <v>26</v>
      </c>
      <c r="E6760" t="s">
        <v>4590</v>
      </c>
      <c r="G6760" t="s">
        <v>4590</v>
      </c>
    </row>
    <row r="6761" spans="1:7">
      <c r="A6761" t="s">
        <v>327</v>
      </c>
      <c r="B6761">
        <v>2016</v>
      </c>
      <c r="C6761" t="b">
        <v>0</v>
      </c>
      <c r="D6761">
        <v>27</v>
      </c>
      <c r="E6761" t="s">
        <v>4590</v>
      </c>
      <c r="G6761" t="s">
        <v>4590</v>
      </c>
    </row>
    <row r="6762" spans="1:7">
      <c r="A6762" t="s">
        <v>327</v>
      </c>
      <c r="B6762">
        <v>2016</v>
      </c>
      <c r="C6762" t="b">
        <v>0</v>
      </c>
      <c r="D6762">
        <v>28</v>
      </c>
      <c r="E6762" t="s">
        <v>4590</v>
      </c>
      <c r="G6762" t="s">
        <v>4590</v>
      </c>
    </row>
    <row r="6763" spans="1:7">
      <c r="A6763" t="s">
        <v>327</v>
      </c>
      <c r="B6763">
        <v>2016</v>
      </c>
      <c r="C6763" t="b">
        <v>0</v>
      </c>
      <c r="D6763">
        <v>29</v>
      </c>
      <c r="E6763" t="s">
        <v>4590</v>
      </c>
      <c r="G6763" t="s">
        <v>4590</v>
      </c>
    </row>
    <row r="6764" spans="1:7">
      <c r="A6764" t="s">
        <v>327</v>
      </c>
      <c r="B6764">
        <v>2016</v>
      </c>
      <c r="C6764" t="b">
        <v>0</v>
      </c>
      <c r="D6764">
        <v>30</v>
      </c>
      <c r="E6764" t="s">
        <v>4590</v>
      </c>
      <c r="G6764" t="s">
        <v>4590</v>
      </c>
    </row>
    <row r="6765" spans="1:7">
      <c r="A6765" t="s">
        <v>327</v>
      </c>
      <c r="B6765">
        <v>2016</v>
      </c>
      <c r="C6765" t="b">
        <v>0</v>
      </c>
      <c r="D6765">
        <v>31</v>
      </c>
      <c r="E6765" t="s">
        <v>4590</v>
      </c>
      <c r="G6765" t="s">
        <v>4590</v>
      </c>
    </row>
    <row r="6766" spans="1:7">
      <c r="A6766" t="s">
        <v>327</v>
      </c>
      <c r="B6766">
        <v>2016</v>
      </c>
      <c r="C6766" t="b">
        <v>0</v>
      </c>
      <c r="D6766">
        <v>32</v>
      </c>
      <c r="E6766" t="s">
        <v>4590</v>
      </c>
      <c r="G6766" t="s">
        <v>4590</v>
      </c>
    </row>
    <row r="6767" spans="1:7">
      <c r="A6767" t="s">
        <v>327</v>
      </c>
      <c r="B6767">
        <v>2016</v>
      </c>
      <c r="C6767" t="b">
        <v>0</v>
      </c>
      <c r="D6767">
        <v>33</v>
      </c>
      <c r="E6767" t="s">
        <v>4590</v>
      </c>
      <c r="G6767" t="s">
        <v>4590</v>
      </c>
    </row>
    <row r="6768" spans="1:7">
      <c r="A6768" t="s">
        <v>327</v>
      </c>
      <c r="B6768">
        <v>2016</v>
      </c>
      <c r="C6768" t="b">
        <v>0</v>
      </c>
      <c r="D6768">
        <v>34</v>
      </c>
      <c r="E6768" t="s">
        <v>4590</v>
      </c>
      <c r="G6768" t="s">
        <v>4590</v>
      </c>
    </row>
    <row r="6769" spans="1:7">
      <c r="A6769" t="s">
        <v>327</v>
      </c>
      <c r="B6769">
        <v>2016</v>
      </c>
      <c r="C6769" t="b">
        <v>0</v>
      </c>
      <c r="D6769">
        <v>35</v>
      </c>
      <c r="E6769" t="s">
        <v>4590</v>
      </c>
      <c r="G6769" t="s">
        <v>4590</v>
      </c>
    </row>
    <row r="6770" spans="1:7">
      <c r="A6770" t="s">
        <v>327</v>
      </c>
      <c r="B6770">
        <v>2016</v>
      </c>
      <c r="C6770" t="b">
        <v>0</v>
      </c>
      <c r="D6770">
        <v>36</v>
      </c>
      <c r="E6770" t="s">
        <v>4590</v>
      </c>
      <c r="G6770" t="s">
        <v>4590</v>
      </c>
    </row>
    <row r="6771" spans="1:7">
      <c r="A6771" t="s">
        <v>327</v>
      </c>
      <c r="B6771">
        <v>2016</v>
      </c>
      <c r="C6771" t="b">
        <v>0</v>
      </c>
      <c r="D6771">
        <v>37</v>
      </c>
      <c r="E6771" t="s">
        <v>4590</v>
      </c>
      <c r="G6771" t="s">
        <v>4590</v>
      </c>
    </row>
    <row r="6772" spans="1:7">
      <c r="A6772" t="s">
        <v>327</v>
      </c>
      <c r="B6772">
        <v>2016</v>
      </c>
      <c r="C6772" t="b">
        <v>0</v>
      </c>
      <c r="D6772">
        <v>38</v>
      </c>
      <c r="E6772" t="s">
        <v>4590</v>
      </c>
      <c r="G6772" t="s">
        <v>4590</v>
      </c>
    </row>
    <row r="6773" spans="1:7">
      <c r="A6773" t="s">
        <v>327</v>
      </c>
      <c r="B6773">
        <v>2016</v>
      </c>
      <c r="C6773" t="b">
        <v>0</v>
      </c>
      <c r="D6773">
        <v>39</v>
      </c>
      <c r="E6773" t="s">
        <v>4590</v>
      </c>
      <c r="G6773" t="s">
        <v>4590</v>
      </c>
    </row>
    <row r="6774" spans="1:7">
      <c r="A6774" t="s">
        <v>327</v>
      </c>
      <c r="B6774">
        <v>2016</v>
      </c>
      <c r="C6774" t="b">
        <v>0</v>
      </c>
      <c r="D6774">
        <v>40</v>
      </c>
      <c r="E6774" t="s">
        <v>4590</v>
      </c>
      <c r="G6774" t="s">
        <v>4590</v>
      </c>
    </row>
    <row r="6775" spans="1:7">
      <c r="A6775" t="s">
        <v>327</v>
      </c>
      <c r="B6775">
        <v>2016</v>
      </c>
      <c r="C6775" t="b">
        <v>0</v>
      </c>
      <c r="D6775">
        <v>41</v>
      </c>
      <c r="E6775" t="s">
        <v>4590</v>
      </c>
      <c r="G6775" t="s">
        <v>4590</v>
      </c>
    </row>
    <row r="6776" spans="1:7">
      <c r="A6776" t="s">
        <v>327</v>
      </c>
      <c r="B6776">
        <v>2016</v>
      </c>
      <c r="C6776" t="b">
        <v>0</v>
      </c>
      <c r="D6776">
        <v>42</v>
      </c>
      <c r="E6776" t="s">
        <v>4590</v>
      </c>
      <c r="G6776" t="s">
        <v>4590</v>
      </c>
    </row>
    <row r="6777" spans="1:7">
      <c r="A6777" t="s">
        <v>327</v>
      </c>
      <c r="B6777">
        <v>2016</v>
      </c>
      <c r="C6777" t="b">
        <v>0</v>
      </c>
      <c r="D6777">
        <v>43</v>
      </c>
      <c r="E6777" t="s">
        <v>4590</v>
      </c>
      <c r="G6777" t="s">
        <v>4590</v>
      </c>
    </row>
    <row r="6778" spans="1:7">
      <c r="A6778" t="s">
        <v>327</v>
      </c>
      <c r="B6778">
        <v>2016</v>
      </c>
      <c r="C6778" t="b">
        <v>0</v>
      </c>
      <c r="D6778">
        <v>44</v>
      </c>
      <c r="E6778" t="s">
        <v>4590</v>
      </c>
      <c r="G6778" t="s">
        <v>4590</v>
      </c>
    </row>
    <row r="6779" spans="1:7">
      <c r="A6779" t="s">
        <v>327</v>
      </c>
      <c r="B6779">
        <v>2016</v>
      </c>
      <c r="C6779" t="b">
        <v>0</v>
      </c>
      <c r="D6779">
        <v>45</v>
      </c>
      <c r="E6779" t="s">
        <v>4590</v>
      </c>
      <c r="G6779" t="s">
        <v>4590</v>
      </c>
    </row>
    <row r="6780" spans="1:7">
      <c r="A6780" t="s">
        <v>327</v>
      </c>
      <c r="B6780">
        <v>2016</v>
      </c>
      <c r="C6780" t="b">
        <v>0</v>
      </c>
      <c r="D6780">
        <v>46</v>
      </c>
      <c r="E6780" t="s">
        <v>4590</v>
      </c>
      <c r="G6780" t="s">
        <v>4590</v>
      </c>
    </row>
    <row r="6781" spans="1:7">
      <c r="A6781" t="s">
        <v>327</v>
      </c>
      <c r="B6781">
        <v>2016</v>
      </c>
      <c r="C6781" t="b">
        <v>0</v>
      </c>
      <c r="D6781">
        <v>47</v>
      </c>
      <c r="E6781" t="s">
        <v>4590</v>
      </c>
      <c r="G6781" t="s">
        <v>4590</v>
      </c>
    </row>
    <row r="6782" spans="1:7">
      <c r="A6782" t="s">
        <v>327</v>
      </c>
      <c r="B6782">
        <v>2016</v>
      </c>
      <c r="C6782" t="b">
        <v>0</v>
      </c>
      <c r="D6782">
        <v>48</v>
      </c>
      <c r="E6782" t="s">
        <v>4590</v>
      </c>
      <c r="G6782" t="s">
        <v>4590</v>
      </c>
    </row>
    <row r="6783" spans="1:7">
      <c r="A6783" t="s">
        <v>327</v>
      </c>
      <c r="B6783">
        <v>2016</v>
      </c>
      <c r="C6783" t="b">
        <v>0</v>
      </c>
      <c r="D6783">
        <v>49</v>
      </c>
      <c r="E6783" t="s">
        <v>4590</v>
      </c>
      <c r="G6783" t="s">
        <v>4590</v>
      </c>
    </row>
    <row r="6784" spans="1:7">
      <c r="A6784" t="s">
        <v>327</v>
      </c>
      <c r="B6784">
        <v>2016</v>
      </c>
      <c r="C6784" t="b">
        <v>0</v>
      </c>
      <c r="D6784">
        <v>50</v>
      </c>
      <c r="E6784" t="s">
        <v>4590</v>
      </c>
      <c r="G6784" t="s">
        <v>4590</v>
      </c>
    </row>
    <row r="6785" spans="1:7">
      <c r="A6785" t="s">
        <v>327</v>
      </c>
      <c r="B6785">
        <v>2016</v>
      </c>
      <c r="C6785" t="b">
        <v>0</v>
      </c>
      <c r="D6785">
        <v>51</v>
      </c>
      <c r="E6785" t="s">
        <v>4590</v>
      </c>
      <c r="G6785" t="s">
        <v>4590</v>
      </c>
    </row>
    <row r="6786" spans="1:7">
      <c r="A6786" t="s">
        <v>327</v>
      </c>
      <c r="B6786">
        <v>2016</v>
      </c>
      <c r="C6786" t="b">
        <v>0</v>
      </c>
      <c r="D6786">
        <v>52</v>
      </c>
      <c r="E6786" t="s">
        <v>4590</v>
      </c>
      <c r="G6786" t="s">
        <v>4590</v>
      </c>
    </row>
    <row r="6787" spans="1:7">
      <c r="A6787" t="s">
        <v>327</v>
      </c>
      <c r="B6787">
        <v>2016</v>
      </c>
      <c r="C6787" t="b">
        <v>0</v>
      </c>
      <c r="D6787">
        <v>53</v>
      </c>
      <c r="E6787" t="s">
        <v>4590</v>
      </c>
      <c r="G6787" t="s">
        <v>4590</v>
      </c>
    </row>
    <row r="6788" spans="1:7">
      <c r="A6788" t="s">
        <v>327</v>
      </c>
      <c r="B6788">
        <v>2016</v>
      </c>
      <c r="C6788" t="b">
        <v>0</v>
      </c>
      <c r="D6788">
        <v>54</v>
      </c>
      <c r="E6788" t="s">
        <v>4590</v>
      </c>
      <c r="G6788" t="s">
        <v>4590</v>
      </c>
    </row>
    <row r="6789" spans="1:7">
      <c r="A6789" t="s">
        <v>327</v>
      </c>
      <c r="B6789">
        <v>2016</v>
      </c>
      <c r="C6789" t="b">
        <v>0</v>
      </c>
      <c r="D6789">
        <v>55</v>
      </c>
      <c r="E6789" t="s">
        <v>4590</v>
      </c>
      <c r="G6789" t="s">
        <v>4590</v>
      </c>
    </row>
    <row r="6790" spans="1:7">
      <c r="A6790" t="s">
        <v>327</v>
      </c>
      <c r="B6790">
        <v>2016</v>
      </c>
      <c r="C6790" t="b">
        <v>0</v>
      </c>
      <c r="D6790">
        <v>56</v>
      </c>
      <c r="E6790" t="s">
        <v>4590</v>
      </c>
      <c r="G6790" t="s">
        <v>4590</v>
      </c>
    </row>
    <row r="6791" spans="1:7">
      <c r="A6791" t="s">
        <v>327</v>
      </c>
      <c r="B6791">
        <v>2016</v>
      </c>
      <c r="C6791" t="b">
        <v>0</v>
      </c>
      <c r="D6791">
        <v>57</v>
      </c>
      <c r="E6791" t="s">
        <v>4590</v>
      </c>
      <c r="G6791" t="s">
        <v>4590</v>
      </c>
    </row>
    <row r="6792" spans="1:7">
      <c r="A6792" t="s">
        <v>327</v>
      </c>
      <c r="B6792">
        <v>2016</v>
      </c>
      <c r="C6792" t="b">
        <v>0</v>
      </c>
      <c r="D6792">
        <v>58</v>
      </c>
      <c r="E6792" t="s">
        <v>4590</v>
      </c>
      <c r="G6792" t="s">
        <v>4590</v>
      </c>
    </row>
    <row r="6793" spans="1:7">
      <c r="A6793" t="s">
        <v>327</v>
      </c>
      <c r="B6793">
        <v>2016</v>
      </c>
      <c r="C6793" t="b">
        <v>0</v>
      </c>
      <c r="D6793">
        <v>59</v>
      </c>
      <c r="E6793" t="s">
        <v>4590</v>
      </c>
      <c r="G6793" t="s">
        <v>4590</v>
      </c>
    </row>
    <row r="6794" spans="1:7">
      <c r="A6794" t="s">
        <v>327</v>
      </c>
      <c r="B6794">
        <v>2016</v>
      </c>
      <c r="C6794" t="b">
        <v>0</v>
      </c>
      <c r="D6794">
        <v>60</v>
      </c>
      <c r="E6794" t="s">
        <v>4590</v>
      </c>
      <c r="G6794" t="s">
        <v>4590</v>
      </c>
    </row>
    <row r="6795" spans="1:7">
      <c r="A6795" t="s">
        <v>327</v>
      </c>
      <c r="B6795">
        <v>2016</v>
      </c>
      <c r="C6795" t="b">
        <v>0</v>
      </c>
      <c r="D6795">
        <v>61</v>
      </c>
      <c r="E6795" t="s">
        <v>4590</v>
      </c>
      <c r="G6795" t="s">
        <v>4590</v>
      </c>
    </row>
    <row r="6796" spans="1:7">
      <c r="A6796" t="s">
        <v>327</v>
      </c>
      <c r="B6796">
        <v>2016</v>
      </c>
      <c r="C6796" t="b">
        <v>0</v>
      </c>
      <c r="D6796">
        <v>62</v>
      </c>
      <c r="E6796" t="s">
        <v>4590</v>
      </c>
      <c r="G6796" t="s">
        <v>4590</v>
      </c>
    </row>
    <row r="6797" spans="1:7">
      <c r="A6797" t="s">
        <v>327</v>
      </c>
      <c r="B6797">
        <v>2016</v>
      </c>
      <c r="C6797" t="b">
        <v>0</v>
      </c>
      <c r="D6797">
        <v>63</v>
      </c>
      <c r="E6797" t="s">
        <v>4590</v>
      </c>
      <c r="G6797" t="s">
        <v>4590</v>
      </c>
    </row>
    <row r="6798" spans="1:7">
      <c r="A6798" t="s">
        <v>327</v>
      </c>
      <c r="B6798">
        <v>2016</v>
      </c>
      <c r="C6798" t="b">
        <v>0</v>
      </c>
      <c r="D6798">
        <v>64</v>
      </c>
      <c r="E6798" t="s">
        <v>4590</v>
      </c>
      <c r="G6798" t="s">
        <v>4590</v>
      </c>
    </row>
    <row r="6799" spans="1:7">
      <c r="A6799" t="s">
        <v>327</v>
      </c>
      <c r="B6799">
        <v>2016</v>
      </c>
      <c r="C6799" t="b">
        <v>0</v>
      </c>
      <c r="D6799">
        <v>65</v>
      </c>
      <c r="E6799" t="s">
        <v>4590</v>
      </c>
      <c r="G6799" t="s">
        <v>4590</v>
      </c>
    </row>
    <row r="6800" spans="1:7">
      <c r="A6800" t="s">
        <v>327</v>
      </c>
      <c r="B6800">
        <v>2016</v>
      </c>
      <c r="C6800" t="b">
        <v>0</v>
      </c>
      <c r="D6800">
        <v>66</v>
      </c>
      <c r="E6800" t="s">
        <v>4590</v>
      </c>
      <c r="G6800" t="s">
        <v>4590</v>
      </c>
    </row>
    <row r="6801" spans="1:7">
      <c r="A6801" t="s">
        <v>327</v>
      </c>
      <c r="B6801">
        <v>2016</v>
      </c>
      <c r="C6801" t="b">
        <v>0</v>
      </c>
      <c r="D6801">
        <v>67</v>
      </c>
      <c r="E6801" t="s">
        <v>4590</v>
      </c>
      <c r="G6801" t="s">
        <v>4590</v>
      </c>
    </row>
    <row r="6802" spans="1:7">
      <c r="A6802" t="s">
        <v>327</v>
      </c>
      <c r="B6802">
        <v>2016</v>
      </c>
      <c r="C6802" t="b">
        <v>0</v>
      </c>
      <c r="D6802">
        <v>68</v>
      </c>
      <c r="E6802" t="s">
        <v>4590</v>
      </c>
      <c r="G6802" t="s">
        <v>4590</v>
      </c>
    </row>
    <row r="6803" spans="1:7">
      <c r="A6803" t="s">
        <v>327</v>
      </c>
      <c r="B6803">
        <v>2016</v>
      </c>
      <c r="C6803" t="b">
        <v>0</v>
      </c>
      <c r="D6803">
        <v>69</v>
      </c>
      <c r="E6803" t="s">
        <v>4590</v>
      </c>
      <c r="G6803" t="s">
        <v>4590</v>
      </c>
    </row>
    <row r="6804" spans="1:7">
      <c r="A6804" t="s">
        <v>327</v>
      </c>
      <c r="B6804">
        <v>2016</v>
      </c>
      <c r="C6804" t="b">
        <v>0</v>
      </c>
      <c r="D6804">
        <v>70</v>
      </c>
      <c r="E6804" t="s">
        <v>4590</v>
      </c>
      <c r="G6804" t="s">
        <v>4590</v>
      </c>
    </row>
    <row r="6805" spans="1:7">
      <c r="A6805" t="s">
        <v>327</v>
      </c>
      <c r="B6805">
        <v>2016</v>
      </c>
      <c r="C6805" t="b">
        <v>0</v>
      </c>
      <c r="D6805">
        <v>71</v>
      </c>
      <c r="E6805" t="s">
        <v>4590</v>
      </c>
      <c r="G6805" t="s">
        <v>4590</v>
      </c>
    </row>
    <row r="6806" spans="1:7">
      <c r="A6806" t="s">
        <v>327</v>
      </c>
      <c r="B6806">
        <v>2016</v>
      </c>
      <c r="C6806" t="b">
        <v>0</v>
      </c>
      <c r="D6806">
        <v>72</v>
      </c>
      <c r="E6806" t="s">
        <v>4590</v>
      </c>
      <c r="G6806" t="s">
        <v>4590</v>
      </c>
    </row>
    <row r="6807" spans="1:7">
      <c r="A6807" t="s">
        <v>327</v>
      </c>
      <c r="B6807">
        <v>2016</v>
      </c>
      <c r="C6807" t="b">
        <v>0</v>
      </c>
      <c r="D6807">
        <v>73</v>
      </c>
      <c r="E6807" t="s">
        <v>4590</v>
      </c>
      <c r="G6807" t="s">
        <v>4590</v>
      </c>
    </row>
    <row r="6808" spans="1:7">
      <c r="A6808" t="s">
        <v>336</v>
      </c>
      <c r="B6808">
        <v>2013</v>
      </c>
      <c r="C6808" t="b">
        <v>0</v>
      </c>
      <c r="D6808">
        <v>1</v>
      </c>
      <c r="E6808" t="s">
        <v>4590</v>
      </c>
      <c r="G6808" t="s">
        <v>4590</v>
      </c>
    </row>
    <row r="6809" spans="1:7">
      <c r="A6809" t="s">
        <v>336</v>
      </c>
      <c r="B6809">
        <v>2013</v>
      </c>
      <c r="C6809" t="b">
        <v>0</v>
      </c>
      <c r="D6809">
        <v>2</v>
      </c>
      <c r="E6809" t="s">
        <v>4590</v>
      </c>
      <c r="G6809" t="s">
        <v>4590</v>
      </c>
    </row>
    <row r="6810" spans="1:7">
      <c r="A6810" t="s">
        <v>336</v>
      </c>
      <c r="B6810">
        <v>2013</v>
      </c>
      <c r="C6810" t="b">
        <v>0</v>
      </c>
      <c r="D6810">
        <v>3</v>
      </c>
      <c r="E6810" t="s">
        <v>4590</v>
      </c>
      <c r="F6810" t="s">
        <v>8247</v>
      </c>
      <c r="G6810" t="s">
        <v>4590</v>
      </c>
    </row>
    <row r="6811" spans="1:7">
      <c r="A6811" t="s">
        <v>336</v>
      </c>
      <c r="B6811">
        <v>2013</v>
      </c>
      <c r="C6811" t="b">
        <v>0</v>
      </c>
      <c r="D6811">
        <v>4</v>
      </c>
      <c r="E6811" t="s">
        <v>4590</v>
      </c>
      <c r="G6811" t="s">
        <v>4590</v>
      </c>
    </row>
    <row r="6812" spans="1:7">
      <c r="A6812" t="s">
        <v>336</v>
      </c>
      <c r="B6812">
        <v>2013</v>
      </c>
      <c r="C6812" t="b">
        <v>0</v>
      </c>
      <c r="D6812">
        <v>5</v>
      </c>
      <c r="E6812" t="s">
        <v>4590</v>
      </c>
      <c r="G6812" t="s">
        <v>4590</v>
      </c>
    </row>
    <row r="6813" spans="1:7">
      <c r="A6813" t="s">
        <v>336</v>
      </c>
      <c r="B6813">
        <v>2013</v>
      </c>
      <c r="C6813" t="b">
        <v>0</v>
      </c>
      <c r="D6813">
        <v>6</v>
      </c>
      <c r="E6813" t="s">
        <v>4590</v>
      </c>
      <c r="G6813" t="s">
        <v>4590</v>
      </c>
    </row>
    <row r="6814" spans="1:7">
      <c r="A6814" t="s">
        <v>336</v>
      </c>
      <c r="B6814">
        <v>2013</v>
      </c>
      <c r="C6814" t="b">
        <v>0</v>
      </c>
      <c r="D6814">
        <v>7</v>
      </c>
      <c r="E6814" t="s">
        <v>4590</v>
      </c>
      <c r="G6814" t="s">
        <v>4590</v>
      </c>
    </row>
    <row r="6815" spans="1:7">
      <c r="A6815" t="s">
        <v>336</v>
      </c>
      <c r="B6815">
        <v>2013</v>
      </c>
      <c r="C6815" t="b">
        <v>0</v>
      </c>
      <c r="D6815">
        <v>8</v>
      </c>
      <c r="E6815" t="s">
        <v>4590</v>
      </c>
      <c r="G6815" t="s">
        <v>4590</v>
      </c>
    </row>
    <row r="6816" spans="1:7">
      <c r="A6816" t="s">
        <v>336</v>
      </c>
      <c r="B6816">
        <v>2013</v>
      </c>
      <c r="C6816" t="b">
        <v>0</v>
      </c>
      <c r="D6816">
        <v>9</v>
      </c>
      <c r="E6816" t="s">
        <v>4590</v>
      </c>
      <c r="G6816" t="s">
        <v>4590</v>
      </c>
    </row>
    <row r="6817" spans="1:7">
      <c r="A6817" t="s">
        <v>336</v>
      </c>
      <c r="B6817">
        <v>2013</v>
      </c>
      <c r="C6817" t="b">
        <v>0</v>
      </c>
      <c r="D6817">
        <v>10</v>
      </c>
      <c r="E6817" t="s">
        <v>4590</v>
      </c>
      <c r="G6817" t="s">
        <v>4590</v>
      </c>
    </row>
    <row r="6818" spans="1:7">
      <c r="A6818" t="s">
        <v>336</v>
      </c>
      <c r="B6818">
        <v>2013</v>
      </c>
      <c r="C6818" t="b">
        <v>0</v>
      </c>
      <c r="D6818">
        <v>11</v>
      </c>
      <c r="E6818" t="s">
        <v>4590</v>
      </c>
      <c r="G6818" t="s">
        <v>4590</v>
      </c>
    </row>
    <row r="6819" spans="1:7">
      <c r="A6819" t="s">
        <v>336</v>
      </c>
      <c r="B6819">
        <v>2013</v>
      </c>
      <c r="C6819" t="b">
        <v>0</v>
      </c>
      <c r="D6819">
        <v>12</v>
      </c>
      <c r="E6819" t="s">
        <v>4590</v>
      </c>
      <c r="G6819" t="s">
        <v>4590</v>
      </c>
    </row>
    <row r="6820" spans="1:7">
      <c r="A6820" t="s">
        <v>336</v>
      </c>
      <c r="B6820">
        <v>2013</v>
      </c>
      <c r="C6820" t="b">
        <v>0</v>
      </c>
      <c r="D6820">
        <v>13</v>
      </c>
      <c r="E6820" t="s">
        <v>4590</v>
      </c>
      <c r="G6820" t="s">
        <v>4590</v>
      </c>
    </row>
    <row r="6821" spans="1:7">
      <c r="A6821" t="s">
        <v>336</v>
      </c>
      <c r="B6821">
        <v>2013</v>
      </c>
      <c r="C6821" t="b">
        <v>0</v>
      </c>
      <c r="D6821">
        <v>14</v>
      </c>
      <c r="E6821" t="s">
        <v>4590</v>
      </c>
      <c r="G6821" t="s">
        <v>4590</v>
      </c>
    </row>
    <row r="6822" spans="1:7">
      <c r="A6822" t="s">
        <v>336</v>
      </c>
      <c r="B6822">
        <v>2013</v>
      </c>
      <c r="C6822" t="b">
        <v>0</v>
      </c>
      <c r="D6822">
        <v>15</v>
      </c>
      <c r="E6822" t="s">
        <v>4590</v>
      </c>
      <c r="F6822" t="s">
        <v>8248</v>
      </c>
      <c r="G6822" t="s">
        <v>4590</v>
      </c>
    </row>
    <row r="6823" spans="1:7">
      <c r="A6823" t="s">
        <v>336</v>
      </c>
      <c r="B6823">
        <v>2013</v>
      </c>
      <c r="C6823" t="b">
        <v>0</v>
      </c>
      <c r="D6823">
        <v>16</v>
      </c>
      <c r="E6823" t="s">
        <v>4590</v>
      </c>
      <c r="F6823" t="s">
        <v>4784</v>
      </c>
      <c r="G6823" t="s">
        <v>4590</v>
      </c>
    </row>
    <row r="6824" spans="1:7">
      <c r="A6824" t="s">
        <v>336</v>
      </c>
      <c r="B6824">
        <v>2013</v>
      </c>
      <c r="C6824" t="b">
        <v>0</v>
      </c>
      <c r="D6824">
        <v>17</v>
      </c>
      <c r="E6824" t="s">
        <v>4590</v>
      </c>
      <c r="F6824" t="s">
        <v>4785</v>
      </c>
      <c r="G6824" t="s">
        <v>4590</v>
      </c>
    </row>
    <row r="6825" spans="1:7">
      <c r="A6825" t="s">
        <v>336</v>
      </c>
      <c r="B6825">
        <v>2013</v>
      </c>
      <c r="C6825" t="b">
        <v>0</v>
      </c>
      <c r="D6825">
        <v>18</v>
      </c>
      <c r="E6825" t="s">
        <v>4590</v>
      </c>
      <c r="F6825" t="s">
        <v>4786</v>
      </c>
      <c r="G6825" t="s">
        <v>4590</v>
      </c>
    </row>
    <row r="6826" spans="1:7">
      <c r="A6826" t="s">
        <v>336</v>
      </c>
      <c r="B6826">
        <v>2013</v>
      </c>
      <c r="C6826" t="b">
        <v>0</v>
      </c>
      <c r="D6826">
        <v>19</v>
      </c>
      <c r="E6826" t="s">
        <v>4590</v>
      </c>
      <c r="F6826" t="s">
        <v>4787</v>
      </c>
      <c r="G6826" t="s">
        <v>4590</v>
      </c>
    </row>
    <row r="6827" spans="1:7">
      <c r="A6827" t="s">
        <v>336</v>
      </c>
      <c r="B6827">
        <v>2013</v>
      </c>
      <c r="C6827" t="b">
        <v>0</v>
      </c>
      <c r="D6827">
        <v>20</v>
      </c>
      <c r="E6827" t="s">
        <v>4590</v>
      </c>
      <c r="F6827" t="s">
        <v>4788</v>
      </c>
      <c r="G6827" t="s">
        <v>4590</v>
      </c>
    </row>
    <row r="6828" spans="1:7">
      <c r="A6828" t="s">
        <v>336</v>
      </c>
      <c r="B6828">
        <v>2013</v>
      </c>
      <c r="C6828" t="b">
        <v>0</v>
      </c>
      <c r="D6828">
        <v>21</v>
      </c>
      <c r="E6828" t="s">
        <v>4590</v>
      </c>
      <c r="G6828" t="s">
        <v>4590</v>
      </c>
    </row>
    <row r="6829" spans="1:7">
      <c r="A6829" t="s">
        <v>336</v>
      </c>
      <c r="B6829">
        <v>2013</v>
      </c>
      <c r="C6829" t="b">
        <v>0</v>
      </c>
      <c r="D6829">
        <v>22</v>
      </c>
      <c r="E6829" t="s">
        <v>4590</v>
      </c>
      <c r="G6829" t="s">
        <v>4590</v>
      </c>
    </row>
    <row r="6830" spans="1:7">
      <c r="A6830" t="s">
        <v>336</v>
      </c>
      <c r="B6830">
        <v>2013</v>
      </c>
      <c r="C6830" t="b">
        <v>0</v>
      </c>
      <c r="D6830">
        <v>23</v>
      </c>
      <c r="E6830" t="s">
        <v>4590</v>
      </c>
      <c r="F6830" t="s">
        <v>4789</v>
      </c>
      <c r="G6830" t="s">
        <v>4590</v>
      </c>
    </row>
    <row r="6831" spans="1:7">
      <c r="A6831" t="s">
        <v>336</v>
      </c>
      <c r="B6831">
        <v>2013</v>
      </c>
      <c r="C6831" t="b">
        <v>0</v>
      </c>
      <c r="D6831">
        <v>24</v>
      </c>
      <c r="E6831" t="s">
        <v>4590</v>
      </c>
      <c r="G6831" t="s">
        <v>4590</v>
      </c>
    </row>
    <row r="6832" spans="1:7">
      <c r="A6832" t="s">
        <v>336</v>
      </c>
      <c r="B6832">
        <v>2013</v>
      </c>
      <c r="C6832" t="b">
        <v>0</v>
      </c>
      <c r="D6832">
        <v>25</v>
      </c>
      <c r="E6832" t="s">
        <v>4590</v>
      </c>
      <c r="G6832" t="s">
        <v>4590</v>
      </c>
    </row>
    <row r="6833" spans="1:7">
      <c r="A6833" t="s">
        <v>336</v>
      </c>
      <c r="B6833">
        <v>2013</v>
      </c>
      <c r="C6833" t="b">
        <v>0</v>
      </c>
      <c r="D6833">
        <v>26</v>
      </c>
      <c r="E6833" t="s">
        <v>4590</v>
      </c>
      <c r="G6833" t="s">
        <v>4590</v>
      </c>
    </row>
    <row r="6834" spans="1:7">
      <c r="A6834" t="s">
        <v>336</v>
      </c>
      <c r="B6834">
        <v>2013</v>
      </c>
      <c r="C6834" t="b">
        <v>0</v>
      </c>
      <c r="D6834">
        <v>27</v>
      </c>
      <c r="E6834" t="s">
        <v>4590</v>
      </c>
      <c r="F6834" t="s">
        <v>4790</v>
      </c>
      <c r="G6834" t="s">
        <v>4590</v>
      </c>
    </row>
    <row r="6835" spans="1:7">
      <c r="A6835" t="s">
        <v>336</v>
      </c>
      <c r="B6835">
        <v>2013</v>
      </c>
      <c r="C6835" t="b">
        <v>0</v>
      </c>
      <c r="D6835">
        <v>28</v>
      </c>
      <c r="E6835" t="s">
        <v>4590</v>
      </c>
      <c r="F6835" t="s">
        <v>4791</v>
      </c>
      <c r="G6835" t="s">
        <v>4590</v>
      </c>
    </row>
    <row r="6836" spans="1:7">
      <c r="A6836" t="s">
        <v>336</v>
      </c>
      <c r="B6836">
        <v>2013</v>
      </c>
      <c r="C6836" t="b">
        <v>0</v>
      </c>
      <c r="D6836">
        <v>29</v>
      </c>
      <c r="E6836" t="s">
        <v>4590</v>
      </c>
      <c r="G6836" t="s">
        <v>4590</v>
      </c>
    </row>
    <row r="6837" spans="1:7">
      <c r="A6837" t="s">
        <v>336</v>
      </c>
      <c r="B6837">
        <v>2013</v>
      </c>
      <c r="C6837" t="b">
        <v>0</v>
      </c>
      <c r="D6837">
        <v>30</v>
      </c>
      <c r="E6837" t="s">
        <v>4590</v>
      </c>
      <c r="G6837" t="s">
        <v>4590</v>
      </c>
    </row>
    <row r="6838" spans="1:7">
      <c r="A6838" t="s">
        <v>336</v>
      </c>
      <c r="B6838">
        <v>2013</v>
      </c>
      <c r="C6838" t="b">
        <v>0</v>
      </c>
      <c r="D6838">
        <v>31</v>
      </c>
      <c r="E6838" t="s">
        <v>4590</v>
      </c>
      <c r="G6838" t="s">
        <v>4590</v>
      </c>
    </row>
    <row r="6839" spans="1:7">
      <c r="A6839" t="s">
        <v>336</v>
      </c>
      <c r="B6839">
        <v>2013</v>
      </c>
      <c r="C6839" t="b">
        <v>0</v>
      </c>
      <c r="D6839">
        <v>32</v>
      </c>
      <c r="E6839" t="s">
        <v>4590</v>
      </c>
      <c r="F6839" t="s">
        <v>4792</v>
      </c>
      <c r="G6839" t="s">
        <v>4590</v>
      </c>
    </row>
    <row r="6840" spans="1:7">
      <c r="A6840" t="s">
        <v>336</v>
      </c>
      <c r="B6840">
        <v>2013</v>
      </c>
      <c r="C6840" t="b">
        <v>0</v>
      </c>
      <c r="D6840">
        <v>33</v>
      </c>
      <c r="E6840" t="s">
        <v>4590</v>
      </c>
      <c r="F6840" t="s">
        <v>4793</v>
      </c>
      <c r="G6840" t="s">
        <v>4590</v>
      </c>
    </row>
    <row r="6841" spans="1:7">
      <c r="A6841" t="s">
        <v>336</v>
      </c>
      <c r="B6841">
        <v>2013</v>
      </c>
      <c r="C6841" t="b">
        <v>0</v>
      </c>
      <c r="D6841">
        <v>34</v>
      </c>
      <c r="E6841" t="s">
        <v>4590</v>
      </c>
      <c r="F6841" t="s">
        <v>4794</v>
      </c>
      <c r="G6841" t="s">
        <v>4590</v>
      </c>
    </row>
    <row r="6842" spans="1:7">
      <c r="A6842" t="s">
        <v>336</v>
      </c>
      <c r="B6842">
        <v>2013</v>
      </c>
      <c r="C6842" t="b">
        <v>0</v>
      </c>
      <c r="D6842">
        <v>35</v>
      </c>
      <c r="E6842" t="s">
        <v>4590</v>
      </c>
      <c r="F6842" t="s">
        <v>4795</v>
      </c>
      <c r="G6842" t="s">
        <v>4590</v>
      </c>
    </row>
    <row r="6843" spans="1:7">
      <c r="A6843" t="s">
        <v>336</v>
      </c>
      <c r="B6843">
        <v>2013</v>
      </c>
      <c r="C6843" t="b">
        <v>0</v>
      </c>
      <c r="D6843">
        <v>36</v>
      </c>
      <c r="E6843" t="s">
        <v>4590</v>
      </c>
      <c r="G6843" t="s">
        <v>4590</v>
      </c>
    </row>
    <row r="6844" spans="1:7">
      <c r="A6844" t="s">
        <v>336</v>
      </c>
      <c r="B6844">
        <v>2013</v>
      </c>
      <c r="C6844" t="b">
        <v>0</v>
      </c>
      <c r="D6844">
        <v>37</v>
      </c>
      <c r="E6844" t="s">
        <v>4590</v>
      </c>
      <c r="G6844" t="s">
        <v>4590</v>
      </c>
    </row>
    <row r="6845" spans="1:7">
      <c r="A6845" t="s">
        <v>336</v>
      </c>
      <c r="B6845">
        <v>2013</v>
      </c>
      <c r="C6845" t="b">
        <v>0</v>
      </c>
      <c r="D6845">
        <v>38</v>
      </c>
      <c r="E6845" t="s">
        <v>4590</v>
      </c>
      <c r="G6845" t="s">
        <v>4590</v>
      </c>
    </row>
    <row r="6846" spans="1:7">
      <c r="A6846" t="s">
        <v>336</v>
      </c>
      <c r="B6846">
        <v>2013</v>
      </c>
      <c r="C6846" t="b">
        <v>0</v>
      </c>
      <c r="D6846">
        <v>39</v>
      </c>
      <c r="E6846" t="s">
        <v>4590</v>
      </c>
      <c r="G6846" t="s">
        <v>4590</v>
      </c>
    </row>
    <row r="6847" spans="1:7">
      <c r="A6847" t="s">
        <v>336</v>
      </c>
      <c r="B6847">
        <v>2013</v>
      </c>
      <c r="C6847" t="b">
        <v>0</v>
      </c>
      <c r="D6847">
        <v>40</v>
      </c>
      <c r="E6847" t="s">
        <v>4590</v>
      </c>
      <c r="F6847" t="s">
        <v>4796</v>
      </c>
      <c r="G6847" t="s">
        <v>4590</v>
      </c>
    </row>
    <row r="6848" spans="1:7">
      <c r="A6848" t="s">
        <v>336</v>
      </c>
      <c r="B6848">
        <v>2013</v>
      </c>
      <c r="C6848" t="b">
        <v>0</v>
      </c>
      <c r="D6848">
        <v>41</v>
      </c>
      <c r="E6848" t="s">
        <v>4590</v>
      </c>
      <c r="G6848" t="s">
        <v>4590</v>
      </c>
    </row>
    <row r="6849" spans="1:7">
      <c r="A6849" t="s">
        <v>336</v>
      </c>
      <c r="B6849">
        <v>2013</v>
      </c>
      <c r="C6849" t="b">
        <v>0</v>
      </c>
      <c r="D6849">
        <v>42</v>
      </c>
      <c r="E6849" t="s">
        <v>4590</v>
      </c>
      <c r="G6849" t="s">
        <v>4590</v>
      </c>
    </row>
    <row r="6850" spans="1:7">
      <c r="A6850" t="s">
        <v>336</v>
      </c>
      <c r="B6850">
        <v>2013</v>
      </c>
      <c r="C6850" t="b">
        <v>0</v>
      </c>
      <c r="D6850">
        <v>43</v>
      </c>
      <c r="E6850" t="s">
        <v>4590</v>
      </c>
      <c r="F6850" t="s">
        <v>4797</v>
      </c>
      <c r="G6850" t="s">
        <v>4590</v>
      </c>
    </row>
    <row r="6851" spans="1:7">
      <c r="A6851" t="s">
        <v>336</v>
      </c>
      <c r="B6851">
        <v>2013</v>
      </c>
      <c r="C6851" t="b">
        <v>0</v>
      </c>
      <c r="D6851">
        <v>44</v>
      </c>
      <c r="E6851" t="s">
        <v>4590</v>
      </c>
      <c r="F6851" t="s">
        <v>4798</v>
      </c>
      <c r="G6851" t="s">
        <v>4590</v>
      </c>
    </row>
    <row r="6852" spans="1:7">
      <c r="A6852" t="s">
        <v>336</v>
      </c>
      <c r="B6852">
        <v>2013</v>
      </c>
      <c r="C6852" t="b">
        <v>0</v>
      </c>
      <c r="D6852">
        <v>45</v>
      </c>
      <c r="E6852" t="s">
        <v>4590</v>
      </c>
      <c r="F6852" t="s">
        <v>4799</v>
      </c>
      <c r="G6852" t="s">
        <v>4590</v>
      </c>
    </row>
    <row r="6853" spans="1:7">
      <c r="A6853" t="s">
        <v>336</v>
      </c>
      <c r="B6853">
        <v>2013</v>
      </c>
      <c r="C6853" t="b">
        <v>0</v>
      </c>
      <c r="D6853">
        <v>46</v>
      </c>
      <c r="E6853" t="s">
        <v>4590</v>
      </c>
      <c r="G6853" t="s">
        <v>4590</v>
      </c>
    </row>
    <row r="6854" spans="1:7">
      <c r="A6854" t="s">
        <v>336</v>
      </c>
      <c r="B6854">
        <v>2013</v>
      </c>
      <c r="C6854" t="b">
        <v>0</v>
      </c>
      <c r="D6854">
        <v>47</v>
      </c>
      <c r="E6854" t="s">
        <v>4590</v>
      </c>
      <c r="G6854" t="s">
        <v>4590</v>
      </c>
    </row>
    <row r="6855" spans="1:7">
      <c r="A6855" t="s">
        <v>336</v>
      </c>
      <c r="B6855">
        <v>2013</v>
      </c>
      <c r="C6855" t="b">
        <v>0</v>
      </c>
      <c r="D6855">
        <v>48</v>
      </c>
      <c r="E6855" t="s">
        <v>4590</v>
      </c>
      <c r="G6855" t="s">
        <v>4590</v>
      </c>
    </row>
    <row r="6856" spans="1:7">
      <c r="A6856" t="s">
        <v>336</v>
      </c>
      <c r="B6856">
        <v>2013</v>
      </c>
      <c r="C6856" t="b">
        <v>0</v>
      </c>
      <c r="D6856">
        <v>49</v>
      </c>
      <c r="E6856" t="s">
        <v>4590</v>
      </c>
      <c r="G6856" t="s">
        <v>4590</v>
      </c>
    </row>
    <row r="6857" spans="1:7">
      <c r="A6857" t="s">
        <v>336</v>
      </c>
      <c r="B6857">
        <v>2013</v>
      </c>
      <c r="C6857" t="b">
        <v>0</v>
      </c>
      <c r="D6857">
        <v>50</v>
      </c>
      <c r="E6857" t="s">
        <v>4590</v>
      </c>
      <c r="G6857" t="s">
        <v>4590</v>
      </c>
    </row>
    <row r="6858" spans="1:7">
      <c r="A6858" t="s">
        <v>336</v>
      </c>
      <c r="B6858">
        <v>2013</v>
      </c>
      <c r="C6858" t="b">
        <v>0</v>
      </c>
      <c r="D6858">
        <v>51</v>
      </c>
      <c r="E6858" t="s">
        <v>4590</v>
      </c>
      <c r="G6858" t="s">
        <v>4590</v>
      </c>
    </row>
    <row r="6859" spans="1:7">
      <c r="A6859" t="s">
        <v>336</v>
      </c>
      <c r="B6859">
        <v>2013</v>
      </c>
      <c r="C6859" t="b">
        <v>0</v>
      </c>
      <c r="D6859">
        <v>52</v>
      </c>
      <c r="E6859" t="s">
        <v>4590</v>
      </c>
      <c r="G6859" t="s">
        <v>4590</v>
      </c>
    </row>
    <row r="6860" spans="1:7">
      <c r="A6860" t="s">
        <v>336</v>
      </c>
      <c r="B6860">
        <v>2013</v>
      </c>
      <c r="C6860" t="b">
        <v>0</v>
      </c>
      <c r="D6860">
        <v>53</v>
      </c>
      <c r="E6860" t="s">
        <v>4590</v>
      </c>
      <c r="G6860" t="s">
        <v>4590</v>
      </c>
    </row>
    <row r="6861" spans="1:7">
      <c r="A6861" t="s">
        <v>336</v>
      </c>
      <c r="B6861">
        <v>2013</v>
      </c>
      <c r="C6861" t="b">
        <v>0</v>
      </c>
      <c r="D6861">
        <v>54</v>
      </c>
      <c r="E6861" t="s">
        <v>4590</v>
      </c>
      <c r="G6861" t="s">
        <v>4590</v>
      </c>
    </row>
    <row r="6862" spans="1:7">
      <c r="A6862" t="s">
        <v>336</v>
      </c>
      <c r="B6862">
        <v>2013</v>
      </c>
      <c r="C6862" t="b">
        <v>0</v>
      </c>
      <c r="D6862">
        <v>55</v>
      </c>
      <c r="E6862" t="s">
        <v>4590</v>
      </c>
      <c r="G6862" t="s">
        <v>4590</v>
      </c>
    </row>
    <row r="6863" spans="1:7">
      <c r="A6863" t="s">
        <v>336</v>
      </c>
      <c r="B6863">
        <v>2013</v>
      </c>
      <c r="C6863" t="b">
        <v>0</v>
      </c>
      <c r="D6863">
        <v>56</v>
      </c>
      <c r="E6863" t="s">
        <v>4590</v>
      </c>
      <c r="G6863" t="s">
        <v>4590</v>
      </c>
    </row>
    <row r="6864" spans="1:7">
      <c r="A6864" t="s">
        <v>336</v>
      </c>
      <c r="B6864">
        <v>2013</v>
      </c>
      <c r="C6864" t="b">
        <v>0</v>
      </c>
      <c r="D6864">
        <v>57</v>
      </c>
      <c r="E6864" t="s">
        <v>4590</v>
      </c>
      <c r="G6864" t="s">
        <v>4590</v>
      </c>
    </row>
    <row r="6865" spans="1:7">
      <c r="A6865" t="s">
        <v>336</v>
      </c>
      <c r="B6865">
        <v>2013</v>
      </c>
      <c r="C6865" t="b">
        <v>0</v>
      </c>
      <c r="D6865">
        <v>58</v>
      </c>
      <c r="E6865" t="s">
        <v>4590</v>
      </c>
      <c r="G6865" t="s">
        <v>4590</v>
      </c>
    </row>
    <row r="6866" spans="1:7">
      <c r="A6866" t="s">
        <v>336</v>
      </c>
      <c r="B6866">
        <v>2013</v>
      </c>
      <c r="C6866" t="b">
        <v>0</v>
      </c>
      <c r="D6866">
        <v>59</v>
      </c>
      <c r="E6866" t="s">
        <v>4590</v>
      </c>
      <c r="G6866" t="s">
        <v>4590</v>
      </c>
    </row>
    <row r="6867" spans="1:7">
      <c r="A6867" t="s">
        <v>336</v>
      </c>
      <c r="B6867">
        <v>2013</v>
      </c>
      <c r="C6867" t="b">
        <v>0</v>
      </c>
      <c r="D6867">
        <v>60</v>
      </c>
      <c r="E6867" t="s">
        <v>4590</v>
      </c>
      <c r="G6867" t="s">
        <v>4590</v>
      </c>
    </row>
    <row r="6868" spans="1:7">
      <c r="A6868" t="s">
        <v>336</v>
      </c>
      <c r="B6868">
        <v>2013</v>
      </c>
      <c r="C6868" t="b">
        <v>0</v>
      </c>
      <c r="D6868">
        <v>61</v>
      </c>
      <c r="E6868" t="s">
        <v>4590</v>
      </c>
      <c r="F6868" t="s">
        <v>4800</v>
      </c>
      <c r="G6868" t="s">
        <v>4590</v>
      </c>
    </row>
    <row r="6869" spans="1:7">
      <c r="A6869" t="s">
        <v>336</v>
      </c>
      <c r="B6869">
        <v>2013</v>
      </c>
      <c r="C6869" t="b">
        <v>0</v>
      </c>
      <c r="D6869">
        <v>62</v>
      </c>
      <c r="E6869" t="s">
        <v>4590</v>
      </c>
      <c r="G6869" t="s">
        <v>4590</v>
      </c>
    </row>
    <row r="6870" spans="1:7">
      <c r="A6870" t="s">
        <v>336</v>
      </c>
      <c r="B6870">
        <v>2013</v>
      </c>
      <c r="C6870" t="b">
        <v>0</v>
      </c>
      <c r="D6870">
        <v>63</v>
      </c>
      <c r="E6870" t="s">
        <v>4590</v>
      </c>
      <c r="G6870" t="s">
        <v>4590</v>
      </c>
    </row>
    <row r="6871" spans="1:7">
      <c r="A6871" t="s">
        <v>336</v>
      </c>
      <c r="B6871">
        <v>2013</v>
      </c>
      <c r="C6871" t="b">
        <v>0</v>
      </c>
      <c r="D6871">
        <v>64</v>
      </c>
      <c r="E6871" t="s">
        <v>4590</v>
      </c>
      <c r="F6871" t="s">
        <v>4801</v>
      </c>
      <c r="G6871" t="s">
        <v>4590</v>
      </c>
    </row>
    <row r="6872" spans="1:7">
      <c r="A6872" t="s">
        <v>336</v>
      </c>
      <c r="B6872">
        <v>2013</v>
      </c>
      <c r="C6872" t="b">
        <v>0</v>
      </c>
      <c r="D6872">
        <v>65</v>
      </c>
      <c r="E6872" t="s">
        <v>4590</v>
      </c>
      <c r="G6872" t="s">
        <v>4590</v>
      </c>
    </row>
    <row r="6873" spans="1:7">
      <c r="A6873" t="s">
        <v>336</v>
      </c>
      <c r="B6873">
        <v>2013</v>
      </c>
      <c r="C6873" t="b">
        <v>0</v>
      </c>
      <c r="D6873">
        <v>66</v>
      </c>
      <c r="E6873" t="s">
        <v>4590</v>
      </c>
      <c r="G6873" t="s">
        <v>4590</v>
      </c>
    </row>
    <row r="6874" spans="1:7">
      <c r="A6874" t="s">
        <v>336</v>
      </c>
      <c r="B6874">
        <v>2013</v>
      </c>
      <c r="C6874" t="b">
        <v>0</v>
      </c>
      <c r="D6874">
        <v>67</v>
      </c>
      <c r="E6874" t="s">
        <v>4590</v>
      </c>
      <c r="G6874" t="s">
        <v>4590</v>
      </c>
    </row>
    <row r="6875" spans="1:7">
      <c r="A6875" t="s">
        <v>336</v>
      </c>
      <c r="B6875">
        <v>2013</v>
      </c>
      <c r="C6875" t="b">
        <v>0</v>
      </c>
      <c r="D6875">
        <v>68</v>
      </c>
      <c r="E6875" t="s">
        <v>4590</v>
      </c>
      <c r="G6875" t="s">
        <v>4590</v>
      </c>
    </row>
    <row r="6876" spans="1:7">
      <c r="A6876" t="s">
        <v>336</v>
      </c>
      <c r="B6876">
        <v>2013</v>
      </c>
      <c r="C6876" t="b">
        <v>0</v>
      </c>
      <c r="D6876">
        <v>69</v>
      </c>
      <c r="E6876" t="s">
        <v>4590</v>
      </c>
      <c r="G6876" t="s">
        <v>4590</v>
      </c>
    </row>
    <row r="6877" spans="1:7">
      <c r="A6877" t="s">
        <v>336</v>
      </c>
      <c r="B6877">
        <v>2013</v>
      </c>
      <c r="C6877" t="b">
        <v>0</v>
      </c>
      <c r="D6877">
        <v>70</v>
      </c>
      <c r="E6877" t="s">
        <v>4590</v>
      </c>
      <c r="G6877" t="s">
        <v>4590</v>
      </c>
    </row>
    <row r="6878" spans="1:7">
      <c r="A6878" t="s">
        <v>336</v>
      </c>
      <c r="B6878">
        <v>2013</v>
      </c>
      <c r="C6878" t="b">
        <v>0</v>
      </c>
      <c r="D6878">
        <v>71</v>
      </c>
      <c r="E6878" t="s">
        <v>4590</v>
      </c>
      <c r="G6878" t="s">
        <v>4590</v>
      </c>
    </row>
    <row r="6879" spans="1:7">
      <c r="A6879" t="s">
        <v>336</v>
      </c>
      <c r="B6879">
        <v>2013</v>
      </c>
      <c r="C6879" t="b">
        <v>0</v>
      </c>
      <c r="D6879">
        <v>72</v>
      </c>
      <c r="E6879" t="s">
        <v>4590</v>
      </c>
      <c r="G6879" t="s">
        <v>4590</v>
      </c>
    </row>
    <row r="6880" spans="1:7">
      <c r="A6880" t="s">
        <v>336</v>
      </c>
      <c r="B6880">
        <v>2013</v>
      </c>
      <c r="C6880" t="b">
        <v>0</v>
      </c>
      <c r="D6880">
        <v>73</v>
      </c>
      <c r="E6880" t="s">
        <v>4590</v>
      </c>
      <c r="G6880" t="s">
        <v>4590</v>
      </c>
    </row>
    <row r="6881" spans="1:7">
      <c r="A6881" t="s">
        <v>336</v>
      </c>
      <c r="B6881">
        <v>2014</v>
      </c>
      <c r="C6881" t="b">
        <v>0</v>
      </c>
      <c r="D6881">
        <v>1</v>
      </c>
      <c r="E6881" t="s">
        <v>4590</v>
      </c>
      <c r="F6881" t="s">
        <v>4802</v>
      </c>
      <c r="G6881" t="s">
        <v>4590</v>
      </c>
    </row>
    <row r="6882" spans="1:7">
      <c r="A6882" t="s">
        <v>336</v>
      </c>
      <c r="B6882">
        <v>2014</v>
      </c>
      <c r="C6882" t="b">
        <v>0</v>
      </c>
      <c r="D6882">
        <v>2</v>
      </c>
      <c r="E6882" t="s">
        <v>4590</v>
      </c>
      <c r="G6882" t="s">
        <v>4590</v>
      </c>
    </row>
    <row r="6883" spans="1:7">
      <c r="A6883" t="s">
        <v>336</v>
      </c>
      <c r="B6883">
        <v>2014</v>
      </c>
      <c r="C6883" t="b">
        <v>0</v>
      </c>
      <c r="D6883">
        <v>3</v>
      </c>
      <c r="E6883" t="s">
        <v>4590</v>
      </c>
      <c r="G6883" t="s">
        <v>4590</v>
      </c>
    </row>
    <row r="6884" spans="1:7">
      <c r="A6884" t="s">
        <v>336</v>
      </c>
      <c r="B6884">
        <v>2014</v>
      </c>
      <c r="C6884" t="b">
        <v>0</v>
      </c>
      <c r="D6884">
        <v>4</v>
      </c>
      <c r="E6884" t="s">
        <v>4590</v>
      </c>
      <c r="G6884" t="s">
        <v>4590</v>
      </c>
    </row>
    <row r="6885" spans="1:7">
      <c r="A6885" t="s">
        <v>336</v>
      </c>
      <c r="B6885">
        <v>2014</v>
      </c>
      <c r="C6885" t="b">
        <v>0</v>
      </c>
      <c r="D6885">
        <v>5</v>
      </c>
      <c r="E6885" t="s">
        <v>4590</v>
      </c>
      <c r="G6885" t="s">
        <v>4590</v>
      </c>
    </row>
    <row r="6886" spans="1:7">
      <c r="A6886" t="s">
        <v>336</v>
      </c>
      <c r="B6886">
        <v>2014</v>
      </c>
      <c r="C6886" t="b">
        <v>0</v>
      </c>
      <c r="D6886">
        <v>6</v>
      </c>
      <c r="E6886" t="s">
        <v>4590</v>
      </c>
      <c r="G6886" t="s">
        <v>4590</v>
      </c>
    </row>
    <row r="6887" spans="1:7">
      <c r="A6887" t="s">
        <v>336</v>
      </c>
      <c r="B6887">
        <v>2014</v>
      </c>
      <c r="C6887" t="b">
        <v>0</v>
      </c>
      <c r="D6887">
        <v>7</v>
      </c>
      <c r="E6887" t="s">
        <v>4590</v>
      </c>
      <c r="G6887" t="s">
        <v>4590</v>
      </c>
    </row>
    <row r="6888" spans="1:7">
      <c r="A6888" t="s">
        <v>336</v>
      </c>
      <c r="B6888">
        <v>2014</v>
      </c>
      <c r="C6888" t="b">
        <v>0</v>
      </c>
      <c r="D6888">
        <v>8</v>
      </c>
      <c r="E6888" t="s">
        <v>4590</v>
      </c>
      <c r="G6888" t="s">
        <v>4590</v>
      </c>
    </row>
    <row r="6889" spans="1:7">
      <c r="A6889" t="s">
        <v>336</v>
      </c>
      <c r="B6889">
        <v>2014</v>
      </c>
      <c r="C6889" t="b">
        <v>0</v>
      </c>
      <c r="D6889">
        <v>9</v>
      </c>
      <c r="E6889" t="s">
        <v>4590</v>
      </c>
      <c r="G6889" t="s">
        <v>4590</v>
      </c>
    </row>
    <row r="6890" spans="1:7">
      <c r="A6890" t="s">
        <v>336</v>
      </c>
      <c r="B6890">
        <v>2014</v>
      </c>
      <c r="C6890" t="b">
        <v>0</v>
      </c>
      <c r="D6890">
        <v>10</v>
      </c>
      <c r="E6890" t="s">
        <v>4590</v>
      </c>
      <c r="G6890" t="s">
        <v>4590</v>
      </c>
    </row>
    <row r="6891" spans="1:7">
      <c r="A6891" t="s">
        <v>336</v>
      </c>
      <c r="B6891">
        <v>2014</v>
      </c>
      <c r="C6891" t="b">
        <v>0</v>
      </c>
      <c r="D6891">
        <v>11</v>
      </c>
      <c r="E6891" t="s">
        <v>4590</v>
      </c>
      <c r="G6891" t="s">
        <v>4590</v>
      </c>
    </row>
    <row r="6892" spans="1:7">
      <c r="A6892" t="s">
        <v>336</v>
      </c>
      <c r="B6892">
        <v>2014</v>
      </c>
      <c r="C6892" t="b">
        <v>0</v>
      </c>
      <c r="D6892">
        <v>12</v>
      </c>
      <c r="E6892" t="s">
        <v>4590</v>
      </c>
      <c r="G6892" t="s">
        <v>4590</v>
      </c>
    </row>
    <row r="6893" spans="1:7">
      <c r="A6893" t="s">
        <v>336</v>
      </c>
      <c r="B6893">
        <v>2014</v>
      </c>
      <c r="C6893" t="b">
        <v>0</v>
      </c>
      <c r="D6893">
        <v>13</v>
      </c>
      <c r="E6893" t="s">
        <v>4590</v>
      </c>
      <c r="G6893" t="s">
        <v>4590</v>
      </c>
    </row>
    <row r="6894" spans="1:7">
      <c r="A6894" t="s">
        <v>336</v>
      </c>
      <c r="B6894">
        <v>2014</v>
      </c>
      <c r="C6894" t="b">
        <v>0</v>
      </c>
      <c r="D6894">
        <v>14</v>
      </c>
      <c r="E6894" t="s">
        <v>4590</v>
      </c>
      <c r="G6894" t="s">
        <v>4590</v>
      </c>
    </row>
    <row r="6895" spans="1:7">
      <c r="A6895" t="s">
        <v>336</v>
      </c>
      <c r="B6895">
        <v>2014</v>
      </c>
      <c r="C6895" t="b">
        <v>0</v>
      </c>
      <c r="D6895">
        <v>15</v>
      </c>
      <c r="E6895" t="s">
        <v>4590</v>
      </c>
      <c r="F6895" t="s">
        <v>8249</v>
      </c>
      <c r="G6895" t="s">
        <v>4590</v>
      </c>
    </row>
    <row r="6896" spans="1:7">
      <c r="A6896" t="s">
        <v>336</v>
      </c>
      <c r="B6896">
        <v>2014</v>
      </c>
      <c r="C6896" t="b">
        <v>0</v>
      </c>
      <c r="D6896">
        <v>16</v>
      </c>
      <c r="E6896" t="s">
        <v>4590</v>
      </c>
      <c r="F6896" t="s">
        <v>4803</v>
      </c>
      <c r="G6896" t="s">
        <v>4590</v>
      </c>
    </row>
    <row r="6897" spans="1:7">
      <c r="A6897" t="s">
        <v>336</v>
      </c>
      <c r="B6897">
        <v>2014</v>
      </c>
      <c r="C6897" t="b">
        <v>0</v>
      </c>
      <c r="D6897">
        <v>17</v>
      </c>
      <c r="E6897" t="s">
        <v>4590</v>
      </c>
      <c r="F6897" t="s">
        <v>4804</v>
      </c>
      <c r="G6897" t="s">
        <v>4590</v>
      </c>
    </row>
    <row r="6898" spans="1:7">
      <c r="A6898" t="s">
        <v>336</v>
      </c>
      <c r="B6898">
        <v>2014</v>
      </c>
      <c r="C6898" t="b">
        <v>0</v>
      </c>
      <c r="D6898">
        <v>18</v>
      </c>
      <c r="E6898" t="s">
        <v>4590</v>
      </c>
      <c r="F6898" t="s">
        <v>4805</v>
      </c>
      <c r="G6898" t="s">
        <v>4590</v>
      </c>
    </row>
    <row r="6899" spans="1:7">
      <c r="A6899" t="s">
        <v>336</v>
      </c>
      <c r="B6899">
        <v>2014</v>
      </c>
      <c r="C6899" t="b">
        <v>0</v>
      </c>
      <c r="D6899">
        <v>19</v>
      </c>
      <c r="E6899" t="s">
        <v>4590</v>
      </c>
      <c r="F6899" t="s">
        <v>4806</v>
      </c>
      <c r="G6899" t="s">
        <v>4590</v>
      </c>
    </row>
    <row r="6900" spans="1:7">
      <c r="A6900" t="s">
        <v>336</v>
      </c>
      <c r="B6900">
        <v>2014</v>
      </c>
      <c r="C6900" t="b">
        <v>0</v>
      </c>
      <c r="D6900">
        <v>20</v>
      </c>
      <c r="E6900" t="s">
        <v>4590</v>
      </c>
      <c r="F6900" t="s">
        <v>4807</v>
      </c>
      <c r="G6900" t="s">
        <v>4590</v>
      </c>
    </row>
    <row r="6901" spans="1:7">
      <c r="A6901" t="s">
        <v>336</v>
      </c>
      <c r="B6901">
        <v>2014</v>
      </c>
      <c r="C6901" t="b">
        <v>0</v>
      </c>
      <c r="D6901">
        <v>21</v>
      </c>
      <c r="E6901" t="s">
        <v>4590</v>
      </c>
      <c r="F6901" t="s">
        <v>4807</v>
      </c>
      <c r="G6901" t="s">
        <v>4590</v>
      </c>
    </row>
    <row r="6902" spans="1:7">
      <c r="A6902" t="s">
        <v>336</v>
      </c>
      <c r="B6902">
        <v>2014</v>
      </c>
      <c r="C6902" t="b">
        <v>0</v>
      </c>
      <c r="D6902">
        <v>22</v>
      </c>
      <c r="E6902" t="s">
        <v>4590</v>
      </c>
      <c r="F6902" t="s">
        <v>4808</v>
      </c>
      <c r="G6902" t="s">
        <v>4590</v>
      </c>
    </row>
    <row r="6903" spans="1:7">
      <c r="A6903" t="s">
        <v>336</v>
      </c>
      <c r="B6903">
        <v>2014</v>
      </c>
      <c r="C6903" t="b">
        <v>0</v>
      </c>
      <c r="D6903">
        <v>23</v>
      </c>
      <c r="E6903" t="s">
        <v>4590</v>
      </c>
      <c r="F6903" t="s">
        <v>4809</v>
      </c>
      <c r="G6903" t="s">
        <v>4590</v>
      </c>
    </row>
    <row r="6904" spans="1:7">
      <c r="A6904" t="s">
        <v>336</v>
      </c>
      <c r="B6904">
        <v>2014</v>
      </c>
      <c r="C6904" t="b">
        <v>0</v>
      </c>
      <c r="D6904">
        <v>24</v>
      </c>
      <c r="E6904" t="s">
        <v>4590</v>
      </c>
      <c r="G6904" t="s">
        <v>4590</v>
      </c>
    </row>
    <row r="6905" spans="1:7">
      <c r="A6905" t="s">
        <v>336</v>
      </c>
      <c r="B6905">
        <v>2014</v>
      </c>
      <c r="C6905" t="b">
        <v>0</v>
      </c>
      <c r="D6905">
        <v>25</v>
      </c>
      <c r="E6905" t="s">
        <v>4590</v>
      </c>
      <c r="G6905" t="s">
        <v>4590</v>
      </c>
    </row>
    <row r="6906" spans="1:7">
      <c r="A6906" t="s">
        <v>336</v>
      </c>
      <c r="B6906">
        <v>2014</v>
      </c>
      <c r="C6906" t="b">
        <v>0</v>
      </c>
      <c r="D6906">
        <v>26</v>
      </c>
      <c r="E6906" t="s">
        <v>4590</v>
      </c>
      <c r="F6906" t="s">
        <v>4810</v>
      </c>
      <c r="G6906" t="s">
        <v>4590</v>
      </c>
    </row>
    <row r="6907" spans="1:7">
      <c r="A6907" t="s">
        <v>336</v>
      </c>
      <c r="B6907">
        <v>2014</v>
      </c>
      <c r="C6907" t="b">
        <v>0</v>
      </c>
      <c r="D6907">
        <v>27</v>
      </c>
      <c r="E6907" t="s">
        <v>4590</v>
      </c>
      <c r="F6907" t="s">
        <v>8250</v>
      </c>
      <c r="G6907" t="s">
        <v>4590</v>
      </c>
    </row>
    <row r="6908" spans="1:7">
      <c r="A6908" t="s">
        <v>336</v>
      </c>
      <c r="B6908">
        <v>2014</v>
      </c>
      <c r="C6908" t="b">
        <v>0</v>
      </c>
      <c r="D6908">
        <v>28</v>
      </c>
      <c r="E6908" t="s">
        <v>4590</v>
      </c>
      <c r="F6908" t="s">
        <v>8251</v>
      </c>
      <c r="G6908" t="s">
        <v>4590</v>
      </c>
    </row>
    <row r="6909" spans="1:7">
      <c r="A6909" t="s">
        <v>336</v>
      </c>
      <c r="B6909">
        <v>2014</v>
      </c>
      <c r="C6909" t="b">
        <v>0</v>
      </c>
      <c r="D6909">
        <v>29</v>
      </c>
      <c r="E6909" t="s">
        <v>4590</v>
      </c>
      <c r="G6909" t="s">
        <v>4590</v>
      </c>
    </row>
    <row r="6910" spans="1:7">
      <c r="A6910" t="s">
        <v>336</v>
      </c>
      <c r="B6910">
        <v>2014</v>
      </c>
      <c r="C6910" t="b">
        <v>0</v>
      </c>
      <c r="D6910">
        <v>30</v>
      </c>
      <c r="E6910" t="s">
        <v>4590</v>
      </c>
      <c r="G6910" t="s">
        <v>4590</v>
      </c>
    </row>
    <row r="6911" spans="1:7">
      <c r="A6911" t="s">
        <v>336</v>
      </c>
      <c r="B6911">
        <v>2014</v>
      </c>
      <c r="C6911" t="b">
        <v>0</v>
      </c>
      <c r="D6911">
        <v>31</v>
      </c>
      <c r="E6911" t="s">
        <v>4590</v>
      </c>
      <c r="G6911" t="s">
        <v>4590</v>
      </c>
    </row>
    <row r="6912" spans="1:7">
      <c r="A6912" t="s">
        <v>336</v>
      </c>
      <c r="B6912">
        <v>2014</v>
      </c>
      <c r="C6912" t="b">
        <v>0</v>
      </c>
      <c r="D6912">
        <v>32</v>
      </c>
      <c r="E6912" t="s">
        <v>4590</v>
      </c>
      <c r="G6912" t="s">
        <v>4590</v>
      </c>
    </row>
    <row r="6913" spans="1:7">
      <c r="A6913" t="s">
        <v>336</v>
      </c>
      <c r="B6913">
        <v>2014</v>
      </c>
      <c r="C6913" t="b">
        <v>0</v>
      </c>
      <c r="D6913">
        <v>33</v>
      </c>
      <c r="E6913" t="s">
        <v>4590</v>
      </c>
      <c r="F6913" t="s">
        <v>4811</v>
      </c>
      <c r="G6913" t="s">
        <v>4590</v>
      </c>
    </row>
    <row r="6914" spans="1:7">
      <c r="A6914" t="s">
        <v>336</v>
      </c>
      <c r="B6914">
        <v>2014</v>
      </c>
      <c r="C6914" t="b">
        <v>0</v>
      </c>
      <c r="D6914">
        <v>34</v>
      </c>
      <c r="E6914" t="s">
        <v>4590</v>
      </c>
      <c r="G6914" t="s">
        <v>4590</v>
      </c>
    </row>
    <row r="6915" spans="1:7">
      <c r="A6915" t="s">
        <v>336</v>
      </c>
      <c r="B6915">
        <v>2014</v>
      </c>
      <c r="C6915" t="b">
        <v>0</v>
      </c>
      <c r="D6915">
        <v>35</v>
      </c>
      <c r="E6915" t="s">
        <v>4590</v>
      </c>
      <c r="G6915" t="s">
        <v>4590</v>
      </c>
    </row>
    <row r="6916" spans="1:7">
      <c r="A6916" t="s">
        <v>336</v>
      </c>
      <c r="B6916">
        <v>2014</v>
      </c>
      <c r="C6916" t="b">
        <v>0</v>
      </c>
      <c r="D6916">
        <v>36</v>
      </c>
      <c r="E6916" t="s">
        <v>4590</v>
      </c>
      <c r="G6916" t="s">
        <v>4590</v>
      </c>
    </row>
    <row r="6917" spans="1:7">
      <c r="A6917" t="s">
        <v>336</v>
      </c>
      <c r="B6917">
        <v>2014</v>
      </c>
      <c r="C6917" t="b">
        <v>0</v>
      </c>
      <c r="D6917">
        <v>37</v>
      </c>
      <c r="E6917" t="s">
        <v>4590</v>
      </c>
      <c r="G6917" t="s">
        <v>4590</v>
      </c>
    </row>
    <row r="6918" spans="1:7">
      <c r="A6918" t="s">
        <v>336</v>
      </c>
      <c r="B6918">
        <v>2014</v>
      </c>
      <c r="C6918" t="b">
        <v>0</v>
      </c>
      <c r="D6918">
        <v>38</v>
      </c>
      <c r="E6918" t="s">
        <v>4590</v>
      </c>
      <c r="G6918" t="s">
        <v>4590</v>
      </c>
    </row>
    <row r="6919" spans="1:7">
      <c r="A6919" t="s">
        <v>336</v>
      </c>
      <c r="B6919">
        <v>2014</v>
      </c>
      <c r="C6919" t="b">
        <v>0</v>
      </c>
      <c r="D6919">
        <v>39</v>
      </c>
      <c r="E6919" t="s">
        <v>4590</v>
      </c>
      <c r="G6919" t="s">
        <v>4590</v>
      </c>
    </row>
    <row r="6920" spans="1:7">
      <c r="A6920" t="s">
        <v>336</v>
      </c>
      <c r="B6920">
        <v>2014</v>
      </c>
      <c r="C6920" t="b">
        <v>0</v>
      </c>
      <c r="D6920">
        <v>40</v>
      </c>
      <c r="E6920" t="s">
        <v>4590</v>
      </c>
      <c r="F6920" t="s">
        <v>4812</v>
      </c>
      <c r="G6920" t="s">
        <v>4590</v>
      </c>
    </row>
    <row r="6921" spans="1:7">
      <c r="A6921" t="s">
        <v>336</v>
      </c>
      <c r="B6921">
        <v>2014</v>
      </c>
      <c r="C6921" t="b">
        <v>0</v>
      </c>
      <c r="D6921">
        <v>41</v>
      </c>
      <c r="E6921" t="s">
        <v>4590</v>
      </c>
      <c r="G6921" t="s">
        <v>4590</v>
      </c>
    </row>
    <row r="6922" spans="1:7">
      <c r="A6922" t="s">
        <v>336</v>
      </c>
      <c r="B6922">
        <v>2014</v>
      </c>
      <c r="C6922" t="b">
        <v>0</v>
      </c>
      <c r="D6922">
        <v>42</v>
      </c>
      <c r="E6922" t="s">
        <v>4590</v>
      </c>
      <c r="F6922" t="s">
        <v>4813</v>
      </c>
      <c r="G6922" t="s">
        <v>4590</v>
      </c>
    </row>
    <row r="6923" spans="1:7">
      <c r="A6923" t="s">
        <v>336</v>
      </c>
      <c r="B6923">
        <v>2014</v>
      </c>
      <c r="C6923" t="b">
        <v>0</v>
      </c>
      <c r="D6923">
        <v>43</v>
      </c>
      <c r="E6923" t="s">
        <v>4590</v>
      </c>
      <c r="F6923" t="s">
        <v>8252</v>
      </c>
      <c r="G6923" t="s">
        <v>4590</v>
      </c>
    </row>
    <row r="6924" spans="1:7">
      <c r="A6924" t="s">
        <v>336</v>
      </c>
      <c r="B6924">
        <v>2014</v>
      </c>
      <c r="C6924" t="b">
        <v>0</v>
      </c>
      <c r="D6924">
        <v>44</v>
      </c>
      <c r="E6924" t="s">
        <v>4590</v>
      </c>
      <c r="F6924" t="s">
        <v>4814</v>
      </c>
      <c r="G6924" t="s">
        <v>4590</v>
      </c>
    </row>
    <row r="6925" spans="1:7">
      <c r="A6925" t="s">
        <v>336</v>
      </c>
      <c r="B6925">
        <v>2014</v>
      </c>
      <c r="C6925" t="b">
        <v>0</v>
      </c>
      <c r="D6925">
        <v>45</v>
      </c>
      <c r="E6925" t="s">
        <v>4590</v>
      </c>
      <c r="F6925" t="s">
        <v>4815</v>
      </c>
      <c r="G6925" t="s">
        <v>4590</v>
      </c>
    </row>
    <row r="6926" spans="1:7">
      <c r="A6926" t="s">
        <v>336</v>
      </c>
      <c r="B6926">
        <v>2014</v>
      </c>
      <c r="C6926" t="b">
        <v>0</v>
      </c>
      <c r="D6926">
        <v>46</v>
      </c>
      <c r="E6926" t="s">
        <v>4590</v>
      </c>
      <c r="F6926" t="s">
        <v>4816</v>
      </c>
      <c r="G6926" t="s">
        <v>4590</v>
      </c>
    </row>
    <row r="6927" spans="1:7">
      <c r="A6927" t="s">
        <v>336</v>
      </c>
      <c r="B6927">
        <v>2014</v>
      </c>
      <c r="C6927" t="b">
        <v>0</v>
      </c>
      <c r="D6927">
        <v>47</v>
      </c>
      <c r="E6927" t="s">
        <v>4590</v>
      </c>
      <c r="G6927" t="s">
        <v>4590</v>
      </c>
    </row>
    <row r="6928" spans="1:7">
      <c r="A6928" t="s">
        <v>336</v>
      </c>
      <c r="B6928">
        <v>2014</v>
      </c>
      <c r="C6928" t="b">
        <v>0</v>
      </c>
      <c r="D6928">
        <v>48</v>
      </c>
      <c r="E6928" t="s">
        <v>4590</v>
      </c>
      <c r="F6928" t="s">
        <v>4817</v>
      </c>
      <c r="G6928" t="s">
        <v>4590</v>
      </c>
    </row>
    <row r="6929" spans="1:7">
      <c r="A6929" t="s">
        <v>336</v>
      </c>
      <c r="B6929">
        <v>2014</v>
      </c>
      <c r="C6929" t="b">
        <v>0</v>
      </c>
      <c r="D6929">
        <v>49</v>
      </c>
      <c r="E6929" t="s">
        <v>4590</v>
      </c>
      <c r="F6929" t="s">
        <v>4818</v>
      </c>
      <c r="G6929" t="s">
        <v>4590</v>
      </c>
    </row>
    <row r="6930" spans="1:7">
      <c r="A6930" t="s">
        <v>336</v>
      </c>
      <c r="B6930">
        <v>2014</v>
      </c>
      <c r="C6930" t="b">
        <v>0</v>
      </c>
      <c r="D6930">
        <v>50</v>
      </c>
      <c r="E6930" t="s">
        <v>4590</v>
      </c>
      <c r="G6930" t="s">
        <v>4590</v>
      </c>
    </row>
    <row r="6931" spans="1:7">
      <c r="A6931" t="s">
        <v>336</v>
      </c>
      <c r="B6931">
        <v>2014</v>
      </c>
      <c r="C6931" t="b">
        <v>0</v>
      </c>
      <c r="D6931">
        <v>51</v>
      </c>
      <c r="E6931" t="s">
        <v>4590</v>
      </c>
      <c r="G6931" t="s">
        <v>4590</v>
      </c>
    </row>
    <row r="6932" spans="1:7">
      <c r="A6932" t="s">
        <v>336</v>
      </c>
      <c r="B6932">
        <v>2014</v>
      </c>
      <c r="C6932" t="b">
        <v>0</v>
      </c>
      <c r="D6932">
        <v>52</v>
      </c>
      <c r="E6932" t="s">
        <v>4590</v>
      </c>
      <c r="G6932" t="s">
        <v>4590</v>
      </c>
    </row>
    <row r="6933" spans="1:7">
      <c r="A6933" t="s">
        <v>336</v>
      </c>
      <c r="B6933">
        <v>2014</v>
      </c>
      <c r="C6933" t="b">
        <v>0</v>
      </c>
      <c r="D6933">
        <v>53</v>
      </c>
      <c r="E6933" t="s">
        <v>4590</v>
      </c>
      <c r="G6933" t="s">
        <v>4590</v>
      </c>
    </row>
    <row r="6934" spans="1:7">
      <c r="A6934" t="s">
        <v>336</v>
      </c>
      <c r="B6934">
        <v>2014</v>
      </c>
      <c r="C6934" t="b">
        <v>0</v>
      </c>
      <c r="D6934">
        <v>54</v>
      </c>
      <c r="E6934" t="s">
        <v>4590</v>
      </c>
      <c r="G6934" t="s">
        <v>4590</v>
      </c>
    </row>
    <row r="6935" spans="1:7">
      <c r="A6935" t="s">
        <v>336</v>
      </c>
      <c r="B6935">
        <v>2014</v>
      </c>
      <c r="C6935" t="b">
        <v>0</v>
      </c>
      <c r="D6935">
        <v>55</v>
      </c>
      <c r="E6935" t="s">
        <v>4590</v>
      </c>
      <c r="G6935" t="s">
        <v>4590</v>
      </c>
    </row>
    <row r="6936" spans="1:7">
      <c r="A6936" t="s">
        <v>336</v>
      </c>
      <c r="B6936">
        <v>2014</v>
      </c>
      <c r="C6936" t="b">
        <v>0</v>
      </c>
      <c r="D6936">
        <v>56</v>
      </c>
      <c r="E6936" t="s">
        <v>4590</v>
      </c>
      <c r="G6936" t="s">
        <v>4590</v>
      </c>
    </row>
    <row r="6937" spans="1:7">
      <c r="A6937" t="s">
        <v>336</v>
      </c>
      <c r="B6937">
        <v>2014</v>
      </c>
      <c r="C6937" t="b">
        <v>0</v>
      </c>
      <c r="D6937">
        <v>57</v>
      </c>
      <c r="E6937" t="s">
        <v>4590</v>
      </c>
      <c r="F6937" t="s">
        <v>8253</v>
      </c>
      <c r="G6937" t="s">
        <v>4590</v>
      </c>
    </row>
    <row r="6938" spans="1:7">
      <c r="A6938" t="s">
        <v>336</v>
      </c>
      <c r="B6938">
        <v>2014</v>
      </c>
      <c r="C6938" t="b">
        <v>0</v>
      </c>
      <c r="D6938">
        <v>58</v>
      </c>
      <c r="E6938" t="s">
        <v>4590</v>
      </c>
      <c r="G6938" t="s">
        <v>4590</v>
      </c>
    </row>
    <row r="6939" spans="1:7">
      <c r="A6939" t="s">
        <v>336</v>
      </c>
      <c r="B6939">
        <v>2014</v>
      </c>
      <c r="C6939" t="b">
        <v>0</v>
      </c>
      <c r="D6939">
        <v>59</v>
      </c>
      <c r="E6939" t="s">
        <v>4590</v>
      </c>
      <c r="G6939" t="s">
        <v>4590</v>
      </c>
    </row>
    <row r="6940" spans="1:7">
      <c r="A6940" t="s">
        <v>336</v>
      </c>
      <c r="B6940">
        <v>2014</v>
      </c>
      <c r="C6940" t="b">
        <v>0</v>
      </c>
      <c r="D6940">
        <v>60</v>
      </c>
      <c r="E6940" t="s">
        <v>4590</v>
      </c>
      <c r="G6940" t="s">
        <v>4590</v>
      </c>
    </row>
    <row r="6941" spans="1:7">
      <c r="A6941" t="s">
        <v>336</v>
      </c>
      <c r="B6941">
        <v>2014</v>
      </c>
      <c r="C6941" t="b">
        <v>0</v>
      </c>
      <c r="D6941">
        <v>61</v>
      </c>
      <c r="E6941" t="s">
        <v>4590</v>
      </c>
      <c r="G6941" t="s">
        <v>4590</v>
      </c>
    </row>
    <row r="6942" spans="1:7">
      <c r="A6942" t="s">
        <v>336</v>
      </c>
      <c r="B6942">
        <v>2014</v>
      </c>
      <c r="C6942" t="b">
        <v>0</v>
      </c>
      <c r="D6942">
        <v>62</v>
      </c>
      <c r="E6942" t="s">
        <v>4590</v>
      </c>
      <c r="G6942" t="s">
        <v>4590</v>
      </c>
    </row>
    <row r="6943" spans="1:7">
      <c r="A6943" t="s">
        <v>336</v>
      </c>
      <c r="B6943">
        <v>2014</v>
      </c>
      <c r="C6943" t="b">
        <v>0</v>
      </c>
      <c r="D6943">
        <v>63</v>
      </c>
      <c r="E6943" t="s">
        <v>4590</v>
      </c>
      <c r="G6943" t="s">
        <v>4590</v>
      </c>
    </row>
    <row r="6944" spans="1:7">
      <c r="A6944" t="s">
        <v>336</v>
      </c>
      <c r="B6944">
        <v>2014</v>
      </c>
      <c r="C6944" t="b">
        <v>0</v>
      </c>
      <c r="D6944">
        <v>64</v>
      </c>
      <c r="E6944" t="s">
        <v>4590</v>
      </c>
      <c r="G6944" t="s">
        <v>4590</v>
      </c>
    </row>
    <row r="6945" spans="1:7">
      <c r="A6945" t="s">
        <v>336</v>
      </c>
      <c r="B6945">
        <v>2014</v>
      </c>
      <c r="C6945" t="b">
        <v>0</v>
      </c>
      <c r="D6945">
        <v>65</v>
      </c>
      <c r="E6945" t="s">
        <v>4590</v>
      </c>
      <c r="G6945" t="s">
        <v>4590</v>
      </c>
    </row>
    <row r="6946" spans="1:7">
      <c r="A6946" t="s">
        <v>336</v>
      </c>
      <c r="B6946">
        <v>2014</v>
      </c>
      <c r="C6946" t="b">
        <v>0</v>
      </c>
      <c r="D6946">
        <v>66</v>
      </c>
      <c r="E6946" t="s">
        <v>4590</v>
      </c>
      <c r="G6946" t="s">
        <v>4590</v>
      </c>
    </row>
    <row r="6947" spans="1:7">
      <c r="A6947" t="s">
        <v>336</v>
      </c>
      <c r="B6947">
        <v>2014</v>
      </c>
      <c r="C6947" t="b">
        <v>0</v>
      </c>
      <c r="D6947">
        <v>67</v>
      </c>
      <c r="E6947" t="s">
        <v>4590</v>
      </c>
      <c r="G6947" t="s">
        <v>4590</v>
      </c>
    </row>
    <row r="6948" spans="1:7">
      <c r="A6948" t="s">
        <v>336</v>
      </c>
      <c r="B6948">
        <v>2014</v>
      </c>
      <c r="C6948" t="b">
        <v>0</v>
      </c>
      <c r="D6948">
        <v>68</v>
      </c>
      <c r="E6948" t="s">
        <v>4590</v>
      </c>
      <c r="G6948" t="s">
        <v>4590</v>
      </c>
    </row>
    <row r="6949" spans="1:7">
      <c r="A6949" t="s">
        <v>336</v>
      </c>
      <c r="B6949">
        <v>2014</v>
      </c>
      <c r="C6949" t="b">
        <v>0</v>
      </c>
      <c r="D6949">
        <v>69</v>
      </c>
      <c r="E6949" t="s">
        <v>4590</v>
      </c>
      <c r="G6949" t="s">
        <v>4590</v>
      </c>
    </row>
    <row r="6950" spans="1:7">
      <c r="A6950" t="s">
        <v>336</v>
      </c>
      <c r="B6950">
        <v>2014</v>
      </c>
      <c r="C6950" t="b">
        <v>0</v>
      </c>
      <c r="D6950">
        <v>70</v>
      </c>
      <c r="E6950" t="s">
        <v>4590</v>
      </c>
      <c r="G6950" t="s">
        <v>4590</v>
      </c>
    </row>
    <row r="6951" spans="1:7">
      <c r="A6951" t="s">
        <v>336</v>
      </c>
      <c r="B6951">
        <v>2014</v>
      </c>
      <c r="C6951" t="b">
        <v>0</v>
      </c>
      <c r="D6951">
        <v>71</v>
      </c>
      <c r="E6951" t="s">
        <v>4590</v>
      </c>
      <c r="G6951" t="s">
        <v>4590</v>
      </c>
    </row>
    <row r="6952" spans="1:7">
      <c r="A6952" t="s">
        <v>336</v>
      </c>
      <c r="B6952">
        <v>2014</v>
      </c>
      <c r="C6952" t="b">
        <v>0</v>
      </c>
      <c r="D6952">
        <v>72</v>
      </c>
      <c r="E6952" t="s">
        <v>4590</v>
      </c>
      <c r="G6952" t="s">
        <v>4590</v>
      </c>
    </row>
    <row r="6953" spans="1:7">
      <c r="A6953" t="s">
        <v>336</v>
      </c>
      <c r="B6953">
        <v>2014</v>
      </c>
      <c r="C6953" t="b">
        <v>0</v>
      </c>
      <c r="D6953">
        <v>73</v>
      </c>
      <c r="E6953" t="s">
        <v>4590</v>
      </c>
      <c r="G6953" t="s">
        <v>4590</v>
      </c>
    </row>
    <row r="6954" spans="1:7">
      <c r="A6954" t="s">
        <v>336</v>
      </c>
      <c r="B6954">
        <v>2015</v>
      </c>
      <c r="C6954" t="b">
        <v>0</v>
      </c>
      <c r="D6954">
        <v>1</v>
      </c>
      <c r="E6954" t="s">
        <v>4590</v>
      </c>
      <c r="F6954" t="s">
        <v>8254</v>
      </c>
      <c r="G6954" t="s">
        <v>4590</v>
      </c>
    </row>
    <row r="6955" spans="1:7">
      <c r="A6955" t="s">
        <v>336</v>
      </c>
      <c r="B6955">
        <v>2015</v>
      </c>
      <c r="C6955" t="b">
        <v>0</v>
      </c>
      <c r="D6955">
        <v>2</v>
      </c>
      <c r="E6955" t="s">
        <v>4590</v>
      </c>
      <c r="G6955" t="s">
        <v>4590</v>
      </c>
    </row>
    <row r="6956" spans="1:7">
      <c r="A6956" t="s">
        <v>336</v>
      </c>
      <c r="B6956">
        <v>2015</v>
      </c>
      <c r="C6956" t="b">
        <v>0</v>
      </c>
      <c r="D6956">
        <v>3</v>
      </c>
      <c r="E6956" t="s">
        <v>4590</v>
      </c>
      <c r="G6956" t="s">
        <v>4590</v>
      </c>
    </row>
    <row r="6957" spans="1:7">
      <c r="A6957" t="s">
        <v>336</v>
      </c>
      <c r="B6957">
        <v>2015</v>
      </c>
      <c r="C6957" t="b">
        <v>0</v>
      </c>
      <c r="D6957">
        <v>4</v>
      </c>
      <c r="E6957" t="s">
        <v>4590</v>
      </c>
      <c r="G6957" t="s">
        <v>4590</v>
      </c>
    </row>
    <row r="6958" spans="1:7">
      <c r="A6958" t="s">
        <v>336</v>
      </c>
      <c r="B6958">
        <v>2015</v>
      </c>
      <c r="C6958" t="b">
        <v>0</v>
      </c>
      <c r="D6958">
        <v>5</v>
      </c>
      <c r="E6958" t="s">
        <v>4590</v>
      </c>
      <c r="G6958" t="s">
        <v>4590</v>
      </c>
    </row>
    <row r="6959" spans="1:7">
      <c r="A6959" t="s">
        <v>336</v>
      </c>
      <c r="B6959">
        <v>2015</v>
      </c>
      <c r="C6959" t="b">
        <v>0</v>
      </c>
      <c r="D6959">
        <v>6</v>
      </c>
      <c r="E6959" t="s">
        <v>4590</v>
      </c>
      <c r="G6959" t="s">
        <v>4590</v>
      </c>
    </row>
    <row r="6960" spans="1:7">
      <c r="A6960" t="s">
        <v>336</v>
      </c>
      <c r="B6960">
        <v>2015</v>
      </c>
      <c r="C6960" t="b">
        <v>0</v>
      </c>
      <c r="D6960">
        <v>7</v>
      </c>
      <c r="E6960" t="s">
        <v>4590</v>
      </c>
      <c r="G6960" t="s">
        <v>4590</v>
      </c>
    </row>
    <row r="6961" spans="1:7">
      <c r="A6961" t="s">
        <v>336</v>
      </c>
      <c r="B6961">
        <v>2015</v>
      </c>
      <c r="C6961" t="b">
        <v>0</v>
      </c>
      <c r="D6961">
        <v>8</v>
      </c>
      <c r="E6961" t="s">
        <v>4590</v>
      </c>
      <c r="G6961" t="s">
        <v>4590</v>
      </c>
    </row>
    <row r="6962" spans="1:7">
      <c r="A6962" t="s">
        <v>336</v>
      </c>
      <c r="B6962">
        <v>2015</v>
      </c>
      <c r="C6962" t="b">
        <v>0</v>
      </c>
      <c r="D6962">
        <v>9</v>
      </c>
      <c r="E6962" t="s">
        <v>4590</v>
      </c>
      <c r="G6962" t="s">
        <v>4590</v>
      </c>
    </row>
    <row r="6963" spans="1:7">
      <c r="A6963" t="s">
        <v>336</v>
      </c>
      <c r="B6963">
        <v>2015</v>
      </c>
      <c r="C6963" t="b">
        <v>0</v>
      </c>
      <c r="D6963">
        <v>10</v>
      </c>
      <c r="E6963" t="s">
        <v>4590</v>
      </c>
      <c r="G6963" t="s">
        <v>4590</v>
      </c>
    </row>
    <row r="6964" spans="1:7">
      <c r="A6964" t="s">
        <v>336</v>
      </c>
      <c r="B6964">
        <v>2015</v>
      </c>
      <c r="C6964" t="b">
        <v>0</v>
      </c>
      <c r="D6964">
        <v>11</v>
      </c>
      <c r="E6964" t="s">
        <v>4590</v>
      </c>
      <c r="G6964" t="s">
        <v>4590</v>
      </c>
    </row>
    <row r="6965" spans="1:7">
      <c r="A6965" t="s">
        <v>336</v>
      </c>
      <c r="B6965">
        <v>2015</v>
      </c>
      <c r="C6965" t="b">
        <v>0</v>
      </c>
      <c r="D6965">
        <v>12</v>
      </c>
      <c r="E6965" t="s">
        <v>4590</v>
      </c>
      <c r="G6965" t="s">
        <v>4590</v>
      </c>
    </row>
    <row r="6966" spans="1:7">
      <c r="A6966" t="s">
        <v>336</v>
      </c>
      <c r="B6966">
        <v>2015</v>
      </c>
      <c r="C6966" t="b">
        <v>0</v>
      </c>
      <c r="D6966">
        <v>13</v>
      </c>
      <c r="E6966" t="s">
        <v>4590</v>
      </c>
      <c r="G6966" t="s">
        <v>4590</v>
      </c>
    </row>
    <row r="6967" spans="1:7">
      <c r="A6967" t="s">
        <v>336</v>
      </c>
      <c r="B6967">
        <v>2015</v>
      </c>
      <c r="C6967" t="b">
        <v>0</v>
      </c>
      <c r="D6967">
        <v>14</v>
      </c>
      <c r="E6967" t="s">
        <v>4590</v>
      </c>
      <c r="G6967" t="s">
        <v>4590</v>
      </c>
    </row>
    <row r="6968" spans="1:7">
      <c r="A6968" t="s">
        <v>336</v>
      </c>
      <c r="B6968">
        <v>2015</v>
      </c>
      <c r="C6968" t="b">
        <v>0</v>
      </c>
      <c r="D6968">
        <v>15</v>
      </c>
      <c r="E6968" t="s">
        <v>4590</v>
      </c>
      <c r="F6968" t="s">
        <v>8255</v>
      </c>
      <c r="G6968" t="s">
        <v>4590</v>
      </c>
    </row>
    <row r="6969" spans="1:7">
      <c r="A6969" t="s">
        <v>336</v>
      </c>
      <c r="B6969">
        <v>2015</v>
      </c>
      <c r="C6969" t="b">
        <v>0</v>
      </c>
      <c r="D6969">
        <v>16</v>
      </c>
      <c r="E6969" t="s">
        <v>4590</v>
      </c>
      <c r="F6969" t="s">
        <v>4803</v>
      </c>
      <c r="G6969" t="s">
        <v>4590</v>
      </c>
    </row>
    <row r="6970" spans="1:7">
      <c r="A6970" t="s">
        <v>336</v>
      </c>
      <c r="B6970">
        <v>2015</v>
      </c>
      <c r="C6970" t="b">
        <v>0</v>
      </c>
      <c r="D6970">
        <v>17</v>
      </c>
      <c r="E6970" t="s">
        <v>4590</v>
      </c>
      <c r="F6970" t="s">
        <v>8256</v>
      </c>
      <c r="G6970" t="s">
        <v>4590</v>
      </c>
    </row>
    <row r="6971" spans="1:7">
      <c r="A6971" t="s">
        <v>336</v>
      </c>
      <c r="B6971">
        <v>2015</v>
      </c>
      <c r="C6971" t="b">
        <v>0</v>
      </c>
      <c r="D6971">
        <v>18</v>
      </c>
      <c r="E6971" t="s">
        <v>4590</v>
      </c>
      <c r="F6971" t="s">
        <v>4805</v>
      </c>
      <c r="G6971" t="s">
        <v>4590</v>
      </c>
    </row>
    <row r="6972" spans="1:7">
      <c r="A6972" t="s">
        <v>336</v>
      </c>
      <c r="B6972">
        <v>2015</v>
      </c>
      <c r="C6972" t="b">
        <v>0</v>
      </c>
      <c r="D6972">
        <v>19</v>
      </c>
      <c r="E6972" t="s">
        <v>4590</v>
      </c>
      <c r="F6972" t="s">
        <v>4806</v>
      </c>
      <c r="G6972" t="s">
        <v>4590</v>
      </c>
    </row>
    <row r="6973" spans="1:7">
      <c r="A6973" t="s">
        <v>336</v>
      </c>
      <c r="B6973">
        <v>2015</v>
      </c>
      <c r="C6973" t="b">
        <v>0</v>
      </c>
      <c r="D6973">
        <v>20</v>
      </c>
      <c r="E6973" t="s">
        <v>4590</v>
      </c>
      <c r="F6973" t="s">
        <v>8257</v>
      </c>
      <c r="G6973" t="s">
        <v>4590</v>
      </c>
    </row>
    <row r="6974" spans="1:7">
      <c r="A6974" t="s">
        <v>336</v>
      </c>
      <c r="B6974">
        <v>2015</v>
      </c>
      <c r="C6974" t="b">
        <v>0</v>
      </c>
      <c r="D6974">
        <v>21</v>
      </c>
      <c r="E6974" t="s">
        <v>4590</v>
      </c>
      <c r="F6974" t="s">
        <v>8258</v>
      </c>
      <c r="G6974" t="s">
        <v>4590</v>
      </c>
    </row>
    <row r="6975" spans="1:7">
      <c r="A6975" t="s">
        <v>336</v>
      </c>
      <c r="B6975">
        <v>2015</v>
      </c>
      <c r="C6975" t="b">
        <v>0</v>
      </c>
      <c r="D6975">
        <v>22</v>
      </c>
      <c r="E6975" t="s">
        <v>4590</v>
      </c>
      <c r="F6975" t="s">
        <v>8259</v>
      </c>
      <c r="G6975" t="s">
        <v>4590</v>
      </c>
    </row>
    <row r="6976" spans="1:7">
      <c r="A6976" t="s">
        <v>336</v>
      </c>
      <c r="B6976">
        <v>2015</v>
      </c>
      <c r="C6976" t="b">
        <v>0</v>
      </c>
      <c r="D6976">
        <v>23</v>
      </c>
      <c r="E6976" t="s">
        <v>4590</v>
      </c>
      <c r="F6976" t="s">
        <v>8260</v>
      </c>
      <c r="G6976" t="s">
        <v>4590</v>
      </c>
    </row>
    <row r="6977" spans="1:7">
      <c r="A6977" t="s">
        <v>336</v>
      </c>
      <c r="B6977">
        <v>2015</v>
      </c>
      <c r="C6977" t="b">
        <v>0</v>
      </c>
      <c r="D6977">
        <v>24</v>
      </c>
      <c r="E6977" t="s">
        <v>4590</v>
      </c>
      <c r="G6977" t="s">
        <v>4590</v>
      </c>
    </row>
    <row r="6978" spans="1:7">
      <c r="A6978" t="s">
        <v>336</v>
      </c>
      <c r="B6978">
        <v>2015</v>
      </c>
      <c r="C6978" t="b">
        <v>0</v>
      </c>
      <c r="D6978">
        <v>25</v>
      </c>
      <c r="E6978" t="s">
        <v>4590</v>
      </c>
      <c r="G6978" t="s">
        <v>4590</v>
      </c>
    </row>
    <row r="6979" spans="1:7">
      <c r="A6979" t="s">
        <v>336</v>
      </c>
      <c r="B6979">
        <v>2015</v>
      </c>
      <c r="C6979" t="b">
        <v>0</v>
      </c>
      <c r="D6979">
        <v>26</v>
      </c>
      <c r="E6979" t="s">
        <v>4590</v>
      </c>
      <c r="F6979" t="s">
        <v>4810</v>
      </c>
      <c r="G6979" t="s">
        <v>4590</v>
      </c>
    </row>
    <row r="6980" spans="1:7">
      <c r="A6980" t="s">
        <v>336</v>
      </c>
      <c r="B6980">
        <v>2015</v>
      </c>
      <c r="C6980" t="b">
        <v>0</v>
      </c>
      <c r="D6980">
        <v>27</v>
      </c>
      <c r="E6980" t="s">
        <v>4590</v>
      </c>
      <c r="F6980" t="s">
        <v>8261</v>
      </c>
      <c r="G6980" t="s">
        <v>4590</v>
      </c>
    </row>
    <row r="6981" spans="1:7">
      <c r="A6981" t="s">
        <v>336</v>
      </c>
      <c r="B6981">
        <v>2015</v>
      </c>
      <c r="C6981" t="b">
        <v>0</v>
      </c>
      <c r="D6981">
        <v>28</v>
      </c>
      <c r="E6981" t="s">
        <v>4590</v>
      </c>
      <c r="F6981" t="s">
        <v>8262</v>
      </c>
      <c r="G6981" t="s">
        <v>4590</v>
      </c>
    </row>
    <row r="6982" spans="1:7">
      <c r="A6982" t="s">
        <v>336</v>
      </c>
      <c r="B6982">
        <v>2015</v>
      </c>
      <c r="C6982" t="b">
        <v>0</v>
      </c>
      <c r="D6982">
        <v>29</v>
      </c>
      <c r="E6982" t="s">
        <v>4590</v>
      </c>
      <c r="G6982" t="s">
        <v>4590</v>
      </c>
    </row>
    <row r="6983" spans="1:7">
      <c r="A6983" t="s">
        <v>336</v>
      </c>
      <c r="B6983">
        <v>2015</v>
      </c>
      <c r="C6983" t="b">
        <v>0</v>
      </c>
      <c r="D6983">
        <v>30</v>
      </c>
      <c r="E6983" t="s">
        <v>4590</v>
      </c>
      <c r="G6983" t="s">
        <v>4590</v>
      </c>
    </row>
    <row r="6984" spans="1:7">
      <c r="A6984" t="s">
        <v>336</v>
      </c>
      <c r="B6984">
        <v>2015</v>
      </c>
      <c r="C6984" t="b">
        <v>0</v>
      </c>
      <c r="D6984">
        <v>31</v>
      </c>
      <c r="E6984" t="s">
        <v>4590</v>
      </c>
      <c r="G6984" t="s">
        <v>4590</v>
      </c>
    </row>
    <row r="6985" spans="1:7">
      <c r="A6985" t="s">
        <v>336</v>
      </c>
      <c r="B6985">
        <v>2015</v>
      </c>
      <c r="C6985" t="b">
        <v>0</v>
      </c>
      <c r="D6985">
        <v>32</v>
      </c>
      <c r="E6985" t="s">
        <v>4590</v>
      </c>
      <c r="G6985" t="s">
        <v>4590</v>
      </c>
    </row>
    <row r="6986" spans="1:7">
      <c r="A6986" t="s">
        <v>336</v>
      </c>
      <c r="B6986">
        <v>2015</v>
      </c>
      <c r="C6986" t="b">
        <v>0</v>
      </c>
      <c r="D6986">
        <v>33</v>
      </c>
      <c r="E6986" t="s">
        <v>4590</v>
      </c>
      <c r="F6986" t="s">
        <v>8263</v>
      </c>
      <c r="G6986" t="s">
        <v>4590</v>
      </c>
    </row>
    <row r="6987" spans="1:7">
      <c r="A6987" t="s">
        <v>336</v>
      </c>
      <c r="B6987">
        <v>2015</v>
      </c>
      <c r="C6987" t="b">
        <v>0</v>
      </c>
      <c r="D6987">
        <v>34</v>
      </c>
      <c r="E6987" t="s">
        <v>4590</v>
      </c>
      <c r="G6987" t="s">
        <v>4590</v>
      </c>
    </row>
    <row r="6988" spans="1:7">
      <c r="A6988" t="s">
        <v>336</v>
      </c>
      <c r="B6988">
        <v>2015</v>
      </c>
      <c r="C6988" t="b">
        <v>0</v>
      </c>
      <c r="D6988">
        <v>35</v>
      </c>
      <c r="E6988" t="s">
        <v>4590</v>
      </c>
      <c r="G6988" t="s">
        <v>4590</v>
      </c>
    </row>
    <row r="6989" spans="1:7">
      <c r="A6989" t="s">
        <v>336</v>
      </c>
      <c r="B6989">
        <v>2015</v>
      </c>
      <c r="C6989" t="b">
        <v>0</v>
      </c>
      <c r="D6989">
        <v>36</v>
      </c>
      <c r="E6989" t="s">
        <v>4590</v>
      </c>
      <c r="G6989" t="s">
        <v>4590</v>
      </c>
    </row>
    <row r="6990" spans="1:7">
      <c r="A6990" t="s">
        <v>336</v>
      </c>
      <c r="B6990">
        <v>2015</v>
      </c>
      <c r="C6990" t="b">
        <v>0</v>
      </c>
      <c r="D6990">
        <v>37</v>
      </c>
      <c r="E6990" t="s">
        <v>4590</v>
      </c>
      <c r="G6990" t="s">
        <v>4590</v>
      </c>
    </row>
    <row r="6991" spans="1:7">
      <c r="A6991" t="s">
        <v>336</v>
      </c>
      <c r="B6991">
        <v>2015</v>
      </c>
      <c r="C6991" t="b">
        <v>0</v>
      </c>
      <c r="D6991">
        <v>38</v>
      </c>
      <c r="E6991" t="s">
        <v>4590</v>
      </c>
      <c r="G6991" t="s">
        <v>4590</v>
      </c>
    </row>
    <row r="6992" spans="1:7">
      <c r="A6992" t="s">
        <v>336</v>
      </c>
      <c r="B6992">
        <v>2015</v>
      </c>
      <c r="C6992" t="b">
        <v>0</v>
      </c>
      <c r="D6992">
        <v>39</v>
      </c>
      <c r="E6992" t="s">
        <v>4590</v>
      </c>
      <c r="G6992" t="s">
        <v>4590</v>
      </c>
    </row>
    <row r="6993" spans="1:7">
      <c r="A6993" t="s">
        <v>336</v>
      </c>
      <c r="B6993">
        <v>2015</v>
      </c>
      <c r="C6993" t="b">
        <v>0</v>
      </c>
      <c r="D6993">
        <v>40</v>
      </c>
      <c r="E6993" t="s">
        <v>4590</v>
      </c>
      <c r="F6993" t="s">
        <v>8264</v>
      </c>
      <c r="G6993" t="s">
        <v>4590</v>
      </c>
    </row>
    <row r="6994" spans="1:7">
      <c r="A6994" t="s">
        <v>336</v>
      </c>
      <c r="B6994">
        <v>2015</v>
      </c>
      <c r="C6994" t="b">
        <v>0</v>
      </c>
      <c r="D6994">
        <v>41</v>
      </c>
      <c r="E6994" t="s">
        <v>4590</v>
      </c>
      <c r="F6994" t="s">
        <v>8265</v>
      </c>
      <c r="G6994" t="s">
        <v>4590</v>
      </c>
    </row>
    <row r="6995" spans="1:7">
      <c r="A6995" t="s">
        <v>336</v>
      </c>
      <c r="B6995">
        <v>2015</v>
      </c>
      <c r="C6995" t="b">
        <v>0</v>
      </c>
      <c r="D6995">
        <v>42</v>
      </c>
      <c r="E6995" t="s">
        <v>4590</v>
      </c>
      <c r="G6995" t="s">
        <v>4590</v>
      </c>
    </row>
    <row r="6996" spans="1:7">
      <c r="A6996" t="s">
        <v>336</v>
      </c>
      <c r="B6996">
        <v>2015</v>
      </c>
      <c r="C6996" t="b">
        <v>0</v>
      </c>
      <c r="D6996">
        <v>43</v>
      </c>
      <c r="E6996" t="s">
        <v>4590</v>
      </c>
      <c r="F6996" t="s">
        <v>8266</v>
      </c>
      <c r="G6996" t="s">
        <v>4590</v>
      </c>
    </row>
    <row r="6997" spans="1:7">
      <c r="A6997" t="s">
        <v>336</v>
      </c>
      <c r="B6997">
        <v>2015</v>
      </c>
      <c r="C6997" t="b">
        <v>0</v>
      </c>
      <c r="D6997">
        <v>44</v>
      </c>
      <c r="E6997" t="s">
        <v>4590</v>
      </c>
      <c r="G6997" t="s">
        <v>4590</v>
      </c>
    </row>
    <row r="6998" spans="1:7">
      <c r="A6998" t="s">
        <v>336</v>
      </c>
      <c r="B6998">
        <v>2015</v>
      </c>
      <c r="C6998" t="b">
        <v>0</v>
      </c>
      <c r="D6998">
        <v>45</v>
      </c>
      <c r="E6998" t="s">
        <v>4590</v>
      </c>
      <c r="G6998" t="s">
        <v>4590</v>
      </c>
    </row>
    <row r="6999" spans="1:7">
      <c r="A6999" t="s">
        <v>336</v>
      </c>
      <c r="B6999">
        <v>2015</v>
      </c>
      <c r="C6999" t="b">
        <v>0</v>
      </c>
      <c r="D6999">
        <v>46</v>
      </c>
      <c r="E6999" t="s">
        <v>4590</v>
      </c>
      <c r="G6999" t="s">
        <v>4590</v>
      </c>
    </row>
    <row r="7000" spans="1:7">
      <c r="A7000" t="s">
        <v>336</v>
      </c>
      <c r="B7000">
        <v>2015</v>
      </c>
      <c r="C7000" t="b">
        <v>0</v>
      </c>
      <c r="D7000">
        <v>47</v>
      </c>
      <c r="E7000" t="s">
        <v>4590</v>
      </c>
      <c r="F7000" t="s">
        <v>8267</v>
      </c>
      <c r="G7000" t="s">
        <v>4590</v>
      </c>
    </row>
    <row r="7001" spans="1:7">
      <c r="A7001" t="s">
        <v>336</v>
      </c>
      <c r="B7001">
        <v>2015</v>
      </c>
      <c r="C7001" t="b">
        <v>0</v>
      </c>
      <c r="D7001">
        <v>48</v>
      </c>
      <c r="E7001" t="s">
        <v>4590</v>
      </c>
      <c r="G7001" t="s">
        <v>4590</v>
      </c>
    </row>
    <row r="7002" spans="1:7">
      <c r="A7002" t="s">
        <v>336</v>
      </c>
      <c r="B7002">
        <v>2015</v>
      </c>
      <c r="C7002" t="b">
        <v>0</v>
      </c>
      <c r="D7002">
        <v>49</v>
      </c>
      <c r="E7002" t="s">
        <v>4590</v>
      </c>
      <c r="F7002" t="s">
        <v>4818</v>
      </c>
      <c r="G7002" t="s">
        <v>4590</v>
      </c>
    </row>
    <row r="7003" spans="1:7">
      <c r="A7003" t="s">
        <v>336</v>
      </c>
      <c r="B7003">
        <v>2015</v>
      </c>
      <c r="C7003" t="b">
        <v>0</v>
      </c>
      <c r="D7003">
        <v>50</v>
      </c>
      <c r="E7003" t="s">
        <v>4590</v>
      </c>
      <c r="G7003" t="s">
        <v>4590</v>
      </c>
    </row>
    <row r="7004" spans="1:7">
      <c r="A7004" t="s">
        <v>336</v>
      </c>
      <c r="B7004">
        <v>2015</v>
      </c>
      <c r="C7004" t="b">
        <v>0</v>
      </c>
      <c r="D7004">
        <v>51</v>
      </c>
      <c r="E7004" t="s">
        <v>4590</v>
      </c>
      <c r="G7004" t="s">
        <v>4590</v>
      </c>
    </row>
    <row r="7005" spans="1:7">
      <c r="A7005" t="s">
        <v>336</v>
      </c>
      <c r="B7005">
        <v>2015</v>
      </c>
      <c r="C7005" t="b">
        <v>0</v>
      </c>
      <c r="D7005">
        <v>52</v>
      </c>
      <c r="E7005" t="s">
        <v>4590</v>
      </c>
      <c r="G7005" t="s">
        <v>4590</v>
      </c>
    </row>
    <row r="7006" spans="1:7">
      <c r="A7006" t="s">
        <v>336</v>
      </c>
      <c r="B7006">
        <v>2015</v>
      </c>
      <c r="C7006" t="b">
        <v>0</v>
      </c>
      <c r="D7006">
        <v>53</v>
      </c>
      <c r="E7006" t="s">
        <v>4590</v>
      </c>
      <c r="G7006" t="s">
        <v>4590</v>
      </c>
    </row>
    <row r="7007" spans="1:7">
      <c r="A7007" t="s">
        <v>336</v>
      </c>
      <c r="B7007">
        <v>2015</v>
      </c>
      <c r="C7007" t="b">
        <v>0</v>
      </c>
      <c r="D7007">
        <v>54</v>
      </c>
      <c r="E7007" t="s">
        <v>4590</v>
      </c>
      <c r="G7007" t="s">
        <v>4590</v>
      </c>
    </row>
    <row r="7008" spans="1:7">
      <c r="A7008" t="s">
        <v>336</v>
      </c>
      <c r="B7008">
        <v>2015</v>
      </c>
      <c r="C7008" t="b">
        <v>0</v>
      </c>
      <c r="D7008">
        <v>55</v>
      </c>
      <c r="E7008" t="s">
        <v>4590</v>
      </c>
      <c r="G7008" t="s">
        <v>4590</v>
      </c>
    </row>
    <row r="7009" spans="1:7">
      <c r="A7009" t="s">
        <v>336</v>
      </c>
      <c r="B7009">
        <v>2015</v>
      </c>
      <c r="C7009" t="b">
        <v>0</v>
      </c>
      <c r="D7009">
        <v>56</v>
      </c>
      <c r="E7009" t="s">
        <v>4590</v>
      </c>
      <c r="F7009" t="s">
        <v>8268</v>
      </c>
      <c r="G7009" t="s">
        <v>4590</v>
      </c>
    </row>
    <row r="7010" spans="1:7">
      <c r="A7010" t="s">
        <v>336</v>
      </c>
      <c r="B7010">
        <v>2015</v>
      </c>
      <c r="C7010" t="b">
        <v>0</v>
      </c>
      <c r="D7010">
        <v>57</v>
      </c>
      <c r="E7010" t="s">
        <v>4590</v>
      </c>
      <c r="F7010" t="s">
        <v>8269</v>
      </c>
      <c r="G7010" t="s">
        <v>4590</v>
      </c>
    </row>
    <row r="7011" spans="1:7">
      <c r="A7011" t="s">
        <v>336</v>
      </c>
      <c r="B7011">
        <v>2015</v>
      </c>
      <c r="C7011" t="b">
        <v>0</v>
      </c>
      <c r="D7011">
        <v>58</v>
      </c>
      <c r="E7011" t="s">
        <v>4590</v>
      </c>
      <c r="G7011" t="s">
        <v>4590</v>
      </c>
    </row>
    <row r="7012" spans="1:7">
      <c r="A7012" t="s">
        <v>336</v>
      </c>
      <c r="B7012">
        <v>2015</v>
      </c>
      <c r="C7012" t="b">
        <v>0</v>
      </c>
      <c r="D7012">
        <v>59</v>
      </c>
      <c r="E7012" t="s">
        <v>4590</v>
      </c>
      <c r="G7012" t="s">
        <v>4590</v>
      </c>
    </row>
    <row r="7013" spans="1:7">
      <c r="A7013" t="s">
        <v>336</v>
      </c>
      <c r="B7013">
        <v>2015</v>
      </c>
      <c r="C7013" t="b">
        <v>0</v>
      </c>
      <c r="D7013">
        <v>60</v>
      </c>
      <c r="E7013" t="s">
        <v>4590</v>
      </c>
      <c r="G7013" t="s">
        <v>4590</v>
      </c>
    </row>
    <row r="7014" spans="1:7">
      <c r="A7014" t="s">
        <v>336</v>
      </c>
      <c r="B7014">
        <v>2015</v>
      </c>
      <c r="C7014" t="b">
        <v>0</v>
      </c>
      <c r="D7014">
        <v>61</v>
      </c>
      <c r="E7014" t="s">
        <v>4590</v>
      </c>
      <c r="G7014" t="s">
        <v>4590</v>
      </c>
    </row>
    <row r="7015" spans="1:7">
      <c r="A7015" t="s">
        <v>336</v>
      </c>
      <c r="B7015">
        <v>2015</v>
      </c>
      <c r="C7015" t="b">
        <v>0</v>
      </c>
      <c r="D7015">
        <v>62</v>
      </c>
      <c r="E7015" t="s">
        <v>4590</v>
      </c>
      <c r="G7015" t="s">
        <v>4590</v>
      </c>
    </row>
    <row r="7016" spans="1:7">
      <c r="A7016" t="s">
        <v>336</v>
      </c>
      <c r="B7016">
        <v>2015</v>
      </c>
      <c r="C7016" t="b">
        <v>0</v>
      </c>
      <c r="D7016">
        <v>63</v>
      </c>
      <c r="E7016" t="s">
        <v>4590</v>
      </c>
      <c r="G7016" t="s">
        <v>4590</v>
      </c>
    </row>
    <row r="7017" spans="1:7">
      <c r="A7017" t="s">
        <v>336</v>
      </c>
      <c r="B7017">
        <v>2015</v>
      </c>
      <c r="C7017" t="b">
        <v>0</v>
      </c>
      <c r="D7017">
        <v>64</v>
      </c>
      <c r="E7017" t="s">
        <v>4590</v>
      </c>
      <c r="F7017" t="s">
        <v>8270</v>
      </c>
      <c r="G7017" t="s">
        <v>4590</v>
      </c>
    </row>
    <row r="7018" spans="1:7">
      <c r="A7018" t="s">
        <v>336</v>
      </c>
      <c r="B7018">
        <v>2015</v>
      </c>
      <c r="C7018" t="b">
        <v>0</v>
      </c>
      <c r="D7018">
        <v>65</v>
      </c>
      <c r="E7018" t="s">
        <v>4590</v>
      </c>
      <c r="G7018" t="s">
        <v>4590</v>
      </c>
    </row>
    <row r="7019" spans="1:7">
      <c r="A7019" t="s">
        <v>336</v>
      </c>
      <c r="B7019">
        <v>2015</v>
      </c>
      <c r="C7019" t="b">
        <v>0</v>
      </c>
      <c r="D7019">
        <v>66</v>
      </c>
      <c r="E7019" t="s">
        <v>4590</v>
      </c>
      <c r="G7019" t="s">
        <v>4590</v>
      </c>
    </row>
    <row r="7020" spans="1:7">
      <c r="A7020" t="s">
        <v>336</v>
      </c>
      <c r="B7020">
        <v>2015</v>
      </c>
      <c r="C7020" t="b">
        <v>0</v>
      </c>
      <c r="D7020">
        <v>67</v>
      </c>
      <c r="E7020" t="s">
        <v>4590</v>
      </c>
      <c r="G7020" t="s">
        <v>4590</v>
      </c>
    </row>
    <row r="7021" spans="1:7">
      <c r="A7021" t="s">
        <v>336</v>
      </c>
      <c r="B7021">
        <v>2015</v>
      </c>
      <c r="C7021" t="b">
        <v>0</v>
      </c>
      <c r="D7021">
        <v>68</v>
      </c>
      <c r="E7021" t="s">
        <v>4590</v>
      </c>
      <c r="G7021" t="s">
        <v>4590</v>
      </c>
    </row>
    <row r="7022" spans="1:7">
      <c r="A7022" t="s">
        <v>336</v>
      </c>
      <c r="B7022">
        <v>2015</v>
      </c>
      <c r="C7022" t="b">
        <v>0</v>
      </c>
      <c r="D7022">
        <v>69</v>
      </c>
      <c r="E7022" t="s">
        <v>4590</v>
      </c>
      <c r="G7022" t="s">
        <v>4590</v>
      </c>
    </row>
    <row r="7023" spans="1:7">
      <c r="A7023" t="s">
        <v>336</v>
      </c>
      <c r="B7023">
        <v>2015</v>
      </c>
      <c r="C7023" t="b">
        <v>0</v>
      </c>
      <c r="D7023">
        <v>70</v>
      </c>
      <c r="E7023" t="s">
        <v>4590</v>
      </c>
      <c r="G7023" t="s">
        <v>4590</v>
      </c>
    </row>
    <row r="7024" spans="1:7">
      <c r="A7024" t="s">
        <v>336</v>
      </c>
      <c r="B7024">
        <v>2015</v>
      </c>
      <c r="C7024" t="b">
        <v>0</v>
      </c>
      <c r="D7024">
        <v>71</v>
      </c>
      <c r="E7024" t="s">
        <v>4590</v>
      </c>
      <c r="G7024" t="s">
        <v>4590</v>
      </c>
    </row>
    <row r="7025" spans="1:7">
      <c r="A7025" t="s">
        <v>336</v>
      </c>
      <c r="B7025">
        <v>2015</v>
      </c>
      <c r="C7025" t="b">
        <v>0</v>
      </c>
      <c r="D7025">
        <v>72</v>
      </c>
      <c r="E7025" t="s">
        <v>4590</v>
      </c>
      <c r="G7025" t="s">
        <v>4590</v>
      </c>
    </row>
    <row r="7026" spans="1:7">
      <c r="A7026" t="s">
        <v>336</v>
      </c>
      <c r="B7026">
        <v>2015</v>
      </c>
      <c r="C7026" t="b">
        <v>0</v>
      </c>
      <c r="D7026">
        <v>73</v>
      </c>
      <c r="E7026" t="s">
        <v>4590</v>
      </c>
      <c r="G7026" t="s">
        <v>4590</v>
      </c>
    </row>
    <row r="7027" spans="1:7">
      <c r="A7027" t="s">
        <v>336</v>
      </c>
      <c r="B7027">
        <v>2016</v>
      </c>
      <c r="C7027" t="b">
        <v>0</v>
      </c>
      <c r="D7027">
        <v>1</v>
      </c>
      <c r="E7027" t="s">
        <v>4590</v>
      </c>
      <c r="G7027" t="s">
        <v>4590</v>
      </c>
    </row>
    <row r="7028" spans="1:7">
      <c r="A7028" t="s">
        <v>336</v>
      </c>
      <c r="B7028">
        <v>2016</v>
      </c>
      <c r="C7028" t="b">
        <v>0</v>
      </c>
      <c r="D7028">
        <v>2</v>
      </c>
      <c r="E7028" t="s">
        <v>4590</v>
      </c>
      <c r="G7028" t="s">
        <v>4590</v>
      </c>
    </row>
    <row r="7029" spans="1:7">
      <c r="A7029" t="s">
        <v>336</v>
      </c>
      <c r="B7029">
        <v>2016</v>
      </c>
      <c r="C7029" t="b">
        <v>0</v>
      </c>
      <c r="D7029">
        <v>3</v>
      </c>
      <c r="E7029" t="s">
        <v>4590</v>
      </c>
      <c r="G7029" t="s">
        <v>4590</v>
      </c>
    </row>
    <row r="7030" spans="1:7">
      <c r="A7030" t="s">
        <v>336</v>
      </c>
      <c r="B7030">
        <v>2016</v>
      </c>
      <c r="C7030" t="b">
        <v>0</v>
      </c>
      <c r="D7030">
        <v>4</v>
      </c>
      <c r="E7030" t="s">
        <v>4590</v>
      </c>
      <c r="G7030" t="s">
        <v>4590</v>
      </c>
    </row>
    <row r="7031" spans="1:7">
      <c r="A7031" t="s">
        <v>336</v>
      </c>
      <c r="B7031">
        <v>2016</v>
      </c>
      <c r="C7031" t="b">
        <v>0</v>
      </c>
      <c r="D7031">
        <v>5</v>
      </c>
      <c r="E7031" t="s">
        <v>4590</v>
      </c>
      <c r="G7031" t="s">
        <v>4590</v>
      </c>
    </row>
    <row r="7032" spans="1:7">
      <c r="A7032" t="s">
        <v>336</v>
      </c>
      <c r="B7032">
        <v>2016</v>
      </c>
      <c r="C7032" t="b">
        <v>0</v>
      </c>
      <c r="D7032">
        <v>6</v>
      </c>
      <c r="E7032" t="s">
        <v>4590</v>
      </c>
      <c r="G7032" t="s">
        <v>4590</v>
      </c>
    </row>
    <row r="7033" spans="1:7">
      <c r="A7033" t="s">
        <v>336</v>
      </c>
      <c r="B7033">
        <v>2016</v>
      </c>
      <c r="C7033" t="b">
        <v>0</v>
      </c>
      <c r="D7033">
        <v>7</v>
      </c>
      <c r="E7033" t="s">
        <v>4590</v>
      </c>
      <c r="G7033" t="s">
        <v>4590</v>
      </c>
    </row>
    <row r="7034" spans="1:7">
      <c r="A7034" t="s">
        <v>336</v>
      </c>
      <c r="B7034">
        <v>2016</v>
      </c>
      <c r="C7034" t="b">
        <v>0</v>
      </c>
      <c r="D7034">
        <v>8</v>
      </c>
      <c r="E7034" t="s">
        <v>4590</v>
      </c>
      <c r="F7034" t="s">
        <v>8271</v>
      </c>
      <c r="G7034" t="s">
        <v>4590</v>
      </c>
    </row>
    <row r="7035" spans="1:7">
      <c r="A7035" t="s">
        <v>336</v>
      </c>
      <c r="B7035">
        <v>2016</v>
      </c>
      <c r="C7035" t="b">
        <v>0</v>
      </c>
      <c r="D7035">
        <v>9</v>
      </c>
      <c r="E7035" t="s">
        <v>4590</v>
      </c>
      <c r="G7035" t="s">
        <v>4590</v>
      </c>
    </row>
    <row r="7036" spans="1:7">
      <c r="A7036" t="s">
        <v>336</v>
      </c>
      <c r="B7036">
        <v>2016</v>
      </c>
      <c r="C7036" t="b">
        <v>0</v>
      </c>
      <c r="D7036">
        <v>10</v>
      </c>
      <c r="E7036" t="s">
        <v>4590</v>
      </c>
      <c r="G7036" t="s">
        <v>4590</v>
      </c>
    </row>
    <row r="7037" spans="1:7">
      <c r="A7037" t="s">
        <v>336</v>
      </c>
      <c r="B7037">
        <v>2016</v>
      </c>
      <c r="C7037" t="b">
        <v>0</v>
      </c>
      <c r="D7037">
        <v>11</v>
      </c>
      <c r="E7037" t="s">
        <v>4590</v>
      </c>
      <c r="F7037" t="s">
        <v>8272</v>
      </c>
      <c r="G7037" t="s">
        <v>4590</v>
      </c>
    </row>
    <row r="7038" spans="1:7">
      <c r="A7038" t="s">
        <v>336</v>
      </c>
      <c r="B7038">
        <v>2016</v>
      </c>
      <c r="C7038" t="b">
        <v>0</v>
      </c>
      <c r="D7038">
        <v>12</v>
      </c>
      <c r="E7038" t="s">
        <v>4590</v>
      </c>
      <c r="G7038" t="s">
        <v>4590</v>
      </c>
    </row>
    <row r="7039" spans="1:7">
      <c r="A7039" t="s">
        <v>336</v>
      </c>
      <c r="B7039">
        <v>2016</v>
      </c>
      <c r="C7039" t="b">
        <v>0</v>
      </c>
      <c r="D7039">
        <v>13</v>
      </c>
      <c r="E7039" t="s">
        <v>4590</v>
      </c>
      <c r="G7039" t="s">
        <v>4590</v>
      </c>
    </row>
    <row r="7040" spans="1:7">
      <c r="A7040" t="s">
        <v>336</v>
      </c>
      <c r="B7040">
        <v>2016</v>
      </c>
      <c r="C7040" t="b">
        <v>0</v>
      </c>
      <c r="D7040">
        <v>14</v>
      </c>
      <c r="E7040" t="s">
        <v>4590</v>
      </c>
      <c r="G7040" t="s">
        <v>4590</v>
      </c>
    </row>
    <row r="7041" spans="1:7">
      <c r="A7041" t="s">
        <v>336</v>
      </c>
      <c r="B7041">
        <v>2016</v>
      </c>
      <c r="C7041" t="b">
        <v>0</v>
      </c>
      <c r="D7041">
        <v>15</v>
      </c>
      <c r="E7041" t="s">
        <v>4590</v>
      </c>
      <c r="G7041" t="s">
        <v>4590</v>
      </c>
    </row>
    <row r="7042" spans="1:7">
      <c r="A7042" t="s">
        <v>336</v>
      </c>
      <c r="B7042">
        <v>2016</v>
      </c>
      <c r="C7042" t="b">
        <v>0</v>
      </c>
      <c r="D7042">
        <v>16</v>
      </c>
      <c r="E7042" t="s">
        <v>4590</v>
      </c>
      <c r="F7042" t="s">
        <v>8273</v>
      </c>
      <c r="G7042" t="s">
        <v>4590</v>
      </c>
    </row>
    <row r="7043" spans="1:7">
      <c r="A7043" t="s">
        <v>336</v>
      </c>
      <c r="B7043">
        <v>2016</v>
      </c>
      <c r="C7043" t="b">
        <v>0</v>
      </c>
      <c r="D7043">
        <v>17</v>
      </c>
      <c r="E7043" t="s">
        <v>4590</v>
      </c>
      <c r="F7043" t="s">
        <v>8274</v>
      </c>
      <c r="G7043" t="s">
        <v>4590</v>
      </c>
    </row>
    <row r="7044" spans="1:7">
      <c r="A7044" t="s">
        <v>336</v>
      </c>
      <c r="B7044">
        <v>2016</v>
      </c>
      <c r="C7044" t="b">
        <v>0</v>
      </c>
      <c r="D7044">
        <v>18</v>
      </c>
      <c r="E7044" t="s">
        <v>4590</v>
      </c>
      <c r="F7044" t="s">
        <v>8275</v>
      </c>
      <c r="G7044" t="s">
        <v>4590</v>
      </c>
    </row>
    <row r="7045" spans="1:7">
      <c r="A7045" t="s">
        <v>336</v>
      </c>
      <c r="B7045">
        <v>2016</v>
      </c>
      <c r="C7045" t="b">
        <v>0</v>
      </c>
      <c r="D7045">
        <v>19</v>
      </c>
      <c r="E7045" t="s">
        <v>4590</v>
      </c>
      <c r="F7045" t="s">
        <v>4806</v>
      </c>
      <c r="G7045" t="s">
        <v>4590</v>
      </c>
    </row>
    <row r="7046" spans="1:7">
      <c r="A7046" t="s">
        <v>336</v>
      </c>
      <c r="B7046">
        <v>2016</v>
      </c>
      <c r="C7046" t="b">
        <v>0</v>
      </c>
      <c r="D7046">
        <v>20</v>
      </c>
      <c r="E7046" t="s">
        <v>4590</v>
      </c>
      <c r="F7046" t="s">
        <v>8257</v>
      </c>
      <c r="G7046" t="s">
        <v>4590</v>
      </c>
    </row>
    <row r="7047" spans="1:7">
      <c r="A7047" t="s">
        <v>336</v>
      </c>
      <c r="B7047">
        <v>2016</v>
      </c>
      <c r="C7047" t="b">
        <v>0</v>
      </c>
      <c r="D7047">
        <v>21</v>
      </c>
      <c r="E7047" t="s">
        <v>4590</v>
      </c>
      <c r="F7047" t="s">
        <v>8258</v>
      </c>
      <c r="G7047" t="s">
        <v>4590</v>
      </c>
    </row>
    <row r="7048" spans="1:7">
      <c r="A7048" t="s">
        <v>336</v>
      </c>
      <c r="B7048">
        <v>2016</v>
      </c>
      <c r="C7048" t="b">
        <v>0</v>
      </c>
      <c r="D7048">
        <v>22</v>
      </c>
      <c r="E7048" t="s">
        <v>4590</v>
      </c>
      <c r="F7048" t="s">
        <v>8276</v>
      </c>
      <c r="G7048" t="s">
        <v>4590</v>
      </c>
    </row>
    <row r="7049" spans="1:7">
      <c r="A7049" t="s">
        <v>336</v>
      </c>
      <c r="B7049">
        <v>2016</v>
      </c>
      <c r="C7049" t="b">
        <v>0</v>
      </c>
      <c r="D7049">
        <v>23</v>
      </c>
      <c r="E7049" t="s">
        <v>4590</v>
      </c>
      <c r="F7049" t="s">
        <v>8277</v>
      </c>
      <c r="G7049" t="s">
        <v>4590</v>
      </c>
    </row>
    <row r="7050" spans="1:7">
      <c r="A7050" t="s">
        <v>336</v>
      </c>
      <c r="B7050">
        <v>2016</v>
      </c>
      <c r="C7050" t="b">
        <v>0</v>
      </c>
      <c r="D7050">
        <v>24</v>
      </c>
      <c r="E7050" t="s">
        <v>4590</v>
      </c>
      <c r="G7050" t="s">
        <v>4590</v>
      </c>
    </row>
    <row r="7051" spans="1:7">
      <c r="A7051" t="s">
        <v>336</v>
      </c>
      <c r="B7051">
        <v>2016</v>
      </c>
      <c r="C7051" t="b">
        <v>0</v>
      </c>
      <c r="D7051">
        <v>25</v>
      </c>
      <c r="E7051" t="s">
        <v>4590</v>
      </c>
      <c r="G7051" t="s">
        <v>4590</v>
      </c>
    </row>
    <row r="7052" spans="1:7">
      <c r="A7052" t="s">
        <v>336</v>
      </c>
      <c r="B7052">
        <v>2016</v>
      </c>
      <c r="C7052" t="b">
        <v>0</v>
      </c>
      <c r="D7052">
        <v>26</v>
      </c>
      <c r="E7052" t="s">
        <v>4590</v>
      </c>
      <c r="F7052" t="s">
        <v>8278</v>
      </c>
      <c r="G7052" t="s">
        <v>4590</v>
      </c>
    </row>
    <row r="7053" spans="1:7">
      <c r="A7053" t="s">
        <v>336</v>
      </c>
      <c r="B7053">
        <v>2016</v>
      </c>
      <c r="C7053" t="b">
        <v>0</v>
      </c>
      <c r="D7053">
        <v>27</v>
      </c>
      <c r="E7053" t="s">
        <v>4590</v>
      </c>
      <c r="F7053" t="s">
        <v>8279</v>
      </c>
      <c r="G7053" t="s">
        <v>4590</v>
      </c>
    </row>
    <row r="7054" spans="1:7">
      <c r="A7054" t="s">
        <v>336</v>
      </c>
      <c r="B7054">
        <v>2016</v>
      </c>
      <c r="C7054" t="b">
        <v>0</v>
      </c>
      <c r="D7054">
        <v>28</v>
      </c>
      <c r="E7054" t="s">
        <v>4590</v>
      </c>
      <c r="F7054" t="s">
        <v>8262</v>
      </c>
      <c r="G7054" t="s">
        <v>4590</v>
      </c>
    </row>
    <row r="7055" spans="1:7">
      <c r="A7055" t="s">
        <v>336</v>
      </c>
      <c r="B7055">
        <v>2016</v>
      </c>
      <c r="C7055" t="b">
        <v>0</v>
      </c>
      <c r="D7055">
        <v>29</v>
      </c>
      <c r="E7055" t="s">
        <v>4590</v>
      </c>
      <c r="G7055" t="s">
        <v>4590</v>
      </c>
    </row>
    <row r="7056" spans="1:7">
      <c r="A7056" t="s">
        <v>336</v>
      </c>
      <c r="B7056">
        <v>2016</v>
      </c>
      <c r="C7056" t="b">
        <v>0</v>
      </c>
      <c r="D7056">
        <v>30</v>
      </c>
      <c r="E7056" t="s">
        <v>4590</v>
      </c>
      <c r="G7056" t="s">
        <v>4590</v>
      </c>
    </row>
    <row r="7057" spans="1:7">
      <c r="A7057" t="s">
        <v>336</v>
      </c>
      <c r="B7057">
        <v>2016</v>
      </c>
      <c r="C7057" t="b">
        <v>0</v>
      </c>
      <c r="D7057">
        <v>31</v>
      </c>
      <c r="E7057" t="s">
        <v>4590</v>
      </c>
      <c r="G7057" t="s">
        <v>4590</v>
      </c>
    </row>
    <row r="7058" spans="1:7">
      <c r="A7058" t="s">
        <v>336</v>
      </c>
      <c r="B7058">
        <v>2016</v>
      </c>
      <c r="C7058" t="b">
        <v>0</v>
      </c>
      <c r="D7058">
        <v>32</v>
      </c>
      <c r="E7058" t="s">
        <v>4590</v>
      </c>
      <c r="G7058" t="s">
        <v>4590</v>
      </c>
    </row>
    <row r="7059" spans="1:7">
      <c r="A7059" t="s">
        <v>336</v>
      </c>
      <c r="B7059">
        <v>2016</v>
      </c>
      <c r="C7059" t="b">
        <v>0</v>
      </c>
      <c r="D7059">
        <v>33</v>
      </c>
      <c r="E7059" t="s">
        <v>4590</v>
      </c>
      <c r="G7059" t="s">
        <v>4590</v>
      </c>
    </row>
    <row r="7060" spans="1:7">
      <c r="A7060" t="s">
        <v>336</v>
      </c>
      <c r="B7060">
        <v>2016</v>
      </c>
      <c r="C7060" t="b">
        <v>0</v>
      </c>
      <c r="D7060">
        <v>34</v>
      </c>
      <c r="E7060" t="s">
        <v>4590</v>
      </c>
      <c r="G7060" t="s">
        <v>4590</v>
      </c>
    </row>
    <row r="7061" spans="1:7">
      <c r="A7061" t="s">
        <v>336</v>
      </c>
      <c r="B7061">
        <v>2016</v>
      </c>
      <c r="C7061" t="b">
        <v>0</v>
      </c>
      <c r="D7061">
        <v>35</v>
      </c>
      <c r="E7061" t="s">
        <v>4590</v>
      </c>
      <c r="G7061" t="s">
        <v>4590</v>
      </c>
    </row>
    <row r="7062" spans="1:7">
      <c r="A7062" t="s">
        <v>336</v>
      </c>
      <c r="B7062">
        <v>2016</v>
      </c>
      <c r="C7062" t="b">
        <v>0</v>
      </c>
      <c r="D7062">
        <v>36</v>
      </c>
      <c r="E7062" t="s">
        <v>4590</v>
      </c>
      <c r="G7062" t="s">
        <v>4590</v>
      </c>
    </row>
    <row r="7063" spans="1:7">
      <c r="A7063" t="s">
        <v>336</v>
      </c>
      <c r="B7063">
        <v>2016</v>
      </c>
      <c r="C7063" t="b">
        <v>0</v>
      </c>
      <c r="D7063">
        <v>37</v>
      </c>
      <c r="E7063" t="s">
        <v>4590</v>
      </c>
      <c r="G7063" t="s">
        <v>4590</v>
      </c>
    </row>
    <row r="7064" spans="1:7">
      <c r="A7064" t="s">
        <v>336</v>
      </c>
      <c r="B7064">
        <v>2016</v>
      </c>
      <c r="C7064" t="b">
        <v>0</v>
      </c>
      <c r="D7064">
        <v>38</v>
      </c>
      <c r="E7064" t="s">
        <v>4590</v>
      </c>
      <c r="F7064" t="s">
        <v>8280</v>
      </c>
      <c r="G7064" t="s">
        <v>4590</v>
      </c>
    </row>
    <row r="7065" spans="1:7">
      <c r="A7065" t="s">
        <v>336</v>
      </c>
      <c r="B7065">
        <v>2016</v>
      </c>
      <c r="C7065" t="b">
        <v>0</v>
      </c>
      <c r="D7065">
        <v>39</v>
      </c>
      <c r="E7065" t="s">
        <v>4590</v>
      </c>
      <c r="G7065" t="s">
        <v>4590</v>
      </c>
    </row>
    <row r="7066" spans="1:7">
      <c r="A7066" t="s">
        <v>336</v>
      </c>
      <c r="B7066">
        <v>2016</v>
      </c>
      <c r="C7066" t="b">
        <v>0</v>
      </c>
      <c r="D7066">
        <v>40</v>
      </c>
      <c r="E7066" t="s">
        <v>4590</v>
      </c>
      <c r="F7066" t="s">
        <v>8281</v>
      </c>
      <c r="G7066" t="s">
        <v>4590</v>
      </c>
    </row>
    <row r="7067" spans="1:7">
      <c r="A7067" t="s">
        <v>336</v>
      </c>
      <c r="B7067">
        <v>2016</v>
      </c>
      <c r="C7067" t="b">
        <v>0</v>
      </c>
      <c r="D7067">
        <v>41</v>
      </c>
      <c r="E7067" t="s">
        <v>4590</v>
      </c>
      <c r="F7067" t="s">
        <v>8282</v>
      </c>
      <c r="G7067" t="s">
        <v>4590</v>
      </c>
    </row>
    <row r="7068" spans="1:7">
      <c r="A7068" t="s">
        <v>336</v>
      </c>
      <c r="B7068">
        <v>2016</v>
      </c>
      <c r="C7068" t="b">
        <v>0</v>
      </c>
      <c r="D7068">
        <v>42</v>
      </c>
      <c r="E7068" t="s">
        <v>4590</v>
      </c>
      <c r="G7068" t="s">
        <v>4590</v>
      </c>
    </row>
    <row r="7069" spans="1:7">
      <c r="A7069" t="s">
        <v>336</v>
      </c>
      <c r="B7069">
        <v>2016</v>
      </c>
      <c r="C7069" t="b">
        <v>0</v>
      </c>
      <c r="D7069">
        <v>43</v>
      </c>
      <c r="E7069" t="s">
        <v>4590</v>
      </c>
      <c r="G7069" t="s">
        <v>4590</v>
      </c>
    </row>
    <row r="7070" spans="1:7">
      <c r="A7070" t="s">
        <v>336</v>
      </c>
      <c r="B7070">
        <v>2016</v>
      </c>
      <c r="C7070" t="b">
        <v>0</v>
      </c>
      <c r="D7070">
        <v>44</v>
      </c>
      <c r="E7070" t="s">
        <v>4590</v>
      </c>
      <c r="G7070" t="s">
        <v>4590</v>
      </c>
    </row>
    <row r="7071" spans="1:7">
      <c r="A7071" t="s">
        <v>336</v>
      </c>
      <c r="B7071">
        <v>2016</v>
      </c>
      <c r="C7071" t="b">
        <v>0</v>
      </c>
      <c r="D7071">
        <v>45</v>
      </c>
      <c r="E7071" t="s">
        <v>4590</v>
      </c>
      <c r="G7071" t="s">
        <v>4590</v>
      </c>
    </row>
    <row r="7072" spans="1:7">
      <c r="A7072" t="s">
        <v>336</v>
      </c>
      <c r="B7072">
        <v>2016</v>
      </c>
      <c r="C7072" t="b">
        <v>0</v>
      </c>
      <c r="D7072">
        <v>46</v>
      </c>
      <c r="E7072" t="s">
        <v>4590</v>
      </c>
      <c r="G7072" t="s">
        <v>4590</v>
      </c>
    </row>
    <row r="7073" spans="1:7">
      <c r="A7073" t="s">
        <v>336</v>
      </c>
      <c r="B7073">
        <v>2016</v>
      </c>
      <c r="C7073" t="b">
        <v>0</v>
      </c>
      <c r="D7073">
        <v>47</v>
      </c>
      <c r="E7073" t="s">
        <v>4590</v>
      </c>
      <c r="G7073" t="s">
        <v>4590</v>
      </c>
    </row>
    <row r="7074" spans="1:7">
      <c r="A7074" t="s">
        <v>336</v>
      </c>
      <c r="B7074">
        <v>2016</v>
      </c>
      <c r="C7074" t="b">
        <v>0</v>
      </c>
      <c r="D7074">
        <v>48</v>
      </c>
      <c r="E7074" t="s">
        <v>4590</v>
      </c>
      <c r="G7074" t="s">
        <v>4590</v>
      </c>
    </row>
    <row r="7075" spans="1:7">
      <c r="A7075" t="s">
        <v>336</v>
      </c>
      <c r="B7075">
        <v>2016</v>
      </c>
      <c r="C7075" t="b">
        <v>0</v>
      </c>
      <c r="D7075">
        <v>49</v>
      </c>
      <c r="E7075" t="s">
        <v>4590</v>
      </c>
      <c r="G7075" t="s">
        <v>4590</v>
      </c>
    </row>
    <row r="7076" spans="1:7">
      <c r="A7076" t="s">
        <v>336</v>
      </c>
      <c r="B7076">
        <v>2016</v>
      </c>
      <c r="C7076" t="b">
        <v>0</v>
      </c>
      <c r="D7076">
        <v>50</v>
      </c>
      <c r="E7076" t="s">
        <v>4590</v>
      </c>
      <c r="G7076" t="s">
        <v>4590</v>
      </c>
    </row>
    <row r="7077" spans="1:7">
      <c r="A7077" t="s">
        <v>336</v>
      </c>
      <c r="B7077">
        <v>2016</v>
      </c>
      <c r="C7077" t="b">
        <v>0</v>
      </c>
      <c r="D7077">
        <v>51</v>
      </c>
      <c r="E7077" t="s">
        <v>4590</v>
      </c>
      <c r="G7077" t="s">
        <v>4590</v>
      </c>
    </row>
    <row r="7078" spans="1:7">
      <c r="A7078" t="s">
        <v>336</v>
      </c>
      <c r="B7078">
        <v>2016</v>
      </c>
      <c r="C7078" t="b">
        <v>0</v>
      </c>
      <c r="D7078">
        <v>52</v>
      </c>
      <c r="E7078" t="s">
        <v>4590</v>
      </c>
      <c r="G7078" t="s">
        <v>4590</v>
      </c>
    </row>
    <row r="7079" spans="1:7">
      <c r="A7079" t="s">
        <v>336</v>
      </c>
      <c r="B7079">
        <v>2016</v>
      </c>
      <c r="C7079" t="b">
        <v>0</v>
      </c>
      <c r="D7079">
        <v>53</v>
      </c>
      <c r="E7079" t="s">
        <v>4590</v>
      </c>
      <c r="G7079" t="s">
        <v>4590</v>
      </c>
    </row>
    <row r="7080" spans="1:7">
      <c r="A7080" t="s">
        <v>336</v>
      </c>
      <c r="B7080">
        <v>2016</v>
      </c>
      <c r="C7080" t="b">
        <v>0</v>
      </c>
      <c r="D7080">
        <v>54</v>
      </c>
      <c r="E7080" t="s">
        <v>4590</v>
      </c>
      <c r="G7080" t="s">
        <v>4590</v>
      </c>
    </row>
    <row r="7081" spans="1:7">
      <c r="A7081" t="s">
        <v>336</v>
      </c>
      <c r="B7081">
        <v>2016</v>
      </c>
      <c r="C7081" t="b">
        <v>0</v>
      </c>
      <c r="D7081">
        <v>55</v>
      </c>
      <c r="E7081" t="s">
        <v>4590</v>
      </c>
      <c r="G7081" t="s">
        <v>4590</v>
      </c>
    </row>
    <row r="7082" spans="1:7">
      <c r="A7082" t="s">
        <v>336</v>
      </c>
      <c r="B7082">
        <v>2016</v>
      </c>
      <c r="C7082" t="b">
        <v>0</v>
      </c>
      <c r="D7082">
        <v>56</v>
      </c>
      <c r="E7082" t="s">
        <v>4590</v>
      </c>
      <c r="G7082" t="s">
        <v>4590</v>
      </c>
    </row>
    <row r="7083" spans="1:7">
      <c r="A7083" t="s">
        <v>336</v>
      </c>
      <c r="B7083">
        <v>2016</v>
      </c>
      <c r="C7083" t="b">
        <v>0</v>
      </c>
      <c r="D7083">
        <v>57</v>
      </c>
      <c r="E7083" t="s">
        <v>4590</v>
      </c>
      <c r="F7083" t="s">
        <v>8283</v>
      </c>
      <c r="G7083" t="s">
        <v>4590</v>
      </c>
    </row>
    <row r="7084" spans="1:7">
      <c r="A7084" t="s">
        <v>336</v>
      </c>
      <c r="B7084">
        <v>2016</v>
      </c>
      <c r="C7084" t="b">
        <v>0</v>
      </c>
      <c r="D7084">
        <v>58</v>
      </c>
      <c r="E7084" t="s">
        <v>4590</v>
      </c>
      <c r="G7084" t="s">
        <v>4590</v>
      </c>
    </row>
    <row r="7085" spans="1:7">
      <c r="A7085" t="s">
        <v>336</v>
      </c>
      <c r="B7085">
        <v>2016</v>
      </c>
      <c r="C7085" t="b">
        <v>0</v>
      </c>
      <c r="D7085">
        <v>59</v>
      </c>
      <c r="E7085" t="s">
        <v>4590</v>
      </c>
      <c r="G7085" t="s">
        <v>4590</v>
      </c>
    </row>
    <row r="7086" spans="1:7">
      <c r="A7086" t="s">
        <v>336</v>
      </c>
      <c r="B7086">
        <v>2016</v>
      </c>
      <c r="C7086" t="b">
        <v>0</v>
      </c>
      <c r="D7086">
        <v>60</v>
      </c>
      <c r="E7086" t="s">
        <v>4590</v>
      </c>
      <c r="G7086" t="s">
        <v>4590</v>
      </c>
    </row>
    <row r="7087" spans="1:7">
      <c r="A7087" t="s">
        <v>336</v>
      </c>
      <c r="B7087">
        <v>2016</v>
      </c>
      <c r="C7087" t="b">
        <v>0</v>
      </c>
      <c r="D7087">
        <v>61</v>
      </c>
      <c r="E7087" t="s">
        <v>4590</v>
      </c>
      <c r="G7087" t="s">
        <v>4590</v>
      </c>
    </row>
    <row r="7088" spans="1:7">
      <c r="A7088" t="s">
        <v>336</v>
      </c>
      <c r="B7088">
        <v>2016</v>
      </c>
      <c r="C7088" t="b">
        <v>0</v>
      </c>
      <c r="D7088">
        <v>62</v>
      </c>
      <c r="E7088" t="s">
        <v>4590</v>
      </c>
      <c r="G7088" t="s">
        <v>4590</v>
      </c>
    </row>
    <row r="7089" spans="1:7">
      <c r="A7089" t="s">
        <v>336</v>
      </c>
      <c r="B7089">
        <v>2016</v>
      </c>
      <c r="C7089" t="b">
        <v>0</v>
      </c>
      <c r="D7089">
        <v>63</v>
      </c>
      <c r="E7089" t="s">
        <v>4590</v>
      </c>
      <c r="G7089" t="s">
        <v>4590</v>
      </c>
    </row>
    <row r="7090" spans="1:7">
      <c r="A7090" t="s">
        <v>336</v>
      </c>
      <c r="B7090">
        <v>2016</v>
      </c>
      <c r="C7090" t="b">
        <v>0</v>
      </c>
      <c r="D7090">
        <v>64</v>
      </c>
      <c r="E7090" t="s">
        <v>4590</v>
      </c>
      <c r="G7090" t="s">
        <v>4590</v>
      </c>
    </row>
    <row r="7091" spans="1:7">
      <c r="A7091" t="s">
        <v>336</v>
      </c>
      <c r="B7091">
        <v>2016</v>
      </c>
      <c r="C7091" t="b">
        <v>0</v>
      </c>
      <c r="D7091">
        <v>65</v>
      </c>
      <c r="E7091" t="s">
        <v>4590</v>
      </c>
      <c r="G7091" t="s">
        <v>4590</v>
      </c>
    </row>
    <row r="7092" spans="1:7">
      <c r="A7092" t="s">
        <v>336</v>
      </c>
      <c r="B7092">
        <v>2016</v>
      </c>
      <c r="C7092" t="b">
        <v>0</v>
      </c>
      <c r="D7092">
        <v>66</v>
      </c>
      <c r="E7092" t="s">
        <v>4590</v>
      </c>
      <c r="G7092" t="s">
        <v>4590</v>
      </c>
    </row>
    <row r="7093" spans="1:7">
      <c r="A7093" t="s">
        <v>336</v>
      </c>
      <c r="B7093">
        <v>2016</v>
      </c>
      <c r="C7093" t="b">
        <v>0</v>
      </c>
      <c r="D7093">
        <v>67</v>
      </c>
      <c r="E7093" t="s">
        <v>4590</v>
      </c>
      <c r="G7093" t="s">
        <v>4590</v>
      </c>
    </row>
    <row r="7094" spans="1:7">
      <c r="A7094" t="s">
        <v>336</v>
      </c>
      <c r="B7094">
        <v>2016</v>
      </c>
      <c r="C7094" t="b">
        <v>0</v>
      </c>
      <c r="D7094">
        <v>68</v>
      </c>
      <c r="E7094" t="s">
        <v>4590</v>
      </c>
      <c r="G7094" t="s">
        <v>4590</v>
      </c>
    </row>
    <row r="7095" spans="1:7">
      <c r="A7095" t="s">
        <v>336</v>
      </c>
      <c r="B7095">
        <v>2016</v>
      </c>
      <c r="C7095" t="b">
        <v>0</v>
      </c>
      <c r="D7095">
        <v>69</v>
      </c>
      <c r="E7095" t="s">
        <v>4590</v>
      </c>
      <c r="G7095" t="s">
        <v>4590</v>
      </c>
    </row>
    <row r="7096" spans="1:7">
      <c r="A7096" t="s">
        <v>336</v>
      </c>
      <c r="B7096">
        <v>2016</v>
      </c>
      <c r="C7096" t="b">
        <v>0</v>
      </c>
      <c r="D7096">
        <v>70</v>
      </c>
      <c r="E7096" t="s">
        <v>4590</v>
      </c>
      <c r="G7096" t="s">
        <v>4590</v>
      </c>
    </row>
    <row r="7097" spans="1:7">
      <c r="A7097" t="s">
        <v>336</v>
      </c>
      <c r="B7097">
        <v>2016</v>
      </c>
      <c r="C7097" t="b">
        <v>0</v>
      </c>
      <c r="D7097">
        <v>71</v>
      </c>
      <c r="E7097" t="s">
        <v>4590</v>
      </c>
      <c r="G7097" t="s">
        <v>4590</v>
      </c>
    </row>
    <row r="7098" spans="1:7">
      <c r="A7098" t="s">
        <v>336</v>
      </c>
      <c r="B7098">
        <v>2016</v>
      </c>
      <c r="C7098" t="b">
        <v>0</v>
      </c>
      <c r="D7098">
        <v>72</v>
      </c>
      <c r="E7098" t="s">
        <v>4590</v>
      </c>
      <c r="G7098" t="s">
        <v>4590</v>
      </c>
    </row>
    <row r="7099" spans="1:7">
      <c r="A7099" t="s">
        <v>336</v>
      </c>
      <c r="B7099">
        <v>2016</v>
      </c>
      <c r="C7099" t="b">
        <v>0</v>
      </c>
      <c r="D7099">
        <v>73</v>
      </c>
      <c r="E7099" t="s">
        <v>4590</v>
      </c>
      <c r="G7099" t="s">
        <v>4590</v>
      </c>
    </row>
    <row r="7100" spans="1:7">
      <c r="A7100" t="s">
        <v>349</v>
      </c>
      <c r="B7100">
        <v>2013</v>
      </c>
      <c r="C7100" t="b">
        <v>0</v>
      </c>
      <c r="D7100">
        <v>1</v>
      </c>
      <c r="E7100" t="s">
        <v>4590</v>
      </c>
      <c r="G7100" t="s">
        <v>4590</v>
      </c>
    </row>
    <row r="7101" spans="1:7">
      <c r="A7101" t="s">
        <v>349</v>
      </c>
      <c r="B7101">
        <v>2013</v>
      </c>
      <c r="C7101" t="b">
        <v>0</v>
      </c>
      <c r="D7101">
        <v>2</v>
      </c>
      <c r="E7101" t="s">
        <v>4590</v>
      </c>
      <c r="G7101" t="s">
        <v>4590</v>
      </c>
    </row>
    <row r="7102" spans="1:7">
      <c r="A7102" t="s">
        <v>349</v>
      </c>
      <c r="B7102">
        <v>2013</v>
      </c>
      <c r="C7102" t="b">
        <v>0</v>
      </c>
      <c r="D7102">
        <v>3</v>
      </c>
      <c r="E7102" t="s">
        <v>4590</v>
      </c>
      <c r="G7102" t="s">
        <v>4590</v>
      </c>
    </row>
    <row r="7103" spans="1:7">
      <c r="A7103" t="s">
        <v>349</v>
      </c>
      <c r="B7103">
        <v>2013</v>
      </c>
      <c r="C7103" t="b">
        <v>0</v>
      </c>
      <c r="D7103">
        <v>4</v>
      </c>
      <c r="E7103" t="s">
        <v>4590</v>
      </c>
      <c r="G7103" t="s">
        <v>4590</v>
      </c>
    </row>
    <row r="7104" spans="1:7">
      <c r="A7104" t="s">
        <v>349</v>
      </c>
      <c r="B7104">
        <v>2013</v>
      </c>
      <c r="C7104" t="b">
        <v>0</v>
      </c>
      <c r="D7104">
        <v>5</v>
      </c>
      <c r="E7104" t="s">
        <v>4590</v>
      </c>
      <c r="G7104" t="s">
        <v>4590</v>
      </c>
    </row>
    <row r="7105" spans="1:7">
      <c r="A7105" t="s">
        <v>349</v>
      </c>
      <c r="B7105">
        <v>2013</v>
      </c>
      <c r="C7105" t="b">
        <v>0</v>
      </c>
      <c r="D7105">
        <v>6</v>
      </c>
      <c r="E7105" t="s">
        <v>4590</v>
      </c>
      <c r="G7105" t="s">
        <v>4590</v>
      </c>
    </row>
    <row r="7106" spans="1:7">
      <c r="A7106" t="s">
        <v>349</v>
      </c>
      <c r="B7106">
        <v>2013</v>
      </c>
      <c r="C7106" t="b">
        <v>0</v>
      </c>
      <c r="D7106">
        <v>7</v>
      </c>
      <c r="E7106" t="s">
        <v>4590</v>
      </c>
      <c r="G7106" t="s">
        <v>4590</v>
      </c>
    </row>
    <row r="7107" spans="1:7">
      <c r="A7107" t="s">
        <v>349</v>
      </c>
      <c r="B7107">
        <v>2013</v>
      </c>
      <c r="C7107" t="b">
        <v>0</v>
      </c>
      <c r="D7107">
        <v>8</v>
      </c>
      <c r="E7107" t="s">
        <v>4590</v>
      </c>
      <c r="G7107" t="s">
        <v>4590</v>
      </c>
    </row>
    <row r="7108" spans="1:7">
      <c r="A7108" t="s">
        <v>349</v>
      </c>
      <c r="B7108">
        <v>2013</v>
      </c>
      <c r="C7108" t="b">
        <v>0</v>
      </c>
      <c r="D7108">
        <v>9</v>
      </c>
      <c r="E7108" t="s">
        <v>4590</v>
      </c>
      <c r="G7108" t="s">
        <v>4590</v>
      </c>
    </row>
    <row r="7109" spans="1:7">
      <c r="A7109" t="s">
        <v>349</v>
      </c>
      <c r="B7109">
        <v>2013</v>
      </c>
      <c r="C7109" t="b">
        <v>0</v>
      </c>
      <c r="D7109">
        <v>10</v>
      </c>
      <c r="E7109" t="s">
        <v>4590</v>
      </c>
      <c r="G7109" t="s">
        <v>4590</v>
      </c>
    </row>
    <row r="7110" spans="1:7">
      <c r="A7110" t="s">
        <v>349</v>
      </c>
      <c r="B7110">
        <v>2013</v>
      </c>
      <c r="C7110" t="b">
        <v>0</v>
      </c>
      <c r="D7110">
        <v>11</v>
      </c>
      <c r="E7110" t="s">
        <v>4590</v>
      </c>
      <c r="G7110" t="s">
        <v>4590</v>
      </c>
    </row>
    <row r="7111" spans="1:7">
      <c r="A7111" t="s">
        <v>349</v>
      </c>
      <c r="B7111">
        <v>2013</v>
      </c>
      <c r="C7111" t="b">
        <v>0</v>
      </c>
      <c r="D7111">
        <v>12</v>
      </c>
      <c r="E7111" t="s">
        <v>4590</v>
      </c>
      <c r="G7111" t="s">
        <v>4590</v>
      </c>
    </row>
    <row r="7112" spans="1:7">
      <c r="A7112" t="s">
        <v>349</v>
      </c>
      <c r="B7112">
        <v>2013</v>
      </c>
      <c r="C7112" t="b">
        <v>0</v>
      </c>
      <c r="D7112">
        <v>13</v>
      </c>
      <c r="E7112" t="s">
        <v>4590</v>
      </c>
      <c r="G7112" t="s">
        <v>4590</v>
      </c>
    </row>
    <row r="7113" spans="1:7">
      <c r="A7113" t="s">
        <v>349</v>
      </c>
      <c r="B7113">
        <v>2014</v>
      </c>
      <c r="C7113" t="b">
        <v>0</v>
      </c>
      <c r="D7113">
        <v>1</v>
      </c>
      <c r="E7113" t="s">
        <v>4590</v>
      </c>
      <c r="G7113" t="s">
        <v>4590</v>
      </c>
    </row>
    <row r="7114" spans="1:7">
      <c r="A7114" t="s">
        <v>349</v>
      </c>
      <c r="B7114">
        <v>2014</v>
      </c>
      <c r="C7114" t="b">
        <v>0</v>
      </c>
      <c r="D7114">
        <v>2</v>
      </c>
      <c r="E7114" t="s">
        <v>4590</v>
      </c>
      <c r="G7114" t="s">
        <v>4590</v>
      </c>
    </row>
    <row r="7115" spans="1:7">
      <c r="A7115" t="s">
        <v>349</v>
      </c>
      <c r="B7115">
        <v>2014</v>
      </c>
      <c r="C7115" t="b">
        <v>0</v>
      </c>
      <c r="D7115">
        <v>3</v>
      </c>
      <c r="E7115" t="s">
        <v>4590</v>
      </c>
      <c r="G7115" t="s">
        <v>4590</v>
      </c>
    </row>
    <row r="7116" spans="1:7">
      <c r="A7116" t="s">
        <v>349</v>
      </c>
      <c r="B7116">
        <v>2014</v>
      </c>
      <c r="C7116" t="b">
        <v>0</v>
      </c>
      <c r="D7116">
        <v>4</v>
      </c>
      <c r="E7116" t="s">
        <v>4590</v>
      </c>
      <c r="G7116" t="s">
        <v>4590</v>
      </c>
    </row>
    <row r="7117" spans="1:7">
      <c r="A7117" t="s">
        <v>349</v>
      </c>
      <c r="B7117">
        <v>2014</v>
      </c>
      <c r="C7117" t="b">
        <v>0</v>
      </c>
      <c r="D7117">
        <v>5</v>
      </c>
      <c r="E7117" t="s">
        <v>4590</v>
      </c>
      <c r="G7117" t="s">
        <v>4590</v>
      </c>
    </row>
    <row r="7118" spans="1:7">
      <c r="A7118" t="s">
        <v>349</v>
      </c>
      <c r="B7118">
        <v>2014</v>
      </c>
      <c r="C7118" t="b">
        <v>0</v>
      </c>
      <c r="D7118">
        <v>6</v>
      </c>
      <c r="E7118" t="s">
        <v>4590</v>
      </c>
      <c r="G7118" t="s">
        <v>4590</v>
      </c>
    </row>
    <row r="7119" spans="1:7">
      <c r="A7119" t="s">
        <v>349</v>
      </c>
      <c r="B7119">
        <v>2014</v>
      </c>
      <c r="C7119" t="b">
        <v>0</v>
      </c>
      <c r="D7119">
        <v>7</v>
      </c>
      <c r="E7119" t="s">
        <v>4590</v>
      </c>
      <c r="G7119" t="s">
        <v>4590</v>
      </c>
    </row>
    <row r="7120" spans="1:7">
      <c r="A7120" t="s">
        <v>349</v>
      </c>
      <c r="B7120">
        <v>2014</v>
      </c>
      <c r="C7120" t="b">
        <v>0</v>
      </c>
      <c r="D7120">
        <v>8</v>
      </c>
      <c r="E7120" t="s">
        <v>4590</v>
      </c>
      <c r="G7120" t="s">
        <v>4590</v>
      </c>
    </row>
    <row r="7121" spans="1:7">
      <c r="A7121" t="s">
        <v>349</v>
      </c>
      <c r="B7121">
        <v>2014</v>
      </c>
      <c r="C7121" t="b">
        <v>0</v>
      </c>
      <c r="D7121">
        <v>9</v>
      </c>
      <c r="E7121" t="s">
        <v>4590</v>
      </c>
      <c r="G7121" t="s">
        <v>4590</v>
      </c>
    </row>
    <row r="7122" spans="1:7">
      <c r="A7122" t="s">
        <v>349</v>
      </c>
      <c r="B7122">
        <v>2014</v>
      </c>
      <c r="C7122" t="b">
        <v>0</v>
      </c>
      <c r="D7122">
        <v>10</v>
      </c>
      <c r="E7122" t="s">
        <v>4590</v>
      </c>
      <c r="G7122" t="s">
        <v>4590</v>
      </c>
    </row>
    <row r="7123" spans="1:7">
      <c r="A7123" t="s">
        <v>349</v>
      </c>
      <c r="B7123">
        <v>2014</v>
      </c>
      <c r="C7123" t="b">
        <v>0</v>
      </c>
      <c r="D7123">
        <v>11</v>
      </c>
      <c r="E7123" t="s">
        <v>4590</v>
      </c>
      <c r="G7123" t="s">
        <v>4590</v>
      </c>
    </row>
    <row r="7124" spans="1:7">
      <c r="A7124" t="s">
        <v>349</v>
      </c>
      <c r="B7124">
        <v>2014</v>
      </c>
      <c r="C7124" t="b">
        <v>0</v>
      </c>
      <c r="D7124">
        <v>12</v>
      </c>
      <c r="E7124" t="s">
        <v>4590</v>
      </c>
      <c r="G7124" t="s">
        <v>4590</v>
      </c>
    </row>
    <row r="7125" spans="1:7">
      <c r="A7125" t="s">
        <v>349</v>
      </c>
      <c r="B7125">
        <v>2014</v>
      </c>
      <c r="C7125" t="b">
        <v>0</v>
      </c>
      <c r="D7125">
        <v>13</v>
      </c>
      <c r="E7125" t="s">
        <v>4590</v>
      </c>
      <c r="G7125" t="s">
        <v>4590</v>
      </c>
    </row>
    <row r="7126" spans="1:7">
      <c r="A7126" t="s">
        <v>349</v>
      </c>
      <c r="B7126">
        <v>2014</v>
      </c>
      <c r="C7126" t="b">
        <v>0</v>
      </c>
      <c r="D7126">
        <v>14</v>
      </c>
      <c r="E7126" t="s">
        <v>4590</v>
      </c>
      <c r="G7126" t="s">
        <v>4590</v>
      </c>
    </row>
    <row r="7127" spans="1:7">
      <c r="A7127" t="s">
        <v>349</v>
      </c>
      <c r="B7127">
        <v>2014</v>
      </c>
      <c r="C7127" t="b">
        <v>0</v>
      </c>
      <c r="D7127">
        <v>15</v>
      </c>
      <c r="E7127" t="s">
        <v>4590</v>
      </c>
      <c r="G7127" t="s">
        <v>4590</v>
      </c>
    </row>
    <row r="7128" spans="1:7">
      <c r="A7128" t="s">
        <v>349</v>
      </c>
      <c r="B7128">
        <v>2014</v>
      </c>
      <c r="C7128" t="b">
        <v>0</v>
      </c>
      <c r="D7128">
        <v>16</v>
      </c>
      <c r="E7128" t="s">
        <v>4590</v>
      </c>
      <c r="G7128" t="s">
        <v>4590</v>
      </c>
    </row>
    <row r="7129" spans="1:7">
      <c r="A7129" t="s">
        <v>349</v>
      </c>
      <c r="B7129">
        <v>2014</v>
      </c>
      <c r="C7129" t="b">
        <v>0</v>
      </c>
      <c r="D7129">
        <v>17</v>
      </c>
      <c r="E7129" t="s">
        <v>4590</v>
      </c>
      <c r="G7129" t="s">
        <v>4590</v>
      </c>
    </row>
    <row r="7130" spans="1:7">
      <c r="A7130" t="s">
        <v>349</v>
      </c>
      <c r="B7130">
        <v>2014</v>
      </c>
      <c r="C7130" t="b">
        <v>0</v>
      </c>
      <c r="D7130">
        <v>18</v>
      </c>
      <c r="E7130" t="s">
        <v>4590</v>
      </c>
      <c r="G7130" t="s">
        <v>4590</v>
      </c>
    </row>
    <row r="7131" spans="1:7">
      <c r="A7131" t="s">
        <v>349</v>
      </c>
      <c r="B7131">
        <v>2014</v>
      </c>
      <c r="C7131" t="b">
        <v>0</v>
      </c>
      <c r="D7131">
        <v>19</v>
      </c>
      <c r="E7131" t="s">
        <v>4590</v>
      </c>
      <c r="G7131" t="s">
        <v>4590</v>
      </c>
    </row>
    <row r="7132" spans="1:7">
      <c r="A7132" t="s">
        <v>349</v>
      </c>
      <c r="B7132">
        <v>2014</v>
      </c>
      <c r="C7132" t="b">
        <v>0</v>
      </c>
      <c r="D7132">
        <v>20</v>
      </c>
      <c r="E7132" t="s">
        <v>4590</v>
      </c>
      <c r="G7132" t="s">
        <v>4590</v>
      </c>
    </row>
    <row r="7133" spans="1:7">
      <c r="A7133" t="s">
        <v>349</v>
      </c>
      <c r="B7133">
        <v>2014</v>
      </c>
      <c r="C7133" t="b">
        <v>0</v>
      </c>
      <c r="D7133">
        <v>21</v>
      </c>
      <c r="E7133" t="s">
        <v>4590</v>
      </c>
      <c r="G7133" t="s">
        <v>4590</v>
      </c>
    </row>
    <row r="7134" spans="1:7">
      <c r="A7134" t="s">
        <v>349</v>
      </c>
      <c r="B7134">
        <v>2014</v>
      </c>
      <c r="C7134" t="b">
        <v>0</v>
      </c>
      <c r="D7134">
        <v>22</v>
      </c>
      <c r="E7134" t="s">
        <v>4590</v>
      </c>
      <c r="G7134" t="s">
        <v>4590</v>
      </c>
    </row>
    <row r="7135" spans="1:7">
      <c r="A7135" t="s">
        <v>349</v>
      </c>
      <c r="B7135">
        <v>2014</v>
      </c>
      <c r="C7135" t="b">
        <v>0</v>
      </c>
      <c r="D7135">
        <v>23</v>
      </c>
      <c r="E7135" t="s">
        <v>4590</v>
      </c>
      <c r="G7135" t="s">
        <v>4590</v>
      </c>
    </row>
    <row r="7136" spans="1:7">
      <c r="A7136" t="s">
        <v>349</v>
      </c>
      <c r="B7136">
        <v>2014</v>
      </c>
      <c r="C7136" t="b">
        <v>0</v>
      </c>
      <c r="D7136">
        <v>24</v>
      </c>
      <c r="E7136" t="s">
        <v>4590</v>
      </c>
      <c r="G7136" t="s">
        <v>4590</v>
      </c>
    </row>
    <row r="7137" spans="1:7">
      <c r="A7137" t="s">
        <v>349</v>
      </c>
      <c r="B7137">
        <v>2014</v>
      </c>
      <c r="C7137" t="b">
        <v>0</v>
      </c>
      <c r="D7137">
        <v>25</v>
      </c>
      <c r="E7137" t="s">
        <v>4590</v>
      </c>
      <c r="G7137" t="s">
        <v>4590</v>
      </c>
    </row>
    <row r="7138" spans="1:7">
      <c r="A7138" t="s">
        <v>349</v>
      </c>
      <c r="B7138">
        <v>2014</v>
      </c>
      <c r="C7138" t="b">
        <v>0</v>
      </c>
      <c r="D7138">
        <v>26</v>
      </c>
      <c r="E7138" t="s">
        <v>4590</v>
      </c>
      <c r="G7138" t="s">
        <v>4590</v>
      </c>
    </row>
    <row r="7139" spans="1:7">
      <c r="A7139" t="s">
        <v>349</v>
      </c>
      <c r="B7139">
        <v>2014</v>
      </c>
      <c r="C7139" t="b">
        <v>0</v>
      </c>
      <c r="D7139">
        <v>27</v>
      </c>
      <c r="E7139" t="s">
        <v>4590</v>
      </c>
      <c r="G7139" t="s">
        <v>4590</v>
      </c>
    </row>
    <row r="7140" spans="1:7">
      <c r="A7140" t="s">
        <v>349</v>
      </c>
      <c r="B7140">
        <v>2014</v>
      </c>
      <c r="C7140" t="b">
        <v>0</v>
      </c>
      <c r="D7140">
        <v>28</v>
      </c>
      <c r="E7140" t="s">
        <v>4590</v>
      </c>
      <c r="G7140" t="s">
        <v>4590</v>
      </c>
    </row>
    <row r="7141" spans="1:7">
      <c r="A7141" t="s">
        <v>349</v>
      </c>
      <c r="B7141">
        <v>2014</v>
      </c>
      <c r="C7141" t="b">
        <v>0</v>
      </c>
      <c r="D7141">
        <v>29</v>
      </c>
      <c r="E7141" t="s">
        <v>4590</v>
      </c>
      <c r="G7141" t="s">
        <v>4590</v>
      </c>
    </row>
    <row r="7142" spans="1:7">
      <c r="A7142" t="s">
        <v>349</v>
      </c>
      <c r="B7142">
        <v>2014</v>
      </c>
      <c r="C7142" t="b">
        <v>0</v>
      </c>
      <c r="D7142">
        <v>30</v>
      </c>
      <c r="E7142" t="s">
        <v>4590</v>
      </c>
      <c r="G7142" t="s">
        <v>4590</v>
      </c>
    </row>
    <row r="7143" spans="1:7">
      <c r="A7143" t="s">
        <v>349</v>
      </c>
      <c r="B7143">
        <v>2014</v>
      </c>
      <c r="C7143" t="b">
        <v>0</v>
      </c>
      <c r="D7143">
        <v>31</v>
      </c>
      <c r="E7143" t="s">
        <v>4590</v>
      </c>
      <c r="G7143" t="s">
        <v>4590</v>
      </c>
    </row>
    <row r="7144" spans="1:7">
      <c r="A7144" t="s">
        <v>349</v>
      </c>
      <c r="B7144">
        <v>2014</v>
      </c>
      <c r="C7144" t="b">
        <v>0</v>
      </c>
      <c r="D7144">
        <v>32</v>
      </c>
      <c r="E7144" t="s">
        <v>4590</v>
      </c>
      <c r="G7144" t="s">
        <v>4590</v>
      </c>
    </row>
    <row r="7145" spans="1:7">
      <c r="A7145" t="s">
        <v>349</v>
      </c>
      <c r="B7145">
        <v>2014</v>
      </c>
      <c r="C7145" t="b">
        <v>0</v>
      </c>
      <c r="D7145">
        <v>33</v>
      </c>
      <c r="E7145" t="s">
        <v>4590</v>
      </c>
      <c r="G7145" t="s">
        <v>4590</v>
      </c>
    </row>
    <row r="7146" spans="1:7">
      <c r="A7146" t="s">
        <v>349</v>
      </c>
      <c r="B7146">
        <v>2014</v>
      </c>
      <c r="C7146" t="b">
        <v>0</v>
      </c>
      <c r="D7146">
        <v>34</v>
      </c>
      <c r="E7146" t="s">
        <v>4590</v>
      </c>
      <c r="G7146" t="s">
        <v>4590</v>
      </c>
    </row>
    <row r="7147" spans="1:7">
      <c r="A7147" t="s">
        <v>349</v>
      </c>
      <c r="B7147">
        <v>2014</v>
      </c>
      <c r="C7147" t="b">
        <v>0</v>
      </c>
      <c r="D7147">
        <v>35</v>
      </c>
      <c r="E7147" t="s">
        <v>4590</v>
      </c>
      <c r="G7147" t="s">
        <v>4590</v>
      </c>
    </row>
    <row r="7148" spans="1:7">
      <c r="A7148" t="s">
        <v>349</v>
      </c>
      <c r="B7148">
        <v>2014</v>
      </c>
      <c r="C7148" t="b">
        <v>0</v>
      </c>
      <c r="D7148">
        <v>36</v>
      </c>
      <c r="E7148" t="s">
        <v>4590</v>
      </c>
      <c r="G7148" t="s">
        <v>4590</v>
      </c>
    </row>
    <row r="7149" spans="1:7">
      <c r="A7149" t="s">
        <v>349</v>
      </c>
      <c r="B7149">
        <v>2014</v>
      </c>
      <c r="C7149" t="b">
        <v>0</v>
      </c>
      <c r="D7149">
        <v>37</v>
      </c>
      <c r="E7149" t="s">
        <v>4590</v>
      </c>
      <c r="G7149" t="s">
        <v>4590</v>
      </c>
    </row>
    <row r="7150" spans="1:7">
      <c r="A7150" t="s">
        <v>349</v>
      </c>
      <c r="B7150">
        <v>2014</v>
      </c>
      <c r="C7150" t="b">
        <v>0</v>
      </c>
      <c r="D7150">
        <v>38</v>
      </c>
      <c r="E7150" t="s">
        <v>4590</v>
      </c>
      <c r="G7150" t="s">
        <v>4590</v>
      </c>
    </row>
    <row r="7151" spans="1:7">
      <c r="A7151" t="s">
        <v>349</v>
      </c>
      <c r="B7151">
        <v>2014</v>
      </c>
      <c r="C7151" t="b">
        <v>0</v>
      </c>
      <c r="D7151">
        <v>39</v>
      </c>
      <c r="E7151" t="s">
        <v>4590</v>
      </c>
      <c r="G7151" t="s">
        <v>4590</v>
      </c>
    </row>
    <row r="7152" spans="1:7">
      <c r="A7152" t="s">
        <v>349</v>
      </c>
      <c r="B7152">
        <v>2014</v>
      </c>
      <c r="C7152" t="b">
        <v>0</v>
      </c>
      <c r="D7152">
        <v>40</v>
      </c>
      <c r="E7152" t="s">
        <v>4590</v>
      </c>
      <c r="G7152" t="s">
        <v>4590</v>
      </c>
    </row>
    <row r="7153" spans="1:7">
      <c r="A7153" t="s">
        <v>349</v>
      </c>
      <c r="B7153">
        <v>2014</v>
      </c>
      <c r="C7153" t="b">
        <v>0</v>
      </c>
      <c r="D7153">
        <v>41</v>
      </c>
      <c r="E7153" t="s">
        <v>4590</v>
      </c>
      <c r="F7153" t="s">
        <v>4819</v>
      </c>
      <c r="G7153" t="s">
        <v>4590</v>
      </c>
    </row>
    <row r="7154" spans="1:7">
      <c r="A7154" t="s">
        <v>349</v>
      </c>
      <c r="B7154">
        <v>2014</v>
      </c>
      <c r="C7154" t="b">
        <v>0</v>
      </c>
      <c r="D7154">
        <v>42</v>
      </c>
      <c r="E7154" t="s">
        <v>4590</v>
      </c>
      <c r="G7154" t="s">
        <v>4590</v>
      </c>
    </row>
    <row r="7155" spans="1:7">
      <c r="A7155" t="s">
        <v>349</v>
      </c>
      <c r="B7155">
        <v>2014</v>
      </c>
      <c r="C7155" t="b">
        <v>0</v>
      </c>
      <c r="D7155">
        <v>43</v>
      </c>
      <c r="E7155" t="s">
        <v>4590</v>
      </c>
      <c r="G7155" t="s">
        <v>4590</v>
      </c>
    </row>
    <row r="7156" spans="1:7">
      <c r="A7156" t="s">
        <v>349</v>
      </c>
      <c r="B7156">
        <v>2014</v>
      </c>
      <c r="C7156" t="b">
        <v>0</v>
      </c>
      <c r="D7156">
        <v>44</v>
      </c>
      <c r="E7156" t="s">
        <v>4590</v>
      </c>
      <c r="G7156" t="s">
        <v>4590</v>
      </c>
    </row>
    <row r="7157" spans="1:7">
      <c r="A7157" t="s">
        <v>349</v>
      </c>
      <c r="B7157">
        <v>2014</v>
      </c>
      <c r="C7157" t="b">
        <v>0</v>
      </c>
      <c r="D7157">
        <v>45</v>
      </c>
      <c r="E7157" t="s">
        <v>4590</v>
      </c>
      <c r="G7157" t="s">
        <v>4590</v>
      </c>
    </row>
    <row r="7158" spans="1:7">
      <c r="A7158" t="s">
        <v>349</v>
      </c>
      <c r="B7158">
        <v>2014</v>
      </c>
      <c r="C7158" t="b">
        <v>0</v>
      </c>
      <c r="D7158">
        <v>46</v>
      </c>
      <c r="E7158" t="s">
        <v>4590</v>
      </c>
      <c r="G7158" t="s">
        <v>4590</v>
      </c>
    </row>
    <row r="7159" spans="1:7">
      <c r="A7159" t="s">
        <v>349</v>
      </c>
      <c r="B7159">
        <v>2014</v>
      </c>
      <c r="C7159" t="b">
        <v>0</v>
      </c>
      <c r="D7159">
        <v>47</v>
      </c>
      <c r="E7159" t="s">
        <v>4590</v>
      </c>
      <c r="G7159" t="s">
        <v>4590</v>
      </c>
    </row>
    <row r="7160" spans="1:7">
      <c r="A7160" t="s">
        <v>349</v>
      </c>
      <c r="B7160">
        <v>2014</v>
      </c>
      <c r="C7160" t="b">
        <v>0</v>
      </c>
      <c r="D7160">
        <v>48</v>
      </c>
      <c r="E7160" t="s">
        <v>4590</v>
      </c>
      <c r="G7160" t="s">
        <v>4590</v>
      </c>
    </row>
    <row r="7161" spans="1:7">
      <c r="A7161" t="s">
        <v>349</v>
      </c>
      <c r="B7161">
        <v>2014</v>
      </c>
      <c r="C7161" t="b">
        <v>0</v>
      </c>
      <c r="D7161">
        <v>49</v>
      </c>
      <c r="E7161" t="s">
        <v>4590</v>
      </c>
      <c r="G7161" t="s">
        <v>4590</v>
      </c>
    </row>
    <row r="7162" spans="1:7">
      <c r="A7162" t="s">
        <v>349</v>
      </c>
      <c r="B7162">
        <v>2014</v>
      </c>
      <c r="C7162" t="b">
        <v>0</v>
      </c>
      <c r="D7162">
        <v>50</v>
      </c>
      <c r="E7162" t="s">
        <v>4590</v>
      </c>
      <c r="G7162" t="s">
        <v>4590</v>
      </c>
    </row>
    <row r="7163" spans="1:7">
      <c r="A7163" t="s">
        <v>349</v>
      </c>
      <c r="B7163">
        <v>2014</v>
      </c>
      <c r="C7163" t="b">
        <v>0</v>
      </c>
      <c r="D7163">
        <v>51</v>
      </c>
      <c r="E7163" t="s">
        <v>4590</v>
      </c>
      <c r="F7163" t="s">
        <v>4820</v>
      </c>
      <c r="G7163" t="s">
        <v>4590</v>
      </c>
    </row>
    <row r="7164" spans="1:7">
      <c r="A7164" t="s">
        <v>349</v>
      </c>
      <c r="B7164">
        <v>2014</v>
      </c>
      <c r="C7164" t="b">
        <v>0</v>
      </c>
      <c r="D7164">
        <v>52</v>
      </c>
      <c r="E7164" t="s">
        <v>4590</v>
      </c>
      <c r="G7164" t="s">
        <v>4590</v>
      </c>
    </row>
    <row r="7165" spans="1:7">
      <c r="A7165" t="s">
        <v>349</v>
      </c>
      <c r="B7165">
        <v>2014</v>
      </c>
      <c r="C7165" t="b">
        <v>0</v>
      </c>
      <c r="D7165">
        <v>53</v>
      </c>
      <c r="E7165" t="s">
        <v>4590</v>
      </c>
      <c r="G7165" t="s">
        <v>4590</v>
      </c>
    </row>
    <row r="7166" spans="1:7">
      <c r="A7166" t="s">
        <v>349</v>
      </c>
      <c r="B7166">
        <v>2014</v>
      </c>
      <c r="C7166" t="b">
        <v>0</v>
      </c>
      <c r="D7166">
        <v>54</v>
      </c>
      <c r="E7166" t="s">
        <v>4590</v>
      </c>
      <c r="G7166" t="s">
        <v>4590</v>
      </c>
    </row>
    <row r="7167" spans="1:7">
      <c r="A7167" t="s">
        <v>349</v>
      </c>
      <c r="B7167">
        <v>2014</v>
      </c>
      <c r="C7167" t="b">
        <v>0</v>
      </c>
      <c r="D7167">
        <v>55</v>
      </c>
      <c r="E7167" t="s">
        <v>4590</v>
      </c>
      <c r="G7167" t="s">
        <v>4590</v>
      </c>
    </row>
    <row r="7168" spans="1:7">
      <c r="A7168" t="s">
        <v>349</v>
      </c>
      <c r="B7168">
        <v>2014</v>
      </c>
      <c r="C7168" t="b">
        <v>0</v>
      </c>
      <c r="D7168">
        <v>56</v>
      </c>
      <c r="E7168" t="s">
        <v>4590</v>
      </c>
      <c r="G7168" t="s">
        <v>4590</v>
      </c>
    </row>
    <row r="7169" spans="1:7">
      <c r="A7169" t="s">
        <v>349</v>
      </c>
      <c r="B7169">
        <v>2014</v>
      </c>
      <c r="C7169" t="b">
        <v>0</v>
      </c>
      <c r="D7169">
        <v>57</v>
      </c>
      <c r="E7169" t="s">
        <v>4590</v>
      </c>
      <c r="G7169" t="s">
        <v>4590</v>
      </c>
    </row>
    <row r="7170" spans="1:7">
      <c r="A7170" t="s">
        <v>349</v>
      </c>
      <c r="B7170">
        <v>2014</v>
      </c>
      <c r="C7170" t="b">
        <v>0</v>
      </c>
      <c r="D7170">
        <v>58</v>
      </c>
      <c r="E7170" t="s">
        <v>4590</v>
      </c>
      <c r="G7170" t="s">
        <v>4590</v>
      </c>
    </row>
    <row r="7171" spans="1:7">
      <c r="A7171" t="s">
        <v>349</v>
      </c>
      <c r="B7171">
        <v>2014</v>
      </c>
      <c r="C7171" t="b">
        <v>0</v>
      </c>
      <c r="D7171">
        <v>59</v>
      </c>
      <c r="E7171" t="s">
        <v>4590</v>
      </c>
      <c r="G7171" t="s">
        <v>4590</v>
      </c>
    </row>
    <row r="7172" spans="1:7">
      <c r="A7172" t="s">
        <v>349</v>
      </c>
      <c r="B7172">
        <v>2014</v>
      </c>
      <c r="C7172" t="b">
        <v>0</v>
      </c>
      <c r="D7172">
        <v>60</v>
      </c>
      <c r="E7172" t="s">
        <v>4590</v>
      </c>
      <c r="G7172" t="s">
        <v>4590</v>
      </c>
    </row>
    <row r="7173" spans="1:7">
      <c r="A7173" t="s">
        <v>349</v>
      </c>
      <c r="B7173">
        <v>2014</v>
      </c>
      <c r="C7173" t="b">
        <v>0</v>
      </c>
      <c r="D7173">
        <v>61</v>
      </c>
      <c r="E7173" t="s">
        <v>4590</v>
      </c>
      <c r="G7173" t="s">
        <v>4590</v>
      </c>
    </row>
    <row r="7174" spans="1:7">
      <c r="A7174" t="s">
        <v>349</v>
      </c>
      <c r="B7174">
        <v>2014</v>
      </c>
      <c r="C7174" t="b">
        <v>0</v>
      </c>
      <c r="D7174">
        <v>62</v>
      </c>
      <c r="E7174" t="s">
        <v>4590</v>
      </c>
      <c r="G7174" t="s">
        <v>4590</v>
      </c>
    </row>
    <row r="7175" spans="1:7">
      <c r="A7175" t="s">
        <v>349</v>
      </c>
      <c r="B7175">
        <v>2014</v>
      </c>
      <c r="C7175" t="b">
        <v>0</v>
      </c>
      <c r="D7175">
        <v>63</v>
      </c>
      <c r="E7175" t="s">
        <v>4590</v>
      </c>
      <c r="G7175" t="s">
        <v>4590</v>
      </c>
    </row>
    <row r="7176" spans="1:7">
      <c r="A7176" t="s">
        <v>349</v>
      </c>
      <c r="B7176">
        <v>2014</v>
      </c>
      <c r="C7176" t="b">
        <v>0</v>
      </c>
      <c r="D7176">
        <v>64</v>
      </c>
      <c r="E7176" t="s">
        <v>4590</v>
      </c>
      <c r="G7176" t="s">
        <v>4590</v>
      </c>
    </row>
    <row r="7177" spans="1:7">
      <c r="A7177" t="s">
        <v>349</v>
      </c>
      <c r="B7177">
        <v>2014</v>
      </c>
      <c r="C7177" t="b">
        <v>0</v>
      </c>
      <c r="D7177">
        <v>65</v>
      </c>
      <c r="E7177" t="s">
        <v>4590</v>
      </c>
      <c r="G7177" t="s">
        <v>4590</v>
      </c>
    </row>
    <row r="7178" spans="1:7">
      <c r="A7178" t="s">
        <v>349</v>
      </c>
      <c r="B7178">
        <v>2014</v>
      </c>
      <c r="C7178" t="b">
        <v>0</v>
      </c>
      <c r="D7178">
        <v>66</v>
      </c>
      <c r="E7178" t="s">
        <v>4590</v>
      </c>
      <c r="G7178" t="s">
        <v>4590</v>
      </c>
    </row>
    <row r="7179" spans="1:7">
      <c r="A7179" t="s">
        <v>349</v>
      </c>
      <c r="B7179">
        <v>2014</v>
      </c>
      <c r="C7179" t="b">
        <v>0</v>
      </c>
      <c r="D7179">
        <v>67</v>
      </c>
      <c r="E7179" t="s">
        <v>4590</v>
      </c>
      <c r="G7179" t="s">
        <v>4590</v>
      </c>
    </row>
    <row r="7180" spans="1:7">
      <c r="A7180" t="s">
        <v>349</v>
      </c>
      <c r="B7180">
        <v>2014</v>
      </c>
      <c r="C7180" t="b">
        <v>0</v>
      </c>
      <c r="D7180">
        <v>68</v>
      </c>
      <c r="E7180" t="s">
        <v>4590</v>
      </c>
      <c r="G7180" t="s">
        <v>4590</v>
      </c>
    </row>
    <row r="7181" spans="1:7">
      <c r="A7181" t="s">
        <v>349</v>
      </c>
      <c r="B7181">
        <v>2014</v>
      </c>
      <c r="C7181" t="b">
        <v>0</v>
      </c>
      <c r="D7181">
        <v>69</v>
      </c>
      <c r="E7181" t="s">
        <v>4590</v>
      </c>
      <c r="G7181" t="s">
        <v>4590</v>
      </c>
    </row>
    <row r="7182" spans="1:7">
      <c r="A7182" t="s">
        <v>349</v>
      </c>
      <c r="B7182">
        <v>2014</v>
      </c>
      <c r="C7182" t="b">
        <v>0</v>
      </c>
      <c r="D7182">
        <v>70</v>
      </c>
      <c r="E7182" t="s">
        <v>4590</v>
      </c>
      <c r="G7182" t="s">
        <v>4590</v>
      </c>
    </row>
    <row r="7183" spans="1:7">
      <c r="A7183" t="s">
        <v>349</v>
      </c>
      <c r="B7183">
        <v>2014</v>
      </c>
      <c r="C7183" t="b">
        <v>0</v>
      </c>
      <c r="D7183">
        <v>71</v>
      </c>
      <c r="E7183" t="s">
        <v>4590</v>
      </c>
      <c r="G7183" t="s">
        <v>4590</v>
      </c>
    </row>
    <row r="7184" spans="1:7">
      <c r="A7184" t="s">
        <v>349</v>
      </c>
      <c r="B7184">
        <v>2014</v>
      </c>
      <c r="C7184" t="b">
        <v>0</v>
      </c>
      <c r="D7184">
        <v>72</v>
      </c>
      <c r="E7184" t="s">
        <v>4590</v>
      </c>
      <c r="G7184" t="s">
        <v>4590</v>
      </c>
    </row>
    <row r="7185" spans="1:7">
      <c r="A7185" t="s">
        <v>349</v>
      </c>
      <c r="B7185">
        <v>2014</v>
      </c>
      <c r="C7185" t="b">
        <v>0</v>
      </c>
      <c r="D7185">
        <v>73</v>
      </c>
      <c r="E7185" t="s">
        <v>4590</v>
      </c>
      <c r="G7185" t="s">
        <v>4590</v>
      </c>
    </row>
    <row r="7186" spans="1:7">
      <c r="A7186" t="s">
        <v>349</v>
      </c>
      <c r="B7186">
        <v>2015</v>
      </c>
      <c r="C7186" t="b">
        <v>0</v>
      </c>
      <c r="D7186">
        <v>1</v>
      </c>
      <c r="E7186" t="s">
        <v>4590</v>
      </c>
      <c r="G7186" t="s">
        <v>4590</v>
      </c>
    </row>
    <row r="7187" spans="1:7">
      <c r="A7187" t="s">
        <v>349</v>
      </c>
      <c r="B7187">
        <v>2015</v>
      </c>
      <c r="C7187" t="b">
        <v>0</v>
      </c>
      <c r="D7187">
        <v>2</v>
      </c>
      <c r="E7187" t="s">
        <v>4590</v>
      </c>
      <c r="G7187" t="s">
        <v>4590</v>
      </c>
    </row>
    <row r="7188" spans="1:7">
      <c r="A7188" t="s">
        <v>349</v>
      </c>
      <c r="B7188">
        <v>2015</v>
      </c>
      <c r="C7188" t="b">
        <v>0</v>
      </c>
      <c r="D7188">
        <v>3</v>
      </c>
      <c r="E7188" t="s">
        <v>4590</v>
      </c>
      <c r="G7188" t="s">
        <v>4590</v>
      </c>
    </row>
    <row r="7189" spans="1:7">
      <c r="A7189" t="s">
        <v>349</v>
      </c>
      <c r="B7189">
        <v>2015</v>
      </c>
      <c r="C7189" t="b">
        <v>0</v>
      </c>
      <c r="D7189">
        <v>4</v>
      </c>
      <c r="E7189" t="s">
        <v>4590</v>
      </c>
      <c r="G7189" t="s">
        <v>4590</v>
      </c>
    </row>
    <row r="7190" spans="1:7">
      <c r="A7190" t="s">
        <v>349</v>
      </c>
      <c r="B7190">
        <v>2015</v>
      </c>
      <c r="C7190" t="b">
        <v>0</v>
      </c>
      <c r="D7190">
        <v>5</v>
      </c>
      <c r="E7190" t="s">
        <v>4590</v>
      </c>
      <c r="G7190" t="s">
        <v>4590</v>
      </c>
    </row>
    <row r="7191" spans="1:7">
      <c r="A7191" t="s">
        <v>349</v>
      </c>
      <c r="B7191">
        <v>2015</v>
      </c>
      <c r="C7191" t="b">
        <v>0</v>
      </c>
      <c r="D7191">
        <v>6</v>
      </c>
      <c r="E7191" t="s">
        <v>4590</v>
      </c>
      <c r="G7191" t="s">
        <v>4590</v>
      </c>
    </row>
    <row r="7192" spans="1:7">
      <c r="A7192" t="s">
        <v>349</v>
      </c>
      <c r="B7192">
        <v>2015</v>
      </c>
      <c r="C7192" t="b">
        <v>0</v>
      </c>
      <c r="D7192">
        <v>7</v>
      </c>
      <c r="E7192" t="s">
        <v>4590</v>
      </c>
      <c r="G7192" t="s">
        <v>4590</v>
      </c>
    </row>
    <row r="7193" spans="1:7">
      <c r="A7193" t="s">
        <v>349</v>
      </c>
      <c r="B7193">
        <v>2015</v>
      </c>
      <c r="C7193" t="b">
        <v>0</v>
      </c>
      <c r="D7193">
        <v>8</v>
      </c>
      <c r="E7193" t="s">
        <v>4590</v>
      </c>
      <c r="G7193" t="s">
        <v>4590</v>
      </c>
    </row>
    <row r="7194" spans="1:7">
      <c r="A7194" t="s">
        <v>349</v>
      </c>
      <c r="B7194">
        <v>2015</v>
      </c>
      <c r="C7194" t="b">
        <v>0</v>
      </c>
      <c r="D7194">
        <v>9</v>
      </c>
      <c r="E7194" t="s">
        <v>4590</v>
      </c>
      <c r="G7194" t="s">
        <v>4590</v>
      </c>
    </row>
    <row r="7195" spans="1:7">
      <c r="A7195" t="s">
        <v>349</v>
      </c>
      <c r="B7195">
        <v>2015</v>
      </c>
      <c r="C7195" t="b">
        <v>0</v>
      </c>
      <c r="D7195">
        <v>10</v>
      </c>
      <c r="E7195" t="s">
        <v>4590</v>
      </c>
      <c r="G7195" t="s">
        <v>4590</v>
      </c>
    </row>
    <row r="7196" spans="1:7">
      <c r="A7196" t="s">
        <v>349</v>
      </c>
      <c r="B7196">
        <v>2015</v>
      </c>
      <c r="C7196" t="b">
        <v>0</v>
      </c>
      <c r="D7196">
        <v>11</v>
      </c>
      <c r="E7196" t="s">
        <v>4590</v>
      </c>
      <c r="G7196" t="s">
        <v>4590</v>
      </c>
    </row>
    <row r="7197" spans="1:7">
      <c r="A7197" t="s">
        <v>349</v>
      </c>
      <c r="B7197">
        <v>2015</v>
      </c>
      <c r="C7197" t="b">
        <v>0</v>
      </c>
      <c r="D7197">
        <v>12</v>
      </c>
      <c r="E7197" t="s">
        <v>4590</v>
      </c>
      <c r="G7197" t="s">
        <v>4590</v>
      </c>
    </row>
    <row r="7198" spans="1:7">
      <c r="A7198" t="s">
        <v>349</v>
      </c>
      <c r="B7198">
        <v>2015</v>
      </c>
      <c r="C7198" t="b">
        <v>0</v>
      </c>
      <c r="D7198">
        <v>13</v>
      </c>
      <c r="E7198" t="s">
        <v>4590</v>
      </c>
      <c r="G7198" t="s">
        <v>4590</v>
      </c>
    </row>
    <row r="7199" spans="1:7">
      <c r="A7199" t="s">
        <v>349</v>
      </c>
      <c r="B7199">
        <v>2015</v>
      </c>
      <c r="C7199" t="b">
        <v>0</v>
      </c>
      <c r="D7199">
        <v>14</v>
      </c>
      <c r="E7199" t="s">
        <v>4590</v>
      </c>
      <c r="G7199" t="s">
        <v>4590</v>
      </c>
    </row>
    <row r="7200" spans="1:7">
      <c r="A7200" t="s">
        <v>349</v>
      </c>
      <c r="B7200">
        <v>2015</v>
      </c>
      <c r="C7200" t="b">
        <v>0</v>
      </c>
      <c r="D7200">
        <v>15</v>
      </c>
      <c r="E7200" t="s">
        <v>4590</v>
      </c>
      <c r="G7200" t="s">
        <v>4590</v>
      </c>
    </row>
    <row r="7201" spans="1:7">
      <c r="A7201" t="s">
        <v>349</v>
      </c>
      <c r="B7201">
        <v>2015</v>
      </c>
      <c r="C7201" t="b">
        <v>0</v>
      </c>
      <c r="D7201">
        <v>16</v>
      </c>
      <c r="E7201" t="s">
        <v>4590</v>
      </c>
      <c r="G7201" t="s">
        <v>4590</v>
      </c>
    </row>
    <row r="7202" spans="1:7">
      <c r="A7202" t="s">
        <v>349</v>
      </c>
      <c r="B7202">
        <v>2015</v>
      </c>
      <c r="C7202" t="b">
        <v>0</v>
      </c>
      <c r="D7202">
        <v>17</v>
      </c>
      <c r="E7202" t="s">
        <v>4590</v>
      </c>
      <c r="G7202" t="s">
        <v>4590</v>
      </c>
    </row>
    <row r="7203" spans="1:7">
      <c r="A7203" t="s">
        <v>349</v>
      </c>
      <c r="B7203">
        <v>2015</v>
      </c>
      <c r="C7203" t="b">
        <v>0</v>
      </c>
      <c r="D7203">
        <v>18</v>
      </c>
      <c r="E7203" t="s">
        <v>4590</v>
      </c>
      <c r="G7203" t="s">
        <v>4590</v>
      </c>
    </row>
    <row r="7204" spans="1:7">
      <c r="A7204" t="s">
        <v>349</v>
      </c>
      <c r="B7204">
        <v>2015</v>
      </c>
      <c r="C7204" t="b">
        <v>0</v>
      </c>
      <c r="D7204">
        <v>19</v>
      </c>
      <c r="E7204" t="s">
        <v>4590</v>
      </c>
      <c r="G7204" t="s">
        <v>4590</v>
      </c>
    </row>
    <row r="7205" spans="1:7">
      <c r="A7205" t="s">
        <v>349</v>
      </c>
      <c r="B7205">
        <v>2015</v>
      </c>
      <c r="C7205" t="b">
        <v>0</v>
      </c>
      <c r="D7205">
        <v>20</v>
      </c>
      <c r="E7205" t="s">
        <v>4590</v>
      </c>
      <c r="G7205" t="s">
        <v>4590</v>
      </c>
    </row>
    <row r="7206" spans="1:7">
      <c r="A7206" t="s">
        <v>349</v>
      </c>
      <c r="B7206">
        <v>2015</v>
      </c>
      <c r="C7206" t="b">
        <v>0</v>
      </c>
      <c r="D7206">
        <v>21</v>
      </c>
      <c r="E7206" t="s">
        <v>4590</v>
      </c>
      <c r="G7206" t="s">
        <v>4590</v>
      </c>
    </row>
    <row r="7207" spans="1:7">
      <c r="A7207" t="s">
        <v>349</v>
      </c>
      <c r="B7207">
        <v>2015</v>
      </c>
      <c r="C7207" t="b">
        <v>0</v>
      </c>
      <c r="D7207">
        <v>22</v>
      </c>
      <c r="E7207" t="s">
        <v>4590</v>
      </c>
      <c r="G7207" t="s">
        <v>4590</v>
      </c>
    </row>
    <row r="7208" spans="1:7">
      <c r="A7208" t="s">
        <v>349</v>
      </c>
      <c r="B7208">
        <v>2015</v>
      </c>
      <c r="C7208" t="b">
        <v>0</v>
      </c>
      <c r="D7208">
        <v>23</v>
      </c>
      <c r="E7208" t="s">
        <v>4590</v>
      </c>
      <c r="G7208" t="s">
        <v>4590</v>
      </c>
    </row>
    <row r="7209" spans="1:7">
      <c r="A7209" t="s">
        <v>349</v>
      </c>
      <c r="B7209">
        <v>2015</v>
      </c>
      <c r="C7209" t="b">
        <v>0</v>
      </c>
      <c r="D7209">
        <v>24</v>
      </c>
      <c r="E7209" t="s">
        <v>4590</v>
      </c>
      <c r="G7209" t="s">
        <v>4590</v>
      </c>
    </row>
    <row r="7210" spans="1:7">
      <c r="A7210" t="s">
        <v>349</v>
      </c>
      <c r="B7210">
        <v>2015</v>
      </c>
      <c r="C7210" t="b">
        <v>0</v>
      </c>
      <c r="D7210">
        <v>25</v>
      </c>
      <c r="E7210" t="s">
        <v>4590</v>
      </c>
      <c r="G7210" t="s">
        <v>4590</v>
      </c>
    </row>
    <row r="7211" spans="1:7">
      <c r="A7211" t="s">
        <v>349</v>
      </c>
      <c r="B7211">
        <v>2015</v>
      </c>
      <c r="C7211" t="b">
        <v>0</v>
      </c>
      <c r="D7211">
        <v>26</v>
      </c>
      <c r="E7211" t="s">
        <v>4590</v>
      </c>
      <c r="G7211" t="s">
        <v>4590</v>
      </c>
    </row>
    <row r="7212" spans="1:7">
      <c r="A7212" t="s">
        <v>349</v>
      </c>
      <c r="B7212">
        <v>2015</v>
      </c>
      <c r="C7212" t="b">
        <v>0</v>
      </c>
      <c r="D7212">
        <v>27</v>
      </c>
      <c r="E7212" t="s">
        <v>4590</v>
      </c>
      <c r="G7212" t="s">
        <v>4590</v>
      </c>
    </row>
    <row r="7213" spans="1:7">
      <c r="A7213" t="s">
        <v>349</v>
      </c>
      <c r="B7213">
        <v>2015</v>
      </c>
      <c r="C7213" t="b">
        <v>0</v>
      </c>
      <c r="D7213">
        <v>28</v>
      </c>
      <c r="E7213" t="s">
        <v>4590</v>
      </c>
      <c r="G7213" t="s">
        <v>4590</v>
      </c>
    </row>
    <row r="7214" spans="1:7">
      <c r="A7214" t="s">
        <v>349</v>
      </c>
      <c r="B7214">
        <v>2015</v>
      </c>
      <c r="C7214" t="b">
        <v>0</v>
      </c>
      <c r="D7214">
        <v>29</v>
      </c>
      <c r="E7214" t="s">
        <v>4590</v>
      </c>
      <c r="G7214" t="s">
        <v>4590</v>
      </c>
    </row>
    <row r="7215" spans="1:7">
      <c r="A7215" t="s">
        <v>349</v>
      </c>
      <c r="B7215">
        <v>2015</v>
      </c>
      <c r="C7215" t="b">
        <v>0</v>
      </c>
      <c r="D7215">
        <v>30</v>
      </c>
      <c r="E7215" t="s">
        <v>4590</v>
      </c>
      <c r="G7215" t="s">
        <v>4590</v>
      </c>
    </row>
    <row r="7216" spans="1:7">
      <c r="A7216" t="s">
        <v>349</v>
      </c>
      <c r="B7216">
        <v>2015</v>
      </c>
      <c r="C7216" t="b">
        <v>0</v>
      </c>
      <c r="D7216">
        <v>31</v>
      </c>
      <c r="E7216" t="s">
        <v>4590</v>
      </c>
      <c r="G7216" t="s">
        <v>4590</v>
      </c>
    </row>
    <row r="7217" spans="1:7">
      <c r="A7217" t="s">
        <v>349</v>
      </c>
      <c r="B7217">
        <v>2015</v>
      </c>
      <c r="C7217" t="b">
        <v>0</v>
      </c>
      <c r="D7217">
        <v>32</v>
      </c>
      <c r="E7217" t="s">
        <v>4590</v>
      </c>
      <c r="G7217" t="s">
        <v>4590</v>
      </c>
    </row>
    <row r="7218" spans="1:7">
      <c r="A7218" t="s">
        <v>349</v>
      </c>
      <c r="B7218">
        <v>2015</v>
      </c>
      <c r="C7218" t="b">
        <v>0</v>
      </c>
      <c r="D7218">
        <v>33</v>
      </c>
      <c r="E7218" t="s">
        <v>4590</v>
      </c>
      <c r="G7218" t="s">
        <v>4590</v>
      </c>
    </row>
    <row r="7219" spans="1:7">
      <c r="A7219" t="s">
        <v>349</v>
      </c>
      <c r="B7219">
        <v>2015</v>
      </c>
      <c r="C7219" t="b">
        <v>0</v>
      </c>
      <c r="D7219">
        <v>34</v>
      </c>
      <c r="E7219" t="s">
        <v>4590</v>
      </c>
      <c r="G7219" t="s">
        <v>4590</v>
      </c>
    </row>
    <row r="7220" spans="1:7">
      <c r="A7220" t="s">
        <v>349</v>
      </c>
      <c r="B7220">
        <v>2015</v>
      </c>
      <c r="C7220" t="b">
        <v>0</v>
      </c>
      <c r="D7220">
        <v>35</v>
      </c>
      <c r="E7220" t="s">
        <v>4590</v>
      </c>
      <c r="G7220" t="s">
        <v>4590</v>
      </c>
    </row>
    <row r="7221" spans="1:7">
      <c r="A7221" t="s">
        <v>349</v>
      </c>
      <c r="B7221">
        <v>2015</v>
      </c>
      <c r="C7221" t="b">
        <v>0</v>
      </c>
      <c r="D7221">
        <v>36</v>
      </c>
      <c r="E7221" t="s">
        <v>4590</v>
      </c>
      <c r="G7221" t="s">
        <v>4590</v>
      </c>
    </row>
    <row r="7222" spans="1:7">
      <c r="A7222" t="s">
        <v>349</v>
      </c>
      <c r="B7222">
        <v>2015</v>
      </c>
      <c r="C7222" t="b">
        <v>0</v>
      </c>
      <c r="D7222">
        <v>37</v>
      </c>
      <c r="E7222" t="s">
        <v>4590</v>
      </c>
      <c r="G7222" t="s">
        <v>4590</v>
      </c>
    </row>
    <row r="7223" spans="1:7">
      <c r="A7223" t="s">
        <v>349</v>
      </c>
      <c r="B7223">
        <v>2015</v>
      </c>
      <c r="C7223" t="b">
        <v>0</v>
      </c>
      <c r="D7223">
        <v>38</v>
      </c>
      <c r="E7223" t="s">
        <v>4590</v>
      </c>
      <c r="G7223" t="s">
        <v>4590</v>
      </c>
    </row>
    <row r="7224" spans="1:7">
      <c r="A7224" t="s">
        <v>349</v>
      </c>
      <c r="B7224">
        <v>2015</v>
      </c>
      <c r="C7224" t="b">
        <v>0</v>
      </c>
      <c r="D7224">
        <v>39</v>
      </c>
      <c r="E7224" t="s">
        <v>4590</v>
      </c>
      <c r="G7224" t="s">
        <v>4590</v>
      </c>
    </row>
    <row r="7225" spans="1:7">
      <c r="A7225" t="s">
        <v>349</v>
      </c>
      <c r="B7225">
        <v>2015</v>
      </c>
      <c r="C7225" t="b">
        <v>0</v>
      </c>
      <c r="D7225">
        <v>40</v>
      </c>
      <c r="E7225" t="s">
        <v>4590</v>
      </c>
      <c r="F7225" t="s">
        <v>8284</v>
      </c>
      <c r="G7225" t="s">
        <v>4590</v>
      </c>
    </row>
    <row r="7226" spans="1:7">
      <c r="A7226" t="s">
        <v>349</v>
      </c>
      <c r="B7226">
        <v>2015</v>
      </c>
      <c r="C7226" t="b">
        <v>0</v>
      </c>
      <c r="D7226">
        <v>41</v>
      </c>
      <c r="E7226" t="s">
        <v>4590</v>
      </c>
      <c r="G7226" t="s">
        <v>4590</v>
      </c>
    </row>
    <row r="7227" spans="1:7">
      <c r="A7227" t="s">
        <v>349</v>
      </c>
      <c r="B7227">
        <v>2015</v>
      </c>
      <c r="C7227" t="b">
        <v>0</v>
      </c>
      <c r="D7227">
        <v>42</v>
      </c>
      <c r="E7227" t="s">
        <v>4590</v>
      </c>
      <c r="G7227" t="s">
        <v>4590</v>
      </c>
    </row>
    <row r="7228" spans="1:7">
      <c r="A7228" t="s">
        <v>349</v>
      </c>
      <c r="B7228">
        <v>2015</v>
      </c>
      <c r="C7228" t="b">
        <v>0</v>
      </c>
      <c r="D7228">
        <v>43</v>
      </c>
      <c r="E7228" t="s">
        <v>4590</v>
      </c>
      <c r="G7228" t="s">
        <v>4590</v>
      </c>
    </row>
    <row r="7229" spans="1:7">
      <c r="A7229" t="s">
        <v>349</v>
      </c>
      <c r="B7229">
        <v>2015</v>
      </c>
      <c r="C7229" t="b">
        <v>0</v>
      </c>
      <c r="D7229">
        <v>44</v>
      </c>
      <c r="E7229" t="s">
        <v>4590</v>
      </c>
      <c r="F7229" t="s">
        <v>8284</v>
      </c>
      <c r="G7229" t="s">
        <v>4590</v>
      </c>
    </row>
    <row r="7230" spans="1:7">
      <c r="A7230" t="s">
        <v>349</v>
      </c>
      <c r="B7230">
        <v>2015</v>
      </c>
      <c r="C7230" t="b">
        <v>0</v>
      </c>
      <c r="D7230">
        <v>45</v>
      </c>
      <c r="E7230" t="s">
        <v>4590</v>
      </c>
      <c r="G7230" t="s">
        <v>4590</v>
      </c>
    </row>
    <row r="7231" spans="1:7">
      <c r="A7231" t="s">
        <v>349</v>
      </c>
      <c r="B7231">
        <v>2015</v>
      </c>
      <c r="C7231" t="b">
        <v>0</v>
      </c>
      <c r="D7231">
        <v>46</v>
      </c>
      <c r="E7231" t="s">
        <v>4590</v>
      </c>
      <c r="G7231" t="s">
        <v>4590</v>
      </c>
    </row>
    <row r="7232" spans="1:7">
      <c r="A7232" t="s">
        <v>349</v>
      </c>
      <c r="B7232">
        <v>2015</v>
      </c>
      <c r="C7232" t="b">
        <v>0</v>
      </c>
      <c r="D7232">
        <v>47</v>
      </c>
      <c r="E7232" t="s">
        <v>4590</v>
      </c>
      <c r="G7232" t="s">
        <v>4590</v>
      </c>
    </row>
    <row r="7233" spans="1:7">
      <c r="A7233" t="s">
        <v>349</v>
      </c>
      <c r="B7233">
        <v>2015</v>
      </c>
      <c r="C7233" t="b">
        <v>0</v>
      </c>
      <c r="D7233">
        <v>48</v>
      </c>
      <c r="E7233" t="s">
        <v>4590</v>
      </c>
      <c r="G7233" t="s">
        <v>4590</v>
      </c>
    </row>
    <row r="7234" spans="1:7">
      <c r="A7234" t="s">
        <v>349</v>
      </c>
      <c r="B7234">
        <v>2015</v>
      </c>
      <c r="C7234" t="b">
        <v>0</v>
      </c>
      <c r="D7234">
        <v>49</v>
      </c>
      <c r="E7234" t="s">
        <v>4590</v>
      </c>
      <c r="F7234" t="s">
        <v>7995</v>
      </c>
      <c r="G7234" t="s">
        <v>4590</v>
      </c>
    </row>
    <row r="7235" spans="1:7">
      <c r="A7235" t="s">
        <v>349</v>
      </c>
      <c r="B7235">
        <v>2015</v>
      </c>
      <c r="C7235" t="b">
        <v>0</v>
      </c>
      <c r="D7235">
        <v>50</v>
      </c>
      <c r="E7235" t="s">
        <v>4590</v>
      </c>
      <c r="G7235" t="s">
        <v>4590</v>
      </c>
    </row>
    <row r="7236" spans="1:7">
      <c r="A7236" t="s">
        <v>349</v>
      </c>
      <c r="B7236">
        <v>2015</v>
      </c>
      <c r="C7236" t="b">
        <v>0</v>
      </c>
      <c r="D7236">
        <v>51</v>
      </c>
      <c r="E7236" t="s">
        <v>4590</v>
      </c>
      <c r="F7236" t="s">
        <v>8285</v>
      </c>
      <c r="G7236" t="s">
        <v>4590</v>
      </c>
    </row>
    <row r="7237" spans="1:7">
      <c r="A7237" t="s">
        <v>349</v>
      </c>
      <c r="B7237">
        <v>2015</v>
      </c>
      <c r="C7237" t="b">
        <v>0</v>
      </c>
      <c r="D7237">
        <v>52</v>
      </c>
      <c r="E7237" t="s">
        <v>4590</v>
      </c>
      <c r="G7237" t="s">
        <v>4590</v>
      </c>
    </row>
    <row r="7238" spans="1:7">
      <c r="A7238" t="s">
        <v>349</v>
      </c>
      <c r="B7238">
        <v>2015</v>
      </c>
      <c r="C7238" t="b">
        <v>0</v>
      </c>
      <c r="D7238">
        <v>53</v>
      </c>
      <c r="E7238" t="s">
        <v>4590</v>
      </c>
      <c r="G7238" t="s">
        <v>4590</v>
      </c>
    </row>
    <row r="7239" spans="1:7">
      <c r="A7239" t="s">
        <v>349</v>
      </c>
      <c r="B7239">
        <v>2015</v>
      </c>
      <c r="C7239" t="b">
        <v>0</v>
      </c>
      <c r="D7239">
        <v>54</v>
      </c>
      <c r="E7239" t="s">
        <v>4590</v>
      </c>
      <c r="G7239" t="s">
        <v>4590</v>
      </c>
    </row>
    <row r="7240" spans="1:7">
      <c r="A7240" t="s">
        <v>349</v>
      </c>
      <c r="B7240">
        <v>2015</v>
      </c>
      <c r="C7240" t="b">
        <v>0</v>
      </c>
      <c r="D7240">
        <v>55</v>
      </c>
      <c r="E7240" t="s">
        <v>4590</v>
      </c>
      <c r="G7240" t="s">
        <v>4590</v>
      </c>
    </row>
    <row r="7241" spans="1:7">
      <c r="A7241" t="s">
        <v>349</v>
      </c>
      <c r="B7241">
        <v>2015</v>
      </c>
      <c r="C7241" t="b">
        <v>0</v>
      </c>
      <c r="D7241">
        <v>56</v>
      </c>
      <c r="E7241" t="s">
        <v>4590</v>
      </c>
      <c r="G7241" t="s">
        <v>4590</v>
      </c>
    </row>
    <row r="7242" spans="1:7">
      <c r="A7242" t="s">
        <v>349</v>
      </c>
      <c r="B7242">
        <v>2015</v>
      </c>
      <c r="C7242" t="b">
        <v>0</v>
      </c>
      <c r="D7242">
        <v>57</v>
      </c>
      <c r="E7242" t="s">
        <v>4590</v>
      </c>
      <c r="G7242" t="s">
        <v>4590</v>
      </c>
    </row>
    <row r="7243" spans="1:7">
      <c r="A7243" t="s">
        <v>349</v>
      </c>
      <c r="B7243">
        <v>2015</v>
      </c>
      <c r="C7243" t="b">
        <v>0</v>
      </c>
      <c r="D7243">
        <v>58</v>
      </c>
      <c r="E7243" t="s">
        <v>4590</v>
      </c>
      <c r="G7243" t="s">
        <v>4590</v>
      </c>
    </row>
    <row r="7244" spans="1:7">
      <c r="A7244" t="s">
        <v>349</v>
      </c>
      <c r="B7244">
        <v>2015</v>
      </c>
      <c r="C7244" t="b">
        <v>0</v>
      </c>
      <c r="D7244">
        <v>59</v>
      </c>
      <c r="E7244" t="s">
        <v>4590</v>
      </c>
      <c r="G7244" t="s">
        <v>4590</v>
      </c>
    </row>
    <row r="7245" spans="1:7">
      <c r="A7245" t="s">
        <v>349</v>
      </c>
      <c r="B7245">
        <v>2015</v>
      </c>
      <c r="C7245" t="b">
        <v>0</v>
      </c>
      <c r="D7245">
        <v>60</v>
      </c>
      <c r="E7245" t="s">
        <v>4590</v>
      </c>
      <c r="F7245" t="s">
        <v>7999</v>
      </c>
      <c r="G7245" t="s">
        <v>4590</v>
      </c>
    </row>
    <row r="7246" spans="1:7">
      <c r="A7246" t="s">
        <v>349</v>
      </c>
      <c r="B7246">
        <v>2015</v>
      </c>
      <c r="C7246" t="b">
        <v>0</v>
      </c>
      <c r="D7246">
        <v>61</v>
      </c>
      <c r="E7246" t="s">
        <v>4590</v>
      </c>
      <c r="F7246" t="s">
        <v>8286</v>
      </c>
      <c r="G7246" t="s">
        <v>4590</v>
      </c>
    </row>
    <row r="7247" spans="1:7">
      <c r="A7247" t="s">
        <v>349</v>
      </c>
      <c r="B7247">
        <v>2015</v>
      </c>
      <c r="C7247" t="b">
        <v>0</v>
      </c>
      <c r="D7247">
        <v>62</v>
      </c>
      <c r="E7247" t="s">
        <v>4590</v>
      </c>
      <c r="G7247" t="s">
        <v>4590</v>
      </c>
    </row>
    <row r="7248" spans="1:7">
      <c r="A7248" t="s">
        <v>349</v>
      </c>
      <c r="B7248">
        <v>2015</v>
      </c>
      <c r="C7248" t="b">
        <v>0</v>
      </c>
      <c r="D7248">
        <v>63</v>
      </c>
      <c r="E7248" t="s">
        <v>4590</v>
      </c>
      <c r="G7248" t="s">
        <v>4590</v>
      </c>
    </row>
    <row r="7249" spans="1:7">
      <c r="A7249" t="s">
        <v>349</v>
      </c>
      <c r="B7249">
        <v>2015</v>
      </c>
      <c r="C7249" t="b">
        <v>0</v>
      </c>
      <c r="D7249">
        <v>64</v>
      </c>
      <c r="E7249" t="s">
        <v>4590</v>
      </c>
      <c r="F7249" t="s">
        <v>7999</v>
      </c>
      <c r="G7249" t="s">
        <v>4590</v>
      </c>
    </row>
    <row r="7250" spans="1:7">
      <c r="A7250" t="s">
        <v>349</v>
      </c>
      <c r="B7250">
        <v>2015</v>
      </c>
      <c r="C7250" t="b">
        <v>0</v>
      </c>
      <c r="D7250">
        <v>65</v>
      </c>
      <c r="E7250" t="s">
        <v>4590</v>
      </c>
      <c r="F7250" t="s">
        <v>8286</v>
      </c>
      <c r="G7250" t="s">
        <v>4590</v>
      </c>
    </row>
    <row r="7251" spans="1:7">
      <c r="A7251" t="s">
        <v>349</v>
      </c>
      <c r="B7251">
        <v>2015</v>
      </c>
      <c r="C7251" t="b">
        <v>0</v>
      </c>
      <c r="D7251">
        <v>66</v>
      </c>
      <c r="E7251" t="s">
        <v>4590</v>
      </c>
      <c r="G7251" t="s">
        <v>4590</v>
      </c>
    </row>
    <row r="7252" spans="1:7">
      <c r="A7252" t="s">
        <v>349</v>
      </c>
      <c r="B7252">
        <v>2015</v>
      </c>
      <c r="C7252" t="b">
        <v>0</v>
      </c>
      <c r="D7252">
        <v>67</v>
      </c>
      <c r="E7252" t="s">
        <v>4590</v>
      </c>
      <c r="G7252" t="s">
        <v>4590</v>
      </c>
    </row>
    <row r="7253" spans="1:7">
      <c r="A7253" t="s">
        <v>349</v>
      </c>
      <c r="B7253">
        <v>2015</v>
      </c>
      <c r="C7253" t="b">
        <v>0</v>
      </c>
      <c r="D7253">
        <v>68</v>
      </c>
      <c r="E7253" t="s">
        <v>4590</v>
      </c>
      <c r="G7253" t="s">
        <v>4590</v>
      </c>
    </row>
    <row r="7254" spans="1:7">
      <c r="A7254" t="s">
        <v>349</v>
      </c>
      <c r="B7254">
        <v>2015</v>
      </c>
      <c r="C7254" t="b">
        <v>0</v>
      </c>
      <c r="D7254">
        <v>69</v>
      </c>
      <c r="E7254" t="s">
        <v>4590</v>
      </c>
      <c r="G7254" t="s">
        <v>4590</v>
      </c>
    </row>
    <row r="7255" spans="1:7">
      <c r="A7255" t="s">
        <v>349</v>
      </c>
      <c r="B7255">
        <v>2015</v>
      </c>
      <c r="C7255" t="b">
        <v>0</v>
      </c>
      <c r="D7255">
        <v>70</v>
      </c>
      <c r="E7255" t="s">
        <v>4590</v>
      </c>
      <c r="G7255" t="s">
        <v>4590</v>
      </c>
    </row>
    <row r="7256" spans="1:7">
      <c r="A7256" t="s">
        <v>349</v>
      </c>
      <c r="B7256">
        <v>2015</v>
      </c>
      <c r="C7256" t="b">
        <v>0</v>
      </c>
      <c r="D7256">
        <v>71</v>
      </c>
      <c r="E7256" t="s">
        <v>4590</v>
      </c>
      <c r="G7256" t="s">
        <v>4590</v>
      </c>
    </row>
    <row r="7257" spans="1:7">
      <c r="A7257" t="s">
        <v>349</v>
      </c>
      <c r="B7257">
        <v>2015</v>
      </c>
      <c r="C7257" t="b">
        <v>0</v>
      </c>
      <c r="D7257">
        <v>72</v>
      </c>
      <c r="E7257" t="s">
        <v>4590</v>
      </c>
      <c r="G7257" t="s">
        <v>4590</v>
      </c>
    </row>
    <row r="7258" spans="1:7">
      <c r="A7258" t="s">
        <v>349</v>
      </c>
      <c r="B7258">
        <v>2015</v>
      </c>
      <c r="C7258" t="b">
        <v>0</v>
      </c>
      <c r="D7258">
        <v>73</v>
      </c>
      <c r="E7258" t="s">
        <v>4590</v>
      </c>
      <c r="G7258" t="s">
        <v>4590</v>
      </c>
    </row>
    <row r="7259" spans="1:7">
      <c r="A7259" t="s">
        <v>349</v>
      </c>
      <c r="B7259">
        <v>2016</v>
      </c>
      <c r="C7259" t="b">
        <v>0</v>
      </c>
      <c r="D7259">
        <v>1</v>
      </c>
      <c r="E7259" t="s">
        <v>4590</v>
      </c>
      <c r="G7259" t="s">
        <v>4590</v>
      </c>
    </row>
    <row r="7260" spans="1:7">
      <c r="A7260" t="s">
        <v>349</v>
      </c>
      <c r="B7260">
        <v>2016</v>
      </c>
      <c r="C7260" t="b">
        <v>0</v>
      </c>
      <c r="D7260">
        <v>2</v>
      </c>
      <c r="E7260" t="s">
        <v>4590</v>
      </c>
      <c r="G7260" t="s">
        <v>4590</v>
      </c>
    </row>
    <row r="7261" spans="1:7">
      <c r="A7261" t="s">
        <v>349</v>
      </c>
      <c r="B7261">
        <v>2016</v>
      </c>
      <c r="C7261" t="b">
        <v>0</v>
      </c>
      <c r="D7261">
        <v>3</v>
      </c>
      <c r="E7261" t="s">
        <v>4590</v>
      </c>
      <c r="G7261" t="s">
        <v>4590</v>
      </c>
    </row>
    <row r="7262" spans="1:7">
      <c r="A7262" t="s">
        <v>349</v>
      </c>
      <c r="B7262">
        <v>2016</v>
      </c>
      <c r="C7262" t="b">
        <v>0</v>
      </c>
      <c r="D7262">
        <v>4</v>
      </c>
      <c r="E7262" t="s">
        <v>4590</v>
      </c>
      <c r="G7262" t="s">
        <v>4590</v>
      </c>
    </row>
    <row r="7263" spans="1:7">
      <c r="A7263" t="s">
        <v>349</v>
      </c>
      <c r="B7263">
        <v>2016</v>
      </c>
      <c r="C7263" t="b">
        <v>0</v>
      </c>
      <c r="D7263">
        <v>5</v>
      </c>
      <c r="E7263" t="s">
        <v>4590</v>
      </c>
      <c r="G7263" t="s">
        <v>4590</v>
      </c>
    </row>
    <row r="7264" spans="1:7">
      <c r="A7264" t="s">
        <v>349</v>
      </c>
      <c r="B7264">
        <v>2016</v>
      </c>
      <c r="C7264" t="b">
        <v>0</v>
      </c>
      <c r="D7264">
        <v>6</v>
      </c>
      <c r="E7264" t="s">
        <v>4590</v>
      </c>
      <c r="G7264" t="s">
        <v>4590</v>
      </c>
    </row>
    <row r="7265" spans="1:7">
      <c r="A7265" t="s">
        <v>349</v>
      </c>
      <c r="B7265">
        <v>2016</v>
      </c>
      <c r="C7265" t="b">
        <v>0</v>
      </c>
      <c r="D7265">
        <v>7</v>
      </c>
      <c r="E7265" t="s">
        <v>4590</v>
      </c>
      <c r="G7265" t="s">
        <v>4590</v>
      </c>
    </row>
    <row r="7266" spans="1:7">
      <c r="A7266" t="s">
        <v>349</v>
      </c>
      <c r="B7266">
        <v>2016</v>
      </c>
      <c r="C7266" t="b">
        <v>0</v>
      </c>
      <c r="D7266">
        <v>8</v>
      </c>
      <c r="E7266" t="s">
        <v>4590</v>
      </c>
      <c r="G7266" t="s">
        <v>4590</v>
      </c>
    </row>
    <row r="7267" spans="1:7">
      <c r="A7267" t="s">
        <v>349</v>
      </c>
      <c r="B7267">
        <v>2016</v>
      </c>
      <c r="C7267" t="b">
        <v>0</v>
      </c>
      <c r="D7267">
        <v>9</v>
      </c>
      <c r="E7267" t="s">
        <v>4590</v>
      </c>
      <c r="G7267" t="s">
        <v>4590</v>
      </c>
    </row>
    <row r="7268" spans="1:7">
      <c r="A7268" t="s">
        <v>349</v>
      </c>
      <c r="B7268">
        <v>2016</v>
      </c>
      <c r="C7268" t="b">
        <v>0</v>
      </c>
      <c r="D7268">
        <v>10</v>
      </c>
      <c r="E7268" t="s">
        <v>4590</v>
      </c>
      <c r="G7268" t="s">
        <v>4590</v>
      </c>
    </row>
    <row r="7269" spans="1:7">
      <c r="A7269" t="s">
        <v>349</v>
      </c>
      <c r="B7269">
        <v>2016</v>
      </c>
      <c r="C7269" t="b">
        <v>0</v>
      </c>
      <c r="D7269">
        <v>11</v>
      </c>
      <c r="E7269" t="s">
        <v>4590</v>
      </c>
      <c r="G7269" t="s">
        <v>4590</v>
      </c>
    </row>
    <row r="7270" spans="1:7">
      <c r="A7270" t="s">
        <v>349</v>
      </c>
      <c r="B7270">
        <v>2016</v>
      </c>
      <c r="C7270" t="b">
        <v>0</v>
      </c>
      <c r="D7270">
        <v>12</v>
      </c>
      <c r="E7270" t="s">
        <v>4590</v>
      </c>
      <c r="G7270" t="s">
        <v>4590</v>
      </c>
    </row>
    <row r="7271" spans="1:7">
      <c r="A7271" t="s">
        <v>349</v>
      </c>
      <c r="B7271">
        <v>2016</v>
      </c>
      <c r="C7271" t="b">
        <v>0</v>
      </c>
      <c r="D7271">
        <v>13</v>
      </c>
      <c r="E7271" t="s">
        <v>4590</v>
      </c>
      <c r="G7271" t="s">
        <v>4590</v>
      </c>
    </row>
    <row r="7272" spans="1:7">
      <c r="A7272" t="s">
        <v>349</v>
      </c>
      <c r="B7272">
        <v>2016</v>
      </c>
      <c r="C7272" t="b">
        <v>0</v>
      </c>
      <c r="D7272">
        <v>14</v>
      </c>
      <c r="E7272" t="s">
        <v>4590</v>
      </c>
      <c r="G7272" t="s">
        <v>4590</v>
      </c>
    </row>
    <row r="7273" spans="1:7">
      <c r="A7273" t="s">
        <v>349</v>
      </c>
      <c r="B7273">
        <v>2016</v>
      </c>
      <c r="C7273" t="b">
        <v>0</v>
      </c>
      <c r="D7273">
        <v>15</v>
      </c>
      <c r="E7273" t="s">
        <v>4590</v>
      </c>
      <c r="G7273" t="s">
        <v>4590</v>
      </c>
    </row>
    <row r="7274" spans="1:7">
      <c r="A7274" t="s">
        <v>349</v>
      </c>
      <c r="B7274">
        <v>2016</v>
      </c>
      <c r="C7274" t="b">
        <v>0</v>
      </c>
      <c r="D7274">
        <v>16</v>
      </c>
      <c r="E7274" t="s">
        <v>4590</v>
      </c>
      <c r="G7274" t="s">
        <v>4590</v>
      </c>
    </row>
    <row r="7275" spans="1:7">
      <c r="A7275" t="s">
        <v>349</v>
      </c>
      <c r="B7275">
        <v>2016</v>
      </c>
      <c r="C7275" t="b">
        <v>0</v>
      </c>
      <c r="D7275">
        <v>17</v>
      </c>
      <c r="E7275" t="s">
        <v>4590</v>
      </c>
      <c r="G7275" t="s">
        <v>4590</v>
      </c>
    </row>
    <row r="7276" spans="1:7">
      <c r="A7276" t="s">
        <v>349</v>
      </c>
      <c r="B7276">
        <v>2016</v>
      </c>
      <c r="C7276" t="b">
        <v>0</v>
      </c>
      <c r="D7276">
        <v>18</v>
      </c>
      <c r="E7276" t="s">
        <v>4590</v>
      </c>
      <c r="G7276" t="s">
        <v>4590</v>
      </c>
    </row>
    <row r="7277" spans="1:7">
      <c r="A7277" t="s">
        <v>349</v>
      </c>
      <c r="B7277">
        <v>2016</v>
      </c>
      <c r="C7277" t="b">
        <v>0</v>
      </c>
      <c r="D7277">
        <v>19</v>
      </c>
      <c r="E7277" t="s">
        <v>4590</v>
      </c>
      <c r="G7277" t="s">
        <v>4590</v>
      </c>
    </row>
    <row r="7278" spans="1:7">
      <c r="A7278" t="s">
        <v>349</v>
      </c>
      <c r="B7278">
        <v>2016</v>
      </c>
      <c r="C7278" t="b">
        <v>0</v>
      </c>
      <c r="D7278">
        <v>20</v>
      </c>
      <c r="E7278" t="s">
        <v>4590</v>
      </c>
      <c r="F7278" t="s">
        <v>8287</v>
      </c>
      <c r="G7278" t="s">
        <v>4590</v>
      </c>
    </row>
    <row r="7279" spans="1:7">
      <c r="A7279" t="s">
        <v>349</v>
      </c>
      <c r="B7279">
        <v>2016</v>
      </c>
      <c r="C7279" t="b">
        <v>0</v>
      </c>
      <c r="D7279">
        <v>21</v>
      </c>
      <c r="E7279" t="s">
        <v>4590</v>
      </c>
      <c r="G7279" t="s">
        <v>4590</v>
      </c>
    </row>
    <row r="7280" spans="1:7">
      <c r="A7280" t="s">
        <v>349</v>
      </c>
      <c r="B7280">
        <v>2016</v>
      </c>
      <c r="C7280" t="b">
        <v>0</v>
      </c>
      <c r="D7280">
        <v>22</v>
      </c>
      <c r="E7280" t="s">
        <v>4590</v>
      </c>
      <c r="G7280" t="s">
        <v>4590</v>
      </c>
    </row>
    <row r="7281" spans="1:7">
      <c r="A7281" t="s">
        <v>349</v>
      </c>
      <c r="B7281">
        <v>2016</v>
      </c>
      <c r="C7281" t="b">
        <v>0</v>
      </c>
      <c r="D7281">
        <v>23</v>
      </c>
      <c r="E7281" t="s">
        <v>4590</v>
      </c>
      <c r="G7281" t="s">
        <v>4590</v>
      </c>
    </row>
    <row r="7282" spans="1:7">
      <c r="A7282" t="s">
        <v>349</v>
      </c>
      <c r="B7282">
        <v>2016</v>
      </c>
      <c r="C7282" t="b">
        <v>0</v>
      </c>
      <c r="D7282">
        <v>24</v>
      </c>
      <c r="E7282" t="s">
        <v>4590</v>
      </c>
      <c r="G7282" t="s">
        <v>4590</v>
      </c>
    </row>
    <row r="7283" spans="1:7">
      <c r="A7283" t="s">
        <v>349</v>
      </c>
      <c r="B7283">
        <v>2016</v>
      </c>
      <c r="C7283" t="b">
        <v>0</v>
      </c>
      <c r="D7283">
        <v>25</v>
      </c>
      <c r="E7283" t="s">
        <v>4590</v>
      </c>
      <c r="G7283" t="s">
        <v>4590</v>
      </c>
    </row>
    <row r="7284" spans="1:7">
      <c r="A7284" t="s">
        <v>349</v>
      </c>
      <c r="B7284">
        <v>2016</v>
      </c>
      <c r="C7284" t="b">
        <v>0</v>
      </c>
      <c r="D7284">
        <v>26</v>
      </c>
      <c r="E7284" t="s">
        <v>4590</v>
      </c>
      <c r="G7284" t="s">
        <v>4590</v>
      </c>
    </row>
    <row r="7285" spans="1:7">
      <c r="A7285" t="s">
        <v>349</v>
      </c>
      <c r="B7285">
        <v>2016</v>
      </c>
      <c r="C7285" t="b">
        <v>0</v>
      </c>
      <c r="D7285">
        <v>27</v>
      </c>
      <c r="E7285" t="s">
        <v>4590</v>
      </c>
      <c r="G7285" t="s">
        <v>4590</v>
      </c>
    </row>
    <row r="7286" spans="1:7">
      <c r="A7286" t="s">
        <v>349</v>
      </c>
      <c r="B7286">
        <v>2016</v>
      </c>
      <c r="C7286" t="b">
        <v>0</v>
      </c>
      <c r="D7286">
        <v>28</v>
      </c>
      <c r="E7286" t="s">
        <v>4590</v>
      </c>
      <c r="G7286" t="s">
        <v>4590</v>
      </c>
    </row>
    <row r="7287" spans="1:7">
      <c r="A7287" t="s">
        <v>349</v>
      </c>
      <c r="B7287">
        <v>2016</v>
      </c>
      <c r="C7287" t="b">
        <v>0</v>
      </c>
      <c r="D7287">
        <v>29</v>
      </c>
      <c r="E7287" t="s">
        <v>4590</v>
      </c>
      <c r="G7287" t="s">
        <v>4590</v>
      </c>
    </row>
    <row r="7288" spans="1:7">
      <c r="A7288" t="s">
        <v>349</v>
      </c>
      <c r="B7288">
        <v>2016</v>
      </c>
      <c r="C7288" t="b">
        <v>0</v>
      </c>
      <c r="D7288">
        <v>30</v>
      </c>
      <c r="E7288" t="s">
        <v>4590</v>
      </c>
      <c r="G7288" t="s">
        <v>4590</v>
      </c>
    </row>
    <row r="7289" spans="1:7">
      <c r="A7289" t="s">
        <v>349</v>
      </c>
      <c r="B7289">
        <v>2016</v>
      </c>
      <c r="C7289" t="b">
        <v>0</v>
      </c>
      <c r="D7289">
        <v>31</v>
      </c>
      <c r="E7289" t="s">
        <v>4590</v>
      </c>
      <c r="G7289" t="s">
        <v>4590</v>
      </c>
    </row>
    <row r="7290" spans="1:7">
      <c r="A7290" t="s">
        <v>349</v>
      </c>
      <c r="B7290">
        <v>2016</v>
      </c>
      <c r="C7290" t="b">
        <v>0</v>
      </c>
      <c r="D7290">
        <v>32</v>
      </c>
      <c r="E7290" t="s">
        <v>4590</v>
      </c>
      <c r="G7290" t="s">
        <v>4590</v>
      </c>
    </row>
    <row r="7291" spans="1:7">
      <c r="A7291" t="s">
        <v>349</v>
      </c>
      <c r="B7291">
        <v>2016</v>
      </c>
      <c r="C7291" t="b">
        <v>0</v>
      </c>
      <c r="D7291">
        <v>33</v>
      </c>
      <c r="E7291" t="s">
        <v>4590</v>
      </c>
      <c r="G7291" t="s">
        <v>4590</v>
      </c>
    </row>
    <row r="7292" spans="1:7">
      <c r="A7292" t="s">
        <v>349</v>
      </c>
      <c r="B7292">
        <v>2016</v>
      </c>
      <c r="C7292" t="b">
        <v>0</v>
      </c>
      <c r="D7292">
        <v>34</v>
      </c>
      <c r="E7292" t="s">
        <v>4590</v>
      </c>
      <c r="G7292" t="s">
        <v>4590</v>
      </c>
    </row>
    <row r="7293" spans="1:7">
      <c r="A7293" t="s">
        <v>349</v>
      </c>
      <c r="B7293">
        <v>2016</v>
      </c>
      <c r="C7293" t="b">
        <v>0</v>
      </c>
      <c r="D7293">
        <v>35</v>
      </c>
      <c r="E7293" t="s">
        <v>4590</v>
      </c>
      <c r="G7293" t="s">
        <v>4590</v>
      </c>
    </row>
    <row r="7294" spans="1:7">
      <c r="A7294" t="s">
        <v>349</v>
      </c>
      <c r="B7294">
        <v>2016</v>
      </c>
      <c r="C7294" t="b">
        <v>0</v>
      </c>
      <c r="D7294">
        <v>36</v>
      </c>
      <c r="E7294" t="s">
        <v>4590</v>
      </c>
      <c r="G7294" t="s">
        <v>4590</v>
      </c>
    </row>
    <row r="7295" spans="1:7">
      <c r="A7295" t="s">
        <v>349</v>
      </c>
      <c r="B7295">
        <v>2016</v>
      </c>
      <c r="C7295" t="b">
        <v>0</v>
      </c>
      <c r="D7295">
        <v>37</v>
      </c>
      <c r="E7295" t="s">
        <v>4590</v>
      </c>
      <c r="G7295" t="s">
        <v>4590</v>
      </c>
    </row>
    <row r="7296" spans="1:7">
      <c r="A7296" t="s">
        <v>349</v>
      </c>
      <c r="B7296">
        <v>2016</v>
      </c>
      <c r="C7296" t="b">
        <v>0</v>
      </c>
      <c r="D7296">
        <v>38</v>
      </c>
      <c r="E7296" t="s">
        <v>4590</v>
      </c>
      <c r="G7296" t="s">
        <v>4590</v>
      </c>
    </row>
    <row r="7297" spans="1:7">
      <c r="A7297" t="s">
        <v>349</v>
      </c>
      <c r="B7297">
        <v>2016</v>
      </c>
      <c r="C7297" t="b">
        <v>0</v>
      </c>
      <c r="D7297">
        <v>39</v>
      </c>
      <c r="E7297" t="s">
        <v>4590</v>
      </c>
      <c r="G7297" t="s">
        <v>4590</v>
      </c>
    </row>
    <row r="7298" spans="1:7">
      <c r="A7298" t="s">
        <v>349</v>
      </c>
      <c r="B7298">
        <v>2016</v>
      </c>
      <c r="C7298" t="b">
        <v>0</v>
      </c>
      <c r="D7298">
        <v>40</v>
      </c>
      <c r="E7298" t="s">
        <v>4590</v>
      </c>
      <c r="F7298" t="s">
        <v>8284</v>
      </c>
      <c r="G7298" t="s">
        <v>4590</v>
      </c>
    </row>
    <row r="7299" spans="1:7">
      <c r="A7299" t="s">
        <v>349</v>
      </c>
      <c r="B7299">
        <v>2016</v>
      </c>
      <c r="C7299" t="b">
        <v>0</v>
      </c>
      <c r="D7299">
        <v>41</v>
      </c>
      <c r="E7299" t="s">
        <v>4590</v>
      </c>
      <c r="G7299" t="s">
        <v>4590</v>
      </c>
    </row>
    <row r="7300" spans="1:7">
      <c r="A7300" t="s">
        <v>349</v>
      </c>
      <c r="B7300">
        <v>2016</v>
      </c>
      <c r="C7300" t="b">
        <v>0</v>
      </c>
      <c r="D7300">
        <v>42</v>
      </c>
      <c r="E7300" t="s">
        <v>4590</v>
      </c>
      <c r="G7300" t="s">
        <v>4590</v>
      </c>
    </row>
    <row r="7301" spans="1:7">
      <c r="A7301" t="s">
        <v>349</v>
      </c>
      <c r="B7301">
        <v>2016</v>
      </c>
      <c r="C7301" t="b">
        <v>0</v>
      </c>
      <c r="D7301">
        <v>43</v>
      </c>
      <c r="E7301" t="s">
        <v>4590</v>
      </c>
      <c r="G7301" t="s">
        <v>4590</v>
      </c>
    </row>
    <row r="7302" spans="1:7">
      <c r="A7302" t="s">
        <v>349</v>
      </c>
      <c r="B7302">
        <v>2016</v>
      </c>
      <c r="C7302" t="b">
        <v>0</v>
      </c>
      <c r="D7302">
        <v>44</v>
      </c>
      <c r="E7302" t="s">
        <v>4590</v>
      </c>
      <c r="F7302" t="s">
        <v>8284</v>
      </c>
      <c r="G7302" t="s">
        <v>4590</v>
      </c>
    </row>
    <row r="7303" spans="1:7">
      <c r="A7303" t="s">
        <v>349</v>
      </c>
      <c r="B7303">
        <v>2016</v>
      </c>
      <c r="C7303" t="b">
        <v>0</v>
      </c>
      <c r="D7303">
        <v>45</v>
      </c>
      <c r="E7303" t="s">
        <v>4590</v>
      </c>
      <c r="G7303" t="s">
        <v>4590</v>
      </c>
    </row>
    <row r="7304" spans="1:7">
      <c r="A7304" t="s">
        <v>349</v>
      </c>
      <c r="B7304">
        <v>2016</v>
      </c>
      <c r="C7304" t="b">
        <v>0</v>
      </c>
      <c r="D7304">
        <v>46</v>
      </c>
      <c r="E7304" t="s">
        <v>4590</v>
      </c>
      <c r="G7304" t="s">
        <v>4590</v>
      </c>
    </row>
    <row r="7305" spans="1:7">
      <c r="A7305" t="s">
        <v>349</v>
      </c>
      <c r="B7305">
        <v>2016</v>
      </c>
      <c r="C7305" t="b">
        <v>0</v>
      </c>
      <c r="D7305">
        <v>47</v>
      </c>
      <c r="E7305" t="s">
        <v>4590</v>
      </c>
      <c r="G7305" t="s">
        <v>4590</v>
      </c>
    </row>
    <row r="7306" spans="1:7">
      <c r="A7306" t="s">
        <v>349</v>
      </c>
      <c r="B7306">
        <v>2016</v>
      </c>
      <c r="C7306" t="b">
        <v>0</v>
      </c>
      <c r="D7306">
        <v>48</v>
      </c>
      <c r="E7306" t="s">
        <v>4590</v>
      </c>
      <c r="G7306" t="s">
        <v>4590</v>
      </c>
    </row>
    <row r="7307" spans="1:7">
      <c r="A7307" t="s">
        <v>349</v>
      </c>
      <c r="B7307">
        <v>2016</v>
      </c>
      <c r="C7307" t="b">
        <v>0</v>
      </c>
      <c r="D7307">
        <v>49</v>
      </c>
      <c r="E7307" t="s">
        <v>4590</v>
      </c>
      <c r="F7307" t="s">
        <v>8003</v>
      </c>
      <c r="G7307" t="s">
        <v>4590</v>
      </c>
    </row>
    <row r="7308" spans="1:7">
      <c r="A7308" t="s">
        <v>349</v>
      </c>
      <c r="B7308">
        <v>2016</v>
      </c>
      <c r="C7308" t="b">
        <v>0</v>
      </c>
      <c r="D7308">
        <v>50</v>
      </c>
      <c r="E7308" t="s">
        <v>4590</v>
      </c>
      <c r="G7308" t="s">
        <v>4590</v>
      </c>
    </row>
    <row r="7309" spans="1:7">
      <c r="A7309" t="s">
        <v>349</v>
      </c>
      <c r="B7309">
        <v>2016</v>
      </c>
      <c r="C7309" t="b">
        <v>0</v>
      </c>
      <c r="D7309">
        <v>51</v>
      </c>
      <c r="E7309" t="s">
        <v>4590</v>
      </c>
      <c r="G7309" t="s">
        <v>4590</v>
      </c>
    </row>
    <row r="7310" spans="1:7">
      <c r="A7310" t="s">
        <v>349</v>
      </c>
      <c r="B7310">
        <v>2016</v>
      </c>
      <c r="C7310" t="b">
        <v>0</v>
      </c>
      <c r="D7310">
        <v>52</v>
      </c>
      <c r="E7310" t="s">
        <v>4590</v>
      </c>
      <c r="G7310" t="s">
        <v>4590</v>
      </c>
    </row>
    <row r="7311" spans="1:7">
      <c r="A7311" t="s">
        <v>349</v>
      </c>
      <c r="B7311">
        <v>2016</v>
      </c>
      <c r="C7311" t="b">
        <v>0</v>
      </c>
      <c r="D7311">
        <v>53</v>
      </c>
      <c r="E7311" t="s">
        <v>4590</v>
      </c>
      <c r="G7311" t="s">
        <v>4590</v>
      </c>
    </row>
    <row r="7312" spans="1:7">
      <c r="A7312" t="s">
        <v>349</v>
      </c>
      <c r="B7312">
        <v>2016</v>
      </c>
      <c r="C7312" t="b">
        <v>0</v>
      </c>
      <c r="D7312">
        <v>54</v>
      </c>
      <c r="E7312" t="s">
        <v>4590</v>
      </c>
      <c r="G7312" t="s">
        <v>4590</v>
      </c>
    </row>
    <row r="7313" spans="1:7">
      <c r="A7313" t="s">
        <v>349</v>
      </c>
      <c r="B7313">
        <v>2016</v>
      </c>
      <c r="C7313" t="b">
        <v>0</v>
      </c>
      <c r="D7313">
        <v>55</v>
      </c>
      <c r="E7313" t="s">
        <v>4590</v>
      </c>
      <c r="G7313" t="s">
        <v>4590</v>
      </c>
    </row>
    <row r="7314" spans="1:7">
      <c r="A7314" t="s">
        <v>349</v>
      </c>
      <c r="B7314">
        <v>2016</v>
      </c>
      <c r="C7314" t="b">
        <v>0</v>
      </c>
      <c r="D7314">
        <v>56</v>
      </c>
      <c r="E7314" t="s">
        <v>4590</v>
      </c>
      <c r="G7314" t="s">
        <v>4590</v>
      </c>
    </row>
    <row r="7315" spans="1:7">
      <c r="A7315" t="s">
        <v>349</v>
      </c>
      <c r="B7315">
        <v>2016</v>
      </c>
      <c r="C7315" t="b">
        <v>0</v>
      </c>
      <c r="D7315">
        <v>57</v>
      </c>
      <c r="E7315" t="s">
        <v>4590</v>
      </c>
      <c r="G7315" t="s">
        <v>4590</v>
      </c>
    </row>
    <row r="7316" spans="1:7">
      <c r="A7316" t="s">
        <v>349</v>
      </c>
      <c r="B7316">
        <v>2016</v>
      </c>
      <c r="C7316" t="b">
        <v>0</v>
      </c>
      <c r="D7316">
        <v>58</v>
      </c>
      <c r="E7316" t="s">
        <v>4590</v>
      </c>
      <c r="G7316" t="s">
        <v>4590</v>
      </c>
    </row>
    <row r="7317" spans="1:7">
      <c r="A7317" t="s">
        <v>349</v>
      </c>
      <c r="B7317">
        <v>2016</v>
      </c>
      <c r="C7317" t="b">
        <v>0</v>
      </c>
      <c r="D7317">
        <v>59</v>
      </c>
      <c r="E7317" t="s">
        <v>4590</v>
      </c>
      <c r="G7317" t="s">
        <v>4590</v>
      </c>
    </row>
    <row r="7318" spans="1:7">
      <c r="A7318" t="s">
        <v>349</v>
      </c>
      <c r="B7318">
        <v>2016</v>
      </c>
      <c r="C7318" t="b">
        <v>0</v>
      </c>
      <c r="D7318">
        <v>60</v>
      </c>
      <c r="E7318" t="s">
        <v>4590</v>
      </c>
      <c r="F7318" t="s">
        <v>7999</v>
      </c>
      <c r="G7318" t="s">
        <v>4590</v>
      </c>
    </row>
    <row r="7319" spans="1:7">
      <c r="A7319" t="s">
        <v>349</v>
      </c>
      <c r="B7319">
        <v>2016</v>
      </c>
      <c r="C7319" t="b">
        <v>0</v>
      </c>
      <c r="D7319">
        <v>61</v>
      </c>
      <c r="E7319" t="s">
        <v>4590</v>
      </c>
      <c r="F7319" t="s">
        <v>8286</v>
      </c>
      <c r="G7319" t="s">
        <v>4590</v>
      </c>
    </row>
    <row r="7320" spans="1:7">
      <c r="A7320" t="s">
        <v>349</v>
      </c>
      <c r="B7320">
        <v>2016</v>
      </c>
      <c r="C7320" t="b">
        <v>0</v>
      </c>
      <c r="D7320">
        <v>62</v>
      </c>
      <c r="E7320" t="s">
        <v>4590</v>
      </c>
      <c r="G7320" t="s">
        <v>4590</v>
      </c>
    </row>
    <row r="7321" spans="1:7">
      <c r="A7321" t="s">
        <v>349</v>
      </c>
      <c r="B7321">
        <v>2016</v>
      </c>
      <c r="C7321" t="b">
        <v>0</v>
      </c>
      <c r="D7321">
        <v>63</v>
      </c>
      <c r="E7321" t="s">
        <v>4590</v>
      </c>
      <c r="G7321" t="s">
        <v>4590</v>
      </c>
    </row>
    <row r="7322" spans="1:7">
      <c r="A7322" t="s">
        <v>349</v>
      </c>
      <c r="B7322">
        <v>2016</v>
      </c>
      <c r="C7322" t="b">
        <v>0</v>
      </c>
      <c r="D7322">
        <v>64</v>
      </c>
      <c r="E7322" t="s">
        <v>4590</v>
      </c>
      <c r="F7322" t="s">
        <v>7999</v>
      </c>
      <c r="G7322" t="s">
        <v>4590</v>
      </c>
    </row>
    <row r="7323" spans="1:7">
      <c r="A7323" t="s">
        <v>349</v>
      </c>
      <c r="B7323">
        <v>2016</v>
      </c>
      <c r="C7323" t="b">
        <v>0</v>
      </c>
      <c r="D7323">
        <v>65</v>
      </c>
      <c r="E7323" t="s">
        <v>4590</v>
      </c>
      <c r="F7323" t="s">
        <v>8286</v>
      </c>
      <c r="G7323" t="s">
        <v>4590</v>
      </c>
    </row>
    <row r="7324" spans="1:7">
      <c r="A7324" t="s">
        <v>349</v>
      </c>
      <c r="B7324">
        <v>2016</v>
      </c>
      <c r="C7324" t="b">
        <v>0</v>
      </c>
      <c r="D7324">
        <v>66</v>
      </c>
      <c r="E7324" t="s">
        <v>4590</v>
      </c>
      <c r="G7324" t="s">
        <v>4590</v>
      </c>
    </row>
    <row r="7325" spans="1:7">
      <c r="A7325" t="s">
        <v>349</v>
      </c>
      <c r="B7325">
        <v>2016</v>
      </c>
      <c r="C7325" t="b">
        <v>0</v>
      </c>
      <c r="D7325">
        <v>67</v>
      </c>
      <c r="E7325" t="s">
        <v>4590</v>
      </c>
      <c r="G7325" t="s">
        <v>4590</v>
      </c>
    </row>
    <row r="7326" spans="1:7">
      <c r="A7326" t="s">
        <v>349</v>
      </c>
      <c r="B7326">
        <v>2016</v>
      </c>
      <c r="C7326" t="b">
        <v>0</v>
      </c>
      <c r="D7326">
        <v>68</v>
      </c>
      <c r="E7326" t="s">
        <v>4590</v>
      </c>
      <c r="G7326" t="s">
        <v>4590</v>
      </c>
    </row>
    <row r="7327" spans="1:7">
      <c r="A7327" t="s">
        <v>349</v>
      </c>
      <c r="B7327">
        <v>2016</v>
      </c>
      <c r="C7327" t="b">
        <v>0</v>
      </c>
      <c r="D7327">
        <v>69</v>
      </c>
      <c r="E7327" t="s">
        <v>4590</v>
      </c>
      <c r="G7327" t="s">
        <v>4590</v>
      </c>
    </row>
    <row r="7328" spans="1:7">
      <c r="A7328" t="s">
        <v>349</v>
      </c>
      <c r="B7328">
        <v>2016</v>
      </c>
      <c r="C7328" t="b">
        <v>0</v>
      </c>
      <c r="D7328">
        <v>70</v>
      </c>
      <c r="E7328" t="s">
        <v>4590</v>
      </c>
      <c r="G7328" t="s">
        <v>4590</v>
      </c>
    </row>
    <row r="7329" spans="1:7">
      <c r="A7329" t="s">
        <v>349</v>
      </c>
      <c r="B7329">
        <v>2016</v>
      </c>
      <c r="C7329" t="b">
        <v>0</v>
      </c>
      <c r="D7329">
        <v>71</v>
      </c>
      <c r="E7329" t="s">
        <v>4590</v>
      </c>
      <c r="G7329" t="s">
        <v>4590</v>
      </c>
    </row>
    <row r="7330" spans="1:7">
      <c r="A7330" t="s">
        <v>349</v>
      </c>
      <c r="B7330">
        <v>2016</v>
      </c>
      <c r="C7330" t="b">
        <v>0</v>
      </c>
      <c r="D7330">
        <v>72</v>
      </c>
      <c r="E7330" t="s">
        <v>4590</v>
      </c>
      <c r="G7330" t="s">
        <v>4590</v>
      </c>
    </row>
    <row r="7331" spans="1:7">
      <c r="A7331" t="s">
        <v>349</v>
      </c>
      <c r="B7331">
        <v>2016</v>
      </c>
      <c r="C7331" t="b">
        <v>0</v>
      </c>
      <c r="D7331">
        <v>73</v>
      </c>
      <c r="E7331" t="s">
        <v>4590</v>
      </c>
      <c r="G7331" t="s">
        <v>4590</v>
      </c>
    </row>
    <row r="7332" spans="1:7">
      <c r="A7332" t="s">
        <v>359</v>
      </c>
      <c r="B7332">
        <v>2013</v>
      </c>
      <c r="C7332" t="b">
        <v>0</v>
      </c>
      <c r="D7332">
        <v>1</v>
      </c>
      <c r="E7332" t="s">
        <v>4590</v>
      </c>
      <c r="G7332" t="s">
        <v>4590</v>
      </c>
    </row>
    <row r="7333" spans="1:7">
      <c r="A7333" t="s">
        <v>359</v>
      </c>
      <c r="B7333">
        <v>2013</v>
      </c>
      <c r="C7333" t="b">
        <v>0</v>
      </c>
      <c r="D7333">
        <v>2</v>
      </c>
      <c r="E7333" t="s">
        <v>4590</v>
      </c>
      <c r="G7333" t="s">
        <v>4590</v>
      </c>
    </row>
    <row r="7334" spans="1:7">
      <c r="A7334" t="s">
        <v>359</v>
      </c>
      <c r="B7334">
        <v>2013</v>
      </c>
      <c r="C7334" t="b">
        <v>0</v>
      </c>
      <c r="D7334">
        <v>3</v>
      </c>
      <c r="E7334" t="s">
        <v>4590</v>
      </c>
      <c r="G7334" t="s">
        <v>4590</v>
      </c>
    </row>
    <row r="7335" spans="1:7">
      <c r="A7335" t="s">
        <v>359</v>
      </c>
      <c r="B7335">
        <v>2013</v>
      </c>
      <c r="C7335" t="b">
        <v>0</v>
      </c>
      <c r="D7335">
        <v>4</v>
      </c>
      <c r="E7335" t="s">
        <v>4590</v>
      </c>
      <c r="G7335" t="s">
        <v>4590</v>
      </c>
    </row>
    <row r="7336" spans="1:7">
      <c r="A7336" t="s">
        <v>359</v>
      </c>
      <c r="B7336">
        <v>2013</v>
      </c>
      <c r="C7336" t="b">
        <v>0</v>
      </c>
      <c r="D7336">
        <v>5</v>
      </c>
      <c r="E7336" t="s">
        <v>4590</v>
      </c>
      <c r="G7336" t="s">
        <v>4590</v>
      </c>
    </row>
    <row r="7337" spans="1:7">
      <c r="A7337" t="s">
        <v>359</v>
      </c>
      <c r="B7337">
        <v>2013</v>
      </c>
      <c r="C7337" t="b">
        <v>0</v>
      </c>
      <c r="D7337">
        <v>6</v>
      </c>
      <c r="E7337" t="s">
        <v>4590</v>
      </c>
      <c r="G7337" t="s">
        <v>4590</v>
      </c>
    </row>
    <row r="7338" spans="1:7">
      <c r="A7338" t="s">
        <v>359</v>
      </c>
      <c r="B7338">
        <v>2013</v>
      </c>
      <c r="C7338" t="b">
        <v>0</v>
      </c>
      <c r="D7338">
        <v>7</v>
      </c>
      <c r="E7338" t="s">
        <v>4590</v>
      </c>
      <c r="G7338" t="s">
        <v>4590</v>
      </c>
    </row>
    <row r="7339" spans="1:7">
      <c r="A7339" t="s">
        <v>359</v>
      </c>
      <c r="B7339">
        <v>2013</v>
      </c>
      <c r="C7339" t="b">
        <v>0</v>
      </c>
      <c r="D7339">
        <v>8</v>
      </c>
      <c r="E7339" t="s">
        <v>4590</v>
      </c>
      <c r="G7339" t="s">
        <v>4590</v>
      </c>
    </row>
    <row r="7340" spans="1:7">
      <c r="A7340" t="s">
        <v>359</v>
      </c>
      <c r="B7340">
        <v>2013</v>
      </c>
      <c r="C7340" t="b">
        <v>0</v>
      </c>
      <c r="D7340">
        <v>9</v>
      </c>
      <c r="E7340" t="s">
        <v>4590</v>
      </c>
      <c r="G7340" t="s">
        <v>4590</v>
      </c>
    </row>
    <row r="7341" spans="1:7">
      <c r="A7341" t="s">
        <v>359</v>
      </c>
      <c r="B7341">
        <v>2013</v>
      </c>
      <c r="C7341" t="b">
        <v>0</v>
      </c>
      <c r="D7341">
        <v>10</v>
      </c>
      <c r="E7341" t="s">
        <v>4590</v>
      </c>
      <c r="G7341" t="s">
        <v>4590</v>
      </c>
    </row>
    <row r="7342" spans="1:7">
      <c r="A7342" t="s">
        <v>359</v>
      </c>
      <c r="B7342">
        <v>2013</v>
      </c>
      <c r="C7342" t="b">
        <v>0</v>
      </c>
      <c r="D7342">
        <v>11</v>
      </c>
      <c r="E7342" t="s">
        <v>4590</v>
      </c>
      <c r="G7342" t="s">
        <v>4590</v>
      </c>
    </row>
    <row r="7343" spans="1:7">
      <c r="A7343" t="s">
        <v>359</v>
      </c>
      <c r="B7343">
        <v>2013</v>
      </c>
      <c r="C7343" t="b">
        <v>0</v>
      </c>
      <c r="D7343">
        <v>12</v>
      </c>
      <c r="E7343" t="s">
        <v>4590</v>
      </c>
      <c r="G7343" t="s">
        <v>4590</v>
      </c>
    </row>
    <row r="7344" spans="1:7">
      <c r="A7344" t="s">
        <v>359</v>
      </c>
      <c r="B7344">
        <v>2013</v>
      </c>
      <c r="C7344" t="b">
        <v>0</v>
      </c>
      <c r="D7344">
        <v>13</v>
      </c>
      <c r="E7344" t="s">
        <v>4590</v>
      </c>
      <c r="G7344" t="s">
        <v>4590</v>
      </c>
    </row>
    <row r="7345" spans="1:7">
      <c r="A7345" t="s">
        <v>359</v>
      </c>
      <c r="B7345">
        <v>2014</v>
      </c>
      <c r="C7345" t="b">
        <v>0</v>
      </c>
      <c r="D7345">
        <v>1</v>
      </c>
      <c r="E7345" t="s">
        <v>4590</v>
      </c>
      <c r="G7345" t="s">
        <v>4590</v>
      </c>
    </row>
    <row r="7346" spans="1:7">
      <c r="A7346" t="s">
        <v>359</v>
      </c>
      <c r="B7346">
        <v>2014</v>
      </c>
      <c r="C7346" t="b">
        <v>0</v>
      </c>
      <c r="D7346">
        <v>2</v>
      </c>
      <c r="E7346" t="s">
        <v>4590</v>
      </c>
      <c r="G7346" t="s">
        <v>4590</v>
      </c>
    </row>
    <row r="7347" spans="1:7">
      <c r="A7347" t="s">
        <v>359</v>
      </c>
      <c r="B7347">
        <v>2014</v>
      </c>
      <c r="C7347" t="b">
        <v>0</v>
      </c>
      <c r="D7347">
        <v>3</v>
      </c>
      <c r="E7347" t="s">
        <v>4590</v>
      </c>
      <c r="G7347" t="s">
        <v>4590</v>
      </c>
    </row>
    <row r="7348" spans="1:7">
      <c r="A7348" t="s">
        <v>359</v>
      </c>
      <c r="B7348">
        <v>2014</v>
      </c>
      <c r="C7348" t="b">
        <v>0</v>
      </c>
      <c r="D7348">
        <v>4</v>
      </c>
      <c r="E7348" t="s">
        <v>4590</v>
      </c>
      <c r="G7348" t="s">
        <v>4590</v>
      </c>
    </row>
    <row r="7349" spans="1:7">
      <c r="A7349" t="s">
        <v>359</v>
      </c>
      <c r="B7349">
        <v>2014</v>
      </c>
      <c r="C7349" t="b">
        <v>0</v>
      </c>
      <c r="D7349">
        <v>5</v>
      </c>
      <c r="E7349" t="s">
        <v>4590</v>
      </c>
      <c r="G7349" t="s">
        <v>4590</v>
      </c>
    </row>
    <row r="7350" spans="1:7">
      <c r="A7350" t="s">
        <v>359</v>
      </c>
      <c r="B7350">
        <v>2014</v>
      </c>
      <c r="C7350" t="b">
        <v>0</v>
      </c>
      <c r="D7350">
        <v>6</v>
      </c>
      <c r="E7350" t="s">
        <v>4590</v>
      </c>
      <c r="G7350" t="s">
        <v>4590</v>
      </c>
    </row>
    <row r="7351" spans="1:7">
      <c r="A7351" t="s">
        <v>359</v>
      </c>
      <c r="B7351">
        <v>2014</v>
      </c>
      <c r="C7351" t="b">
        <v>0</v>
      </c>
      <c r="D7351">
        <v>7</v>
      </c>
      <c r="E7351" t="s">
        <v>4590</v>
      </c>
      <c r="G7351" t="s">
        <v>4590</v>
      </c>
    </row>
    <row r="7352" spans="1:7">
      <c r="A7352" t="s">
        <v>359</v>
      </c>
      <c r="B7352">
        <v>2014</v>
      </c>
      <c r="C7352" t="b">
        <v>0</v>
      </c>
      <c r="D7352">
        <v>8</v>
      </c>
      <c r="E7352" t="s">
        <v>4590</v>
      </c>
      <c r="G7352" t="s">
        <v>4590</v>
      </c>
    </row>
    <row r="7353" spans="1:7">
      <c r="A7353" t="s">
        <v>359</v>
      </c>
      <c r="B7353">
        <v>2014</v>
      </c>
      <c r="C7353" t="b">
        <v>0</v>
      </c>
      <c r="D7353">
        <v>9</v>
      </c>
      <c r="E7353" t="s">
        <v>4590</v>
      </c>
      <c r="G7353" t="s">
        <v>4590</v>
      </c>
    </row>
    <row r="7354" spans="1:7">
      <c r="A7354" t="s">
        <v>359</v>
      </c>
      <c r="B7354">
        <v>2014</v>
      </c>
      <c r="C7354" t="b">
        <v>0</v>
      </c>
      <c r="D7354">
        <v>10</v>
      </c>
      <c r="E7354" t="s">
        <v>4590</v>
      </c>
      <c r="G7354" t="s">
        <v>4590</v>
      </c>
    </row>
    <row r="7355" spans="1:7">
      <c r="A7355" t="s">
        <v>359</v>
      </c>
      <c r="B7355">
        <v>2014</v>
      </c>
      <c r="C7355" t="b">
        <v>0</v>
      </c>
      <c r="D7355">
        <v>11</v>
      </c>
      <c r="E7355" t="s">
        <v>4590</v>
      </c>
      <c r="G7355" t="s">
        <v>4590</v>
      </c>
    </row>
    <row r="7356" spans="1:7">
      <c r="A7356" t="s">
        <v>359</v>
      </c>
      <c r="B7356">
        <v>2014</v>
      </c>
      <c r="C7356" t="b">
        <v>0</v>
      </c>
      <c r="D7356">
        <v>12</v>
      </c>
      <c r="E7356" t="s">
        <v>4590</v>
      </c>
      <c r="G7356" t="s">
        <v>4590</v>
      </c>
    </row>
    <row r="7357" spans="1:7">
      <c r="A7357" t="s">
        <v>359</v>
      </c>
      <c r="B7357">
        <v>2014</v>
      </c>
      <c r="C7357" t="b">
        <v>0</v>
      </c>
      <c r="D7357">
        <v>13</v>
      </c>
      <c r="E7357" t="s">
        <v>4590</v>
      </c>
      <c r="G7357" t="s">
        <v>4590</v>
      </c>
    </row>
    <row r="7358" spans="1:7">
      <c r="A7358" t="s">
        <v>359</v>
      </c>
      <c r="B7358">
        <v>2014</v>
      </c>
      <c r="C7358" t="b">
        <v>0</v>
      </c>
      <c r="D7358">
        <v>14</v>
      </c>
      <c r="E7358" t="s">
        <v>4590</v>
      </c>
      <c r="G7358" t="s">
        <v>4590</v>
      </c>
    </row>
    <row r="7359" spans="1:7">
      <c r="A7359" t="s">
        <v>359</v>
      </c>
      <c r="B7359">
        <v>2014</v>
      </c>
      <c r="C7359" t="b">
        <v>0</v>
      </c>
      <c r="D7359">
        <v>15</v>
      </c>
      <c r="E7359" t="s">
        <v>4590</v>
      </c>
      <c r="G7359" t="s">
        <v>4590</v>
      </c>
    </row>
    <row r="7360" spans="1:7">
      <c r="A7360" t="s">
        <v>359</v>
      </c>
      <c r="B7360">
        <v>2014</v>
      </c>
      <c r="C7360" t="b">
        <v>0</v>
      </c>
      <c r="D7360">
        <v>16</v>
      </c>
      <c r="E7360" t="s">
        <v>4590</v>
      </c>
      <c r="G7360" t="s">
        <v>4590</v>
      </c>
    </row>
    <row r="7361" spans="1:7">
      <c r="A7361" t="s">
        <v>359</v>
      </c>
      <c r="B7361">
        <v>2014</v>
      </c>
      <c r="C7361" t="b">
        <v>0</v>
      </c>
      <c r="D7361">
        <v>17</v>
      </c>
      <c r="E7361" t="s">
        <v>4590</v>
      </c>
      <c r="G7361" t="s">
        <v>4590</v>
      </c>
    </row>
    <row r="7362" spans="1:7">
      <c r="A7362" t="s">
        <v>359</v>
      </c>
      <c r="B7362">
        <v>2014</v>
      </c>
      <c r="C7362" t="b">
        <v>0</v>
      </c>
      <c r="D7362">
        <v>18</v>
      </c>
      <c r="E7362" t="s">
        <v>4590</v>
      </c>
      <c r="G7362" t="s">
        <v>4590</v>
      </c>
    </row>
    <row r="7363" spans="1:7">
      <c r="A7363" t="s">
        <v>359</v>
      </c>
      <c r="B7363">
        <v>2014</v>
      </c>
      <c r="C7363" t="b">
        <v>0</v>
      </c>
      <c r="D7363">
        <v>19</v>
      </c>
      <c r="E7363" t="s">
        <v>4590</v>
      </c>
      <c r="G7363" t="s">
        <v>4590</v>
      </c>
    </row>
    <row r="7364" spans="1:7">
      <c r="A7364" t="s">
        <v>359</v>
      </c>
      <c r="B7364">
        <v>2014</v>
      </c>
      <c r="C7364" t="b">
        <v>0</v>
      </c>
      <c r="D7364">
        <v>20</v>
      </c>
      <c r="E7364" t="s">
        <v>4590</v>
      </c>
      <c r="G7364" t="s">
        <v>4590</v>
      </c>
    </row>
    <row r="7365" spans="1:7">
      <c r="A7365" t="s">
        <v>359</v>
      </c>
      <c r="B7365">
        <v>2014</v>
      </c>
      <c r="C7365" t="b">
        <v>0</v>
      </c>
      <c r="D7365">
        <v>21</v>
      </c>
      <c r="E7365" t="s">
        <v>4590</v>
      </c>
      <c r="G7365" t="s">
        <v>4590</v>
      </c>
    </row>
    <row r="7366" spans="1:7">
      <c r="A7366" t="s">
        <v>359</v>
      </c>
      <c r="B7366">
        <v>2014</v>
      </c>
      <c r="C7366" t="b">
        <v>0</v>
      </c>
      <c r="D7366">
        <v>22</v>
      </c>
      <c r="E7366" t="s">
        <v>4590</v>
      </c>
      <c r="G7366" t="s">
        <v>4590</v>
      </c>
    </row>
    <row r="7367" spans="1:7">
      <c r="A7367" t="s">
        <v>359</v>
      </c>
      <c r="B7367">
        <v>2014</v>
      </c>
      <c r="C7367" t="b">
        <v>0</v>
      </c>
      <c r="D7367">
        <v>23</v>
      </c>
      <c r="E7367" t="s">
        <v>4590</v>
      </c>
      <c r="F7367" t="s">
        <v>4821</v>
      </c>
      <c r="G7367" t="s">
        <v>4590</v>
      </c>
    </row>
    <row r="7368" spans="1:7">
      <c r="A7368" t="s">
        <v>359</v>
      </c>
      <c r="B7368">
        <v>2014</v>
      </c>
      <c r="C7368" t="b">
        <v>0</v>
      </c>
      <c r="D7368">
        <v>24</v>
      </c>
      <c r="E7368" t="s">
        <v>4590</v>
      </c>
      <c r="G7368" t="s">
        <v>4590</v>
      </c>
    </row>
    <row r="7369" spans="1:7">
      <c r="A7369" t="s">
        <v>359</v>
      </c>
      <c r="B7369">
        <v>2014</v>
      </c>
      <c r="C7369" t="b">
        <v>0</v>
      </c>
      <c r="D7369">
        <v>25</v>
      </c>
      <c r="E7369" t="s">
        <v>4590</v>
      </c>
      <c r="G7369" t="s">
        <v>4590</v>
      </c>
    </row>
    <row r="7370" spans="1:7">
      <c r="A7370" t="s">
        <v>359</v>
      </c>
      <c r="B7370">
        <v>2014</v>
      </c>
      <c r="C7370" t="b">
        <v>0</v>
      </c>
      <c r="D7370">
        <v>26</v>
      </c>
      <c r="E7370" t="s">
        <v>4590</v>
      </c>
      <c r="G7370" t="s">
        <v>4590</v>
      </c>
    </row>
    <row r="7371" spans="1:7">
      <c r="A7371" t="s">
        <v>359</v>
      </c>
      <c r="B7371">
        <v>2014</v>
      </c>
      <c r="C7371" t="b">
        <v>0</v>
      </c>
      <c r="D7371">
        <v>27</v>
      </c>
      <c r="E7371" t="s">
        <v>4590</v>
      </c>
      <c r="F7371" t="s">
        <v>4822</v>
      </c>
      <c r="G7371" t="s">
        <v>4590</v>
      </c>
    </row>
    <row r="7372" spans="1:7">
      <c r="A7372" t="s">
        <v>359</v>
      </c>
      <c r="B7372">
        <v>2014</v>
      </c>
      <c r="C7372" t="b">
        <v>0</v>
      </c>
      <c r="D7372">
        <v>28</v>
      </c>
      <c r="E7372" t="s">
        <v>4590</v>
      </c>
      <c r="F7372" t="s">
        <v>4823</v>
      </c>
      <c r="G7372" t="s">
        <v>4590</v>
      </c>
    </row>
    <row r="7373" spans="1:7">
      <c r="A7373" t="s">
        <v>359</v>
      </c>
      <c r="B7373">
        <v>2014</v>
      </c>
      <c r="C7373" t="b">
        <v>0</v>
      </c>
      <c r="D7373">
        <v>29</v>
      </c>
      <c r="E7373" t="s">
        <v>4590</v>
      </c>
      <c r="G7373" t="s">
        <v>4590</v>
      </c>
    </row>
    <row r="7374" spans="1:7">
      <c r="A7374" t="s">
        <v>359</v>
      </c>
      <c r="B7374">
        <v>2014</v>
      </c>
      <c r="C7374" t="b">
        <v>0</v>
      </c>
      <c r="D7374">
        <v>30</v>
      </c>
      <c r="E7374" t="s">
        <v>4590</v>
      </c>
      <c r="G7374" t="s">
        <v>4590</v>
      </c>
    </row>
    <row r="7375" spans="1:7">
      <c r="A7375" t="s">
        <v>359</v>
      </c>
      <c r="B7375">
        <v>2014</v>
      </c>
      <c r="C7375" t="b">
        <v>0</v>
      </c>
      <c r="D7375">
        <v>31</v>
      </c>
      <c r="E7375" t="s">
        <v>4590</v>
      </c>
      <c r="G7375" t="s">
        <v>4590</v>
      </c>
    </row>
    <row r="7376" spans="1:7">
      <c r="A7376" t="s">
        <v>359</v>
      </c>
      <c r="B7376">
        <v>2014</v>
      </c>
      <c r="C7376" t="b">
        <v>0</v>
      </c>
      <c r="D7376">
        <v>32</v>
      </c>
      <c r="E7376" t="s">
        <v>4590</v>
      </c>
      <c r="G7376" t="s">
        <v>4590</v>
      </c>
    </row>
    <row r="7377" spans="1:7">
      <c r="A7377" t="s">
        <v>359</v>
      </c>
      <c r="B7377">
        <v>2014</v>
      </c>
      <c r="C7377" t="b">
        <v>0</v>
      </c>
      <c r="D7377">
        <v>33</v>
      </c>
      <c r="E7377" t="s">
        <v>4590</v>
      </c>
      <c r="G7377" t="s">
        <v>4590</v>
      </c>
    </row>
    <row r="7378" spans="1:7">
      <c r="A7378" t="s">
        <v>359</v>
      </c>
      <c r="B7378">
        <v>2014</v>
      </c>
      <c r="C7378" t="b">
        <v>0</v>
      </c>
      <c r="D7378">
        <v>34</v>
      </c>
      <c r="E7378" t="s">
        <v>4590</v>
      </c>
      <c r="G7378" t="s">
        <v>4590</v>
      </c>
    </row>
    <row r="7379" spans="1:7">
      <c r="A7379" t="s">
        <v>359</v>
      </c>
      <c r="B7379">
        <v>2014</v>
      </c>
      <c r="C7379" t="b">
        <v>0</v>
      </c>
      <c r="D7379">
        <v>35</v>
      </c>
      <c r="E7379" t="s">
        <v>4590</v>
      </c>
      <c r="G7379" t="s">
        <v>4590</v>
      </c>
    </row>
    <row r="7380" spans="1:7">
      <c r="A7380" t="s">
        <v>359</v>
      </c>
      <c r="B7380">
        <v>2014</v>
      </c>
      <c r="C7380" t="b">
        <v>0</v>
      </c>
      <c r="D7380">
        <v>36</v>
      </c>
      <c r="E7380" t="s">
        <v>4590</v>
      </c>
      <c r="G7380" t="s">
        <v>4590</v>
      </c>
    </row>
    <row r="7381" spans="1:7">
      <c r="A7381" t="s">
        <v>359</v>
      </c>
      <c r="B7381">
        <v>2014</v>
      </c>
      <c r="C7381" t="b">
        <v>0</v>
      </c>
      <c r="D7381">
        <v>37</v>
      </c>
      <c r="E7381" t="s">
        <v>4590</v>
      </c>
      <c r="G7381" t="s">
        <v>4590</v>
      </c>
    </row>
    <row r="7382" spans="1:7">
      <c r="A7382" t="s">
        <v>359</v>
      </c>
      <c r="B7382">
        <v>2014</v>
      </c>
      <c r="C7382" t="b">
        <v>0</v>
      </c>
      <c r="D7382">
        <v>38</v>
      </c>
      <c r="E7382" t="s">
        <v>4590</v>
      </c>
      <c r="G7382" t="s">
        <v>4590</v>
      </c>
    </row>
    <row r="7383" spans="1:7">
      <c r="A7383" t="s">
        <v>359</v>
      </c>
      <c r="B7383">
        <v>2014</v>
      </c>
      <c r="C7383" t="b">
        <v>0</v>
      </c>
      <c r="D7383">
        <v>39</v>
      </c>
      <c r="E7383" t="s">
        <v>4590</v>
      </c>
      <c r="G7383" t="s">
        <v>4590</v>
      </c>
    </row>
    <row r="7384" spans="1:7">
      <c r="A7384" t="s">
        <v>359</v>
      </c>
      <c r="B7384">
        <v>2014</v>
      </c>
      <c r="C7384" t="b">
        <v>0</v>
      </c>
      <c r="D7384">
        <v>40</v>
      </c>
      <c r="E7384" t="s">
        <v>4590</v>
      </c>
      <c r="G7384" t="s">
        <v>4590</v>
      </c>
    </row>
    <row r="7385" spans="1:7">
      <c r="A7385" t="s">
        <v>359</v>
      </c>
      <c r="B7385">
        <v>2014</v>
      </c>
      <c r="C7385" t="b">
        <v>0</v>
      </c>
      <c r="D7385">
        <v>41</v>
      </c>
      <c r="E7385" t="s">
        <v>4590</v>
      </c>
      <c r="G7385" t="s">
        <v>4590</v>
      </c>
    </row>
    <row r="7386" spans="1:7">
      <c r="A7386" t="s">
        <v>359</v>
      </c>
      <c r="B7386">
        <v>2014</v>
      </c>
      <c r="C7386" t="b">
        <v>0</v>
      </c>
      <c r="D7386">
        <v>42</v>
      </c>
      <c r="E7386" t="s">
        <v>4590</v>
      </c>
      <c r="G7386" t="s">
        <v>4590</v>
      </c>
    </row>
    <row r="7387" spans="1:7">
      <c r="A7387" t="s">
        <v>359</v>
      </c>
      <c r="B7387">
        <v>2014</v>
      </c>
      <c r="C7387" t="b">
        <v>0</v>
      </c>
      <c r="D7387">
        <v>43</v>
      </c>
      <c r="E7387" t="s">
        <v>4590</v>
      </c>
      <c r="G7387" t="s">
        <v>4590</v>
      </c>
    </row>
    <row r="7388" spans="1:7">
      <c r="A7388" t="s">
        <v>359</v>
      </c>
      <c r="B7388">
        <v>2014</v>
      </c>
      <c r="C7388" t="b">
        <v>0</v>
      </c>
      <c r="D7388">
        <v>44</v>
      </c>
      <c r="E7388" t="s">
        <v>4590</v>
      </c>
      <c r="G7388" t="s">
        <v>4590</v>
      </c>
    </row>
    <row r="7389" spans="1:7">
      <c r="A7389" t="s">
        <v>359</v>
      </c>
      <c r="B7389">
        <v>2014</v>
      </c>
      <c r="C7389" t="b">
        <v>0</v>
      </c>
      <c r="D7389">
        <v>45</v>
      </c>
      <c r="E7389" t="s">
        <v>4590</v>
      </c>
      <c r="G7389" t="s">
        <v>4590</v>
      </c>
    </row>
    <row r="7390" spans="1:7">
      <c r="A7390" t="s">
        <v>359</v>
      </c>
      <c r="B7390">
        <v>2014</v>
      </c>
      <c r="C7390" t="b">
        <v>0</v>
      </c>
      <c r="D7390">
        <v>46</v>
      </c>
      <c r="E7390" t="s">
        <v>4590</v>
      </c>
      <c r="G7390" t="s">
        <v>4590</v>
      </c>
    </row>
    <row r="7391" spans="1:7">
      <c r="A7391" t="s">
        <v>359</v>
      </c>
      <c r="B7391">
        <v>2014</v>
      </c>
      <c r="C7391" t="b">
        <v>0</v>
      </c>
      <c r="D7391">
        <v>47</v>
      </c>
      <c r="E7391" t="s">
        <v>4590</v>
      </c>
      <c r="G7391" t="s">
        <v>4590</v>
      </c>
    </row>
    <row r="7392" spans="1:7">
      <c r="A7392" t="s">
        <v>359</v>
      </c>
      <c r="B7392">
        <v>2014</v>
      </c>
      <c r="C7392" t="b">
        <v>0</v>
      </c>
      <c r="D7392">
        <v>48</v>
      </c>
      <c r="E7392" t="s">
        <v>4590</v>
      </c>
      <c r="G7392" t="s">
        <v>4590</v>
      </c>
    </row>
    <row r="7393" spans="1:7">
      <c r="A7393" t="s">
        <v>359</v>
      </c>
      <c r="B7393">
        <v>2014</v>
      </c>
      <c r="C7393" t="b">
        <v>0</v>
      </c>
      <c r="D7393">
        <v>49</v>
      </c>
      <c r="E7393" t="s">
        <v>4590</v>
      </c>
      <c r="G7393" t="s">
        <v>4590</v>
      </c>
    </row>
    <row r="7394" spans="1:7">
      <c r="A7394" t="s">
        <v>359</v>
      </c>
      <c r="B7394">
        <v>2014</v>
      </c>
      <c r="C7394" t="b">
        <v>0</v>
      </c>
      <c r="D7394">
        <v>50</v>
      </c>
      <c r="E7394" t="s">
        <v>4590</v>
      </c>
      <c r="G7394" t="s">
        <v>4590</v>
      </c>
    </row>
    <row r="7395" spans="1:7">
      <c r="A7395" t="s">
        <v>359</v>
      </c>
      <c r="B7395">
        <v>2014</v>
      </c>
      <c r="C7395" t="b">
        <v>0</v>
      </c>
      <c r="D7395">
        <v>51</v>
      </c>
      <c r="E7395" t="s">
        <v>4590</v>
      </c>
      <c r="G7395" t="s">
        <v>4590</v>
      </c>
    </row>
    <row r="7396" spans="1:7">
      <c r="A7396" t="s">
        <v>359</v>
      </c>
      <c r="B7396">
        <v>2014</v>
      </c>
      <c r="C7396" t="b">
        <v>0</v>
      </c>
      <c r="D7396">
        <v>52</v>
      </c>
      <c r="E7396" t="s">
        <v>4590</v>
      </c>
      <c r="G7396" t="s">
        <v>4590</v>
      </c>
    </row>
    <row r="7397" spans="1:7">
      <c r="A7397" t="s">
        <v>359</v>
      </c>
      <c r="B7397">
        <v>2014</v>
      </c>
      <c r="C7397" t="b">
        <v>0</v>
      </c>
      <c r="D7397">
        <v>53</v>
      </c>
      <c r="E7397" t="s">
        <v>4590</v>
      </c>
      <c r="G7397" t="s">
        <v>4590</v>
      </c>
    </row>
    <row r="7398" spans="1:7">
      <c r="A7398" t="s">
        <v>359</v>
      </c>
      <c r="B7398">
        <v>2014</v>
      </c>
      <c r="C7398" t="b">
        <v>0</v>
      </c>
      <c r="D7398">
        <v>54</v>
      </c>
      <c r="E7398" t="s">
        <v>4590</v>
      </c>
      <c r="G7398" t="s">
        <v>4590</v>
      </c>
    </row>
    <row r="7399" spans="1:7">
      <c r="A7399" t="s">
        <v>359</v>
      </c>
      <c r="B7399">
        <v>2014</v>
      </c>
      <c r="C7399" t="b">
        <v>0</v>
      </c>
      <c r="D7399">
        <v>55</v>
      </c>
      <c r="E7399" t="s">
        <v>4590</v>
      </c>
      <c r="G7399" t="s">
        <v>4590</v>
      </c>
    </row>
    <row r="7400" spans="1:7">
      <c r="A7400" t="s">
        <v>359</v>
      </c>
      <c r="B7400">
        <v>2014</v>
      </c>
      <c r="C7400" t="b">
        <v>0</v>
      </c>
      <c r="D7400">
        <v>56</v>
      </c>
      <c r="E7400" t="s">
        <v>4590</v>
      </c>
      <c r="G7400" t="s">
        <v>4590</v>
      </c>
    </row>
    <row r="7401" spans="1:7">
      <c r="A7401" t="s">
        <v>359</v>
      </c>
      <c r="B7401">
        <v>2014</v>
      </c>
      <c r="C7401" t="b">
        <v>0</v>
      </c>
      <c r="D7401">
        <v>57</v>
      </c>
      <c r="E7401" t="s">
        <v>4590</v>
      </c>
      <c r="G7401" t="s">
        <v>4590</v>
      </c>
    </row>
    <row r="7402" spans="1:7">
      <c r="A7402" t="s">
        <v>359</v>
      </c>
      <c r="B7402">
        <v>2014</v>
      </c>
      <c r="C7402" t="b">
        <v>0</v>
      </c>
      <c r="D7402">
        <v>58</v>
      </c>
      <c r="E7402" t="s">
        <v>4590</v>
      </c>
      <c r="G7402" t="s">
        <v>4590</v>
      </c>
    </row>
    <row r="7403" spans="1:7">
      <c r="A7403" t="s">
        <v>359</v>
      </c>
      <c r="B7403">
        <v>2014</v>
      </c>
      <c r="C7403" t="b">
        <v>0</v>
      </c>
      <c r="D7403">
        <v>59</v>
      </c>
      <c r="E7403" t="s">
        <v>4590</v>
      </c>
      <c r="G7403" t="s">
        <v>4590</v>
      </c>
    </row>
    <row r="7404" spans="1:7">
      <c r="A7404" t="s">
        <v>359</v>
      </c>
      <c r="B7404">
        <v>2014</v>
      </c>
      <c r="C7404" t="b">
        <v>0</v>
      </c>
      <c r="D7404">
        <v>60</v>
      </c>
      <c r="E7404" t="s">
        <v>4590</v>
      </c>
      <c r="G7404" t="s">
        <v>4590</v>
      </c>
    </row>
    <row r="7405" spans="1:7">
      <c r="A7405" t="s">
        <v>359</v>
      </c>
      <c r="B7405">
        <v>2014</v>
      </c>
      <c r="C7405" t="b">
        <v>0</v>
      </c>
      <c r="D7405">
        <v>61</v>
      </c>
      <c r="E7405" t="s">
        <v>4590</v>
      </c>
      <c r="G7405" t="s">
        <v>4590</v>
      </c>
    </row>
    <row r="7406" spans="1:7">
      <c r="A7406" t="s">
        <v>359</v>
      </c>
      <c r="B7406">
        <v>2014</v>
      </c>
      <c r="C7406" t="b">
        <v>0</v>
      </c>
      <c r="D7406">
        <v>62</v>
      </c>
      <c r="E7406" t="s">
        <v>4590</v>
      </c>
      <c r="G7406" t="s">
        <v>4590</v>
      </c>
    </row>
    <row r="7407" spans="1:7">
      <c r="A7407" t="s">
        <v>359</v>
      </c>
      <c r="B7407">
        <v>2014</v>
      </c>
      <c r="C7407" t="b">
        <v>0</v>
      </c>
      <c r="D7407">
        <v>63</v>
      </c>
      <c r="E7407" t="s">
        <v>4590</v>
      </c>
      <c r="G7407" t="s">
        <v>4590</v>
      </c>
    </row>
    <row r="7408" spans="1:7">
      <c r="A7408" t="s">
        <v>359</v>
      </c>
      <c r="B7408">
        <v>2014</v>
      </c>
      <c r="C7408" t="b">
        <v>0</v>
      </c>
      <c r="D7408">
        <v>64</v>
      </c>
      <c r="E7408" t="s">
        <v>4590</v>
      </c>
      <c r="G7408" t="s">
        <v>4590</v>
      </c>
    </row>
    <row r="7409" spans="1:7">
      <c r="A7409" t="s">
        <v>359</v>
      </c>
      <c r="B7409">
        <v>2014</v>
      </c>
      <c r="C7409" t="b">
        <v>0</v>
      </c>
      <c r="D7409">
        <v>65</v>
      </c>
      <c r="E7409" t="s">
        <v>4590</v>
      </c>
      <c r="G7409" t="s">
        <v>4590</v>
      </c>
    </row>
    <row r="7410" spans="1:7">
      <c r="A7410" t="s">
        <v>359</v>
      </c>
      <c r="B7410">
        <v>2014</v>
      </c>
      <c r="C7410" t="b">
        <v>0</v>
      </c>
      <c r="D7410">
        <v>66</v>
      </c>
      <c r="E7410" t="s">
        <v>4590</v>
      </c>
      <c r="G7410" t="s">
        <v>4590</v>
      </c>
    </row>
    <row r="7411" spans="1:7">
      <c r="A7411" t="s">
        <v>359</v>
      </c>
      <c r="B7411">
        <v>2014</v>
      </c>
      <c r="C7411" t="b">
        <v>0</v>
      </c>
      <c r="D7411">
        <v>67</v>
      </c>
      <c r="E7411" t="s">
        <v>4590</v>
      </c>
      <c r="G7411" t="s">
        <v>4590</v>
      </c>
    </row>
    <row r="7412" spans="1:7">
      <c r="A7412" t="s">
        <v>359</v>
      </c>
      <c r="B7412">
        <v>2014</v>
      </c>
      <c r="C7412" t="b">
        <v>0</v>
      </c>
      <c r="D7412">
        <v>68</v>
      </c>
      <c r="E7412" t="s">
        <v>4590</v>
      </c>
      <c r="G7412" t="s">
        <v>4590</v>
      </c>
    </row>
    <row r="7413" spans="1:7">
      <c r="A7413" t="s">
        <v>359</v>
      </c>
      <c r="B7413">
        <v>2014</v>
      </c>
      <c r="C7413" t="b">
        <v>0</v>
      </c>
      <c r="D7413">
        <v>69</v>
      </c>
      <c r="E7413" t="s">
        <v>4590</v>
      </c>
      <c r="G7413" t="s">
        <v>4590</v>
      </c>
    </row>
    <row r="7414" spans="1:7">
      <c r="A7414" t="s">
        <v>359</v>
      </c>
      <c r="B7414">
        <v>2014</v>
      </c>
      <c r="C7414" t="b">
        <v>0</v>
      </c>
      <c r="D7414">
        <v>70</v>
      </c>
      <c r="E7414" t="s">
        <v>4590</v>
      </c>
      <c r="G7414" t="s">
        <v>4590</v>
      </c>
    </row>
    <row r="7415" spans="1:7">
      <c r="A7415" t="s">
        <v>359</v>
      </c>
      <c r="B7415">
        <v>2014</v>
      </c>
      <c r="C7415" t="b">
        <v>0</v>
      </c>
      <c r="D7415">
        <v>71</v>
      </c>
      <c r="E7415" t="s">
        <v>4590</v>
      </c>
      <c r="G7415" t="s">
        <v>4590</v>
      </c>
    </row>
    <row r="7416" spans="1:7">
      <c r="A7416" t="s">
        <v>359</v>
      </c>
      <c r="B7416">
        <v>2014</v>
      </c>
      <c r="C7416" t="b">
        <v>0</v>
      </c>
      <c r="D7416">
        <v>72</v>
      </c>
      <c r="E7416" t="s">
        <v>4590</v>
      </c>
      <c r="G7416" t="s">
        <v>4590</v>
      </c>
    </row>
    <row r="7417" spans="1:7">
      <c r="A7417" t="s">
        <v>359</v>
      </c>
      <c r="B7417">
        <v>2014</v>
      </c>
      <c r="C7417" t="b">
        <v>0</v>
      </c>
      <c r="D7417">
        <v>73</v>
      </c>
      <c r="E7417" t="s">
        <v>4590</v>
      </c>
      <c r="G7417" t="s">
        <v>4590</v>
      </c>
    </row>
    <row r="7418" spans="1:7">
      <c r="A7418" t="s">
        <v>359</v>
      </c>
      <c r="B7418">
        <v>2015</v>
      </c>
      <c r="C7418" t="b">
        <v>0</v>
      </c>
      <c r="D7418">
        <v>1</v>
      </c>
      <c r="E7418" t="s">
        <v>4590</v>
      </c>
      <c r="G7418" t="s">
        <v>4590</v>
      </c>
    </row>
    <row r="7419" spans="1:7">
      <c r="A7419" t="s">
        <v>359</v>
      </c>
      <c r="B7419">
        <v>2015</v>
      </c>
      <c r="C7419" t="b">
        <v>0</v>
      </c>
      <c r="D7419">
        <v>2</v>
      </c>
      <c r="E7419" t="s">
        <v>4590</v>
      </c>
      <c r="G7419" t="s">
        <v>4590</v>
      </c>
    </row>
    <row r="7420" spans="1:7">
      <c r="A7420" t="s">
        <v>359</v>
      </c>
      <c r="B7420">
        <v>2015</v>
      </c>
      <c r="C7420" t="b">
        <v>0</v>
      </c>
      <c r="D7420">
        <v>3</v>
      </c>
      <c r="E7420" t="s">
        <v>4590</v>
      </c>
      <c r="G7420" t="s">
        <v>4590</v>
      </c>
    </row>
    <row r="7421" spans="1:7">
      <c r="A7421" t="s">
        <v>359</v>
      </c>
      <c r="B7421">
        <v>2015</v>
      </c>
      <c r="C7421" t="b">
        <v>0</v>
      </c>
      <c r="D7421">
        <v>4</v>
      </c>
      <c r="E7421" t="s">
        <v>4590</v>
      </c>
      <c r="G7421" t="s">
        <v>4590</v>
      </c>
    </row>
    <row r="7422" spans="1:7">
      <c r="A7422" t="s">
        <v>359</v>
      </c>
      <c r="B7422">
        <v>2015</v>
      </c>
      <c r="C7422" t="b">
        <v>0</v>
      </c>
      <c r="D7422">
        <v>5</v>
      </c>
      <c r="E7422" t="s">
        <v>4590</v>
      </c>
      <c r="G7422" t="s">
        <v>4590</v>
      </c>
    </row>
    <row r="7423" spans="1:7">
      <c r="A7423" t="s">
        <v>359</v>
      </c>
      <c r="B7423">
        <v>2015</v>
      </c>
      <c r="C7423" t="b">
        <v>0</v>
      </c>
      <c r="D7423">
        <v>6</v>
      </c>
      <c r="E7423" t="s">
        <v>4590</v>
      </c>
      <c r="G7423" t="s">
        <v>4590</v>
      </c>
    </row>
    <row r="7424" spans="1:7">
      <c r="A7424" t="s">
        <v>359</v>
      </c>
      <c r="B7424">
        <v>2015</v>
      </c>
      <c r="C7424" t="b">
        <v>0</v>
      </c>
      <c r="D7424">
        <v>7</v>
      </c>
      <c r="E7424" t="s">
        <v>4590</v>
      </c>
      <c r="G7424" t="s">
        <v>4590</v>
      </c>
    </row>
    <row r="7425" spans="1:7">
      <c r="A7425" t="s">
        <v>359</v>
      </c>
      <c r="B7425">
        <v>2015</v>
      </c>
      <c r="C7425" t="b">
        <v>0</v>
      </c>
      <c r="D7425">
        <v>8</v>
      </c>
      <c r="E7425" t="s">
        <v>4590</v>
      </c>
      <c r="G7425" t="s">
        <v>4590</v>
      </c>
    </row>
    <row r="7426" spans="1:7">
      <c r="A7426" t="s">
        <v>359</v>
      </c>
      <c r="B7426">
        <v>2015</v>
      </c>
      <c r="C7426" t="b">
        <v>0</v>
      </c>
      <c r="D7426">
        <v>9</v>
      </c>
      <c r="E7426" t="s">
        <v>4590</v>
      </c>
      <c r="G7426" t="s">
        <v>4590</v>
      </c>
    </row>
    <row r="7427" spans="1:7">
      <c r="A7427" t="s">
        <v>359</v>
      </c>
      <c r="B7427">
        <v>2015</v>
      </c>
      <c r="C7427" t="b">
        <v>0</v>
      </c>
      <c r="D7427">
        <v>10</v>
      </c>
      <c r="E7427" t="s">
        <v>4590</v>
      </c>
      <c r="G7427" t="s">
        <v>4590</v>
      </c>
    </row>
    <row r="7428" spans="1:7">
      <c r="A7428" t="s">
        <v>359</v>
      </c>
      <c r="B7428">
        <v>2015</v>
      </c>
      <c r="C7428" t="b">
        <v>0</v>
      </c>
      <c r="D7428">
        <v>11</v>
      </c>
      <c r="E7428" t="s">
        <v>4590</v>
      </c>
      <c r="G7428" t="s">
        <v>4590</v>
      </c>
    </row>
    <row r="7429" spans="1:7">
      <c r="A7429" t="s">
        <v>359</v>
      </c>
      <c r="B7429">
        <v>2015</v>
      </c>
      <c r="C7429" t="b">
        <v>0</v>
      </c>
      <c r="D7429">
        <v>12</v>
      </c>
      <c r="E7429" t="s">
        <v>4590</v>
      </c>
      <c r="G7429" t="s">
        <v>4590</v>
      </c>
    </row>
    <row r="7430" spans="1:7">
      <c r="A7430" t="s">
        <v>359</v>
      </c>
      <c r="B7430">
        <v>2015</v>
      </c>
      <c r="C7430" t="b">
        <v>0</v>
      </c>
      <c r="D7430">
        <v>13</v>
      </c>
      <c r="E7430" t="s">
        <v>4590</v>
      </c>
      <c r="G7430" t="s">
        <v>4590</v>
      </c>
    </row>
    <row r="7431" spans="1:7">
      <c r="A7431" t="s">
        <v>359</v>
      </c>
      <c r="B7431">
        <v>2015</v>
      </c>
      <c r="C7431" t="b">
        <v>0</v>
      </c>
      <c r="D7431">
        <v>14</v>
      </c>
      <c r="E7431" t="s">
        <v>4590</v>
      </c>
      <c r="G7431" t="s">
        <v>4590</v>
      </c>
    </row>
    <row r="7432" spans="1:7">
      <c r="A7432" t="s">
        <v>359</v>
      </c>
      <c r="B7432">
        <v>2015</v>
      </c>
      <c r="C7432" t="b">
        <v>0</v>
      </c>
      <c r="D7432">
        <v>15</v>
      </c>
      <c r="E7432" t="s">
        <v>4590</v>
      </c>
      <c r="G7432" t="s">
        <v>4590</v>
      </c>
    </row>
    <row r="7433" spans="1:7">
      <c r="A7433" t="s">
        <v>359</v>
      </c>
      <c r="B7433">
        <v>2015</v>
      </c>
      <c r="C7433" t="b">
        <v>0</v>
      </c>
      <c r="D7433">
        <v>16</v>
      </c>
      <c r="E7433" t="s">
        <v>4590</v>
      </c>
      <c r="G7433" t="s">
        <v>4590</v>
      </c>
    </row>
    <row r="7434" spans="1:7">
      <c r="A7434" t="s">
        <v>359</v>
      </c>
      <c r="B7434">
        <v>2015</v>
      </c>
      <c r="C7434" t="b">
        <v>0</v>
      </c>
      <c r="D7434">
        <v>17</v>
      </c>
      <c r="E7434" t="s">
        <v>4590</v>
      </c>
      <c r="G7434" t="s">
        <v>4590</v>
      </c>
    </row>
    <row r="7435" spans="1:7">
      <c r="A7435" t="s">
        <v>359</v>
      </c>
      <c r="B7435">
        <v>2015</v>
      </c>
      <c r="C7435" t="b">
        <v>0</v>
      </c>
      <c r="D7435">
        <v>18</v>
      </c>
      <c r="E7435" t="s">
        <v>4590</v>
      </c>
      <c r="G7435" t="s">
        <v>4590</v>
      </c>
    </row>
    <row r="7436" spans="1:7">
      <c r="A7436" t="s">
        <v>359</v>
      </c>
      <c r="B7436">
        <v>2015</v>
      </c>
      <c r="C7436" t="b">
        <v>0</v>
      </c>
      <c r="D7436">
        <v>19</v>
      </c>
      <c r="E7436" t="s">
        <v>4590</v>
      </c>
      <c r="G7436" t="s">
        <v>4590</v>
      </c>
    </row>
    <row r="7437" spans="1:7">
      <c r="A7437" t="s">
        <v>359</v>
      </c>
      <c r="B7437">
        <v>2015</v>
      </c>
      <c r="C7437" t="b">
        <v>0</v>
      </c>
      <c r="D7437">
        <v>20</v>
      </c>
      <c r="E7437" t="s">
        <v>4590</v>
      </c>
      <c r="G7437" t="s">
        <v>4590</v>
      </c>
    </row>
    <row r="7438" spans="1:7">
      <c r="A7438" t="s">
        <v>359</v>
      </c>
      <c r="B7438">
        <v>2015</v>
      </c>
      <c r="C7438" t="b">
        <v>0</v>
      </c>
      <c r="D7438">
        <v>21</v>
      </c>
      <c r="E7438" t="s">
        <v>4590</v>
      </c>
      <c r="G7438" t="s">
        <v>4590</v>
      </c>
    </row>
    <row r="7439" spans="1:7">
      <c r="A7439" t="s">
        <v>359</v>
      </c>
      <c r="B7439">
        <v>2015</v>
      </c>
      <c r="C7439" t="b">
        <v>0</v>
      </c>
      <c r="D7439">
        <v>22</v>
      </c>
      <c r="E7439" t="s">
        <v>4590</v>
      </c>
      <c r="G7439" t="s">
        <v>4590</v>
      </c>
    </row>
    <row r="7440" spans="1:7">
      <c r="A7440" t="s">
        <v>359</v>
      </c>
      <c r="B7440">
        <v>2015</v>
      </c>
      <c r="C7440" t="b">
        <v>0</v>
      </c>
      <c r="D7440">
        <v>23</v>
      </c>
      <c r="E7440" t="s">
        <v>4590</v>
      </c>
      <c r="F7440" t="s">
        <v>4821</v>
      </c>
      <c r="G7440" t="s">
        <v>4590</v>
      </c>
    </row>
    <row r="7441" spans="1:7">
      <c r="A7441" t="s">
        <v>359</v>
      </c>
      <c r="B7441">
        <v>2015</v>
      </c>
      <c r="C7441" t="b">
        <v>0</v>
      </c>
      <c r="D7441">
        <v>24</v>
      </c>
      <c r="E7441" t="s">
        <v>4590</v>
      </c>
      <c r="G7441" t="s">
        <v>4590</v>
      </c>
    </row>
    <row r="7442" spans="1:7">
      <c r="A7442" t="s">
        <v>359</v>
      </c>
      <c r="B7442">
        <v>2015</v>
      </c>
      <c r="C7442" t="b">
        <v>0</v>
      </c>
      <c r="D7442">
        <v>25</v>
      </c>
      <c r="E7442" t="s">
        <v>4590</v>
      </c>
      <c r="G7442" t="s">
        <v>4590</v>
      </c>
    </row>
    <row r="7443" spans="1:7">
      <c r="A7443" t="s">
        <v>359</v>
      </c>
      <c r="B7443">
        <v>2015</v>
      </c>
      <c r="C7443" t="b">
        <v>0</v>
      </c>
      <c r="D7443">
        <v>26</v>
      </c>
      <c r="E7443" t="s">
        <v>4590</v>
      </c>
      <c r="G7443" t="s">
        <v>4590</v>
      </c>
    </row>
    <row r="7444" spans="1:7">
      <c r="A7444" t="s">
        <v>359</v>
      </c>
      <c r="B7444">
        <v>2015</v>
      </c>
      <c r="C7444" t="b">
        <v>0</v>
      </c>
      <c r="D7444">
        <v>27</v>
      </c>
      <c r="E7444" t="s">
        <v>4590</v>
      </c>
      <c r="G7444" t="s">
        <v>4590</v>
      </c>
    </row>
    <row r="7445" spans="1:7">
      <c r="A7445" t="s">
        <v>359</v>
      </c>
      <c r="B7445">
        <v>2015</v>
      </c>
      <c r="C7445" t="b">
        <v>0</v>
      </c>
      <c r="D7445">
        <v>28</v>
      </c>
      <c r="E7445" t="s">
        <v>4590</v>
      </c>
      <c r="G7445" t="s">
        <v>4590</v>
      </c>
    </row>
    <row r="7446" spans="1:7">
      <c r="A7446" t="s">
        <v>359</v>
      </c>
      <c r="B7446">
        <v>2015</v>
      </c>
      <c r="C7446" t="b">
        <v>0</v>
      </c>
      <c r="D7446">
        <v>29</v>
      </c>
      <c r="E7446" t="s">
        <v>4590</v>
      </c>
      <c r="G7446" t="s">
        <v>4590</v>
      </c>
    </row>
    <row r="7447" spans="1:7">
      <c r="A7447" t="s">
        <v>359</v>
      </c>
      <c r="B7447">
        <v>2015</v>
      </c>
      <c r="C7447" t="b">
        <v>0</v>
      </c>
      <c r="D7447">
        <v>30</v>
      </c>
      <c r="E7447" t="s">
        <v>4590</v>
      </c>
      <c r="G7447" t="s">
        <v>4590</v>
      </c>
    </row>
    <row r="7448" spans="1:7">
      <c r="A7448" t="s">
        <v>359</v>
      </c>
      <c r="B7448">
        <v>2015</v>
      </c>
      <c r="C7448" t="b">
        <v>0</v>
      </c>
      <c r="D7448">
        <v>31</v>
      </c>
      <c r="E7448" t="s">
        <v>4590</v>
      </c>
      <c r="G7448" t="s">
        <v>4590</v>
      </c>
    </row>
    <row r="7449" spans="1:7">
      <c r="A7449" t="s">
        <v>359</v>
      </c>
      <c r="B7449">
        <v>2015</v>
      </c>
      <c r="C7449" t="b">
        <v>0</v>
      </c>
      <c r="D7449">
        <v>32</v>
      </c>
      <c r="E7449" t="s">
        <v>4590</v>
      </c>
      <c r="G7449" t="s">
        <v>4590</v>
      </c>
    </row>
    <row r="7450" spans="1:7">
      <c r="A7450" t="s">
        <v>359</v>
      </c>
      <c r="B7450">
        <v>2015</v>
      </c>
      <c r="C7450" t="b">
        <v>0</v>
      </c>
      <c r="D7450">
        <v>33</v>
      </c>
      <c r="E7450" t="s">
        <v>4590</v>
      </c>
      <c r="G7450" t="s">
        <v>4590</v>
      </c>
    </row>
    <row r="7451" spans="1:7">
      <c r="A7451" t="s">
        <v>359</v>
      </c>
      <c r="B7451">
        <v>2015</v>
      </c>
      <c r="C7451" t="b">
        <v>0</v>
      </c>
      <c r="D7451">
        <v>34</v>
      </c>
      <c r="E7451" t="s">
        <v>4590</v>
      </c>
      <c r="G7451" t="s">
        <v>4590</v>
      </c>
    </row>
    <row r="7452" spans="1:7">
      <c r="A7452" t="s">
        <v>359</v>
      </c>
      <c r="B7452">
        <v>2015</v>
      </c>
      <c r="C7452" t="b">
        <v>0</v>
      </c>
      <c r="D7452">
        <v>35</v>
      </c>
      <c r="E7452" t="s">
        <v>4590</v>
      </c>
      <c r="G7452" t="s">
        <v>4590</v>
      </c>
    </row>
    <row r="7453" spans="1:7">
      <c r="A7453" t="s">
        <v>359</v>
      </c>
      <c r="B7453">
        <v>2015</v>
      </c>
      <c r="C7453" t="b">
        <v>0</v>
      </c>
      <c r="D7453">
        <v>36</v>
      </c>
      <c r="E7453" t="s">
        <v>4590</v>
      </c>
      <c r="G7453" t="s">
        <v>4590</v>
      </c>
    </row>
    <row r="7454" spans="1:7">
      <c r="A7454" t="s">
        <v>359</v>
      </c>
      <c r="B7454">
        <v>2015</v>
      </c>
      <c r="C7454" t="b">
        <v>0</v>
      </c>
      <c r="D7454">
        <v>37</v>
      </c>
      <c r="E7454" t="s">
        <v>4590</v>
      </c>
      <c r="G7454" t="s">
        <v>4590</v>
      </c>
    </row>
    <row r="7455" spans="1:7">
      <c r="A7455" t="s">
        <v>359</v>
      </c>
      <c r="B7455">
        <v>2015</v>
      </c>
      <c r="C7455" t="b">
        <v>0</v>
      </c>
      <c r="D7455">
        <v>38</v>
      </c>
      <c r="E7455" t="s">
        <v>4590</v>
      </c>
      <c r="G7455" t="s">
        <v>4590</v>
      </c>
    </row>
    <row r="7456" spans="1:7">
      <c r="A7456" t="s">
        <v>359</v>
      </c>
      <c r="B7456">
        <v>2015</v>
      </c>
      <c r="C7456" t="b">
        <v>0</v>
      </c>
      <c r="D7456">
        <v>39</v>
      </c>
      <c r="E7456" t="s">
        <v>4590</v>
      </c>
      <c r="G7456" t="s">
        <v>4590</v>
      </c>
    </row>
    <row r="7457" spans="1:7">
      <c r="A7457" t="s">
        <v>359</v>
      </c>
      <c r="B7457">
        <v>2015</v>
      </c>
      <c r="C7457" t="b">
        <v>0</v>
      </c>
      <c r="D7457">
        <v>40</v>
      </c>
      <c r="E7457" t="s">
        <v>4590</v>
      </c>
      <c r="G7457" t="s">
        <v>4590</v>
      </c>
    </row>
    <row r="7458" spans="1:7">
      <c r="A7458" t="s">
        <v>359</v>
      </c>
      <c r="B7458">
        <v>2015</v>
      </c>
      <c r="C7458" t="b">
        <v>0</v>
      </c>
      <c r="D7458">
        <v>41</v>
      </c>
      <c r="E7458" t="s">
        <v>4590</v>
      </c>
      <c r="G7458" t="s">
        <v>4590</v>
      </c>
    </row>
    <row r="7459" spans="1:7">
      <c r="A7459" t="s">
        <v>359</v>
      </c>
      <c r="B7459">
        <v>2015</v>
      </c>
      <c r="C7459" t="b">
        <v>0</v>
      </c>
      <c r="D7459">
        <v>42</v>
      </c>
      <c r="E7459" t="s">
        <v>4590</v>
      </c>
      <c r="G7459" t="s">
        <v>4590</v>
      </c>
    </row>
    <row r="7460" spans="1:7">
      <c r="A7460" t="s">
        <v>359</v>
      </c>
      <c r="B7460">
        <v>2015</v>
      </c>
      <c r="C7460" t="b">
        <v>0</v>
      </c>
      <c r="D7460">
        <v>43</v>
      </c>
      <c r="E7460" t="s">
        <v>4590</v>
      </c>
      <c r="G7460" t="s">
        <v>4590</v>
      </c>
    </row>
    <row r="7461" spans="1:7">
      <c r="A7461" t="s">
        <v>359</v>
      </c>
      <c r="B7461">
        <v>2015</v>
      </c>
      <c r="C7461" t="b">
        <v>0</v>
      </c>
      <c r="D7461">
        <v>44</v>
      </c>
      <c r="E7461" t="s">
        <v>4590</v>
      </c>
      <c r="G7461" t="s">
        <v>4590</v>
      </c>
    </row>
    <row r="7462" spans="1:7">
      <c r="A7462" t="s">
        <v>359</v>
      </c>
      <c r="B7462">
        <v>2015</v>
      </c>
      <c r="C7462" t="b">
        <v>0</v>
      </c>
      <c r="D7462">
        <v>45</v>
      </c>
      <c r="E7462" t="s">
        <v>4590</v>
      </c>
      <c r="G7462" t="s">
        <v>4590</v>
      </c>
    </row>
    <row r="7463" spans="1:7">
      <c r="A7463" t="s">
        <v>359</v>
      </c>
      <c r="B7463">
        <v>2015</v>
      </c>
      <c r="C7463" t="b">
        <v>0</v>
      </c>
      <c r="D7463">
        <v>46</v>
      </c>
      <c r="E7463" t="s">
        <v>4590</v>
      </c>
      <c r="G7463" t="s">
        <v>4590</v>
      </c>
    </row>
    <row r="7464" spans="1:7">
      <c r="A7464" t="s">
        <v>359</v>
      </c>
      <c r="B7464">
        <v>2015</v>
      </c>
      <c r="C7464" t="b">
        <v>0</v>
      </c>
      <c r="D7464">
        <v>47</v>
      </c>
      <c r="E7464" t="s">
        <v>4590</v>
      </c>
      <c r="G7464" t="s">
        <v>4590</v>
      </c>
    </row>
    <row r="7465" spans="1:7">
      <c r="A7465" t="s">
        <v>359</v>
      </c>
      <c r="B7465">
        <v>2015</v>
      </c>
      <c r="C7465" t="b">
        <v>0</v>
      </c>
      <c r="D7465">
        <v>48</v>
      </c>
      <c r="E7465" t="s">
        <v>4590</v>
      </c>
      <c r="G7465" t="s">
        <v>4590</v>
      </c>
    </row>
    <row r="7466" spans="1:7">
      <c r="A7466" t="s">
        <v>359</v>
      </c>
      <c r="B7466">
        <v>2015</v>
      </c>
      <c r="C7466" t="b">
        <v>0</v>
      </c>
      <c r="D7466">
        <v>49</v>
      </c>
      <c r="E7466" t="s">
        <v>4590</v>
      </c>
      <c r="G7466" t="s">
        <v>4590</v>
      </c>
    </row>
    <row r="7467" spans="1:7">
      <c r="A7467" t="s">
        <v>359</v>
      </c>
      <c r="B7467">
        <v>2015</v>
      </c>
      <c r="C7467" t="b">
        <v>0</v>
      </c>
      <c r="D7467">
        <v>50</v>
      </c>
      <c r="E7467" t="s">
        <v>4590</v>
      </c>
      <c r="G7467" t="s">
        <v>4590</v>
      </c>
    </row>
    <row r="7468" spans="1:7">
      <c r="A7468" t="s">
        <v>359</v>
      </c>
      <c r="B7468">
        <v>2015</v>
      </c>
      <c r="C7468" t="b">
        <v>0</v>
      </c>
      <c r="D7468">
        <v>51</v>
      </c>
      <c r="E7468" t="s">
        <v>4590</v>
      </c>
      <c r="F7468" t="s">
        <v>8288</v>
      </c>
      <c r="G7468" t="s">
        <v>4590</v>
      </c>
    </row>
    <row r="7469" spans="1:7">
      <c r="A7469" t="s">
        <v>359</v>
      </c>
      <c r="B7469">
        <v>2015</v>
      </c>
      <c r="C7469" t="b">
        <v>0</v>
      </c>
      <c r="D7469">
        <v>52</v>
      </c>
      <c r="E7469" t="s">
        <v>4590</v>
      </c>
      <c r="G7469" t="s">
        <v>4590</v>
      </c>
    </row>
    <row r="7470" spans="1:7">
      <c r="A7470" t="s">
        <v>359</v>
      </c>
      <c r="B7470">
        <v>2015</v>
      </c>
      <c r="C7470" t="b">
        <v>0</v>
      </c>
      <c r="D7470">
        <v>53</v>
      </c>
      <c r="E7470" t="s">
        <v>4590</v>
      </c>
      <c r="G7470" t="s">
        <v>4590</v>
      </c>
    </row>
    <row r="7471" spans="1:7">
      <c r="A7471" t="s">
        <v>359</v>
      </c>
      <c r="B7471">
        <v>2015</v>
      </c>
      <c r="C7471" t="b">
        <v>0</v>
      </c>
      <c r="D7471">
        <v>54</v>
      </c>
      <c r="E7471" t="s">
        <v>4590</v>
      </c>
      <c r="G7471" t="s">
        <v>4590</v>
      </c>
    </row>
    <row r="7472" spans="1:7">
      <c r="A7472" t="s">
        <v>359</v>
      </c>
      <c r="B7472">
        <v>2015</v>
      </c>
      <c r="C7472" t="b">
        <v>0</v>
      </c>
      <c r="D7472">
        <v>55</v>
      </c>
      <c r="E7472" t="s">
        <v>4590</v>
      </c>
      <c r="G7472" t="s">
        <v>4590</v>
      </c>
    </row>
    <row r="7473" spans="1:7">
      <c r="A7473" t="s">
        <v>359</v>
      </c>
      <c r="B7473">
        <v>2015</v>
      </c>
      <c r="C7473" t="b">
        <v>0</v>
      </c>
      <c r="D7473">
        <v>56</v>
      </c>
      <c r="E7473" t="s">
        <v>4590</v>
      </c>
      <c r="G7473" t="s">
        <v>4590</v>
      </c>
    </row>
    <row r="7474" spans="1:7">
      <c r="A7474" t="s">
        <v>359</v>
      </c>
      <c r="B7474">
        <v>2015</v>
      </c>
      <c r="C7474" t="b">
        <v>0</v>
      </c>
      <c r="D7474">
        <v>57</v>
      </c>
      <c r="E7474" t="s">
        <v>4590</v>
      </c>
      <c r="G7474" t="s">
        <v>4590</v>
      </c>
    </row>
    <row r="7475" spans="1:7">
      <c r="A7475" t="s">
        <v>359</v>
      </c>
      <c r="B7475">
        <v>2015</v>
      </c>
      <c r="C7475" t="b">
        <v>0</v>
      </c>
      <c r="D7475">
        <v>58</v>
      </c>
      <c r="E7475" t="s">
        <v>4590</v>
      </c>
      <c r="G7475" t="s">
        <v>4590</v>
      </c>
    </row>
    <row r="7476" spans="1:7">
      <c r="A7476" t="s">
        <v>359</v>
      </c>
      <c r="B7476">
        <v>2015</v>
      </c>
      <c r="C7476" t="b">
        <v>0</v>
      </c>
      <c r="D7476">
        <v>59</v>
      </c>
      <c r="E7476" t="s">
        <v>4590</v>
      </c>
      <c r="G7476" t="s">
        <v>4590</v>
      </c>
    </row>
    <row r="7477" spans="1:7">
      <c r="A7477" t="s">
        <v>359</v>
      </c>
      <c r="B7477">
        <v>2015</v>
      </c>
      <c r="C7477" t="b">
        <v>0</v>
      </c>
      <c r="D7477">
        <v>60</v>
      </c>
      <c r="E7477" t="s">
        <v>4590</v>
      </c>
      <c r="G7477" t="s">
        <v>4590</v>
      </c>
    </row>
    <row r="7478" spans="1:7">
      <c r="A7478" t="s">
        <v>359</v>
      </c>
      <c r="B7478">
        <v>2015</v>
      </c>
      <c r="C7478" t="b">
        <v>0</v>
      </c>
      <c r="D7478">
        <v>61</v>
      </c>
      <c r="E7478" t="s">
        <v>4590</v>
      </c>
      <c r="G7478" t="s">
        <v>4590</v>
      </c>
    </row>
    <row r="7479" spans="1:7">
      <c r="A7479" t="s">
        <v>359</v>
      </c>
      <c r="B7479">
        <v>2015</v>
      </c>
      <c r="C7479" t="b">
        <v>0</v>
      </c>
      <c r="D7479">
        <v>62</v>
      </c>
      <c r="E7479" t="s">
        <v>4590</v>
      </c>
      <c r="G7479" t="s">
        <v>4590</v>
      </c>
    </row>
    <row r="7480" spans="1:7">
      <c r="A7480" t="s">
        <v>359</v>
      </c>
      <c r="B7480">
        <v>2015</v>
      </c>
      <c r="C7480" t="b">
        <v>0</v>
      </c>
      <c r="D7480">
        <v>63</v>
      </c>
      <c r="E7480" t="s">
        <v>4590</v>
      </c>
      <c r="G7480" t="s">
        <v>4590</v>
      </c>
    </row>
    <row r="7481" spans="1:7">
      <c r="A7481" t="s">
        <v>359</v>
      </c>
      <c r="B7481">
        <v>2015</v>
      </c>
      <c r="C7481" t="b">
        <v>0</v>
      </c>
      <c r="D7481">
        <v>64</v>
      </c>
      <c r="E7481" t="s">
        <v>4590</v>
      </c>
      <c r="G7481" t="s">
        <v>4590</v>
      </c>
    </row>
    <row r="7482" spans="1:7">
      <c r="A7482" t="s">
        <v>359</v>
      </c>
      <c r="B7482">
        <v>2015</v>
      </c>
      <c r="C7482" t="b">
        <v>0</v>
      </c>
      <c r="D7482">
        <v>65</v>
      </c>
      <c r="E7482" t="s">
        <v>4590</v>
      </c>
      <c r="G7482" t="s">
        <v>4590</v>
      </c>
    </row>
    <row r="7483" spans="1:7">
      <c r="A7483" t="s">
        <v>359</v>
      </c>
      <c r="B7483">
        <v>2015</v>
      </c>
      <c r="C7483" t="b">
        <v>0</v>
      </c>
      <c r="D7483">
        <v>66</v>
      </c>
      <c r="E7483" t="s">
        <v>4590</v>
      </c>
      <c r="G7483" t="s">
        <v>4590</v>
      </c>
    </row>
    <row r="7484" spans="1:7">
      <c r="A7484" t="s">
        <v>359</v>
      </c>
      <c r="B7484">
        <v>2015</v>
      </c>
      <c r="C7484" t="b">
        <v>0</v>
      </c>
      <c r="D7484">
        <v>67</v>
      </c>
      <c r="E7484" t="s">
        <v>4590</v>
      </c>
      <c r="G7484" t="s">
        <v>4590</v>
      </c>
    </row>
    <row r="7485" spans="1:7">
      <c r="A7485" t="s">
        <v>359</v>
      </c>
      <c r="B7485">
        <v>2015</v>
      </c>
      <c r="C7485" t="b">
        <v>0</v>
      </c>
      <c r="D7485">
        <v>68</v>
      </c>
      <c r="E7485" t="s">
        <v>4590</v>
      </c>
      <c r="G7485" t="s">
        <v>4590</v>
      </c>
    </row>
    <row r="7486" spans="1:7">
      <c r="A7486" t="s">
        <v>359</v>
      </c>
      <c r="B7486">
        <v>2015</v>
      </c>
      <c r="C7486" t="b">
        <v>0</v>
      </c>
      <c r="D7486">
        <v>69</v>
      </c>
      <c r="E7486" t="s">
        <v>4590</v>
      </c>
      <c r="G7486" t="s">
        <v>4590</v>
      </c>
    </row>
    <row r="7487" spans="1:7">
      <c r="A7487" t="s">
        <v>359</v>
      </c>
      <c r="B7487">
        <v>2015</v>
      </c>
      <c r="C7487" t="b">
        <v>0</v>
      </c>
      <c r="D7487">
        <v>70</v>
      </c>
      <c r="E7487" t="s">
        <v>4590</v>
      </c>
      <c r="G7487" t="s">
        <v>4590</v>
      </c>
    </row>
    <row r="7488" spans="1:7">
      <c r="A7488" t="s">
        <v>359</v>
      </c>
      <c r="B7488">
        <v>2015</v>
      </c>
      <c r="C7488" t="b">
        <v>0</v>
      </c>
      <c r="D7488">
        <v>71</v>
      </c>
      <c r="E7488" t="s">
        <v>4590</v>
      </c>
      <c r="G7488" t="s">
        <v>4590</v>
      </c>
    </row>
    <row r="7489" spans="1:7">
      <c r="A7489" t="s">
        <v>359</v>
      </c>
      <c r="B7489">
        <v>2015</v>
      </c>
      <c r="C7489" t="b">
        <v>0</v>
      </c>
      <c r="D7489">
        <v>72</v>
      </c>
      <c r="E7489" t="s">
        <v>4590</v>
      </c>
      <c r="G7489" t="s">
        <v>4590</v>
      </c>
    </row>
    <row r="7490" spans="1:7">
      <c r="A7490" t="s">
        <v>359</v>
      </c>
      <c r="B7490">
        <v>2015</v>
      </c>
      <c r="C7490" t="b">
        <v>0</v>
      </c>
      <c r="D7490">
        <v>73</v>
      </c>
      <c r="E7490" t="s">
        <v>4590</v>
      </c>
      <c r="G7490" t="s">
        <v>4590</v>
      </c>
    </row>
    <row r="7491" spans="1:7">
      <c r="A7491" t="s">
        <v>359</v>
      </c>
      <c r="B7491">
        <v>2016</v>
      </c>
      <c r="C7491" t="b">
        <v>0</v>
      </c>
      <c r="D7491">
        <v>1</v>
      </c>
      <c r="E7491" t="s">
        <v>4590</v>
      </c>
      <c r="F7491" t="s">
        <v>4821</v>
      </c>
      <c r="G7491" t="s">
        <v>4590</v>
      </c>
    </row>
    <row r="7492" spans="1:7">
      <c r="A7492" t="s">
        <v>359</v>
      </c>
      <c r="B7492">
        <v>2016</v>
      </c>
      <c r="C7492" t="b">
        <v>0</v>
      </c>
      <c r="D7492">
        <v>2</v>
      </c>
      <c r="E7492" t="s">
        <v>4590</v>
      </c>
      <c r="G7492" t="s">
        <v>4590</v>
      </c>
    </row>
    <row r="7493" spans="1:7">
      <c r="A7493" t="s">
        <v>359</v>
      </c>
      <c r="B7493">
        <v>2016</v>
      </c>
      <c r="C7493" t="b">
        <v>0</v>
      </c>
      <c r="D7493">
        <v>3</v>
      </c>
      <c r="E7493" t="s">
        <v>4590</v>
      </c>
      <c r="G7493" t="s">
        <v>4590</v>
      </c>
    </row>
    <row r="7494" spans="1:7">
      <c r="A7494" t="s">
        <v>359</v>
      </c>
      <c r="B7494">
        <v>2016</v>
      </c>
      <c r="C7494" t="b">
        <v>0</v>
      </c>
      <c r="D7494">
        <v>4</v>
      </c>
      <c r="E7494" t="s">
        <v>4590</v>
      </c>
      <c r="G7494" t="s">
        <v>4590</v>
      </c>
    </row>
    <row r="7495" spans="1:7">
      <c r="A7495" t="s">
        <v>359</v>
      </c>
      <c r="B7495">
        <v>2016</v>
      </c>
      <c r="C7495" t="b">
        <v>0</v>
      </c>
      <c r="D7495">
        <v>5</v>
      </c>
      <c r="E7495" t="s">
        <v>4590</v>
      </c>
      <c r="G7495" t="s">
        <v>4590</v>
      </c>
    </row>
    <row r="7496" spans="1:7">
      <c r="A7496" t="s">
        <v>359</v>
      </c>
      <c r="B7496">
        <v>2016</v>
      </c>
      <c r="C7496" t="b">
        <v>0</v>
      </c>
      <c r="D7496">
        <v>6</v>
      </c>
      <c r="E7496" t="s">
        <v>4590</v>
      </c>
      <c r="G7496" t="s">
        <v>4590</v>
      </c>
    </row>
    <row r="7497" spans="1:7">
      <c r="A7497" t="s">
        <v>359</v>
      </c>
      <c r="B7497">
        <v>2016</v>
      </c>
      <c r="C7497" t="b">
        <v>0</v>
      </c>
      <c r="D7497">
        <v>7</v>
      </c>
      <c r="E7497" t="s">
        <v>4590</v>
      </c>
      <c r="G7497" t="s">
        <v>4590</v>
      </c>
    </row>
    <row r="7498" spans="1:7">
      <c r="A7498" t="s">
        <v>359</v>
      </c>
      <c r="B7498">
        <v>2016</v>
      </c>
      <c r="C7498" t="b">
        <v>0</v>
      </c>
      <c r="D7498">
        <v>8</v>
      </c>
      <c r="E7498" t="s">
        <v>4590</v>
      </c>
      <c r="G7498" t="s">
        <v>4590</v>
      </c>
    </row>
    <row r="7499" spans="1:7">
      <c r="A7499" t="s">
        <v>359</v>
      </c>
      <c r="B7499">
        <v>2016</v>
      </c>
      <c r="C7499" t="b">
        <v>0</v>
      </c>
      <c r="D7499">
        <v>9</v>
      </c>
      <c r="E7499" t="s">
        <v>4590</v>
      </c>
      <c r="G7499" t="s">
        <v>4590</v>
      </c>
    </row>
    <row r="7500" spans="1:7">
      <c r="A7500" t="s">
        <v>359</v>
      </c>
      <c r="B7500">
        <v>2016</v>
      </c>
      <c r="C7500" t="b">
        <v>0</v>
      </c>
      <c r="D7500">
        <v>10</v>
      </c>
      <c r="E7500" t="s">
        <v>4590</v>
      </c>
      <c r="G7500" t="s">
        <v>4590</v>
      </c>
    </row>
    <row r="7501" spans="1:7">
      <c r="A7501" t="s">
        <v>359</v>
      </c>
      <c r="B7501">
        <v>2016</v>
      </c>
      <c r="C7501" t="b">
        <v>0</v>
      </c>
      <c r="D7501">
        <v>11</v>
      </c>
      <c r="E7501" t="s">
        <v>4590</v>
      </c>
      <c r="G7501" t="s">
        <v>4590</v>
      </c>
    </row>
    <row r="7502" spans="1:7">
      <c r="A7502" t="s">
        <v>359</v>
      </c>
      <c r="B7502">
        <v>2016</v>
      </c>
      <c r="C7502" t="b">
        <v>0</v>
      </c>
      <c r="D7502">
        <v>12</v>
      </c>
      <c r="E7502" t="s">
        <v>4590</v>
      </c>
      <c r="G7502" t="s">
        <v>4590</v>
      </c>
    </row>
    <row r="7503" spans="1:7">
      <c r="A7503" t="s">
        <v>359</v>
      </c>
      <c r="B7503">
        <v>2016</v>
      </c>
      <c r="C7503" t="b">
        <v>0</v>
      </c>
      <c r="D7503">
        <v>13</v>
      </c>
      <c r="E7503" t="s">
        <v>4590</v>
      </c>
      <c r="G7503" t="s">
        <v>4590</v>
      </c>
    </row>
    <row r="7504" spans="1:7">
      <c r="A7504" t="s">
        <v>359</v>
      </c>
      <c r="B7504">
        <v>2016</v>
      </c>
      <c r="C7504" t="b">
        <v>0</v>
      </c>
      <c r="D7504">
        <v>14</v>
      </c>
      <c r="E7504" t="s">
        <v>4590</v>
      </c>
      <c r="G7504" t="s">
        <v>4590</v>
      </c>
    </row>
    <row r="7505" spans="1:7">
      <c r="A7505" t="s">
        <v>359</v>
      </c>
      <c r="B7505">
        <v>2016</v>
      </c>
      <c r="C7505" t="b">
        <v>0</v>
      </c>
      <c r="D7505">
        <v>15</v>
      </c>
      <c r="E7505" t="s">
        <v>4590</v>
      </c>
      <c r="G7505" t="s">
        <v>4590</v>
      </c>
    </row>
    <row r="7506" spans="1:7">
      <c r="A7506" t="s">
        <v>359</v>
      </c>
      <c r="B7506">
        <v>2016</v>
      </c>
      <c r="C7506" t="b">
        <v>0</v>
      </c>
      <c r="D7506">
        <v>16</v>
      </c>
      <c r="E7506" t="s">
        <v>4590</v>
      </c>
      <c r="G7506" t="s">
        <v>4590</v>
      </c>
    </row>
    <row r="7507" spans="1:7">
      <c r="A7507" t="s">
        <v>359</v>
      </c>
      <c r="B7507">
        <v>2016</v>
      </c>
      <c r="C7507" t="b">
        <v>0</v>
      </c>
      <c r="D7507">
        <v>17</v>
      </c>
      <c r="E7507" t="s">
        <v>4590</v>
      </c>
      <c r="G7507" t="s">
        <v>4590</v>
      </c>
    </row>
    <row r="7508" spans="1:7">
      <c r="A7508" t="s">
        <v>359</v>
      </c>
      <c r="B7508">
        <v>2016</v>
      </c>
      <c r="C7508" t="b">
        <v>0</v>
      </c>
      <c r="D7508">
        <v>18</v>
      </c>
      <c r="E7508" t="s">
        <v>4590</v>
      </c>
      <c r="G7508" t="s">
        <v>4590</v>
      </c>
    </row>
    <row r="7509" spans="1:7">
      <c r="A7509" t="s">
        <v>359</v>
      </c>
      <c r="B7509">
        <v>2016</v>
      </c>
      <c r="C7509" t="b">
        <v>0</v>
      </c>
      <c r="D7509">
        <v>19</v>
      </c>
      <c r="E7509" t="s">
        <v>4590</v>
      </c>
      <c r="G7509" t="s">
        <v>4590</v>
      </c>
    </row>
    <row r="7510" spans="1:7">
      <c r="A7510" t="s">
        <v>359</v>
      </c>
      <c r="B7510">
        <v>2016</v>
      </c>
      <c r="C7510" t="b">
        <v>0</v>
      </c>
      <c r="D7510">
        <v>20</v>
      </c>
      <c r="E7510" t="s">
        <v>4590</v>
      </c>
      <c r="G7510" t="s">
        <v>4590</v>
      </c>
    </row>
    <row r="7511" spans="1:7">
      <c r="A7511" t="s">
        <v>359</v>
      </c>
      <c r="B7511">
        <v>2016</v>
      </c>
      <c r="C7511" t="b">
        <v>0</v>
      </c>
      <c r="D7511">
        <v>21</v>
      </c>
      <c r="E7511" t="s">
        <v>4590</v>
      </c>
      <c r="G7511" t="s">
        <v>4590</v>
      </c>
    </row>
    <row r="7512" spans="1:7">
      <c r="A7512" t="s">
        <v>359</v>
      </c>
      <c r="B7512">
        <v>2016</v>
      </c>
      <c r="C7512" t="b">
        <v>0</v>
      </c>
      <c r="D7512">
        <v>22</v>
      </c>
      <c r="E7512" t="s">
        <v>4590</v>
      </c>
      <c r="G7512" t="s">
        <v>4590</v>
      </c>
    </row>
    <row r="7513" spans="1:7">
      <c r="A7513" t="s">
        <v>359</v>
      </c>
      <c r="B7513">
        <v>2016</v>
      </c>
      <c r="C7513" t="b">
        <v>0</v>
      </c>
      <c r="D7513">
        <v>23</v>
      </c>
      <c r="E7513" t="s">
        <v>4590</v>
      </c>
      <c r="G7513" t="s">
        <v>4590</v>
      </c>
    </row>
    <row r="7514" spans="1:7">
      <c r="A7514" t="s">
        <v>359</v>
      </c>
      <c r="B7514">
        <v>2016</v>
      </c>
      <c r="C7514" t="b">
        <v>0</v>
      </c>
      <c r="D7514">
        <v>24</v>
      </c>
      <c r="E7514" t="s">
        <v>4590</v>
      </c>
      <c r="G7514" t="s">
        <v>4590</v>
      </c>
    </row>
    <row r="7515" spans="1:7">
      <c r="A7515" t="s">
        <v>359</v>
      </c>
      <c r="B7515">
        <v>2016</v>
      </c>
      <c r="C7515" t="b">
        <v>0</v>
      </c>
      <c r="D7515">
        <v>25</v>
      </c>
      <c r="E7515" t="s">
        <v>4590</v>
      </c>
      <c r="G7515" t="s">
        <v>4590</v>
      </c>
    </row>
    <row r="7516" spans="1:7">
      <c r="A7516" t="s">
        <v>359</v>
      </c>
      <c r="B7516">
        <v>2016</v>
      </c>
      <c r="C7516" t="b">
        <v>0</v>
      </c>
      <c r="D7516">
        <v>26</v>
      </c>
      <c r="E7516" t="s">
        <v>4590</v>
      </c>
      <c r="G7516" t="s">
        <v>4590</v>
      </c>
    </row>
    <row r="7517" spans="1:7">
      <c r="A7517" t="s">
        <v>359</v>
      </c>
      <c r="B7517">
        <v>2016</v>
      </c>
      <c r="C7517" t="b">
        <v>0</v>
      </c>
      <c r="D7517">
        <v>27</v>
      </c>
      <c r="E7517" t="s">
        <v>4590</v>
      </c>
      <c r="G7517" t="s">
        <v>4590</v>
      </c>
    </row>
    <row r="7518" spans="1:7">
      <c r="A7518" t="s">
        <v>359</v>
      </c>
      <c r="B7518">
        <v>2016</v>
      </c>
      <c r="C7518" t="b">
        <v>0</v>
      </c>
      <c r="D7518">
        <v>28</v>
      </c>
      <c r="E7518" t="s">
        <v>4590</v>
      </c>
      <c r="G7518" t="s">
        <v>4590</v>
      </c>
    </row>
    <row r="7519" spans="1:7">
      <c r="A7519" t="s">
        <v>359</v>
      </c>
      <c r="B7519">
        <v>2016</v>
      </c>
      <c r="C7519" t="b">
        <v>0</v>
      </c>
      <c r="D7519">
        <v>29</v>
      </c>
      <c r="E7519" t="s">
        <v>4590</v>
      </c>
      <c r="G7519" t="s">
        <v>4590</v>
      </c>
    </row>
    <row r="7520" spans="1:7">
      <c r="A7520" t="s">
        <v>359</v>
      </c>
      <c r="B7520">
        <v>2016</v>
      </c>
      <c r="C7520" t="b">
        <v>0</v>
      </c>
      <c r="D7520">
        <v>30</v>
      </c>
      <c r="E7520" t="s">
        <v>4590</v>
      </c>
      <c r="G7520" t="s">
        <v>4590</v>
      </c>
    </row>
    <row r="7521" spans="1:7">
      <c r="A7521" t="s">
        <v>359</v>
      </c>
      <c r="B7521">
        <v>2016</v>
      </c>
      <c r="C7521" t="b">
        <v>0</v>
      </c>
      <c r="D7521">
        <v>31</v>
      </c>
      <c r="E7521" t="s">
        <v>4590</v>
      </c>
      <c r="G7521" t="s">
        <v>4590</v>
      </c>
    </row>
    <row r="7522" spans="1:7">
      <c r="A7522" t="s">
        <v>359</v>
      </c>
      <c r="B7522">
        <v>2016</v>
      </c>
      <c r="C7522" t="b">
        <v>0</v>
      </c>
      <c r="D7522">
        <v>32</v>
      </c>
      <c r="E7522" t="s">
        <v>4590</v>
      </c>
      <c r="G7522" t="s">
        <v>4590</v>
      </c>
    </row>
    <row r="7523" spans="1:7">
      <c r="A7523" t="s">
        <v>359</v>
      </c>
      <c r="B7523">
        <v>2016</v>
      </c>
      <c r="C7523" t="b">
        <v>0</v>
      </c>
      <c r="D7523">
        <v>33</v>
      </c>
      <c r="E7523" t="s">
        <v>4590</v>
      </c>
      <c r="G7523" t="s">
        <v>4590</v>
      </c>
    </row>
    <row r="7524" spans="1:7">
      <c r="A7524" t="s">
        <v>359</v>
      </c>
      <c r="B7524">
        <v>2016</v>
      </c>
      <c r="C7524" t="b">
        <v>0</v>
      </c>
      <c r="D7524">
        <v>34</v>
      </c>
      <c r="E7524" t="s">
        <v>4590</v>
      </c>
      <c r="G7524" t="s">
        <v>4590</v>
      </c>
    </row>
    <row r="7525" spans="1:7">
      <c r="A7525" t="s">
        <v>359</v>
      </c>
      <c r="B7525">
        <v>2016</v>
      </c>
      <c r="C7525" t="b">
        <v>0</v>
      </c>
      <c r="D7525">
        <v>35</v>
      </c>
      <c r="E7525" t="s">
        <v>4590</v>
      </c>
      <c r="G7525" t="s">
        <v>4590</v>
      </c>
    </row>
    <row r="7526" spans="1:7">
      <c r="A7526" t="s">
        <v>359</v>
      </c>
      <c r="B7526">
        <v>2016</v>
      </c>
      <c r="C7526" t="b">
        <v>0</v>
      </c>
      <c r="D7526">
        <v>36</v>
      </c>
      <c r="E7526" t="s">
        <v>4590</v>
      </c>
      <c r="G7526" t="s">
        <v>4590</v>
      </c>
    </row>
    <row r="7527" spans="1:7">
      <c r="A7527" t="s">
        <v>359</v>
      </c>
      <c r="B7527">
        <v>2016</v>
      </c>
      <c r="C7527" t="b">
        <v>0</v>
      </c>
      <c r="D7527">
        <v>37</v>
      </c>
      <c r="E7527" t="s">
        <v>4590</v>
      </c>
      <c r="G7527" t="s">
        <v>4590</v>
      </c>
    </row>
    <row r="7528" spans="1:7">
      <c r="A7528" t="s">
        <v>359</v>
      </c>
      <c r="B7528">
        <v>2016</v>
      </c>
      <c r="C7528" t="b">
        <v>0</v>
      </c>
      <c r="D7528">
        <v>38</v>
      </c>
      <c r="E7528" t="s">
        <v>4590</v>
      </c>
      <c r="G7528" t="s">
        <v>4590</v>
      </c>
    </row>
    <row r="7529" spans="1:7">
      <c r="A7529" t="s">
        <v>359</v>
      </c>
      <c r="B7529">
        <v>2016</v>
      </c>
      <c r="C7529" t="b">
        <v>0</v>
      </c>
      <c r="D7529">
        <v>39</v>
      </c>
      <c r="E7529" t="s">
        <v>4590</v>
      </c>
      <c r="G7529" t="s">
        <v>4590</v>
      </c>
    </row>
    <row r="7530" spans="1:7">
      <c r="A7530" t="s">
        <v>359</v>
      </c>
      <c r="B7530">
        <v>2016</v>
      </c>
      <c r="C7530" t="b">
        <v>0</v>
      </c>
      <c r="D7530">
        <v>40</v>
      </c>
      <c r="E7530" t="s">
        <v>4590</v>
      </c>
      <c r="G7530" t="s">
        <v>4590</v>
      </c>
    </row>
    <row r="7531" spans="1:7">
      <c r="A7531" t="s">
        <v>359</v>
      </c>
      <c r="B7531">
        <v>2016</v>
      </c>
      <c r="C7531" t="b">
        <v>0</v>
      </c>
      <c r="D7531">
        <v>41</v>
      </c>
      <c r="E7531" t="s">
        <v>4590</v>
      </c>
      <c r="G7531" t="s">
        <v>4590</v>
      </c>
    </row>
    <row r="7532" spans="1:7">
      <c r="A7532" t="s">
        <v>359</v>
      </c>
      <c r="B7532">
        <v>2016</v>
      </c>
      <c r="C7532" t="b">
        <v>0</v>
      </c>
      <c r="D7532">
        <v>42</v>
      </c>
      <c r="E7532" t="s">
        <v>4590</v>
      </c>
      <c r="G7532" t="s">
        <v>4590</v>
      </c>
    </row>
    <row r="7533" spans="1:7">
      <c r="A7533" t="s">
        <v>359</v>
      </c>
      <c r="B7533">
        <v>2016</v>
      </c>
      <c r="C7533" t="b">
        <v>0</v>
      </c>
      <c r="D7533">
        <v>43</v>
      </c>
      <c r="E7533" t="s">
        <v>4590</v>
      </c>
      <c r="G7533" t="s">
        <v>4590</v>
      </c>
    </row>
    <row r="7534" spans="1:7">
      <c r="A7534" t="s">
        <v>359</v>
      </c>
      <c r="B7534">
        <v>2016</v>
      </c>
      <c r="C7534" t="b">
        <v>0</v>
      </c>
      <c r="D7534">
        <v>44</v>
      </c>
      <c r="E7534" t="s">
        <v>4590</v>
      </c>
      <c r="G7534" t="s">
        <v>4590</v>
      </c>
    </row>
    <row r="7535" spans="1:7">
      <c r="A7535" t="s">
        <v>359</v>
      </c>
      <c r="B7535">
        <v>2016</v>
      </c>
      <c r="C7535" t="b">
        <v>0</v>
      </c>
      <c r="D7535">
        <v>45</v>
      </c>
      <c r="E7535" t="s">
        <v>4590</v>
      </c>
      <c r="G7535" t="s">
        <v>4590</v>
      </c>
    </row>
    <row r="7536" spans="1:7">
      <c r="A7536" t="s">
        <v>359</v>
      </c>
      <c r="B7536">
        <v>2016</v>
      </c>
      <c r="C7536" t="b">
        <v>0</v>
      </c>
      <c r="D7536">
        <v>46</v>
      </c>
      <c r="E7536" t="s">
        <v>4590</v>
      </c>
      <c r="G7536" t="s">
        <v>4590</v>
      </c>
    </row>
    <row r="7537" spans="1:7">
      <c r="A7537" t="s">
        <v>359</v>
      </c>
      <c r="B7537">
        <v>2016</v>
      </c>
      <c r="C7537" t="b">
        <v>0</v>
      </c>
      <c r="D7537">
        <v>47</v>
      </c>
      <c r="E7537" t="s">
        <v>4590</v>
      </c>
      <c r="G7537" t="s">
        <v>4590</v>
      </c>
    </row>
    <row r="7538" spans="1:7">
      <c r="A7538" t="s">
        <v>359</v>
      </c>
      <c r="B7538">
        <v>2016</v>
      </c>
      <c r="C7538" t="b">
        <v>0</v>
      </c>
      <c r="D7538">
        <v>48</v>
      </c>
      <c r="E7538" t="s">
        <v>4590</v>
      </c>
      <c r="G7538" t="s">
        <v>4590</v>
      </c>
    </row>
    <row r="7539" spans="1:7">
      <c r="A7539" t="s">
        <v>359</v>
      </c>
      <c r="B7539">
        <v>2016</v>
      </c>
      <c r="C7539" t="b">
        <v>0</v>
      </c>
      <c r="D7539">
        <v>49</v>
      </c>
      <c r="E7539" t="s">
        <v>4590</v>
      </c>
      <c r="G7539" t="s">
        <v>4590</v>
      </c>
    </row>
    <row r="7540" spans="1:7">
      <c r="A7540" t="s">
        <v>359</v>
      </c>
      <c r="B7540">
        <v>2016</v>
      </c>
      <c r="C7540" t="b">
        <v>0</v>
      </c>
      <c r="D7540">
        <v>50</v>
      </c>
      <c r="E7540" t="s">
        <v>4590</v>
      </c>
      <c r="G7540" t="s">
        <v>4590</v>
      </c>
    </row>
    <row r="7541" spans="1:7">
      <c r="A7541" t="s">
        <v>359</v>
      </c>
      <c r="B7541">
        <v>2016</v>
      </c>
      <c r="C7541" t="b">
        <v>0</v>
      </c>
      <c r="D7541">
        <v>51</v>
      </c>
      <c r="E7541" t="s">
        <v>4590</v>
      </c>
      <c r="G7541" t="s">
        <v>4590</v>
      </c>
    </row>
    <row r="7542" spans="1:7">
      <c r="A7542" t="s">
        <v>359</v>
      </c>
      <c r="B7542">
        <v>2016</v>
      </c>
      <c r="C7542" t="b">
        <v>0</v>
      </c>
      <c r="D7542">
        <v>52</v>
      </c>
      <c r="E7542" t="s">
        <v>4590</v>
      </c>
      <c r="G7542" t="s">
        <v>4590</v>
      </c>
    </row>
    <row r="7543" spans="1:7">
      <c r="A7543" t="s">
        <v>359</v>
      </c>
      <c r="B7543">
        <v>2016</v>
      </c>
      <c r="C7543" t="b">
        <v>0</v>
      </c>
      <c r="D7543">
        <v>53</v>
      </c>
      <c r="E7543" t="s">
        <v>4590</v>
      </c>
      <c r="G7543" t="s">
        <v>4590</v>
      </c>
    </row>
    <row r="7544" spans="1:7">
      <c r="A7544" t="s">
        <v>359</v>
      </c>
      <c r="B7544">
        <v>2016</v>
      </c>
      <c r="C7544" t="b">
        <v>0</v>
      </c>
      <c r="D7544">
        <v>54</v>
      </c>
      <c r="E7544" t="s">
        <v>4590</v>
      </c>
      <c r="G7544" t="s">
        <v>4590</v>
      </c>
    </row>
    <row r="7545" spans="1:7">
      <c r="A7545" t="s">
        <v>359</v>
      </c>
      <c r="B7545">
        <v>2016</v>
      </c>
      <c r="C7545" t="b">
        <v>0</v>
      </c>
      <c r="D7545">
        <v>55</v>
      </c>
      <c r="E7545" t="s">
        <v>4590</v>
      </c>
      <c r="G7545" t="s">
        <v>4590</v>
      </c>
    </row>
    <row r="7546" spans="1:7">
      <c r="A7546" t="s">
        <v>359</v>
      </c>
      <c r="B7546">
        <v>2016</v>
      </c>
      <c r="C7546" t="b">
        <v>0</v>
      </c>
      <c r="D7546">
        <v>56</v>
      </c>
      <c r="E7546" t="s">
        <v>4590</v>
      </c>
      <c r="G7546" t="s">
        <v>4590</v>
      </c>
    </row>
    <row r="7547" spans="1:7">
      <c r="A7547" t="s">
        <v>359</v>
      </c>
      <c r="B7547">
        <v>2016</v>
      </c>
      <c r="C7547" t="b">
        <v>0</v>
      </c>
      <c r="D7547">
        <v>57</v>
      </c>
      <c r="E7547" t="s">
        <v>4590</v>
      </c>
      <c r="G7547" t="s">
        <v>4590</v>
      </c>
    </row>
    <row r="7548" spans="1:7">
      <c r="A7548" t="s">
        <v>359</v>
      </c>
      <c r="B7548">
        <v>2016</v>
      </c>
      <c r="C7548" t="b">
        <v>0</v>
      </c>
      <c r="D7548">
        <v>58</v>
      </c>
      <c r="E7548" t="s">
        <v>4590</v>
      </c>
      <c r="G7548" t="s">
        <v>4590</v>
      </c>
    </row>
    <row r="7549" spans="1:7">
      <c r="A7549" t="s">
        <v>359</v>
      </c>
      <c r="B7549">
        <v>2016</v>
      </c>
      <c r="C7549" t="b">
        <v>0</v>
      </c>
      <c r="D7549">
        <v>59</v>
      </c>
      <c r="E7549" t="s">
        <v>4590</v>
      </c>
      <c r="G7549" t="s">
        <v>4590</v>
      </c>
    </row>
    <row r="7550" spans="1:7">
      <c r="A7550" t="s">
        <v>359</v>
      </c>
      <c r="B7550">
        <v>2016</v>
      </c>
      <c r="C7550" t="b">
        <v>0</v>
      </c>
      <c r="D7550">
        <v>60</v>
      </c>
      <c r="E7550" t="s">
        <v>4590</v>
      </c>
      <c r="G7550" t="s">
        <v>4590</v>
      </c>
    </row>
    <row r="7551" spans="1:7">
      <c r="A7551" t="s">
        <v>359</v>
      </c>
      <c r="B7551">
        <v>2016</v>
      </c>
      <c r="C7551" t="b">
        <v>0</v>
      </c>
      <c r="D7551">
        <v>61</v>
      </c>
      <c r="E7551" t="s">
        <v>4590</v>
      </c>
      <c r="G7551" t="s">
        <v>4590</v>
      </c>
    </row>
    <row r="7552" spans="1:7">
      <c r="A7552" t="s">
        <v>359</v>
      </c>
      <c r="B7552">
        <v>2016</v>
      </c>
      <c r="C7552" t="b">
        <v>0</v>
      </c>
      <c r="D7552">
        <v>62</v>
      </c>
      <c r="E7552" t="s">
        <v>4590</v>
      </c>
      <c r="G7552" t="s">
        <v>4590</v>
      </c>
    </row>
    <row r="7553" spans="1:7">
      <c r="A7553" t="s">
        <v>359</v>
      </c>
      <c r="B7553">
        <v>2016</v>
      </c>
      <c r="C7553" t="b">
        <v>0</v>
      </c>
      <c r="D7553">
        <v>63</v>
      </c>
      <c r="E7553" t="s">
        <v>4590</v>
      </c>
      <c r="G7553" t="s">
        <v>4590</v>
      </c>
    </row>
    <row r="7554" spans="1:7">
      <c r="A7554" t="s">
        <v>359</v>
      </c>
      <c r="B7554">
        <v>2016</v>
      </c>
      <c r="C7554" t="b">
        <v>0</v>
      </c>
      <c r="D7554">
        <v>64</v>
      </c>
      <c r="E7554" t="s">
        <v>4590</v>
      </c>
      <c r="G7554" t="s">
        <v>4590</v>
      </c>
    </row>
    <row r="7555" spans="1:7">
      <c r="A7555" t="s">
        <v>359</v>
      </c>
      <c r="B7555">
        <v>2016</v>
      </c>
      <c r="C7555" t="b">
        <v>0</v>
      </c>
      <c r="D7555">
        <v>65</v>
      </c>
      <c r="E7555" t="s">
        <v>4590</v>
      </c>
      <c r="G7555" t="s">
        <v>4590</v>
      </c>
    </row>
    <row r="7556" spans="1:7">
      <c r="A7556" t="s">
        <v>359</v>
      </c>
      <c r="B7556">
        <v>2016</v>
      </c>
      <c r="C7556" t="b">
        <v>0</v>
      </c>
      <c r="D7556">
        <v>66</v>
      </c>
      <c r="E7556" t="s">
        <v>4590</v>
      </c>
      <c r="G7556" t="s">
        <v>4590</v>
      </c>
    </row>
    <row r="7557" spans="1:7">
      <c r="A7557" t="s">
        <v>359</v>
      </c>
      <c r="B7557">
        <v>2016</v>
      </c>
      <c r="C7557" t="b">
        <v>0</v>
      </c>
      <c r="D7557">
        <v>67</v>
      </c>
      <c r="E7557" t="s">
        <v>4590</v>
      </c>
      <c r="G7557" t="s">
        <v>4590</v>
      </c>
    </row>
    <row r="7558" spans="1:7">
      <c r="A7558" t="s">
        <v>359</v>
      </c>
      <c r="B7558">
        <v>2016</v>
      </c>
      <c r="C7558" t="b">
        <v>0</v>
      </c>
      <c r="D7558">
        <v>68</v>
      </c>
      <c r="E7558" t="s">
        <v>4590</v>
      </c>
      <c r="G7558" t="s">
        <v>4590</v>
      </c>
    </row>
    <row r="7559" spans="1:7">
      <c r="A7559" t="s">
        <v>359</v>
      </c>
      <c r="B7559">
        <v>2016</v>
      </c>
      <c r="C7559" t="b">
        <v>0</v>
      </c>
      <c r="D7559">
        <v>69</v>
      </c>
      <c r="E7559" t="s">
        <v>4590</v>
      </c>
      <c r="G7559" t="s">
        <v>4590</v>
      </c>
    </row>
    <row r="7560" spans="1:7">
      <c r="A7560" t="s">
        <v>359</v>
      </c>
      <c r="B7560">
        <v>2016</v>
      </c>
      <c r="C7560" t="b">
        <v>0</v>
      </c>
      <c r="D7560">
        <v>70</v>
      </c>
      <c r="E7560" t="s">
        <v>4590</v>
      </c>
      <c r="G7560" t="s">
        <v>4590</v>
      </c>
    </row>
    <row r="7561" spans="1:7">
      <c r="A7561" t="s">
        <v>359</v>
      </c>
      <c r="B7561">
        <v>2016</v>
      </c>
      <c r="C7561" t="b">
        <v>0</v>
      </c>
      <c r="D7561">
        <v>71</v>
      </c>
      <c r="E7561" t="s">
        <v>4590</v>
      </c>
      <c r="G7561" t="s">
        <v>4590</v>
      </c>
    </row>
    <row r="7562" spans="1:7">
      <c r="A7562" t="s">
        <v>359</v>
      </c>
      <c r="B7562">
        <v>2016</v>
      </c>
      <c r="C7562" t="b">
        <v>0</v>
      </c>
      <c r="D7562">
        <v>72</v>
      </c>
      <c r="E7562" t="s">
        <v>4590</v>
      </c>
      <c r="G7562" t="s">
        <v>4590</v>
      </c>
    </row>
    <row r="7563" spans="1:7">
      <c r="A7563" t="s">
        <v>359</v>
      </c>
      <c r="B7563">
        <v>2016</v>
      </c>
      <c r="C7563" t="b">
        <v>0</v>
      </c>
      <c r="D7563">
        <v>73</v>
      </c>
      <c r="E7563" t="s">
        <v>4590</v>
      </c>
      <c r="G7563" t="s">
        <v>4590</v>
      </c>
    </row>
    <row r="7564" spans="1:7">
      <c r="A7564" t="s">
        <v>368</v>
      </c>
      <c r="B7564">
        <v>2013</v>
      </c>
      <c r="C7564" t="b">
        <v>0</v>
      </c>
      <c r="D7564">
        <v>1</v>
      </c>
      <c r="E7564" t="s">
        <v>4590</v>
      </c>
      <c r="G7564" t="s">
        <v>4590</v>
      </c>
    </row>
    <row r="7565" spans="1:7">
      <c r="A7565" t="s">
        <v>368</v>
      </c>
      <c r="B7565">
        <v>2013</v>
      </c>
      <c r="C7565" t="b">
        <v>0</v>
      </c>
      <c r="D7565">
        <v>2</v>
      </c>
      <c r="E7565" t="s">
        <v>4590</v>
      </c>
      <c r="F7565" t="s">
        <v>4824</v>
      </c>
      <c r="G7565" t="s">
        <v>4590</v>
      </c>
    </row>
    <row r="7566" spans="1:7">
      <c r="A7566" t="s">
        <v>368</v>
      </c>
      <c r="B7566">
        <v>2013</v>
      </c>
      <c r="C7566" t="b">
        <v>0</v>
      </c>
      <c r="D7566">
        <v>3</v>
      </c>
      <c r="E7566" t="s">
        <v>4590</v>
      </c>
      <c r="F7566" t="s">
        <v>4825</v>
      </c>
      <c r="G7566" t="s">
        <v>4590</v>
      </c>
    </row>
    <row r="7567" spans="1:7">
      <c r="A7567" t="s">
        <v>368</v>
      </c>
      <c r="B7567">
        <v>2013</v>
      </c>
      <c r="C7567" t="b">
        <v>0</v>
      </c>
      <c r="D7567">
        <v>4</v>
      </c>
      <c r="E7567" t="s">
        <v>4590</v>
      </c>
      <c r="G7567" t="s">
        <v>4590</v>
      </c>
    </row>
    <row r="7568" spans="1:7">
      <c r="A7568" t="s">
        <v>368</v>
      </c>
      <c r="B7568">
        <v>2013</v>
      </c>
      <c r="C7568" t="b">
        <v>0</v>
      </c>
      <c r="D7568">
        <v>5</v>
      </c>
      <c r="E7568" t="s">
        <v>4590</v>
      </c>
      <c r="F7568" t="s">
        <v>8289</v>
      </c>
      <c r="G7568" t="s">
        <v>4590</v>
      </c>
    </row>
    <row r="7569" spans="1:7">
      <c r="A7569" t="s">
        <v>368</v>
      </c>
      <c r="B7569">
        <v>2013</v>
      </c>
      <c r="C7569" t="b">
        <v>0</v>
      </c>
      <c r="D7569">
        <v>6</v>
      </c>
      <c r="E7569" t="s">
        <v>4590</v>
      </c>
      <c r="F7569" t="s">
        <v>8290</v>
      </c>
      <c r="G7569" t="s">
        <v>4590</v>
      </c>
    </row>
    <row r="7570" spans="1:7">
      <c r="A7570" t="s">
        <v>368</v>
      </c>
      <c r="B7570">
        <v>2013</v>
      </c>
      <c r="C7570" t="b">
        <v>0</v>
      </c>
      <c r="D7570">
        <v>7</v>
      </c>
      <c r="E7570" t="s">
        <v>4590</v>
      </c>
      <c r="F7570" t="s">
        <v>8291</v>
      </c>
      <c r="G7570" t="s">
        <v>4590</v>
      </c>
    </row>
    <row r="7571" spans="1:7">
      <c r="A7571" t="s">
        <v>368</v>
      </c>
      <c r="B7571">
        <v>2013</v>
      </c>
      <c r="C7571" t="b">
        <v>0</v>
      </c>
      <c r="D7571">
        <v>8</v>
      </c>
      <c r="E7571" t="s">
        <v>4590</v>
      </c>
      <c r="F7571" t="s">
        <v>4826</v>
      </c>
      <c r="G7571" t="s">
        <v>4590</v>
      </c>
    </row>
    <row r="7572" spans="1:7">
      <c r="A7572" t="s">
        <v>368</v>
      </c>
      <c r="B7572">
        <v>2013</v>
      </c>
      <c r="C7572" t="b">
        <v>0</v>
      </c>
      <c r="D7572">
        <v>9</v>
      </c>
      <c r="E7572" t="s">
        <v>4590</v>
      </c>
      <c r="G7572" t="s">
        <v>4590</v>
      </c>
    </row>
    <row r="7573" spans="1:7">
      <c r="A7573" t="s">
        <v>368</v>
      </c>
      <c r="B7573">
        <v>2013</v>
      </c>
      <c r="C7573" t="b">
        <v>0</v>
      </c>
      <c r="D7573">
        <v>10</v>
      </c>
      <c r="E7573" t="s">
        <v>4590</v>
      </c>
      <c r="F7573" t="s">
        <v>4827</v>
      </c>
      <c r="G7573" t="s">
        <v>4590</v>
      </c>
    </row>
    <row r="7574" spans="1:7">
      <c r="A7574" t="s">
        <v>368</v>
      </c>
      <c r="B7574">
        <v>2013</v>
      </c>
      <c r="C7574" t="b">
        <v>0</v>
      </c>
      <c r="D7574">
        <v>11</v>
      </c>
      <c r="E7574" t="s">
        <v>4590</v>
      </c>
      <c r="F7574" t="s">
        <v>4828</v>
      </c>
      <c r="G7574" t="s">
        <v>4590</v>
      </c>
    </row>
    <row r="7575" spans="1:7">
      <c r="A7575" t="s">
        <v>368</v>
      </c>
      <c r="B7575">
        <v>2013</v>
      </c>
      <c r="C7575" t="b">
        <v>0</v>
      </c>
      <c r="D7575">
        <v>12</v>
      </c>
      <c r="E7575" t="s">
        <v>4590</v>
      </c>
      <c r="G7575" t="s">
        <v>4590</v>
      </c>
    </row>
    <row r="7576" spans="1:7">
      <c r="A7576" t="s">
        <v>368</v>
      </c>
      <c r="B7576">
        <v>2013</v>
      </c>
      <c r="C7576" t="b">
        <v>0</v>
      </c>
      <c r="D7576">
        <v>13</v>
      </c>
      <c r="E7576" t="s">
        <v>4590</v>
      </c>
      <c r="G7576" t="s">
        <v>4590</v>
      </c>
    </row>
    <row r="7577" spans="1:7">
      <c r="A7577" t="s">
        <v>368</v>
      </c>
      <c r="B7577">
        <v>2014</v>
      </c>
      <c r="C7577" t="b">
        <v>0</v>
      </c>
      <c r="D7577">
        <v>1</v>
      </c>
      <c r="E7577" t="s">
        <v>4590</v>
      </c>
      <c r="F7577" t="s">
        <v>4829</v>
      </c>
      <c r="G7577" t="s">
        <v>4590</v>
      </c>
    </row>
    <row r="7578" spans="1:7">
      <c r="A7578" t="s">
        <v>368</v>
      </c>
      <c r="B7578">
        <v>2014</v>
      </c>
      <c r="C7578" t="b">
        <v>0</v>
      </c>
      <c r="D7578">
        <v>2</v>
      </c>
      <c r="E7578" t="s">
        <v>4590</v>
      </c>
      <c r="G7578" t="s">
        <v>4590</v>
      </c>
    </row>
    <row r="7579" spans="1:7">
      <c r="A7579" t="s">
        <v>368</v>
      </c>
      <c r="B7579">
        <v>2014</v>
      </c>
      <c r="C7579" t="b">
        <v>0</v>
      </c>
      <c r="D7579">
        <v>3</v>
      </c>
      <c r="E7579" t="s">
        <v>4590</v>
      </c>
      <c r="G7579" t="s">
        <v>4590</v>
      </c>
    </row>
    <row r="7580" spans="1:7">
      <c r="A7580" t="s">
        <v>368</v>
      </c>
      <c r="B7580">
        <v>2014</v>
      </c>
      <c r="C7580" t="b">
        <v>0</v>
      </c>
      <c r="D7580">
        <v>4</v>
      </c>
      <c r="E7580" t="s">
        <v>4590</v>
      </c>
      <c r="G7580" t="s">
        <v>4590</v>
      </c>
    </row>
    <row r="7581" spans="1:7">
      <c r="A7581" t="s">
        <v>368</v>
      </c>
      <c r="B7581">
        <v>2014</v>
      </c>
      <c r="C7581" t="b">
        <v>0</v>
      </c>
      <c r="D7581">
        <v>5</v>
      </c>
      <c r="E7581" t="s">
        <v>4590</v>
      </c>
      <c r="G7581" t="s">
        <v>4590</v>
      </c>
    </row>
    <row r="7582" spans="1:7">
      <c r="A7582" t="s">
        <v>368</v>
      </c>
      <c r="B7582">
        <v>2014</v>
      </c>
      <c r="C7582" t="b">
        <v>0</v>
      </c>
      <c r="D7582">
        <v>6</v>
      </c>
      <c r="E7582" t="s">
        <v>4590</v>
      </c>
      <c r="F7582" t="s">
        <v>8292</v>
      </c>
      <c r="G7582" t="s">
        <v>4590</v>
      </c>
    </row>
    <row r="7583" spans="1:7">
      <c r="A7583" t="s">
        <v>368</v>
      </c>
      <c r="B7583">
        <v>2014</v>
      </c>
      <c r="C7583" t="b">
        <v>0</v>
      </c>
      <c r="D7583">
        <v>7</v>
      </c>
      <c r="E7583" t="s">
        <v>4590</v>
      </c>
      <c r="F7583" t="s">
        <v>4830</v>
      </c>
      <c r="G7583" t="s">
        <v>4590</v>
      </c>
    </row>
    <row r="7584" spans="1:7">
      <c r="A7584" t="s">
        <v>368</v>
      </c>
      <c r="B7584">
        <v>2014</v>
      </c>
      <c r="C7584" t="b">
        <v>0</v>
      </c>
      <c r="D7584">
        <v>8</v>
      </c>
      <c r="E7584" t="s">
        <v>4590</v>
      </c>
      <c r="G7584" t="s">
        <v>4590</v>
      </c>
    </row>
    <row r="7585" spans="1:7">
      <c r="A7585" t="s">
        <v>368</v>
      </c>
      <c r="B7585">
        <v>2014</v>
      </c>
      <c r="C7585" t="b">
        <v>0</v>
      </c>
      <c r="D7585">
        <v>9</v>
      </c>
      <c r="E7585" t="s">
        <v>4590</v>
      </c>
      <c r="G7585" t="s">
        <v>4590</v>
      </c>
    </row>
    <row r="7586" spans="1:7">
      <c r="A7586" t="s">
        <v>368</v>
      </c>
      <c r="B7586">
        <v>2014</v>
      </c>
      <c r="C7586" t="b">
        <v>0</v>
      </c>
      <c r="D7586">
        <v>10</v>
      </c>
      <c r="E7586" t="s">
        <v>4590</v>
      </c>
      <c r="G7586" t="s">
        <v>4590</v>
      </c>
    </row>
    <row r="7587" spans="1:7">
      <c r="A7587" t="s">
        <v>368</v>
      </c>
      <c r="B7587">
        <v>2014</v>
      </c>
      <c r="C7587" t="b">
        <v>0</v>
      </c>
      <c r="D7587">
        <v>11</v>
      </c>
      <c r="E7587" t="s">
        <v>4590</v>
      </c>
      <c r="G7587" t="s">
        <v>4590</v>
      </c>
    </row>
    <row r="7588" spans="1:7">
      <c r="A7588" t="s">
        <v>368</v>
      </c>
      <c r="B7588">
        <v>2014</v>
      </c>
      <c r="C7588" t="b">
        <v>0</v>
      </c>
      <c r="D7588">
        <v>12</v>
      </c>
      <c r="E7588" t="s">
        <v>4590</v>
      </c>
      <c r="G7588" t="s">
        <v>4590</v>
      </c>
    </row>
    <row r="7589" spans="1:7">
      <c r="A7589" t="s">
        <v>368</v>
      </c>
      <c r="B7589">
        <v>2014</v>
      </c>
      <c r="C7589" t="b">
        <v>0</v>
      </c>
      <c r="D7589">
        <v>13</v>
      </c>
      <c r="E7589" t="s">
        <v>4590</v>
      </c>
      <c r="G7589" t="s">
        <v>4590</v>
      </c>
    </row>
    <row r="7590" spans="1:7">
      <c r="A7590" t="s">
        <v>368</v>
      </c>
      <c r="B7590">
        <v>2014</v>
      </c>
      <c r="C7590" t="b">
        <v>0</v>
      </c>
      <c r="D7590">
        <v>14</v>
      </c>
      <c r="E7590" t="s">
        <v>4590</v>
      </c>
      <c r="G7590" t="s">
        <v>4590</v>
      </c>
    </row>
    <row r="7591" spans="1:7">
      <c r="A7591" t="s">
        <v>368</v>
      </c>
      <c r="B7591">
        <v>2014</v>
      </c>
      <c r="C7591" t="b">
        <v>0</v>
      </c>
      <c r="D7591">
        <v>15</v>
      </c>
      <c r="E7591" t="s">
        <v>4590</v>
      </c>
      <c r="F7591" t="s">
        <v>4831</v>
      </c>
      <c r="G7591" t="s">
        <v>4590</v>
      </c>
    </row>
    <row r="7592" spans="1:7">
      <c r="A7592" t="s">
        <v>368</v>
      </c>
      <c r="B7592">
        <v>2014</v>
      </c>
      <c r="C7592" t="b">
        <v>0</v>
      </c>
      <c r="D7592">
        <v>16</v>
      </c>
      <c r="E7592" t="s">
        <v>4590</v>
      </c>
      <c r="F7592" t="s">
        <v>8293</v>
      </c>
      <c r="G7592" t="s">
        <v>4590</v>
      </c>
    </row>
    <row r="7593" spans="1:7">
      <c r="A7593" t="s">
        <v>368</v>
      </c>
      <c r="B7593">
        <v>2014</v>
      </c>
      <c r="C7593" t="b">
        <v>0</v>
      </c>
      <c r="D7593">
        <v>17</v>
      </c>
      <c r="E7593" t="s">
        <v>4590</v>
      </c>
      <c r="G7593" t="s">
        <v>4590</v>
      </c>
    </row>
    <row r="7594" spans="1:7">
      <c r="A7594" t="s">
        <v>368</v>
      </c>
      <c r="B7594">
        <v>2014</v>
      </c>
      <c r="C7594" t="b">
        <v>0</v>
      </c>
      <c r="D7594">
        <v>18</v>
      </c>
      <c r="E7594" t="s">
        <v>4590</v>
      </c>
      <c r="G7594" t="s">
        <v>4590</v>
      </c>
    </row>
    <row r="7595" spans="1:7">
      <c r="A7595" t="s">
        <v>368</v>
      </c>
      <c r="B7595">
        <v>2014</v>
      </c>
      <c r="C7595" t="b">
        <v>0</v>
      </c>
      <c r="D7595">
        <v>19</v>
      </c>
      <c r="E7595" t="s">
        <v>4590</v>
      </c>
      <c r="G7595" t="s">
        <v>4590</v>
      </c>
    </row>
    <row r="7596" spans="1:7">
      <c r="A7596" t="s">
        <v>368</v>
      </c>
      <c r="B7596">
        <v>2014</v>
      </c>
      <c r="C7596" t="b">
        <v>0</v>
      </c>
      <c r="D7596">
        <v>20</v>
      </c>
      <c r="E7596" t="s">
        <v>4590</v>
      </c>
      <c r="F7596" t="s">
        <v>4832</v>
      </c>
      <c r="G7596" t="s">
        <v>4590</v>
      </c>
    </row>
    <row r="7597" spans="1:7">
      <c r="A7597" t="s">
        <v>368</v>
      </c>
      <c r="B7597">
        <v>2014</v>
      </c>
      <c r="C7597" t="b">
        <v>0</v>
      </c>
      <c r="D7597">
        <v>21</v>
      </c>
      <c r="E7597" t="s">
        <v>4590</v>
      </c>
      <c r="G7597" t="s">
        <v>4590</v>
      </c>
    </row>
    <row r="7598" spans="1:7">
      <c r="A7598" t="s">
        <v>368</v>
      </c>
      <c r="B7598">
        <v>2014</v>
      </c>
      <c r="C7598" t="b">
        <v>0</v>
      </c>
      <c r="D7598">
        <v>22</v>
      </c>
      <c r="E7598" t="s">
        <v>4590</v>
      </c>
      <c r="F7598" t="s">
        <v>4833</v>
      </c>
      <c r="G7598" t="s">
        <v>4590</v>
      </c>
    </row>
    <row r="7599" spans="1:7">
      <c r="A7599" t="s">
        <v>368</v>
      </c>
      <c r="B7599">
        <v>2014</v>
      </c>
      <c r="C7599" t="b">
        <v>0</v>
      </c>
      <c r="D7599">
        <v>23</v>
      </c>
      <c r="E7599" t="s">
        <v>4590</v>
      </c>
      <c r="G7599" t="s">
        <v>4590</v>
      </c>
    </row>
    <row r="7600" spans="1:7">
      <c r="A7600" t="s">
        <v>368</v>
      </c>
      <c r="B7600">
        <v>2014</v>
      </c>
      <c r="C7600" t="b">
        <v>0</v>
      </c>
      <c r="D7600">
        <v>24</v>
      </c>
      <c r="E7600" t="s">
        <v>4590</v>
      </c>
      <c r="F7600" t="s">
        <v>8294</v>
      </c>
      <c r="G7600" t="s">
        <v>4590</v>
      </c>
    </row>
    <row r="7601" spans="1:7">
      <c r="A7601" t="s">
        <v>368</v>
      </c>
      <c r="B7601">
        <v>2014</v>
      </c>
      <c r="C7601" t="b">
        <v>0</v>
      </c>
      <c r="D7601">
        <v>25</v>
      </c>
      <c r="E7601" t="s">
        <v>4590</v>
      </c>
      <c r="G7601" t="s">
        <v>4590</v>
      </c>
    </row>
    <row r="7602" spans="1:7">
      <c r="A7602" t="s">
        <v>368</v>
      </c>
      <c r="B7602">
        <v>2014</v>
      </c>
      <c r="C7602" t="b">
        <v>0</v>
      </c>
      <c r="D7602">
        <v>26</v>
      </c>
      <c r="E7602" t="s">
        <v>4590</v>
      </c>
      <c r="G7602" t="s">
        <v>4590</v>
      </c>
    </row>
    <row r="7603" spans="1:7">
      <c r="A7603" t="s">
        <v>368</v>
      </c>
      <c r="B7603">
        <v>2014</v>
      </c>
      <c r="C7603" t="b">
        <v>0</v>
      </c>
      <c r="D7603">
        <v>27</v>
      </c>
      <c r="E7603" t="s">
        <v>4590</v>
      </c>
      <c r="F7603" t="s">
        <v>8295</v>
      </c>
      <c r="G7603" t="s">
        <v>4590</v>
      </c>
    </row>
    <row r="7604" spans="1:7">
      <c r="A7604" t="s">
        <v>368</v>
      </c>
      <c r="B7604">
        <v>2014</v>
      </c>
      <c r="C7604" t="b">
        <v>0</v>
      </c>
      <c r="D7604">
        <v>28</v>
      </c>
      <c r="E7604" t="s">
        <v>4590</v>
      </c>
      <c r="G7604" t="s">
        <v>4590</v>
      </c>
    </row>
    <row r="7605" spans="1:7">
      <c r="A7605" t="s">
        <v>368</v>
      </c>
      <c r="B7605">
        <v>2014</v>
      </c>
      <c r="C7605" t="b">
        <v>0</v>
      </c>
      <c r="D7605">
        <v>29</v>
      </c>
      <c r="E7605" t="s">
        <v>4590</v>
      </c>
      <c r="G7605" t="s">
        <v>4590</v>
      </c>
    </row>
    <row r="7606" spans="1:7">
      <c r="A7606" t="s">
        <v>368</v>
      </c>
      <c r="B7606">
        <v>2014</v>
      </c>
      <c r="C7606" t="b">
        <v>0</v>
      </c>
      <c r="D7606">
        <v>30</v>
      </c>
      <c r="E7606" t="s">
        <v>4590</v>
      </c>
      <c r="G7606" t="s">
        <v>4590</v>
      </c>
    </row>
    <row r="7607" spans="1:7">
      <c r="A7607" t="s">
        <v>368</v>
      </c>
      <c r="B7607">
        <v>2014</v>
      </c>
      <c r="C7607" t="b">
        <v>0</v>
      </c>
      <c r="D7607">
        <v>31</v>
      </c>
      <c r="E7607" t="s">
        <v>4590</v>
      </c>
      <c r="G7607" t="s">
        <v>4590</v>
      </c>
    </row>
    <row r="7608" spans="1:7">
      <c r="A7608" t="s">
        <v>368</v>
      </c>
      <c r="B7608">
        <v>2014</v>
      </c>
      <c r="C7608" t="b">
        <v>0</v>
      </c>
      <c r="D7608">
        <v>32</v>
      </c>
      <c r="E7608" t="s">
        <v>4590</v>
      </c>
      <c r="G7608" t="s">
        <v>4590</v>
      </c>
    </row>
    <row r="7609" spans="1:7">
      <c r="A7609" t="s">
        <v>368</v>
      </c>
      <c r="B7609">
        <v>2014</v>
      </c>
      <c r="C7609" t="b">
        <v>0</v>
      </c>
      <c r="D7609">
        <v>33</v>
      </c>
      <c r="E7609" t="s">
        <v>4590</v>
      </c>
      <c r="G7609" t="s">
        <v>4590</v>
      </c>
    </row>
    <row r="7610" spans="1:7">
      <c r="A7610" t="s">
        <v>368</v>
      </c>
      <c r="B7610">
        <v>2014</v>
      </c>
      <c r="C7610" t="b">
        <v>0</v>
      </c>
      <c r="D7610">
        <v>34</v>
      </c>
      <c r="E7610" t="s">
        <v>4590</v>
      </c>
      <c r="G7610" t="s">
        <v>4590</v>
      </c>
    </row>
    <row r="7611" spans="1:7">
      <c r="A7611" t="s">
        <v>368</v>
      </c>
      <c r="B7611">
        <v>2014</v>
      </c>
      <c r="C7611" t="b">
        <v>0</v>
      </c>
      <c r="D7611">
        <v>35</v>
      </c>
      <c r="E7611" t="s">
        <v>4590</v>
      </c>
      <c r="F7611" t="s">
        <v>4834</v>
      </c>
      <c r="G7611" t="s">
        <v>4590</v>
      </c>
    </row>
    <row r="7612" spans="1:7">
      <c r="A7612" t="s">
        <v>368</v>
      </c>
      <c r="B7612">
        <v>2014</v>
      </c>
      <c r="C7612" t="b">
        <v>0</v>
      </c>
      <c r="D7612">
        <v>36</v>
      </c>
      <c r="E7612" t="s">
        <v>4590</v>
      </c>
      <c r="G7612" t="s">
        <v>4590</v>
      </c>
    </row>
    <row r="7613" spans="1:7">
      <c r="A7613" t="s">
        <v>368</v>
      </c>
      <c r="B7613">
        <v>2014</v>
      </c>
      <c r="C7613" t="b">
        <v>0</v>
      </c>
      <c r="D7613">
        <v>37</v>
      </c>
      <c r="E7613" t="s">
        <v>4590</v>
      </c>
      <c r="G7613" t="s">
        <v>4590</v>
      </c>
    </row>
    <row r="7614" spans="1:7">
      <c r="A7614" t="s">
        <v>368</v>
      </c>
      <c r="B7614">
        <v>2014</v>
      </c>
      <c r="C7614" t="b">
        <v>0</v>
      </c>
      <c r="D7614">
        <v>38</v>
      </c>
      <c r="E7614" t="s">
        <v>4590</v>
      </c>
      <c r="F7614" t="s">
        <v>4835</v>
      </c>
      <c r="G7614" t="s">
        <v>4590</v>
      </c>
    </row>
    <row r="7615" spans="1:7">
      <c r="A7615" t="s">
        <v>368</v>
      </c>
      <c r="B7615">
        <v>2014</v>
      </c>
      <c r="C7615" t="b">
        <v>0</v>
      </c>
      <c r="D7615">
        <v>39</v>
      </c>
      <c r="E7615" t="s">
        <v>4590</v>
      </c>
      <c r="G7615" t="s">
        <v>4590</v>
      </c>
    </row>
    <row r="7616" spans="1:7">
      <c r="A7616" t="s">
        <v>368</v>
      </c>
      <c r="B7616">
        <v>2014</v>
      </c>
      <c r="C7616" t="b">
        <v>0</v>
      </c>
      <c r="D7616">
        <v>40</v>
      </c>
      <c r="E7616" t="s">
        <v>4590</v>
      </c>
      <c r="G7616" t="s">
        <v>4590</v>
      </c>
    </row>
    <row r="7617" spans="1:7">
      <c r="A7617" t="s">
        <v>368</v>
      </c>
      <c r="B7617">
        <v>2014</v>
      </c>
      <c r="C7617" t="b">
        <v>0</v>
      </c>
      <c r="D7617">
        <v>41</v>
      </c>
      <c r="E7617" t="s">
        <v>4590</v>
      </c>
      <c r="F7617" t="s">
        <v>4836</v>
      </c>
      <c r="G7617" t="s">
        <v>4590</v>
      </c>
    </row>
    <row r="7618" spans="1:7">
      <c r="A7618" t="s">
        <v>368</v>
      </c>
      <c r="B7618">
        <v>2014</v>
      </c>
      <c r="C7618" t="b">
        <v>0</v>
      </c>
      <c r="D7618">
        <v>42</v>
      </c>
      <c r="E7618" t="s">
        <v>4590</v>
      </c>
      <c r="F7618" t="s">
        <v>4837</v>
      </c>
      <c r="G7618" t="s">
        <v>4590</v>
      </c>
    </row>
    <row r="7619" spans="1:7">
      <c r="A7619" t="s">
        <v>368</v>
      </c>
      <c r="B7619">
        <v>2014</v>
      </c>
      <c r="C7619" t="b">
        <v>0</v>
      </c>
      <c r="D7619">
        <v>43</v>
      </c>
      <c r="E7619" t="s">
        <v>4590</v>
      </c>
      <c r="G7619" t="s">
        <v>4590</v>
      </c>
    </row>
    <row r="7620" spans="1:7">
      <c r="A7620" t="s">
        <v>368</v>
      </c>
      <c r="B7620">
        <v>2014</v>
      </c>
      <c r="C7620" t="b">
        <v>0</v>
      </c>
      <c r="D7620">
        <v>44</v>
      </c>
      <c r="E7620" t="s">
        <v>4590</v>
      </c>
      <c r="G7620" t="s">
        <v>4590</v>
      </c>
    </row>
    <row r="7621" spans="1:7">
      <c r="A7621" t="s">
        <v>368</v>
      </c>
      <c r="B7621">
        <v>2014</v>
      </c>
      <c r="C7621" t="b">
        <v>0</v>
      </c>
      <c r="D7621">
        <v>45</v>
      </c>
      <c r="E7621" t="s">
        <v>4590</v>
      </c>
      <c r="G7621" t="s">
        <v>4590</v>
      </c>
    </row>
    <row r="7622" spans="1:7">
      <c r="A7622" t="s">
        <v>368</v>
      </c>
      <c r="B7622">
        <v>2014</v>
      </c>
      <c r="C7622" t="b">
        <v>0</v>
      </c>
      <c r="D7622">
        <v>46</v>
      </c>
      <c r="E7622" t="s">
        <v>4590</v>
      </c>
      <c r="G7622" t="s">
        <v>4590</v>
      </c>
    </row>
    <row r="7623" spans="1:7">
      <c r="A7623" t="s">
        <v>368</v>
      </c>
      <c r="B7623">
        <v>2014</v>
      </c>
      <c r="C7623" t="b">
        <v>0</v>
      </c>
      <c r="D7623">
        <v>47</v>
      </c>
      <c r="E7623" t="s">
        <v>4590</v>
      </c>
      <c r="G7623" t="s">
        <v>4590</v>
      </c>
    </row>
    <row r="7624" spans="1:7">
      <c r="A7624" t="s">
        <v>368</v>
      </c>
      <c r="B7624">
        <v>2014</v>
      </c>
      <c r="C7624" t="b">
        <v>0</v>
      </c>
      <c r="D7624">
        <v>48</v>
      </c>
      <c r="E7624" t="s">
        <v>4590</v>
      </c>
      <c r="G7624" t="s">
        <v>4590</v>
      </c>
    </row>
    <row r="7625" spans="1:7">
      <c r="A7625" t="s">
        <v>368</v>
      </c>
      <c r="B7625">
        <v>2014</v>
      </c>
      <c r="C7625" t="b">
        <v>0</v>
      </c>
      <c r="D7625">
        <v>49</v>
      </c>
      <c r="E7625" t="s">
        <v>4590</v>
      </c>
      <c r="G7625" t="s">
        <v>4590</v>
      </c>
    </row>
    <row r="7626" spans="1:7">
      <c r="A7626" t="s">
        <v>368</v>
      </c>
      <c r="B7626">
        <v>2014</v>
      </c>
      <c r="C7626" t="b">
        <v>0</v>
      </c>
      <c r="D7626">
        <v>50</v>
      </c>
      <c r="E7626" t="s">
        <v>4590</v>
      </c>
      <c r="G7626" t="s">
        <v>4590</v>
      </c>
    </row>
    <row r="7627" spans="1:7">
      <c r="A7627" t="s">
        <v>368</v>
      </c>
      <c r="B7627">
        <v>2014</v>
      </c>
      <c r="C7627" t="b">
        <v>0</v>
      </c>
      <c r="D7627">
        <v>51</v>
      </c>
      <c r="E7627" t="s">
        <v>4590</v>
      </c>
      <c r="G7627" t="s">
        <v>4590</v>
      </c>
    </row>
    <row r="7628" spans="1:7">
      <c r="A7628" t="s">
        <v>368</v>
      </c>
      <c r="B7628">
        <v>2014</v>
      </c>
      <c r="C7628" t="b">
        <v>0</v>
      </c>
      <c r="D7628">
        <v>52</v>
      </c>
      <c r="E7628" t="s">
        <v>4590</v>
      </c>
      <c r="G7628" t="s">
        <v>4590</v>
      </c>
    </row>
    <row r="7629" spans="1:7">
      <c r="A7629" t="s">
        <v>368</v>
      </c>
      <c r="B7629">
        <v>2014</v>
      </c>
      <c r="C7629" t="b">
        <v>0</v>
      </c>
      <c r="D7629">
        <v>53</v>
      </c>
      <c r="E7629" t="s">
        <v>4590</v>
      </c>
      <c r="G7629" t="s">
        <v>4590</v>
      </c>
    </row>
    <row r="7630" spans="1:7">
      <c r="A7630" t="s">
        <v>368</v>
      </c>
      <c r="B7630">
        <v>2014</v>
      </c>
      <c r="C7630" t="b">
        <v>0</v>
      </c>
      <c r="D7630">
        <v>54</v>
      </c>
      <c r="E7630" t="s">
        <v>4590</v>
      </c>
      <c r="G7630" t="s">
        <v>4590</v>
      </c>
    </row>
    <row r="7631" spans="1:7">
      <c r="A7631" t="s">
        <v>368</v>
      </c>
      <c r="B7631">
        <v>2014</v>
      </c>
      <c r="C7631" t="b">
        <v>0</v>
      </c>
      <c r="D7631">
        <v>55</v>
      </c>
      <c r="E7631" t="s">
        <v>4590</v>
      </c>
      <c r="F7631" t="s">
        <v>4838</v>
      </c>
      <c r="G7631" t="s">
        <v>4590</v>
      </c>
    </row>
    <row r="7632" spans="1:7">
      <c r="A7632" t="s">
        <v>368</v>
      </c>
      <c r="B7632">
        <v>2014</v>
      </c>
      <c r="C7632" t="b">
        <v>0</v>
      </c>
      <c r="D7632">
        <v>56</v>
      </c>
      <c r="E7632" t="s">
        <v>4590</v>
      </c>
      <c r="F7632" t="s">
        <v>4839</v>
      </c>
      <c r="G7632" t="s">
        <v>4590</v>
      </c>
    </row>
    <row r="7633" spans="1:7">
      <c r="A7633" t="s">
        <v>368</v>
      </c>
      <c r="B7633">
        <v>2014</v>
      </c>
      <c r="C7633" t="b">
        <v>0</v>
      </c>
      <c r="D7633">
        <v>57</v>
      </c>
      <c r="E7633" t="s">
        <v>4590</v>
      </c>
      <c r="G7633" t="s">
        <v>4590</v>
      </c>
    </row>
    <row r="7634" spans="1:7">
      <c r="A7634" t="s">
        <v>368</v>
      </c>
      <c r="B7634">
        <v>2014</v>
      </c>
      <c r="C7634" t="b">
        <v>0</v>
      </c>
      <c r="D7634">
        <v>58</v>
      </c>
      <c r="E7634" t="s">
        <v>4590</v>
      </c>
      <c r="G7634" t="s">
        <v>4590</v>
      </c>
    </row>
    <row r="7635" spans="1:7">
      <c r="A7635" t="s">
        <v>368</v>
      </c>
      <c r="B7635">
        <v>2014</v>
      </c>
      <c r="C7635" t="b">
        <v>0</v>
      </c>
      <c r="D7635">
        <v>59</v>
      </c>
      <c r="E7635" t="s">
        <v>4590</v>
      </c>
      <c r="G7635" t="s">
        <v>4590</v>
      </c>
    </row>
    <row r="7636" spans="1:7">
      <c r="A7636" t="s">
        <v>368</v>
      </c>
      <c r="B7636">
        <v>2014</v>
      </c>
      <c r="C7636" t="b">
        <v>0</v>
      </c>
      <c r="D7636">
        <v>60</v>
      </c>
      <c r="E7636" t="s">
        <v>4590</v>
      </c>
      <c r="G7636" t="s">
        <v>4590</v>
      </c>
    </row>
    <row r="7637" spans="1:7">
      <c r="A7637" t="s">
        <v>368</v>
      </c>
      <c r="B7637">
        <v>2014</v>
      </c>
      <c r="C7637" t="b">
        <v>0</v>
      </c>
      <c r="D7637">
        <v>61</v>
      </c>
      <c r="E7637" t="s">
        <v>4590</v>
      </c>
      <c r="F7637" t="s">
        <v>4840</v>
      </c>
      <c r="G7637" t="s">
        <v>4590</v>
      </c>
    </row>
    <row r="7638" spans="1:7">
      <c r="A7638" t="s">
        <v>368</v>
      </c>
      <c r="B7638">
        <v>2014</v>
      </c>
      <c r="C7638" t="b">
        <v>0</v>
      </c>
      <c r="D7638">
        <v>62</v>
      </c>
      <c r="E7638" t="s">
        <v>4590</v>
      </c>
      <c r="G7638" t="s">
        <v>4590</v>
      </c>
    </row>
    <row r="7639" spans="1:7">
      <c r="A7639" t="s">
        <v>368</v>
      </c>
      <c r="B7639">
        <v>2014</v>
      </c>
      <c r="C7639" t="b">
        <v>0</v>
      </c>
      <c r="D7639">
        <v>63</v>
      </c>
      <c r="E7639" t="s">
        <v>4590</v>
      </c>
      <c r="G7639" t="s">
        <v>4590</v>
      </c>
    </row>
    <row r="7640" spans="1:7">
      <c r="A7640" t="s">
        <v>368</v>
      </c>
      <c r="B7640">
        <v>2014</v>
      </c>
      <c r="C7640" t="b">
        <v>0</v>
      </c>
      <c r="D7640">
        <v>64</v>
      </c>
      <c r="E7640" t="s">
        <v>4590</v>
      </c>
      <c r="G7640" t="s">
        <v>4590</v>
      </c>
    </row>
    <row r="7641" spans="1:7">
      <c r="A7641" t="s">
        <v>368</v>
      </c>
      <c r="B7641">
        <v>2014</v>
      </c>
      <c r="C7641" t="b">
        <v>0</v>
      </c>
      <c r="D7641">
        <v>65</v>
      </c>
      <c r="E7641" t="s">
        <v>4590</v>
      </c>
      <c r="F7641" t="s">
        <v>4841</v>
      </c>
      <c r="G7641" t="s">
        <v>4590</v>
      </c>
    </row>
    <row r="7642" spans="1:7">
      <c r="A7642" t="s">
        <v>368</v>
      </c>
      <c r="B7642">
        <v>2014</v>
      </c>
      <c r="C7642" t="b">
        <v>0</v>
      </c>
      <c r="D7642">
        <v>66</v>
      </c>
      <c r="E7642" t="s">
        <v>4590</v>
      </c>
      <c r="G7642" t="s">
        <v>4590</v>
      </c>
    </row>
    <row r="7643" spans="1:7">
      <c r="A7643" t="s">
        <v>368</v>
      </c>
      <c r="B7643">
        <v>2014</v>
      </c>
      <c r="C7643" t="b">
        <v>0</v>
      </c>
      <c r="D7643">
        <v>67</v>
      </c>
      <c r="E7643" t="s">
        <v>4590</v>
      </c>
      <c r="G7643" t="s">
        <v>4590</v>
      </c>
    </row>
    <row r="7644" spans="1:7">
      <c r="A7644" t="s">
        <v>368</v>
      </c>
      <c r="B7644">
        <v>2014</v>
      </c>
      <c r="C7644" t="b">
        <v>0</v>
      </c>
      <c r="D7644">
        <v>68</v>
      </c>
      <c r="E7644" t="s">
        <v>4590</v>
      </c>
      <c r="G7644" t="s">
        <v>4590</v>
      </c>
    </row>
    <row r="7645" spans="1:7">
      <c r="A7645" t="s">
        <v>368</v>
      </c>
      <c r="B7645">
        <v>2014</v>
      </c>
      <c r="C7645" t="b">
        <v>0</v>
      </c>
      <c r="D7645">
        <v>69</v>
      </c>
      <c r="E7645" t="s">
        <v>4590</v>
      </c>
      <c r="G7645" t="s">
        <v>4590</v>
      </c>
    </row>
    <row r="7646" spans="1:7">
      <c r="A7646" t="s">
        <v>368</v>
      </c>
      <c r="B7646">
        <v>2014</v>
      </c>
      <c r="C7646" t="b">
        <v>0</v>
      </c>
      <c r="D7646">
        <v>70</v>
      </c>
      <c r="E7646" t="s">
        <v>4590</v>
      </c>
      <c r="G7646" t="s">
        <v>4590</v>
      </c>
    </row>
    <row r="7647" spans="1:7">
      <c r="A7647" t="s">
        <v>368</v>
      </c>
      <c r="B7647">
        <v>2014</v>
      </c>
      <c r="C7647" t="b">
        <v>0</v>
      </c>
      <c r="D7647">
        <v>71</v>
      </c>
      <c r="E7647" t="s">
        <v>4590</v>
      </c>
      <c r="G7647" t="s">
        <v>4590</v>
      </c>
    </row>
    <row r="7648" spans="1:7">
      <c r="A7648" t="s">
        <v>368</v>
      </c>
      <c r="B7648">
        <v>2014</v>
      </c>
      <c r="C7648" t="b">
        <v>0</v>
      </c>
      <c r="D7648">
        <v>72</v>
      </c>
      <c r="E7648" t="s">
        <v>4590</v>
      </c>
      <c r="G7648" t="s">
        <v>4590</v>
      </c>
    </row>
    <row r="7649" spans="1:7">
      <c r="A7649" t="s">
        <v>368</v>
      </c>
      <c r="B7649">
        <v>2014</v>
      </c>
      <c r="C7649" t="b">
        <v>0</v>
      </c>
      <c r="D7649">
        <v>73</v>
      </c>
      <c r="E7649" t="s">
        <v>4590</v>
      </c>
      <c r="G7649" t="s">
        <v>4590</v>
      </c>
    </row>
    <row r="7650" spans="1:7">
      <c r="A7650" t="s">
        <v>368</v>
      </c>
      <c r="B7650">
        <v>2015</v>
      </c>
      <c r="C7650" t="b">
        <v>0</v>
      </c>
      <c r="D7650">
        <v>1</v>
      </c>
      <c r="E7650" t="s">
        <v>4590</v>
      </c>
      <c r="F7650" t="s">
        <v>8296</v>
      </c>
      <c r="G7650" t="s">
        <v>4590</v>
      </c>
    </row>
    <row r="7651" spans="1:7">
      <c r="A7651" t="s">
        <v>368</v>
      </c>
      <c r="B7651">
        <v>2015</v>
      </c>
      <c r="C7651" t="b">
        <v>0</v>
      </c>
      <c r="D7651">
        <v>2</v>
      </c>
      <c r="E7651" t="s">
        <v>4590</v>
      </c>
      <c r="G7651" t="s">
        <v>4590</v>
      </c>
    </row>
    <row r="7652" spans="1:7">
      <c r="A7652" t="s">
        <v>368</v>
      </c>
      <c r="B7652">
        <v>2015</v>
      </c>
      <c r="C7652" t="b">
        <v>0</v>
      </c>
      <c r="D7652">
        <v>3</v>
      </c>
      <c r="E7652" t="s">
        <v>4590</v>
      </c>
      <c r="G7652" t="s">
        <v>4590</v>
      </c>
    </row>
    <row r="7653" spans="1:7">
      <c r="A7653" t="s">
        <v>368</v>
      </c>
      <c r="B7653">
        <v>2015</v>
      </c>
      <c r="C7653" t="b">
        <v>0</v>
      </c>
      <c r="D7653">
        <v>4</v>
      </c>
      <c r="E7653" t="s">
        <v>4590</v>
      </c>
      <c r="G7653" t="s">
        <v>4590</v>
      </c>
    </row>
    <row r="7654" spans="1:7">
      <c r="A7654" t="s">
        <v>368</v>
      </c>
      <c r="B7654">
        <v>2015</v>
      </c>
      <c r="C7654" t="b">
        <v>0</v>
      </c>
      <c r="D7654">
        <v>5</v>
      </c>
      <c r="E7654" t="s">
        <v>4590</v>
      </c>
      <c r="G7654" t="s">
        <v>4590</v>
      </c>
    </row>
    <row r="7655" spans="1:7">
      <c r="A7655" t="s">
        <v>368</v>
      </c>
      <c r="B7655">
        <v>2015</v>
      </c>
      <c r="C7655" t="b">
        <v>0</v>
      </c>
      <c r="D7655">
        <v>6</v>
      </c>
      <c r="E7655" t="s">
        <v>4590</v>
      </c>
      <c r="G7655" t="s">
        <v>4590</v>
      </c>
    </row>
    <row r="7656" spans="1:7">
      <c r="A7656" t="s">
        <v>368</v>
      </c>
      <c r="B7656">
        <v>2015</v>
      </c>
      <c r="C7656" t="b">
        <v>0</v>
      </c>
      <c r="D7656">
        <v>7</v>
      </c>
      <c r="E7656" t="s">
        <v>4590</v>
      </c>
      <c r="G7656" t="s">
        <v>4590</v>
      </c>
    </row>
    <row r="7657" spans="1:7">
      <c r="A7657" t="s">
        <v>368</v>
      </c>
      <c r="B7657">
        <v>2015</v>
      </c>
      <c r="C7657" t="b">
        <v>0</v>
      </c>
      <c r="D7657">
        <v>8</v>
      </c>
      <c r="E7657" t="s">
        <v>4590</v>
      </c>
      <c r="G7657" t="s">
        <v>4590</v>
      </c>
    </row>
    <row r="7658" spans="1:7">
      <c r="A7658" t="s">
        <v>368</v>
      </c>
      <c r="B7658">
        <v>2015</v>
      </c>
      <c r="C7658" t="b">
        <v>0</v>
      </c>
      <c r="D7658">
        <v>9</v>
      </c>
      <c r="E7658" t="s">
        <v>4590</v>
      </c>
      <c r="G7658" t="s">
        <v>4590</v>
      </c>
    </row>
    <row r="7659" spans="1:7">
      <c r="A7659" t="s">
        <v>368</v>
      </c>
      <c r="B7659">
        <v>2015</v>
      </c>
      <c r="C7659" t="b">
        <v>0</v>
      </c>
      <c r="D7659">
        <v>10</v>
      </c>
      <c r="E7659" t="s">
        <v>4590</v>
      </c>
      <c r="G7659" t="s">
        <v>4590</v>
      </c>
    </row>
    <row r="7660" spans="1:7">
      <c r="A7660" t="s">
        <v>368</v>
      </c>
      <c r="B7660">
        <v>2015</v>
      </c>
      <c r="C7660" t="b">
        <v>0</v>
      </c>
      <c r="D7660">
        <v>11</v>
      </c>
      <c r="E7660" t="s">
        <v>4590</v>
      </c>
      <c r="G7660" t="s">
        <v>4590</v>
      </c>
    </row>
    <row r="7661" spans="1:7">
      <c r="A7661" t="s">
        <v>368</v>
      </c>
      <c r="B7661">
        <v>2015</v>
      </c>
      <c r="C7661" t="b">
        <v>0</v>
      </c>
      <c r="D7661">
        <v>12</v>
      </c>
      <c r="E7661" t="s">
        <v>4590</v>
      </c>
      <c r="G7661" t="s">
        <v>4590</v>
      </c>
    </row>
    <row r="7662" spans="1:7">
      <c r="A7662" t="s">
        <v>368</v>
      </c>
      <c r="B7662">
        <v>2015</v>
      </c>
      <c r="C7662" t="b">
        <v>0</v>
      </c>
      <c r="D7662">
        <v>13</v>
      </c>
      <c r="E7662" t="s">
        <v>4590</v>
      </c>
      <c r="G7662" t="s">
        <v>4590</v>
      </c>
    </row>
    <row r="7663" spans="1:7">
      <c r="A7663" t="s">
        <v>368</v>
      </c>
      <c r="B7663">
        <v>2015</v>
      </c>
      <c r="C7663" t="b">
        <v>0</v>
      </c>
      <c r="D7663">
        <v>14</v>
      </c>
      <c r="E7663" t="s">
        <v>4590</v>
      </c>
      <c r="G7663" t="s">
        <v>4590</v>
      </c>
    </row>
    <row r="7664" spans="1:7">
      <c r="A7664" t="s">
        <v>368</v>
      </c>
      <c r="B7664">
        <v>2015</v>
      </c>
      <c r="C7664" t="b">
        <v>0</v>
      </c>
      <c r="D7664">
        <v>15</v>
      </c>
      <c r="E7664" t="s">
        <v>4590</v>
      </c>
      <c r="F7664" t="s">
        <v>8297</v>
      </c>
      <c r="G7664" t="s">
        <v>4590</v>
      </c>
    </row>
    <row r="7665" spans="1:7">
      <c r="A7665" t="s">
        <v>368</v>
      </c>
      <c r="B7665">
        <v>2015</v>
      </c>
      <c r="C7665" t="b">
        <v>0</v>
      </c>
      <c r="D7665">
        <v>16</v>
      </c>
      <c r="E7665" t="s">
        <v>4590</v>
      </c>
      <c r="F7665" t="s">
        <v>8298</v>
      </c>
      <c r="G7665" t="s">
        <v>4590</v>
      </c>
    </row>
    <row r="7666" spans="1:7">
      <c r="A7666" t="s">
        <v>368</v>
      </c>
      <c r="B7666">
        <v>2015</v>
      </c>
      <c r="C7666" t="b">
        <v>0</v>
      </c>
      <c r="D7666">
        <v>17</v>
      </c>
      <c r="E7666" t="s">
        <v>4590</v>
      </c>
      <c r="F7666" t="s">
        <v>8299</v>
      </c>
      <c r="G7666" t="s">
        <v>4590</v>
      </c>
    </row>
    <row r="7667" spans="1:7">
      <c r="A7667" t="s">
        <v>368</v>
      </c>
      <c r="B7667">
        <v>2015</v>
      </c>
      <c r="C7667" t="b">
        <v>0</v>
      </c>
      <c r="D7667">
        <v>18</v>
      </c>
      <c r="E7667" t="s">
        <v>4590</v>
      </c>
      <c r="G7667" t="s">
        <v>4590</v>
      </c>
    </row>
    <row r="7668" spans="1:7">
      <c r="A7668" t="s">
        <v>368</v>
      </c>
      <c r="B7668">
        <v>2015</v>
      </c>
      <c r="C7668" t="b">
        <v>0</v>
      </c>
      <c r="D7668">
        <v>19</v>
      </c>
      <c r="E7668" t="s">
        <v>4590</v>
      </c>
      <c r="G7668" t="s">
        <v>4590</v>
      </c>
    </row>
    <row r="7669" spans="1:7">
      <c r="A7669" t="s">
        <v>368</v>
      </c>
      <c r="B7669">
        <v>2015</v>
      </c>
      <c r="C7669" t="b">
        <v>0</v>
      </c>
      <c r="D7669">
        <v>20</v>
      </c>
      <c r="E7669" t="s">
        <v>4590</v>
      </c>
      <c r="G7669" t="s">
        <v>4590</v>
      </c>
    </row>
    <row r="7670" spans="1:7">
      <c r="A7670" t="s">
        <v>368</v>
      </c>
      <c r="B7670">
        <v>2015</v>
      </c>
      <c r="C7670" t="b">
        <v>0</v>
      </c>
      <c r="D7670">
        <v>21</v>
      </c>
      <c r="E7670" t="s">
        <v>4590</v>
      </c>
      <c r="G7670" t="s">
        <v>4590</v>
      </c>
    </row>
    <row r="7671" spans="1:7">
      <c r="A7671" t="s">
        <v>368</v>
      </c>
      <c r="B7671">
        <v>2015</v>
      </c>
      <c r="C7671" t="b">
        <v>0</v>
      </c>
      <c r="D7671">
        <v>22</v>
      </c>
      <c r="E7671" t="s">
        <v>4590</v>
      </c>
      <c r="G7671" t="s">
        <v>4590</v>
      </c>
    </row>
    <row r="7672" spans="1:7">
      <c r="A7672" t="s">
        <v>368</v>
      </c>
      <c r="B7672">
        <v>2015</v>
      </c>
      <c r="C7672" t="b">
        <v>0</v>
      </c>
      <c r="D7672">
        <v>23</v>
      </c>
      <c r="E7672" t="s">
        <v>4590</v>
      </c>
      <c r="F7672" t="s">
        <v>8300</v>
      </c>
      <c r="G7672" t="s">
        <v>4590</v>
      </c>
    </row>
    <row r="7673" spans="1:7">
      <c r="A7673" t="s">
        <v>368</v>
      </c>
      <c r="B7673">
        <v>2015</v>
      </c>
      <c r="C7673" t="b">
        <v>0</v>
      </c>
      <c r="D7673">
        <v>24</v>
      </c>
      <c r="E7673" t="s">
        <v>4590</v>
      </c>
      <c r="G7673" t="s">
        <v>4590</v>
      </c>
    </row>
    <row r="7674" spans="1:7">
      <c r="A7674" t="s">
        <v>368</v>
      </c>
      <c r="B7674">
        <v>2015</v>
      </c>
      <c r="C7674" t="b">
        <v>0</v>
      </c>
      <c r="D7674">
        <v>25</v>
      </c>
      <c r="E7674" t="s">
        <v>4590</v>
      </c>
      <c r="G7674" t="s">
        <v>4590</v>
      </c>
    </row>
    <row r="7675" spans="1:7">
      <c r="A7675" t="s">
        <v>368</v>
      </c>
      <c r="B7675">
        <v>2015</v>
      </c>
      <c r="C7675" t="b">
        <v>0</v>
      </c>
      <c r="D7675">
        <v>26</v>
      </c>
      <c r="E7675" t="s">
        <v>4590</v>
      </c>
      <c r="F7675" t="s">
        <v>8301</v>
      </c>
      <c r="G7675" t="s">
        <v>4590</v>
      </c>
    </row>
    <row r="7676" spans="1:7">
      <c r="A7676" t="s">
        <v>368</v>
      </c>
      <c r="B7676">
        <v>2015</v>
      </c>
      <c r="C7676" t="b">
        <v>0</v>
      </c>
      <c r="D7676">
        <v>27</v>
      </c>
      <c r="E7676" t="s">
        <v>4590</v>
      </c>
      <c r="G7676" t="s">
        <v>4590</v>
      </c>
    </row>
    <row r="7677" spans="1:7">
      <c r="A7677" t="s">
        <v>368</v>
      </c>
      <c r="B7677">
        <v>2015</v>
      </c>
      <c r="C7677" t="b">
        <v>0</v>
      </c>
      <c r="D7677">
        <v>28</v>
      </c>
      <c r="E7677" t="s">
        <v>4590</v>
      </c>
      <c r="G7677" t="s">
        <v>4590</v>
      </c>
    </row>
    <row r="7678" spans="1:7">
      <c r="A7678" t="s">
        <v>368</v>
      </c>
      <c r="B7678">
        <v>2015</v>
      </c>
      <c r="C7678" t="b">
        <v>0</v>
      </c>
      <c r="D7678">
        <v>29</v>
      </c>
      <c r="E7678" t="s">
        <v>4590</v>
      </c>
      <c r="G7678" t="s">
        <v>4590</v>
      </c>
    </row>
    <row r="7679" spans="1:7">
      <c r="A7679" t="s">
        <v>368</v>
      </c>
      <c r="B7679">
        <v>2015</v>
      </c>
      <c r="C7679" t="b">
        <v>0</v>
      </c>
      <c r="D7679">
        <v>30</v>
      </c>
      <c r="E7679" t="s">
        <v>4590</v>
      </c>
      <c r="G7679" t="s">
        <v>4590</v>
      </c>
    </row>
    <row r="7680" spans="1:7">
      <c r="A7680" t="s">
        <v>368</v>
      </c>
      <c r="B7680">
        <v>2015</v>
      </c>
      <c r="C7680" t="b">
        <v>0</v>
      </c>
      <c r="D7680">
        <v>31</v>
      </c>
      <c r="E7680" t="s">
        <v>4590</v>
      </c>
      <c r="G7680" t="s">
        <v>4590</v>
      </c>
    </row>
    <row r="7681" spans="1:7">
      <c r="A7681" t="s">
        <v>368</v>
      </c>
      <c r="B7681">
        <v>2015</v>
      </c>
      <c r="C7681" t="b">
        <v>0</v>
      </c>
      <c r="D7681">
        <v>32</v>
      </c>
      <c r="E7681" t="s">
        <v>4590</v>
      </c>
      <c r="G7681" t="s">
        <v>4590</v>
      </c>
    </row>
    <row r="7682" spans="1:7">
      <c r="A7682" t="s">
        <v>368</v>
      </c>
      <c r="B7682">
        <v>2015</v>
      </c>
      <c r="C7682" t="b">
        <v>0</v>
      </c>
      <c r="D7682">
        <v>33</v>
      </c>
      <c r="E7682" t="s">
        <v>4590</v>
      </c>
      <c r="G7682" t="s">
        <v>4590</v>
      </c>
    </row>
    <row r="7683" spans="1:7">
      <c r="A7683" t="s">
        <v>368</v>
      </c>
      <c r="B7683">
        <v>2015</v>
      </c>
      <c r="C7683" t="b">
        <v>0</v>
      </c>
      <c r="D7683">
        <v>34</v>
      </c>
      <c r="E7683" t="s">
        <v>4590</v>
      </c>
      <c r="F7683" t="s">
        <v>8302</v>
      </c>
      <c r="G7683" t="s">
        <v>4590</v>
      </c>
    </row>
    <row r="7684" spans="1:7">
      <c r="A7684" t="s">
        <v>368</v>
      </c>
      <c r="B7684">
        <v>2015</v>
      </c>
      <c r="C7684" t="b">
        <v>0</v>
      </c>
      <c r="D7684">
        <v>35</v>
      </c>
      <c r="E7684" t="s">
        <v>4590</v>
      </c>
      <c r="F7684" t="s">
        <v>8303</v>
      </c>
      <c r="G7684" t="s">
        <v>4590</v>
      </c>
    </row>
    <row r="7685" spans="1:7">
      <c r="A7685" t="s">
        <v>368</v>
      </c>
      <c r="B7685">
        <v>2015</v>
      </c>
      <c r="C7685" t="b">
        <v>0</v>
      </c>
      <c r="D7685">
        <v>36</v>
      </c>
      <c r="E7685" t="s">
        <v>4590</v>
      </c>
      <c r="G7685" t="s">
        <v>4590</v>
      </c>
    </row>
    <row r="7686" spans="1:7">
      <c r="A7686" t="s">
        <v>368</v>
      </c>
      <c r="B7686">
        <v>2015</v>
      </c>
      <c r="C7686" t="b">
        <v>0</v>
      </c>
      <c r="D7686">
        <v>37</v>
      </c>
      <c r="E7686" t="s">
        <v>4590</v>
      </c>
      <c r="F7686" t="s">
        <v>8304</v>
      </c>
      <c r="G7686" t="s">
        <v>4590</v>
      </c>
    </row>
    <row r="7687" spans="1:7">
      <c r="A7687" t="s">
        <v>368</v>
      </c>
      <c r="B7687">
        <v>2015</v>
      </c>
      <c r="C7687" t="b">
        <v>0</v>
      </c>
      <c r="D7687">
        <v>38</v>
      </c>
      <c r="E7687" t="s">
        <v>4590</v>
      </c>
      <c r="G7687" t="s">
        <v>4590</v>
      </c>
    </row>
    <row r="7688" spans="1:7">
      <c r="A7688" t="s">
        <v>368</v>
      </c>
      <c r="B7688">
        <v>2015</v>
      </c>
      <c r="C7688" t="b">
        <v>0</v>
      </c>
      <c r="D7688">
        <v>39</v>
      </c>
      <c r="E7688" t="s">
        <v>4590</v>
      </c>
      <c r="F7688" t="s">
        <v>8305</v>
      </c>
      <c r="G7688" t="s">
        <v>4590</v>
      </c>
    </row>
    <row r="7689" spans="1:7">
      <c r="A7689" t="s">
        <v>368</v>
      </c>
      <c r="B7689">
        <v>2015</v>
      </c>
      <c r="C7689" t="b">
        <v>0</v>
      </c>
      <c r="D7689">
        <v>40</v>
      </c>
      <c r="E7689" t="s">
        <v>4590</v>
      </c>
      <c r="F7689" t="s">
        <v>8306</v>
      </c>
      <c r="G7689" t="s">
        <v>4590</v>
      </c>
    </row>
    <row r="7690" spans="1:7">
      <c r="A7690" t="s">
        <v>368</v>
      </c>
      <c r="B7690">
        <v>2015</v>
      </c>
      <c r="C7690" t="b">
        <v>0</v>
      </c>
      <c r="D7690">
        <v>41</v>
      </c>
      <c r="E7690" t="s">
        <v>4590</v>
      </c>
      <c r="G7690" t="s">
        <v>4590</v>
      </c>
    </row>
    <row r="7691" spans="1:7">
      <c r="A7691" t="s">
        <v>368</v>
      </c>
      <c r="B7691">
        <v>2015</v>
      </c>
      <c r="C7691" t="b">
        <v>0</v>
      </c>
      <c r="D7691">
        <v>42</v>
      </c>
      <c r="E7691" t="s">
        <v>4590</v>
      </c>
      <c r="G7691" t="s">
        <v>4590</v>
      </c>
    </row>
    <row r="7692" spans="1:7">
      <c r="A7692" t="s">
        <v>368</v>
      </c>
      <c r="B7692">
        <v>2015</v>
      </c>
      <c r="C7692" t="b">
        <v>0</v>
      </c>
      <c r="D7692">
        <v>43</v>
      </c>
      <c r="E7692" t="s">
        <v>4590</v>
      </c>
      <c r="F7692" t="s">
        <v>8307</v>
      </c>
      <c r="G7692" t="s">
        <v>4590</v>
      </c>
    </row>
    <row r="7693" spans="1:7">
      <c r="A7693" t="s">
        <v>368</v>
      </c>
      <c r="B7693">
        <v>2015</v>
      </c>
      <c r="C7693" t="b">
        <v>0</v>
      </c>
      <c r="D7693">
        <v>44</v>
      </c>
      <c r="E7693" t="s">
        <v>4590</v>
      </c>
      <c r="G7693" t="s">
        <v>4590</v>
      </c>
    </row>
    <row r="7694" spans="1:7">
      <c r="A7694" t="s">
        <v>368</v>
      </c>
      <c r="B7694">
        <v>2015</v>
      </c>
      <c r="C7694" t="b">
        <v>0</v>
      </c>
      <c r="D7694">
        <v>45</v>
      </c>
      <c r="E7694" t="s">
        <v>4590</v>
      </c>
      <c r="G7694" t="s">
        <v>4590</v>
      </c>
    </row>
    <row r="7695" spans="1:7">
      <c r="A7695" t="s">
        <v>368</v>
      </c>
      <c r="B7695">
        <v>2015</v>
      </c>
      <c r="C7695" t="b">
        <v>0</v>
      </c>
      <c r="D7695">
        <v>46</v>
      </c>
      <c r="E7695" t="s">
        <v>4590</v>
      </c>
      <c r="F7695" t="s">
        <v>8308</v>
      </c>
      <c r="G7695" t="s">
        <v>4590</v>
      </c>
    </row>
    <row r="7696" spans="1:7">
      <c r="A7696" t="s">
        <v>368</v>
      </c>
      <c r="B7696">
        <v>2015</v>
      </c>
      <c r="C7696" t="b">
        <v>0</v>
      </c>
      <c r="D7696">
        <v>47</v>
      </c>
      <c r="E7696" t="s">
        <v>4590</v>
      </c>
      <c r="F7696" t="s">
        <v>8309</v>
      </c>
      <c r="G7696" t="s">
        <v>4590</v>
      </c>
    </row>
    <row r="7697" spans="1:7">
      <c r="A7697" t="s">
        <v>368</v>
      </c>
      <c r="B7697">
        <v>2015</v>
      </c>
      <c r="C7697" t="b">
        <v>0</v>
      </c>
      <c r="D7697">
        <v>48</v>
      </c>
      <c r="E7697" t="s">
        <v>4590</v>
      </c>
      <c r="G7697" t="s">
        <v>4590</v>
      </c>
    </row>
    <row r="7698" spans="1:7">
      <c r="A7698" t="s">
        <v>368</v>
      </c>
      <c r="B7698">
        <v>2015</v>
      </c>
      <c r="C7698" t="b">
        <v>0</v>
      </c>
      <c r="D7698">
        <v>49</v>
      </c>
      <c r="E7698" t="s">
        <v>4590</v>
      </c>
      <c r="G7698" t="s">
        <v>4590</v>
      </c>
    </row>
    <row r="7699" spans="1:7">
      <c r="A7699" t="s">
        <v>368</v>
      </c>
      <c r="B7699">
        <v>2015</v>
      </c>
      <c r="C7699" t="b">
        <v>0</v>
      </c>
      <c r="D7699">
        <v>50</v>
      </c>
      <c r="E7699" t="s">
        <v>4590</v>
      </c>
      <c r="G7699" t="s">
        <v>4590</v>
      </c>
    </row>
    <row r="7700" spans="1:7">
      <c r="A7700" t="s">
        <v>368</v>
      </c>
      <c r="B7700">
        <v>2015</v>
      </c>
      <c r="C7700" t="b">
        <v>0</v>
      </c>
      <c r="D7700">
        <v>51</v>
      </c>
      <c r="E7700" t="s">
        <v>4590</v>
      </c>
      <c r="G7700" t="s">
        <v>4590</v>
      </c>
    </row>
    <row r="7701" spans="1:7">
      <c r="A7701" t="s">
        <v>368</v>
      </c>
      <c r="B7701">
        <v>2015</v>
      </c>
      <c r="C7701" t="b">
        <v>0</v>
      </c>
      <c r="D7701">
        <v>52</v>
      </c>
      <c r="E7701" t="s">
        <v>4590</v>
      </c>
      <c r="G7701" t="s">
        <v>4590</v>
      </c>
    </row>
    <row r="7702" spans="1:7">
      <c r="A7702" t="s">
        <v>368</v>
      </c>
      <c r="B7702">
        <v>2015</v>
      </c>
      <c r="C7702" t="b">
        <v>0</v>
      </c>
      <c r="D7702">
        <v>53</v>
      </c>
      <c r="E7702" t="s">
        <v>4590</v>
      </c>
      <c r="G7702" t="s">
        <v>4590</v>
      </c>
    </row>
    <row r="7703" spans="1:7">
      <c r="A7703" t="s">
        <v>368</v>
      </c>
      <c r="B7703">
        <v>2015</v>
      </c>
      <c r="C7703" t="b">
        <v>0</v>
      </c>
      <c r="D7703">
        <v>54</v>
      </c>
      <c r="E7703" t="s">
        <v>4590</v>
      </c>
      <c r="G7703" t="s">
        <v>4590</v>
      </c>
    </row>
    <row r="7704" spans="1:7">
      <c r="A7704" t="s">
        <v>368</v>
      </c>
      <c r="B7704">
        <v>2015</v>
      </c>
      <c r="C7704" t="b">
        <v>0</v>
      </c>
      <c r="D7704">
        <v>55</v>
      </c>
      <c r="E7704" t="s">
        <v>4590</v>
      </c>
      <c r="G7704" t="s">
        <v>4590</v>
      </c>
    </row>
    <row r="7705" spans="1:7">
      <c r="A7705" t="s">
        <v>368</v>
      </c>
      <c r="B7705">
        <v>2015</v>
      </c>
      <c r="C7705" t="b">
        <v>0</v>
      </c>
      <c r="D7705">
        <v>56</v>
      </c>
      <c r="E7705" t="s">
        <v>4590</v>
      </c>
      <c r="G7705" t="s">
        <v>4590</v>
      </c>
    </row>
    <row r="7706" spans="1:7">
      <c r="A7706" t="s">
        <v>368</v>
      </c>
      <c r="B7706">
        <v>2015</v>
      </c>
      <c r="C7706" t="b">
        <v>0</v>
      </c>
      <c r="D7706">
        <v>57</v>
      </c>
      <c r="E7706" t="s">
        <v>4590</v>
      </c>
      <c r="G7706" t="s">
        <v>4590</v>
      </c>
    </row>
    <row r="7707" spans="1:7">
      <c r="A7707" t="s">
        <v>368</v>
      </c>
      <c r="B7707">
        <v>2015</v>
      </c>
      <c r="C7707" t="b">
        <v>0</v>
      </c>
      <c r="D7707">
        <v>58</v>
      </c>
      <c r="E7707" t="s">
        <v>4590</v>
      </c>
      <c r="G7707" t="s">
        <v>4590</v>
      </c>
    </row>
    <row r="7708" spans="1:7">
      <c r="A7708" t="s">
        <v>368</v>
      </c>
      <c r="B7708">
        <v>2015</v>
      </c>
      <c r="C7708" t="b">
        <v>0</v>
      </c>
      <c r="D7708">
        <v>59</v>
      </c>
      <c r="E7708" t="s">
        <v>4590</v>
      </c>
      <c r="G7708" t="s">
        <v>4590</v>
      </c>
    </row>
    <row r="7709" spans="1:7">
      <c r="A7709" t="s">
        <v>368</v>
      </c>
      <c r="B7709">
        <v>2015</v>
      </c>
      <c r="C7709" t="b">
        <v>0</v>
      </c>
      <c r="D7709">
        <v>60</v>
      </c>
      <c r="E7709" t="s">
        <v>4590</v>
      </c>
      <c r="G7709" t="s">
        <v>4590</v>
      </c>
    </row>
    <row r="7710" spans="1:7">
      <c r="A7710" t="s">
        <v>368</v>
      </c>
      <c r="B7710">
        <v>2015</v>
      </c>
      <c r="C7710" t="b">
        <v>0</v>
      </c>
      <c r="D7710">
        <v>61</v>
      </c>
      <c r="E7710" t="s">
        <v>4590</v>
      </c>
      <c r="F7710" t="s">
        <v>8310</v>
      </c>
      <c r="G7710" t="s">
        <v>4590</v>
      </c>
    </row>
    <row r="7711" spans="1:7">
      <c r="A7711" t="s">
        <v>368</v>
      </c>
      <c r="B7711">
        <v>2015</v>
      </c>
      <c r="C7711" t="b">
        <v>0</v>
      </c>
      <c r="D7711">
        <v>62</v>
      </c>
      <c r="E7711" t="s">
        <v>4590</v>
      </c>
      <c r="F7711" t="s">
        <v>8311</v>
      </c>
      <c r="G7711" t="s">
        <v>4590</v>
      </c>
    </row>
    <row r="7712" spans="1:7">
      <c r="A7712" t="s">
        <v>368</v>
      </c>
      <c r="B7712">
        <v>2015</v>
      </c>
      <c r="C7712" t="b">
        <v>0</v>
      </c>
      <c r="D7712">
        <v>63</v>
      </c>
      <c r="E7712" t="s">
        <v>4590</v>
      </c>
      <c r="G7712" t="s">
        <v>4590</v>
      </c>
    </row>
    <row r="7713" spans="1:7">
      <c r="A7713" t="s">
        <v>368</v>
      </c>
      <c r="B7713">
        <v>2015</v>
      </c>
      <c r="C7713" t="b">
        <v>0</v>
      </c>
      <c r="D7713">
        <v>64</v>
      </c>
      <c r="E7713" t="s">
        <v>4590</v>
      </c>
      <c r="G7713" t="s">
        <v>4590</v>
      </c>
    </row>
    <row r="7714" spans="1:7">
      <c r="A7714" t="s">
        <v>368</v>
      </c>
      <c r="B7714">
        <v>2015</v>
      </c>
      <c r="C7714" t="b">
        <v>0</v>
      </c>
      <c r="D7714">
        <v>65</v>
      </c>
      <c r="E7714" t="s">
        <v>4590</v>
      </c>
      <c r="F7714" t="s">
        <v>8312</v>
      </c>
      <c r="G7714" t="s">
        <v>4590</v>
      </c>
    </row>
    <row r="7715" spans="1:7">
      <c r="A7715" t="s">
        <v>368</v>
      </c>
      <c r="B7715">
        <v>2015</v>
      </c>
      <c r="C7715" t="b">
        <v>0</v>
      </c>
      <c r="D7715">
        <v>66</v>
      </c>
      <c r="E7715" t="s">
        <v>4590</v>
      </c>
      <c r="G7715" t="s">
        <v>4590</v>
      </c>
    </row>
    <row r="7716" spans="1:7">
      <c r="A7716" t="s">
        <v>368</v>
      </c>
      <c r="B7716">
        <v>2015</v>
      </c>
      <c r="C7716" t="b">
        <v>0</v>
      </c>
      <c r="D7716">
        <v>67</v>
      </c>
      <c r="E7716" t="s">
        <v>4590</v>
      </c>
      <c r="G7716" t="s">
        <v>4590</v>
      </c>
    </row>
    <row r="7717" spans="1:7">
      <c r="A7717" t="s">
        <v>368</v>
      </c>
      <c r="B7717">
        <v>2015</v>
      </c>
      <c r="C7717" t="b">
        <v>0</v>
      </c>
      <c r="D7717">
        <v>68</v>
      </c>
      <c r="E7717" t="s">
        <v>4590</v>
      </c>
      <c r="G7717" t="s">
        <v>4590</v>
      </c>
    </row>
    <row r="7718" spans="1:7">
      <c r="A7718" t="s">
        <v>368</v>
      </c>
      <c r="B7718">
        <v>2015</v>
      </c>
      <c r="C7718" t="b">
        <v>0</v>
      </c>
      <c r="D7718">
        <v>69</v>
      </c>
      <c r="E7718" t="s">
        <v>4590</v>
      </c>
      <c r="G7718" t="s">
        <v>4590</v>
      </c>
    </row>
    <row r="7719" spans="1:7">
      <c r="A7719" t="s">
        <v>368</v>
      </c>
      <c r="B7719">
        <v>2015</v>
      </c>
      <c r="C7719" t="b">
        <v>0</v>
      </c>
      <c r="D7719">
        <v>70</v>
      </c>
      <c r="E7719" t="s">
        <v>4590</v>
      </c>
      <c r="G7719" t="s">
        <v>4590</v>
      </c>
    </row>
    <row r="7720" spans="1:7">
      <c r="A7720" t="s">
        <v>368</v>
      </c>
      <c r="B7720">
        <v>2015</v>
      </c>
      <c r="C7720" t="b">
        <v>0</v>
      </c>
      <c r="D7720">
        <v>71</v>
      </c>
      <c r="E7720" t="s">
        <v>4590</v>
      </c>
      <c r="G7720" t="s">
        <v>4590</v>
      </c>
    </row>
    <row r="7721" spans="1:7">
      <c r="A7721" t="s">
        <v>368</v>
      </c>
      <c r="B7721">
        <v>2015</v>
      </c>
      <c r="C7721" t="b">
        <v>0</v>
      </c>
      <c r="D7721">
        <v>72</v>
      </c>
      <c r="E7721" t="s">
        <v>4590</v>
      </c>
      <c r="G7721" t="s">
        <v>4590</v>
      </c>
    </row>
    <row r="7722" spans="1:7">
      <c r="A7722" t="s">
        <v>368</v>
      </c>
      <c r="B7722">
        <v>2015</v>
      </c>
      <c r="C7722" t="b">
        <v>0</v>
      </c>
      <c r="D7722">
        <v>73</v>
      </c>
      <c r="E7722" t="s">
        <v>4590</v>
      </c>
      <c r="G7722" t="s">
        <v>4590</v>
      </c>
    </row>
    <row r="7723" spans="1:7">
      <c r="A7723" t="s">
        <v>368</v>
      </c>
      <c r="B7723">
        <v>2016</v>
      </c>
      <c r="C7723" t="b">
        <v>0</v>
      </c>
      <c r="D7723">
        <v>1</v>
      </c>
      <c r="E7723" t="s">
        <v>4590</v>
      </c>
      <c r="F7723" t="s">
        <v>8313</v>
      </c>
      <c r="G7723" t="s">
        <v>4590</v>
      </c>
    </row>
    <row r="7724" spans="1:7">
      <c r="A7724" t="s">
        <v>368</v>
      </c>
      <c r="B7724">
        <v>2016</v>
      </c>
      <c r="C7724" t="b">
        <v>0</v>
      </c>
      <c r="D7724">
        <v>2</v>
      </c>
      <c r="E7724" t="s">
        <v>4590</v>
      </c>
      <c r="G7724" t="s">
        <v>4590</v>
      </c>
    </row>
    <row r="7725" spans="1:7">
      <c r="A7725" t="s">
        <v>368</v>
      </c>
      <c r="B7725">
        <v>2016</v>
      </c>
      <c r="C7725" t="b">
        <v>0</v>
      </c>
      <c r="D7725">
        <v>3</v>
      </c>
      <c r="E7725" t="s">
        <v>4590</v>
      </c>
      <c r="G7725" t="s">
        <v>4590</v>
      </c>
    </row>
    <row r="7726" spans="1:7">
      <c r="A7726" t="s">
        <v>368</v>
      </c>
      <c r="B7726">
        <v>2016</v>
      </c>
      <c r="C7726" t="b">
        <v>0</v>
      </c>
      <c r="D7726">
        <v>4</v>
      </c>
      <c r="E7726" t="s">
        <v>4590</v>
      </c>
      <c r="G7726" t="s">
        <v>4590</v>
      </c>
    </row>
    <row r="7727" spans="1:7">
      <c r="A7727" t="s">
        <v>368</v>
      </c>
      <c r="B7727">
        <v>2016</v>
      </c>
      <c r="C7727" t="b">
        <v>0</v>
      </c>
      <c r="D7727">
        <v>5</v>
      </c>
      <c r="E7727" t="s">
        <v>4590</v>
      </c>
      <c r="G7727" t="s">
        <v>4590</v>
      </c>
    </row>
    <row r="7728" spans="1:7">
      <c r="A7728" t="s">
        <v>368</v>
      </c>
      <c r="B7728">
        <v>2016</v>
      </c>
      <c r="C7728" t="b">
        <v>0</v>
      </c>
      <c r="D7728">
        <v>6</v>
      </c>
      <c r="E7728" t="s">
        <v>4590</v>
      </c>
      <c r="F7728" t="s">
        <v>8314</v>
      </c>
      <c r="G7728" t="s">
        <v>4590</v>
      </c>
    </row>
    <row r="7729" spans="1:7">
      <c r="A7729" t="s">
        <v>368</v>
      </c>
      <c r="B7729">
        <v>2016</v>
      </c>
      <c r="C7729" t="b">
        <v>0</v>
      </c>
      <c r="D7729">
        <v>7</v>
      </c>
      <c r="E7729" t="s">
        <v>4590</v>
      </c>
      <c r="G7729" t="s">
        <v>4590</v>
      </c>
    </row>
    <row r="7730" spans="1:7">
      <c r="A7730" t="s">
        <v>368</v>
      </c>
      <c r="B7730">
        <v>2016</v>
      </c>
      <c r="C7730" t="b">
        <v>0</v>
      </c>
      <c r="D7730">
        <v>8</v>
      </c>
      <c r="E7730" t="s">
        <v>4590</v>
      </c>
      <c r="F7730" t="s">
        <v>8315</v>
      </c>
      <c r="G7730" t="s">
        <v>4590</v>
      </c>
    </row>
    <row r="7731" spans="1:7">
      <c r="A7731" t="s">
        <v>368</v>
      </c>
      <c r="B7731">
        <v>2016</v>
      </c>
      <c r="C7731" t="b">
        <v>0</v>
      </c>
      <c r="D7731">
        <v>9</v>
      </c>
      <c r="E7731" t="s">
        <v>4590</v>
      </c>
      <c r="G7731" t="s">
        <v>4590</v>
      </c>
    </row>
    <row r="7732" spans="1:7">
      <c r="A7732" t="s">
        <v>368</v>
      </c>
      <c r="B7732">
        <v>2016</v>
      </c>
      <c r="C7732" t="b">
        <v>0</v>
      </c>
      <c r="D7732">
        <v>10</v>
      </c>
      <c r="E7732" t="s">
        <v>4590</v>
      </c>
      <c r="G7732" t="s">
        <v>4590</v>
      </c>
    </row>
    <row r="7733" spans="1:7">
      <c r="A7733" t="s">
        <v>368</v>
      </c>
      <c r="B7733">
        <v>2016</v>
      </c>
      <c r="C7733" t="b">
        <v>0</v>
      </c>
      <c r="D7733">
        <v>11</v>
      </c>
      <c r="E7733" t="s">
        <v>4590</v>
      </c>
      <c r="G7733" t="s">
        <v>4590</v>
      </c>
    </row>
    <row r="7734" spans="1:7">
      <c r="A7734" t="s">
        <v>368</v>
      </c>
      <c r="B7734">
        <v>2016</v>
      </c>
      <c r="C7734" t="b">
        <v>0</v>
      </c>
      <c r="D7734">
        <v>12</v>
      </c>
      <c r="E7734" t="s">
        <v>4590</v>
      </c>
      <c r="G7734" t="s">
        <v>4590</v>
      </c>
    </row>
    <row r="7735" spans="1:7">
      <c r="A7735" t="s">
        <v>368</v>
      </c>
      <c r="B7735">
        <v>2016</v>
      </c>
      <c r="C7735" t="b">
        <v>0</v>
      </c>
      <c r="D7735">
        <v>13</v>
      </c>
      <c r="E7735" t="s">
        <v>4590</v>
      </c>
      <c r="G7735" t="s">
        <v>4590</v>
      </c>
    </row>
    <row r="7736" spans="1:7">
      <c r="A7736" t="s">
        <v>368</v>
      </c>
      <c r="B7736">
        <v>2016</v>
      </c>
      <c r="C7736" t="b">
        <v>0</v>
      </c>
      <c r="D7736">
        <v>14</v>
      </c>
      <c r="E7736" t="s">
        <v>4590</v>
      </c>
      <c r="G7736" t="s">
        <v>4590</v>
      </c>
    </row>
    <row r="7737" spans="1:7">
      <c r="A7737" t="s">
        <v>368</v>
      </c>
      <c r="B7737">
        <v>2016</v>
      </c>
      <c r="C7737" t="b">
        <v>0</v>
      </c>
      <c r="D7737">
        <v>15</v>
      </c>
      <c r="E7737" t="s">
        <v>4590</v>
      </c>
      <c r="F7737" t="s">
        <v>8316</v>
      </c>
      <c r="G7737" t="s">
        <v>4590</v>
      </c>
    </row>
    <row r="7738" spans="1:7">
      <c r="A7738" t="s">
        <v>368</v>
      </c>
      <c r="B7738">
        <v>2016</v>
      </c>
      <c r="C7738" t="b">
        <v>0</v>
      </c>
      <c r="D7738">
        <v>16</v>
      </c>
      <c r="E7738" t="s">
        <v>4590</v>
      </c>
      <c r="F7738" t="s">
        <v>8298</v>
      </c>
      <c r="G7738" t="s">
        <v>4590</v>
      </c>
    </row>
    <row r="7739" spans="1:7">
      <c r="A7739" t="s">
        <v>368</v>
      </c>
      <c r="B7739">
        <v>2016</v>
      </c>
      <c r="C7739" t="b">
        <v>0</v>
      </c>
      <c r="D7739">
        <v>17</v>
      </c>
      <c r="E7739" t="s">
        <v>4590</v>
      </c>
      <c r="F7739" t="s">
        <v>8317</v>
      </c>
      <c r="G7739" t="s">
        <v>4590</v>
      </c>
    </row>
    <row r="7740" spans="1:7">
      <c r="A7740" t="s">
        <v>368</v>
      </c>
      <c r="B7740">
        <v>2016</v>
      </c>
      <c r="C7740" t="b">
        <v>0</v>
      </c>
      <c r="D7740">
        <v>18</v>
      </c>
      <c r="E7740" t="s">
        <v>4590</v>
      </c>
      <c r="G7740" t="s">
        <v>4590</v>
      </c>
    </row>
    <row r="7741" spans="1:7">
      <c r="A7741" t="s">
        <v>368</v>
      </c>
      <c r="B7741">
        <v>2016</v>
      </c>
      <c r="C7741" t="b">
        <v>0</v>
      </c>
      <c r="D7741">
        <v>19</v>
      </c>
      <c r="E7741" t="s">
        <v>4590</v>
      </c>
      <c r="F7741" t="s">
        <v>8318</v>
      </c>
      <c r="G7741" t="s">
        <v>4590</v>
      </c>
    </row>
    <row r="7742" spans="1:7">
      <c r="A7742" t="s">
        <v>368</v>
      </c>
      <c r="B7742">
        <v>2016</v>
      </c>
      <c r="C7742" t="b">
        <v>0</v>
      </c>
      <c r="D7742">
        <v>20</v>
      </c>
      <c r="E7742" t="s">
        <v>4590</v>
      </c>
      <c r="G7742" t="s">
        <v>4590</v>
      </c>
    </row>
    <row r="7743" spans="1:7">
      <c r="A7743" t="s">
        <v>368</v>
      </c>
      <c r="B7743">
        <v>2016</v>
      </c>
      <c r="C7743" t="b">
        <v>0</v>
      </c>
      <c r="D7743">
        <v>21</v>
      </c>
      <c r="E7743" t="s">
        <v>4590</v>
      </c>
      <c r="G7743" t="s">
        <v>4590</v>
      </c>
    </row>
    <row r="7744" spans="1:7">
      <c r="A7744" t="s">
        <v>368</v>
      </c>
      <c r="B7744">
        <v>2016</v>
      </c>
      <c r="C7744" t="b">
        <v>0</v>
      </c>
      <c r="D7744">
        <v>22</v>
      </c>
      <c r="E7744" t="s">
        <v>4590</v>
      </c>
      <c r="G7744" t="s">
        <v>4590</v>
      </c>
    </row>
    <row r="7745" spans="1:7">
      <c r="A7745" t="s">
        <v>368</v>
      </c>
      <c r="B7745">
        <v>2016</v>
      </c>
      <c r="C7745" t="b">
        <v>0</v>
      </c>
      <c r="D7745">
        <v>23</v>
      </c>
      <c r="E7745" t="s">
        <v>4590</v>
      </c>
      <c r="F7745" t="s">
        <v>8319</v>
      </c>
      <c r="G7745" t="s">
        <v>4590</v>
      </c>
    </row>
    <row r="7746" spans="1:7">
      <c r="A7746" t="s">
        <v>368</v>
      </c>
      <c r="B7746">
        <v>2016</v>
      </c>
      <c r="C7746" t="b">
        <v>0</v>
      </c>
      <c r="D7746">
        <v>24</v>
      </c>
      <c r="E7746" t="s">
        <v>4590</v>
      </c>
      <c r="F7746" t="s">
        <v>8320</v>
      </c>
      <c r="G7746" t="s">
        <v>4590</v>
      </c>
    </row>
    <row r="7747" spans="1:7">
      <c r="A7747" t="s">
        <v>368</v>
      </c>
      <c r="B7747">
        <v>2016</v>
      </c>
      <c r="C7747" t="b">
        <v>0</v>
      </c>
      <c r="D7747">
        <v>25</v>
      </c>
      <c r="E7747" t="s">
        <v>4590</v>
      </c>
      <c r="G7747" t="s">
        <v>4590</v>
      </c>
    </row>
    <row r="7748" spans="1:7">
      <c r="A7748" t="s">
        <v>368</v>
      </c>
      <c r="B7748">
        <v>2016</v>
      </c>
      <c r="C7748" t="b">
        <v>0</v>
      </c>
      <c r="D7748">
        <v>26</v>
      </c>
      <c r="E7748" t="s">
        <v>4590</v>
      </c>
      <c r="G7748" t="s">
        <v>4590</v>
      </c>
    </row>
    <row r="7749" spans="1:7">
      <c r="A7749" t="s">
        <v>368</v>
      </c>
      <c r="B7749">
        <v>2016</v>
      </c>
      <c r="C7749" t="b">
        <v>0</v>
      </c>
      <c r="D7749">
        <v>27</v>
      </c>
      <c r="E7749" t="s">
        <v>4590</v>
      </c>
      <c r="G7749" t="s">
        <v>4590</v>
      </c>
    </row>
    <row r="7750" spans="1:7">
      <c r="A7750" t="s">
        <v>368</v>
      </c>
      <c r="B7750">
        <v>2016</v>
      </c>
      <c r="C7750" t="b">
        <v>0</v>
      </c>
      <c r="D7750">
        <v>28</v>
      </c>
      <c r="E7750" t="s">
        <v>4590</v>
      </c>
      <c r="G7750" t="s">
        <v>4590</v>
      </c>
    </row>
    <row r="7751" spans="1:7">
      <c r="A7751" t="s">
        <v>368</v>
      </c>
      <c r="B7751">
        <v>2016</v>
      </c>
      <c r="C7751" t="b">
        <v>0</v>
      </c>
      <c r="D7751">
        <v>29</v>
      </c>
      <c r="E7751" t="s">
        <v>4590</v>
      </c>
      <c r="G7751" t="s">
        <v>4590</v>
      </c>
    </row>
    <row r="7752" spans="1:7">
      <c r="A7752" t="s">
        <v>368</v>
      </c>
      <c r="B7752">
        <v>2016</v>
      </c>
      <c r="C7752" t="b">
        <v>0</v>
      </c>
      <c r="D7752">
        <v>30</v>
      </c>
      <c r="E7752" t="s">
        <v>4590</v>
      </c>
      <c r="G7752" t="s">
        <v>4590</v>
      </c>
    </row>
    <row r="7753" spans="1:7">
      <c r="A7753" t="s">
        <v>368</v>
      </c>
      <c r="B7753">
        <v>2016</v>
      </c>
      <c r="C7753" t="b">
        <v>0</v>
      </c>
      <c r="D7753">
        <v>31</v>
      </c>
      <c r="E7753" t="s">
        <v>4590</v>
      </c>
      <c r="F7753" t="s">
        <v>8321</v>
      </c>
      <c r="G7753" t="s">
        <v>4590</v>
      </c>
    </row>
    <row r="7754" spans="1:7">
      <c r="A7754" t="s">
        <v>368</v>
      </c>
      <c r="B7754">
        <v>2016</v>
      </c>
      <c r="C7754" t="b">
        <v>0</v>
      </c>
      <c r="D7754">
        <v>32</v>
      </c>
      <c r="E7754" t="s">
        <v>4590</v>
      </c>
      <c r="G7754" t="s">
        <v>4590</v>
      </c>
    </row>
    <row r="7755" spans="1:7">
      <c r="A7755" t="s">
        <v>368</v>
      </c>
      <c r="B7755">
        <v>2016</v>
      </c>
      <c r="C7755" t="b">
        <v>0</v>
      </c>
      <c r="D7755">
        <v>33</v>
      </c>
      <c r="E7755" t="s">
        <v>4590</v>
      </c>
      <c r="G7755" t="s">
        <v>4590</v>
      </c>
    </row>
    <row r="7756" spans="1:7">
      <c r="A7756" t="s">
        <v>368</v>
      </c>
      <c r="B7756">
        <v>2016</v>
      </c>
      <c r="C7756" t="b">
        <v>0</v>
      </c>
      <c r="D7756">
        <v>34</v>
      </c>
      <c r="E7756" t="s">
        <v>4590</v>
      </c>
      <c r="G7756" t="s">
        <v>4590</v>
      </c>
    </row>
    <row r="7757" spans="1:7">
      <c r="A7757" t="s">
        <v>368</v>
      </c>
      <c r="B7757">
        <v>2016</v>
      </c>
      <c r="C7757" t="b">
        <v>0</v>
      </c>
      <c r="D7757">
        <v>35</v>
      </c>
      <c r="E7757" t="s">
        <v>4590</v>
      </c>
      <c r="G7757" t="s">
        <v>4590</v>
      </c>
    </row>
    <row r="7758" spans="1:7">
      <c r="A7758" t="s">
        <v>368</v>
      </c>
      <c r="B7758">
        <v>2016</v>
      </c>
      <c r="C7758" t="b">
        <v>0</v>
      </c>
      <c r="D7758">
        <v>36</v>
      </c>
      <c r="E7758" t="s">
        <v>4590</v>
      </c>
      <c r="G7758" t="s">
        <v>4590</v>
      </c>
    </row>
    <row r="7759" spans="1:7">
      <c r="A7759" t="s">
        <v>368</v>
      </c>
      <c r="B7759">
        <v>2016</v>
      </c>
      <c r="C7759" t="b">
        <v>0</v>
      </c>
      <c r="D7759">
        <v>37</v>
      </c>
      <c r="E7759" t="s">
        <v>4590</v>
      </c>
      <c r="G7759" t="s">
        <v>4590</v>
      </c>
    </row>
    <row r="7760" spans="1:7">
      <c r="A7760" t="s">
        <v>368</v>
      </c>
      <c r="B7760">
        <v>2016</v>
      </c>
      <c r="C7760" t="b">
        <v>0</v>
      </c>
      <c r="D7760">
        <v>38</v>
      </c>
      <c r="E7760" t="s">
        <v>4590</v>
      </c>
      <c r="F7760" t="s">
        <v>8322</v>
      </c>
      <c r="G7760" t="s">
        <v>4590</v>
      </c>
    </row>
    <row r="7761" spans="1:7">
      <c r="A7761" t="s">
        <v>368</v>
      </c>
      <c r="B7761">
        <v>2016</v>
      </c>
      <c r="C7761" t="b">
        <v>0</v>
      </c>
      <c r="D7761">
        <v>39</v>
      </c>
      <c r="E7761" t="s">
        <v>4590</v>
      </c>
      <c r="F7761" t="s">
        <v>8323</v>
      </c>
      <c r="G7761" t="s">
        <v>4590</v>
      </c>
    </row>
    <row r="7762" spans="1:7">
      <c r="A7762" t="s">
        <v>368</v>
      </c>
      <c r="B7762">
        <v>2016</v>
      </c>
      <c r="C7762" t="b">
        <v>0</v>
      </c>
      <c r="D7762">
        <v>40</v>
      </c>
      <c r="E7762" t="s">
        <v>4590</v>
      </c>
      <c r="F7762" t="s">
        <v>8324</v>
      </c>
      <c r="G7762" t="s">
        <v>4590</v>
      </c>
    </row>
    <row r="7763" spans="1:7">
      <c r="A7763" t="s">
        <v>368</v>
      </c>
      <c r="B7763">
        <v>2016</v>
      </c>
      <c r="C7763" t="b">
        <v>0</v>
      </c>
      <c r="D7763">
        <v>41</v>
      </c>
      <c r="E7763" t="s">
        <v>4590</v>
      </c>
      <c r="G7763" t="s">
        <v>4590</v>
      </c>
    </row>
    <row r="7764" spans="1:7">
      <c r="A7764" t="s">
        <v>368</v>
      </c>
      <c r="B7764">
        <v>2016</v>
      </c>
      <c r="C7764" t="b">
        <v>0</v>
      </c>
      <c r="D7764">
        <v>42</v>
      </c>
      <c r="E7764" t="s">
        <v>4590</v>
      </c>
      <c r="G7764" t="s">
        <v>4590</v>
      </c>
    </row>
    <row r="7765" spans="1:7">
      <c r="A7765" t="s">
        <v>368</v>
      </c>
      <c r="B7765">
        <v>2016</v>
      </c>
      <c r="C7765" t="b">
        <v>0</v>
      </c>
      <c r="D7765">
        <v>43</v>
      </c>
      <c r="E7765" t="s">
        <v>4590</v>
      </c>
      <c r="F7765" t="s">
        <v>8325</v>
      </c>
      <c r="G7765" t="s">
        <v>4590</v>
      </c>
    </row>
    <row r="7766" spans="1:7">
      <c r="A7766" t="s">
        <v>368</v>
      </c>
      <c r="B7766">
        <v>2016</v>
      </c>
      <c r="C7766" t="b">
        <v>0</v>
      </c>
      <c r="D7766">
        <v>44</v>
      </c>
      <c r="E7766" t="s">
        <v>4590</v>
      </c>
      <c r="G7766" t="s">
        <v>4590</v>
      </c>
    </row>
    <row r="7767" spans="1:7">
      <c r="A7767" t="s">
        <v>368</v>
      </c>
      <c r="B7767">
        <v>2016</v>
      </c>
      <c r="C7767" t="b">
        <v>0</v>
      </c>
      <c r="D7767">
        <v>45</v>
      </c>
      <c r="E7767" t="s">
        <v>4590</v>
      </c>
      <c r="G7767" t="s">
        <v>4590</v>
      </c>
    </row>
    <row r="7768" spans="1:7">
      <c r="A7768" t="s">
        <v>368</v>
      </c>
      <c r="B7768">
        <v>2016</v>
      </c>
      <c r="C7768" t="b">
        <v>0</v>
      </c>
      <c r="D7768">
        <v>46</v>
      </c>
      <c r="E7768" t="s">
        <v>4590</v>
      </c>
      <c r="G7768" t="s">
        <v>4590</v>
      </c>
    </row>
    <row r="7769" spans="1:7">
      <c r="A7769" t="s">
        <v>368</v>
      </c>
      <c r="B7769">
        <v>2016</v>
      </c>
      <c r="C7769" t="b">
        <v>0</v>
      </c>
      <c r="D7769">
        <v>47</v>
      </c>
      <c r="E7769" t="s">
        <v>4590</v>
      </c>
      <c r="F7769" t="s">
        <v>8326</v>
      </c>
      <c r="G7769" t="s">
        <v>4590</v>
      </c>
    </row>
    <row r="7770" spans="1:7">
      <c r="A7770" t="s">
        <v>368</v>
      </c>
      <c r="B7770">
        <v>2016</v>
      </c>
      <c r="C7770" t="b">
        <v>0</v>
      </c>
      <c r="D7770">
        <v>48</v>
      </c>
      <c r="E7770" t="s">
        <v>4590</v>
      </c>
      <c r="G7770" t="s">
        <v>4590</v>
      </c>
    </row>
    <row r="7771" spans="1:7">
      <c r="A7771" t="s">
        <v>368</v>
      </c>
      <c r="B7771">
        <v>2016</v>
      </c>
      <c r="C7771" t="b">
        <v>0</v>
      </c>
      <c r="D7771">
        <v>49</v>
      </c>
      <c r="E7771" t="s">
        <v>4590</v>
      </c>
      <c r="G7771" t="s">
        <v>4590</v>
      </c>
    </row>
    <row r="7772" spans="1:7">
      <c r="A7772" t="s">
        <v>368</v>
      </c>
      <c r="B7772">
        <v>2016</v>
      </c>
      <c r="C7772" t="b">
        <v>0</v>
      </c>
      <c r="D7772">
        <v>50</v>
      </c>
      <c r="E7772" t="s">
        <v>4590</v>
      </c>
      <c r="G7772" t="s">
        <v>4590</v>
      </c>
    </row>
    <row r="7773" spans="1:7">
      <c r="A7773" t="s">
        <v>368</v>
      </c>
      <c r="B7773">
        <v>2016</v>
      </c>
      <c r="C7773" t="b">
        <v>0</v>
      </c>
      <c r="D7773">
        <v>51</v>
      </c>
      <c r="E7773" t="s">
        <v>4590</v>
      </c>
      <c r="G7773" t="s">
        <v>4590</v>
      </c>
    </row>
    <row r="7774" spans="1:7">
      <c r="A7774" t="s">
        <v>368</v>
      </c>
      <c r="B7774">
        <v>2016</v>
      </c>
      <c r="C7774" t="b">
        <v>0</v>
      </c>
      <c r="D7774">
        <v>52</v>
      </c>
      <c r="E7774" t="s">
        <v>4590</v>
      </c>
      <c r="G7774" t="s">
        <v>4590</v>
      </c>
    </row>
    <row r="7775" spans="1:7">
      <c r="A7775" t="s">
        <v>368</v>
      </c>
      <c r="B7775">
        <v>2016</v>
      </c>
      <c r="C7775" t="b">
        <v>0</v>
      </c>
      <c r="D7775">
        <v>53</v>
      </c>
      <c r="E7775" t="s">
        <v>4590</v>
      </c>
      <c r="G7775" t="s">
        <v>4590</v>
      </c>
    </row>
    <row r="7776" spans="1:7">
      <c r="A7776" t="s">
        <v>368</v>
      </c>
      <c r="B7776">
        <v>2016</v>
      </c>
      <c r="C7776" t="b">
        <v>0</v>
      </c>
      <c r="D7776">
        <v>54</v>
      </c>
      <c r="E7776" t="s">
        <v>4590</v>
      </c>
      <c r="G7776" t="s">
        <v>4590</v>
      </c>
    </row>
    <row r="7777" spans="1:7">
      <c r="A7777" t="s">
        <v>368</v>
      </c>
      <c r="B7777">
        <v>2016</v>
      </c>
      <c r="C7777" t="b">
        <v>0</v>
      </c>
      <c r="D7777">
        <v>55</v>
      </c>
      <c r="E7777" t="s">
        <v>4590</v>
      </c>
      <c r="G7777" t="s">
        <v>4590</v>
      </c>
    </row>
    <row r="7778" spans="1:7">
      <c r="A7778" t="s">
        <v>368</v>
      </c>
      <c r="B7778">
        <v>2016</v>
      </c>
      <c r="C7778" t="b">
        <v>0</v>
      </c>
      <c r="D7778">
        <v>56</v>
      </c>
      <c r="E7778" t="s">
        <v>4590</v>
      </c>
      <c r="G7778" t="s">
        <v>4590</v>
      </c>
    </row>
    <row r="7779" spans="1:7">
      <c r="A7779" t="s">
        <v>368</v>
      </c>
      <c r="B7779">
        <v>2016</v>
      </c>
      <c r="C7779" t="b">
        <v>0</v>
      </c>
      <c r="D7779">
        <v>57</v>
      </c>
      <c r="E7779" t="s">
        <v>4590</v>
      </c>
      <c r="G7779" t="s">
        <v>4590</v>
      </c>
    </row>
    <row r="7780" spans="1:7">
      <c r="A7780" t="s">
        <v>368</v>
      </c>
      <c r="B7780">
        <v>2016</v>
      </c>
      <c r="C7780" t="b">
        <v>0</v>
      </c>
      <c r="D7780">
        <v>58</v>
      </c>
      <c r="E7780" t="s">
        <v>4590</v>
      </c>
      <c r="G7780" t="s">
        <v>4590</v>
      </c>
    </row>
    <row r="7781" spans="1:7">
      <c r="A7781" t="s">
        <v>368</v>
      </c>
      <c r="B7781">
        <v>2016</v>
      </c>
      <c r="C7781" t="b">
        <v>0</v>
      </c>
      <c r="D7781">
        <v>59</v>
      </c>
      <c r="E7781" t="s">
        <v>4590</v>
      </c>
      <c r="G7781" t="s">
        <v>4590</v>
      </c>
    </row>
    <row r="7782" spans="1:7">
      <c r="A7782" t="s">
        <v>368</v>
      </c>
      <c r="B7782">
        <v>2016</v>
      </c>
      <c r="C7782" t="b">
        <v>0</v>
      </c>
      <c r="D7782">
        <v>60</v>
      </c>
      <c r="E7782" t="s">
        <v>4590</v>
      </c>
      <c r="G7782" t="s">
        <v>4590</v>
      </c>
    </row>
    <row r="7783" spans="1:7">
      <c r="A7783" t="s">
        <v>368</v>
      </c>
      <c r="B7783">
        <v>2016</v>
      </c>
      <c r="C7783" t="b">
        <v>0</v>
      </c>
      <c r="D7783">
        <v>61</v>
      </c>
      <c r="E7783" t="s">
        <v>4590</v>
      </c>
      <c r="G7783" t="s">
        <v>4590</v>
      </c>
    </row>
    <row r="7784" spans="1:7">
      <c r="A7784" t="s">
        <v>368</v>
      </c>
      <c r="B7784">
        <v>2016</v>
      </c>
      <c r="C7784" t="b">
        <v>0</v>
      </c>
      <c r="D7784">
        <v>62</v>
      </c>
      <c r="E7784" t="s">
        <v>4590</v>
      </c>
      <c r="G7784" t="s">
        <v>4590</v>
      </c>
    </row>
    <row r="7785" spans="1:7">
      <c r="A7785" t="s">
        <v>368</v>
      </c>
      <c r="B7785">
        <v>2016</v>
      </c>
      <c r="C7785" t="b">
        <v>0</v>
      </c>
      <c r="D7785">
        <v>63</v>
      </c>
      <c r="E7785" t="s">
        <v>4590</v>
      </c>
      <c r="G7785" t="s">
        <v>4590</v>
      </c>
    </row>
    <row r="7786" spans="1:7">
      <c r="A7786" t="s">
        <v>368</v>
      </c>
      <c r="B7786">
        <v>2016</v>
      </c>
      <c r="C7786" t="b">
        <v>0</v>
      </c>
      <c r="D7786">
        <v>64</v>
      </c>
      <c r="E7786" t="s">
        <v>4590</v>
      </c>
      <c r="G7786" t="s">
        <v>4590</v>
      </c>
    </row>
    <row r="7787" spans="1:7">
      <c r="A7787" t="s">
        <v>368</v>
      </c>
      <c r="B7787">
        <v>2016</v>
      </c>
      <c r="C7787" t="b">
        <v>0</v>
      </c>
      <c r="D7787">
        <v>65</v>
      </c>
      <c r="E7787" t="s">
        <v>4590</v>
      </c>
      <c r="F7787" t="s">
        <v>8327</v>
      </c>
      <c r="G7787" t="s">
        <v>4590</v>
      </c>
    </row>
    <row r="7788" spans="1:7">
      <c r="A7788" t="s">
        <v>368</v>
      </c>
      <c r="B7788">
        <v>2016</v>
      </c>
      <c r="C7788" t="b">
        <v>0</v>
      </c>
      <c r="D7788">
        <v>66</v>
      </c>
      <c r="E7788" t="s">
        <v>4590</v>
      </c>
      <c r="G7788" t="s">
        <v>4590</v>
      </c>
    </row>
    <row r="7789" spans="1:7">
      <c r="A7789" t="s">
        <v>368</v>
      </c>
      <c r="B7789">
        <v>2016</v>
      </c>
      <c r="C7789" t="b">
        <v>0</v>
      </c>
      <c r="D7789">
        <v>67</v>
      </c>
      <c r="E7789" t="s">
        <v>4590</v>
      </c>
      <c r="G7789" t="s">
        <v>4590</v>
      </c>
    </row>
    <row r="7790" spans="1:7">
      <c r="A7790" t="s">
        <v>368</v>
      </c>
      <c r="B7790">
        <v>2016</v>
      </c>
      <c r="C7790" t="b">
        <v>0</v>
      </c>
      <c r="D7790">
        <v>68</v>
      </c>
      <c r="E7790" t="s">
        <v>4590</v>
      </c>
      <c r="G7790" t="s">
        <v>4590</v>
      </c>
    </row>
    <row r="7791" spans="1:7">
      <c r="A7791" t="s">
        <v>368</v>
      </c>
      <c r="B7791">
        <v>2016</v>
      </c>
      <c r="C7791" t="b">
        <v>0</v>
      </c>
      <c r="D7791">
        <v>69</v>
      </c>
      <c r="E7791" t="s">
        <v>4590</v>
      </c>
      <c r="G7791" t="s">
        <v>4590</v>
      </c>
    </row>
    <row r="7792" spans="1:7">
      <c r="A7792" t="s">
        <v>368</v>
      </c>
      <c r="B7792">
        <v>2016</v>
      </c>
      <c r="C7792" t="b">
        <v>0</v>
      </c>
      <c r="D7792">
        <v>70</v>
      </c>
      <c r="E7792" t="s">
        <v>4590</v>
      </c>
      <c r="G7792" t="s">
        <v>4590</v>
      </c>
    </row>
    <row r="7793" spans="1:7">
      <c r="A7793" t="s">
        <v>368</v>
      </c>
      <c r="B7793">
        <v>2016</v>
      </c>
      <c r="C7793" t="b">
        <v>0</v>
      </c>
      <c r="D7793">
        <v>71</v>
      </c>
      <c r="E7793" t="s">
        <v>4590</v>
      </c>
      <c r="G7793" t="s">
        <v>4590</v>
      </c>
    </row>
    <row r="7794" spans="1:7">
      <c r="A7794" t="s">
        <v>368</v>
      </c>
      <c r="B7794">
        <v>2016</v>
      </c>
      <c r="C7794" t="b">
        <v>0</v>
      </c>
      <c r="D7794">
        <v>72</v>
      </c>
      <c r="E7794" t="s">
        <v>4590</v>
      </c>
      <c r="G7794" t="s">
        <v>4590</v>
      </c>
    </row>
    <row r="7795" spans="1:7">
      <c r="A7795" t="s">
        <v>368</v>
      </c>
      <c r="B7795">
        <v>2016</v>
      </c>
      <c r="C7795" t="b">
        <v>0</v>
      </c>
      <c r="D7795">
        <v>73</v>
      </c>
      <c r="E7795" t="s">
        <v>4590</v>
      </c>
      <c r="G7795" t="s">
        <v>4590</v>
      </c>
    </row>
  </sheetData>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D127"/>
  <sheetViews>
    <sheetView workbookViewId="0">
      <selection activeCell="C33" sqref="C33"/>
    </sheetView>
  </sheetViews>
  <sheetFormatPr defaultRowHeight="15"/>
  <sheetData>
    <row r="1" spans="1:4">
      <c r="A1">
        <v>14.2</v>
      </c>
      <c r="B1" t="s">
        <v>105</v>
      </c>
    </row>
    <row r="2" spans="1:4">
      <c r="A2" s="10" t="str">
        <f>HYPERLINK("#'Contents'!B240", "Back to Contents")</f>
        <v>Back to Contents</v>
      </c>
    </row>
    <row r="3" spans="1:4">
      <c r="A3" t="s">
        <v>109</v>
      </c>
      <c r="B3" t="s">
        <v>108</v>
      </c>
      <c r="C3" t="s">
        <v>110</v>
      </c>
      <c r="D3" t="s">
        <v>4842</v>
      </c>
    </row>
    <row r="4" spans="1:4">
      <c r="A4" s="14">
        <v>43054.609050925923</v>
      </c>
      <c r="B4">
        <v>2014</v>
      </c>
      <c r="C4" t="s">
        <v>117</v>
      </c>
      <c r="D4" t="s">
        <v>688</v>
      </c>
    </row>
    <row r="5" spans="1:4">
      <c r="A5" s="14">
        <v>43054.609050925923</v>
      </c>
      <c r="B5">
        <v>2015</v>
      </c>
      <c r="C5" t="s">
        <v>117</v>
      </c>
      <c r="D5" t="s">
        <v>688</v>
      </c>
    </row>
    <row r="6" spans="1:4">
      <c r="A6" s="14">
        <v>43054.609050925923</v>
      </c>
      <c r="B6">
        <v>2016</v>
      </c>
      <c r="C6" t="s">
        <v>117</v>
      </c>
      <c r="D6" t="s">
        <v>688</v>
      </c>
    </row>
    <row r="7" spans="1:4">
      <c r="A7" s="14">
        <v>43054.609050925923</v>
      </c>
      <c r="B7">
        <v>2013</v>
      </c>
      <c r="C7" t="s">
        <v>117</v>
      </c>
      <c r="D7" t="s">
        <v>688</v>
      </c>
    </row>
    <row r="8" spans="1:4">
      <c r="A8" s="14">
        <v>43054.609050925923</v>
      </c>
      <c r="B8">
        <v>2013</v>
      </c>
      <c r="C8" t="s">
        <v>126</v>
      </c>
      <c r="D8" t="s">
        <v>688</v>
      </c>
    </row>
    <row r="9" spans="1:4">
      <c r="A9" s="14">
        <v>43054.609050925923</v>
      </c>
      <c r="B9">
        <v>2014</v>
      </c>
      <c r="C9" t="s">
        <v>126</v>
      </c>
      <c r="D9" t="s">
        <v>688</v>
      </c>
    </row>
    <row r="10" spans="1:4">
      <c r="A10" s="14">
        <v>43054.609050925923</v>
      </c>
      <c r="B10">
        <v>2015</v>
      </c>
      <c r="C10" t="s">
        <v>126</v>
      </c>
      <c r="D10" t="s">
        <v>688</v>
      </c>
    </row>
    <row r="11" spans="1:4">
      <c r="A11" s="14">
        <v>43054.609050925923</v>
      </c>
      <c r="B11">
        <v>2016</v>
      </c>
      <c r="C11" t="s">
        <v>126</v>
      </c>
      <c r="D11" t="s">
        <v>688</v>
      </c>
    </row>
    <row r="12" spans="1:4">
      <c r="A12" s="14">
        <v>43054.609050925923</v>
      </c>
      <c r="B12">
        <v>2013</v>
      </c>
      <c r="C12" t="s">
        <v>134</v>
      </c>
      <c r="D12" t="s">
        <v>688</v>
      </c>
    </row>
    <row r="13" spans="1:4">
      <c r="A13" s="14">
        <v>43054.609050925923</v>
      </c>
      <c r="B13">
        <v>2014</v>
      </c>
      <c r="C13" t="s">
        <v>134</v>
      </c>
      <c r="D13" t="s">
        <v>688</v>
      </c>
    </row>
    <row r="14" spans="1:4">
      <c r="A14" s="14">
        <v>43054.609050925923</v>
      </c>
      <c r="B14">
        <v>2015</v>
      </c>
      <c r="C14" t="s">
        <v>134</v>
      </c>
      <c r="D14" t="s">
        <v>687</v>
      </c>
    </row>
    <row r="15" spans="1:4">
      <c r="A15" s="14">
        <v>43054.609050925923</v>
      </c>
      <c r="B15">
        <v>2016</v>
      </c>
      <c r="C15" t="s">
        <v>134</v>
      </c>
      <c r="D15" t="s">
        <v>688</v>
      </c>
    </row>
    <row r="16" spans="1:4">
      <c r="A16" s="14">
        <v>43054.609050925923</v>
      </c>
      <c r="B16">
        <v>2015</v>
      </c>
      <c r="C16" t="s">
        <v>147</v>
      </c>
      <c r="D16" t="s">
        <v>688</v>
      </c>
    </row>
    <row r="17" spans="1:4">
      <c r="A17" s="14">
        <v>43054.609050925923</v>
      </c>
      <c r="B17">
        <v>2016</v>
      </c>
      <c r="C17" t="s">
        <v>147</v>
      </c>
      <c r="D17" t="s">
        <v>688</v>
      </c>
    </row>
    <row r="18" spans="1:4">
      <c r="A18" s="14">
        <v>43054.609050925923</v>
      </c>
      <c r="B18">
        <v>2014</v>
      </c>
      <c r="C18" t="s">
        <v>147</v>
      </c>
      <c r="D18" t="s">
        <v>688</v>
      </c>
    </row>
    <row r="19" spans="1:4">
      <c r="A19" s="14">
        <v>43054.609050925923</v>
      </c>
      <c r="B19">
        <v>2013</v>
      </c>
      <c r="C19" t="s">
        <v>147</v>
      </c>
      <c r="D19" t="s">
        <v>688</v>
      </c>
    </row>
    <row r="20" spans="1:4">
      <c r="A20" s="14">
        <v>43054.609050925923</v>
      </c>
      <c r="B20">
        <v>2014</v>
      </c>
      <c r="C20" t="s">
        <v>155</v>
      </c>
      <c r="D20" t="s">
        <v>688</v>
      </c>
    </row>
    <row r="21" spans="1:4">
      <c r="A21" s="14">
        <v>43054.609050925923</v>
      </c>
      <c r="B21">
        <v>2015</v>
      </c>
      <c r="C21" t="s">
        <v>155</v>
      </c>
      <c r="D21" t="s">
        <v>688</v>
      </c>
    </row>
    <row r="22" spans="1:4">
      <c r="A22" s="14">
        <v>43054.609050925923</v>
      </c>
      <c r="B22">
        <v>2016</v>
      </c>
      <c r="C22" t="s">
        <v>155</v>
      </c>
      <c r="D22" t="s">
        <v>688</v>
      </c>
    </row>
    <row r="23" spans="1:4">
      <c r="A23" s="14">
        <v>43054.609050925923</v>
      </c>
      <c r="B23">
        <v>2013</v>
      </c>
      <c r="C23" t="s">
        <v>155</v>
      </c>
      <c r="D23" t="s">
        <v>688</v>
      </c>
    </row>
    <row r="24" spans="1:4">
      <c r="A24" s="14">
        <v>43054.609050925923</v>
      </c>
      <c r="B24">
        <v>2014</v>
      </c>
      <c r="C24" t="s">
        <v>162</v>
      </c>
      <c r="D24" t="s">
        <v>688</v>
      </c>
    </row>
    <row r="25" spans="1:4">
      <c r="A25" s="14">
        <v>43054.609050925923</v>
      </c>
      <c r="B25">
        <v>2015</v>
      </c>
      <c r="C25" t="s">
        <v>162</v>
      </c>
      <c r="D25" t="s">
        <v>688</v>
      </c>
    </row>
    <row r="26" spans="1:4">
      <c r="A26" s="14">
        <v>43054.609050925923</v>
      </c>
      <c r="B26">
        <v>2013</v>
      </c>
      <c r="C26" t="s">
        <v>162</v>
      </c>
      <c r="D26" t="s">
        <v>688</v>
      </c>
    </row>
    <row r="27" spans="1:4">
      <c r="A27" s="14">
        <v>43054.609050925923</v>
      </c>
      <c r="B27">
        <v>2016</v>
      </c>
      <c r="C27" t="s">
        <v>162</v>
      </c>
      <c r="D27" t="s">
        <v>688</v>
      </c>
    </row>
    <row r="28" spans="1:4">
      <c r="A28" s="14">
        <v>43054.609050925923</v>
      </c>
      <c r="B28">
        <v>2013</v>
      </c>
      <c r="C28" t="s">
        <v>172</v>
      </c>
      <c r="D28" t="s">
        <v>688</v>
      </c>
    </row>
    <row r="29" spans="1:4">
      <c r="A29" s="14">
        <v>43054.609050925923</v>
      </c>
      <c r="B29">
        <v>2014</v>
      </c>
      <c r="C29" t="s">
        <v>172</v>
      </c>
      <c r="D29" t="s">
        <v>688</v>
      </c>
    </row>
    <row r="30" spans="1:4">
      <c r="A30" s="14">
        <v>43054.609050925923</v>
      </c>
      <c r="B30">
        <v>2015</v>
      </c>
      <c r="C30" t="s">
        <v>172</v>
      </c>
      <c r="D30" t="s">
        <v>688</v>
      </c>
    </row>
    <row r="31" spans="1:4">
      <c r="A31" s="14">
        <v>43054.609050925923</v>
      </c>
      <c r="B31">
        <v>2016</v>
      </c>
      <c r="C31" t="s">
        <v>172</v>
      </c>
      <c r="D31" t="s">
        <v>688</v>
      </c>
    </row>
    <row r="32" spans="1:4">
      <c r="A32" s="14">
        <v>43054.609050925923</v>
      </c>
      <c r="B32">
        <v>2015</v>
      </c>
      <c r="C32" t="s">
        <v>180</v>
      </c>
      <c r="D32" t="s">
        <v>688</v>
      </c>
    </row>
    <row r="33" spans="1:4">
      <c r="A33" s="14">
        <v>43054.609050925923</v>
      </c>
      <c r="B33">
        <v>2016</v>
      </c>
      <c r="C33" t="s">
        <v>180</v>
      </c>
      <c r="D33" t="s">
        <v>688</v>
      </c>
    </row>
    <row r="34" spans="1:4">
      <c r="A34" s="14">
        <v>43054.609050925923</v>
      </c>
      <c r="B34">
        <v>2014</v>
      </c>
      <c r="C34" t="s">
        <v>180</v>
      </c>
      <c r="D34" t="s">
        <v>688</v>
      </c>
    </row>
    <row r="35" spans="1:4">
      <c r="A35" s="14">
        <v>43054.609050925923</v>
      </c>
      <c r="B35">
        <v>2013</v>
      </c>
      <c r="C35" t="s">
        <v>180</v>
      </c>
      <c r="D35" t="s">
        <v>688</v>
      </c>
    </row>
    <row r="36" spans="1:4">
      <c r="A36" s="14">
        <v>43054.609050925923</v>
      </c>
      <c r="B36">
        <v>2014</v>
      </c>
      <c r="C36" t="s">
        <v>192</v>
      </c>
      <c r="D36" t="s">
        <v>688</v>
      </c>
    </row>
    <row r="37" spans="1:4">
      <c r="A37" s="14">
        <v>43054.609050925923</v>
      </c>
      <c r="B37">
        <v>2015</v>
      </c>
      <c r="C37" t="s">
        <v>192</v>
      </c>
      <c r="D37" t="s">
        <v>688</v>
      </c>
    </row>
    <row r="38" spans="1:4">
      <c r="A38" s="14">
        <v>43054.609050925923</v>
      </c>
      <c r="B38">
        <v>2016</v>
      </c>
      <c r="C38" t="s">
        <v>192</v>
      </c>
      <c r="D38" t="s">
        <v>688</v>
      </c>
    </row>
    <row r="39" spans="1:4">
      <c r="A39" s="14">
        <v>43054.609050925923</v>
      </c>
      <c r="B39">
        <v>2013</v>
      </c>
      <c r="C39" t="s">
        <v>192</v>
      </c>
      <c r="D39" t="s">
        <v>688</v>
      </c>
    </row>
    <row r="40" spans="1:4">
      <c r="A40" s="14">
        <v>43054.609050925923</v>
      </c>
      <c r="B40">
        <v>2014</v>
      </c>
      <c r="C40" t="s">
        <v>199</v>
      </c>
      <c r="D40" t="s">
        <v>688</v>
      </c>
    </row>
    <row r="41" spans="1:4">
      <c r="A41" s="14">
        <v>43054.609050925923</v>
      </c>
      <c r="B41">
        <v>2015</v>
      </c>
      <c r="C41" t="s">
        <v>199</v>
      </c>
      <c r="D41" t="s">
        <v>688</v>
      </c>
    </row>
    <row r="42" spans="1:4">
      <c r="A42" s="14">
        <v>43054.609050925923</v>
      </c>
      <c r="B42">
        <v>2013</v>
      </c>
      <c r="C42" t="s">
        <v>199</v>
      </c>
      <c r="D42" t="s">
        <v>688</v>
      </c>
    </row>
    <row r="43" spans="1:4">
      <c r="A43" s="14">
        <v>43054.609050925923</v>
      </c>
      <c r="B43">
        <v>2016</v>
      </c>
      <c r="C43" t="s">
        <v>199</v>
      </c>
      <c r="D43" t="s">
        <v>688</v>
      </c>
    </row>
    <row r="44" spans="1:4">
      <c r="A44" s="14">
        <v>43054.609050925923</v>
      </c>
      <c r="B44">
        <v>2013</v>
      </c>
      <c r="C44" t="s">
        <v>205</v>
      </c>
    </row>
    <row r="45" spans="1:4">
      <c r="A45" s="14">
        <v>43054.609050925923</v>
      </c>
      <c r="B45">
        <v>2014</v>
      </c>
      <c r="C45" t="s">
        <v>205</v>
      </c>
      <c r="D45" t="s">
        <v>688</v>
      </c>
    </row>
    <row r="46" spans="1:4">
      <c r="A46" s="14">
        <v>43054.609050925923</v>
      </c>
      <c r="B46">
        <v>2015</v>
      </c>
      <c r="C46" t="s">
        <v>205</v>
      </c>
    </row>
    <row r="47" spans="1:4">
      <c r="A47" s="14">
        <v>43054.609050925923</v>
      </c>
      <c r="B47">
        <v>2016</v>
      </c>
      <c r="C47" t="s">
        <v>205</v>
      </c>
      <c r="D47" t="s">
        <v>688</v>
      </c>
    </row>
    <row r="48" spans="1:4">
      <c r="A48" s="14">
        <v>43054.609050925923</v>
      </c>
      <c r="B48">
        <v>2013</v>
      </c>
      <c r="C48" t="s">
        <v>215</v>
      </c>
      <c r="D48" t="s">
        <v>688</v>
      </c>
    </row>
    <row r="49" spans="1:4">
      <c r="A49" s="14">
        <v>43054.609050925923</v>
      </c>
      <c r="B49">
        <v>2014</v>
      </c>
      <c r="C49" t="s">
        <v>215</v>
      </c>
      <c r="D49" t="s">
        <v>688</v>
      </c>
    </row>
    <row r="50" spans="1:4">
      <c r="A50" s="14">
        <v>43054.609050925923</v>
      </c>
      <c r="B50">
        <v>2015</v>
      </c>
      <c r="C50" t="s">
        <v>215</v>
      </c>
      <c r="D50" t="s">
        <v>688</v>
      </c>
    </row>
    <row r="51" spans="1:4">
      <c r="A51" s="14">
        <v>43054.609050925923</v>
      </c>
      <c r="B51">
        <v>2016</v>
      </c>
      <c r="C51" t="s">
        <v>215</v>
      </c>
      <c r="D51" t="s">
        <v>688</v>
      </c>
    </row>
    <row r="52" spans="1:4">
      <c r="A52" s="14">
        <v>43054.609050925923</v>
      </c>
      <c r="B52">
        <v>2014</v>
      </c>
      <c r="C52" t="s">
        <v>223</v>
      </c>
      <c r="D52" t="s">
        <v>688</v>
      </c>
    </row>
    <row r="53" spans="1:4">
      <c r="A53" s="14">
        <v>43054.609050925923</v>
      </c>
      <c r="B53">
        <v>2015</v>
      </c>
      <c r="C53" t="s">
        <v>223</v>
      </c>
      <c r="D53" t="s">
        <v>688</v>
      </c>
    </row>
    <row r="54" spans="1:4">
      <c r="A54" s="14">
        <v>43054.609050925923</v>
      </c>
      <c r="B54">
        <v>2013</v>
      </c>
      <c r="C54" t="s">
        <v>223</v>
      </c>
      <c r="D54" t="s">
        <v>688</v>
      </c>
    </row>
    <row r="55" spans="1:4">
      <c r="A55" s="14">
        <v>43054.609050925923</v>
      </c>
      <c r="B55">
        <v>2016</v>
      </c>
      <c r="C55" t="s">
        <v>223</v>
      </c>
      <c r="D55" t="s">
        <v>688</v>
      </c>
    </row>
    <row r="56" spans="1:4">
      <c r="A56" s="14">
        <v>43054.609050925923</v>
      </c>
      <c r="B56">
        <v>2013</v>
      </c>
      <c r="C56" t="s">
        <v>232</v>
      </c>
      <c r="D56" t="s">
        <v>688</v>
      </c>
    </row>
    <row r="57" spans="1:4">
      <c r="A57" s="14">
        <v>43054.609050925923</v>
      </c>
      <c r="B57">
        <v>2014</v>
      </c>
      <c r="C57" t="s">
        <v>232</v>
      </c>
      <c r="D57" t="s">
        <v>687</v>
      </c>
    </row>
    <row r="58" spans="1:4">
      <c r="A58" s="14">
        <v>43054.609050925923</v>
      </c>
      <c r="B58">
        <v>2015</v>
      </c>
      <c r="C58" t="s">
        <v>232</v>
      </c>
      <c r="D58" t="s">
        <v>688</v>
      </c>
    </row>
    <row r="59" spans="1:4">
      <c r="A59" s="14">
        <v>43054.609050925923</v>
      </c>
      <c r="B59">
        <v>2016</v>
      </c>
      <c r="C59" t="s">
        <v>232</v>
      </c>
      <c r="D59" t="s">
        <v>688</v>
      </c>
    </row>
    <row r="60" spans="1:4">
      <c r="A60" s="14">
        <v>43054.609050925923</v>
      </c>
      <c r="B60">
        <v>2015</v>
      </c>
      <c r="C60" t="s">
        <v>239</v>
      </c>
      <c r="D60" t="s">
        <v>688</v>
      </c>
    </row>
    <row r="61" spans="1:4">
      <c r="A61" s="14">
        <v>43054.609050925923</v>
      </c>
      <c r="B61">
        <v>2014</v>
      </c>
      <c r="C61" t="s">
        <v>239</v>
      </c>
      <c r="D61" t="s">
        <v>688</v>
      </c>
    </row>
    <row r="62" spans="1:4">
      <c r="A62" s="14">
        <v>43054.609050925923</v>
      </c>
      <c r="B62">
        <v>2016</v>
      </c>
      <c r="C62" t="s">
        <v>239</v>
      </c>
      <c r="D62" t="s">
        <v>687</v>
      </c>
    </row>
    <row r="63" spans="1:4">
      <c r="A63" s="14">
        <v>43054.609050925923</v>
      </c>
      <c r="B63">
        <v>2013</v>
      </c>
      <c r="C63" t="s">
        <v>239</v>
      </c>
      <c r="D63" t="s">
        <v>688</v>
      </c>
    </row>
    <row r="64" spans="1:4">
      <c r="A64" s="14">
        <v>43054.609050925923</v>
      </c>
      <c r="B64">
        <v>2013</v>
      </c>
      <c r="C64" t="s">
        <v>248</v>
      </c>
      <c r="D64" t="s">
        <v>688</v>
      </c>
    </row>
    <row r="65" spans="1:4">
      <c r="A65" s="14">
        <v>43054.609050925923</v>
      </c>
      <c r="B65">
        <v>2014</v>
      </c>
      <c r="C65" t="s">
        <v>248</v>
      </c>
      <c r="D65" t="s">
        <v>688</v>
      </c>
    </row>
    <row r="66" spans="1:4">
      <c r="A66" s="14">
        <v>43054.609050925923</v>
      </c>
      <c r="B66">
        <v>2015</v>
      </c>
      <c r="C66" t="s">
        <v>248</v>
      </c>
      <c r="D66" t="s">
        <v>688</v>
      </c>
    </row>
    <row r="67" spans="1:4">
      <c r="A67" s="14">
        <v>43054.609050925923</v>
      </c>
      <c r="B67">
        <v>2016</v>
      </c>
      <c r="C67" t="s">
        <v>248</v>
      </c>
      <c r="D67" t="s">
        <v>688</v>
      </c>
    </row>
    <row r="68" spans="1:4">
      <c r="A68" s="14">
        <v>43054.609050925923</v>
      </c>
      <c r="B68">
        <v>2014</v>
      </c>
      <c r="C68" t="s">
        <v>254</v>
      </c>
      <c r="D68" t="s">
        <v>688</v>
      </c>
    </row>
    <row r="69" spans="1:4">
      <c r="A69" s="14">
        <v>43054.609050925923</v>
      </c>
      <c r="B69">
        <v>2015</v>
      </c>
      <c r="C69" t="s">
        <v>254</v>
      </c>
      <c r="D69" t="s">
        <v>688</v>
      </c>
    </row>
    <row r="70" spans="1:4">
      <c r="A70" s="14">
        <v>43054.609050925923</v>
      </c>
      <c r="B70">
        <v>2013</v>
      </c>
      <c r="C70" t="s">
        <v>254</v>
      </c>
      <c r="D70" t="s">
        <v>688</v>
      </c>
    </row>
    <row r="71" spans="1:4">
      <c r="A71" s="14">
        <v>43054.609050925923</v>
      </c>
      <c r="B71">
        <v>2016</v>
      </c>
      <c r="C71" t="s">
        <v>254</v>
      </c>
      <c r="D71" t="s">
        <v>688</v>
      </c>
    </row>
    <row r="72" spans="1:4">
      <c r="A72" s="14">
        <v>43054.609050925923</v>
      </c>
      <c r="B72">
        <v>2013</v>
      </c>
      <c r="C72" t="s">
        <v>263</v>
      </c>
      <c r="D72" t="s">
        <v>688</v>
      </c>
    </row>
    <row r="73" spans="1:4">
      <c r="A73" s="14">
        <v>43054.609050925923</v>
      </c>
      <c r="B73">
        <v>2014</v>
      </c>
      <c r="C73" t="s">
        <v>263</v>
      </c>
      <c r="D73" t="s">
        <v>688</v>
      </c>
    </row>
    <row r="74" spans="1:4">
      <c r="A74" s="14">
        <v>43054.609050925923</v>
      </c>
      <c r="B74">
        <v>2015</v>
      </c>
      <c r="C74" t="s">
        <v>263</v>
      </c>
      <c r="D74" t="s">
        <v>688</v>
      </c>
    </row>
    <row r="75" spans="1:4">
      <c r="A75" s="14">
        <v>43054.609050925923</v>
      </c>
      <c r="B75">
        <v>2016</v>
      </c>
      <c r="C75" t="s">
        <v>263</v>
      </c>
      <c r="D75" t="s">
        <v>688</v>
      </c>
    </row>
    <row r="76" spans="1:4">
      <c r="A76" s="14">
        <v>43054.609050925923</v>
      </c>
      <c r="B76">
        <v>2013</v>
      </c>
      <c r="C76" t="s">
        <v>272</v>
      </c>
      <c r="D76" t="s">
        <v>688</v>
      </c>
    </row>
    <row r="77" spans="1:4">
      <c r="A77" s="14">
        <v>43054.609050925923</v>
      </c>
      <c r="B77">
        <v>2014</v>
      </c>
      <c r="C77" t="s">
        <v>272</v>
      </c>
      <c r="D77" t="s">
        <v>688</v>
      </c>
    </row>
    <row r="78" spans="1:4">
      <c r="A78" s="14">
        <v>43054.609050925923</v>
      </c>
      <c r="B78">
        <v>2015</v>
      </c>
      <c r="C78" t="s">
        <v>272</v>
      </c>
      <c r="D78" t="s">
        <v>688</v>
      </c>
    </row>
    <row r="79" spans="1:4">
      <c r="A79" s="14">
        <v>43054.609050925923</v>
      </c>
      <c r="B79">
        <v>2016</v>
      </c>
      <c r="C79" t="s">
        <v>272</v>
      </c>
      <c r="D79" t="s">
        <v>688</v>
      </c>
    </row>
    <row r="80" spans="1:4">
      <c r="A80" s="14">
        <v>43054.609050925923</v>
      </c>
      <c r="B80">
        <v>2014</v>
      </c>
      <c r="C80" t="s">
        <v>280</v>
      </c>
      <c r="D80" t="s">
        <v>688</v>
      </c>
    </row>
    <row r="81" spans="1:4">
      <c r="A81" s="14">
        <v>43054.609050925923</v>
      </c>
      <c r="B81">
        <v>2015</v>
      </c>
      <c r="C81" t="s">
        <v>280</v>
      </c>
      <c r="D81" t="s">
        <v>688</v>
      </c>
    </row>
    <row r="82" spans="1:4">
      <c r="A82" s="14">
        <v>43054.609050925923</v>
      </c>
      <c r="B82">
        <v>2013</v>
      </c>
      <c r="C82" t="s">
        <v>280</v>
      </c>
      <c r="D82" t="s">
        <v>687</v>
      </c>
    </row>
    <row r="83" spans="1:4">
      <c r="A83" s="14">
        <v>43054.609050925923</v>
      </c>
      <c r="B83">
        <v>2016</v>
      </c>
      <c r="C83" t="s">
        <v>280</v>
      </c>
    </row>
    <row r="84" spans="1:4">
      <c r="A84" s="14">
        <v>43054.609050925923</v>
      </c>
      <c r="B84">
        <v>2014</v>
      </c>
      <c r="C84" t="s">
        <v>285</v>
      </c>
      <c r="D84" t="s">
        <v>688</v>
      </c>
    </row>
    <row r="85" spans="1:4">
      <c r="A85" s="14">
        <v>43054.609050925923</v>
      </c>
      <c r="B85">
        <v>2015</v>
      </c>
      <c r="C85" t="s">
        <v>285</v>
      </c>
      <c r="D85" t="s">
        <v>688</v>
      </c>
    </row>
    <row r="86" spans="1:4">
      <c r="A86" s="14">
        <v>43054.609050925923</v>
      </c>
      <c r="B86">
        <v>2013</v>
      </c>
      <c r="C86" t="s">
        <v>285</v>
      </c>
      <c r="D86" t="s">
        <v>688</v>
      </c>
    </row>
    <row r="87" spans="1:4">
      <c r="A87" s="14">
        <v>43054.609050925923</v>
      </c>
      <c r="B87">
        <v>2016</v>
      </c>
      <c r="C87" t="s">
        <v>285</v>
      </c>
      <c r="D87" t="s">
        <v>688</v>
      </c>
    </row>
    <row r="88" spans="1:4">
      <c r="A88" s="14">
        <v>43054.609050925923</v>
      </c>
      <c r="B88">
        <v>2013</v>
      </c>
      <c r="C88" t="s">
        <v>291</v>
      </c>
      <c r="D88" t="s">
        <v>688</v>
      </c>
    </row>
    <row r="89" spans="1:4">
      <c r="A89" s="14">
        <v>43054.609050925923</v>
      </c>
      <c r="B89">
        <v>2014</v>
      </c>
      <c r="C89" t="s">
        <v>291</v>
      </c>
      <c r="D89" t="s">
        <v>688</v>
      </c>
    </row>
    <row r="90" spans="1:4">
      <c r="A90" s="14">
        <v>43054.609050925923</v>
      </c>
      <c r="B90">
        <v>2015</v>
      </c>
      <c r="C90" t="s">
        <v>291</v>
      </c>
      <c r="D90" t="s">
        <v>688</v>
      </c>
    </row>
    <row r="91" spans="1:4">
      <c r="A91" s="14">
        <v>43054.609050925923</v>
      </c>
      <c r="B91">
        <v>2016</v>
      </c>
      <c r="C91" t="s">
        <v>291</v>
      </c>
      <c r="D91" t="s">
        <v>688</v>
      </c>
    </row>
    <row r="92" spans="1:4">
      <c r="A92" s="14">
        <v>43054.609050925923</v>
      </c>
      <c r="B92">
        <v>2013</v>
      </c>
      <c r="C92" t="s">
        <v>300</v>
      </c>
      <c r="D92" t="s">
        <v>688</v>
      </c>
    </row>
    <row r="93" spans="1:4">
      <c r="A93" s="14">
        <v>43054.609050925923</v>
      </c>
      <c r="B93">
        <v>2016</v>
      </c>
      <c r="C93" t="s">
        <v>300</v>
      </c>
      <c r="D93" t="s">
        <v>688</v>
      </c>
    </row>
    <row r="94" spans="1:4">
      <c r="A94" s="14">
        <v>43054.609050925923</v>
      </c>
      <c r="B94">
        <v>2014</v>
      </c>
      <c r="C94" t="s">
        <v>300</v>
      </c>
      <c r="D94" t="s">
        <v>688</v>
      </c>
    </row>
    <row r="95" spans="1:4">
      <c r="A95" s="14">
        <v>43054.609050925923</v>
      </c>
      <c r="B95">
        <v>2015</v>
      </c>
      <c r="C95" t="s">
        <v>300</v>
      </c>
      <c r="D95" t="s">
        <v>688</v>
      </c>
    </row>
    <row r="96" spans="1:4">
      <c r="A96" s="14">
        <v>43054.609050925923</v>
      </c>
      <c r="B96">
        <v>2013</v>
      </c>
      <c r="C96" t="s">
        <v>311</v>
      </c>
      <c r="D96" t="s">
        <v>688</v>
      </c>
    </row>
    <row r="97" spans="1:4">
      <c r="A97" s="14">
        <v>43054.609050925923</v>
      </c>
      <c r="B97">
        <v>2014</v>
      </c>
      <c r="C97" t="s">
        <v>311</v>
      </c>
      <c r="D97" t="s">
        <v>688</v>
      </c>
    </row>
    <row r="98" spans="1:4">
      <c r="A98" s="14">
        <v>43054.609050925923</v>
      </c>
      <c r="B98">
        <v>2015</v>
      </c>
      <c r="C98" t="s">
        <v>311</v>
      </c>
      <c r="D98" t="s">
        <v>688</v>
      </c>
    </row>
    <row r="99" spans="1:4">
      <c r="A99" s="14">
        <v>43054.609050925923</v>
      </c>
      <c r="B99">
        <v>2016</v>
      </c>
      <c r="C99" t="s">
        <v>311</v>
      </c>
      <c r="D99" t="s">
        <v>688</v>
      </c>
    </row>
    <row r="100" spans="1:4">
      <c r="A100" s="14">
        <v>43054.609050925923</v>
      </c>
      <c r="B100">
        <v>2014</v>
      </c>
      <c r="C100" t="s">
        <v>318</v>
      </c>
      <c r="D100" t="s">
        <v>688</v>
      </c>
    </row>
    <row r="101" spans="1:4">
      <c r="A101" s="14">
        <v>43054.609050925923</v>
      </c>
      <c r="B101">
        <v>2015</v>
      </c>
      <c r="C101" t="s">
        <v>318</v>
      </c>
      <c r="D101" t="s">
        <v>688</v>
      </c>
    </row>
    <row r="102" spans="1:4">
      <c r="A102" s="14">
        <v>43054.609050925923</v>
      </c>
      <c r="B102">
        <v>2013</v>
      </c>
      <c r="C102" t="s">
        <v>318</v>
      </c>
      <c r="D102" t="s">
        <v>688</v>
      </c>
    </row>
    <row r="103" spans="1:4">
      <c r="A103" s="14">
        <v>43054.609050925923</v>
      </c>
      <c r="B103">
        <v>2016</v>
      </c>
      <c r="C103" t="s">
        <v>318</v>
      </c>
      <c r="D103" t="s">
        <v>688</v>
      </c>
    </row>
    <row r="104" spans="1:4">
      <c r="A104" s="14">
        <v>43054.609050925923</v>
      </c>
      <c r="B104">
        <v>2013</v>
      </c>
      <c r="C104" t="s">
        <v>327</v>
      </c>
      <c r="D104" t="s">
        <v>688</v>
      </c>
    </row>
    <row r="105" spans="1:4">
      <c r="A105" s="14">
        <v>43054.609050925923</v>
      </c>
      <c r="B105">
        <v>2014</v>
      </c>
      <c r="C105" t="s">
        <v>327</v>
      </c>
      <c r="D105" t="s">
        <v>688</v>
      </c>
    </row>
    <row r="106" spans="1:4">
      <c r="A106" s="14">
        <v>43054.609050925923</v>
      </c>
      <c r="B106">
        <v>2015</v>
      </c>
      <c r="C106" t="s">
        <v>327</v>
      </c>
      <c r="D106" t="s">
        <v>688</v>
      </c>
    </row>
    <row r="107" spans="1:4">
      <c r="A107" s="14">
        <v>43054.609050925923</v>
      </c>
      <c r="B107">
        <v>2016</v>
      </c>
      <c r="C107" t="s">
        <v>327</v>
      </c>
      <c r="D107" t="s">
        <v>688</v>
      </c>
    </row>
    <row r="108" spans="1:4">
      <c r="A108" s="14">
        <v>43054.609050925923</v>
      </c>
      <c r="B108">
        <v>2013</v>
      </c>
      <c r="C108" t="s">
        <v>336</v>
      </c>
      <c r="D108" t="s">
        <v>687</v>
      </c>
    </row>
    <row r="109" spans="1:4">
      <c r="A109" s="14">
        <v>43054.609050925923</v>
      </c>
      <c r="B109">
        <v>2016</v>
      </c>
      <c r="C109" t="s">
        <v>336</v>
      </c>
      <c r="D109" t="s">
        <v>688</v>
      </c>
    </row>
    <row r="110" spans="1:4">
      <c r="A110" s="14">
        <v>43054.609050925923</v>
      </c>
      <c r="B110">
        <v>2014</v>
      </c>
      <c r="C110" t="s">
        <v>336</v>
      </c>
      <c r="D110" t="s">
        <v>688</v>
      </c>
    </row>
    <row r="111" spans="1:4">
      <c r="A111" s="14">
        <v>43054.609050925923</v>
      </c>
      <c r="B111">
        <v>2015</v>
      </c>
      <c r="C111" t="s">
        <v>336</v>
      </c>
      <c r="D111" t="s">
        <v>688</v>
      </c>
    </row>
    <row r="112" spans="1:4">
      <c r="A112" s="14">
        <v>43054.609050925923</v>
      </c>
      <c r="B112">
        <v>2013</v>
      </c>
      <c r="C112" t="s">
        <v>349</v>
      </c>
      <c r="D112" t="s">
        <v>688</v>
      </c>
    </row>
    <row r="113" spans="1:4">
      <c r="A113" s="14">
        <v>43054.609050925923</v>
      </c>
      <c r="B113">
        <v>2014</v>
      </c>
      <c r="C113" t="s">
        <v>349</v>
      </c>
      <c r="D113" t="s">
        <v>688</v>
      </c>
    </row>
    <row r="114" spans="1:4">
      <c r="A114" s="14">
        <v>43054.609050925923</v>
      </c>
      <c r="B114">
        <v>2015</v>
      </c>
      <c r="C114" t="s">
        <v>349</v>
      </c>
      <c r="D114" t="s">
        <v>688</v>
      </c>
    </row>
    <row r="115" spans="1:4">
      <c r="A115" s="14">
        <v>43054.609050925923</v>
      </c>
      <c r="B115">
        <v>2016</v>
      </c>
      <c r="C115" t="s">
        <v>349</v>
      </c>
      <c r="D115" t="s">
        <v>688</v>
      </c>
    </row>
    <row r="116" spans="1:4">
      <c r="A116" s="14">
        <v>43054.609050925923</v>
      </c>
      <c r="B116">
        <v>2013</v>
      </c>
      <c r="C116" t="s">
        <v>359</v>
      </c>
      <c r="D116" t="s">
        <v>688</v>
      </c>
    </row>
    <row r="117" spans="1:4">
      <c r="A117" s="14">
        <v>43054.609050925923</v>
      </c>
      <c r="B117">
        <v>2014</v>
      </c>
      <c r="C117" t="s">
        <v>359</v>
      </c>
      <c r="D117" t="s">
        <v>688</v>
      </c>
    </row>
    <row r="118" spans="1:4">
      <c r="A118" s="14">
        <v>43054.609050925923</v>
      </c>
      <c r="B118">
        <v>2015</v>
      </c>
      <c r="C118" t="s">
        <v>359</v>
      </c>
      <c r="D118" t="s">
        <v>688</v>
      </c>
    </row>
    <row r="119" spans="1:4">
      <c r="A119" s="14">
        <v>43054.609050925923</v>
      </c>
      <c r="B119">
        <v>2016</v>
      </c>
      <c r="C119" t="s">
        <v>359</v>
      </c>
      <c r="D119" t="s">
        <v>688</v>
      </c>
    </row>
    <row r="120" spans="1:4">
      <c r="A120" s="14">
        <v>43054.609050925923</v>
      </c>
      <c r="B120">
        <v>2016</v>
      </c>
      <c r="C120" t="s">
        <v>368</v>
      </c>
      <c r="D120" t="s">
        <v>688</v>
      </c>
    </row>
    <row r="121" spans="1:4">
      <c r="A121" s="14">
        <v>43054.609050925923</v>
      </c>
      <c r="B121">
        <v>2013</v>
      </c>
      <c r="C121" t="s">
        <v>368</v>
      </c>
      <c r="D121" t="s">
        <v>688</v>
      </c>
    </row>
    <row r="122" spans="1:4">
      <c r="A122" s="14">
        <v>43054.609050925923</v>
      </c>
      <c r="B122">
        <v>2014</v>
      </c>
      <c r="C122" t="s">
        <v>368</v>
      </c>
      <c r="D122" t="s">
        <v>688</v>
      </c>
    </row>
    <row r="123" spans="1:4">
      <c r="A123" s="14">
        <v>43054.609050925923</v>
      </c>
      <c r="B123">
        <v>2015</v>
      </c>
      <c r="C123" t="s">
        <v>368</v>
      </c>
      <c r="D123" t="s">
        <v>688</v>
      </c>
    </row>
    <row r="124" spans="1:4">
      <c r="A124" s="14">
        <v>43054.609050925923</v>
      </c>
      <c r="B124">
        <v>2014</v>
      </c>
      <c r="C124" t="s">
        <v>380</v>
      </c>
      <c r="D124" t="s">
        <v>688</v>
      </c>
    </row>
    <row r="125" spans="1:4">
      <c r="A125" s="14">
        <v>43054.609050925923</v>
      </c>
      <c r="B125">
        <v>2015</v>
      </c>
      <c r="C125" t="s">
        <v>380</v>
      </c>
      <c r="D125" t="s">
        <v>688</v>
      </c>
    </row>
    <row r="126" spans="1:4">
      <c r="A126" s="14">
        <v>43054.609050925923</v>
      </c>
      <c r="B126">
        <v>2013</v>
      </c>
      <c r="C126" t="s">
        <v>380</v>
      </c>
      <c r="D126" t="s">
        <v>688</v>
      </c>
    </row>
    <row r="127" spans="1:4">
      <c r="A127" s="14">
        <v>43054.609050925923</v>
      </c>
      <c r="B127">
        <v>2016</v>
      </c>
      <c r="C127" t="s">
        <v>380</v>
      </c>
      <c r="D127" t="s">
        <v>688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G8"/>
  <sheetViews>
    <sheetView workbookViewId="0"/>
  </sheetViews>
  <sheetFormatPr defaultRowHeight="15"/>
  <sheetData>
    <row r="1" spans="1:33">
      <c r="A1">
        <v>3.2</v>
      </c>
      <c r="B1" t="s">
        <v>4867</v>
      </c>
    </row>
    <row r="2" spans="1:33">
      <c r="A2" s="10" t="str">
        <f>HYPERLINK("#'Contents'!B24",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43054.605937499997</v>
      </c>
    </row>
    <row r="5" spans="1:33">
      <c r="A5">
        <v>2013</v>
      </c>
      <c r="B5" s="14">
        <v>43054.605937499997</v>
      </c>
      <c r="H5">
        <v>10.401</v>
      </c>
      <c r="K5">
        <v>972.44</v>
      </c>
      <c r="O5">
        <v>11.047000000000001</v>
      </c>
      <c r="R5">
        <v>17.14</v>
      </c>
      <c r="S5">
        <v>1422.9079999999999</v>
      </c>
      <c r="AE5">
        <v>139.65299999999999</v>
      </c>
      <c r="AG5">
        <v>2061.3609999999999</v>
      </c>
    </row>
    <row r="6" spans="1:33">
      <c r="A6">
        <v>2014</v>
      </c>
      <c r="B6" s="14">
        <v>43054.605937499997</v>
      </c>
      <c r="H6">
        <v>9.718</v>
      </c>
      <c r="K6">
        <v>588.92999999999995</v>
      </c>
      <c r="M6">
        <v>58.244999999999997</v>
      </c>
      <c r="O6">
        <v>12.733999999999998</v>
      </c>
      <c r="R6">
        <v>10.533999999999999</v>
      </c>
      <c r="S6">
        <v>1090.6400000000001</v>
      </c>
      <c r="AE6">
        <v>134.25899999999999</v>
      </c>
      <c r="AG6">
        <v>1996.13</v>
      </c>
    </row>
    <row r="7" spans="1:33">
      <c r="A7">
        <v>2015</v>
      </c>
      <c r="B7" s="14">
        <v>43054.605937499997</v>
      </c>
      <c r="K7">
        <v>607.37</v>
      </c>
      <c r="M7">
        <v>44.335000000000001</v>
      </c>
      <c r="O7">
        <v>22.137</v>
      </c>
      <c r="R7">
        <v>15.949</v>
      </c>
      <c r="S7">
        <v>1158.817</v>
      </c>
      <c r="AE7">
        <v>144.19600000000003</v>
      </c>
      <c r="AG7">
        <v>2017.3980000000001</v>
      </c>
    </row>
    <row r="8" spans="1:33">
      <c r="A8">
        <v>2016</v>
      </c>
      <c r="B8" s="14">
        <v>43054.605937499997</v>
      </c>
      <c r="H8">
        <v>1.6280000000000001</v>
      </c>
      <c r="K8">
        <v>619.83899999999994</v>
      </c>
      <c r="M8">
        <v>35.561</v>
      </c>
      <c r="O8">
        <v>10.600999999999999</v>
      </c>
      <c r="R8">
        <v>8.302999999999999</v>
      </c>
      <c r="S8">
        <v>1114.1600000000001</v>
      </c>
      <c r="AE8">
        <v>142.38</v>
      </c>
      <c r="AG8">
        <v>2022.8030000000001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H54"/>
  <sheetViews>
    <sheetView workbookViewId="0">
      <selection activeCell="A2" sqref="A2"/>
    </sheetView>
  </sheetViews>
  <sheetFormatPr defaultRowHeight="15"/>
  <sheetData>
    <row r="1" spans="1:34">
      <c r="A1">
        <v>3.2</v>
      </c>
      <c r="B1" t="s">
        <v>4868</v>
      </c>
    </row>
    <row r="2" spans="1:34">
      <c r="A2" s="10" t="str">
        <f>HYPERLINK("#'Contents'!B25", "Back to Contents")</f>
        <v>Back to Contents</v>
      </c>
    </row>
    <row r="3" spans="1:34">
      <c r="A3" t="s">
        <v>109</v>
      </c>
      <c r="B3" t="s">
        <v>108</v>
      </c>
      <c r="C3" t="s">
        <v>1085</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s="14">
        <v>43054.605949074074</v>
      </c>
    </row>
    <row r="5" spans="1:34">
      <c r="A5" s="14">
        <v>43054.605949074074</v>
      </c>
      <c r="B5">
        <v>2013</v>
      </c>
      <c r="C5">
        <v>20</v>
      </c>
      <c r="I5">
        <v>10401</v>
      </c>
      <c r="L5">
        <v>275353</v>
      </c>
      <c r="P5">
        <v>1965</v>
      </c>
      <c r="S5">
        <v>17140</v>
      </c>
      <c r="T5">
        <v>246937</v>
      </c>
      <c r="AF5">
        <v>88253</v>
      </c>
      <c r="AH5">
        <v>1594253</v>
      </c>
    </row>
    <row r="6" spans="1:34">
      <c r="A6" s="14">
        <v>43054.605949074074</v>
      </c>
      <c r="B6">
        <v>2013</v>
      </c>
      <c r="C6">
        <v>24</v>
      </c>
      <c r="AH6">
        <v>6780</v>
      </c>
    </row>
    <row r="7" spans="1:34">
      <c r="A7" s="14">
        <v>43054.605949074074</v>
      </c>
      <c r="B7">
        <v>2013</v>
      </c>
      <c r="C7">
        <v>25</v>
      </c>
      <c r="T7">
        <v>13958</v>
      </c>
      <c r="AH7">
        <v>12561</v>
      </c>
    </row>
    <row r="8" spans="1:34">
      <c r="A8" s="14">
        <v>43054.605949074074</v>
      </c>
      <c r="B8">
        <v>2013</v>
      </c>
      <c r="C8">
        <v>27</v>
      </c>
      <c r="T8">
        <v>11197</v>
      </c>
    </row>
    <row r="9" spans="1:34">
      <c r="A9" s="14">
        <v>43054.605949074074</v>
      </c>
      <c r="B9">
        <v>2013</v>
      </c>
      <c r="C9">
        <v>28</v>
      </c>
      <c r="T9">
        <v>4939</v>
      </c>
    </row>
    <row r="10" spans="1:34">
      <c r="A10" s="14">
        <v>43054.605949074074</v>
      </c>
      <c r="B10">
        <v>2013</v>
      </c>
      <c r="C10">
        <v>30</v>
      </c>
      <c r="T10">
        <v>22676</v>
      </c>
      <c r="AF10">
        <v>16968</v>
      </c>
    </row>
    <row r="11" spans="1:34">
      <c r="A11" s="14">
        <v>43054.605949074074</v>
      </c>
      <c r="B11">
        <v>2013</v>
      </c>
      <c r="C11">
        <v>31</v>
      </c>
      <c r="L11">
        <v>309748</v>
      </c>
      <c r="T11">
        <v>15946</v>
      </c>
      <c r="AF11">
        <v>12628</v>
      </c>
      <c r="AH11">
        <v>2565</v>
      </c>
    </row>
    <row r="12" spans="1:34">
      <c r="A12" s="14">
        <v>43054.605949074074</v>
      </c>
      <c r="B12">
        <v>2013</v>
      </c>
      <c r="C12">
        <v>32</v>
      </c>
      <c r="P12">
        <v>9082</v>
      </c>
      <c r="T12">
        <v>974452</v>
      </c>
      <c r="AF12">
        <v>21804</v>
      </c>
      <c r="AH12">
        <v>317465</v>
      </c>
    </row>
    <row r="13" spans="1:34">
      <c r="A13" s="14">
        <v>43054.605949074074</v>
      </c>
      <c r="B13">
        <v>2013</v>
      </c>
      <c r="C13">
        <v>33</v>
      </c>
      <c r="L13">
        <v>309748</v>
      </c>
    </row>
    <row r="14" spans="1:34">
      <c r="A14" s="14">
        <v>43054.605949074074</v>
      </c>
      <c r="B14">
        <v>2013</v>
      </c>
      <c r="C14">
        <v>35</v>
      </c>
      <c r="AH14">
        <v>2908</v>
      </c>
    </row>
    <row r="15" spans="1:34">
      <c r="A15" s="14">
        <v>43054.605949074074</v>
      </c>
      <c r="B15">
        <v>2013</v>
      </c>
      <c r="C15">
        <v>36</v>
      </c>
      <c r="L15">
        <v>66480</v>
      </c>
      <c r="T15">
        <v>91659</v>
      </c>
      <c r="AH15">
        <v>120587</v>
      </c>
    </row>
    <row r="16" spans="1:34">
      <c r="A16" s="14">
        <v>43054.605949074074</v>
      </c>
      <c r="B16">
        <v>2013</v>
      </c>
      <c r="C16">
        <v>42</v>
      </c>
      <c r="L16">
        <v>11111</v>
      </c>
      <c r="T16">
        <v>41144</v>
      </c>
      <c r="AH16">
        <v>4242</v>
      </c>
    </row>
    <row r="17" spans="1:34">
      <c r="A17" s="14">
        <v>43054.605949074074</v>
      </c>
      <c r="B17">
        <v>2014</v>
      </c>
      <c r="C17">
        <v>20</v>
      </c>
      <c r="I17">
        <v>9718</v>
      </c>
      <c r="L17">
        <v>239639</v>
      </c>
      <c r="N17">
        <v>58245</v>
      </c>
      <c r="P17">
        <v>1818</v>
      </c>
      <c r="S17">
        <v>9745</v>
      </c>
      <c r="T17">
        <v>253937</v>
      </c>
      <c r="AF17">
        <v>85100</v>
      </c>
      <c r="AH17">
        <v>1512910</v>
      </c>
    </row>
    <row r="18" spans="1:34">
      <c r="A18" s="14">
        <v>43054.605949074074</v>
      </c>
      <c r="B18">
        <v>2014</v>
      </c>
      <c r="C18">
        <v>24</v>
      </c>
      <c r="AH18">
        <v>6493</v>
      </c>
    </row>
    <row r="19" spans="1:34">
      <c r="A19" s="14">
        <v>43054.605949074074</v>
      </c>
      <c r="B19">
        <v>2014</v>
      </c>
      <c r="C19">
        <v>25</v>
      </c>
      <c r="T19">
        <v>40563</v>
      </c>
      <c r="AH19">
        <v>13046</v>
      </c>
    </row>
    <row r="20" spans="1:34">
      <c r="A20" s="14">
        <v>43054.605949074074</v>
      </c>
      <c r="B20">
        <v>2014</v>
      </c>
      <c r="C20">
        <v>27</v>
      </c>
      <c r="T20">
        <v>9378</v>
      </c>
    </row>
    <row r="21" spans="1:34">
      <c r="A21" s="14">
        <v>43054.605949074074</v>
      </c>
      <c r="B21">
        <v>2014</v>
      </c>
      <c r="C21">
        <v>28</v>
      </c>
      <c r="T21">
        <v>3581</v>
      </c>
    </row>
    <row r="22" spans="1:34">
      <c r="A22" s="14">
        <v>43054.605949074074</v>
      </c>
      <c r="B22">
        <v>2014</v>
      </c>
      <c r="C22">
        <v>30</v>
      </c>
      <c r="T22">
        <v>16575</v>
      </c>
      <c r="AF22">
        <v>16210</v>
      </c>
    </row>
    <row r="23" spans="1:34">
      <c r="A23" s="14">
        <v>43054.605949074074</v>
      </c>
      <c r="B23">
        <v>2014</v>
      </c>
      <c r="C23">
        <v>31</v>
      </c>
      <c r="L23">
        <v>33597</v>
      </c>
      <c r="T23">
        <v>7168</v>
      </c>
      <c r="AF23">
        <v>11940</v>
      </c>
    </row>
    <row r="24" spans="1:34">
      <c r="A24" s="14">
        <v>43054.605949074074</v>
      </c>
      <c r="B24">
        <v>2014</v>
      </c>
      <c r="C24">
        <v>32</v>
      </c>
      <c r="L24">
        <v>223575</v>
      </c>
      <c r="P24">
        <v>9258</v>
      </c>
      <c r="T24">
        <v>619830</v>
      </c>
      <c r="AF24">
        <v>21009</v>
      </c>
      <c r="AH24">
        <v>337888</v>
      </c>
    </row>
    <row r="25" spans="1:34">
      <c r="A25" s="14">
        <v>43054.605949074074</v>
      </c>
      <c r="B25">
        <v>2014</v>
      </c>
      <c r="C25">
        <v>33</v>
      </c>
      <c r="L25">
        <v>15387</v>
      </c>
      <c r="S25">
        <v>789</v>
      </c>
    </row>
    <row r="26" spans="1:34">
      <c r="A26" s="14">
        <v>43054.605949074074</v>
      </c>
      <c r="B26">
        <v>2014</v>
      </c>
      <c r="C26">
        <v>34</v>
      </c>
      <c r="L26">
        <v>2588</v>
      </c>
    </row>
    <row r="27" spans="1:34">
      <c r="A27" s="14">
        <v>43054.605949074074</v>
      </c>
      <c r="B27">
        <v>2014</v>
      </c>
      <c r="C27">
        <v>35</v>
      </c>
      <c r="AH27">
        <v>2696</v>
      </c>
    </row>
    <row r="28" spans="1:34">
      <c r="A28" s="14">
        <v>43054.605949074074</v>
      </c>
      <c r="B28">
        <v>2014</v>
      </c>
      <c r="C28">
        <v>36</v>
      </c>
      <c r="L28">
        <v>64679</v>
      </c>
      <c r="P28">
        <v>1658</v>
      </c>
      <c r="T28">
        <v>101146</v>
      </c>
      <c r="AH28">
        <v>119131</v>
      </c>
    </row>
    <row r="29" spans="1:34">
      <c r="A29" s="14">
        <v>43054.605949074074</v>
      </c>
      <c r="B29">
        <v>2014</v>
      </c>
      <c r="C29">
        <v>42</v>
      </c>
      <c r="L29">
        <v>9465</v>
      </c>
      <c r="T29">
        <v>38462</v>
      </c>
      <c r="AH29">
        <v>3966</v>
      </c>
    </row>
    <row r="30" spans="1:34">
      <c r="A30" s="14">
        <v>43054.605949074074</v>
      </c>
      <c r="B30">
        <v>2015</v>
      </c>
      <c r="C30">
        <v>20</v>
      </c>
      <c r="L30">
        <v>211082</v>
      </c>
      <c r="N30">
        <v>44335</v>
      </c>
      <c r="P30">
        <v>1839</v>
      </c>
      <c r="S30">
        <v>14894</v>
      </c>
      <c r="T30">
        <v>311444</v>
      </c>
      <c r="AF30">
        <v>88527</v>
      </c>
      <c r="AH30">
        <v>1524365</v>
      </c>
    </row>
    <row r="31" spans="1:34">
      <c r="A31" s="14">
        <v>43054.605949074074</v>
      </c>
      <c r="B31">
        <v>2015</v>
      </c>
      <c r="C31">
        <v>24</v>
      </c>
      <c r="AH31">
        <v>5978</v>
      </c>
    </row>
    <row r="32" spans="1:34">
      <c r="A32" s="14">
        <v>43054.605949074074</v>
      </c>
      <c r="B32">
        <v>2015</v>
      </c>
      <c r="C32">
        <v>25</v>
      </c>
      <c r="T32">
        <v>41995</v>
      </c>
      <c r="AH32">
        <v>11933</v>
      </c>
    </row>
    <row r="33" spans="1:34">
      <c r="A33" s="14">
        <v>43054.605949074074</v>
      </c>
      <c r="B33">
        <v>2015</v>
      </c>
      <c r="C33">
        <v>27</v>
      </c>
      <c r="T33">
        <v>7984</v>
      </c>
    </row>
    <row r="34" spans="1:34">
      <c r="A34" s="14">
        <v>43054.605949074074</v>
      </c>
      <c r="B34">
        <v>2015</v>
      </c>
      <c r="C34">
        <v>30</v>
      </c>
      <c r="T34">
        <v>17428</v>
      </c>
      <c r="AF34">
        <v>19039</v>
      </c>
    </row>
    <row r="35" spans="1:34">
      <c r="A35" s="14">
        <v>43054.605949074074</v>
      </c>
      <c r="B35">
        <v>2015</v>
      </c>
      <c r="C35">
        <v>31</v>
      </c>
      <c r="L35">
        <v>36227</v>
      </c>
      <c r="T35">
        <v>6979</v>
      </c>
      <c r="AF35">
        <v>12855</v>
      </c>
    </row>
    <row r="36" spans="1:34">
      <c r="A36" s="14">
        <v>43054.605949074074</v>
      </c>
      <c r="B36">
        <v>2015</v>
      </c>
      <c r="C36">
        <v>32</v>
      </c>
      <c r="L36">
        <v>259040</v>
      </c>
      <c r="P36">
        <v>8772</v>
      </c>
      <c r="T36">
        <v>618190</v>
      </c>
      <c r="AF36">
        <v>23775</v>
      </c>
      <c r="AH36">
        <v>355255</v>
      </c>
    </row>
    <row r="37" spans="1:34">
      <c r="A37" s="14">
        <v>43054.605949074074</v>
      </c>
      <c r="B37">
        <v>2015</v>
      </c>
      <c r="C37">
        <v>33</v>
      </c>
      <c r="L37">
        <v>20954</v>
      </c>
      <c r="S37">
        <v>1055</v>
      </c>
    </row>
    <row r="38" spans="1:34">
      <c r="A38" s="14">
        <v>43054.605949074074</v>
      </c>
      <c r="B38">
        <v>2015</v>
      </c>
      <c r="C38">
        <v>34</v>
      </c>
      <c r="L38">
        <v>2723</v>
      </c>
    </row>
    <row r="39" spans="1:34">
      <c r="A39" s="14">
        <v>43054.605949074074</v>
      </c>
      <c r="B39">
        <v>2015</v>
      </c>
      <c r="C39">
        <v>35</v>
      </c>
      <c r="AH39">
        <v>3002</v>
      </c>
    </row>
    <row r="40" spans="1:34">
      <c r="A40" s="14">
        <v>43054.605949074074</v>
      </c>
      <c r="B40">
        <v>2015</v>
      </c>
      <c r="C40">
        <v>36</v>
      </c>
      <c r="L40">
        <v>67116</v>
      </c>
      <c r="P40">
        <v>11526</v>
      </c>
      <c r="T40">
        <v>106532</v>
      </c>
      <c r="AH40">
        <v>113410</v>
      </c>
    </row>
    <row r="41" spans="1:34">
      <c r="A41" s="14">
        <v>43054.605949074074</v>
      </c>
      <c r="B41">
        <v>2015</v>
      </c>
      <c r="C41">
        <v>42</v>
      </c>
      <c r="L41">
        <v>10228</v>
      </c>
      <c r="T41">
        <v>48265</v>
      </c>
      <c r="AH41">
        <v>3455</v>
      </c>
    </row>
    <row r="42" spans="1:34">
      <c r="A42" s="14">
        <v>43054.605949074074</v>
      </c>
      <c r="B42">
        <v>2016</v>
      </c>
      <c r="C42">
        <v>20</v>
      </c>
      <c r="I42">
        <v>1628</v>
      </c>
      <c r="L42">
        <v>207672</v>
      </c>
      <c r="N42">
        <v>35561</v>
      </c>
      <c r="P42">
        <v>1793</v>
      </c>
      <c r="S42">
        <v>7201</v>
      </c>
      <c r="T42">
        <v>317648</v>
      </c>
      <c r="AF42">
        <v>83199</v>
      </c>
      <c r="AH42">
        <v>1549601</v>
      </c>
    </row>
    <row r="43" spans="1:34">
      <c r="A43" s="14">
        <v>43054.605949074074</v>
      </c>
      <c r="B43">
        <v>2016</v>
      </c>
      <c r="C43">
        <v>24</v>
      </c>
      <c r="AH43">
        <v>4442</v>
      </c>
    </row>
    <row r="44" spans="1:34">
      <c r="A44" s="14">
        <v>43054.605949074074</v>
      </c>
      <c r="B44">
        <v>2016</v>
      </c>
      <c r="C44">
        <v>25</v>
      </c>
      <c r="T44">
        <v>34552</v>
      </c>
      <c r="AH44">
        <v>11715</v>
      </c>
    </row>
    <row r="45" spans="1:34">
      <c r="A45" s="14">
        <v>43054.605949074074</v>
      </c>
      <c r="B45">
        <v>2016</v>
      </c>
      <c r="C45">
        <v>27</v>
      </c>
      <c r="T45">
        <v>8695</v>
      </c>
    </row>
    <row r="46" spans="1:34">
      <c r="A46" s="14">
        <v>43054.605949074074</v>
      </c>
      <c r="B46">
        <v>2016</v>
      </c>
      <c r="C46">
        <v>28</v>
      </c>
      <c r="T46">
        <v>3890</v>
      </c>
    </row>
    <row r="47" spans="1:34">
      <c r="A47" s="14">
        <v>43054.605949074074</v>
      </c>
      <c r="B47">
        <v>2016</v>
      </c>
      <c r="C47">
        <v>30</v>
      </c>
      <c r="L47">
        <v>378</v>
      </c>
      <c r="T47">
        <v>18173</v>
      </c>
      <c r="AF47">
        <v>21343</v>
      </c>
    </row>
    <row r="48" spans="1:34">
      <c r="A48" s="14">
        <v>43054.605949074074</v>
      </c>
      <c r="B48">
        <v>2016</v>
      </c>
      <c r="C48">
        <v>31</v>
      </c>
      <c r="L48">
        <v>36061</v>
      </c>
      <c r="T48">
        <v>7455</v>
      </c>
      <c r="AF48">
        <v>13674</v>
      </c>
    </row>
    <row r="49" spans="1:34">
      <c r="A49" s="14">
        <v>43054.605949074074</v>
      </c>
      <c r="B49">
        <v>2016</v>
      </c>
      <c r="C49">
        <v>32</v>
      </c>
      <c r="L49">
        <v>283323</v>
      </c>
      <c r="P49">
        <v>8808</v>
      </c>
      <c r="T49">
        <v>611015</v>
      </c>
      <c r="AF49">
        <v>24164</v>
      </c>
      <c r="AH49">
        <v>332389</v>
      </c>
    </row>
    <row r="50" spans="1:34">
      <c r="A50" s="14">
        <v>43054.605949074074</v>
      </c>
      <c r="B50">
        <v>2016</v>
      </c>
      <c r="C50">
        <v>33</v>
      </c>
      <c r="L50">
        <v>16577</v>
      </c>
      <c r="S50">
        <v>1102</v>
      </c>
    </row>
    <row r="51" spans="1:34">
      <c r="A51" s="14">
        <v>43054.605949074074</v>
      </c>
      <c r="B51">
        <v>2016</v>
      </c>
      <c r="C51">
        <v>34</v>
      </c>
      <c r="L51">
        <v>2611</v>
      </c>
    </row>
    <row r="52" spans="1:34">
      <c r="A52" s="14">
        <v>43054.605949074074</v>
      </c>
      <c r="B52">
        <v>2016</v>
      </c>
      <c r="C52">
        <v>35</v>
      </c>
      <c r="AH52">
        <v>3176</v>
      </c>
    </row>
    <row r="53" spans="1:34">
      <c r="A53" s="14">
        <v>43054.605949074074</v>
      </c>
      <c r="B53">
        <v>2016</v>
      </c>
      <c r="C53">
        <v>36</v>
      </c>
      <c r="L53">
        <v>64215</v>
      </c>
      <c r="T53">
        <v>100161</v>
      </c>
      <c r="AH53">
        <v>117286</v>
      </c>
    </row>
    <row r="54" spans="1:34">
      <c r="A54" s="14">
        <v>43054.605949074074</v>
      </c>
      <c r="B54">
        <v>2016</v>
      </c>
      <c r="C54">
        <v>42</v>
      </c>
      <c r="L54">
        <v>9002</v>
      </c>
      <c r="T54">
        <v>12571</v>
      </c>
      <c r="AH54">
        <v>4194</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G8"/>
  <sheetViews>
    <sheetView workbookViewId="0"/>
  </sheetViews>
  <sheetFormatPr defaultRowHeight="15"/>
  <sheetData>
    <row r="1" spans="1:33">
      <c r="A1">
        <v>3.2</v>
      </c>
      <c r="B1" t="s">
        <v>4859</v>
      </c>
    </row>
    <row r="2" spans="1:33">
      <c r="A2" s="10" t="str">
        <f>HYPERLINK("#'Contents'!B26", "Back to Contents")</f>
        <v>Back to Contents</v>
      </c>
    </row>
    <row r="3" spans="1:33">
      <c r="A3" t="s">
        <v>109</v>
      </c>
      <c r="B3" t="s">
        <v>108</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s="14">
        <v>43054.605949074074</v>
      </c>
    </row>
    <row r="5" spans="1:33">
      <c r="A5" s="14">
        <v>43054.605949074074</v>
      </c>
      <c r="B5">
        <v>2013</v>
      </c>
      <c r="H5">
        <v>0</v>
      </c>
      <c r="K5">
        <v>0</v>
      </c>
      <c r="O5">
        <v>0</v>
      </c>
      <c r="R5">
        <v>0</v>
      </c>
      <c r="S5">
        <v>1</v>
      </c>
      <c r="AE5">
        <v>0</v>
      </c>
      <c r="AG5">
        <v>1</v>
      </c>
    </row>
    <row r="6" spans="1:33">
      <c r="A6" s="14">
        <v>43054.605949074074</v>
      </c>
      <c r="B6">
        <v>2014</v>
      </c>
      <c r="H6">
        <v>0</v>
      </c>
      <c r="K6">
        <v>1</v>
      </c>
      <c r="M6">
        <v>0</v>
      </c>
      <c r="O6">
        <v>0</v>
      </c>
      <c r="R6">
        <v>0</v>
      </c>
      <c r="AE6">
        <v>0</v>
      </c>
      <c r="AG6">
        <v>2</v>
      </c>
    </row>
    <row r="7" spans="1:33">
      <c r="A7" s="14">
        <v>43054.605949074074</v>
      </c>
      <c r="B7">
        <v>2015</v>
      </c>
      <c r="H7">
        <v>0</v>
      </c>
      <c r="K7">
        <v>0</v>
      </c>
      <c r="M7">
        <v>0</v>
      </c>
      <c r="O7">
        <v>0</v>
      </c>
      <c r="R7">
        <v>0</v>
      </c>
      <c r="S7">
        <v>2</v>
      </c>
      <c r="AE7">
        <v>24</v>
      </c>
      <c r="AG7">
        <v>0</v>
      </c>
    </row>
    <row r="8" spans="1:33">
      <c r="A8" s="14">
        <v>43054.605949074074</v>
      </c>
      <c r="B8">
        <v>2016</v>
      </c>
      <c r="H8">
        <v>0</v>
      </c>
      <c r="K8">
        <v>0</v>
      </c>
      <c r="M8">
        <v>0</v>
      </c>
      <c r="O8">
        <v>0</v>
      </c>
      <c r="R8">
        <v>0</v>
      </c>
      <c r="S8">
        <v>1</v>
      </c>
      <c r="AE8">
        <v>0</v>
      </c>
      <c r="AG8">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127"/>
  <sheetViews>
    <sheetView workbookViewId="0"/>
  </sheetViews>
  <sheetFormatPr defaultRowHeight="15"/>
  <sheetData>
    <row r="1" spans="1:5">
      <c r="A1">
        <v>3.2</v>
      </c>
      <c r="B1" t="s">
        <v>23</v>
      </c>
    </row>
    <row r="2" spans="1:5">
      <c r="A2" s="10" t="str">
        <f>HYPERLINK("#'Contents'!B27", "Back to Contents")</f>
        <v>Back to Contents</v>
      </c>
    </row>
    <row r="3" spans="1:5">
      <c r="A3" t="s">
        <v>109</v>
      </c>
      <c r="B3" t="s">
        <v>110</v>
      </c>
      <c r="C3" t="s">
        <v>108</v>
      </c>
      <c r="D3" t="s">
        <v>1086</v>
      </c>
      <c r="E3" t="s">
        <v>1041</v>
      </c>
    </row>
    <row r="4" spans="1:5">
      <c r="A4" s="14">
        <v>43054.60596064815</v>
      </c>
      <c r="B4" t="s">
        <v>205</v>
      </c>
      <c r="C4">
        <v>2016</v>
      </c>
      <c r="D4" t="s">
        <v>1087</v>
      </c>
      <c r="E4" t="s">
        <v>5467</v>
      </c>
    </row>
    <row r="5" spans="1:5">
      <c r="A5" s="14">
        <v>43054.60596064815</v>
      </c>
      <c r="B5" t="s">
        <v>272</v>
      </c>
      <c r="C5">
        <v>2013</v>
      </c>
      <c r="D5" t="s">
        <v>1087</v>
      </c>
    </row>
    <row r="6" spans="1:5">
      <c r="A6" s="14">
        <v>43054.60596064815</v>
      </c>
      <c r="B6" t="s">
        <v>272</v>
      </c>
      <c r="C6">
        <v>2014</v>
      </c>
      <c r="D6" t="s">
        <v>1087</v>
      </c>
    </row>
    <row r="7" spans="1:5">
      <c r="A7" s="14">
        <v>43054.60596064815</v>
      </c>
      <c r="B7" t="s">
        <v>359</v>
      </c>
      <c r="C7">
        <v>2013</v>
      </c>
      <c r="D7" t="s">
        <v>1087</v>
      </c>
    </row>
    <row r="8" spans="1:5">
      <c r="A8" s="14">
        <v>43054.60596064815</v>
      </c>
      <c r="B8" t="s">
        <v>359</v>
      </c>
      <c r="C8">
        <v>2014</v>
      </c>
      <c r="D8" t="s">
        <v>1087</v>
      </c>
    </row>
    <row r="9" spans="1:5">
      <c r="A9" s="14">
        <v>43054.60596064815</v>
      </c>
      <c r="B9" t="s">
        <v>359</v>
      </c>
      <c r="C9">
        <v>2015</v>
      </c>
      <c r="D9" t="s">
        <v>1087</v>
      </c>
    </row>
    <row r="10" spans="1:5">
      <c r="A10" s="14">
        <v>43054.60596064815</v>
      </c>
      <c r="B10" t="s">
        <v>155</v>
      </c>
      <c r="C10">
        <v>2015</v>
      </c>
      <c r="D10" t="s">
        <v>1087</v>
      </c>
      <c r="E10" s="8"/>
    </row>
    <row r="11" spans="1:5">
      <c r="A11" s="14">
        <v>43054.60596064815</v>
      </c>
      <c r="B11" t="s">
        <v>232</v>
      </c>
      <c r="C11">
        <v>2013</v>
      </c>
      <c r="D11" t="s">
        <v>1087</v>
      </c>
    </row>
    <row r="12" spans="1:5">
      <c r="A12" s="14">
        <v>43054.60596064815</v>
      </c>
      <c r="B12" t="s">
        <v>232</v>
      </c>
      <c r="C12">
        <v>2014</v>
      </c>
      <c r="D12" t="s">
        <v>1087</v>
      </c>
    </row>
    <row r="13" spans="1:5">
      <c r="A13" s="14">
        <v>43054.60596064815</v>
      </c>
      <c r="B13" t="s">
        <v>232</v>
      </c>
      <c r="C13">
        <v>2015</v>
      </c>
      <c r="D13" t="s">
        <v>1087</v>
      </c>
    </row>
    <row r="14" spans="1:5">
      <c r="A14" s="14">
        <v>43054.60596064815</v>
      </c>
      <c r="B14" t="s">
        <v>126</v>
      </c>
      <c r="C14">
        <v>2016</v>
      </c>
      <c r="D14" t="s">
        <v>1087</v>
      </c>
    </row>
    <row r="15" spans="1:5">
      <c r="A15" s="14">
        <v>43054.60596064815</v>
      </c>
      <c r="B15" t="s">
        <v>134</v>
      </c>
      <c r="C15">
        <v>2016</v>
      </c>
      <c r="D15" t="s">
        <v>1087</v>
      </c>
    </row>
    <row r="16" spans="1:5">
      <c r="A16" s="14">
        <v>43054.60596064815</v>
      </c>
      <c r="B16" t="s">
        <v>285</v>
      </c>
      <c r="C16">
        <v>2013</v>
      </c>
      <c r="D16" t="s">
        <v>1087</v>
      </c>
    </row>
    <row r="17" spans="1:5">
      <c r="A17" s="14">
        <v>43054.60596064815</v>
      </c>
      <c r="B17" t="s">
        <v>285</v>
      </c>
      <c r="C17">
        <v>2014</v>
      </c>
      <c r="D17" t="s">
        <v>1087</v>
      </c>
    </row>
    <row r="18" spans="1:5">
      <c r="A18" s="14">
        <v>43054.60596064815</v>
      </c>
      <c r="B18" t="s">
        <v>285</v>
      </c>
      <c r="C18">
        <v>2015</v>
      </c>
      <c r="D18" t="s">
        <v>1087</v>
      </c>
    </row>
    <row r="19" spans="1:5">
      <c r="A19" s="14">
        <v>43054.60596064815</v>
      </c>
      <c r="B19" t="s">
        <v>223</v>
      </c>
      <c r="C19">
        <v>2014</v>
      </c>
      <c r="D19" t="s">
        <v>1087</v>
      </c>
    </row>
    <row r="20" spans="1:5">
      <c r="A20" s="14">
        <v>43054.60596064815</v>
      </c>
      <c r="B20" t="s">
        <v>223</v>
      </c>
      <c r="C20">
        <v>2013</v>
      </c>
      <c r="D20" t="s">
        <v>1087</v>
      </c>
    </row>
    <row r="21" spans="1:5">
      <c r="A21" s="14">
        <v>43054.60596064815</v>
      </c>
      <c r="B21" t="s">
        <v>223</v>
      </c>
      <c r="C21">
        <v>2015</v>
      </c>
      <c r="D21" t="s">
        <v>1087</v>
      </c>
    </row>
    <row r="22" spans="1:5">
      <c r="A22" s="14">
        <v>43054.60596064815</v>
      </c>
      <c r="B22" t="s">
        <v>239</v>
      </c>
      <c r="C22">
        <v>2016</v>
      </c>
      <c r="D22" t="s">
        <v>1087</v>
      </c>
      <c r="E22" t="s">
        <v>1094</v>
      </c>
    </row>
    <row r="23" spans="1:5">
      <c r="A23" s="14">
        <v>43054.60596064815</v>
      </c>
      <c r="B23" t="s">
        <v>359</v>
      </c>
      <c r="C23">
        <v>2016</v>
      </c>
      <c r="D23" t="s">
        <v>1087</v>
      </c>
      <c r="E23" s="8"/>
    </row>
    <row r="24" spans="1:5">
      <c r="A24" s="14">
        <v>43054.60596064815</v>
      </c>
      <c r="B24" t="s">
        <v>215</v>
      </c>
      <c r="C24">
        <v>2016</v>
      </c>
      <c r="D24" t="s">
        <v>1087</v>
      </c>
      <c r="E24" t="s">
        <v>5468</v>
      </c>
    </row>
    <row r="25" spans="1:5">
      <c r="A25" s="14">
        <v>43054.60596064815</v>
      </c>
      <c r="B25" t="s">
        <v>272</v>
      </c>
      <c r="C25">
        <v>2015</v>
      </c>
      <c r="D25" t="s">
        <v>1087</v>
      </c>
    </row>
    <row r="26" spans="1:5">
      <c r="A26" s="14">
        <v>43054.60596064815</v>
      </c>
      <c r="B26" t="s">
        <v>291</v>
      </c>
      <c r="C26">
        <v>2013</v>
      </c>
      <c r="D26" t="s">
        <v>1087</v>
      </c>
    </row>
    <row r="27" spans="1:5">
      <c r="A27" s="14">
        <v>43054.60596064815</v>
      </c>
      <c r="B27" t="s">
        <v>291</v>
      </c>
      <c r="C27">
        <v>2014</v>
      </c>
      <c r="D27" t="s">
        <v>1087</v>
      </c>
    </row>
    <row r="28" spans="1:5">
      <c r="A28" s="14">
        <v>43054.60596064815</v>
      </c>
      <c r="B28" t="s">
        <v>291</v>
      </c>
      <c r="C28">
        <v>2015</v>
      </c>
      <c r="D28" t="s">
        <v>1087</v>
      </c>
    </row>
    <row r="29" spans="1:5">
      <c r="A29" s="14">
        <v>43054.60596064815</v>
      </c>
      <c r="B29" t="s">
        <v>155</v>
      </c>
      <c r="C29">
        <v>2013</v>
      </c>
      <c r="D29" t="s">
        <v>1087</v>
      </c>
    </row>
    <row r="30" spans="1:5">
      <c r="A30" s="14">
        <v>43054.60596064815</v>
      </c>
      <c r="B30" t="s">
        <v>155</v>
      </c>
      <c r="C30">
        <v>2014</v>
      </c>
      <c r="D30" t="s">
        <v>1087</v>
      </c>
    </row>
    <row r="31" spans="1:5">
      <c r="A31" s="14">
        <v>43054.60596064815</v>
      </c>
      <c r="B31" t="s">
        <v>239</v>
      </c>
      <c r="C31">
        <v>2013</v>
      </c>
      <c r="D31" t="s">
        <v>1087</v>
      </c>
      <c r="E31" t="s">
        <v>1094</v>
      </c>
    </row>
    <row r="32" spans="1:5">
      <c r="A32" s="14">
        <v>43054.60596064815</v>
      </c>
      <c r="B32" t="s">
        <v>239</v>
      </c>
      <c r="C32">
        <v>2014</v>
      </c>
      <c r="D32" t="s">
        <v>1087</v>
      </c>
      <c r="E32" t="s">
        <v>1094</v>
      </c>
    </row>
    <row r="33" spans="1:5">
      <c r="A33" s="14">
        <v>43054.60596064815</v>
      </c>
      <c r="B33" t="s">
        <v>239</v>
      </c>
      <c r="C33">
        <v>2015</v>
      </c>
      <c r="D33" t="s">
        <v>1087</v>
      </c>
      <c r="E33" t="s">
        <v>1094</v>
      </c>
    </row>
    <row r="34" spans="1:5">
      <c r="A34" s="14">
        <v>43054.60596064815</v>
      </c>
      <c r="B34" t="s">
        <v>192</v>
      </c>
      <c r="C34">
        <v>2013</v>
      </c>
      <c r="D34" t="s">
        <v>1087</v>
      </c>
      <c r="E34" t="s">
        <v>5469</v>
      </c>
    </row>
    <row r="35" spans="1:5">
      <c r="A35" s="14">
        <v>43054.60596064815</v>
      </c>
      <c r="B35" t="s">
        <v>192</v>
      </c>
      <c r="C35">
        <v>2014</v>
      </c>
      <c r="D35" t="s">
        <v>1087</v>
      </c>
      <c r="E35" t="s">
        <v>5470</v>
      </c>
    </row>
    <row r="36" spans="1:5">
      <c r="A36" s="14">
        <v>43054.60596064815</v>
      </c>
      <c r="B36" t="s">
        <v>192</v>
      </c>
      <c r="C36">
        <v>2015</v>
      </c>
      <c r="D36" t="s">
        <v>1087</v>
      </c>
      <c r="E36" t="s">
        <v>5471</v>
      </c>
    </row>
    <row r="37" spans="1:5">
      <c r="A37" s="14">
        <v>43054.60596064815</v>
      </c>
      <c r="B37" t="s">
        <v>254</v>
      </c>
      <c r="C37">
        <v>2013</v>
      </c>
      <c r="D37" t="s">
        <v>1087</v>
      </c>
    </row>
    <row r="38" spans="1:5">
      <c r="A38" s="14">
        <v>43054.60596064815</v>
      </c>
      <c r="B38" t="s">
        <v>254</v>
      </c>
      <c r="C38">
        <v>2014</v>
      </c>
      <c r="D38" t="s">
        <v>1087</v>
      </c>
    </row>
    <row r="39" spans="1:5">
      <c r="A39" s="14">
        <v>43054.60596064815</v>
      </c>
      <c r="B39" t="s">
        <v>254</v>
      </c>
      <c r="C39">
        <v>2015</v>
      </c>
      <c r="D39" t="s">
        <v>1087</v>
      </c>
    </row>
    <row r="40" spans="1:5">
      <c r="A40" s="14">
        <v>43054.60596064815</v>
      </c>
      <c r="B40" t="s">
        <v>215</v>
      </c>
      <c r="C40">
        <v>2014</v>
      </c>
      <c r="D40" t="s">
        <v>1087</v>
      </c>
      <c r="E40" t="s">
        <v>1093</v>
      </c>
    </row>
    <row r="41" spans="1:5">
      <c r="A41" s="14">
        <v>43054.60596064815</v>
      </c>
      <c r="B41" t="s">
        <v>215</v>
      </c>
      <c r="C41">
        <v>2013</v>
      </c>
      <c r="D41" t="s">
        <v>1087</v>
      </c>
      <c r="E41" t="s">
        <v>1092</v>
      </c>
    </row>
    <row r="42" spans="1:5">
      <c r="A42" s="14">
        <v>43054.60596064815</v>
      </c>
      <c r="B42" t="s">
        <v>215</v>
      </c>
      <c r="C42">
        <v>2015</v>
      </c>
      <c r="D42" t="s">
        <v>1087</v>
      </c>
      <c r="E42" t="s">
        <v>5468</v>
      </c>
    </row>
    <row r="43" spans="1:5">
      <c r="A43" s="14">
        <v>43054.60596064815</v>
      </c>
      <c r="B43" t="s">
        <v>205</v>
      </c>
      <c r="C43">
        <v>2013</v>
      </c>
      <c r="D43" t="s">
        <v>1087</v>
      </c>
      <c r="E43" t="s">
        <v>1090</v>
      </c>
    </row>
    <row r="44" spans="1:5">
      <c r="A44" s="14">
        <v>43054.60596064815</v>
      </c>
      <c r="B44" t="s">
        <v>205</v>
      </c>
      <c r="C44">
        <v>2014</v>
      </c>
      <c r="D44" t="s">
        <v>1087</v>
      </c>
      <c r="E44" t="s">
        <v>1091</v>
      </c>
    </row>
    <row r="45" spans="1:5">
      <c r="A45" s="14">
        <v>43054.60596064815</v>
      </c>
      <c r="B45" t="s">
        <v>311</v>
      </c>
      <c r="C45">
        <v>2013</v>
      </c>
      <c r="D45" t="s">
        <v>1087</v>
      </c>
    </row>
    <row r="46" spans="1:5">
      <c r="A46" s="14">
        <v>43054.60596064815</v>
      </c>
      <c r="B46" t="s">
        <v>311</v>
      </c>
      <c r="C46">
        <v>2014</v>
      </c>
      <c r="D46" t="s">
        <v>1087</v>
      </c>
    </row>
    <row r="47" spans="1:5">
      <c r="A47" s="14">
        <v>43054.60596064815</v>
      </c>
      <c r="B47" t="s">
        <v>311</v>
      </c>
      <c r="C47">
        <v>2015</v>
      </c>
      <c r="D47" t="s">
        <v>1087</v>
      </c>
    </row>
    <row r="48" spans="1:5">
      <c r="A48" s="14">
        <v>43054.60596064815</v>
      </c>
      <c r="B48" t="s">
        <v>368</v>
      </c>
      <c r="C48">
        <v>2016</v>
      </c>
      <c r="D48" t="s">
        <v>1087</v>
      </c>
      <c r="E48" t="s">
        <v>5472</v>
      </c>
    </row>
    <row r="49" spans="1:5">
      <c r="A49" s="14">
        <v>43054.60596064815</v>
      </c>
      <c r="B49" t="s">
        <v>180</v>
      </c>
      <c r="C49">
        <v>2016</v>
      </c>
      <c r="D49" t="s">
        <v>1087</v>
      </c>
    </row>
    <row r="50" spans="1:5">
      <c r="A50" s="14">
        <v>43054.60596064815</v>
      </c>
      <c r="B50" t="s">
        <v>162</v>
      </c>
      <c r="C50">
        <v>2015</v>
      </c>
      <c r="D50" t="s">
        <v>1087</v>
      </c>
      <c r="E50" t="s">
        <v>1116</v>
      </c>
    </row>
    <row r="51" spans="1:5">
      <c r="A51" s="14">
        <v>43054.60596064815</v>
      </c>
      <c r="B51" t="s">
        <v>300</v>
      </c>
      <c r="C51">
        <v>2016</v>
      </c>
      <c r="D51" t="s">
        <v>1087</v>
      </c>
      <c r="E51" s="8"/>
    </row>
    <row r="52" spans="1:5">
      <c r="A52" s="14">
        <v>43054.60596064815</v>
      </c>
      <c r="B52" t="s">
        <v>349</v>
      </c>
      <c r="C52">
        <v>2016</v>
      </c>
      <c r="D52" t="s">
        <v>1087</v>
      </c>
      <c r="E52" t="s">
        <v>5473</v>
      </c>
    </row>
    <row r="53" spans="1:5">
      <c r="A53" s="14">
        <v>43054.60596064815</v>
      </c>
      <c r="B53" t="s">
        <v>223</v>
      </c>
      <c r="C53">
        <v>2016</v>
      </c>
      <c r="D53" t="s">
        <v>1087</v>
      </c>
    </row>
    <row r="54" spans="1:5">
      <c r="A54" s="14">
        <v>43054.60596064815</v>
      </c>
      <c r="B54" t="s">
        <v>336</v>
      </c>
      <c r="C54">
        <v>2016</v>
      </c>
      <c r="D54" t="s">
        <v>1087</v>
      </c>
    </row>
    <row r="55" spans="1:5">
      <c r="A55" s="14">
        <v>43054.60596064815</v>
      </c>
      <c r="B55" t="s">
        <v>199</v>
      </c>
      <c r="C55">
        <v>2013</v>
      </c>
      <c r="D55" t="s">
        <v>1087</v>
      </c>
    </row>
    <row r="56" spans="1:5">
      <c r="A56" s="14">
        <v>43054.60596064815</v>
      </c>
      <c r="B56" t="s">
        <v>199</v>
      </c>
      <c r="C56">
        <v>2014</v>
      </c>
      <c r="D56" t="s">
        <v>1087</v>
      </c>
    </row>
    <row r="57" spans="1:5">
      <c r="A57" s="14">
        <v>43054.60596064815</v>
      </c>
      <c r="B57" t="s">
        <v>199</v>
      </c>
      <c r="C57">
        <v>2015</v>
      </c>
      <c r="D57" t="s">
        <v>1087</v>
      </c>
    </row>
    <row r="58" spans="1:5">
      <c r="A58" s="14">
        <v>43054.60596064815</v>
      </c>
      <c r="B58" t="s">
        <v>280</v>
      </c>
      <c r="C58">
        <v>2013</v>
      </c>
      <c r="D58" t="s">
        <v>1087</v>
      </c>
    </row>
    <row r="59" spans="1:5">
      <c r="A59" s="14">
        <v>43054.60596064815</v>
      </c>
      <c r="B59" t="s">
        <v>280</v>
      </c>
      <c r="C59">
        <v>2014</v>
      </c>
      <c r="D59" t="s">
        <v>1087</v>
      </c>
    </row>
    <row r="60" spans="1:5">
      <c r="A60" s="14">
        <v>43054.60596064815</v>
      </c>
      <c r="B60" t="s">
        <v>280</v>
      </c>
      <c r="C60">
        <v>2015</v>
      </c>
      <c r="D60" t="s">
        <v>1087</v>
      </c>
    </row>
    <row r="61" spans="1:5">
      <c r="A61" s="14">
        <v>43054.60596064815</v>
      </c>
      <c r="B61" t="s">
        <v>180</v>
      </c>
      <c r="C61">
        <v>2013</v>
      </c>
      <c r="D61" t="s">
        <v>1087</v>
      </c>
    </row>
    <row r="62" spans="1:5">
      <c r="A62" s="14">
        <v>43054.60596064815</v>
      </c>
      <c r="B62" t="s">
        <v>180</v>
      </c>
      <c r="C62">
        <v>2014</v>
      </c>
      <c r="D62" t="s">
        <v>1087</v>
      </c>
    </row>
    <row r="63" spans="1:5">
      <c r="A63" s="14">
        <v>43054.60596064815</v>
      </c>
      <c r="B63" t="s">
        <v>180</v>
      </c>
      <c r="C63">
        <v>2015</v>
      </c>
      <c r="D63" t="s">
        <v>1087</v>
      </c>
    </row>
    <row r="64" spans="1:5">
      <c r="A64" s="14">
        <v>43054.60596064815</v>
      </c>
      <c r="B64" t="s">
        <v>172</v>
      </c>
      <c r="C64">
        <v>2014</v>
      </c>
      <c r="D64" t="s">
        <v>1087</v>
      </c>
      <c r="E64" s="8"/>
    </row>
    <row r="65" spans="1:5">
      <c r="A65" s="14">
        <v>43054.60596064815</v>
      </c>
      <c r="B65" t="s">
        <v>172</v>
      </c>
      <c r="C65">
        <v>2013</v>
      </c>
      <c r="D65" t="s">
        <v>1087</v>
      </c>
    </row>
    <row r="66" spans="1:5">
      <c r="A66" s="14">
        <v>43054.60596064815</v>
      </c>
      <c r="B66" t="s">
        <v>172</v>
      </c>
      <c r="C66">
        <v>2015</v>
      </c>
      <c r="D66" t="s">
        <v>1087</v>
      </c>
    </row>
    <row r="67" spans="1:5">
      <c r="A67" s="14">
        <v>43054.60596064815</v>
      </c>
      <c r="B67" t="s">
        <v>117</v>
      </c>
      <c r="C67">
        <v>2014</v>
      </c>
      <c r="D67" t="s">
        <v>1087</v>
      </c>
    </row>
    <row r="68" spans="1:5">
      <c r="A68" s="14">
        <v>43054.60596064815</v>
      </c>
      <c r="B68" t="s">
        <v>117</v>
      </c>
      <c r="C68">
        <v>2015</v>
      </c>
      <c r="D68" t="s">
        <v>1087</v>
      </c>
    </row>
    <row r="69" spans="1:5">
      <c r="A69" s="14">
        <v>43054.60596064815</v>
      </c>
      <c r="B69" t="s">
        <v>349</v>
      </c>
      <c r="C69">
        <v>2013</v>
      </c>
      <c r="D69" t="s">
        <v>1087</v>
      </c>
      <c r="E69" t="s">
        <v>5474</v>
      </c>
    </row>
    <row r="70" spans="1:5">
      <c r="A70" s="14">
        <v>43054.60596064815</v>
      </c>
      <c r="B70" t="s">
        <v>349</v>
      </c>
      <c r="C70">
        <v>2014</v>
      </c>
      <c r="D70" t="s">
        <v>1087</v>
      </c>
      <c r="E70" t="s">
        <v>5474</v>
      </c>
    </row>
    <row r="71" spans="1:5">
      <c r="A71" s="14">
        <v>43054.60596064815</v>
      </c>
      <c r="B71" t="s">
        <v>349</v>
      </c>
      <c r="C71">
        <v>2015</v>
      </c>
      <c r="D71" t="s">
        <v>1087</v>
      </c>
      <c r="E71" t="s">
        <v>5475</v>
      </c>
    </row>
    <row r="72" spans="1:5">
      <c r="A72" s="14">
        <v>43054.60596064815</v>
      </c>
      <c r="B72" t="s">
        <v>134</v>
      </c>
      <c r="C72">
        <v>2013</v>
      </c>
      <c r="D72" t="s">
        <v>1087</v>
      </c>
    </row>
    <row r="73" spans="1:5">
      <c r="A73" s="14">
        <v>43054.60596064815</v>
      </c>
      <c r="B73" t="s">
        <v>134</v>
      </c>
      <c r="C73">
        <v>2014</v>
      </c>
      <c r="D73" t="s">
        <v>1087</v>
      </c>
    </row>
    <row r="74" spans="1:5">
      <c r="A74" s="14">
        <v>43054.60596064815</v>
      </c>
      <c r="B74" t="s">
        <v>134</v>
      </c>
      <c r="C74">
        <v>2015</v>
      </c>
      <c r="D74" t="s">
        <v>1087</v>
      </c>
    </row>
    <row r="75" spans="1:5">
      <c r="A75" s="14">
        <v>43054.60596064815</v>
      </c>
      <c r="B75" t="s">
        <v>300</v>
      </c>
      <c r="C75">
        <v>2014</v>
      </c>
      <c r="D75" t="s">
        <v>1087</v>
      </c>
    </row>
    <row r="76" spans="1:5">
      <c r="A76" s="14">
        <v>43054.60596064815</v>
      </c>
      <c r="B76" t="s">
        <v>300</v>
      </c>
      <c r="C76">
        <v>2013</v>
      </c>
      <c r="D76" t="s">
        <v>1087</v>
      </c>
    </row>
    <row r="77" spans="1:5">
      <c r="A77" s="14">
        <v>43054.60596064815</v>
      </c>
      <c r="B77" t="s">
        <v>300</v>
      </c>
      <c r="C77">
        <v>2015</v>
      </c>
      <c r="D77" t="s">
        <v>1087</v>
      </c>
    </row>
    <row r="78" spans="1:5">
      <c r="A78" s="14">
        <v>43054.60596064815</v>
      </c>
      <c r="B78" t="s">
        <v>263</v>
      </c>
      <c r="C78">
        <v>2016</v>
      </c>
      <c r="D78" t="s">
        <v>1087</v>
      </c>
    </row>
    <row r="79" spans="1:5">
      <c r="A79" s="14">
        <v>43054.60596064815</v>
      </c>
      <c r="B79" t="s">
        <v>162</v>
      </c>
      <c r="C79">
        <v>2013</v>
      </c>
      <c r="D79" t="s">
        <v>1087</v>
      </c>
      <c r="E79" t="s">
        <v>1089</v>
      </c>
    </row>
    <row r="80" spans="1:5">
      <c r="A80" s="14">
        <v>43054.60596064815</v>
      </c>
      <c r="B80" t="s">
        <v>162</v>
      </c>
      <c r="C80">
        <v>2014</v>
      </c>
      <c r="D80" t="s">
        <v>1087</v>
      </c>
      <c r="E80" t="s">
        <v>1089</v>
      </c>
    </row>
    <row r="81" spans="1:5">
      <c r="A81" s="14">
        <v>43054.60596064815</v>
      </c>
      <c r="B81" t="s">
        <v>336</v>
      </c>
      <c r="C81">
        <v>2014</v>
      </c>
      <c r="D81" t="s">
        <v>1087</v>
      </c>
    </row>
    <row r="82" spans="1:5">
      <c r="A82" s="14">
        <v>43054.60596064815</v>
      </c>
      <c r="B82" t="s">
        <v>336</v>
      </c>
      <c r="C82">
        <v>2013</v>
      </c>
      <c r="D82" t="s">
        <v>1087</v>
      </c>
    </row>
    <row r="83" spans="1:5">
      <c r="A83" s="14">
        <v>43054.60596064815</v>
      </c>
      <c r="B83" t="s">
        <v>336</v>
      </c>
      <c r="C83">
        <v>2015</v>
      </c>
      <c r="D83" t="s">
        <v>1087</v>
      </c>
    </row>
    <row r="84" spans="1:5">
      <c r="A84" s="14">
        <v>43054.60596064815</v>
      </c>
      <c r="B84" t="s">
        <v>380</v>
      </c>
      <c r="C84">
        <v>2014</v>
      </c>
      <c r="D84" t="s">
        <v>1087</v>
      </c>
    </row>
    <row r="85" spans="1:5">
      <c r="A85" s="14">
        <v>43054.60596064815</v>
      </c>
      <c r="B85" t="s">
        <v>380</v>
      </c>
      <c r="C85">
        <v>2013</v>
      </c>
      <c r="D85" t="s">
        <v>1087</v>
      </c>
    </row>
    <row r="86" spans="1:5">
      <c r="A86" s="14">
        <v>43054.60596064815</v>
      </c>
      <c r="B86" t="s">
        <v>380</v>
      </c>
      <c r="C86">
        <v>2015</v>
      </c>
      <c r="D86" t="s">
        <v>1087</v>
      </c>
    </row>
    <row r="87" spans="1:5">
      <c r="A87" s="14">
        <v>43054.60596064815</v>
      </c>
      <c r="B87" t="s">
        <v>199</v>
      </c>
      <c r="C87">
        <v>2016</v>
      </c>
      <c r="D87" t="s">
        <v>1087</v>
      </c>
    </row>
    <row r="88" spans="1:5">
      <c r="A88" s="14">
        <v>43054.60596064815</v>
      </c>
      <c r="B88" t="s">
        <v>147</v>
      </c>
      <c r="C88">
        <v>2013</v>
      </c>
      <c r="D88" t="s">
        <v>1087</v>
      </c>
    </row>
    <row r="89" spans="1:5">
      <c r="A89" s="14">
        <v>43054.60596064815</v>
      </c>
      <c r="B89" t="s">
        <v>147</v>
      </c>
      <c r="C89">
        <v>2014</v>
      </c>
      <c r="D89" t="s">
        <v>1087</v>
      </c>
    </row>
    <row r="90" spans="1:5">
      <c r="A90" s="14">
        <v>43054.60596064815</v>
      </c>
      <c r="B90" t="s">
        <v>147</v>
      </c>
      <c r="C90">
        <v>2015</v>
      </c>
      <c r="D90" t="s">
        <v>1087</v>
      </c>
    </row>
    <row r="91" spans="1:5">
      <c r="A91" s="14">
        <v>43054.60596064815</v>
      </c>
      <c r="B91" t="s">
        <v>248</v>
      </c>
      <c r="C91">
        <v>2013</v>
      </c>
      <c r="D91" t="s">
        <v>1087</v>
      </c>
      <c r="E91" t="s">
        <v>1096</v>
      </c>
    </row>
    <row r="92" spans="1:5">
      <c r="A92" s="14">
        <v>43054.60596064815</v>
      </c>
      <c r="B92" t="s">
        <v>248</v>
      </c>
      <c r="C92">
        <v>2014</v>
      </c>
      <c r="D92" t="s">
        <v>1087</v>
      </c>
      <c r="E92" t="s">
        <v>1095</v>
      </c>
    </row>
    <row r="93" spans="1:5">
      <c r="A93" s="14">
        <v>43054.60596064815</v>
      </c>
      <c r="B93" t="s">
        <v>248</v>
      </c>
      <c r="C93">
        <v>2015</v>
      </c>
      <c r="D93" t="s">
        <v>1087</v>
      </c>
      <c r="E93" t="s">
        <v>5476</v>
      </c>
    </row>
    <row r="94" spans="1:5">
      <c r="A94" s="14">
        <v>43054.60596064815</v>
      </c>
      <c r="B94" t="s">
        <v>318</v>
      </c>
      <c r="C94">
        <v>2013</v>
      </c>
      <c r="D94" t="s">
        <v>1087</v>
      </c>
    </row>
    <row r="95" spans="1:5">
      <c r="A95" s="14">
        <v>43054.60596064815</v>
      </c>
      <c r="B95" t="s">
        <v>318</v>
      </c>
      <c r="C95">
        <v>2014</v>
      </c>
      <c r="D95" t="s">
        <v>1087</v>
      </c>
    </row>
    <row r="96" spans="1:5">
      <c r="A96" s="14">
        <v>43054.60596064815</v>
      </c>
      <c r="B96" t="s">
        <v>318</v>
      </c>
      <c r="C96">
        <v>2015</v>
      </c>
      <c r="D96" t="s">
        <v>1087</v>
      </c>
    </row>
    <row r="97" spans="1:5">
      <c r="A97" s="14">
        <v>43054.60596064815</v>
      </c>
      <c r="B97" t="s">
        <v>205</v>
      </c>
      <c r="C97">
        <v>2015</v>
      </c>
      <c r="D97" t="s">
        <v>1087</v>
      </c>
      <c r="E97" t="s">
        <v>5467</v>
      </c>
    </row>
    <row r="98" spans="1:5">
      <c r="A98" s="14">
        <v>43054.60596064815</v>
      </c>
      <c r="B98" t="s">
        <v>272</v>
      </c>
      <c r="C98">
        <v>2016</v>
      </c>
      <c r="D98" t="s">
        <v>1087</v>
      </c>
    </row>
    <row r="99" spans="1:5">
      <c r="A99" s="14">
        <v>43054.60596064815</v>
      </c>
      <c r="B99" t="s">
        <v>232</v>
      </c>
      <c r="C99">
        <v>2016</v>
      </c>
      <c r="D99" t="s">
        <v>1087</v>
      </c>
    </row>
    <row r="100" spans="1:5">
      <c r="A100" s="14">
        <v>43054.60596064815</v>
      </c>
      <c r="B100" t="s">
        <v>380</v>
      </c>
      <c r="C100">
        <v>2016</v>
      </c>
      <c r="D100" t="s">
        <v>1087</v>
      </c>
    </row>
    <row r="101" spans="1:5">
      <c r="A101" s="14">
        <v>43054.60596064815</v>
      </c>
      <c r="B101" t="s">
        <v>126</v>
      </c>
      <c r="C101">
        <v>2013</v>
      </c>
      <c r="D101" t="s">
        <v>1087</v>
      </c>
    </row>
    <row r="102" spans="1:5">
      <c r="A102" s="14">
        <v>43054.60596064815</v>
      </c>
      <c r="B102" t="s">
        <v>126</v>
      </c>
      <c r="C102">
        <v>2014</v>
      </c>
      <c r="D102" t="s">
        <v>1087</v>
      </c>
    </row>
    <row r="103" spans="1:5">
      <c r="A103" s="14">
        <v>43054.60596064815</v>
      </c>
      <c r="B103" t="s">
        <v>126</v>
      </c>
      <c r="C103">
        <v>2015</v>
      </c>
      <c r="D103" t="s">
        <v>1087</v>
      </c>
    </row>
    <row r="104" spans="1:5">
      <c r="A104" s="14">
        <v>43054.60596064815</v>
      </c>
      <c r="B104" t="s">
        <v>327</v>
      </c>
      <c r="C104">
        <v>2014</v>
      </c>
      <c r="D104" t="s">
        <v>1087</v>
      </c>
    </row>
    <row r="105" spans="1:5">
      <c r="A105" s="14">
        <v>43054.60596064815</v>
      </c>
      <c r="B105" t="s">
        <v>327</v>
      </c>
      <c r="C105">
        <v>2013</v>
      </c>
      <c r="D105" t="s">
        <v>1087</v>
      </c>
    </row>
    <row r="106" spans="1:5">
      <c r="A106" s="14">
        <v>43054.60596064815</v>
      </c>
      <c r="B106" t="s">
        <v>327</v>
      </c>
      <c r="C106">
        <v>2015</v>
      </c>
      <c r="D106" t="s">
        <v>1087</v>
      </c>
    </row>
    <row r="107" spans="1:5">
      <c r="A107" s="14">
        <v>43054.60596064815</v>
      </c>
      <c r="B107" t="s">
        <v>368</v>
      </c>
      <c r="C107">
        <v>2013</v>
      </c>
      <c r="D107" t="s">
        <v>1087</v>
      </c>
      <c r="E107" t="s">
        <v>1088</v>
      </c>
    </row>
    <row r="108" spans="1:5">
      <c r="A108" s="14">
        <v>43054.60596064815</v>
      </c>
      <c r="B108" t="s">
        <v>368</v>
      </c>
      <c r="C108">
        <v>2014</v>
      </c>
      <c r="D108" t="s">
        <v>1087</v>
      </c>
      <c r="E108" t="s">
        <v>1088</v>
      </c>
    </row>
    <row r="109" spans="1:5">
      <c r="A109" s="14">
        <v>43054.60596064815</v>
      </c>
      <c r="B109" t="s">
        <v>368</v>
      </c>
      <c r="C109">
        <v>2015</v>
      </c>
      <c r="D109" t="s">
        <v>1087</v>
      </c>
      <c r="E109" t="s">
        <v>5472</v>
      </c>
    </row>
    <row r="110" spans="1:5">
      <c r="A110" s="14">
        <v>43054.60596064815</v>
      </c>
      <c r="B110" t="s">
        <v>318</v>
      </c>
      <c r="C110">
        <v>2016</v>
      </c>
      <c r="D110" t="s">
        <v>1087</v>
      </c>
    </row>
    <row r="111" spans="1:5">
      <c r="A111" s="14">
        <v>43054.60596064815</v>
      </c>
      <c r="B111" t="s">
        <v>248</v>
      </c>
      <c r="C111">
        <v>2016</v>
      </c>
      <c r="D111" t="s">
        <v>1087</v>
      </c>
      <c r="E111" t="s">
        <v>5477</v>
      </c>
    </row>
    <row r="112" spans="1:5">
      <c r="A112" s="14">
        <v>43054.60596064815</v>
      </c>
      <c r="B112" t="s">
        <v>311</v>
      </c>
      <c r="C112">
        <v>2016</v>
      </c>
      <c r="D112" t="s">
        <v>1087</v>
      </c>
    </row>
    <row r="113" spans="1:5">
      <c r="A113" s="14">
        <v>43054.60596064815</v>
      </c>
      <c r="B113" t="s">
        <v>263</v>
      </c>
      <c r="C113">
        <v>2013</v>
      </c>
      <c r="D113" t="s">
        <v>1087</v>
      </c>
    </row>
    <row r="114" spans="1:5">
      <c r="A114" s="14">
        <v>43054.60596064815</v>
      </c>
      <c r="B114" t="s">
        <v>263</v>
      </c>
      <c r="C114">
        <v>2014</v>
      </c>
      <c r="D114" t="s">
        <v>1087</v>
      </c>
    </row>
    <row r="115" spans="1:5">
      <c r="A115" s="14">
        <v>43054.60596064815</v>
      </c>
      <c r="B115" t="s">
        <v>263</v>
      </c>
      <c r="C115">
        <v>2015</v>
      </c>
      <c r="D115" t="s">
        <v>1087</v>
      </c>
    </row>
    <row r="116" spans="1:5">
      <c r="A116" s="14">
        <v>43054.60596064815</v>
      </c>
      <c r="B116" t="s">
        <v>192</v>
      </c>
      <c r="C116">
        <v>2016</v>
      </c>
      <c r="D116" t="s">
        <v>1087</v>
      </c>
      <c r="E116" t="s">
        <v>5470</v>
      </c>
    </row>
    <row r="117" spans="1:5">
      <c r="A117" s="14">
        <v>43054.60596064815</v>
      </c>
      <c r="B117" t="s">
        <v>172</v>
      </c>
      <c r="C117">
        <v>2016</v>
      </c>
      <c r="D117" t="s">
        <v>1087</v>
      </c>
    </row>
    <row r="118" spans="1:5">
      <c r="A118" s="14">
        <v>43054.60596064815</v>
      </c>
      <c r="B118" t="s">
        <v>327</v>
      </c>
      <c r="C118">
        <v>2016</v>
      </c>
      <c r="D118" t="s">
        <v>1087</v>
      </c>
    </row>
    <row r="119" spans="1:5">
      <c r="A119" s="14">
        <v>43054.60596064815</v>
      </c>
      <c r="B119" t="s">
        <v>254</v>
      </c>
      <c r="C119">
        <v>2016</v>
      </c>
      <c r="D119" t="s">
        <v>1087</v>
      </c>
    </row>
    <row r="120" spans="1:5">
      <c r="A120" s="14">
        <v>43054.60596064815</v>
      </c>
      <c r="B120" t="s">
        <v>155</v>
      </c>
      <c r="C120">
        <v>2016</v>
      </c>
      <c r="D120" t="s">
        <v>1087</v>
      </c>
    </row>
    <row r="121" spans="1:5">
      <c r="A121" s="14">
        <v>43054.60596064815</v>
      </c>
      <c r="B121" t="s">
        <v>291</v>
      </c>
      <c r="C121">
        <v>2016</v>
      </c>
      <c r="D121" t="s">
        <v>1087</v>
      </c>
    </row>
    <row r="122" spans="1:5">
      <c r="A122" s="14">
        <v>43054.60596064815</v>
      </c>
      <c r="B122" t="s">
        <v>280</v>
      </c>
      <c r="C122">
        <v>2016</v>
      </c>
      <c r="D122" t="s">
        <v>1087</v>
      </c>
    </row>
    <row r="123" spans="1:5">
      <c r="A123" s="14">
        <v>43054.60596064815</v>
      </c>
      <c r="B123" t="s">
        <v>285</v>
      </c>
      <c r="C123">
        <v>2016</v>
      </c>
      <c r="D123" t="s">
        <v>1087</v>
      </c>
    </row>
    <row r="124" spans="1:5">
      <c r="A124" s="14">
        <v>43054.60596064815</v>
      </c>
      <c r="B124" t="s">
        <v>147</v>
      </c>
      <c r="C124">
        <v>2016</v>
      </c>
      <c r="D124" t="s">
        <v>1087</v>
      </c>
    </row>
    <row r="125" spans="1:5">
      <c r="A125" s="14">
        <v>43054.60596064815</v>
      </c>
      <c r="B125" t="s">
        <v>117</v>
      </c>
      <c r="C125">
        <v>2016</v>
      </c>
      <c r="D125" t="s">
        <v>1087</v>
      </c>
    </row>
    <row r="126" spans="1:5">
      <c r="A126" s="14">
        <v>43054.60596064815</v>
      </c>
      <c r="B126" t="s">
        <v>162</v>
      </c>
      <c r="C126">
        <v>2016</v>
      </c>
      <c r="D126" t="s">
        <v>1087</v>
      </c>
      <c r="E126" t="s">
        <v>5478</v>
      </c>
    </row>
    <row r="127" spans="1:5">
      <c r="A127" s="14">
        <v>43054.60596064815</v>
      </c>
      <c r="B127" t="s">
        <v>117</v>
      </c>
      <c r="C127">
        <v>2013</v>
      </c>
      <c r="D127" t="s">
        <v>1087</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G7"/>
  <sheetViews>
    <sheetView workbookViewId="0"/>
  </sheetViews>
  <sheetFormatPr defaultRowHeight="15"/>
  <sheetData>
    <row r="1" spans="1:33">
      <c r="A1">
        <v>3.2</v>
      </c>
      <c r="B1" t="s">
        <v>2</v>
      </c>
    </row>
    <row r="2" spans="1:33">
      <c r="A2" s="10" t="str">
        <f>HYPERLINK("#'Contents'!B28",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43054.60597222222</v>
      </c>
      <c r="C4" t="s">
        <v>687</v>
      </c>
      <c r="D4" t="s">
        <v>687</v>
      </c>
      <c r="E4" t="s">
        <v>687</v>
      </c>
      <c r="F4" t="s">
        <v>687</v>
      </c>
      <c r="G4" t="s">
        <v>687</v>
      </c>
      <c r="H4" t="s">
        <v>688</v>
      </c>
      <c r="I4" t="s">
        <v>687</v>
      </c>
      <c r="J4" t="s">
        <v>687</v>
      </c>
      <c r="K4" t="s">
        <v>688</v>
      </c>
      <c r="L4" t="s">
        <v>687</v>
      </c>
      <c r="M4" t="s">
        <v>687</v>
      </c>
      <c r="N4" t="s">
        <v>687</v>
      </c>
      <c r="O4" t="s">
        <v>688</v>
      </c>
      <c r="P4" t="s">
        <v>688</v>
      </c>
      <c r="Q4" t="s">
        <v>687</v>
      </c>
      <c r="R4" t="s">
        <v>687</v>
      </c>
      <c r="S4" t="s">
        <v>688</v>
      </c>
      <c r="T4" t="s">
        <v>688</v>
      </c>
      <c r="U4" t="s">
        <v>687</v>
      </c>
      <c r="V4" t="s">
        <v>687</v>
      </c>
      <c r="W4" t="s">
        <v>687</v>
      </c>
      <c r="X4" t="s">
        <v>687</v>
      </c>
      <c r="Y4" t="s">
        <v>687</v>
      </c>
      <c r="Z4" t="s">
        <v>687</v>
      </c>
      <c r="AA4" t="s">
        <v>687</v>
      </c>
      <c r="AB4" t="s">
        <v>687</v>
      </c>
      <c r="AC4" t="s">
        <v>687</v>
      </c>
      <c r="AD4" t="s">
        <v>687</v>
      </c>
      <c r="AE4" t="s">
        <v>687</v>
      </c>
      <c r="AF4" t="s">
        <v>687</v>
      </c>
      <c r="AG4" t="s">
        <v>687</v>
      </c>
    </row>
    <row r="5" spans="1:33">
      <c r="A5">
        <v>2014</v>
      </c>
      <c r="B5" s="14">
        <v>43054.60597222222</v>
      </c>
      <c r="C5" t="s">
        <v>687</v>
      </c>
      <c r="D5" t="s">
        <v>687</v>
      </c>
      <c r="E5" t="s">
        <v>687</v>
      </c>
      <c r="F5" t="s">
        <v>687</v>
      </c>
      <c r="G5" t="s">
        <v>687</v>
      </c>
      <c r="H5" t="s">
        <v>688</v>
      </c>
      <c r="I5" t="s">
        <v>687</v>
      </c>
      <c r="J5" t="s">
        <v>687</v>
      </c>
      <c r="K5" t="s">
        <v>688</v>
      </c>
      <c r="L5" t="s">
        <v>687</v>
      </c>
      <c r="M5" t="s">
        <v>687</v>
      </c>
      <c r="N5" t="s">
        <v>687</v>
      </c>
      <c r="O5" t="s">
        <v>688</v>
      </c>
      <c r="P5" t="s">
        <v>687</v>
      </c>
      <c r="Q5" t="s">
        <v>687</v>
      </c>
      <c r="R5" t="s">
        <v>687</v>
      </c>
      <c r="S5" t="s">
        <v>688</v>
      </c>
      <c r="T5" t="s">
        <v>688</v>
      </c>
      <c r="U5" t="s">
        <v>687</v>
      </c>
      <c r="V5" t="s">
        <v>687</v>
      </c>
      <c r="W5" t="s">
        <v>687</v>
      </c>
      <c r="X5" t="s">
        <v>687</v>
      </c>
      <c r="Y5" t="s">
        <v>687</v>
      </c>
      <c r="Z5" t="s">
        <v>687</v>
      </c>
      <c r="AA5" t="s">
        <v>687</v>
      </c>
      <c r="AB5" t="s">
        <v>687</v>
      </c>
      <c r="AC5" t="s">
        <v>687</v>
      </c>
      <c r="AD5" t="s">
        <v>687</v>
      </c>
      <c r="AE5" t="s">
        <v>687</v>
      </c>
      <c r="AF5" t="s">
        <v>687</v>
      </c>
      <c r="AG5" t="s">
        <v>687</v>
      </c>
    </row>
    <row r="6" spans="1:33">
      <c r="A6">
        <v>2015</v>
      </c>
      <c r="B6" s="14">
        <v>43054.60597222222</v>
      </c>
      <c r="C6" t="s">
        <v>687</v>
      </c>
      <c r="D6" t="s">
        <v>687</v>
      </c>
      <c r="E6" t="s">
        <v>687</v>
      </c>
      <c r="F6" t="s">
        <v>687</v>
      </c>
      <c r="G6" t="s">
        <v>687</v>
      </c>
      <c r="H6" t="s">
        <v>688</v>
      </c>
      <c r="I6" t="s">
        <v>687</v>
      </c>
      <c r="J6" t="s">
        <v>687</v>
      </c>
      <c r="K6" t="s">
        <v>688</v>
      </c>
      <c r="L6" t="s">
        <v>687</v>
      </c>
      <c r="M6" t="s">
        <v>687</v>
      </c>
      <c r="N6" t="s">
        <v>687</v>
      </c>
      <c r="O6" t="s">
        <v>688</v>
      </c>
      <c r="P6" t="s">
        <v>687</v>
      </c>
      <c r="Q6" t="s">
        <v>687</v>
      </c>
      <c r="R6" t="s">
        <v>687</v>
      </c>
      <c r="S6" t="s">
        <v>688</v>
      </c>
      <c r="T6" t="s">
        <v>687</v>
      </c>
      <c r="U6" t="s">
        <v>687</v>
      </c>
      <c r="V6" t="s">
        <v>687</v>
      </c>
      <c r="W6" t="s">
        <v>687</v>
      </c>
      <c r="X6" t="s">
        <v>687</v>
      </c>
      <c r="Y6" t="s">
        <v>687</v>
      </c>
      <c r="Z6" t="s">
        <v>687</v>
      </c>
      <c r="AA6" t="s">
        <v>687</v>
      </c>
      <c r="AB6" t="s">
        <v>687</v>
      </c>
      <c r="AC6" t="s">
        <v>687</v>
      </c>
      <c r="AD6" t="s">
        <v>687</v>
      </c>
      <c r="AE6" t="s">
        <v>687</v>
      </c>
      <c r="AF6" t="s">
        <v>687</v>
      </c>
      <c r="AG6" t="s">
        <v>687</v>
      </c>
    </row>
    <row r="7" spans="1:33">
      <c r="A7">
        <v>2016</v>
      </c>
      <c r="B7" s="14">
        <v>43054.60597222222</v>
      </c>
      <c r="C7" t="s">
        <v>687</v>
      </c>
      <c r="D7" t="s">
        <v>687</v>
      </c>
      <c r="E7" t="s">
        <v>687</v>
      </c>
      <c r="F7" t="s">
        <v>687</v>
      </c>
      <c r="G7" t="s">
        <v>687</v>
      </c>
      <c r="H7" t="s">
        <v>688</v>
      </c>
      <c r="I7" t="s">
        <v>687</v>
      </c>
      <c r="J7" t="s">
        <v>687</v>
      </c>
      <c r="K7" t="s">
        <v>688</v>
      </c>
      <c r="L7" t="s">
        <v>687</v>
      </c>
      <c r="M7" t="s">
        <v>687</v>
      </c>
      <c r="N7" t="s">
        <v>687</v>
      </c>
      <c r="O7" t="s">
        <v>688</v>
      </c>
      <c r="P7" t="s">
        <v>687</v>
      </c>
      <c r="Q7" t="s">
        <v>687</v>
      </c>
      <c r="R7" t="s">
        <v>687</v>
      </c>
      <c r="S7" t="s">
        <v>688</v>
      </c>
      <c r="T7" t="s">
        <v>688</v>
      </c>
      <c r="U7" t="s">
        <v>687</v>
      </c>
      <c r="V7" t="s">
        <v>687</v>
      </c>
      <c r="W7" t="s">
        <v>687</v>
      </c>
      <c r="X7" t="s">
        <v>687</v>
      </c>
      <c r="Y7" t="s">
        <v>687</v>
      </c>
      <c r="Z7" t="s">
        <v>687</v>
      </c>
      <c r="AA7" t="s">
        <v>687</v>
      </c>
      <c r="AB7" t="s">
        <v>687</v>
      </c>
      <c r="AC7" t="s">
        <v>687</v>
      </c>
      <c r="AD7" t="s">
        <v>687</v>
      </c>
      <c r="AE7" t="s">
        <v>687</v>
      </c>
      <c r="AF7" t="s">
        <v>687</v>
      </c>
      <c r="AG7" t="s">
        <v>687</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G7"/>
  <sheetViews>
    <sheetView workbookViewId="0">
      <selection activeCell="A2" sqref="A2"/>
    </sheetView>
  </sheetViews>
  <sheetFormatPr defaultRowHeight="15"/>
  <sheetData>
    <row r="1" spans="1:33">
      <c r="A1">
        <v>3.2</v>
      </c>
      <c r="B1" t="s">
        <v>4860</v>
      </c>
    </row>
    <row r="2" spans="1:33">
      <c r="A2" s="10" t="str">
        <f>HYPERLINK("#'Contents'!B29",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ht="409.5">
      <c r="A4">
        <v>2013</v>
      </c>
      <c r="B4" s="14">
        <v>43054.605983796297</v>
      </c>
      <c r="H4" s="8" t="s">
        <v>5479</v>
      </c>
      <c r="K4" t="s">
        <v>1097</v>
      </c>
      <c r="O4" t="s">
        <v>1098</v>
      </c>
      <c r="P4" t="s">
        <v>1099</v>
      </c>
      <c r="S4" t="s">
        <v>1100</v>
      </c>
      <c r="T4" t="s">
        <v>1101</v>
      </c>
    </row>
    <row r="5" spans="1:33" ht="409.5">
      <c r="A5">
        <v>2014</v>
      </c>
      <c r="B5" s="14">
        <v>43054.605983796297</v>
      </c>
      <c r="H5" s="8" t="s">
        <v>5480</v>
      </c>
      <c r="K5" t="s">
        <v>1097</v>
      </c>
      <c r="O5" t="s">
        <v>1102</v>
      </c>
      <c r="S5" t="s">
        <v>1100</v>
      </c>
      <c r="T5" t="s">
        <v>1101</v>
      </c>
    </row>
    <row r="6" spans="1:33">
      <c r="A6">
        <v>2015</v>
      </c>
      <c r="B6" s="14">
        <v>43054.605983796297</v>
      </c>
      <c r="H6" t="s">
        <v>5480</v>
      </c>
      <c r="K6" t="s">
        <v>1097</v>
      </c>
      <c r="O6" t="s">
        <v>5481</v>
      </c>
      <c r="S6" t="s">
        <v>5482</v>
      </c>
    </row>
    <row r="7" spans="1:33">
      <c r="A7">
        <v>2016</v>
      </c>
      <c r="B7" s="14">
        <v>43054.605983796297</v>
      </c>
      <c r="H7" t="s">
        <v>5483</v>
      </c>
      <c r="K7" t="s">
        <v>1097</v>
      </c>
      <c r="O7" t="s">
        <v>5484</v>
      </c>
      <c r="S7" t="s">
        <v>5485</v>
      </c>
      <c r="T7" t="s">
        <v>5486</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H19"/>
  <sheetViews>
    <sheetView workbookViewId="0"/>
  </sheetViews>
  <sheetFormatPr defaultRowHeight="15"/>
  <sheetData>
    <row r="1" spans="1:34">
      <c r="A1">
        <v>3.3</v>
      </c>
      <c r="B1" t="s">
        <v>37</v>
      </c>
    </row>
    <row r="2" spans="1:34">
      <c r="A2" s="10" t="str">
        <f>HYPERLINK("#'Contents'!B31", "Back to Contents")</f>
        <v>Back to Contents</v>
      </c>
    </row>
    <row r="3" spans="1:34">
      <c r="A3" t="s">
        <v>108</v>
      </c>
      <c r="B3" t="s">
        <v>109</v>
      </c>
      <c r="C3" t="s">
        <v>1104</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43054.606006944443</v>
      </c>
      <c r="C4" t="s">
        <v>1105</v>
      </c>
      <c r="D4">
        <v>24</v>
      </c>
      <c r="E4">
        <v>14</v>
      </c>
      <c r="F4">
        <v>4</v>
      </c>
      <c r="G4">
        <v>3</v>
      </c>
      <c r="H4">
        <v>4</v>
      </c>
      <c r="I4">
        <v>60</v>
      </c>
      <c r="J4">
        <v>11</v>
      </c>
      <c r="K4">
        <v>11</v>
      </c>
      <c r="L4">
        <v>32</v>
      </c>
      <c r="M4">
        <v>8</v>
      </c>
      <c r="N4">
        <v>1562</v>
      </c>
      <c r="O4">
        <v>134</v>
      </c>
      <c r="P4">
        <v>1</v>
      </c>
      <c r="Q4">
        <v>4</v>
      </c>
      <c r="R4">
        <v>119</v>
      </c>
      <c r="S4">
        <v>295</v>
      </c>
      <c r="T4">
        <v>85</v>
      </c>
      <c r="U4">
        <v>0</v>
      </c>
      <c r="V4">
        <v>2</v>
      </c>
      <c r="W4">
        <v>6</v>
      </c>
      <c r="X4">
        <v>13</v>
      </c>
      <c r="Y4">
        <v>1</v>
      </c>
      <c r="Z4">
        <v>12</v>
      </c>
      <c r="AA4">
        <v>5</v>
      </c>
      <c r="AB4">
        <v>50</v>
      </c>
      <c r="AC4">
        <v>6</v>
      </c>
      <c r="AD4">
        <v>7</v>
      </c>
      <c r="AE4">
        <v>12</v>
      </c>
      <c r="AF4">
        <v>1</v>
      </c>
      <c r="AG4">
        <v>1</v>
      </c>
      <c r="AH4">
        <v>496</v>
      </c>
    </row>
    <row r="5" spans="1:34">
      <c r="A5">
        <v>2013</v>
      </c>
      <c r="B5" s="14">
        <v>43054.606006944443</v>
      </c>
      <c r="C5" t="s">
        <v>1106</v>
      </c>
      <c r="D5">
        <v>9</v>
      </c>
      <c r="E5">
        <v>11</v>
      </c>
      <c r="F5">
        <v>4</v>
      </c>
      <c r="G5">
        <v>1</v>
      </c>
      <c r="H5">
        <v>2</v>
      </c>
      <c r="I5">
        <v>45</v>
      </c>
      <c r="J5">
        <v>10</v>
      </c>
      <c r="K5">
        <v>3</v>
      </c>
      <c r="L5">
        <v>8</v>
      </c>
      <c r="M5">
        <v>4</v>
      </c>
      <c r="N5">
        <v>60</v>
      </c>
      <c r="O5">
        <v>24</v>
      </c>
      <c r="P5">
        <v>1</v>
      </c>
      <c r="Q5">
        <v>3</v>
      </c>
      <c r="R5">
        <v>6</v>
      </c>
      <c r="S5">
        <v>4</v>
      </c>
      <c r="T5">
        <v>16</v>
      </c>
      <c r="U5">
        <v>0</v>
      </c>
      <c r="V5">
        <v>2</v>
      </c>
      <c r="W5">
        <v>5</v>
      </c>
      <c r="X5">
        <v>2</v>
      </c>
      <c r="Y5">
        <v>1</v>
      </c>
      <c r="Z5">
        <v>10</v>
      </c>
      <c r="AA5">
        <v>4</v>
      </c>
      <c r="AB5">
        <v>10</v>
      </c>
      <c r="AC5">
        <v>6</v>
      </c>
      <c r="AD5">
        <v>5</v>
      </c>
      <c r="AE5">
        <v>9</v>
      </c>
      <c r="AF5">
        <v>1</v>
      </c>
      <c r="AG5">
        <v>1</v>
      </c>
      <c r="AH5">
        <v>67</v>
      </c>
    </row>
    <row r="6" spans="1:34">
      <c r="A6">
        <v>2013</v>
      </c>
      <c r="B6" s="14">
        <v>43054.606006944443</v>
      </c>
      <c r="C6" t="s">
        <v>1107</v>
      </c>
      <c r="D6">
        <v>15</v>
      </c>
      <c r="E6">
        <v>3</v>
      </c>
      <c r="F6">
        <v>0</v>
      </c>
      <c r="G6">
        <v>2</v>
      </c>
      <c r="H6">
        <v>2</v>
      </c>
      <c r="I6">
        <v>15</v>
      </c>
      <c r="J6">
        <v>1</v>
      </c>
      <c r="K6">
        <v>8</v>
      </c>
      <c r="L6">
        <v>24</v>
      </c>
      <c r="M6">
        <v>4</v>
      </c>
      <c r="N6">
        <v>1502</v>
      </c>
      <c r="O6">
        <v>25</v>
      </c>
      <c r="P6">
        <v>0</v>
      </c>
      <c r="Q6">
        <v>0</v>
      </c>
      <c r="R6">
        <v>113</v>
      </c>
      <c r="S6">
        <v>39</v>
      </c>
      <c r="T6">
        <v>69</v>
      </c>
      <c r="U6">
        <v>0</v>
      </c>
      <c r="V6">
        <v>0</v>
      </c>
      <c r="W6">
        <v>1</v>
      </c>
      <c r="X6">
        <v>11</v>
      </c>
      <c r="Y6">
        <v>0</v>
      </c>
      <c r="Z6">
        <v>2</v>
      </c>
      <c r="AA6">
        <v>1</v>
      </c>
      <c r="AB6">
        <v>40</v>
      </c>
      <c r="AC6">
        <v>0</v>
      </c>
      <c r="AD6">
        <v>2</v>
      </c>
      <c r="AE6">
        <v>3</v>
      </c>
      <c r="AF6">
        <v>0</v>
      </c>
      <c r="AG6">
        <v>0</v>
      </c>
      <c r="AH6">
        <v>429</v>
      </c>
    </row>
    <row r="7" spans="1:34">
      <c r="A7">
        <v>2013</v>
      </c>
      <c r="B7" s="14">
        <v>43054.606006944443</v>
      </c>
      <c r="C7" t="s">
        <v>1108</v>
      </c>
      <c r="D7">
        <v>19</v>
      </c>
      <c r="E7">
        <v>4</v>
      </c>
      <c r="F7">
        <v>0</v>
      </c>
      <c r="G7">
        <v>2</v>
      </c>
      <c r="H7">
        <v>2</v>
      </c>
      <c r="I7">
        <v>17</v>
      </c>
      <c r="J7">
        <v>4</v>
      </c>
      <c r="K7">
        <v>1</v>
      </c>
      <c r="L7">
        <v>13</v>
      </c>
      <c r="M7">
        <v>5</v>
      </c>
      <c r="N7">
        <v>1501</v>
      </c>
      <c r="O7">
        <v>68</v>
      </c>
      <c r="P7">
        <v>0</v>
      </c>
      <c r="Q7">
        <v>1</v>
      </c>
      <c r="R7">
        <v>113</v>
      </c>
      <c r="S7">
        <v>286</v>
      </c>
      <c r="T7">
        <v>71</v>
      </c>
      <c r="U7">
        <v>0</v>
      </c>
      <c r="V7">
        <v>0</v>
      </c>
      <c r="W7">
        <v>2</v>
      </c>
      <c r="X7">
        <v>1</v>
      </c>
      <c r="Y7">
        <v>0</v>
      </c>
      <c r="Z7">
        <v>2</v>
      </c>
      <c r="AA7">
        <v>1</v>
      </c>
      <c r="AB7">
        <v>8</v>
      </c>
      <c r="AC7">
        <v>0</v>
      </c>
      <c r="AD7">
        <v>4</v>
      </c>
      <c r="AE7">
        <v>3</v>
      </c>
      <c r="AF7">
        <v>0</v>
      </c>
      <c r="AG7">
        <v>0</v>
      </c>
      <c r="AH7">
        <v>432</v>
      </c>
    </row>
    <row r="8" spans="1:34">
      <c r="A8">
        <v>2014</v>
      </c>
      <c r="B8" s="14">
        <v>43054.606006944443</v>
      </c>
      <c r="C8" t="s">
        <v>1105</v>
      </c>
      <c r="D8">
        <v>15</v>
      </c>
      <c r="E8">
        <v>14</v>
      </c>
      <c r="F8">
        <v>4</v>
      </c>
      <c r="G8">
        <v>4</v>
      </c>
      <c r="H8">
        <v>4</v>
      </c>
      <c r="I8">
        <v>62</v>
      </c>
      <c r="J8">
        <v>10</v>
      </c>
      <c r="K8">
        <v>3</v>
      </c>
      <c r="L8">
        <v>34</v>
      </c>
      <c r="M8">
        <v>7</v>
      </c>
      <c r="N8">
        <v>70</v>
      </c>
      <c r="O8">
        <v>34</v>
      </c>
      <c r="P8">
        <v>1</v>
      </c>
      <c r="Q8">
        <v>1</v>
      </c>
      <c r="R8">
        <v>17</v>
      </c>
      <c r="S8">
        <v>4</v>
      </c>
      <c r="T8">
        <v>82</v>
      </c>
      <c r="U8">
        <v>0</v>
      </c>
      <c r="V8">
        <v>2</v>
      </c>
      <c r="W8">
        <v>4</v>
      </c>
      <c r="X8">
        <v>0</v>
      </c>
      <c r="Y8">
        <v>2</v>
      </c>
      <c r="Z8">
        <v>14</v>
      </c>
      <c r="AA8">
        <v>6</v>
      </c>
      <c r="AB8">
        <v>8</v>
      </c>
      <c r="AC8">
        <v>3</v>
      </c>
      <c r="AD8">
        <v>7</v>
      </c>
      <c r="AE8">
        <v>12</v>
      </c>
      <c r="AF8">
        <v>1</v>
      </c>
      <c r="AG8">
        <v>1</v>
      </c>
      <c r="AH8">
        <v>161</v>
      </c>
    </row>
    <row r="9" spans="1:34">
      <c r="A9">
        <v>2014</v>
      </c>
      <c r="B9" s="14">
        <v>43054.606006944443</v>
      </c>
      <c r="C9" t="s">
        <v>1106</v>
      </c>
      <c r="D9">
        <v>9</v>
      </c>
      <c r="E9">
        <v>11</v>
      </c>
      <c r="F9">
        <v>4</v>
      </c>
      <c r="G9">
        <v>1</v>
      </c>
      <c r="H9">
        <v>2</v>
      </c>
      <c r="I9">
        <v>45</v>
      </c>
      <c r="J9">
        <v>10</v>
      </c>
      <c r="K9">
        <v>3</v>
      </c>
      <c r="L9">
        <v>26</v>
      </c>
      <c r="M9">
        <v>5</v>
      </c>
      <c r="N9">
        <v>38</v>
      </c>
      <c r="O9">
        <v>15</v>
      </c>
      <c r="P9">
        <v>1</v>
      </c>
      <c r="Q9">
        <v>1</v>
      </c>
      <c r="R9">
        <v>6</v>
      </c>
      <c r="S9">
        <v>4</v>
      </c>
      <c r="T9">
        <v>13</v>
      </c>
      <c r="U9">
        <v>0</v>
      </c>
      <c r="V9">
        <v>2</v>
      </c>
      <c r="W9">
        <v>4</v>
      </c>
      <c r="X9">
        <v>2</v>
      </c>
      <c r="Y9">
        <v>2</v>
      </c>
      <c r="Z9">
        <v>12</v>
      </c>
      <c r="AA9">
        <v>4</v>
      </c>
      <c r="AB9">
        <v>6</v>
      </c>
      <c r="AC9">
        <v>3</v>
      </c>
      <c r="AD9">
        <v>5</v>
      </c>
      <c r="AE9">
        <v>9</v>
      </c>
      <c r="AF9">
        <v>1</v>
      </c>
      <c r="AG9">
        <v>1</v>
      </c>
      <c r="AH9">
        <v>60</v>
      </c>
    </row>
    <row r="10" spans="1:34">
      <c r="A10">
        <v>2014</v>
      </c>
      <c r="B10" s="14">
        <v>43054.606006944443</v>
      </c>
      <c r="C10" t="s">
        <v>1107</v>
      </c>
      <c r="D10">
        <v>6</v>
      </c>
      <c r="E10">
        <v>3</v>
      </c>
      <c r="F10">
        <v>0</v>
      </c>
      <c r="G10">
        <v>3</v>
      </c>
      <c r="H10">
        <v>2</v>
      </c>
      <c r="I10">
        <v>17</v>
      </c>
      <c r="J10">
        <v>0</v>
      </c>
      <c r="K10">
        <v>0</v>
      </c>
      <c r="L10">
        <v>8</v>
      </c>
      <c r="M10">
        <v>2</v>
      </c>
      <c r="N10">
        <v>32</v>
      </c>
      <c r="O10">
        <v>19</v>
      </c>
      <c r="P10">
        <v>0</v>
      </c>
      <c r="Q10">
        <v>0</v>
      </c>
      <c r="R10">
        <v>11</v>
      </c>
      <c r="S10">
        <v>0</v>
      </c>
      <c r="T10">
        <v>69</v>
      </c>
      <c r="U10">
        <v>0</v>
      </c>
      <c r="V10">
        <v>0</v>
      </c>
      <c r="W10">
        <v>0</v>
      </c>
      <c r="X10">
        <v>0</v>
      </c>
      <c r="Y10">
        <v>0</v>
      </c>
      <c r="Z10">
        <v>2</v>
      </c>
      <c r="AA10">
        <v>2</v>
      </c>
      <c r="AB10">
        <v>2</v>
      </c>
      <c r="AC10">
        <v>0</v>
      </c>
      <c r="AD10">
        <v>2</v>
      </c>
      <c r="AE10">
        <v>3</v>
      </c>
      <c r="AF10">
        <v>0</v>
      </c>
      <c r="AG10">
        <v>0</v>
      </c>
      <c r="AH10">
        <v>101</v>
      </c>
    </row>
    <row r="11" spans="1:34">
      <c r="A11">
        <v>2014</v>
      </c>
      <c r="B11" s="14">
        <v>43054.606006944443</v>
      </c>
      <c r="C11" t="s">
        <v>1108</v>
      </c>
      <c r="D11">
        <v>11</v>
      </c>
      <c r="E11">
        <v>3</v>
      </c>
      <c r="F11">
        <v>0</v>
      </c>
      <c r="G11">
        <v>3</v>
      </c>
      <c r="H11">
        <v>2</v>
      </c>
      <c r="I11">
        <v>20</v>
      </c>
      <c r="J11">
        <v>2</v>
      </c>
      <c r="K11">
        <v>1</v>
      </c>
      <c r="L11">
        <v>13</v>
      </c>
      <c r="M11">
        <v>4</v>
      </c>
      <c r="N11">
        <v>23</v>
      </c>
      <c r="O11">
        <v>29</v>
      </c>
      <c r="P11">
        <v>0</v>
      </c>
      <c r="Q11">
        <v>1</v>
      </c>
      <c r="R11">
        <v>11</v>
      </c>
      <c r="S11">
        <v>2</v>
      </c>
      <c r="T11">
        <v>75</v>
      </c>
      <c r="U11">
        <v>0</v>
      </c>
      <c r="V11">
        <v>1</v>
      </c>
      <c r="W11">
        <v>1</v>
      </c>
      <c r="X11">
        <v>0</v>
      </c>
      <c r="Y11">
        <v>1</v>
      </c>
      <c r="Z11">
        <v>2</v>
      </c>
      <c r="AA11">
        <v>2</v>
      </c>
      <c r="AB11">
        <v>3</v>
      </c>
      <c r="AC11">
        <v>1</v>
      </c>
      <c r="AD11">
        <v>5</v>
      </c>
      <c r="AE11">
        <v>8</v>
      </c>
      <c r="AF11">
        <v>0</v>
      </c>
      <c r="AG11">
        <v>0</v>
      </c>
      <c r="AH11">
        <v>106</v>
      </c>
    </row>
    <row r="12" spans="1:34">
      <c r="A12">
        <v>2015</v>
      </c>
      <c r="B12" s="14">
        <v>43054.606006944443</v>
      </c>
      <c r="C12" t="s">
        <v>1105</v>
      </c>
      <c r="D12">
        <v>11</v>
      </c>
      <c r="E12">
        <v>15</v>
      </c>
      <c r="F12">
        <v>4</v>
      </c>
      <c r="G12">
        <v>3</v>
      </c>
      <c r="H12">
        <v>5</v>
      </c>
      <c r="I12">
        <v>67</v>
      </c>
      <c r="J12">
        <v>10</v>
      </c>
      <c r="K12">
        <v>2</v>
      </c>
      <c r="L12">
        <v>35</v>
      </c>
      <c r="M12">
        <v>5</v>
      </c>
      <c r="N12">
        <v>79</v>
      </c>
      <c r="O12">
        <v>22</v>
      </c>
      <c r="P12">
        <v>1</v>
      </c>
      <c r="Q12">
        <v>1</v>
      </c>
      <c r="R12">
        <v>15</v>
      </c>
      <c r="S12">
        <v>4</v>
      </c>
      <c r="T12">
        <v>21</v>
      </c>
      <c r="U12">
        <v>0</v>
      </c>
      <c r="V12">
        <v>1</v>
      </c>
      <c r="W12">
        <v>5</v>
      </c>
      <c r="X12">
        <v>3</v>
      </c>
      <c r="Y12">
        <v>2</v>
      </c>
      <c r="Z12">
        <v>13</v>
      </c>
      <c r="AA12">
        <v>5</v>
      </c>
      <c r="AB12">
        <v>6</v>
      </c>
      <c r="AC12">
        <v>9</v>
      </c>
      <c r="AD12">
        <v>7</v>
      </c>
      <c r="AE12">
        <v>13</v>
      </c>
      <c r="AF12">
        <v>1</v>
      </c>
      <c r="AG12">
        <v>1</v>
      </c>
      <c r="AH12">
        <v>146</v>
      </c>
    </row>
    <row r="13" spans="1:34">
      <c r="A13">
        <v>2015</v>
      </c>
      <c r="B13" s="14">
        <v>43054.606006944443</v>
      </c>
      <c r="C13" t="s">
        <v>1106</v>
      </c>
      <c r="D13">
        <v>8</v>
      </c>
      <c r="E13">
        <v>13</v>
      </c>
      <c r="F13">
        <v>4</v>
      </c>
      <c r="G13">
        <v>0</v>
      </c>
      <c r="H13">
        <v>3</v>
      </c>
      <c r="I13">
        <v>48</v>
      </c>
      <c r="J13">
        <v>9</v>
      </c>
      <c r="K13">
        <v>2</v>
      </c>
      <c r="L13">
        <v>24</v>
      </c>
      <c r="M13">
        <v>3</v>
      </c>
      <c r="N13">
        <v>32</v>
      </c>
      <c r="O13">
        <v>12</v>
      </c>
      <c r="P13">
        <v>1</v>
      </c>
      <c r="Q13">
        <v>1</v>
      </c>
      <c r="R13">
        <v>6</v>
      </c>
      <c r="S13">
        <v>4</v>
      </c>
      <c r="T13">
        <v>12</v>
      </c>
      <c r="U13">
        <v>0</v>
      </c>
      <c r="V13">
        <v>1</v>
      </c>
      <c r="W13">
        <v>5</v>
      </c>
      <c r="X13">
        <v>3</v>
      </c>
      <c r="Y13">
        <v>2</v>
      </c>
      <c r="Z13">
        <v>12</v>
      </c>
      <c r="AA13">
        <v>4</v>
      </c>
      <c r="AB13">
        <v>5</v>
      </c>
      <c r="AC13">
        <v>6</v>
      </c>
      <c r="AD13">
        <v>5</v>
      </c>
      <c r="AE13">
        <v>9</v>
      </c>
      <c r="AF13">
        <v>1</v>
      </c>
      <c r="AG13">
        <v>1</v>
      </c>
      <c r="AH13">
        <v>60</v>
      </c>
    </row>
    <row r="14" spans="1:34">
      <c r="A14">
        <v>2015</v>
      </c>
      <c r="B14" s="14">
        <v>43054.606006944443</v>
      </c>
      <c r="C14" t="s">
        <v>1107</v>
      </c>
      <c r="D14">
        <v>3</v>
      </c>
      <c r="E14">
        <v>2</v>
      </c>
      <c r="F14">
        <v>0</v>
      </c>
      <c r="G14">
        <v>3</v>
      </c>
      <c r="H14">
        <v>2</v>
      </c>
      <c r="I14">
        <v>19</v>
      </c>
      <c r="J14">
        <v>1</v>
      </c>
      <c r="K14">
        <v>0</v>
      </c>
      <c r="L14">
        <v>11</v>
      </c>
      <c r="M14">
        <v>2</v>
      </c>
      <c r="N14">
        <v>47</v>
      </c>
      <c r="O14">
        <v>10</v>
      </c>
      <c r="P14">
        <v>0</v>
      </c>
      <c r="Q14">
        <v>0</v>
      </c>
      <c r="R14">
        <v>9</v>
      </c>
      <c r="S14">
        <v>0</v>
      </c>
      <c r="T14">
        <v>9</v>
      </c>
      <c r="U14">
        <v>0</v>
      </c>
      <c r="V14">
        <v>0</v>
      </c>
      <c r="W14">
        <v>0</v>
      </c>
      <c r="X14">
        <v>0</v>
      </c>
      <c r="Y14">
        <v>0</v>
      </c>
      <c r="Z14">
        <v>1</v>
      </c>
      <c r="AA14">
        <v>1</v>
      </c>
      <c r="AB14">
        <v>1</v>
      </c>
      <c r="AC14">
        <v>3</v>
      </c>
      <c r="AD14">
        <v>2</v>
      </c>
      <c r="AE14">
        <v>4</v>
      </c>
      <c r="AF14">
        <v>0</v>
      </c>
      <c r="AG14">
        <v>0</v>
      </c>
      <c r="AH14">
        <v>86</v>
      </c>
    </row>
    <row r="15" spans="1:34">
      <c r="A15">
        <v>2015</v>
      </c>
      <c r="B15" s="14">
        <v>43054.606006944443</v>
      </c>
      <c r="C15" t="s">
        <v>1108</v>
      </c>
      <c r="D15">
        <v>7</v>
      </c>
      <c r="E15">
        <v>5</v>
      </c>
      <c r="F15">
        <v>0</v>
      </c>
      <c r="G15">
        <v>3</v>
      </c>
      <c r="H15">
        <v>3</v>
      </c>
      <c r="I15">
        <v>27</v>
      </c>
      <c r="J15">
        <v>2</v>
      </c>
      <c r="K15">
        <v>0</v>
      </c>
      <c r="L15">
        <v>16</v>
      </c>
      <c r="M15">
        <v>3</v>
      </c>
      <c r="N15">
        <v>47</v>
      </c>
      <c r="O15">
        <v>16</v>
      </c>
      <c r="P15">
        <v>0</v>
      </c>
      <c r="Q15">
        <v>0</v>
      </c>
      <c r="R15">
        <v>9</v>
      </c>
      <c r="S15">
        <v>2</v>
      </c>
      <c r="T15">
        <v>11</v>
      </c>
      <c r="U15">
        <v>0</v>
      </c>
      <c r="V15">
        <v>0</v>
      </c>
      <c r="W15">
        <v>1</v>
      </c>
      <c r="X15">
        <v>0</v>
      </c>
      <c r="Y15">
        <v>1</v>
      </c>
      <c r="Z15">
        <v>1</v>
      </c>
      <c r="AA15">
        <v>1</v>
      </c>
      <c r="AB15">
        <v>2</v>
      </c>
      <c r="AC15">
        <v>3</v>
      </c>
      <c r="AD15">
        <v>5</v>
      </c>
      <c r="AE15">
        <v>6</v>
      </c>
      <c r="AF15">
        <v>0</v>
      </c>
      <c r="AG15">
        <v>0</v>
      </c>
      <c r="AH15">
        <v>91</v>
      </c>
    </row>
    <row r="16" spans="1:34">
      <c r="A16">
        <v>2016</v>
      </c>
      <c r="B16" s="14">
        <v>43054.606006944443</v>
      </c>
      <c r="C16" t="s">
        <v>1105</v>
      </c>
      <c r="D16">
        <v>11</v>
      </c>
      <c r="E16">
        <v>17</v>
      </c>
      <c r="F16">
        <v>4</v>
      </c>
      <c r="G16">
        <v>5</v>
      </c>
      <c r="H16">
        <v>5</v>
      </c>
      <c r="I16">
        <v>68</v>
      </c>
      <c r="J16">
        <v>11</v>
      </c>
      <c r="K16">
        <v>1</v>
      </c>
      <c r="L16">
        <v>33</v>
      </c>
      <c r="M16">
        <v>3</v>
      </c>
      <c r="N16">
        <v>79</v>
      </c>
      <c r="O16">
        <v>13</v>
      </c>
      <c r="P16">
        <v>1</v>
      </c>
      <c r="Q16">
        <v>3</v>
      </c>
      <c r="R16">
        <v>15</v>
      </c>
      <c r="S16">
        <v>6</v>
      </c>
      <c r="T16">
        <v>20</v>
      </c>
      <c r="U16">
        <v>0</v>
      </c>
      <c r="V16">
        <v>1</v>
      </c>
      <c r="W16">
        <v>4</v>
      </c>
      <c r="X16">
        <v>3</v>
      </c>
      <c r="Y16">
        <v>2</v>
      </c>
      <c r="Z16">
        <v>14</v>
      </c>
      <c r="AA16">
        <v>6</v>
      </c>
      <c r="AB16">
        <v>5</v>
      </c>
      <c r="AC16">
        <v>10</v>
      </c>
      <c r="AD16">
        <v>7</v>
      </c>
      <c r="AE16">
        <v>13</v>
      </c>
      <c r="AF16">
        <v>1</v>
      </c>
      <c r="AG16">
        <v>1</v>
      </c>
      <c r="AH16">
        <v>141</v>
      </c>
    </row>
    <row r="17" spans="1:34">
      <c r="A17">
        <v>2016</v>
      </c>
      <c r="B17" s="14">
        <v>43054.606006944443</v>
      </c>
      <c r="C17" t="s">
        <v>1106</v>
      </c>
      <c r="D17">
        <v>9</v>
      </c>
      <c r="E17">
        <v>15</v>
      </c>
      <c r="F17">
        <v>4</v>
      </c>
      <c r="G17">
        <v>1</v>
      </c>
      <c r="H17">
        <v>3</v>
      </c>
      <c r="I17">
        <v>47</v>
      </c>
      <c r="J17">
        <v>10</v>
      </c>
      <c r="K17">
        <v>1</v>
      </c>
      <c r="L17">
        <v>23</v>
      </c>
      <c r="M17">
        <v>1</v>
      </c>
      <c r="N17">
        <v>33</v>
      </c>
      <c r="O17">
        <v>11</v>
      </c>
      <c r="P17">
        <v>1</v>
      </c>
      <c r="Q17">
        <v>3</v>
      </c>
      <c r="R17">
        <v>6</v>
      </c>
      <c r="S17">
        <v>5</v>
      </c>
      <c r="T17">
        <v>13</v>
      </c>
      <c r="U17">
        <v>0</v>
      </c>
      <c r="V17">
        <v>1</v>
      </c>
      <c r="W17">
        <v>4</v>
      </c>
      <c r="X17">
        <v>3</v>
      </c>
      <c r="Y17">
        <v>2</v>
      </c>
      <c r="Z17">
        <v>12</v>
      </c>
      <c r="AA17">
        <v>4</v>
      </c>
      <c r="AB17">
        <v>5</v>
      </c>
      <c r="AC17">
        <v>6</v>
      </c>
      <c r="AD17">
        <v>5</v>
      </c>
      <c r="AE17">
        <v>9</v>
      </c>
      <c r="AF17">
        <v>1</v>
      </c>
      <c r="AG17">
        <v>1</v>
      </c>
      <c r="AH17">
        <v>61</v>
      </c>
    </row>
    <row r="18" spans="1:34">
      <c r="A18">
        <v>2016</v>
      </c>
      <c r="B18" s="14">
        <v>43054.606006944443</v>
      </c>
      <c r="C18" t="s">
        <v>1107</v>
      </c>
      <c r="D18">
        <v>2</v>
      </c>
      <c r="E18">
        <v>2</v>
      </c>
      <c r="F18">
        <v>0</v>
      </c>
      <c r="G18">
        <v>4</v>
      </c>
      <c r="H18">
        <v>2</v>
      </c>
      <c r="I18">
        <v>21</v>
      </c>
      <c r="J18">
        <v>1</v>
      </c>
      <c r="K18">
        <v>0</v>
      </c>
      <c r="L18">
        <v>10</v>
      </c>
      <c r="M18">
        <v>2</v>
      </c>
      <c r="N18">
        <v>46</v>
      </c>
      <c r="O18">
        <v>2</v>
      </c>
      <c r="P18">
        <v>0</v>
      </c>
      <c r="Q18">
        <v>0</v>
      </c>
      <c r="R18">
        <v>9</v>
      </c>
      <c r="S18">
        <v>1</v>
      </c>
      <c r="T18">
        <v>7</v>
      </c>
      <c r="U18">
        <v>0</v>
      </c>
      <c r="V18">
        <v>0</v>
      </c>
      <c r="W18">
        <v>0</v>
      </c>
      <c r="X18">
        <v>0</v>
      </c>
      <c r="Y18">
        <v>0</v>
      </c>
      <c r="Z18">
        <v>2</v>
      </c>
      <c r="AA18">
        <v>2</v>
      </c>
      <c r="AB18">
        <v>0</v>
      </c>
      <c r="AC18">
        <v>4</v>
      </c>
      <c r="AD18">
        <v>2</v>
      </c>
      <c r="AE18">
        <v>4</v>
      </c>
      <c r="AF18">
        <v>0</v>
      </c>
      <c r="AG18">
        <v>0</v>
      </c>
      <c r="AH18">
        <v>80</v>
      </c>
    </row>
    <row r="19" spans="1:34">
      <c r="A19">
        <v>2016</v>
      </c>
      <c r="B19" s="14">
        <v>43054.606006944443</v>
      </c>
      <c r="C19" t="s">
        <v>1108</v>
      </c>
      <c r="D19">
        <v>7</v>
      </c>
      <c r="E19">
        <v>5</v>
      </c>
      <c r="F19">
        <v>0</v>
      </c>
      <c r="G19">
        <v>4</v>
      </c>
      <c r="H19">
        <v>3</v>
      </c>
      <c r="I19">
        <v>25</v>
      </c>
      <c r="J19">
        <v>3</v>
      </c>
      <c r="K19">
        <v>0</v>
      </c>
      <c r="L19">
        <v>16</v>
      </c>
      <c r="M19">
        <v>2</v>
      </c>
      <c r="N19">
        <v>48</v>
      </c>
      <c r="O19">
        <v>7</v>
      </c>
      <c r="P19">
        <v>0</v>
      </c>
      <c r="Q19">
        <v>1</v>
      </c>
      <c r="R19">
        <v>9</v>
      </c>
      <c r="S19">
        <v>3</v>
      </c>
      <c r="T19">
        <v>8</v>
      </c>
      <c r="U19">
        <v>0</v>
      </c>
      <c r="V19">
        <v>0</v>
      </c>
      <c r="W19">
        <v>0</v>
      </c>
      <c r="X19">
        <v>0</v>
      </c>
      <c r="Y19">
        <v>0</v>
      </c>
      <c r="Z19">
        <v>2</v>
      </c>
      <c r="AA19">
        <v>2</v>
      </c>
      <c r="AB19">
        <v>1</v>
      </c>
      <c r="AC19">
        <v>4</v>
      </c>
      <c r="AD19">
        <v>5</v>
      </c>
      <c r="AE19">
        <v>6</v>
      </c>
      <c r="AF19">
        <v>0</v>
      </c>
      <c r="AG19">
        <v>0</v>
      </c>
      <c r="AH19">
        <v>88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27"/>
  <sheetViews>
    <sheetView workbookViewId="0">
      <selection activeCell="M28" sqref="M28"/>
    </sheetView>
  </sheetViews>
  <sheetFormatPr defaultRowHeight="15"/>
  <sheetData>
    <row r="1" spans="1:9">
      <c r="A1">
        <v>1</v>
      </c>
      <c r="B1" t="s">
        <v>0</v>
      </c>
    </row>
    <row r="2" spans="1:9">
      <c r="A2" s="10" t="str">
        <f>HYPERLINK("#'Contents'!B2", "Back to Contents")</f>
        <v>Back to Contents</v>
      </c>
    </row>
    <row r="3" spans="1:9">
      <c r="A3" t="s">
        <v>108</v>
      </c>
      <c r="B3" t="s">
        <v>109</v>
      </c>
      <c r="C3" t="s">
        <v>110</v>
      </c>
      <c r="D3" t="s">
        <v>111</v>
      </c>
      <c r="E3" t="s">
        <v>112</v>
      </c>
      <c r="F3" t="s">
        <v>113</v>
      </c>
      <c r="G3" t="s">
        <v>114</v>
      </c>
      <c r="H3" t="s">
        <v>115</v>
      </c>
      <c r="I3" t="s">
        <v>116</v>
      </c>
    </row>
    <row r="4" spans="1:9">
      <c r="A4">
        <v>2014</v>
      </c>
      <c r="B4" s="14">
        <v>43054.605462962965</v>
      </c>
      <c r="C4" t="s">
        <v>117</v>
      </c>
      <c r="D4" t="s">
        <v>118</v>
      </c>
      <c r="E4" t="s">
        <v>119</v>
      </c>
      <c r="F4" t="s">
        <v>120</v>
      </c>
      <c r="G4" t="s">
        <v>121</v>
      </c>
      <c r="H4">
        <v>431515221751</v>
      </c>
      <c r="I4" t="s">
        <v>122</v>
      </c>
    </row>
    <row r="5" spans="1:9">
      <c r="A5">
        <v>2015</v>
      </c>
      <c r="B5" s="14">
        <v>43054.605462962965</v>
      </c>
      <c r="C5" t="s">
        <v>117</v>
      </c>
      <c r="D5" t="s">
        <v>118</v>
      </c>
      <c r="E5" t="s">
        <v>119</v>
      </c>
      <c r="F5" t="s">
        <v>120</v>
      </c>
      <c r="G5" t="s">
        <v>121</v>
      </c>
      <c r="H5">
        <v>43171100611751</v>
      </c>
      <c r="I5" t="s">
        <v>122</v>
      </c>
    </row>
    <row r="6" spans="1:9">
      <c r="A6">
        <v>2016</v>
      </c>
      <c r="B6" s="14">
        <v>43054.605462962965</v>
      </c>
      <c r="C6" t="s">
        <v>117</v>
      </c>
      <c r="D6" t="s">
        <v>118</v>
      </c>
      <c r="E6" t="s">
        <v>119</v>
      </c>
      <c r="F6" t="s">
        <v>120</v>
      </c>
      <c r="G6" t="s">
        <v>121</v>
      </c>
      <c r="H6">
        <v>43171100611751</v>
      </c>
      <c r="I6" t="s">
        <v>122</v>
      </c>
    </row>
    <row r="7" spans="1:9">
      <c r="A7">
        <v>2013</v>
      </c>
      <c r="B7" s="14">
        <v>43054.605462962965</v>
      </c>
      <c r="C7" t="s">
        <v>117</v>
      </c>
      <c r="D7" t="s">
        <v>118</v>
      </c>
      <c r="E7" t="s">
        <v>123</v>
      </c>
      <c r="F7" t="s">
        <v>124</v>
      </c>
      <c r="G7" t="s">
        <v>121</v>
      </c>
      <c r="H7">
        <v>431515221729</v>
      </c>
      <c r="I7" t="s">
        <v>125</v>
      </c>
    </row>
    <row r="8" spans="1:9">
      <c r="A8">
        <v>2013</v>
      </c>
      <c r="B8" s="14">
        <v>43054.605462962965</v>
      </c>
      <c r="C8" t="s">
        <v>126</v>
      </c>
      <c r="D8" t="s">
        <v>127</v>
      </c>
      <c r="E8" t="s">
        <v>128</v>
      </c>
      <c r="F8" t="s">
        <v>129</v>
      </c>
      <c r="G8" t="s">
        <v>130</v>
      </c>
      <c r="H8" t="s">
        <v>131</v>
      </c>
      <c r="I8" t="s">
        <v>132</v>
      </c>
    </row>
    <row r="9" spans="1:9">
      <c r="A9">
        <v>2014</v>
      </c>
      <c r="B9" s="14">
        <v>43054.605462962965</v>
      </c>
      <c r="C9" t="s">
        <v>126</v>
      </c>
      <c r="D9" t="s">
        <v>5005</v>
      </c>
      <c r="E9" t="s">
        <v>128</v>
      </c>
      <c r="F9" t="s">
        <v>129</v>
      </c>
      <c r="G9" t="s">
        <v>130</v>
      </c>
      <c r="H9" t="s">
        <v>133</v>
      </c>
      <c r="I9" t="s">
        <v>132</v>
      </c>
    </row>
    <row r="10" spans="1:9">
      <c r="A10">
        <v>2015</v>
      </c>
      <c r="B10" s="14">
        <v>43054.605462962965</v>
      </c>
      <c r="C10" t="s">
        <v>126</v>
      </c>
      <c r="D10" t="s">
        <v>5005</v>
      </c>
      <c r="E10" t="s">
        <v>5006</v>
      </c>
      <c r="F10" t="s">
        <v>129</v>
      </c>
      <c r="G10" t="s">
        <v>5007</v>
      </c>
      <c r="H10">
        <v>3281335966</v>
      </c>
      <c r="I10" t="s">
        <v>5008</v>
      </c>
    </row>
    <row r="11" spans="1:9">
      <c r="A11">
        <v>2016</v>
      </c>
      <c r="B11" s="14">
        <v>43054.605462962965</v>
      </c>
      <c r="C11" t="s">
        <v>126</v>
      </c>
      <c r="D11" t="s">
        <v>5009</v>
      </c>
      <c r="E11" t="s">
        <v>5006</v>
      </c>
      <c r="F11" t="s">
        <v>5010</v>
      </c>
      <c r="G11" t="s">
        <v>5011</v>
      </c>
      <c r="H11" t="s">
        <v>5012</v>
      </c>
      <c r="I11" t="s">
        <v>132</v>
      </c>
    </row>
    <row r="12" spans="1:9">
      <c r="A12">
        <v>2013</v>
      </c>
      <c r="B12" s="14">
        <v>43054.605462962965</v>
      </c>
      <c r="C12" t="s">
        <v>134</v>
      </c>
      <c r="D12" t="s">
        <v>135</v>
      </c>
      <c r="E12" t="s">
        <v>136</v>
      </c>
      <c r="F12" t="s">
        <v>137</v>
      </c>
      <c r="G12" t="s">
        <v>138</v>
      </c>
      <c r="H12" t="s">
        <v>139</v>
      </c>
      <c r="I12" t="s">
        <v>140</v>
      </c>
    </row>
    <row r="13" spans="1:9">
      <c r="A13">
        <v>2014</v>
      </c>
      <c r="B13" s="14">
        <v>43054.605462962965</v>
      </c>
      <c r="C13" t="s">
        <v>134</v>
      </c>
      <c r="D13" t="s">
        <v>141</v>
      </c>
      <c r="E13" t="s">
        <v>142</v>
      </c>
      <c r="F13" t="s">
        <v>143</v>
      </c>
      <c r="G13" t="s">
        <v>144</v>
      </c>
      <c r="H13" t="s">
        <v>145</v>
      </c>
      <c r="I13" t="s">
        <v>146</v>
      </c>
    </row>
    <row r="14" spans="1:9">
      <c r="A14">
        <v>2015</v>
      </c>
      <c r="B14" s="14">
        <v>43054.605462962965</v>
      </c>
      <c r="C14" t="s">
        <v>134</v>
      </c>
      <c r="D14" t="s">
        <v>5013</v>
      </c>
      <c r="E14" t="s">
        <v>142</v>
      </c>
      <c r="F14" t="s">
        <v>143</v>
      </c>
      <c r="G14" t="s">
        <v>144</v>
      </c>
      <c r="H14" t="s">
        <v>5014</v>
      </c>
      <c r="I14" t="s">
        <v>146</v>
      </c>
    </row>
    <row r="15" spans="1:9">
      <c r="A15">
        <v>2016</v>
      </c>
      <c r="B15" s="14">
        <v>43054.605462962965</v>
      </c>
      <c r="C15" t="s">
        <v>134</v>
      </c>
      <c r="D15" t="s">
        <v>5013</v>
      </c>
      <c r="E15" t="s">
        <v>5015</v>
      </c>
      <c r="F15" t="s">
        <v>5016</v>
      </c>
      <c r="G15" t="s">
        <v>5017</v>
      </c>
      <c r="H15" t="s">
        <v>5018</v>
      </c>
      <c r="I15" t="s">
        <v>5019</v>
      </c>
    </row>
    <row r="16" spans="1:9">
      <c r="A16">
        <v>2015</v>
      </c>
      <c r="B16" s="14">
        <v>43054.605462962965</v>
      </c>
      <c r="C16" t="s">
        <v>147</v>
      </c>
      <c r="D16" t="s">
        <v>5020</v>
      </c>
      <c r="E16" t="s">
        <v>149</v>
      </c>
      <c r="F16" t="s">
        <v>5021</v>
      </c>
      <c r="G16" t="s">
        <v>150</v>
      </c>
      <c r="H16">
        <v>35722408948</v>
      </c>
      <c r="I16" t="s">
        <v>152</v>
      </c>
    </row>
    <row r="17" spans="1:9">
      <c r="A17">
        <v>2016</v>
      </c>
      <c r="B17" s="14">
        <v>43054.605462962965</v>
      </c>
      <c r="C17" t="s">
        <v>147</v>
      </c>
      <c r="D17" t="s">
        <v>150</v>
      </c>
      <c r="E17" t="s">
        <v>5022</v>
      </c>
      <c r="F17" t="s">
        <v>5023</v>
      </c>
      <c r="G17" t="s">
        <v>5024</v>
      </c>
      <c r="H17">
        <v>35722408953</v>
      </c>
      <c r="I17" t="s">
        <v>5025</v>
      </c>
    </row>
    <row r="18" spans="1:9">
      <c r="A18">
        <v>2014</v>
      </c>
      <c r="B18" s="14">
        <v>43054.605462962965</v>
      </c>
      <c r="C18" t="s">
        <v>147</v>
      </c>
      <c r="D18" t="s">
        <v>153</v>
      </c>
      <c r="E18" t="s">
        <v>149</v>
      </c>
      <c r="F18" t="s">
        <v>154</v>
      </c>
      <c r="G18" t="s">
        <v>150</v>
      </c>
      <c r="H18">
        <v>35722408948</v>
      </c>
      <c r="I18" t="s">
        <v>152</v>
      </c>
    </row>
    <row r="19" spans="1:9">
      <c r="A19">
        <v>2013</v>
      </c>
      <c r="B19" s="14">
        <v>43054.605462962965</v>
      </c>
      <c r="C19" t="s">
        <v>147</v>
      </c>
      <c r="D19" t="s">
        <v>148</v>
      </c>
      <c r="E19" t="s">
        <v>149</v>
      </c>
      <c r="F19" t="s">
        <v>5026</v>
      </c>
      <c r="G19" t="s">
        <v>150</v>
      </c>
      <c r="H19" t="s">
        <v>151</v>
      </c>
      <c r="I19" t="s">
        <v>152</v>
      </c>
    </row>
    <row r="20" spans="1:9">
      <c r="A20">
        <v>2014</v>
      </c>
      <c r="B20" s="14">
        <v>43054.605462962965</v>
      </c>
      <c r="C20" t="s">
        <v>155</v>
      </c>
      <c r="D20" t="s">
        <v>5027</v>
      </c>
      <c r="E20" t="s">
        <v>157</v>
      </c>
      <c r="F20" t="s">
        <v>158</v>
      </c>
      <c r="G20" t="s">
        <v>159</v>
      </c>
      <c r="H20" t="s">
        <v>160</v>
      </c>
      <c r="I20" t="s">
        <v>161</v>
      </c>
    </row>
    <row r="21" spans="1:9">
      <c r="A21">
        <v>2015</v>
      </c>
      <c r="B21" s="14">
        <v>43054.605462962965</v>
      </c>
      <c r="C21" t="s">
        <v>155</v>
      </c>
      <c r="D21" t="s">
        <v>5027</v>
      </c>
      <c r="E21" t="s">
        <v>157</v>
      </c>
      <c r="F21" t="s">
        <v>158</v>
      </c>
      <c r="G21" t="s">
        <v>159</v>
      </c>
      <c r="H21" t="s">
        <v>160</v>
      </c>
      <c r="I21" t="s">
        <v>161</v>
      </c>
    </row>
    <row r="22" spans="1:9">
      <c r="A22">
        <v>2016</v>
      </c>
      <c r="B22" s="14">
        <v>43054.605462962965</v>
      </c>
      <c r="C22" t="s">
        <v>155</v>
      </c>
      <c r="D22" t="s">
        <v>5028</v>
      </c>
      <c r="E22" t="s">
        <v>5029</v>
      </c>
      <c r="F22" t="s">
        <v>5030</v>
      </c>
      <c r="G22" t="s">
        <v>5031</v>
      </c>
      <c r="H22" t="s">
        <v>5032</v>
      </c>
      <c r="I22" t="s">
        <v>5033</v>
      </c>
    </row>
    <row r="23" spans="1:9">
      <c r="A23">
        <v>2013</v>
      </c>
      <c r="B23" s="14">
        <v>43054.605462962965</v>
      </c>
      <c r="C23" t="s">
        <v>155</v>
      </c>
      <c r="D23" t="s">
        <v>5034</v>
      </c>
      <c r="E23" t="s">
        <v>157</v>
      </c>
      <c r="F23" t="s">
        <v>158</v>
      </c>
      <c r="G23" t="s">
        <v>159</v>
      </c>
      <c r="H23" t="s">
        <v>160</v>
      </c>
      <c r="I23" t="s">
        <v>161</v>
      </c>
    </row>
    <row r="24" spans="1:9">
      <c r="A24">
        <v>2014</v>
      </c>
      <c r="B24" s="14">
        <v>43054.605462962965</v>
      </c>
      <c r="C24" t="s">
        <v>162</v>
      </c>
      <c r="D24" t="s">
        <v>167</v>
      </c>
      <c r="E24" t="s">
        <v>168</v>
      </c>
      <c r="F24" t="s">
        <v>169</v>
      </c>
      <c r="G24" t="s">
        <v>170</v>
      </c>
      <c r="H24" t="s">
        <v>166</v>
      </c>
      <c r="I24" t="s">
        <v>171</v>
      </c>
    </row>
    <row r="25" spans="1:9">
      <c r="A25">
        <v>2015</v>
      </c>
      <c r="B25" s="14">
        <v>43054.605462962965</v>
      </c>
      <c r="C25" t="s">
        <v>162</v>
      </c>
      <c r="D25" t="s">
        <v>5035</v>
      </c>
      <c r="E25" t="s">
        <v>5036</v>
      </c>
      <c r="F25" t="s">
        <v>5037</v>
      </c>
      <c r="G25" t="s">
        <v>5038</v>
      </c>
      <c r="H25" t="s">
        <v>5039</v>
      </c>
      <c r="I25" t="s">
        <v>5040</v>
      </c>
    </row>
    <row r="26" spans="1:9">
      <c r="A26">
        <v>2013</v>
      </c>
      <c r="B26" s="14">
        <v>43054.605462962965</v>
      </c>
      <c r="C26" t="s">
        <v>162</v>
      </c>
      <c r="D26" t="s">
        <v>167</v>
      </c>
      <c r="E26" t="s">
        <v>164</v>
      </c>
      <c r="F26" t="s">
        <v>5041</v>
      </c>
      <c r="G26" t="s">
        <v>165</v>
      </c>
      <c r="H26" t="s">
        <v>166</v>
      </c>
      <c r="I26" t="s">
        <v>171</v>
      </c>
    </row>
    <row r="27" spans="1:9">
      <c r="A27">
        <v>2016</v>
      </c>
      <c r="B27" s="14">
        <v>43054.605462962965</v>
      </c>
      <c r="C27" t="s">
        <v>162</v>
      </c>
      <c r="D27" t="s">
        <v>163</v>
      </c>
      <c r="E27" t="s">
        <v>5042</v>
      </c>
      <c r="F27" t="s">
        <v>5043</v>
      </c>
      <c r="G27" t="s">
        <v>165</v>
      </c>
      <c r="H27" t="s">
        <v>5044</v>
      </c>
      <c r="I27" t="s">
        <v>5045</v>
      </c>
    </row>
    <row r="28" spans="1:9">
      <c r="A28">
        <v>2013</v>
      </c>
      <c r="B28" s="14">
        <v>43054.605462962965</v>
      </c>
      <c r="C28" t="s">
        <v>172</v>
      </c>
      <c r="D28" t="s">
        <v>173</v>
      </c>
      <c r="E28" t="s">
        <v>174</v>
      </c>
      <c r="F28" t="s">
        <v>175</v>
      </c>
      <c r="G28" t="s">
        <v>176</v>
      </c>
      <c r="H28">
        <v>4533926652</v>
      </c>
      <c r="I28" t="s">
        <v>177</v>
      </c>
    </row>
    <row r="29" spans="1:9">
      <c r="A29">
        <v>2014</v>
      </c>
      <c r="B29" s="14">
        <v>43054.605462962965</v>
      </c>
      <c r="C29" t="s">
        <v>172</v>
      </c>
      <c r="D29" t="s">
        <v>173</v>
      </c>
      <c r="E29" t="s">
        <v>174</v>
      </c>
      <c r="F29" t="s">
        <v>175</v>
      </c>
      <c r="G29" t="s">
        <v>178</v>
      </c>
      <c r="H29">
        <v>4533926652</v>
      </c>
      <c r="I29" t="s">
        <v>179</v>
      </c>
    </row>
    <row r="30" spans="1:9">
      <c r="A30">
        <v>2015</v>
      </c>
      <c r="B30" s="14">
        <v>43054.605462962965</v>
      </c>
      <c r="C30" t="s">
        <v>172</v>
      </c>
      <c r="D30" t="s">
        <v>173</v>
      </c>
      <c r="E30" t="s">
        <v>174</v>
      </c>
      <c r="F30" t="s">
        <v>175</v>
      </c>
      <c r="G30" t="s">
        <v>178</v>
      </c>
      <c r="H30">
        <v>4533926652</v>
      </c>
      <c r="I30" t="s">
        <v>5046</v>
      </c>
    </row>
    <row r="31" spans="1:9">
      <c r="A31">
        <v>2016</v>
      </c>
      <c r="B31" s="14">
        <v>43054.605462962965</v>
      </c>
      <c r="C31" t="s">
        <v>172</v>
      </c>
      <c r="D31" t="s">
        <v>173</v>
      </c>
      <c r="E31" t="s">
        <v>5047</v>
      </c>
      <c r="F31" t="s">
        <v>175</v>
      </c>
      <c r="G31" t="s">
        <v>5048</v>
      </c>
      <c r="H31">
        <v>4533926723</v>
      </c>
      <c r="I31" t="s">
        <v>5049</v>
      </c>
    </row>
    <row r="32" spans="1:9">
      <c r="A32">
        <v>2015</v>
      </c>
      <c r="B32" s="14">
        <v>43054.605462962965</v>
      </c>
      <c r="C32" t="s">
        <v>180</v>
      </c>
      <c r="D32" t="s">
        <v>187</v>
      </c>
      <c r="E32" t="s">
        <v>188</v>
      </c>
      <c r="F32" t="s">
        <v>189</v>
      </c>
      <c r="G32" t="s">
        <v>190</v>
      </c>
      <c r="H32" t="s">
        <v>191</v>
      </c>
      <c r="I32" t="s">
        <v>186</v>
      </c>
    </row>
    <row r="33" spans="1:9">
      <c r="A33">
        <v>2016</v>
      </c>
      <c r="B33" s="14">
        <v>43054.605462962965</v>
      </c>
      <c r="C33" t="s">
        <v>180</v>
      </c>
      <c r="D33" t="s">
        <v>187</v>
      </c>
      <c r="E33" t="s">
        <v>5050</v>
      </c>
      <c r="F33" t="s">
        <v>189</v>
      </c>
      <c r="G33" t="s">
        <v>190</v>
      </c>
      <c r="H33" t="s">
        <v>5051</v>
      </c>
      <c r="I33" t="s">
        <v>186</v>
      </c>
    </row>
    <row r="34" spans="1:9">
      <c r="A34">
        <v>2014</v>
      </c>
      <c r="B34" s="14">
        <v>43054.605462962965</v>
      </c>
      <c r="C34" t="s">
        <v>180</v>
      </c>
      <c r="D34" t="s">
        <v>187</v>
      </c>
      <c r="E34" t="s">
        <v>188</v>
      </c>
      <c r="F34" t="s">
        <v>189</v>
      </c>
      <c r="G34" t="s">
        <v>190</v>
      </c>
      <c r="H34" t="s">
        <v>191</v>
      </c>
      <c r="I34" t="s">
        <v>186</v>
      </c>
    </row>
    <row r="35" spans="1:9">
      <c r="A35">
        <v>2013</v>
      </c>
      <c r="B35" s="14">
        <v>43054.605462962965</v>
      </c>
      <c r="C35" t="s">
        <v>180</v>
      </c>
      <c r="D35" t="s">
        <v>181</v>
      </c>
      <c r="E35" t="s">
        <v>182</v>
      </c>
      <c r="F35" t="s">
        <v>183</v>
      </c>
      <c r="G35" t="s">
        <v>184</v>
      </c>
      <c r="H35" t="s">
        <v>185</v>
      </c>
      <c r="I35" t="s">
        <v>186</v>
      </c>
    </row>
    <row r="36" spans="1:9">
      <c r="A36">
        <v>2014</v>
      </c>
      <c r="B36" s="14">
        <v>43054.605462962965</v>
      </c>
      <c r="C36" t="s">
        <v>192</v>
      </c>
      <c r="D36" t="s">
        <v>193</v>
      </c>
      <c r="E36" t="s">
        <v>194</v>
      </c>
      <c r="F36" t="s">
        <v>195</v>
      </c>
      <c r="G36" t="s">
        <v>196</v>
      </c>
      <c r="H36" t="s">
        <v>197</v>
      </c>
      <c r="I36" t="s">
        <v>198</v>
      </c>
    </row>
    <row r="37" spans="1:9">
      <c r="A37">
        <v>2015</v>
      </c>
      <c r="B37" s="14">
        <v>43054.605462962965</v>
      </c>
      <c r="C37" t="s">
        <v>192</v>
      </c>
      <c r="D37" t="s">
        <v>193</v>
      </c>
      <c r="E37" t="s">
        <v>5052</v>
      </c>
      <c r="F37" t="s">
        <v>195</v>
      </c>
      <c r="G37" t="s">
        <v>196</v>
      </c>
      <c r="H37" t="s">
        <v>197</v>
      </c>
      <c r="I37" t="s">
        <v>198</v>
      </c>
    </row>
    <row r="38" spans="1:9">
      <c r="A38">
        <v>2016</v>
      </c>
      <c r="B38" s="14">
        <v>43054.605462962965</v>
      </c>
      <c r="C38" t="s">
        <v>192</v>
      </c>
      <c r="D38" t="s">
        <v>5053</v>
      </c>
      <c r="E38" t="s">
        <v>5052</v>
      </c>
      <c r="F38" t="s">
        <v>195</v>
      </c>
      <c r="G38" t="s">
        <v>196</v>
      </c>
      <c r="H38" t="s">
        <v>5054</v>
      </c>
      <c r="I38" t="s">
        <v>5055</v>
      </c>
    </row>
    <row r="39" spans="1:9">
      <c r="A39">
        <v>2013</v>
      </c>
      <c r="B39" s="14">
        <v>43054.605462962965</v>
      </c>
      <c r="C39" t="s">
        <v>192</v>
      </c>
      <c r="D39" t="s">
        <v>193</v>
      </c>
      <c r="E39" t="s">
        <v>194</v>
      </c>
      <c r="F39" t="s">
        <v>195</v>
      </c>
      <c r="G39" t="s">
        <v>196</v>
      </c>
      <c r="H39" t="s">
        <v>197</v>
      </c>
      <c r="I39" t="s">
        <v>198</v>
      </c>
    </row>
    <row r="40" spans="1:9">
      <c r="A40">
        <v>2014</v>
      </c>
      <c r="B40" s="14">
        <v>43054.605462962965</v>
      </c>
      <c r="C40" t="s">
        <v>199</v>
      </c>
      <c r="D40" t="s">
        <v>200</v>
      </c>
      <c r="E40" t="s">
        <v>201</v>
      </c>
      <c r="F40" t="s">
        <v>202</v>
      </c>
      <c r="G40" t="s">
        <v>203</v>
      </c>
      <c r="H40">
        <v>358295050073</v>
      </c>
      <c r="I40" t="s">
        <v>204</v>
      </c>
    </row>
    <row r="41" spans="1:9">
      <c r="A41">
        <v>2015</v>
      </c>
      <c r="B41" s="14">
        <v>43054.605462962965</v>
      </c>
      <c r="C41" t="s">
        <v>199</v>
      </c>
      <c r="D41" t="s">
        <v>200</v>
      </c>
      <c r="E41" t="s">
        <v>201</v>
      </c>
      <c r="F41" t="s">
        <v>202</v>
      </c>
      <c r="G41" t="s">
        <v>5056</v>
      </c>
      <c r="H41">
        <v>358295050073</v>
      </c>
      <c r="I41" t="s">
        <v>204</v>
      </c>
    </row>
    <row r="42" spans="1:9">
      <c r="A42">
        <v>2013</v>
      </c>
      <c r="B42" s="14">
        <v>43054.605462962965</v>
      </c>
      <c r="C42" t="s">
        <v>199</v>
      </c>
      <c r="D42" t="s">
        <v>200</v>
      </c>
      <c r="E42" t="s">
        <v>201</v>
      </c>
      <c r="F42" t="s">
        <v>202</v>
      </c>
      <c r="G42" t="s">
        <v>203</v>
      </c>
      <c r="H42">
        <v>358295050073</v>
      </c>
      <c r="I42" t="s">
        <v>204</v>
      </c>
    </row>
    <row r="43" spans="1:9">
      <c r="A43">
        <v>2016</v>
      </c>
      <c r="B43" s="14">
        <v>43054.605462962965</v>
      </c>
      <c r="C43" t="s">
        <v>199</v>
      </c>
      <c r="D43" t="s">
        <v>200</v>
      </c>
      <c r="E43" t="s">
        <v>201</v>
      </c>
      <c r="F43" t="s">
        <v>202</v>
      </c>
      <c r="G43" t="s">
        <v>5056</v>
      </c>
      <c r="H43">
        <v>358295050073</v>
      </c>
      <c r="I43" t="s">
        <v>204</v>
      </c>
    </row>
    <row r="44" spans="1:9">
      <c r="A44">
        <v>2013</v>
      </c>
      <c r="B44" s="14">
        <v>43054.605462962965</v>
      </c>
      <c r="C44" t="s">
        <v>205</v>
      </c>
      <c r="D44" t="s">
        <v>206</v>
      </c>
      <c r="E44" t="s">
        <v>207</v>
      </c>
      <c r="F44" t="s">
        <v>208</v>
      </c>
      <c r="G44" t="s">
        <v>209</v>
      </c>
      <c r="H44" t="s">
        <v>210</v>
      </c>
      <c r="I44" t="s">
        <v>211</v>
      </c>
    </row>
    <row r="45" spans="1:9">
      <c r="A45">
        <v>2014</v>
      </c>
      <c r="B45" s="14">
        <v>43054.605462962965</v>
      </c>
      <c r="C45" t="s">
        <v>205</v>
      </c>
      <c r="D45" t="s">
        <v>212</v>
      </c>
      <c r="E45" t="s">
        <v>207</v>
      </c>
      <c r="F45" t="s">
        <v>213</v>
      </c>
      <c r="G45" t="s">
        <v>214</v>
      </c>
      <c r="H45" t="s">
        <v>210</v>
      </c>
      <c r="I45" t="s">
        <v>211</v>
      </c>
    </row>
    <row r="46" spans="1:9">
      <c r="A46">
        <v>2015</v>
      </c>
      <c r="B46" s="14">
        <v>43054.605462962965</v>
      </c>
      <c r="C46" t="s">
        <v>205</v>
      </c>
      <c r="D46" t="s">
        <v>5057</v>
      </c>
      <c r="E46" t="s">
        <v>5058</v>
      </c>
      <c r="F46" t="s">
        <v>5059</v>
      </c>
      <c r="G46" t="s">
        <v>5060</v>
      </c>
      <c r="H46" t="s">
        <v>5061</v>
      </c>
      <c r="I46" t="s">
        <v>5058</v>
      </c>
    </row>
    <row r="47" spans="1:9">
      <c r="A47">
        <v>2016</v>
      </c>
      <c r="B47" s="14">
        <v>43054.605462962965</v>
      </c>
      <c r="C47" t="s">
        <v>205</v>
      </c>
      <c r="D47" t="s">
        <v>5062</v>
      </c>
      <c r="E47" t="s">
        <v>5063</v>
      </c>
      <c r="F47" t="s">
        <v>5064</v>
      </c>
      <c r="G47" t="s">
        <v>5065</v>
      </c>
      <c r="H47" t="s">
        <v>5066</v>
      </c>
      <c r="I47" t="s">
        <v>5067</v>
      </c>
    </row>
    <row r="48" spans="1:9">
      <c r="A48">
        <v>2013</v>
      </c>
      <c r="B48" s="14">
        <v>43054.605462962965</v>
      </c>
      <c r="C48" t="s">
        <v>215</v>
      </c>
      <c r="D48" t="s">
        <v>216</v>
      </c>
      <c r="E48" t="s">
        <v>217</v>
      </c>
      <c r="F48" t="s">
        <v>218</v>
      </c>
      <c r="G48" t="s">
        <v>221</v>
      </c>
      <c r="H48" t="s">
        <v>222</v>
      </c>
      <c r="I48" t="s">
        <v>220</v>
      </c>
    </row>
    <row r="49" spans="1:9">
      <c r="A49">
        <v>2014</v>
      </c>
      <c r="B49" s="14">
        <v>43054.605462962965</v>
      </c>
      <c r="C49" t="s">
        <v>215</v>
      </c>
      <c r="D49" t="s">
        <v>216</v>
      </c>
      <c r="E49" t="s">
        <v>217</v>
      </c>
      <c r="F49" t="s">
        <v>218</v>
      </c>
      <c r="G49" t="s">
        <v>219</v>
      </c>
      <c r="H49">
        <v>38513717136</v>
      </c>
      <c r="I49" t="s">
        <v>220</v>
      </c>
    </row>
    <row r="50" spans="1:9">
      <c r="A50">
        <v>2015</v>
      </c>
      <c r="B50" s="14">
        <v>43054.605462962965</v>
      </c>
      <c r="C50" t="s">
        <v>215</v>
      </c>
      <c r="D50" t="s">
        <v>216</v>
      </c>
      <c r="E50" t="s">
        <v>217</v>
      </c>
      <c r="F50" t="s">
        <v>5068</v>
      </c>
      <c r="G50" t="s">
        <v>219</v>
      </c>
      <c r="H50" t="s">
        <v>5069</v>
      </c>
      <c r="I50" t="s">
        <v>5070</v>
      </c>
    </row>
    <row r="51" spans="1:9">
      <c r="A51">
        <v>2016</v>
      </c>
      <c r="B51" s="14">
        <v>43054.605462962965</v>
      </c>
      <c r="C51" t="s">
        <v>215</v>
      </c>
      <c r="D51" t="s">
        <v>5071</v>
      </c>
      <c r="E51" t="s">
        <v>217</v>
      </c>
      <c r="F51" t="s">
        <v>5068</v>
      </c>
      <c r="G51" t="s">
        <v>5072</v>
      </c>
      <c r="H51">
        <v>38513717136</v>
      </c>
      <c r="I51" t="s">
        <v>220</v>
      </c>
    </row>
    <row r="52" spans="1:9">
      <c r="A52">
        <v>2014</v>
      </c>
      <c r="B52" s="14">
        <v>43054.605462962965</v>
      </c>
      <c r="C52" t="s">
        <v>223</v>
      </c>
      <c r="D52" t="s">
        <v>224</v>
      </c>
      <c r="E52" t="s">
        <v>225</v>
      </c>
      <c r="F52" t="s">
        <v>226</v>
      </c>
      <c r="G52" t="s">
        <v>230</v>
      </c>
      <c r="H52" t="s">
        <v>231</v>
      </c>
      <c r="I52" t="s">
        <v>229</v>
      </c>
    </row>
    <row r="53" spans="1:9">
      <c r="A53">
        <v>2015</v>
      </c>
      <c r="B53" s="14">
        <v>43054.605462962965</v>
      </c>
      <c r="C53" t="s">
        <v>223</v>
      </c>
      <c r="D53" t="s">
        <v>5073</v>
      </c>
      <c r="E53" t="s">
        <v>5074</v>
      </c>
      <c r="F53" t="s">
        <v>226</v>
      </c>
      <c r="G53" t="s">
        <v>230</v>
      </c>
      <c r="H53" t="s">
        <v>5075</v>
      </c>
      <c r="I53" t="s">
        <v>5076</v>
      </c>
    </row>
    <row r="54" spans="1:9">
      <c r="A54">
        <v>2013</v>
      </c>
      <c r="B54" s="14">
        <v>43054.605462962965</v>
      </c>
      <c r="C54" t="s">
        <v>223</v>
      </c>
      <c r="D54" t="s">
        <v>224</v>
      </c>
      <c r="E54" t="s">
        <v>225</v>
      </c>
      <c r="F54" t="s">
        <v>226</v>
      </c>
      <c r="G54" t="s">
        <v>227</v>
      </c>
      <c r="H54" t="s">
        <v>228</v>
      </c>
      <c r="I54" t="s">
        <v>229</v>
      </c>
    </row>
    <row r="55" spans="1:9">
      <c r="A55">
        <v>2016</v>
      </c>
      <c r="B55" s="14">
        <v>43054.605462962965</v>
      </c>
      <c r="C55" t="s">
        <v>223</v>
      </c>
      <c r="D55" t="s">
        <v>5077</v>
      </c>
      <c r="E55" t="s">
        <v>5078</v>
      </c>
      <c r="F55" t="s">
        <v>5079</v>
      </c>
      <c r="G55" t="s">
        <v>227</v>
      </c>
      <c r="H55" t="s">
        <v>5080</v>
      </c>
      <c r="I55" t="s">
        <v>5081</v>
      </c>
    </row>
    <row r="56" spans="1:9">
      <c r="A56">
        <v>2013</v>
      </c>
      <c r="B56" s="14">
        <v>43054.605462962965</v>
      </c>
      <c r="C56" t="s">
        <v>232</v>
      </c>
      <c r="D56" t="s">
        <v>233</v>
      </c>
      <c r="E56" t="s">
        <v>234</v>
      </c>
      <c r="F56" t="s">
        <v>235</v>
      </c>
      <c r="G56" t="s">
        <v>236</v>
      </c>
      <c r="H56">
        <v>35312680165</v>
      </c>
      <c r="I56" t="s">
        <v>237</v>
      </c>
    </row>
    <row r="57" spans="1:9">
      <c r="A57">
        <v>2014</v>
      </c>
      <c r="B57" s="14">
        <v>43054.605462962965</v>
      </c>
      <c r="C57" t="s">
        <v>232</v>
      </c>
      <c r="D57" t="s">
        <v>233</v>
      </c>
      <c r="E57" t="s">
        <v>234</v>
      </c>
      <c r="F57" t="s">
        <v>235</v>
      </c>
      <c r="G57" t="s">
        <v>238</v>
      </c>
      <c r="H57">
        <v>35312680165</v>
      </c>
      <c r="I57" t="s">
        <v>237</v>
      </c>
    </row>
    <row r="58" spans="1:9">
      <c r="A58">
        <v>2015</v>
      </c>
      <c r="B58" s="14">
        <v>43054.605462962965</v>
      </c>
      <c r="C58" t="s">
        <v>232</v>
      </c>
      <c r="D58" t="s">
        <v>233</v>
      </c>
      <c r="E58" t="s">
        <v>234</v>
      </c>
      <c r="F58" t="s">
        <v>235</v>
      </c>
      <c r="G58" t="s">
        <v>236</v>
      </c>
      <c r="H58">
        <v>35312680165</v>
      </c>
      <c r="I58" t="s">
        <v>237</v>
      </c>
    </row>
    <row r="59" spans="1:9">
      <c r="A59">
        <v>2016</v>
      </c>
      <c r="B59" s="14">
        <v>43054.605462962965</v>
      </c>
      <c r="C59" t="s">
        <v>232</v>
      </c>
      <c r="D59" t="s">
        <v>233</v>
      </c>
      <c r="E59" t="s">
        <v>234</v>
      </c>
      <c r="F59" t="s">
        <v>235</v>
      </c>
      <c r="G59" t="s">
        <v>5082</v>
      </c>
      <c r="H59">
        <v>35312680165</v>
      </c>
      <c r="I59" t="s">
        <v>237</v>
      </c>
    </row>
    <row r="60" spans="1:9">
      <c r="A60">
        <v>2015</v>
      </c>
      <c r="B60" s="14">
        <v>43054.605462962965</v>
      </c>
      <c r="C60" t="s">
        <v>239</v>
      </c>
      <c r="D60" t="s">
        <v>5083</v>
      </c>
      <c r="E60" t="s">
        <v>5084</v>
      </c>
      <c r="F60" t="s">
        <v>175</v>
      </c>
      <c r="G60" t="s">
        <v>242</v>
      </c>
      <c r="H60" t="s">
        <v>5085</v>
      </c>
      <c r="I60" t="s">
        <v>5086</v>
      </c>
    </row>
    <row r="61" spans="1:9">
      <c r="A61">
        <v>2014</v>
      </c>
      <c r="B61" s="14">
        <v>43054.605462962965</v>
      </c>
      <c r="C61" t="s">
        <v>239</v>
      </c>
      <c r="D61" t="s">
        <v>240</v>
      </c>
      <c r="E61" t="s">
        <v>241</v>
      </c>
      <c r="F61" t="s">
        <v>175</v>
      </c>
      <c r="G61" t="s">
        <v>242</v>
      </c>
      <c r="H61">
        <v>35459120000</v>
      </c>
      <c r="I61" t="s">
        <v>243</v>
      </c>
    </row>
    <row r="62" spans="1:9">
      <c r="A62">
        <v>2016</v>
      </c>
      <c r="B62" s="14">
        <v>43054.605462962965</v>
      </c>
      <c r="C62" t="s">
        <v>239</v>
      </c>
      <c r="D62" t="s">
        <v>5083</v>
      </c>
      <c r="E62" t="s">
        <v>5084</v>
      </c>
      <c r="F62" t="s">
        <v>175</v>
      </c>
      <c r="G62" t="s">
        <v>242</v>
      </c>
      <c r="H62" t="s">
        <v>5085</v>
      </c>
      <c r="I62" t="s">
        <v>5086</v>
      </c>
    </row>
    <row r="63" spans="1:9">
      <c r="A63">
        <v>2013</v>
      </c>
      <c r="B63" s="14">
        <v>43054.605462962965</v>
      </c>
      <c r="C63" t="s">
        <v>239</v>
      </c>
      <c r="D63" t="s">
        <v>244</v>
      </c>
      <c r="E63" t="s">
        <v>245</v>
      </c>
      <c r="F63" t="s">
        <v>175</v>
      </c>
      <c r="G63" t="s">
        <v>246</v>
      </c>
      <c r="H63" t="s">
        <v>247</v>
      </c>
      <c r="I63" t="s">
        <v>243</v>
      </c>
    </row>
    <row r="64" spans="1:9">
      <c r="A64">
        <v>2013</v>
      </c>
      <c r="B64" s="14">
        <v>43054.605462962965</v>
      </c>
      <c r="C64" t="s">
        <v>248</v>
      </c>
      <c r="D64" t="s">
        <v>5087</v>
      </c>
      <c r="E64" t="s">
        <v>249</v>
      </c>
      <c r="F64" t="s">
        <v>250</v>
      </c>
      <c r="G64" t="s">
        <v>251</v>
      </c>
      <c r="H64">
        <v>390657228112</v>
      </c>
      <c r="I64" t="s">
        <v>252</v>
      </c>
    </row>
    <row r="65" spans="1:9">
      <c r="A65">
        <v>2014</v>
      </c>
      <c r="B65" s="14">
        <v>43054.605462962965</v>
      </c>
      <c r="C65" t="s">
        <v>248</v>
      </c>
      <c r="D65" t="s">
        <v>5087</v>
      </c>
      <c r="E65" t="s">
        <v>249</v>
      </c>
      <c r="F65" t="s">
        <v>253</v>
      </c>
      <c r="G65" t="s">
        <v>251</v>
      </c>
      <c r="H65">
        <v>390657228112</v>
      </c>
      <c r="I65" t="s">
        <v>252</v>
      </c>
    </row>
    <row r="66" spans="1:9">
      <c r="A66">
        <v>2015</v>
      </c>
      <c r="B66" s="14">
        <v>43054.605462962965</v>
      </c>
      <c r="C66" t="s">
        <v>248</v>
      </c>
      <c r="D66" t="s">
        <v>5088</v>
      </c>
      <c r="E66" t="s">
        <v>249</v>
      </c>
      <c r="F66" t="s">
        <v>253</v>
      </c>
      <c r="G66" t="s">
        <v>5089</v>
      </c>
      <c r="H66" t="s">
        <v>5090</v>
      </c>
      <c r="I66" t="s">
        <v>252</v>
      </c>
    </row>
    <row r="67" spans="1:9">
      <c r="A67">
        <v>2016</v>
      </c>
      <c r="B67" s="14">
        <v>43054.605462962965</v>
      </c>
      <c r="C67" t="s">
        <v>248</v>
      </c>
      <c r="D67" t="s">
        <v>5088</v>
      </c>
      <c r="E67" t="s">
        <v>5091</v>
      </c>
      <c r="F67" t="s">
        <v>5092</v>
      </c>
      <c r="G67" t="s">
        <v>5089</v>
      </c>
      <c r="H67" t="s">
        <v>5093</v>
      </c>
      <c r="I67" t="s">
        <v>5094</v>
      </c>
    </row>
    <row r="68" spans="1:9">
      <c r="A68">
        <v>2014</v>
      </c>
      <c r="B68" s="14">
        <v>43054.605462962965</v>
      </c>
      <c r="C68" t="s">
        <v>254</v>
      </c>
      <c r="D68" t="s">
        <v>261</v>
      </c>
      <c r="E68" t="s">
        <v>256</v>
      </c>
      <c r="F68" t="s">
        <v>257</v>
      </c>
      <c r="G68" t="s">
        <v>262</v>
      </c>
      <c r="H68" t="s">
        <v>259</v>
      </c>
      <c r="I68" t="s">
        <v>260</v>
      </c>
    </row>
    <row r="69" spans="1:9">
      <c r="A69">
        <v>2015</v>
      </c>
      <c r="B69" s="14">
        <v>43054.605462962965</v>
      </c>
      <c r="C69" t="s">
        <v>254</v>
      </c>
      <c r="D69" t="s">
        <v>5095</v>
      </c>
      <c r="E69" t="s">
        <v>256</v>
      </c>
      <c r="F69" t="s">
        <v>257</v>
      </c>
      <c r="G69" t="s">
        <v>5096</v>
      </c>
      <c r="H69">
        <v>4232366196</v>
      </c>
      <c r="I69" t="s">
        <v>260</v>
      </c>
    </row>
    <row r="70" spans="1:9">
      <c r="A70">
        <v>2013</v>
      </c>
      <c r="B70" s="14">
        <v>43054.605462962965</v>
      </c>
      <c r="C70" t="s">
        <v>254</v>
      </c>
      <c r="D70" t="s">
        <v>255</v>
      </c>
      <c r="E70" t="s">
        <v>256</v>
      </c>
      <c r="F70" t="s">
        <v>257</v>
      </c>
      <c r="G70" t="s">
        <v>258</v>
      </c>
      <c r="H70" t="s">
        <v>259</v>
      </c>
      <c r="I70" t="s">
        <v>260</v>
      </c>
    </row>
    <row r="71" spans="1:9">
      <c r="A71">
        <v>2016</v>
      </c>
      <c r="B71" s="14">
        <v>43054.605462962965</v>
      </c>
      <c r="C71" t="s">
        <v>254</v>
      </c>
      <c r="D71" t="s">
        <v>5097</v>
      </c>
      <c r="E71" t="s">
        <v>256</v>
      </c>
      <c r="F71" t="s">
        <v>257</v>
      </c>
      <c r="G71" t="s">
        <v>5098</v>
      </c>
      <c r="H71" t="s">
        <v>259</v>
      </c>
      <c r="I71" t="s">
        <v>260</v>
      </c>
    </row>
    <row r="72" spans="1:9">
      <c r="A72">
        <v>2013</v>
      </c>
      <c r="B72" s="14">
        <v>43054.605462962965</v>
      </c>
      <c r="C72" t="s">
        <v>263</v>
      </c>
      <c r="D72" t="s">
        <v>264</v>
      </c>
      <c r="E72" t="s">
        <v>265</v>
      </c>
      <c r="F72" t="s">
        <v>266</v>
      </c>
      <c r="G72" t="s">
        <v>267</v>
      </c>
      <c r="H72">
        <v>37070661867</v>
      </c>
      <c r="I72" t="s">
        <v>268</v>
      </c>
    </row>
    <row r="73" spans="1:9">
      <c r="A73">
        <v>2014</v>
      </c>
      <c r="B73" s="14">
        <v>43054.605462962965</v>
      </c>
      <c r="C73" t="s">
        <v>263</v>
      </c>
      <c r="D73" t="s">
        <v>264</v>
      </c>
      <c r="E73" t="s">
        <v>269</v>
      </c>
      <c r="F73" t="s">
        <v>270</v>
      </c>
      <c r="G73" t="s">
        <v>267</v>
      </c>
      <c r="H73">
        <v>37070663268</v>
      </c>
      <c r="I73" t="s">
        <v>271</v>
      </c>
    </row>
    <row r="74" spans="1:9">
      <c r="A74">
        <v>2015</v>
      </c>
      <c r="B74" s="14">
        <v>43054.605462962965</v>
      </c>
      <c r="C74" t="s">
        <v>263</v>
      </c>
      <c r="D74" t="s">
        <v>264</v>
      </c>
      <c r="E74" t="s">
        <v>269</v>
      </c>
      <c r="F74" t="s">
        <v>270</v>
      </c>
      <c r="G74" t="s">
        <v>267</v>
      </c>
      <c r="H74">
        <v>37070663268</v>
      </c>
      <c r="I74" t="s">
        <v>5099</v>
      </c>
    </row>
    <row r="75" spans="1:9">
      <c r="A75">
        <v>2016</v>
      </c>
      <c r="B75" s="14">
        <v>43054.605462962965</v>
      </c>
      <c r="C75" t="s">
        <v>263</v>
      </c>
      <c r="D75" t="s">
        <v>264</v>
      </c>
      <c r="E75" t="s">
        <v>5100</v>
      </c>
      <c r="F75" t="s">
        <v>270</v>
      </c>
      <c r="G75" t="s">
        <v>267</v>
      </c>
      <c r="H75">
        <v>37070663268</v>
      </c>
      <c r="I75" t="s">
        <v>5101</v>
      </c>
    </row>
    <row r="76" spans="1:9">
      <c r="A76">
        <v>2013</v>
      </c>
      <c r="B76" s="14">
        <v>43054.605462962965</v>
      </c>
      <c r="C76" t="s">
        <v>272</v>
      </c>
      <c r="D76" t="s">
        <v>273</v>
      </c>
      <c r="E76" t="s">
        <v>274</v>
      </c>
      <c r="F76" t="s">
        <v>275</v>
      </c>
      <c r="G76" t="s">
        <v>276</v>
      </c>
      <c r="H76" t="s">
        <v>277</v>
      </c>
      <c r="I76" t="s">
        <v>278</v>
      </c>
    </row>
    <row r="77" spans="1:9">
      <c r="A77">
        <v>2014</v>
      </c>
      <c r="B77" s="14">
        <v>43054.605462962965</v>
      </c>
      <c r="C77" t="s">
        <v>272</v>
      </c>
      <c r="D77" t="s">
        <v>273</v>
      </c>
      <c r="E77" t="s">
        <v>279</v>
      </c>
      <c r="F77" t="s">
        <v>275</v>
      </c>
      <c r="G77" t="s">
        <v>276</v>
      </c>
      <c r="H77" t="s">
        <v>277</v>
      </c>
      <c r="I77" t="s">
        <v>278</v>
      </c>
    </row>
    <row r="78" spans="1:9">
      <c r="A78">
        <v>2015</v>
      </c>
      <c r="B78" s="14">
        <v>43054.605462962965</v>
      </c>
      <c r="C78" t="s">
        <v>272</v>
      </c>
      <c r="D78" t="s">
        <v>273</v>
      </c>
      <c r="E78" t="s">
        <v>279</v>
      </c>
      <c r="F78" t="s">
        <v>275</v>
      </c>
      <c r="G78" t="s">
        <v>276</v>
      </c>
      <c r="H78" t="s">
        <v>277</v>
      </c>
      <c r="I78" t="s">
        <v>278</v>
      </c>
    </row>
    <row r="79" spans="1:9">
      <c r="A79">
        <v>2016</v>
      </c>
      <c r="B79" s="14">
        <v>43054.605462962965</v>
      </c>
      <c r="C79" t="s">
        <v>272</v>
      </c>
      <c r="D79" t="s">
        <v>273</v>
      </c>
      <c r="E79" t="s">
        <v>279</v>
      </c>
      <c r="F79" t="s">
        <v>275</v>
      </c>
      <c r="G79" t="s">
        <v>276</v>
      </c>
      <c r="H79" t="s">
        <v>277</v>
      </c>
      <c r="I79" t="s">
        <v>278</v>
      </c>
    </row>
    <row r="80" spans="1:9">
      <c r="A80">
        <v>2014</v>
      </c>
      <c r="B80" s="14">
        <v>43054.605462962965</v>
      </c>
      <c r="C80" t="s">
        <v>280</v>
      </c>
      <c r="D80" t="s">
        <v>5102</v>
      </c>
      <c r="E80" t="s">
        <v>281</v>
      </c>
      <c r="F80" t="s">
        <v>282</v>
      </c>
      <c r="G80" t="s">
        <v>5103</v>
      </c>
      <c r="H80" t="s">
        <v>283</v>
      </c>
      <c r="I80" t="s">
        <v>284</v>
      </c>
    </row>
    <row r="81" spans="1:9">
      <c r="A81">
        <v>2015</v>
      </c>
      <c r="B81" s="14">
        <v>43054.605462962965</v>
      </c>
      <c r="C81" t="s">
        <v>280</v>
      </c>
      <c r="D81" t="s">
        <v>5102</v>
      </c>
      <c r="E81" t="s">
        <v>281</v>
      </c>
      <c r="F81" t="s">
        <v>5104</v>
      </c>
      <c r="G81" t="s">
        <v>5105</v>
      </c>
      <c r="H81" t="s">
        <v>283</v>
      </c>
      <c r="I81" t="s">
        <v>284</v>
      </c>
    </row>
    <row r="82" spans="1:9">
      <c r="A82">
        <v>2013</v>
      </c>
      <c r="B82" s="14">
        <v>43054.605462962965</v>
      </c>
      <c r="C82" t="s">
        <v>280</v>
      </c>
      <c r="D82" t="s">
        <v>5106</v>
      </c>
      <c r="E82" t="s">
        <v>281</v>
      </c>
      <c r="F82" t="s">
        <v>282</v>
      </c>
      <c r="G82" t="s">
        <v>5103</v>
      </c>
      <c r="H82" t="s">
        <v>283</v>
      </c>
      <c r="I82" t="s">
        <v>284</v>
      </c>
    </row>
    <row r="83" spans="1:9">
      <c r="A83">
        <v>2016</v>
      </c>
      <c r="B83" s="14">
        <v>43054.605462962965</v>
      </c>
      <c r="C83" t="s">
        <v>280</v>
      </c>
      <c r="D83" t="s">
        <v>5102</v>
      </c>
      <c r="E83" t="s">
        <v>281</v>
      </c>
      <c r="F83" t="s">
        <v>5107</v>
      </c>
      <c r="G83" t="s">
        <v>5105</v>
      </c>
      <c r="H83" t="s">
        <v>283</v>
      </c>
      <c r="I83" t="s">
        <v>284</v>
      </c>
    </row>
    <row r="84" spans="1:9">
      <c r="A84">
        <v>2014</v>
      </c>
      <c r="B84" s="14">
        <v>43054.605462962965</v>
      </c>
      <c r="C84" t="s">
        <v>285</v>
      </c>
      <c r="D84" t="s">
        <v>286</v>
      </c>
      <c r="E84" t="s">
        <v>287</v>
      </c>
      <c r="F84" t="s">
        <v>288</v>
      </c>
      <c r="G84" t="s">
        <v>289</v>
      </c>
      <c r="H84">
        <v>35622955115</v>
      </c>
      <c r="I84" t="s">
        <v>290</v>
      </c>
    </row>
    <row r="85" spans="1:9">
      <c r="A85">
        <v>2015</v>
      </c>
      <c r="B85" s="14">
        <v>43054.605462962965</v>
      </c>
      <c r="C85" t="s">
        <v>285</v>
      </c>
      <c r="D85" t="s">
        <v>496</v>
      </c>
      <c r="E85" t="s">
        <v>287</v>
      </c>
      <c r="F85" t="s">
        <v>288</v>
      </c>
      <c r="G85" t="s">
        <v>5108</v>
      </c>
      <c r="H85" t="s">
        <v>5109</v>
      </c>
      <c r="I85" t="s">
        <v>499</v>
      </c>
    </row>
    <row r="86" spans="1:9">
      <c r="A86">
        <v>2013</v>
      </c>
      <c r="B86" s="14">
        <v>43054.605462962965</v>
      </c>
      <c r="C86" t="s">
        <v>285</v>
      </c>
      <c r="D86" t="s">
        <v>286</v>
      </c>
      <c r="E86" t="s">
        <v>287</v>
      </c>
      <c r="F86" t="s">
        <v>288</v>
      </c>
      <c r="G86" t="s">
        <v>289</v>
      </c>
      <c r="H86">
        <v>35622955115</v>
      </c>
      <c r="I86" t="s">
        <v>290</v>
      </c>
    </row>
    <row r="87" spans="1:9">
      <c r="A87">
        <v>2016</v>
      </c>
      <c r="B87" s="14">
        <v>43054.605462962965</v>
      </c>
      <c r="C87" t="s">
        <v>285</v>
      </c>
      <c r="D87" t="s">
        <v>496</v>
      </c>
      <c r="E87" t="s">
        <v>287</v>
      </c>
      <c r="F87" t="s">
        <v>288</v>
      </c>
      <c r="G87" t="s">
        <v>5108</v>
      </c>
      <c r="H87" t="s">
        <v>5109</v>
      </c>
      <c r="I87" t="s">
        <v>499</v>
      </c>
    </row>
    <row r="88" spans="1:9">
      <c r="A88">
        <v>2013</v>
      </c>
      <c r="B88" s="14">
        <v>43054.605462962965</v>
      </c>
      <c r="C88" t="s">
        <v>291</v>
      </c>
      <c r="D88" t="s">
        <v>292</v>
      </c>
      <c r="E88" t="s">
        <v>297</v>
      </c>
      <c r="F88" t="s">
        <v>298</v>
      </c>
      <c r="G88" t="s">
        <v>295</v>
      </c>
      <c r="H88">
        <v>704568397</v>
      </c>
      <c r="I88" t="s">
        <v>299</v>
      </c>
    </row>
    <row r="89" spans="1:9">
      <c r="A89">
        <v>2014</v>
      </c>
      <c r="B89" s="14">
        <v>43054.605462962965</v>
      </c>
      <c r="C89" t="s">
        <v>291</v>
      </c>
      <c r="D89" t="s">
        <v>292</v>
      </c>
      <c r="E89" t="s">
        <v>293</v>
      </c>
      <c r="F89" t="s">
        <v>294</v>
      </c>
      <c r="G89" t="s">
        <v>295</v>
      </c>
      <c r="H89">
        <v>31611797460</v>
      </c>
      <c r="I89" t="s">
        <v>296</v>
      </c>
    </row>
    <row r="90" spans="1:9">
      <c r="A90">
        <v>2015</v>
      </c>
      <c r="B90" s="14">
        <v>43054.605462962965</v>
      </c>
      <c r="C90" t="s">
        <v>291</v>
      </c>
      <c r="D90" t="s">
        <v>292</v>
      </c>
      <c r="E90" t="s">
        <v>293</v>
      </c>
      <c r="F90" t="s">
        <v>294</v>
      </c>
      <c r="G90" t="s">
        <v>295</v>
      </c>
      <c r="H90">
        <v>31611797460</v>
      </c>
      <c r="I90" t="s">
        <v>296</v>
      </c>
    </row>
    <row r="91" spans="1:9">
      <c r="A91">
        <v>2016</v>
      </c>
      <c r="B91" s="14">
        <v>43054.605462962965</v>
      </c>
      <c r="C91" t="s">
        <v>291</v>
      </c>
      <c r="D91" t="s">
        <v>292</v>
      </c>
      <c r="E91" t="s">
        <v>293</v>
      </c>
      <c r="F91" t="s">
        <v>294</v>
      </c>
      <c r="G91" t="s">
        <v>295</v>
      </c>
      <c r="H91">
        <v>31611797460</v>
      </c>
      <c r="I91" t="s">
        <v>296</v>
      </c>
    </row>
    <row r="92" spans="1:9">
      <c r="A92">
        <v>2013</v>
      </c>
      <c r="B92" s="14">
        <v>43054.605462962965</v>
      </c>
      <c r="C92" t="s">
        <v>300</v>
      </c>
      <c r="D92" t="s">
        <v>307</v>
      </c>
      <c r="E92" t="s">
        <v>308</v>
      </c>
      <c r="F92" t="s">
        <v>309</v>
      </c>
      <c r="G92" t="s">
        <v>310</v>
      </c>
      <c r="H92" t="s">
        <v>305</v>
      </c>
      <c r="I92" t="s">
        <v>306</v>
      </c>
    </row>
    <row r="93" spans="1:9">
      <c r="A93">
        <v>2016</v>
      </c>
      <c r="B93" s="14">
        <v>43054.605462962965</v>
      </c>
      <c r="C93" t="s">
        <v>300</v>
      </c>
      <c r="D93" t="s">
        <v>301</v>
      </c>
      <c r="E93" t="s">
        <v>308</v>
      </c>
      <c r="F93" t="s">
        <v>303</v>
      </c>
      <c r="G93" t="s">
        <v>304</v>
      </c>
      <c r="H93">
        <v>4741379740</v>
      </c>
      <c r="I93" t="s">
        <v>306</v>
      </c>
    </row>
    <row r="94" spans="1:9">
      <c r="A94">
        <v>2014</v>
      </c>
      <c r="B94" s="14">
        <v>43054.605462962965</v>
      </c>
      <c r="C94" t="s">
        <v>300</v>
      </c>
      <c r="D94" t="s">
        <v>301</v>
      </c>
      <c r="E94" t="s">
        <v>302</v>
      </c>
      <c r="F94" t="s">
        <v>303</v>
      </c>
      <c r="G94" t="s">
        <v>304</v>
      </c>
      <c r="H94" t="s">
        <v>305</v>
      </c>
      <c r="I94" t="s">
        <v>306</v>
      </c>
    </row>
    <row r="95" spans="1:9">
      <c r="A95">
        <v>2015</v>
      </c>
      <c r="B95" s="14">
        <v>43054.605462962965</v>
      </c>
      <c r="C95" t="s">
        <v>300</v>
      </c>
      <c r="D95" t="s">
        <v>301</v>
      </c>
      <c r="E95" t="s">
        <v>308</v>
      </c>
      <c r="F95" t="s">
        <v>303</v>
      </c>
      <c r="G95" t="s">
        <v>304</v>
      </c>
      <c r="H95">
        <v>4741379740</v>
      </c>
      <c r="I95" t="s">
        <v>306</v>
      </c>
    </row>
    <row r="96" spans="1:9">
      <c r="A96">
        <v>2013</v>
      </c>
      <c r="B96" s="14">
        <v>43054.605462962965</v>
      </c>
      <c r="C96" t="s">
        <v>311</v>
      </c>
      <c r="D96" t="s">
        <v>312</v>
      </c>
      <c r="E96" t="s">
        <v>313</v>
      </c>
      <c r="F96" t="s">
        <v>314</v>
      </c>
      <c r="G96" t="s">
        <v>315</v>
      </c>
      <c r="H96" t="s">
        <v>316</v>
      </c>
      <c r="I96" t="s">
        <v>317</v>
      </c>
    </row>
    <row r="97" spans="1:9">
      <c r="A97">
        <v>2014</v>
      </c>
      <c r="B97" s="14">
        <v>43054.605462962965</v>
      </c>
      <c r="C97" t="s">
        <v>311</v>
      </c>
      <c r="D97" t="s">
        <v>312</v>
      </c>
      <c r="E97" t="s">
        <v>313</v>
      </c>
      <c r="F97" t="s">
        <v>314</v>
      </c>
      <c r="G97" t="s">
        <v>315</v>
      </c>
      <c r="H97" t="s">
        <v>316</v>
      </c>
      <c r="I97" t="s">
        <v>317</v>
      </c>
    </row>
    <row r="98" spans="1:9">
      <c r="A98">
        <v>2015</v>
      </c>
      <c r="B98" s="14">
        <v>43054.605462962965</v>
      </c>
      <c r="C98" t="s">
        <v>311</v>
      </c>
      <c r="D98" t="s">
        <v>312</v>
      </c>
      <c r="E98" t="s">
        <v>313</v>
      </c>
      <c r="F98" t="s">
        <v>314</v>
      </c>
      <c r="G98" t="s">
        <v>315</v>
      </c>
      <c r="H98" t="s">
        <v>316</v>
      </c>
      <c r="I98" t="s">
        <v>317</v>
      </c>
    </row>
    <row r="99" spans="1:9">
      <c r="A99">
        <v>2016</v>
      </c>
      <c r="B99" s="14">
        <v>43054.605462962965</v>
      </c>
      <c r="C99" t="s">
        <v>311</v>
      </c>
      <c r="D99" t="s">
        <v>312</v>
      </c>
      <c r="E99" t="s">
        <v>313</v>
      </c>
      <c r="F99" t="s">
        <v>314</v>
      </c>
      <c r="G99" t="s">
        <v>315</v>
      </c>
      <c r="H99" t="s">
        <v>316</v>
      </c>
      <c r="I99" t="s">
        <v>317</v>
      </c>
    </row>
    <row r="100" spans="1:9">
      <c r="A100">
        <v>2014</v>
      </c>
      <c r="B100" s="14">
        <v>43054.605462962965</v>
      </c>
      <c r="C100" t="s">
        <v>318</v>
      </c>
      <c r="D100" t="s">
        <v>325</v>
      </c>
      <c r="E100" t="s">
        <v>320</v>
      </c>
      <c r="F100" t="s">
        <v>326</v>
      </c>
      <c r="G100" t="s">
        <v>322</v>
      </c>
      <c r="H100" t="s">
        <v>323</v>
      </c>
      <c r="I100" t="s">
        <v>324</v>
      </c>
    </row>
    <row r="101" spans="1:9">
      <c r="A101">
        <v>2015</v>
      </c>
      <c r="B101" s="14">
        <v>43054.605462962965</v>
      </c>
      <c r="C101" t="s">
        <v>318</v>
      </c>
      <c r="D101" t="s">
        <v>325</v>
      </c>
      <c r="E101" t="s">
        <v>320</v>
      </c>
      <c r="F101" t="s">
        <v>5110</v>
      </c>
      <c r="G101" t="s">
        <v>5111</v>
      </c>
      <c r="H101">
        <v>35124728293</v>
      </c>
      <c r="I101" t="s">
        <v>324</v>
      </c>
    </row>
    <row r="102" spans="1:9">
      <c r="A102">
        <v>2013</v>
      </c>
      <c r="B102" s="14">
        <v>43054.605462962965</v>
      </c>
      <c r="C102" t="s">
        <v>318</v>
      </c>
      <c r="D102" t="s">
        <v>319</v>
      </c>
      <c r="E102" t="s">
        <v>320</v>
      </c>
      <c r="F102" t="s">
        <v>321</v>
      </c>
      <c r="G102" t="s">
        <v>322</v>
      </c>
      <c r="H102" t="s">
        <v>323</v>
      </c>
      <c r="I102" t="s">
        <v>324</v>
      </c>
    </row>
    <row r="103" spans="1:9">
      <c r="A103">
        <v>2016</v>
      </c>
      <c r="B103" s="14">
        <v>43054.605462962965</v>
      </c>
      <c r="C103" t="s">
        <v>318</v>
      </c>
      <c r="D103" t="s">
        <v>5112</v>
      </c>
      <c r="E103" t="s">
        <v>320</v>
      </c>
      <c r="F103" t="s">
        <v>326</v>
      </c>
      <c r="G103" t="s">
        <v>5113</v>
      </c>
      <c r="H103">
        <v>35124728293</v>
      </c>
      <c r="I103" t="s">
        <v>324</v>
      </c>
    </row>
    <row r="104" spans="1:9">
      <c r="A104">
        <v>2013</v>
      </c>
      <c r="B104" s="14">
        <v>43054.605462962965</v>
      </c>
      <c r="C104" t="s">
        <v>327</v>
      </c>
      <c r="D104" t="s">
        <v>334</v>
      </c>
      <c r="E104" t="s">
        <v>329</v>
      </c>
      <c r="F104" t="s">
        <v>330</v>
      </c>
      <c r="G104" t="s">
        <v>335</v>
      </c>
      <c r="H104" t="s">
        <v>332</v>
      </c>
      <c r="I104" t="s">
        <v>333</v>
      </c>
    </row>
    <row r="105" spans="1:9">
      <c r="A105">
        <v>2014</v>
      </c>
      <c r="B105" s="14">
        <v>43054.605462962965</v>
      </c>
      <c r="C105" t="s">
        <v>327</v>
      </c>
      <c r="D105" t="s">
        <v>328</v>
      </c>
      <c r="E105" t="s">
        <v>329</v>
      </c>
      <c r="F105" t="s">
        <v>330</v>
      </c>
      <c r="G105" t="s">
        <v>331</v>
      </c>
      <c r="H105" t="s">
        <v>332</v>
      </c>
      <c r="I105" t="s">
        <v>333</v>
      </c>
    </row>
    <row r="106" spans="1:9">
      <c r="A106">
        <v>2015</v>
      </c>
      <c r="B106" s="14">
        <v>43054.605462962965</v>
      </c>
      <c r="C106" t="s">
        <v>327</v>
      </c>
      <c r="D106" t="s">
        <v>328</v>
      </c>
      <c r="E106" t="s">
        <v>329</v>
      </c>
      <c r="F106" t="s">
        <v>330</v>
      </c>
      <c r="G106" t="s">
        <v>331</v>
      </c>
      <c r="H106" t="s">
        <v>332</v>
      </c>
      <c r="I106" t="s">
        <v>333</v>
      </c>
    </row>
    <row r="107" spans="1:9">
      <c r="A107">
        <v>2016</v>
      </c>
      <c r="B107" s="14">
        <v>43054.605462962965</v>
      </c>
      <c r="C107" t="s">
        <v>327</v>
      </c>
      <c r="D107" t="s">
        <v>5114</v>
      </c>
      <c r="E107" t="s">
        <v>5115</v>
      </c>
      <c r="F107" t="s">
        <v>5116</v>
      </c>
      <c r="G107" t="s">
        <v>5117</v>
      </c>
      <c r="H107">
        <v>40212071135</v>
      </c>
      <c r="I107" t="s">
        <v>5118</v>
      </c>
    </row>
    <row r="108" spans="1:9">
      <c r="A108">
        <v>2013</v>
      </c>
      <c r="B108" s="14">
        <v>43054.605462962965</v>
      </c>
      <c r="C108" t="s">
        <v>336</v>
      </c>
      <c r="D108" t="s">
        <v>337</v>
      </c>
      <c r="E108" t="s">
        <v>338</v>
      </c>
      <c r="F108" t="s">
        <v>339</v>
      </c>
      <c r="G108" t="s">
        <v>340</v>
      </c>
      <c r="H108" t="s">
        <v>341</v>
      </c>
      <c r="I108" t="s">
        <v>342</v>
      </c>
    </row>
    <row r="109" spans="1:9">
      <c r="A109">
        <v>2016</v>
      </c>
      <c r="B109" s="14">
        <v>43054.605462962965</v>
      </c>
      <c r="C109" t="s">
        <v>336</v>
      </c>
      <c r="D109" t="s">
        <v>5119</v>
      </c>
      <c r="E109" t="s">
        <v>5120</v>
      </c>
      <c r="F109" t="s">
        <v>5121</v>
      </c>
      <c r="G109" t="s">
        <v>5122</v>
      </c>
      <c r="H109" t="s">
        <v>5123</v>
      </c>
      <c r="I109" t="s">
        <v>5124</v>
      </c>
    </row>
    <row r="110" spans="1:9">
      <c r="A110">
        <v>2014</v>
      </c>
      <c r="B110" s="14">
        <v>43054.605462962965</v>
      </c>
      <c r="C110" t="s">
        <v>336</v>
      </c>
      <c r="D110" t="s">
        <v>343</v>
      </c>
      <c r="E110" t="s">
        <v>344</v>
      </c>
      <c r="F110" t="s">
        <v>345</v>
      </c>
      <c r="G110" t="s">
        <v>346</v>
      </c>
      <c r="H110" t="s">
        <v>347</v>
      </c>
      <c r="I110" t="s">
        <v>348</v>
      </c>
    </row>
    <row r="111" spans="1:9">
      <c r="A111">
        <v>2015</v>
      </c>
      <c r="B111" s="14">
        <v>43054.605462962965</v>
      </c>
      <c r="C111" t="s">
        <v>336</v>
      </c>
      <c r="D111" t="s">
        <v>5125</v>
      </c>
      <c r="E111" t="s">
        <v>5120</v>
      </c>
      <c r="F111" t="s">
        <v>5126</v>
      </c>
      <c r="G111" t="s">
        <v>346</v>
      </c>
      <c r="H111" t="s">
        <v>5127</v>
      </c>
      <c r="I111" t="s">
        <v>5124</v>
      </c>
    </row>
    <row r="112" spans="1:9">
      <c r="A112">
        <v>2013</v>
      </c>
      <c r="B112" s="14">
        <v>43054.605462962965</v>
      </c>
      <c r="C112" t="s">
        <v>349</v>
      </c>
      <c r="D112" t="s">
        <v>350</v>
      </c>
      <c r="E112" t="s">
        <v>351</v>
      </c>
      <c r="F112" t="s">
        <v>352</v>
      </c>
      <c r="G112" t="s">
        <v>353</v>
      </c>
      <c r="H112" t="s">
        <v>354</v>
      </c>
      <c r="I112" t="s">
        <v>355</v>
      </c>
    </row>
    <row r="113" spans="1:9">
      <c r="A113">
        <v>2014</v>
      </c>
      <c r="B113" s="14">
        <v>43054.605462962965</v>
      </c>
      <c r="C113" t="s">
        <v>349</v>
      </c>
      <c r="D113" t="s">
        <v>356</v>
      </c>
      <c r="E113" t="s">
        <v>351</v>
      </c>
      <c r="F113" t="s">
        <v>357</v>
      </c>
      <c r="G113" t="s">
        <v>358</v>
      </c>
      <c r="H113" t="s">
        <v>354</v>
      </c>
      <c r="I113" t="s">
        <v>355</v>
      </c>
    </row>
    <row r="114" spans="1:9">
      <c r="A114">
        <v>2015</v>
      </c>
      <c r="B114" s="14">
        <v>43054.605462962965</v>
      </c>
      <c r="C114" t="s">
        <v>349</v>
      </c>
      <c r="D114" t="s">
        <v>356</v>
      </c>
      <c r="E114" t="s">
        <v>351</v>
      </c>
      <c r="F114" t="s">
        <v>5128</v>
      </c>
      <c r="G114" t="s">
        <v>5129</v>
      </c>
      <c r="H114" t="s">
        <v>354</v>
      </c>
      <c r="I114" t="s">
        <v>355</v>
      </c>
    </row>
    <row r="115" spans="1:9">
      <c r="A115">
        <v>2016</v>
      </c>
      <c r="B115" s="14">
        <v>43054.605462962965</v>
      </c>
      <c r="C115" t="s">
        <v>349</v>
      </c>
      <c r="D115" t="s">
        <v>356</v>
      </c>
      <c r="E115" t="s">
        <v>351</v>
      </c>
      <c r="F115" t="s">
        <v>5128</v>
      </c>
      <c r="G115" t="s">
        <v>5129</v>
      </c>
      <c r="H115" t="s">
        <v>354</v>
      </c>
      <c r="I115" t="s">
        <v>355</v>
      </c>
    </row>
    <row r="116" spans="1:9">
      <c r="A116">
        <v>2013</v>
      </c>
      <c r="B116" s="14">
        <v>43054.605462962965</v>
      </c>
      <c r="C116" t="s">
        <v>359</v>
      </c>
      <c r="D116" t="s">
        <v>360</v>
      </c>
      <c r="E116" t="s">
        <v>5130</v>
      </c>
      <c r="F116" t="s">
        <v>362</v>
      </c>
      <c r="G116" t="s">
        <v>363</v>
      </c>
      <c r="H116">
        <v>421259562651</v>
      </c>
      <c r="I116" t="s">
        <v>5131</v>
      </c>
    </row>
    <row r="117" spans="1:9">
      <c r="A117">
        <v>2014</v>
      </c>
      <c r="B117" s="14">
        <v>43054.605462962965</v>
      </c>
      <c r="C117" t="s">
        <v>359</v>
      </c>
      <c r="D117" t="s">
        <v>365</v>
      </c>
      <c r="E117" t="s">
        <v>361</v>
      </c>
      <c r="F117" t="s">
        <v>366</v>
      </c>
      <c r="G117" t="s">
        <v>367</v>
      </c>
      <c r="H117">
        <v>421259562505</v>
      </c>
      <c r="I117" t="s">
        <v>364</v>
      </c>
    </row>
    <row r="118" spans="1:9">
      <c r="A118">
        <v>2015</v>
      </c>
      <c r="B118" s="14">
        <v>43054.605462962965</v>
      </c>
      <c r="C118" t="s">
        <v>359</v>
      </c>
      <c r="D118" t="s">
        <v>5132</v>
      </c>
      <c r="E118" t="s">
        <v>361</v>
      </c>
      <c r="F118" t="s">
        <v>366</v>
      </c>
      <c r="G118" t="s">
        <v>367</v>
      </c>
      <c r="H118">
        <v>421259562505</v>
      </c>
      <c r="I118" t="s">
        <v>364</v>
      </c>
    </row>
    <row r="119" spans="1:9">
      <c r="A119">
        <v>2016</v>
      </c>
      <c r="B119" s="14">
        <v>43054.605462962965</v>
      </c>
      <c r="C119" t="s">
        <v>359</v>
      </c>
      <c r="D119" t="s">
        <v>5133</v>
      </c>
      <c r="E119" t="s">
        <v>5134</v>
      </c>
      <c r="F119" t="s">
        <v>5135</v>
      </c>
      <c r="G119" t="s">
        <v>5136</v>
      </c>
      <c r="H119" t="s">
        <v>5137</v>
      </c>
      <c r="I119" t="s">
        <v>5138</v>
      </c>
    </row>
    <row r="120" spans="1:9">
      <c r="A120">
        <v>2016</v>
      </c>
      <c r="B120" s="14">
        <v>43054.605462962965</v>
      </c>
      <c r="C120" t="s">
        <v>368</v>
      </c>
      <c r="D120" t="s">
        <v>5139</v>
      </c>
      <c r="E120" t="s">
        <v>5140</v>
      </c>
      <c r="F120" t="s">
        <v>5141</v>
      </c>
      <c r="G120" t="s">
        <v>5142</v>
      </c>
      <c r="H120" t="s">
        <v>5143</v>
      </c>
      <c r="I120" t="s">
        <v>5144</v>
      </c>
    </row>
    <row r="121" spans="1:9">
      <c r="A121">
        <v>2013</v>
      </c>
      <c r="B121" s="14">
        <v>43054.605462962965</v>
      </c>
      <c r="C121" t="s">
        <v>368</v>
      </c>
      <c r="D121" t="s">
        <v>369</v>
      </c>
      <c r="E121" t="s">
        <v>375</v>
      </c>
      <c r="F121" t="s">
        <v>376</v>
      </c>
      <c r="G121" t="s">
        <v>377</v>
      </c>
      <c r="H121" t="s">
        <v>378</v>
      </c>
      <c r="I121" t="s">
        <v>379</v>
      </c>
    </row>
    <row r="122" spans="1:9">
      <c r="A122">
        <v>2014</v>
      </c>
      <c r="B122" s="14">
        <v>43054.605462962965</v>
      </c>
      <c r="C122" t="s">
        <v>368</v>
      </c>
      <c r="D122" t="s">
        <v>369</v>
      </c>
      <c r="E122" t="s">
        <v>370</v>
      </c>
      <c r="F122" t="s">
        <v>371</v>
      </c>
      <c r="G122" t="s">
        <v>372</v>
      </c>
      <c r="H122" t="s">
        <v>373</v>
      </c>
      <c r="I122" t="s">
        <v>374</v>
      </c>
    </row>
    <row r="123" spans="1:9">
      <c r="A123">
        <v>2015</v>
      </c>
      <c r="B123" s="14">
        <v>43054.605462962965</v>
      </c>
      <c r="C123" t="s">
        <v>368</v>
      </c>
      <c r="D123" t="s">
        <v>369</v>
      </c>
      <c r="E123" t="s">
        <v>5145</v>
      </c>
      <c r="F123" t="s">
        <v>5146</v>
      </c>
      <c r="G123" t="s">
        <v>372</v>
      </c>
      <c r="H123" t="s">
        <v>5147</v>
      </c>
      <c r="I123" t="s">
        <v>5148</v>
      </c>
    </row>
    <row r="124" spans="1:9">
      <c r="A124">
        <v>2014</v>
      </c>
      <c r="B124" s="14">
        <v>43054.605462962965</v>
      </c>
      <c r="C124" t="s">
        <v>380</v>
      </c>
      <c r="D124" t="s">
        <v>387</v>
      </c>
      <c r="E124" t="s">
        <v>388</v>
      </c>
      <c r="F124" t="s">
        <v>389</v>
      </c>
      <c r="G124" t="s">
        <v>390</v>
      </c>
      <c r="H124" t="s">
        <v>391</v>
      </c>
      <c r="I124" t="s">
        <v>386</v>
      </c>
    </row>
    <row r="125" spans="1:9">
      <c r="A125">
        <v>2015</v>
      </c>
      <c r="B125" s="14">
        <v>43054.605462962965</v>
      </c>
      <c r="C125" t="s">
        <v>380</v>
      </c>
      <c r="D125" t="s">
        <v>5149</v>
      </c>
      <c r="E125" t="s">
        <v>5150</v>
      </c>
      <c r="F125" t="s">
        <v>389</v>
      </c>
      <c r="G125" t="s">
        <v>5151</v>
      </c>
      <c r="H125" t="s">
        <v>5152</v>
      </c>
      <c r="I125" t="s">
        <v>5153</v>
      </c>
    </row>
    <row r="126" spans="1:9">
      <c r="A126">
        <v>2013</v>
      </c>
      <c r="B126" s="14">
        <v>43054.605462962965</v>
      </c>
      <c r="C126" t="s">
        <v>380</v>
      </c>
      <c r="D126" t="s">
        <v>381</v>
      </c>
      <c r="E126" t="s">
        <v>382</v>
      </c>
      <c r="F126" t="s">
        <v>383</v>
      </c>
      <c r="G126" t="s">
        <v>384</v>
      </c>
      <c r="H126" t="s">
        <v>385</v>
      </c>
      <c r="I126" t="s">
        <v>386</v>
      </c>
    </row>
    <row r="127" spans="1:9">
      <c r="A127">
        <v>2016</v>
      </c>
      <c r="B127" s="14">
        <v>43054.605462962965</v>
      </c>
      <c r="C127" t="s">
        <v>380</v>
      </c>
      <c r="D127" t="s">
        <v>5154</v>
      </c>
      <c r="E127" t="s">
        <v>5150</v>
      </c>
      <c r="F127" t="s">
        <v>389</v>
      </c>
      <c r="G127" t="s">
        <v>5155</v>
      </c>
      <c r="H127">
        <v>302108647008</v>
      </c>
      <c r="I127" t="s">
        <v>5153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G7"/>
  <sheetViews>
    <sheetView workbookViewId="0"/>
  </sheetViews>
  <sheetFormatPr defaultRowHeight="15"/>
  <sheetData>
    <row r="1" spans="1:33">
      <c r="A1">
        <v>3.3</v>
      </c>
      <c r="B1" t="s">
        <v>38</v>
      </c>
    </row>
    <row r="2" spans="1:33">
      <c r="A2" s="10" t="str">
        <f>HYPERLINK("#'Contents'!B32",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43054.60601851852</v>
      </c>
      <c r="C4" t="s">
        <v>688</v>
      </c>
      <c r="D4" t="s">
        <v>688</v>
      </c>
      <c r="E4" t="s">
        <v>688</v>
      </c>
      <c r="F4" t="s">
        <v>688</v>
      </c>
      <c r="G4" t="s">
        <v>687</v>
      </c>
      <c r="H4" t="s">
        <v>688</v>
      </c>
      <c r="I4" t="s">
        <v>687</v>
      </c>
      <c r="J4" t="s">
        <v>687</v>
      </c>
      <c r="K4" t="s">
        <v>688</v>
      </c>
      <c r="L4" t="s">
        <v>687</v>
      </c>
      <c r="M4" t="s">
        <v>688</v>
      </c>
      <c r="N4" t="s">
        <v>687</v>
      </c>
      <c r="O4" t="s">
        <v>687</v>
      </c>
      <c r="P4" t="s">
        <v>687</v>
      </c>
      <c r="Q4" t="s">
        <v>688</v>
      </c>
      <c r="R4" t="s">
        <v>688</v>
      </c>
      <c r="S4" t="s">
        <v>687</v>
      </c>
      <c r="T4" t="s">
        <v>687</v>
      </c>
      <c r="U4" t="s">
        <v>688</v>
      </c>
      <c r="V4" t="s">
        <v>688</v>
      </c>
      <c r="W4" t="s">
        <v>687</v>
      </c>
      <c r="X4" t="s">
        <v>687</v>
      </c>
      <c r="Y4" t="s">
        <v>688</v>
      </c>
      <c r="Z4" t="s">
        <v>687</v>
      </c>
      <c r="AA4" t="s">
        <v>687</v>
      </c>
      <c r="AB4" t="s">
        <v>687</v>
      </c>
      <c r="AC4" t="s">
        <v>688</v>
      </c>
      <c r="AD4" t="s">
        <v>687</v>
      </c>
      <c r="AE4" t="s">
        <v>687</v>
      </c>
      <c r="AF4" t="s">
        <v>687</v>
      </c>
      <c r="AG4" t="s">
        <v>688</v>
      </c>
    </row>
    <row r="5" spans="1:33">
      <c r="A5">
        <v>2014</v>
      </c>
      <c r="B5" s="14">
        <v>43054.60601851852</v>
      </c>
      <c r="C5" t="s">
        <v>688</v>
      </c>
      <c r="D5" t="s">
        <v>688</v>
      </c>
      <c r="E5" t="s">
        <v>687</v>
      </c>
      <c r="F5" t="s">
        <v>688</v>
      </c>
      <c r="G5" t="s">
        <v>687</v>
      </c>
      <c r="H5" t="s">
        <v>688</v>
      </c>
      <c r="I5" t="s">
        <v>687</v>
      </c>
      <c r="J5" t="s">
        <v>687</v>
      </c>
      <c r="K5" t="s">
        <v>688</v>
      </c>
      <c r="L5" t="s">
        <v>687</v>
      </c>
      <c r="M5" t="s">
        <v>687</v>
      </c>
      <c r="N5" t="s">
        <v>687</v>
      </c>
      <c r="O5" t="s">
        <v>687</v>
      </c>
      <c r="P5" t="s">
        <v>687</v>
      </c>
      <c r="Q5" t="s">
        <v>688</v>
      </c>
      <c r="R5" t="s">
        <v>688</v>
      </c>
      <c r="S5" t="s">
        <v>687</v>
      </c>
      <c r="T5" t="s">
        <v>687</v>
      </c>
      <c r="U5" t="s">
        <v>687</v>
      </c>
      <c r="V5" t="s">
        <v>688</v>
      </c>
      <c r="W5" t="s">
        <v>687</v>
      </c>
      <c r="X5" t="s">
        <v>688</v>
      </c>
      <c r="Y5" t="s">
        <v>687</v>
      </c>
      <c r="Z5" t="s">
        <v>687</v>
      </c>
      <c r="AA5" t="s">
        <v>687</v>
      </c>
      <c r="AB5" t="s">
        <v>687</v>
      </c>
      <c r="AC5" t="s">
        <v>688</v>
      </c>
      <c r="AD5" t="s">
        <v>687</v>
      </c>
      <c r="AE5" t="s">
        <v>687</v>
      </c>
      <c r="AF5" t="s">
        <v>687</v>
      </c>
      <c r="AG5" t="s">
        <v>688</v>
      </c>
    </row>
    <row r="6" spans="1:33">
      <c r="A6">
        <v>2015</v>
      </c>
      <c r="B6" s="14">
        <v>43054.60601851852</v>
      </c>
      <c r="C6" t="s">
        <v>688</v>
      </c>
      <c r="D6" t="s">
        <v>687</v>
      </c>
      <c r="E6" t="s">
        <v>687</v>
      </c>
      <c r="F6" t="s">
        <v>688</v>
      </c>
      <c r="G6" t="s">
        <v>687</v>
      </c>
      <c r="H6" t="s">
        <v>688</v>
      </c>
      <c r="I6" t="s">
        <v>687</v>
      </c>
      <c r="J6" t="s">
        <v>687</v>
      </c>
      <c r="K6" t="s">
        <v>688</v>
      </c>
      <c r="L6" t="s">
        <v>687</v>
      </c>
      <c r="M6" t="s">
        <v>688</v>
      </c>
      <c r="N6" t="s">
        <v>687</v>
      </c>
      <c r="O6" t="s">
        <v>687</v>
      </c>
      <c r="P6" t="s">
        <v>687</v>
      </c>
      <c r="Q6" t="s">
        <v>688</v>
      </c>
      <c r="R6" t="s">
        <v>687</v>
      </c>
      <c r="S6" t="s">
        <v>688</v>
      </c>
      <c r="T6" t="s">
        <v>687</v>
      </c>
      <c r="U6" t="s">
        <v>688</v>
      </c>
      <c r="V6" t="s">
        <v>687</v>
      </c>
      <c r="W6" t="s">
        <v>687</v>
      </c>
      <c r="X6" t="s">
        <v>687</v>
      </c>
      <c r="Y6" t="s">
        <v>688</v>
      </c>
      <c r="Z6" t="s">
        <v>687</v>
      </c>
      <c r="AA6" t="s">
        <v>687</v>
      </c>
      <c r="AB6" t="s">
        <v>688</v>
      </c>
      <c r="AC6" t="s">
        <v>687</v>
      </c>
      <c r="AD6" t="s">
        <v>687</v>
      </c>
      <c r="AE6" t="s">
        <v>687</v>
      </c>
      <c r="AF6" t="s">
        <v>687</v>
      </c>
      <c r="AG6" t="s">
        <v>688</v>
      </c>
    </row>
    <row r="7" spans="1:33">
      <c r="A7">
        <v>2016</v>
      </c>
      <c r="B7" s="14">
        <v>43054.60601851852</v>
      </c>
      <c r="C7" t="s">
        <v>687</v>
      </c>
      <c r="D7" t="s">
        <v>687</v>
      </c>
      <c r="E7" t="s">
        <v>687</v>
      </c>
      <c r="F7" t="s">
        <v>688</v>
      </c>
      <c r="G7" t="s">
        <v>687</v>
      </c>
      <c r="H7" t="s">
        <v>688</v>
      </c>
      <c r="I7" t="s">
        <v>687</v>
      </c>
      <c r="J7" t="s">
        <v>687</v>
      </c>
      <c r="K7" t="s">
        <v>688</v>
      </c>
      <c r="L7" t="s">
        <v>687</v>
      </c>
      <c r="M7" t="s">
        <v>688</v>
      </c>
      <c r="N7" t="s">
        <v>687</v>
      </c>
      <c r="O7" t="s">
        <v>688</v>
      </c>
      <c r="P7" t="s">
        <v>687</v>
      </c>
      <c r="Q7" t="s">
        <v>688</v>
      </c>
      <c r="R7" t="s">
        <v>688</v>
      </c>
      <c r="S7" t="s">
        <v>688</v>
      </c>
      <c r="T7" t="s">
        <v>687</v>
      </c>
      <c r="U7" t="s">
        <v>687</v>
      </c>
      <c r="V7" t="s">
        <v>687</v>
      </c>
      <c r="W7" t="s">
        <v>687</v>
      </c>
      <c r="X7" t="s">
        <v>688</v>
      </c>
      <c r="Y7" t="s">
        <v>687</v>
      </c>
      <c r="Z7" t="s">
        <v>687</v>
      </c>
      <c r="AA7" t="s">
        <v>687</v>
      </c>
      <c r="AB7" t="s">
        <v>688</v>
      </c>
      <c r="AC7" t="s">
        <v>687</v>
      </c>
      <c r="AD7" t="s">
        <v>687</v>
      </c>
      <c r="AE7" t="s">
        <v>687</v>
      </c>
      <c r="AF7" t="s">
        <v>687</v>
      </c>
      <c r="AG7" t="s">
        <v>688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G7"/>
  <sheetViews>
    <sheetView workbookViewId="0"/>
  </sheetViews>
  <sheetFormatPr defaultRowHeight="15"/>
  <sheetData>
    <row r="1" spans="1:33">
      <c r="A1">
        <v>3.3</v>
      </c>
      <c r="B1" t="s">
        <v>39</v>
      </c>
    </row>
    <row r="2" spans="1:33">
      <c r="A2" s="10" t="str">
        <f>HYPERLINK("#'Contents'!B33",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43054.606041666666</v>
      </c>
      <c r="C4">
        <v>4</v>
      </c>
      <c r="D4">
        <v>3</v>
      </c>
      <c r="E4">
        <v>39</v>
      </c>
      <c r="F4">
        <v>6</v>
      </c>
      <c r="H4">
        <v>11</v>
      </c>
      <c r="K4">
        <v>4</v>
      </c>
      <c r="Q4">
        <v>37</v>
      </c>
      <c r="R4">
        <v>1</v>
      </c>
      <c r="S4">
        <v>248</v>
      </c>
      <c r="U4">
        <v>14</v>
      </c>
      <c r="V4">
        <v>3</v>
      </c>
      <c r="Y4">
        <v>3</v>
      </c>
      <c r="Z4">
        <v>1</v>
      </c>
      <c r="AC4">
        <v>33</v>
      </c>
      <c r="AG4">
        <v>171</v>
      </c>
    </row>
    <row r="5" spans="1:33">
      <c r="A5">
        <v>2014</v>
      </c>
      <c r="B5" s="14">
        <v>43054.606041666666</v>
      </c>
      <c r="C5">
        <v>1</v>
      </c>
      <c r="D5">
        <v>1</v>
      </c>
      <c r="E5">
        <v>0</v>
      </c>
      <c r="F5">
        <v>5</v>
      </c>
      <c r="H5">
        <v>4</v>
      </c>
      <c r="K5">
        <v>5</v>
      </c>
      <c r="Q5">
        <v>1</v>
      </c>
      <c r="R5">
        <v>1</v>
      </c>
      <c r="V5">
        <v>1</v>
      </c>
      <c r="X5">
        <v>1</v>
      </c>
      <c r="Y5">
        <v>3</v>
      </c>
      <c r="AC5">
        <v>37</v>
      </c>
      <c r="AG5">
        <v>2</v>
      </c>
    </row>
    <row r="6" spans="1:33">
      <c r="A6">
        <v>2015</v>
      </c>
      <c r="B6" s="14">
        <v>43054.606041666666</v>
      </c>
      <c r="C6">
        <v>1</v>
      </c>
      <c r="F6">
        <v>5</v>
      </c>
      <c r="H6">
        <v>2</v>
      </c>
      <c r="K6">
        <v>6</v>
      </c>
      <c r="M6">
        <v>20</v>
      </c>
      <c r="Q6">
        <v>1</v>
      </c>
      <c r="S6">
        <v>8</v>
      </c>
      <c r="U6">
        <v>1</v>
      </c>
      <c r="Y6">
        <v>1</v>
      </c>
      <c r="AB6">
        <v>6</v>
      </c>
      <c r="AG6">
        <v>4</v>
      </c>
    </row>
    <row r="7" spans="1:33">
      <c r="A7">
        <v>2016</v>
      </c>
      <c r="B7" s="14">
        <v>43054.606041666666</v>
      </c>
      <c r="F7">
        <v>2</v>
      </c>
      <c r="H7">
        <v>2</v>
      </c>
      <c r="K7">
        <v>2</v>
      </c>
      <c r="M7">
        <v>8</v>
      </c>
      <c r="O7">
        <v>0</v>
      </c>
      <c r="Q7">
        <v>1</v>
      </c>
      <c r="R7">
        <v>1</v>
      </c>
      <c r="S7">
        <v>6</v>
      </c>
      <c r="X7">
        <v>1</v>
      </c>
      <c r="AB7">
        <v>7</v>
      </c>
      <c r="AG7">
        <v>4</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127"/>
  <sheetViews>
    <sheetView workbookViewId="0"/>
  </sheetViews>
  <sheetFormatPr defaultRowHeight="15"/>
  <sheetData>
    <row r="1" spans="1:5">
      <c r="A1">
        <v>3.3</v>
      </c>
      <c r="B1" t="s">
        <v>40</v>
      </c>
    </row>
    <row r="2" spans="1:5">
      <c r="A2" s="10" t="str">
        <f>HYPERLINK("#'Contents'!B34", "Back to Contents")</f>
        <v>Back to Contents</v>
      </c>
    </row>
    <row r="3" spans="1:5">
      <c r="A3" t="s">
        <v>108</v>
      </c>
      <c r="B3" t="s">
        <v>110</v>
      </c>
      <c r="C3" t="s">
        <v>109</v>
      </c>
      <c r="D3" t="s">
        <v>1040</v>
      </c>
      <c r="E3" t="s">
        <v>1041</v>
      </c>
    </row>
    <row r="4" spans="1:5">
      <c r="A4">
        <v>2016</v>
      </c>
      <c r="B4" t="s">
        <v>205</v>
      </c>
      <c r="C4" s="14">
        <v>43054.606053240743</v>
      </c>
      <c r="D4" t="s">
        <v>1109</v>
      </c>
    </row>
    <row r="5" spans="1:5">
      <c r="A5">
        <v>2013</v>
      </c>
      <c r="B5" t="s">
        <v>272</v>
      </c>
      <c r="C5" s="14">
        <v>43054.606053240743</v>
      </c>
      <c r="D5" t="s">
        <v>1109</v>
      </c>
      <c r="E5" s="8"/>
    </row>
    <row r="6" spans="1:5">
      <c r="A6">
        <v>2014</v>
      </c>
      <c r="B6" t="s">
        <v>272</v>
      </c>
      <c r="C6" s="14">
        <v>43054.606053240743</v>
      </c>
      <c r="D6" t="s">
        <v>1109</v>
      </c>
    </row>
    <row r="7" spans="1:5">
      <c r="A7">
        <v>2013</v>
      </c>
      <c r="B7" t="s">
        <v>359</v>
      </c>
      <c r="C7" s="14">
        <v>43054.606053240743</v>
      </c>
      <c r="D7" t="s">
        <v>1109</v>
      </c>
    </row>
    <row r="8" spans="1:5">
      <c r="A8">
        <v>2014</v>
      </c>
      <c r="B8" t="s">
        <v>359</v>
      </c>
      <c r="C8" s="14">
        <v>43054.606053240743</v>
      </c>
      <c r="D8" t="s">
        <v>1109</v>
      </c>
    </row>
    <row r="9" spans="1:5">
      <c r="A9">
        <v>2015</v>
      </c>
      <c r="B9" t="s">
        <v>359</v>
      </c>
      <c r="C9" s="14">
        <v>43054.606053240743</v>
      </c>
      <c r="D9" t="s">
        <v>1109</v>
      </c>
    </row>
    <row r="10" spans="1:5">
      <c r="A10">
        <v>2015</v>
      </c>
      <c r="B10" t="s">
        <v>155</v>
      </c>
      <c r="C10" s="14">
        <v>43054.606053240743</v>
      </c>
      <c r="D10" t="s">
        <v>1109</v>
      </c>
    </row>
    <row r="11" spans="1:5">
      <c r="A11">
        <v>2013</v>
      </c>
      <c r="B11" t="s">
        <v>232</v>
      </c>
      <c r="C11" s="14">
        <v>43054.606053240743</v>
      </c>
      <c r="D11" t="s">
        <v>1109</v>
      </c>
    </row>
    <row r="12" spans="1:5">
      <c r="A12">
        <v>2014</v>
      </c>
      <c r="B12" t="s">
        <v>232</v>
      </c>
      <c r="C12" s="14">
        <v>43054.606053240743</v>
      </c>
      <c r="D12" t="s">
        <v>1109</v>
      </c>
      <c r="E12" t="s">
        <v>1119</v>
      </c>
    </row>
    <row r="13" spans="1:5">
      <c r="A13">
        <v>2015</v>
      </c>
      <c r="B13" t="s">
        <v>232</v>
      </c>
      <c r="C13" s="14">
        <v>43054.606053240743</v>
      </c>
      <c r="D13" t="s">
        <v>1109</v>
      </c>
      <c r="E13" t="s">
        <v>5487</v>
      </c>
    </row>
    <row r="14" spans="1:5">
      <c r="A14">
        <v>2016</v>
      </c>
      <c r="B14" t="s">
        <v>126</v>
      </c>
      <c r="C14" s="14">
        <v>43054.606053240743</v>
      </c>
      <c r="D14" t="s">
        <v>1109</v>
      </c>
    </row>
    <row r="15" spans="1:5">
      <c r="A15">
        <v>2016</v>
      </c>
      <c r="B15" t="s">
        <v>134</v>
      </c>
      <c r="C15" s="14">
        <v>43054.606053240743</v>
      </c>
      <c r="D15" t="s">
        <v>1109</v>
      </c>
    </row>
    <row r="16" spans="1:5">
      <c r="A16">
        <v>2013</v>
      </c>
      <c r="B16" t="s">
        <v>285</v>
      </c>
      <c r="C16" s="14">
        <v>43054.606053240743</v>
      </c>
      <c r="D16" t="s">
        <v>1109</v>
      </c>
    </row>
    <row r="17" spans="1:5">
      <c r="A17">
        <v>2014</v>
      </c>
      <c r="B17" t="s">
        <v>285</v>
      </c>
      <c r="C17" s="14">
        <v>43054.606053240743</v>
      </c>
      <c r="D17" t="s">
        <v>1109</v>
      </c>
      <c r="E17" t="s">
        <v>1120</v>
      </c>
    </row>
    <row r="18" spans="1:5">
      <c r="A18">
        <v>2015</v>
      </c>
      <c r="B18" t="s">
        <v>285</v>
      </c>
      <c r="C18" s="14">
        <v>43054.606053240743</v>
      </c>
      <c r="D18" t="s">
        <v>1109</v>
      </c>
    </row>
    <row r="19" spans="1:5">
      <c r="A19">
        <v>2014</v>
      </c>
      <c r="B19" t="s">
        <v>223</v>
      </c>
      <c r="C19" s="14">
        <v>43054.606053240743</v>
      </c>
      <c r="D19" t="s">
        <v>1109</v>
      </c>
    </row>
    <row r="20" spans="1:5">
      <c r="A20">
        <v>2013</v>
      </c>
      <c r="B20" t="s">
        <v>223</v>
      </c>
      <c r="C20" s="14">
        <v>43054.606053240743</v>
      </c>
      <c r="D20" t="s">
        <v>1109</v>
      </c>
    </row>
    <row r="21" spans="1:5">
      <c r="A21">
        <v>2015</v>
      </c>
      <c r="B21" t="s">
        <v>223</v>
      </c>
      <c r="C21" s="14">
        <v>43054.606053240743</v>
      </c>
      <c r="D21" t="s">
        <v>1109</v>
      </c>
    </row>
    <row r="22" spans="1:5">
      <c r="A22">
        <v>2016</v>
      </c>
      <c r="B22" t="s">
        <v>239</v>
      </c>
      <c r="C22" s="14">
        <v>43054.606053240743</v>
      </c>
      <c r="D22" t="s">
        <v>1109</v>
      </c>
    </row>
    <row r="23" spans="1:5">
      <c r="A23">
        <v>2016</v>
      </c>
      <c r="B23" t="s">
        <v>359</v>
      </c>
      <c r="C23" s="14">
        <v>43054.606053240743</v>
      </c>
      <c r="D23" t="s">
        <v>1109</v>
      </c>
    </row>
    <row r="24" spans="1:5">
      <c r="A24">
        <v>2016</v>
      </c>
      <c r="B24" t="s">
        <v>215</v>
      </c>
      <c r="C24" s="14">
        <v>43054.606053240743</v>
      </c>
      <c r="D24" t="s">
        <v>1109</v>
      </c>
    </row>
    <row r="25" spans="1:5">
      <c r="A25">
        <v>2015</v>
      </c>
      <c r="B25" t="s">
        <v>272</v>
      </c>
      <c r="C25" s="14">
        <v>43054.606053240743</v>
      </c>
      <c r="D25" t="s">
        <v>1109</v>
      </c>
    </row>
    <row r="26" spans="1:5">
      <c r="A26">
        <v>2013</v>
      </c>
      <c r="B26" t="s">
        <v>291</v>
      </c>
      <c r="C26" s="14">
        <v>43054.606053240743</v>
      </c>
      <c r="D26" t="s">
        <v>1109</v>
      </c>
      <c r="E26" t="s">
        <v>5488</v>
      </c>
    </row>
    <row r="27" spans="1:5">
      <c r="A27">
        <v>2014</v>
      </c>
      <c r="B27" t="s">
        <v>291</v>
      </c>
      <c r="C27" s="14">
        <v>43054.606053240743</v>
      </c>
      <c r="D27" t="s">
        <v>1109</v>
      </c>
    </row>
    <row r="28" spans="1:5">
      <c r="A28">
        <v>2015</v>
      </c>
      <c r="B28" t="s">
        <v>291</v>
      </c>
      <c r="C28" s="14">
        <v>43054.606053240743</v>
      </c>
      <c r="D28" t="s">
        <v>1109</v>
      </c>
      <c r="E28" t="s">
        <v>5489</v>
      </c>
    </row>
    <row r="29" spans="1:5">
      <c r="A29">
        <v>2013</v>
      </c>
      <c r="B29" t="s">
        <v>155</v>
      </c>
      <c r="C29" s="14">
        <v>43054.606053240743</v>
      </c>
      <c r="D29" t="s">
        <v>1109</v>
      </c>
    </row>
    <row r="30" spans="1:5">
      <c r="A30">
        <v>2014</v>
      </c>
      <c r="B30" t="s">
        <v>155</v>
      </c>
      <c r="C30" s="14">
        <v>43054.606053240743</v>
      </c>
      <c r="D30" t="s">
        <v>1109</v>
      </c>
    </row>
    <row r="31" spans="1:5">
      <c r="A31">
        <v>2013</v>
      </c>
      <c r="B31" t="s">
        <v>239</v>
      </c>
      <c r="C31" s="14">
        <v>43054.606053240743</v>
      </c>
      <c r="D31" t="s">
        <v>1109</v>
      </c>
    </row>
    <row r="32" spans="1:5">
      <c r="A32">
        <v>2014</v>
      </c>
      <c r="B32" t="s">
        <v>239</v>
      </c>
      <c r="C32" s="14">
        <v>43054.606053240743</v>
      </c>
      <c r="D32" t="s">
        <v>1109</v>
      </c>
    </row>
    <row r="33" spans="1:5">
      <c r="A33">
        <v>2015</v>
      </c>
      <c r="B33" t="s">
        <v>239</v>
      </c>
      <c r="C33" s="14">
        <v>43054.606053240743</v>
      </c>
      <c r="D33" t="s">
        <v>1109</v>
      </c>
    </row>
    <row r="34" spans="1:5">
      <c r="A34">
        <v>2013</v>
      </c>
      <c r="B34" t="s">
        <v>192</v>
      </c>
      <c r="C34" s="14">
        <v>43054.606053240743</v>
      </c>
      <c r="D34" t="s">
        <v>1109</v>
      </c>
      <c r="E34" t="s">
        <v>1112</v>
      </c>
    </row>
    <row r="35" spans="1:5">
      <c r="A35">
        <v>2014</v>
      </c>
      <c r="B35" t="s">
        <v>192</v>
      </c>
      <c r="C35" s="14">
        <v>43054.606053240743</v>
      </c>
      <c r="D35" t="s">
        <v>1109</v>
      </c>
      <c r="E35" t="s">
        <v>1118</v>
      </c>
    </row>
    <row r="36" spans="1:5">
      <c r="A36">
        <v>2015</v>
      </c>
      <c r="B36" t="s">
        <v>192</v>
      </c>
      <c r="C36" s="14">
        <v>43054.606053240743</v>
      </c>
      <c r="D36" t="s">
        <v>1109</v>
      </c>
      <c r="E36" t="s">
        <v>5490</v>
      </c>
    </row>
    <row r="37" spans="1:5">
      <c r="A37">
        <v>2013</v>
      </c>
      <c r="B37" t="s">
        <v>254</v>
      </c>
      <c r="C37" s="14">
        <v>43054.606053240743</v>
      </c>
      <c r="D37" t="s">
        <v>1109</v>
      </c>
    </row>
    <row r="38" spans="1:5">
      <c r="A38">
        <v>2014</v>
      </c>
      <c r="B38" t="s">
        <v>254</v>
      </c>
      <c r="C38" s="14">
        <v>43054.606053240743</v>
      </c>
      <c r="D38" t="s">
        <v>1109</v>
      </c>
    </row>
    <row r="39" spans="1:5">
      <c r="A39">
        <v>2015</v>
      </c>
      <c r="B39" t="s">
        <v>254</v>
      </c>
      <c r="C39" s="14">
        <v>43054.606053240743</v>
      </c>
      <c r="D39" t="s">
        <v>1109</v>
      </c>
    </row>
    <row r="40" spans="1:5">
      <c r="A40">
        <v>2014</v>
      </c>
      <c r="B40" t="s">
        <v>215</v>
      </c>
      <c r="C40" s="14">
        <v>43054.606053240743</v>
      </c>
      <c r="D40" t="s">
        <v>1109</v>
      </c>
    </row>
    <row r="41" spans="1:5">
      <c r="A41">
        <v>2013</v>
      </c>
      <c r="B41" t="s">
        <v>215</v>
      </c>
      <c r="C41" s="14">
        <v>43054.606053240743</v>
      </c>
      <c r="D41" t="s">
        <v>1109</v>
      </c>
    </row>
    <row r="42" spans="1:5">
      <c r="A42">
        <v>2015</v>
      </c>
      <c r="B42" t="s">
        <v>215</v>
      </c>
      <c r="C42" s="14">
        <v>43054.606053240743</v>
      </c>
      <c r="D42" t="s">
        <v>1109</v>
      </c>
    </row>
    <row r="43" spans="1:5">
      <c r="A43">
        <v>2013</v>
      </c>
      <c r="B43" t="s">
        <v>205</v>
      </c>
      <c r="C43" s="14">
        <v>43054.606053240743</v>
      </c>
      <c r="D43" t="s">
        <v>1109</v>
      </c>
    </row>
    <row r="44" spans="1:5">
      <c r="A44">
        <v>2014</v>
      </c>
      <c r="B44" t="s">
        <v>205</v>
      </c>
      <c r="C44" s="14">
        <v>43054.606053240743</v>
      </c>
      <c r="D44" t="s">
        <v>1109</v>
      </c>
    </row>
    <row r="45" spans="1:5">
      <c r="A45">
        <v>2013</v>
      </c>
      <c r="B45" t="s">
        <v>311</v>
      </c>
      <c r="C45" s="14">
        <v>43054.606053240743</v>
      </c>
      <c r="D45" t="s">
        <v>1109</v>
      </c>
    </row>
    <row r="46" spans="1:5">
      <c r="A46">
        <v>2014</v>
      </c>
      <c r="B46" t="s">
        <v>311</v>
      </c>
      <c r="C46" s="14">
        <v>43054.606053240743</v>
      </c>
      <c r="D46" t="s">
        <v>1109</v>
      </c>
    </row>
    <row r="47" spans="1:5">
      <c r="A47">
        <v>2015</v>
      </c>
      <c r="B47" t="s">
        <v>311</v>
      </c>
      <c r="C47" s="14">
        <v>43054.606053240743</v>
      </c>
      <c r="D47" t="s">
        <v>1109</v>
      </c>
      <c r="E47" s="8"/>
    </row>
    <row r="48" spans="1:5">
      <c r="A48">
        <v>2016</v>
      </c>
      <c r="B48" t="s">
        <v>368</v>
      </c>
      <c r="C48" s="14">
        <v>43054.606053240743</v>
      </c>
      <c r="D48" t="s">
        <v>1109</v>
      </c>
      <c r="E48" s="8"/>
    </row>
    <row r="49" spans="1:5">
      <c r="A49">
        <v>2016</v>
      </c>
      <c r="B49" t="s">
        <v>180</v>
      </c>
      <c r="C49" s="14">
        <v>43054.606053240743</v>
      </c>
      <c r="D49" t="s">
        <v>1109</v>
      </c>
    </row>
    <row r="50" spans="1:5">
      <c r="A50">
        <v>2015</v>
      </c>
      <c r="B50" t="s">
        <v>162</v>
      </c>
      <c r="C50" s="14">
        <v>43054.606053240743</v>
      </c>
      <c r="D50" t="s">
        <v>1109</v>
      </c>
      <c r="E50" t="s">
        <v>5491</v>
      </c>
    </row>
    <row r="51" spans="1:5">
      <c r="A51">
        <v>2016</v>
      </c>
      <c r="B51" t="s">
        <v>300</v>
      </c>
      <c r="C51" s="14">
        <v>43054.606053240743</v>
      </c>
      <c r="D51" t="s">
        <v>1109</v>
      </c>
    </row>
    <row r="52" spans="1:5">
      <c r="A52">
        <v>2016</v>
      </c>
      <c r="B52" t="s">
        <v>349</v>
      </c>
      <c r="C52" s="14">
        <v>43054.606053240743</v>
      </c>
      <c r="D52" t="s">
        <v>1109</v>
      </c>
    </row>
    <row r="53" spans="1:5">
      <c r="A53">
        <v>2016</v>
      </c>
      <c r="B53" t="s">
        <v>223</v>
      </c>
      <c r="C53" s="14">
        <v>43054.606053240743</v>
      </c>
      <c r="D53" t="s">
        <v>1109</v>
      </c>
    </row>
    <row r="54" spans="1:5">
      <c r="A54">
        <v>2016</v>
      </c>
      <c r="B54" t="s">
        <v>336</v>
      </c>
      <c r="C54" s="14">
        <v>43054.606053240743</v>
      </c>
      <c r="D54" t="s">
        <v>1109</v>
      </c>
    </row>
    <row r="55" spans="1:5">
      <c r="A55">
        <v>2013</v>
      </c>
      <c r="B55" t="s">
        <v>199</v>
      </c>
      <c r="C55" s="14">
        <v>43054.606053240743</v>
      </c>
      <c r="D55" t="s">
        <v>1109</v>
      </c>
    </row>
    <row r="56" spans="1:5">
      <c r="A56">
        <v>2014</v>
      </c>
      <c r="B56" t="s">
        <v>199</v>
      </c>
      <c r="C56" s="14">
        <v>43054.606053240743</v>
      </c>
      <c r="D56" t="s">
        <v>1109</v>
      </c>
    </row>
    <row r="57" spans="1:5">
      <c r="A57">
        <v>2015</v>
      </c>
      <c r="B57" t="s">
        <v>199</v>
      </c>
      <c r="C57" s="14">
        <v>43054.606053240743</v>
      </c>
      <c r="D57" t="s">
        <v>1109</v>
      </c>
    </row>
    <row r="58" spans="1:5">
      <c r="A58">
        <v>2013</v>
      </c>
      <c r="B58" t="s">
        <v>280</v>
      </c>
      <c r="C58" s="14">
        <v>43054.606053240743</v>
      </c>
      <c r="D58" t="s">
        <v>1109</v>
      </c>
    </row>
    <row r="59" spans="1:5">
      <c r="A59">
        <v>2014</v>
      </c>
      <c r="B59" t="s">
        <v>280</v>
      </c>
      <c r="C59" s="14">
        <v>43054.606053240743</v>
      </c>
      <c r="D59" t="s">
        <v>1109</v>
      </c>
    </row>
    <row r="60" spans="1:5">
      <c r="A60">
        <v>2015</v>
      </c>
      <c r="B60" t="s">
        <v>280</v>
      </c>
      <c r="C60" s="14">
        <v>43054.606053240743</v>
      </c>
      <c r="D60" t="s">
        <v>1109</v>
      </c>
    </row>
    <row r="61" spans="1:5">
      <c r="A61">
        <v>2013</v>
      </c>
      <c r="B61" t="s">
        <v>180</v>
      </c>
      <c r="C61" s="14">
        <v>43054.606053240743</v>
      </c>
      <c r="D61" t="s">
        <v>1109</v>
      </c>
      <c r="E61" s="8"/>
    </row>
    <row r="62" spans="1:5">
      <c r="A62">
        <v>2014</v>
      </c>
      <c r="B62" t="s">
        <v>180</v>
      </c>
      <c r="C62" s="14">
        <v>43054.606053240743</v>
      </c>
      <c r="D62" t="s">
        <v>1109</v>
      </c>
    </row>
    <row r="63" spans="1:5">
      <c r="A63">
        <v>2015</v>
      </c>
      <c r="B63" t="s">
        <v>180</v>
      </c>
      <c r="C63" s="14">
        <v>43054.606053240743</v>
      </c>
      <c r="D63" t="s">
        <v>1109</v>
      </c>
    </row>
    <row r="64" spans="1:5">
      <c r="A64">
        <v>2014</v>
      </c>
      <c r="B64" t="s">
        <v>172</v>
      </c>
      <c r="C64" s="14">
        <v>43054.606053240743</v>
      </c>
      <c r="D64" t="s">
        <v>1109</v>
      </c>
    </row>
    <row r="65" spans="1:5">
      <c r="A65">
        <v>2013</v>
      </c>
      <c r="B65" t="s">
        <v>172</v>
      </c>
      <c r="C65" s="14">
        <v>43054.606053240743</v>
      </c>
      <c r="D65" t="s">
        <v>1109</v>
      </c>
    </row>
    <row r="66" spans="1:5">
      <c r="A66">
        <v>2015</v>
      </c>
      <c r="B66" t="s">
        <v>172</v>
      </c>
      <c r="C66" s="14">
        <v>43054.606053240743</v>
      </c>
      <c r="D66" t="s">
        <v>1109</v>
      </c>
    </row>
    <row r="67" spans="1:5">
      <c r="A67">
        <v>2014</v>
      </c>
      <c r="B67" t="s">
        <v>117</v>
      </c>
      <c r="C67" s="14">
        <v>43054.606053240743</v>
      </c>
      <c r="D67" t="s">
        <v>1109</v>
      </c>
    </row>
    <row r="68" spans="1:5">
      <c r="A68">
        <v>2015</v>
      </c>
      <c r="B68" t="s">
        <v>117</v>
      </c>
      <c r="C68" s="14">
        <v>43054.606053240743</v>
      </c>
      <c r="D68" t="s">
        <v>1109</v>
      </c>
      <c r="E68" t="s">
        <v>5492</v>
      </c>
    </row>
    <row r="69" spans="1:5">
      <c r="A69">
        <v>2013</v>
      </c>
      <c r="B69" t="s">
        <v>349</v>
      </c>
      <c r="C69" s="14">
        <v>43054.606053240743</v>
      </c>
      <c r="D69" t="s">
        <v>1109</v>
      </c>
    </row>
    <row r="70" spans="1:5">
      <c r="A70">
        <v>2014</v>
      </c>
      <c r="B70" t="s">
        <v>349</v>
      </c>
      <c r="C70" s="14">
        <v>43054.606053240743</v>
      </c>
      <c r="D70" t="s">
        <v>1109</v>
      </c>
    </row>
    <row r="71" spans="1:5">
      <c r="A71">
        <v>2015</v>
      </c>
      <c r="B71" t="s">
        <v>349</v>
      </c>
      <c r="C71" s="14">
        <v>43054.606053240743</v>
      </c>
      <c r="D71" t="s">
        <v>1109</v>
      </c>
    </row>
    <row r="72" spans="1:5">
      <c r="A72">
        <v>2013</v>
      </c>
      <c r="B72" t="s">
        <v>134</v>
      </c>
      <c r="C72" s="14">
        <v>43054.606053240743</v>
      </c>
      <c r="D72" t="s">
        <v>1109</v>
      </c>
      <c r="E72" t="s">
        <v>1111</v>
      </c>
    </row>
    <row r="73" spans="1:5">
      <c r="A73">
        <v>2014</v>
      </c>
      <c r="B73" t="s">
        <v>134</v>
      </c>
      <c r="C73" s="14">
        <v>43054.606053240743</v>
      </c>
      <c r="D73" t="s">
        <v>1109</v>
      </c>
      <c r="E73">
        <v>0</v>
      </c>
    </row>
    <row r="74" spans="1:5">
      <c r="A74">
        <v>2015</v>
      </c>
      <c r="B74" t="s">
        <v>134</v>
      </c>
      <c r="C74" s="14">
        <v>43054.606053240743</v>
      </c>
      <c r="D74" t="s">
        <v>1109</v>
      </c>
    </row>
    <row r="75" spans="1:5">
      <c r="A75">
        <v>2014</v>
      </c>
      <c r="B75" t="s">
        <v>300</v>
      </c>
      <c r="C75" s="14">
        <v>43054.606053240743</v>
      </c>
      <c r="D75" t="s">
        <v>1109</v>
      </c>
    </row>
    <row r="76" spans="1:5">
      <c r="A76">
        <v>2013</v>
      </c>
      <c r="B76" t="s">
        <v>300</v>
      </c>
      <c r="C76" s="14">
        <v>43054.606053240743</v>
      </c>
      <c r="D76" t="s">
        <v>1109</v>
      </c>
    </row>
    <row r="77" spans="1:5">
      <c r="A77">
        <v>2015</v>
      </c>
      <c r="B77" t="s">
        <v>300</v>
      </c>
      <c r="C77" s="14">
        <v>43054.606053240743</v>
      </c>
      <c r="D77" t="s">
        <v>1109</v>
      </c>
    </row>
    <row r="78" spans="1:5">
      <c r="A78">
        <v>2016</v>
      </c>
      <c r="B78" t="s">
        <v>263</v>
      </c>
      <c r="C78" s="14">
        <v>43054.606053240743</v>
      </c>
      <c r="D78" t="s">
        <v>1109</v>
      </c>
    </row>
    <row r="79" spans="1:5">
      <c r="A79">
        <v>2013</v>
      </c>
      <c r="B79" t="s">
        <v>162</v>
      </c>
      <c r="C79" s="14">
        <v>43054.606053240743</v>
      </c>
      <c r="D79" t="s">
        <v>1109</v>
      </c>
      <c r="E79" t="s">
        <v>5493</v>
      </c>
    </row>
    <row r="80" spans="1:5">
      <c r="A80">
        <v>2014</v>
      </c>
      <c r="B80" t="s">
        <v>162</v>
      </c>
      <c r="C80" s="14">
        <v>43054.606053240743</v>
      </c>
      <c r="D80" t="s">
        <v>1109</v>
      </c>
      <c r="E80" t="s">
        <v>1117</v>
      </c>
    </row>
    <row r="81" spans="1:5">
      <c r="A81">
        <v>2014</v>
      </c>
      <c r="B81" t="s">
        <v>336</v>
      </c>
      <c r="C81" s="14">
        <v>43054.606053240743</v>
      </c>
      <c r="D81" t="s">
        <v>1109</v>
      </c>
    </row>
    <row r="82" spans="1:5">
      <c r="A82">
        <v>2013</v>
      </c>
      <c r="B82" t="s">
        <v>336</v>
      </c>
      <c r="C82" s="14">
        <v>43054.606053240743</v>
      </c>
      <c r="D82" t="s">
        <v>1109</v>
      </c>
    </row>
    <row r="83" spans="1:5">
      <c r="A83">
        <v>2015</v>
      </c>
      <c r="B83" t="s">
        <v>336</v>
      </c>
      <c r="C83" s="14">
        <v>43054.606053240743</v>
      </c>
      <c r="D83" t="s">
        <v>1109</v>
      </c>
    </row>
    <row r="84" spans="1:5">
      <c r="A84">
        <v>2014</v>
      </c>
      <c r="B84" t="s">
        <v>380</v>
      </c>
      <c r="C84" s="14">
        <v>43054.606053240743</v>
      </c>
      <c r="D84" t="s">
        <v>1109</v>
      </c>
    </row>
    <row r="85" spans="1:5">
      <c r="A85">
        <v>2013</v>
      </c>
      <c r="B85" t="s">
        <v>380</v>
      </c>
      <c r="C85" s="14">
        <v>43054.606053240743</v>
      </c>
      <c r="D85" t="s">
        <v>1109</v>
      </c>
    </row>
    <row r="86" spans="1:5">
      <c r="A86">
        <v>2015</v>
      </c>
      <c r="B86" t="s">
        <v>380</v>
      </c>
      <c r="C86" s="14">
        <v>43054.606053240743</v>
      </c>
      <c r="D86" t="s">
        <v>1109</v>
      </c>
    </row>
    <row r="87" spans="1:5">
      <c r="A87">
        <v>2016</v>
      </c>
      <c r="B87" t="s">
        <v>199</v>
      </c>
      <c r="C87" s="14">
        <v>43054.606053240743</v>
      </c>
      <c r="D87" t="s">
        <v>1109</v>
      </c>
    </row>
    <row r="88" spans="1:5">
      <c r="A88">
        <v>2013</v>
      </c>
      <c r="B88" t="s">
        <v>147</v>
      </c>
      <c r="C88" s="14">
        <v>43054.606053240743</v>
      </c>
      <c r="D88" t="s">
        <v>1109</v>
      </c>
      <c r="E88" t="s">
        <v>1116</v>
      </c>
    </row>
    <row r="89" spans="1:5">
      <c r="A89">
        <v>2014</v>
      </c>
      <c r="B89" t="s">
        <v>147</v>
      </c>
      <c r="C89" s="14">
        <v>43054.606053240743</v>
      </c>
      <c r="D89" t="s">
        <v>1109</v>
      </c>
      <c r="E89" t="s">
        <v>1115</v>
      </c>
    </row>
    <row r="90" spans="1:5">
      <c r="A90">
        <v>2015</v>
      </c>
      <c r="B90" t="s">
        <v>147</v>
      </c>
      <c r="C90" s="14">
        <v>43054.606053240743</v>
      </c>
      <c r="D90" t="s">
        <v>1109</v>
      </c>
      <c r="E90" t="s">
        <v>5494</v>
      </c>
    </row>
    <row r="91" spans="1:5">
      <c r="A91">
        <v>2013</v>
      </c>
      <c r="B91" t="s">
        <v>248</v>
      </c>
      <c r="C91" s="14">
        <v>43054.606053240743</v>
      </c>
      <c r="D91" t="s">
        <v>1109</v>
      </c>
    </row>
    <row r="92" spans="1:5">
      <c r="A92">
        <v>2014</v>
      </c>
      <c r="B92" t="s">
        <v>248</v>
      </c>
      <c r="C92" s="14">
        <v>43054.606053240743</v>
      </c>
      <c r="D92" t="s">
        <v>1109</v>
      </c>
    </row>
    <row r="93" spans="1:5">
      <c r="A93">
        <v>2015</v>
      </c>
      <c r="B93" t="s">
        <v>248</v>
      </c>
      <c r="C93" s="14">
        <v>43054.606053240743</v>
      </c>
      <c r="D93" t="s">
        <v>1109</v>
      </c>
      <c r="E93" t="s">
        <v>5495</v>
      </c>
    </row>
    <row r="94" spans="1:5">
      <c r="A94">
        <v>2013</v>
      </c>
      <c r="B94" t="s">
        <v>318</v>
      </c>
      <c r="C94" s="14">
        <v>43054.606053240743</v>
      </c>
      <c r="D94" t="s">
        <v>1109</v>
      </c>
    </row>
    <row r="95" spans="1:5">
      <c r="A95">
        <v>2014</v>
      </c>
      <c r="B95" t="s">
        <v>318</v>
      </c>
      <c r="C95" s="14">
        <v>43054.606053240743</v>
      </c>
      <c r="D95" t="s">
        <v>1109</v>
      </c>
    </row>
    <row r="96" spans="1:5">
      <c r="A96">
        <v>2015</v>
      </c>
      <c r="B96" t="s">
        <v>318</v>
      </c>
      <c r="C96" s="14">
        <v>43054.606053240743</v>
      </c>
      <c r="D96" t="s">
        <v>1109</v>
      </c>
    </row>
    <row r="97" spans="1:5">
      <c r="A97">
        <v>2015</v>
      </c>
      <c r="B97" t="s">
        <v>205</v>
      </c>
      <c r="C97" s="14">
        <v>43054.606053240743</v>
      </c>
      <c r="D97" t="s">
        <v>1109</v>
      </c>
    </row>
    <row r="98" spans="1:5">
      <c r="A98">
        <v>2016</v>
      </c>
      <c r="B98" t="s">
        <v>272</v>
      </c>
      <c r="C98" s="14">
        <v>43054.606053240743</v>
      </c>
      <c r="D98" t="s">
        <v>1109</v>
      </c>
    </row>
    <row r="99" spans="1:5">
      <c r="A99">
        <v>2016</v>
      </c>
      <c r="B99" t="s">
        <v>232</v>
      </c>
      <c r="C99" s="14">
        <v>43054.606053240743</v>
      </c>
      <c r="D99" t="s">
        <v>1109</v>
      </c>
      <c r="E99" t="s">
        <v>5496</v>
      </c>
    </row>
    <row r="100" spans="1:5">
      <c r="A100">
        <v>2016</v>
      </c>
      <c r="B100" t="s">
        <v>380</v>
      </c>
      <c r="C100" s="14">
        <v>43054.606053240743</v>
      </c>
      <c r="D100" t="s">
        <v>1109</v>
      </c>
    </row>
    <row r="101" spans="1:5">
      <c r="A101">
        <v>2013</v>
      </c>
      <c r="B101" t="s">
        <v>126</v>
      </c>
      <c r="C101" s="14">
        <v>43054.606053240743</v>
      </c>
      <c r="D101" t="s">
        <v>1109</v>
      </c>
      <c r="E101" t="s">
        <v>5497</v>
      </c>
    </row>
    <row r="102" spans="1:5">
      <c r="A102">
        <v>2014</v>
      </c>
      <c r="B102" t="s">
        <v>126</v>
      </c>
      <c r="C102" s="14">
        <v>43054.606053240743</v>
      </c>
      <c r="D102" t="s">
        <v>1109</v>
      </c>
      <c r="E102" t="s">
        <v>1114</v>
      </c>
    </row>
    <row r="103" spans="1:5">
      <c r="A103">
        <v>2015</v>
      </c>
      <c r="B103" t="s">
        <v>126</v>
      </c>
      <c r="C103" s="14">
        <v>43054.606053240743</v>
      </c>
      <c r="D103" t="s">
        <v>1109</v>
      </c>
    </row>
    <row r="104" spans="1:5">
      <c r="A104">
        <v>2014</v>
      </c>
      <c r="B104" t="s">
        <v>327</v>
      </c>
      <c r="C104" s="14">
        <v>43054.606053240743</v>
      </c>
      <c r="D104" t="s">
        <v>1109</v>
      </c>
      <c r="E104" t="s">
        <v>5498</v>
      </c>
    </row>
    <row r="105" spans="1:5">
      <c r="A105">
        <v>2013</v>
      </c>
      <c r="B105" t="s">
        <v>327</v>
      </c>
      <c r="C105" s="14">
        <v>43054.606053240743</v>
      </c>
      <c r="D105" t="s">
        <v>1109</v>
      </c>
      <c r="E105" t="s">
        <v>5499</v>
      </c>
    </row>
    <row r="106" spans="1:5">
      <c r="A106">
        <v>2015</v>
      </c>
      <c r="B106" t="s">
        <v>327</v>
      </c>
      <c r="C106" s="14">
        <v>43054.606053240743</v>
      </c>
      <c r="D106" t="s">
        <v>1109</v>
      </c>
    </row>
    <row r="107" spans="1:5">
      <c r="A107">
        <v>2013</v>
      </c>
      <c r="B107" t="s">
        <v>368</v>
      </c>
      <c r="C107" s="14">
        <v>43054.606053240743</v>
      </c>
      <c r="D107" t="s">
        <v>1109</v>
      </c>
      <c r="E107" t="s">
        <v>1113</v>
      </c>
    </row>
    <row r="108" spans="1:5">
      <c r="A108">
        <v>2014</v>
      </c>
      <c r="B108" t="s">
        <v>368</v>
      </c>
      <c r="C108" s="14">
        <v>43054.606053240743</v>
      </c>
      <c r="D108" t="s">
        <v>1109</v>
      </c>
    </row>
    <row r="109" spans="1:5">
      <c r="A109">
        <v>2015</v>
      </c>
      <c r="B109" t="s">
        <v>368</v>
      </c>
      <c r="C109" s="14">
        <v>43054.606053240743</v>
      </c>
      <c r="D109" t="s">
        <v>1109</v>
      </c>
    </row>
    <row r="110" spans="1:5">
      <c r="A110">
        <v>2016</v>
      </c>
      <c r="B110" t="s">
        <v>318</v>
      </c>
      <c r="C110" s="14">
        <v>43054.606053240743</v>
      </c>
      <c r="D110" t="s">
        <v>1109</v>
      </c>
    </row>
    <row r="111" spans="1:5">
      <c r="A111">
        <v>2016</v>
      </c>
      <c r="B111" t="s">
        <v>248</v>
      </c>
      <c r="C111" s="14">
        <v>43054.606053240743</v>
      </c>
      <c r="D111" t="s">
        <v>1109</v>
      </c>
      <c r="E111" t="s">
        <v>5500</v>
      </c>
    </row>
    <row r="112" spans="1:5">
      <c r="A112">
        <v>2016</v>
      </c>
      <c r="B112" t="s">
        <v>311</v>
      </c>
      <c r="C112" s="14">
        <v>43054.606053240743</v>
      </c>
      <c r="D112" t="s">
        <v>1109</v>
      </c>
    </row>
    <row r="113" spans="1:5">
      <c r="A113">
        <v>2013</v>
      </c>
      <c r="B113" t="s">
        <v>263</v>
      </c>
      <c r="C113" s="14">
        <v>43054.606053240743</v>
      </c>
      <c r="D113" t="s">
        <v>1109</v>
      </c>
      <c r="E113" t="s">
        <v>1121</v>
      </c>
    </row>
    <row r="114" spans="1:5">
      <c r="A114">
        <v>2014</v>
      </c>
      <c r="B114" t="s">
        <v>263</v>
      </c>
      <c r="C114" s="14">
        <v>43054.606053240743</v>
      </c>
      <c r="D114" t="s">
        <v>1109</v>
      </c>
    </row>
    <row r="115" spans="1:5">
      <c r="A115">
        <v>2015</v>
      </c>
      <c r="B115" t="s">
        <v>263</v>
      </c>
      <c r="C115" s="14">
        <v>43054.606053240743</v>
      </c>
      <c r="D115" t="s">
        <v>1109</v>
      </c>
      <c r="E115" t="s">
        <v>5501</v>
      </c>
    </row>
    <row r="116" spans="1:5">
      <c r="A116">
        <v>2016</v>
      </c>
      <c r="B116" t="s">
        <v>192</v>
      </c>
      <c r="C116" s="14">
        <v>43054.606053240743</v>
      </c>
      <c r="D116" t="s">
        <v>1109</v>
      </c>
      <c r="E116" t="s">
        <v>5502</v>
      </c>
    </row>
    <row r="117" spans="1:5">
      <c r="A117">
        <v>2016</v>
      </c>
      <c r="B117" t="s">
        <v>172</v>
      </c>
      <c r="C117" s="14">
        <v>43054.606053240743</v>
      </c>
      <c r="D117" t="s">
        <v>1109</v>
      </c>
    </row>
    <row r="118" spans="1:5">
      <c r="A118">
        <v>2016</v>
      </c>
      <c r="B118" t="s">
        <v>327</v>
      </c>
      <c r="C118" s="14">
        <v>43054.606053240743</v>
      </c>
      <c r="D118" t="s">
        <v>1109</v>
      </c>
    </row>
    <row r="119" spans="1:5">
      <c r="A119">
        <v>2016</v>
      </c>
      <c r="B119" t="s">
        <v>254</v>
      </c>
      <c r="C119" s="14">
        <v>43054.606053240743</v>
      </c>
      <c r="D119" t="s">
        <v>1109</v>
      </c>
    </row>
    <row r="120" spans="1:5">
      <c r="A120">
        <v>2016</v>
      </c>
      <c r="B120" t="s">
        <v>155</v>
      </c>
      <c r="C120" s="14">
        <v>43054.606053240743</v>
      </c>
      <c r="D120" t="s">
        <v>1109</v>
      </c>
    </row>
    <row r="121" spans="1:5">
      <c r="A121">
        <v>2016</v>
      </c>
      <c r="B121" t="s">
        <v>291</v>
      </c>
      <c r="C121" s="14">
        <v>43054.606053240743</v>
      </c>
      <c r="D121" t="s">
        <v>1109</v>
      </c>
    </row>
    <row r="122" spans="1:5">
      <c r="A122">
        <v>2016</v>
      </c>
      <c r="B122" t="s">
        <v>280</v>
      </c>
      <c r="C122" s="14">
        <v>43054.606053240743</v>
      </c>
      <c r="D122" t="s">
        <v>1109</v>
      </c>
    </row>
    <row r="123" spans="1:5">
      <c r="A123">
        <v>2016</v>
      </c>
      <c r="B123" t="s">
        <v>285</v>
      </c>
      <c r="C123" s="14">
        <v>43054.606053240743</v>
      </c>
      <c r="D123" t="s">
        <v>1109</v>
      </c>
      <c r="E123" t="s">
        <v>5503</v>
      </c>
    </row>
    <row r="124" spans="1:5">
      <c r="A124">
        <v>2016</v>
      </c>
      <c r="B124" t="s">
        <v>147</v>
      </c>
      <c r="C124" s="14">
        <v>43054.606053240743</v>
      </c>
      <c r="D124" t="s">
        <v>1109</v>
      </c>
    </row>
    <row r="125" spans="1:5">
      <c r="A125">
        <v>2016</v>
      </c>
      <c r="B125" t="s">
        <v>117</v>
      </c>
      <c r="C125" s="14">
        <v>43054.606053240743</v>
      </c>
      <c r="D125" t="s">
        <v>1109</v>
      </c>
    </row>
    <row r="126" spans="1:5">
      <c r="A126">
        <v>2016</v>
      </c>
      <c r="B126" t="s">
        <v>162</v>
      </c>
      <c r="C126" s="14">
        <v>43054.606053240743</v>
      </c>
      <c r="D126" t="s">
        <v>1109</v>
      </c>
      <c r="E126" t="s">
        <v>5504</v>
      </c>
    </row>
    <row r="127" spans="1:5">
      <c r="A127">
        <v>2013</v>
      </c>
      <c r="B127" t="s">
        <v>117</v>
      </c>
      <c r="C127" s="14">
        <v>43054.606053240743</v>
      </c>
      <c r="D127" t="s">
        <v>1109</v>
      </c>
      <c r="E127" t="s">
        <v>1110</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G7"/>
  <sheetViews>
    <sheetView workbookViewId="0"/>
  </sheetViews>
  <sheetFormatPr defaultRowHeight="15"/>
  <sheetData>
    <row r="1" spans="1:33">
      <c r="A1">
        <v>4.0999999999999996</v>
      </c>
      <c r="B1" t="s">
        <v>41</v>
      </c>
    </row>
    <row r="2" spans="1:33">
      <c r="A2" s="10" t="str">
        <f>HYPERLINK("#'Contents'!B36",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43054.606064814812</v>
      </c>
      <c r="C4" t="s">
        <v>688</v>
      </c>
      <c r="D4" t="s">
        <v>688</v>
      </c>
      <c r="E4" t="s">
        <v>687</v>
      </c>
      <c r="F4" t="s">
        <v>687</v>
      </c>
      <c r="G4" t="s">
        <v>687</v>
      </c>
      <c r="H4" t="s">
        <v>688</v>
      </c>
      <c r="I4" t="s">
        <v>687</v>
      </c>
      <c r="J4" t="s">
        <v>687</v>
      </c>
      <c r="K4" t="s">
        <v>687</v>
      </c>
      <c r="L4" t="s">
        <v>687</v>
      </c>
      <c r="M4" t="s">
        <v>688</v>
      </c>
      <c r="N4" t="s">
        <v>687</v>
      </c>
      <c r="O4" t="s">
        <v>687</v>
      </c>
      <c r="P4" t="s">
        <v>687</v>
      </c>
      <c r="Q4" t="s">
        <v>687</v>
      </c>
      <c r="R4" t="s">
        <v>688</v>
      </c>
      <c r="S4" t="s">
        <v>687</v>
      </c>
      <c r="T4" t="s">
        <v>687</v>
      </c>
      <c r="U4" t="s">
        <v>688</v>
      </c>
      <c r="V4" t="s">
        <v>687</v>
      </c>
      <c r="W4" t="s">
        <v>688</v>
      </c>
      <c r="X4" t="s">
        <v>687</v>
      </c>
      <c r="Y4" t="s">
        <v>687</v>
      </c>
      <c r="Z4" t="s">
        <v>687</v>
      </c>
      <c r="AA4" t="s">
        <v>687</v>
      </c>
      <c r="AB4" t="s">
        <v>688</v>
      </c>
      <c r="AC4" t="s">
        <v>687</v>
      </c>
      <c r="AD4" t="s">
        <v>687</v>
      </c>
      <c r="AE4" t="s">
        <v>687</v>
      </c>
      <c r="AF4" t="s">
        <v>688</v>
      </c>
      <c r="AG4" t="s">
        <v>687</v>
      </c>
    </row>
    <row r="5" spans="1:33">
      <c r="A5">
        <v>2014</v>
      </c>
      <c r="B5" s="14">
        <v>43054.606064814812</v>
      </c>
      <c r="C5" t="s">
        <v>688</v>
      </c>
      <c r="D5" t="s">
        <v>688</v>
      </c>
      <c r="E5" t="s">
        <v>687</v>
      </c>
      <c r="F5" t="s">
        <v>687</v>
      </c>
      <c r="G5" t="s">
        <v>687</v>
      </c>
      <c r="H5" t="s">
        <v>688</v>
      </c>
      <c r="I5" t="s">
        <v>687</v>
      </c>
      <c r="J5" t="s">
        <v>687</v>
      </c>
      <c r="K5" t="s">
        <v>687</v>
      </c>
      <c r="L5" t="s">
        <v>687</v>
      </c>
      <c r="M5" t="s">
        <v>688</v>
      </c>
      <c r="N5" t="s">
        <v>687</v>
      </c>
      <c r="O5" t="s">
        <v>687</v>
      </c>
      <c r="P5" t="s">
        <v>687</v>
      </c>
      <c r="Q5" t="s">
        <v>687</v>
      </c>
      <c r="R5" t="s">
        <v>688</v>
      </c>
      <c r="S5" t="s">
        <v>687</v>
      </c>
      <c r="T5" t="s">
        <v>687</v>
      </c>
      <c r="U5" t="s">
        <v>688</v>
      </c>
      <c r="V5" t="s">
        <v>687</v>
      </c>
      <c r="W5" t="s">
        <v>688</v>
      </c>
      <c r="X5" t="s">
        <v>687</v>
      </c>
      <c r="Y5" t="s">
        <v>687</v>
      </c>
      <c r="Z5" t="s">
        <v>687</v>
      </c>
      <c r="AA5" t="s">
        <v>687</v>
      </c>
      <c r="AB5" t="s">
        <v>688</v>
      </c>
      <c r="AC5" t="s">
        <v>687</v>
      </c>
      <c r="AD5" t="s">
        <v>687</v>
      </c>
      <c r="AE5" t="s">
        <v>687</v>
      </c>
      <c r="AF5" t="s">
        <v>688</v>
      </c>
      <c r="AG5" t="s">
        <v>687</v>
      </c>
    </row>
    <row r="6" spans="1:33">
      <c r="A6">
        <v>2015</v>
      </c>
      <c r="B6" s="14">
        <v>43054.606064814812</v>
      </c>
      <c r="C6" t="s">
        <v>688</v>
      </c>
      <c r="D6" t="s">
        <v>688</v>
      </c>
      <c r="E6" t="s">
        <v>687</v>
      </c>
      <c r="F6" t="s">
        <v>687</v>
      </c>
      <c r="G6" t="s">
        <v>687</v>
      </c>
      <c r="H6" t="s">
        <v>688</v>
      </c>
      <c r="I6" t="s">
        <v>688</v>
      </c>
      <c r="J6" t="s">
        <v>687</v>
      </c>
      <c r="K6" t="s">
        <v>687</v>
      </c>
      <c r="L6" t="s">
        <v>687</v>
      </c>
      <c r="M6" t="s">
        <v>688</v>
      </c>
      <c r="N6" t="s">
        <v>687</v>
      </c>
      <c r="O6" t="s">
        <v>687</v>
      </c>
      <c r="P6" t="s">
        <v>687</v>
      </c>
      <c r="Q6" t="s">
        <v>687</v>
      </c>
      <c r="R6" t="s">
        <v>688</v>
      </c>
      <c r="S6" t="s">
        <v>687</v>
      </c>
      <c r="T6" t="s">
        <v>687</v>
      </c>
      <c r="U6" t="s">
        <v>688</v>
      </c>
      <c r="V6" t="s">
        <v>687</v>
      </c>
      <c r="W6" t="s">
        <v>688</v>
      </c>
      <c r="X6" t="s">
        <v>687</v>
      </c>
      <c r="Y6" t="s">
        <v>687</v>
      </c>
      <c r="Z6" t="s">
        <v>687</v>
      </c>
      <c r="AA6" t="s">
        <v>687</v>
      </c>
      <c r="AB6" t="s">
        <v>688</v>
      </c>
      <c r="AC6" t="s">
        <v>687</v>
      </c>
      <c r="AD6" t="s">
        <v>687</v>
      </c>
      <c r="AE6" t="s">
        <v>687</v>
      </c>
      <c r="AF6" t="s">
        <v>688</v>
      </c>
      <c r="AG6" t="s">
        <v>687</v>
      </c>
    </row>
    <row r="7" spans="1:33">
      <c r="A7">
        <v>2016</v>
      </c>
      <c r="B7" s="14">
        <v>43054.606064814812</v>
      </c>
      <c r="C7" t="s">
        <v>688</v>
      </c>
      <c r="D7" t="s">
        <v>688</v>
      </c>
      <c r="E7" t="s">
        <v>687</v>
      </c>
      <c r="F7" t="s">
        <v>687</v>
      </c>
      <c r="G7" t="s">
        <v>687</v>
      </c>
      <c r="H7" t="s">
        <v>688</v>
      </c>
      <c r="I7" t="s">
        <v>688</v>
      </c>
      <c r="J7" t="s">
        <v>687</v>
      </c>
      <c r="K7" t="s">
        <v>687</v>
      </c>
      <c r="L7" t="s">
        <v>687</v>
      </c>
      <c r="M7" t="s">
        <v>688</v>
      </c>
      <c r="N7" t="s">
        <v>687</v>
      </c>
      <c r="O7" t="s">
        <v>687</v>
      </c>
      <c r="P7" t="s">
        <v>687</v>
      </c>
      <c r="Q7" t="s">
        <v>687</v>
      </c>
      <c r="R7" t="s">
        <v>688</v>
      </c>
      <c r="S7" t="s">
        <v>687</v>
      </c>
      <c r="T7" t="s">
        <v>687</v>
      </c>
      <c r="U7" t="s">
        <v>688</v>
      </c>
      <c r="V7" t="s">
        <v>687</v>
      </c>
      <c r="W7" t="s">
        <v>688</v>
      </c>
      <c r="X7" t="s">
        <v>687</v>
      </c>
      <c r="Y7" t="s">
        <v>687</v>
      </c>
      <c r="Z7" t="s">
        <v>687</v>
      </c>
      <c r="AA7" t="s">
        <v>687</v>
      </c>
      <c r="AB7" t="s">
        <v>688</v>
      </c>
      <c r="AC7" t="s">
        <v>687</v>
      </c>
      <c r="AD7" t="s">
        <v>687</v>
      </c>
      <c r="AE7" t="s">
        <v>687</v>
      </c>
      <c r="AF7" t="s">
        <v>688</v>
      </c>
      <c r="AG7" t="s">
        <v>687</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H23"/>
  <sheetViews>
    <sheetView workbookViewId="0">
      <selection activeCell="A2" sqref="A2"/>
    </sheetView>
  </sheetViews>
  <sheetFormatPr defaultRowHeight="15"/>
  <sheetData>
    <row r="1" spans="1:34">
      <c r="A1">
        <v>4.0999999999999996</v>
      </c>
      <c r="B1" t="s">
        <v>4843</v>
      </c>
    </row>
    <row r="2" spans="1:34">
      <c r="A2" s="10" t="str">
        <f>HYPERLINK("#'Contents'!B37", "Back to Contents")</f>
        <v>Back to Contents</v>
      </c>
    </row>
    <row r="3" spans="1:34">
      <c r="A3" t="s">
        <v>108</v>
      </c>
      <c r="B3" t="s">
        <v>109</v>
      </c>
      <c r="C3" t="s">
        <v>1122</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43054.606076388889</v>
      </c>
    </row>
    <row r="5" spans="1:34">
      <c r="A5">
        <v>2013</v>
      </c>
      <c r="B5" s="14">
        <v>43054.606076388889</v>
      </c>
      <c r="C5" t="s">
        <v>1123</v>
      </c>
      <c r="D5" t="s">
        <v>687</v>
      </c>
      <c r="E5" t="s">
        <v>688</v>
      </c>
      <c r="I5" t="s">
        <v>687</v>
      </c>
      <c r="N5" t="s">
        <v>688</v>
      </c>
      <c r="S5" t="s">
        <v>687</v>
      </c>
      <c r="V5" t="s">
        <v>688</v>
      </c>
      <c r="X5" t="s">
        <v>688</v>
      </c>
      <c r="AC5" t="s">
        <v>688</v>
      </c>
      <c r="AG5" t="s">
        <v>687</v>
      </c>
    </row>
    <row r="6" spans="1:34">
      <c r="A6">
        <v>2013</v>
      </c>
      <c r="B6" s="14">
        <v>43054.606076388889</v>
      </c>
      <c r="C6" t="s">
        <v>1124</v>
      </c>
      <c r="D6" t="s">
        <v>687</v>
      </c>
      <c r="E6" t="s">
        <v>688</v>
      </c>
      <c r="I6" t="s">
        <v>687</v>
      </c>
      <c r="N6" t="s">
        <v>688</v>
      </c>
      <c r="S6" t="s">
        <v>687</v>
      </c>
      <c r="V6" t="s">
        <v>688</v>
      </c>
      <c r="X6" t="s">
        <v>687</v>
      </c>
      <c r="AC6" t="s">
        <v>688</v>
      </c>
      <c r="AG6" t="s">
        <v>687</v>
      </c>
    </row>
    <row r="7" spans="1:34">
      <c r="A7">
        <v>2013</v>
      </c>
      <c r="B7" s="14">
        <v>43054.606076388889</v>
      </c>
      <c r="C7" t="s">
        <v>1125</v>
      </c>
      <c r="D7" t="s">
        <v>687</v>
      </c>
      <c r="E7" t="s">
        <v>688</v>
      </c>
      <c r="I7" t="s">
        <v>687</v>
      </c>
      <c r="N7" t="s">
        <v>688</v>
      </c>
      <c r="S7" t="s">
        <v>687</v>
      </c>
      <c r="V7" t="s">
        <v>688</v>
      </c>
      <c r="X7" t="s">
        <v>688</v>
      </c>
      <c r="AC7" t="s">
        <v>687</v>
      </c>
      <c r="AG7" t="s">
        <v>688</v>
      </c>
    </row>
    <row r="8" spans="1:34">
      <c r="A8">
        <v>2013</v>
      </c>
      <c r="B8" s="14">
        <v>43054.606076388889</v>
      </c>
      <c r="C8" t="s">
        <v>1126</v>
      </c>
      <c r="D8" t="s">
        <v>688</v>
      </c>
      <c r="E8" t="s">
        <v>687</v>
      </c>
      <c r="I8" t="s">
        <v>687</v>
      </c>
      <c r="N8" t="s">
        <v>688</v>
      </c>
      <c r="S8" t="s">
        <v>687</v>
      </c>
      <c r="V8" t="s">
        <v>688</v>
      </c>
      <c r="X8" t="s">
        <v>688</v>
      </c>
      <c r="AC8" t="s">
        <v>687</v>
      </c>
      <c r="AG8" t="s">
        <v>687</v>
      </c>
    </row>
    <row r="9" spans="1:34">
      <c r="A9">
        <v>2014</v>
      </c>
      <c r="B9" s="14">
        <v>43054.606076388889</v>
      </c>
    </row>
    <row r="10" spans="1:34">
      <c r="A10">
        <v>2014</v>
      </c>
      <c r="B10" s="14">
        <v>43054.606076388889</v>
      </c>
      <c r="C10" t="s">
        <v>1123</v>
      </c>
      <c r="D10" t="s">
        <v>687</v>
      </c>
      <c r="E10" t="s">
        <v>688</v>
      </c>
      <c r="I10" t="s">
        <v>688</v>
      </c>
      <c r="N10" t="s">
        <v>688</v>
      </c>
      <c r="S10" t="s">
        <v>687</v>
      </c>
      <c r="V10" t="s">
        <v>688</v>
      </c>
      <c r="X10" t="s">
        <v>688</v>
      </c>
      <c r="AC10" t="s">
        <v>688</v>
      </c>
      <c r="AG10" t="s">
        <v>687</v>
      </c>
    </row>
    <row r="11" spans="1:34">
      <c r="A11">
        <v>2014</v>
      </c>
      <c r="B11" s="14">
        <v>43054.606076388889</v>
      </c>
      <c r="C11" t="s">
        <v>1124</v>
      </c>
      <c r="D11" t="s">
        <v>687</v>
      </c>
      <c r="E11" t="s">
        <v>688</v>
      </c>
      <c r="I11" t="s">
        <v>688</v>
      </c>
      <c r="N11" t="s">
        <v>688</v>
      </c>
      <c r="S11" t="s">
        <v>687</v>
      </c>
      <c r="V11" t="s">
        <v>688</v>
      </c>
      <c r="X11" t="s">
        <v>687</v>
      </c>
      <c r="AC11" t="s">
        <v>688</v>
      </c>
      <c r="AG11" t="s">
        <v>687</v>
      </c>
    </row>
    <row r="12" spans="1:34">
      <c r="A12">
        <v>2014</v>
      </c>
      <c r="B12" s="14">
        <v>43054.606076388889</v>
      </c>
      <c r="C12" t="s">
        <v>1125</v>
      </c>
      <c r="D12" t="s">
        <v>687</v>
      </c>
      <c r="E12" t="s">
        <v>688</v>
      </c>
      <c r="I12" t="s">
        <v>687</v>
      </c>
      <c r="N12" t="s">
        <v>688</v>
      </c>
      <c r="S12" t="s">
        <v>687</v>
      </c>
      <c r="V12" t="s">
        <v>688</v>
      </c>
      <c r="X12" t="s">
        <v>688</v>
      </c>
      <c r="AC12" t="s">
        <v>687</v>
      </c>
      <c r="AG12" t="s">
        <v>688</v>
      </c>
    </row>
    <row r="13" spans="1:34">
      <c r="A13">
        <v>2014</v>
      </c>
      <c r="B13" s="14">
        <v>43054.606076388889</v>
      </c>
      <c r="C13" t="s">
        <v>1126</v>
      </c>
      <c r="D13" t="s">
        <v>688</v>
      </c>
      <c r="E13" t="s">
        <v>687</v>
      </c>
      <c r="I13" t="s">
        <v>687</v>
      </c>
      <c r="N13" t="s">
        <v>688</v>
      </c>
      <c r="S13" t="s">
        <v>687</v>
      </c>
      <c r="V13" t="s">
        <v>688</v>
      </c>
      <c r="X13" t="s">
        <v>688</v>
      </c>
      <c r="AC13" t="s">
        <v>687</v>
      </c>
      <c r="AG13" t="s">
        <v>687</v>
      </c>
    </row>
    <row r="14" spans="1:34">
      <c r="A14">
        <v>2015</v>
      </c>
      <c r="B14" s="14">
        <v>43054.606076388889</v>
      </c>
    </row>
    <row r="15" spans="1:34">
      <c r="A15">
        <v>2015</v>
      </c>
      <c r="B15" s="14">
        <v>43054.606076388889</v>
      </c>
      <c r="C15" t="s">
        <v>1123</v>
      </c>
      <c r="D15" t="s">
        <v>687</v>
      </c>
      <c r="E15" t="s">
        <v>688</v>
      </c>
      <c r="I15" t="s">
        <v>688</v>
      </c>
      <c r="J15" t="s">
        <v>687</v>
      </c>
      <c r="N15" t="s">
        <v>688</v>
      </c>
      <c r="S15" t="s">
        <v>687</v>
      </c>
      <c r="V15" t="s">
        <v>688</v>
      </c>
      <c r="X15" t="s">
        <v>688</v>
      </c>
      <c r="AC15" t="s">
        <v>688</v>
      </c>
      <c r="AG15" t="s">
        <v>687</v>
      </c>
    </row>
    <row r="16" spans="1:34">
      <c r="A16">
        <v>2015</v>
      </c>
      <c r="B16" s="14">
        <v>43054.606076388889</v>
      </c>
      <c r="C16" t="s">
        <v>1124</v>
      </c>
      <c r="D16" t="s">
        <v>687</v>
      </c>
      <c r="E16" t="s">
        <v>688</v>
      </c>
      <c r="I16" t="s">
        <v>688</v>
      </c>
      <c r="J16" t="s">
        <v>687</v>
      </c>
      <c r="N16" t="s">
        <v>688</v>
      </c>
      <c r="S16" t="s">
        <v>687</v>
      </c>
      <c r="V16" t="s">
        <v>688</v>
      </c>
      <c r="X16" t="s">
        <v>687</v>
      </c>
      <c r="AC16" t="s">
        <v>688</v>
      </c>
      <c r="AG16" t="s">
        <v>687</v>
      </c>
    </row>
    <row r="17" spans="1:33">
      <c r="A17">
        <v>2015</v>
      </c>
      <c r="B17" s="14">
        <v>43054.606076388889</v>
      </c>
      <c r="C17" t="s">
        <v>1125</v>
      </c>
      <c r="D17" t="s">
        <v>687</v>
      </c>
      <c r="E17" t="s">
        <v>688</v>
      </c>
      <c r="I17" t="s">
        <v>687</v>
      </c>
      <c r="J17" t="s">
        <v>687</v>
      </c>
      <c r="N17" t="s">
        <v>688</v>
      </c>
      <c r="S17" t="s">
        <v>687</v>
      </c>
      <c r="V17" t="s">
        <v>688</v>
      </c>
      <c r="X17" t="s">
        <v>688</v>
      </c>
      <c r="AC17" t="s">
        <v>687</v>
      </c>
      <c r="AG17" t="s">
        <v>688</v>
      </c>
    </row>
    <row r="18" spans="1:33">
      <c r="A18">
        <v>2015</v>
      </c>
      <c r="B18" s="14">
        <v>43054.606076388889</v>
      </c>
      <c r="C18" t="s">
        <v>1126</v>
      </c>
      <c r="D18" t="s">
        <v>688</v>
      </c>
      <c r="E18" t="s">
        <v>687</v>
      </c>
      <c r="I18" t="s">
        <v>687</v>
      </c>
      <c r="J18" t="s">
        <v>687</v>
      </c>
      <c r="N18" t="s">
        <v>688</v>
      </c>
      <c r="S18" t="s">
        <v>687</v>
      </c>
      <c r="V18" t="s">
        <v>688</v>
      </c>
      <c r="X18" t="s">
        <v>688</v>
      </c>
      <c r="AC18" t="s">
        <v>687</v>
      </c>
      <c r="AG18" t="s">
        <v>687</v>
      </c>
    </row>
    <row r="19" spans="1:33">
      <c r="A19">
        <v>2016</v>
      </c>
      <c r="B19" s="14">
        <v>43054.606076388889</v>
      </c>
    </row>
    <row r="20" spans="1:33">
      <c r="A20">
        <v>2016</v>
      </c>
      <c r="B20" s="14">
        <v>43054.606076388889</v>
      </c>
      <c r="C20" t="s">
        <v>1123</v>
      </c>
      <c r="D20" t="s">
        <v>687</v>
      </c>
      <c r="E20" t="s">
        <v>688</v>
      </c>
      <c r="I20" t="s">
        <v>688</v>
      </c>
      <c r="J20" t="s">
        <v>687</v>
      </c>
      <c r="N20" t="s">
        <v>688</v>
      </c>
      <c r="S20" t="s">
        <v>687</v>
      </c>
      <c r="V20" t="s">
        <v>688</v>
      </c>
      <c r="X20" t="s">
        <v>688</v>
      </c>
      <c r="AC20" t="s">
        <v>688</v>
      </c>
      <c r="AG20" t="s">
        <v>687</v>
      </c>
    </row>
    <row r="21" spans="1:33">
      <c r="A21">
        <v>2016</v>
      </c>
      <c r="B21" s="14">
        <v>43054.606076388889</v>
      </c>
      <c r="C21" t="s">
        <v>1124</v>
      </c>
      <c r="D21" t="s">
        <v>687</v>
      </c>
      <c r="E21" t="s">
        <v>688</v>
      </c>
      <c r="I21" t="s">
        <v>688</v>
      </c>
      <c r="J21" t="s">
        <v>687</v>
      </c>
      <c r="N21" t="s">
        <v>688</v>
      </c>
      <c r="S21" t="s">
        <v>687</v>
      </c>
      <c r="V21" t="s">
        <v>688</v>
      </c>
      <c r="X21" t="s">
        <v>687</v>
      </c>
      <c r="AC21" t="s">
        <v>688</v>
      </c>
      <c r="AG21" t="s">
        <v>687</v>
      </c>
    </row>
    <row r="22" spans="1:33">
      <c r="A22">
        <v>2016</v>
      </c>
      <c r="B22" s="14">
        <v>43054.606076388889</v>
      </c>
      <c r="C22" t="s">
        <v>1125</v>
      </c>
      <c r="D22" t="s">
        <v>687</v>
      </c>
      <c r="E22" t="s">
        <v>688</v>
      </c>
      <c r="I22" t="s">
        <v>687</v>
      </c>
      <c r="J22" t="s">
        <v>687</v>
      </c>
      <c r="N22" t="s">
        <v>688</v>
      </c>
      <c r="S22" t="s">
        <v>687</v>
      </c>
      <c r="V22" t="s">
        <v>688</v>
      </c>
      <c r="X22" t="s">
        <v>688</v>
      </c>
      <c r="AC22" t="s">
        <v>687</v>
      </c>
      <c r="AG22" t="s">
        <v>688</v>
      </c>
    </row>
    <row r="23" spans="1:33">
      <c r="A23">
        <v>2016</v>
      </c>
      <c r="B23" s="14">
        <v>43054.606076388889</v>
      </c>
      <c r="C23" t="s">
        <v>1126</v>
      </c>
      <c r="D23" t="s">
        <v>688</v>
      </c>
      <c r="E23" t="s">
        <v>687</v>
      </c>
      <c r="I23" t="s">
        <v>687</v>
      </c>
      <c r="J23" t="s">
        <v>687</v>
      </c>
      <c r="N23" t="s">
        <v>688</v>
      </c>
      <c r="S23" t="s">
        <v>687</v>
      </c>
      <c r="V23" t="s">
        <v>688</v>
      </c>
      <c r="X23" t="s">
        <v>688</v>
      </c>
      <c r="AC23" t="s">
        <v>687</v>
      </c>
      <c r="AG23" t="s">
        <v>687</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32"/>
  <sheetViews>
    <sheetView workbookViewId="0">
      <selection activeCell="A2" sqref="A2"/>
    </sheetView>
  </sheetViews>
  <sheetFormatPr defaultRowHeight="15"/>
  <sheetData>
    <row r="1" spans="1:4">
      <c r="A1">
        <v>4.0999999999999996</v>
      </c>
      <c r="B1" t="s">
        <v>4844</v>
      </c>
    </row>
    <row r="2" spans="1:4">
      <c r="A2" s="10" t="str">
        <f>HYPERLINK("#'Contents'!B38", "Back to Contents")</f>
        <v>Back to Contents</v>
      </c>
    </row>
    <row r="3" spans="1:4">
      <c r="A3" t="s">
        <v>110</v>
      </c>
      <c r="B3" t="s">
        <v>109</v>
      </c>
      <c r="C3" t="s">
        <v>108</v>
      </c>
      <c r="D3" t="s">
        <v>1127</v>
      </c>
    </row>
    <row r="4" spans="1:4">
      <c r="A4" t="s">
        <v>134</v>
      </c>
      <c r="B4" s="14">
        <v>43054.606087962966</v>
      </c>
      <c r="C4">
        <v>2013</v>
      </c>
      <c r="D4" t="s">
        <v>1128</v>
      </c>
    </row>
    <row r="5" spans="1:4">
      <c r="A5" t="s">
        <v>134</v>
      </c>
      <c r="B5" s="14">
        <v>43054.606087962966</v>
      </c>
      <c r="C5">
        <v>2014</v>
      </c>
      <c r="D5" t="s">
        <v>1128</v>
      </c>
    </row>
    <row r="6" spans="1:4">
      <c r="A6" t="s">
        <v>134</v>
      </c>
      <c r="B6" s="14">
        <v>43054.606087962966</v>
      </c>
      <c r="C6">
        <v>2015</v>
      </c>
      <c r="D6" t="s">
        <v>5505</v>
      </c>
    </row>
    <row r="7" spans="1:4">
      <c r="A7" t="s">
        <v>134</v>
      </c>
      <c r="B7" s="14">
        <v>43054.606087962966</v>
      </c>
      <c r="C7">
        <v>2016</v>
      </c>
      <c r="D7" t="s">
        <v>5505</v>
      </c>
    </row>
    <row r="8" spans="1:4">
      <c r="A8" t="s">
        <v>147</v>
      </c>
      <c r="B8" s="14">
        <v>43054.606087962966</v>
      </c>
      <c r="C8">
        <v>2013</v>
      </c>
      <c r="D8" t="s">
        <v>1129</v>
      </c>
    </row>
    <row r="9" spans="1:4">
      <c r="A9" t="s">
        <v>147</v>
      </c>
      <c r="B9" s="14">
        <v>43054.606087962966</v>
      </c>
      <c r="C9">
        <v>2014</v>
      </c>
      <c r="D9" t="s">
        <v>1130</v>
      </c>
    </row>
    <row r="10" spans="1:4">
      <c r="A10" t="s">
        <v>147</v>
      </c>
      <c r="B10" s="14">
        <v>43054.606087962966</v>
      </c>
      <c r="C10">
        <v>2015</v>
      </c>
      <c r="D10" t="s">
        <v>5506</v>
      </c>
    </row>
    <row r="11" spans="1:4">
      <c r="A11" t="s">
        <v>147</v>
      </c>
      <c r="B11" s="14">
        <v>43054.606087962966</v>
      </c>
      <c r="C11">
        <v>2016</v>
      </c>
      <c r="D11" t="s">
        <v>5506</v>
      </c>
    </row>
    <row r="12" spans="1:4">
      <c r="A12" t="s">
        <v>172</v>
      </c>
      <c r="B12" s="14">
        <v>43054.606087962966</v>
      </c>
      <c r="C12">
        <v>2013</v>
      </c>
      <c r="D12" t="s">
        <v>1131</v>
      </c>
    </row>
    <row r="13" spans="1:4">
      <c r="A13" t="s">
        <v>172</v>
      </c>
      <c r="B13" s="14">
        <v>43054.606087962966</v>
      </c>
      <c r="C13">
        <v>2014</v>
      </c>
      <c r="D13" t="s">
        <v>1131</v>
      </c>
    </row>
    <row r="14" spans="1:4">
      <c r="A14" t="s">
        <v>192</v>
      </c>
      <c r="B14" s="14">
        <v>43054.606087962966</v>
      </c>
      <c r="C14">
        <v>2013</v>
      </c>
      <c r="D14" t="s">
        <v>1132</v>
      </c>
    </row>
    <row r="15" spans="1:4">
      <c r="A15" t="s">
        <v>192</v>
      </c>
      <c r="B15" s="14">
        <v>43054.606087962966</v>
      </c>
      <c r="C15">
        <v>2014</v>
      </c>
      <c r="D15" t="s">
        <v>1132</v>
      </c>
    </row>
    <row r="16" spans="1:4">
      <c r="A16" t="s">
        <v>192</v>
      </c>
      <c r="B16" s="14">
        <v>43054.606087962966</v>
      </c>
      <c r="C16">
        <v>2015</v>
      </c>
      <c r="D16" t="s">
        <v>1132</v>
      </c>
    </row>
    <row r="17" spans="1:4">
      <c r="A17" t="s">
        <v>192</v>
      </c>
      <c r="B17" s="14">
        <v>43054.606087962966</v>
      </c>
      <c r="C17">
        <v>2016</v>
      </c>
      <c r="D17" t="s">
        <v>1132</v>
      </c>
    </row>
    <row r="18" spans="1:4">
      <c r="A18" t="s">
        <v>199</v>
      </c>
      <c r="B18" s="14">
        <v>43054.606087962966</v>
      </c>
      <c r="C18">
        <v>2013</v>
      </c>
      <c r="D18" t="s">
        <v>1133</v>
      </c>
    </row>
    <row r="19" spans="1:4">
      <c r="A19" t="s">
        <v>199</v>
      </c>
      <c r="B19" s="14">
        <v>43054.606087962966</v>
      </c>
      <c r="C19">
        <v>2014</v>
      </c>
      <c r="D19" t="s">
        <v>1134</v>
      </c>
    </row>
    <row r="20" spans="1:4">
      <c r="A20" t="s">
        <v>199</v>
      </c>
      <c r="B20" s="14">
        <v>43054.606087962966</v>
      </c>
      <c r="C20">
        <v>2015</v>
      </c>
      <c r="D20" t="s">
        <v>1134</v>
      </c>
    </row>
    <row r="21" spans="1:4">
      <c r="A21" t="s">
        <v>199</v>
      </c>
      <c r="B21" s="14">
        <v>43054.606087962966</v>
      </c>
      <c r="C21">
        <v>2016</v>
      </c>
      <c r="D21" t="s">
        <v>1134</v>
      </c>
    </row>
    <row r="22" spans="1:4">
      <c r="A22" t="s">
        <v>248</v>
      </c>
      <c r="B22" s="14">
        <v>43054.606087962966</v>
      </c>
      <c r="C22">
        <v>2013</v>
      </c>
      <c r="D22" t="s">
        <v>5507</v>
      </c>
    </row>
    <row r="23" spans="1:4">
      <c r="A23" t="s">
        <v>280</v>
      </c>
      <c r="B23" s="14">
        <v>43054.606087962966</v>
      </c>
      <c r="C23">
        <v>2013</v>
      </c>
      <c r="D23" t="s">
        <v>1135</v>
      </c>
    </row>
    <row r="24" spans="1:4">
      <c r="A24" t="s">
        <v>280</v>
      </c>
      <c r="B24" s="14">
        <v>43054.606087962966</v>
      </c>
      <c r="C24">
        <v>2014</v>
      </c>
      <c r="D24" t="s">
        <v>1135</v>
      </c>
    </row>
    <row r="25" spans="1:4">
      <c r="A25" t="s">
        <v>280</v>
      </c>
      <c r="B25" s="14">
        <v>43054.606087962966</v>
      </c>
      <c r="C25">
        <v>2015</v>
      </c>
      <c r="D25" t="s">
        <v>1135</v>
      </c>
    </row>
    <row r="26" spans="1:4">
      <c r="A26" t="s">
        <v>280</v>
      </c>
      <c r="B26" s="14">
        <v>43054.606087962966</v>
      </c>
      <c r="C26">
        <v>2016</v>
      </c>
      <c r="D26" t="s">
        <v>1135</v>
      </c>
    </row>
    <row r="27" spans="1:4">
      <c r="A27" t="s">
        <v>291</v>
      </c>
      <c r="B27" s="14">
        <v>43054.606087962966</v>
      </c>
      <c r="C27">
        <v>2013</v>
      </c>
      <c r="D27" t="s">
        <v>1136</v>
      </c>
    </row>
    <row r="28" spans="1:4">
      <c r="A28" t="s">
        <v>291</v>
      </c>
      <c r="B28" s="14">
        <v>43054.606087962966</v>
      </c>
      <c r="C28">
        <v>2014</v>
      </c>
      <c r="D28" t="s">
        <v>1136</v>
      </c>
    </row>
    <row r="29" spans="1:4">
      <c r="A29" t="s">
        <v>291</v>
      </c>
      <c r="B29" s="14">
        <v>43054.606087962966</v>
      </c>
      <c r="C29">
        <v>2015</v>
      </c>
      <c r="D29" t="s">
        <v>1136</v>
      </c>
    </row>
    <row r="30" spans="1:4">
      <c r="A30" t="s">
        <v>291</v>
      </c>
      <c r="B30" s="14">
        <v>43054.606087962966</v>
      </c>
      <c r="C30">
        <v>2016</v>
      </c>
      <c r="D30" t="s">
        <v>1136</v>
      </c>
    </row>
    <row r="31" spans="1:4">
      <c r="A31" t="s">
        <v>311</v>
      </c>
      <c r="B31" s="14">
        <v>43054.606087962966</v>
      </c>
      <c r="C31">
        <v>2015</v>
      </c>
      <c r="D31" t="s">
        <v>5508</v>
      </c>
    </row>
    <row r="32" spans="1:4">
      <c r="A32" t="s">
        <v>311</v>
      </c>
      <c r="B32" s="14">
        <v>43054.606087962966</v>
      </c>
      <c r="C32">
        <v>2016</v>
      </c>
      <c r="D32" t="s">
        <v>5508</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H19"/>
  <sheetViews>
    <sheetView workbookViewId="0">
      <selection activeCell="D11" sqref="D11"/>
    </sheetView>
  </sheetViews>
  <sheetFormatPr defaultRowHeight="15"/>
  <sheetData>
    <row r="1" spans="1:34">
      <c r="A1">
        <v>4.0999999999999996</v>
      </c>
      <c r="B1" t="s">
        <v>4845</v>
      </c>
    </row>
    <row r="2" spans="1:34">
      <c r="A2" s="10" t="str">
        <f>HYPERLINK("#'Contents'!B39", "Back to Contents")</f>
        <v>Back to Contents</v>
      </c>
    </row>
    <row r="3" spans="1:34">
      <c r="A3" t="s">
        <v>108</v>
      </c>
      <c r="B3" t="s">
        <v>109</v>
      </c>
      <c r="C3" t="s">
        <v>806</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43054.606099537035</v>
      </c>
      <c r="C4">
        <v>1</v>
      </c>
      <c r="D4" t="s">
        <v>1137</v>
      </c>
      <c r="E4" t="s">
        <v>1138</v>
      </c>
      <c r="L4" t="s">
        <v>5509</v>
      </c>
      <c r="S4" t="s">
        <v>1139</v>
      </c>
      <c r="X4" t="s">
        <v>1140</v>
      </c>
      <c r="AC4" t="s">
        <v>1141</v>
      </c>
    </row>
    <row r="5" spans="1:34">
      <c r="A5">
        <v>2013</v>
      </c>
      <c r="B5" s="14">
        <v>43054.606099537035</v>
      </c>
      <c r="C5">
        <v>2</v>
      </c>
      <c r="D5" t="s">
        <v>1137</v>
      </c>
      <c r="E5" t="s">
        <v>1142</v>
      </c>
      <c r="X5" t="s">
        <v>1143</v>
      </c>
      <c r="AC5" t="s">
        <v>1144</v>
      </c>
    </row>
    <row r="6" spans="1:34">
      <c r="A6">
        <v>2013</v>
      </c>
      <c r="B6" s="14">
        <v>43054.606099537035</v>
      </c>
      <c r="C6">
        <v>3</v>
      </c>
      <c r="D6" t="s">
        <v>1145</v>
      </c>
      <c r="E6" t="s">
        <v>1146</v>
      </c>
      <c r="X6" t="s">
        <v>1147</v>
      </c>
      <c r="AC6" t="s">
        <v>1148</v>
      </c>
    </row>
    <row r="7" spans="1:34">
      <c r="A7">
        <v>2013</v>
      </c>
      <c r="B7" s="14">
        <v>43054.606099537035</v>
      </c>
      <c r="C7">
        <v>4</v>
      </c>
      <c r="D7" t="s">
        <v>1149</v>
      </c>
      <c r="E7" t="s">
        <v>1150</v>
      </c>
      <c r="X7" t="s">
        <v>1151</v>
      </c>
      <c r="AC7" t="s">
        <v>1152</v>
      </c>
    </row>
    <row r="8" spans="1:34">
      <c r="A8">
        <v>2014</v>
      </c>
      <c r="B8" s="14">
        <v>43054.606099537035</v>
      </c>
      <c r="C8">
        <v>1</v>
      </c>
      <c r="D8" t="s">
        <v>1153</v>
      </c>
      <c r="E8" t="s">
        <v>1138</v>
      </c>
      <c r="L8" t="s">
        <v>5509</v>
      </c>
      <c r="S8" t="s">
        <v>1139</v>
      </c>
      <c r="V8" t="s">
        <v>1154</v>
      </c>
      <c r="X8" t="s">
        <v>1140</v>
      </c>
      <c r="AC8" t="s">
        <v>1155</v>
      </c>
    </row>
    <row r="9" spans="1:34">
      <c r="A9">
        <v>2014</v>
      </c>
      <c r="B9" s="14">
        <v>43054.606099537035</v>
      </c>
      <c r="C9">
        <v>2</v>
      </c>
      <c r="D9" t="s">
        <v>1153</v>
      </c>
      <c r="E9" t="s">
        <v>1142</v>
      </c>
      <c r="X9" t="s">
        <v>1143</v>
      </c>
      <c r="AC9" t="s">
        <v>1144</v>
      </c>
    </row>
    <row r="10" spans="1:34">
      <c r="A10">
        <v>2014</v>
      </c>
      <c r="B10" s="14">
        <v>43054.606099537035</v>
      </c>
      <c r="C10">
        <v>3</v>
      </c>
      <c r="D10" t="s">
        <v>1145</v>
      </c>
      <c r="E10" t="s">
        <v>1146</v>
      </c>
      <c r="X10" t="s">
        <v>1147</v>
      </c>
      <c r="AC10" t="s">
        <v>1148</v>
      </c>
    </row>
    <row r="11" spans="1:34">
      <c r="A11">
        <v>2014</v>
      </c>
      <c r="B11" s="14">
        <v>43054.606099537035</v>
      </c>
      <c r="C11">
        <v>4</v>
      </c>
      <c r="D11" t="s">
        <v>1149</v>
      </c>
      <c r="E11" t="s">
        <v>1150</v>
      </c>
      <c r="X11" t="s">
        <v>1151</v>
      </c>
      <c r="AC11" t="s">
        <v>1152</v>
      </c>
    </row>
    <row r="12" spans="1:34">
      <c r="A12">
        <v>2015</v>
      </c>
      <c r="B12" s="14">
        <v>43054.606099537035</v>
      </c>
      <c r="C12">
        <v>1</v>
      </c>
      <c r="D12" t="s">
        <v>1153</v>
      </c>
      <c r="E12" t="s">
        <v>1138</v>
      </c>
      <c r="J12" t="s">
        <v>5510</v>
      </c>
      <c r="L12" t="s">
        <v>5511</v>
      </c>
      <c r="S12" t="s">
        <v>1139</v>
      </c>
      <c r="V12" t="s">
        <v>1154</v>
      </c>
      <c r="X12" t="s">
        <v>1140</v>
      </c>
      <c r="AC12" t="s">
        <v>1155</v>
      </c>
    </row>
    <row r="13" spans="1:34">
      <c r="A13">
        <v>2015</v>
      </c>
      <c r="B13" s="14">
        <v>43054.606099537035</v>
      </c>
      <c r="C13">
        <v>2</v>
      </c>
      <c r="D13" t="s">
        <v>1153</v>
      </c>
      <c r="E13" t="s">
        <v>5512</v>
      </c>
      <c r="J13" t="s">
        <v>5513</v>
      </c>
      <c r="X13" t="s">
        <v>1143</v>
      </c>
      <c r="AC13" t="s">
        <v>1144</v>
      </c>
    </row>
    <row r="14" spans="1:34">
      <c r="A14">
        <v>2015</v>
      </c>
      <c r="B14" s="14">
        <v>43054.606099537035</v>
      </c>
      <c r="C14">
        <v>3</v>
      </c>
      <c r="D14" t="s">
        <v>1145</v>
      </c>
      <c r="E14" t="s">
        <v>1146</v>
      </c>
      <c r="X14" t="s">
        <v>1147</v>
      </c>
      <c r="AC14" t="s">
        <v>1148</v>
      </c>
    </row>
    <row r="15" spans="1:34">
      <c r="A15">
        <v>2015</v>
      </c>
      <c r="B15" s="14">
        <v>43054.606099537035</v>
      </c>
      <c r="C15">
        <v>4</v>
      </c>
      <c r="D15" t="s">
        <v>5514</v>
      </c>
      <c r="E15" t="s">
        <v>1150</v>
      </c>
      <c r="X15" t="s">
        <v>1151</v>
      </c>
      <c r="AC15" t="s">
        <v>1152</v>
      </c>
    </row>
    <row r="16" spans="1:34">
      <c r="A16">
        <v>2016</v>
      </c>
      <c r="B16" s="14">
        <v>43054.606099537035</v>
      </c>
      <c r="C16">
        <v>1</v>
      </c>
      <c r="D16" t="s">
        <v>5515</v>
      </c>
      <c r="E16" t="s">
        <v>1138</v>
      </c>
      <c r="J16" t="s">
        <v>5510</v>
      </c>
      <c r="L16" t="s">
        <v>5511</v>
      </c>
      <c r="S16" t="s">
        <v>1139</v>
      </c>
      <c r="V16" t="s">
        <v>1154</v>
      </c>
      <c r="X16" t="s">
        <v>1140</v>
      </c>
      <c r="AC16" t="s">
        <v>5516</v>
      </c>
    </row>
    <row r="17" spans="1:29">
      <c r="A17">
        <v>2016</v>
      </c>
      <c r="B17" s="14">
        <v>43054.606099537035</v>
      </c>
      <c r="C17">
        <v>2</v>
      </c>
      <c r="D17" t="s">
        <v>5515</v>
      </c>
      <c r="E17" t="s">
        <v>5512</v>
      </c>
      <c r="J17" t="s">
        <v>5513</v>
      </c>
      <c r="X17" t="s">
        <v>1143</v>
      </c>
      <c r="AC17" t="s">
        <v>5517</v>
      </c>
    </row>
    <row r="18" spans="1:29">
      <c r="A18">
        <v>2016</v>
      </c>
      <c r="B18" s="14">
        <v>43054.606099537035</v>
      </c>
      <c r="C18">
        <v>3</v>
      </c>
      <c r="D18" t="s">
        <v>1145</v>
      </c>
      <c r="E18" t="s">
        <v>1146</v>
      </c>
      <c r="X18" t="s">
        <v>1147</v>
      </c>
      <c r="AC18" t="s">
        <v>5518</v>
      </c>
    </row>
    <row r="19" spans="1:29">
      <c r="A19">
        <v>2016</v>
      </c>
      <c r="B19" s="14">
        <v>43054.606099537035</v>
      </c>
      <c r="C19">
        <v>4</v>
      </c>
      <c r="D19" t="s">
        <v>5514</v>
      </c>
      <c r="E19" t="s">
        <v>5519</v>
      </c>
      <c r="X19" t="s">
        <v>1151</v>
      </c>
      <c r="AC19" t="s">
        <v>5520</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H23"/>
  <sheetViews>
    <sheetView workbookViewId="0">
      <selection activeCell="A2" sqref="A2"/>
    </sheetView>
  </sheetViews>
  <sheetFormatPr defaultRowHeight="15"/>
  <sheetData>
    <row r="1" spans="1:34">
      <c r="A1">
        <v>4.0999999999999996</v>
      </c>
      <c r="B1" t="s">
        <v>42</v>
      </c>
    </row>
    <row r="2" spans="1:34">
      <c r="A2" s="10" t="str">
        <f>HYPERLINK("#'Contents'!B40", "Back to Contents")</f>
        <v>Back to Contents</v>
      </c>
    </row>
    <row r="3" spans="1:34">
      <c r="A3" t="s">
        <v>108</v>
      </c>
      <c r="B3" t="s">
        <v>109</v>
      </c>
      <c r="C3" t="s">
        <v>1156</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43054.606145833335</v>
      </c>
    </row>
    <row r="5" spans="1:34">
      <c r="A5">
        <v>2013</v>
      </c>
      <c r="B5" s="14">
        <v>43054.606145833335</v>
      </c>
      <c r="C5" t="s">
        <v>1157</v>
      </c>
      <c r="F5" t="s">
        <v>688</v>
      </c>
      <c r="G5" t="s">
        <v>688</v>
      </c>
      <c r="H5" t="s">
        <v>688</v>
      </c>
      <c r="J5" t="s">
        <v>688</v>
      </c>
      <c r="K5" t="s">
        <v>688</v>
      </c>
      <c r="L5" t="s">
        <v>688</v>
      </c>
      <c r="M5" t="s">
        <v>687</v>
      </c>
      <c r="O5" t="s">
        <v>687</v>
      </c>
      <c r="P5" t="s">
        <v>687</v>
      </c>
      <c r="Q5" t="s">
        <v>688</v>
      </c>
      <c r="R5" t="s">
        <v>688</v>
      </c>
      <c r="T5" t="s">
        <v>688</v>
      </c>
      <c r="U5" t="s">
        <v>687</v>
      </c>
      <c r="W5" t="s">
        <v>687</v>
      </c>
      <c r="Y5" t="s">
        <v>688</v>
      </c>
      <c r="Z5" t="s">
        <v>688</v>
      </c>
      <c r="AA5" t="s">
        <v>688</v>
      </c>
      <c r="AB5" t="s">
        <v>688</v>
      </c>
      <c r="AD5" t="s">
        <v>688</v>
      </c>
      <c r="AE5" t="s">
        <v>688</v>
      </c>
      <c r="AF5" t="s">
        <v>688</v>
      </c>
      <c r="AH5" t="s">
        <v>688</v>
      </c>
    </row>
    <row r="6" spans="1:34">
      <c r="A6">
        <v>2013</v>
      </c>
      <c r="B6" s="14">
        <v>43054.606145833335</v>
      </c>
      <c r="C6" t="s">
        <v>1158</v>
      </c>
      <c r="F6" t="s">
        <v>688</v>
      </c>
      <c r="G6" t="s">
        <v>687</v>
      </c>
      <c r="H6" t="s">
        <v>687</v>
      </c>
      <c r="J6" t="s">
        <v>688</v>
      </c>
      <c r="K6" t="s">
        <v>688</v>
      </c>
      <c r="L6" t="s">
        <v>688</v>
      </c>
      <c r="M6" t="s">
        <v>687</v>
      </c>
      <c r="O6" t="s">
        <v>688</v>
      </c>
      <c r="P6" t="s">
        <v>688</v>
      </c>
      <c r="Q6" t="s">
        <v>688</v>
      </c>
      <c r="R6" t="s">
        <v>688</v>
      </c>
      <c r="T6" t="s">
        <v>687</v>
      </c>
      <c r="U6" t="s">
        <v>688</v>
      </c>
      <c r="W6" t="s">
        <v>688</v>
      </c>
      <c r="Y6" t="s">
        <v>687</v>
      </c>
      <c r="Z6" t="s">
        <v>687</v>
      </c>
      <c r="AA6" t="s">
        <v>688</v>
      </c>
      <c r="AB6" t="s">
        <v>688</v>
      </c>
      <c r="AD6" t="s">
        <v>687</v>
      </c>
      <c r="AE6" t="s">
        <v>687</v>
      </c>
      <c r="AF6" t="s">
        <v>688</v>
      </c>
      <c r="AH6" t="s">
        <v>688</v>
      </c>
    </row>
    <row r="7" spans="1:34">
      <c r="A7">
        <v>2013</v>
      </c>
      <c r="B7" s="14">
        <v>43054.606145833335</v>
      </c>
      <c r="C7" t="s">
        <v>1159</v>
      </c>
      <c r="F7" t="s">
        <v>687</v>
      </c>
      <c r="G7" t="s">
        <v>688</v>
      </c>
      <c r="H7" t="s">
        <v>687</v>
      </c>
      <c r="J7" t="s">
        <v>687</v>
      </c>
      <c r="K7" t="s">
        <v>688</v>
      </c>
      <c r="L7" t="s">
        <v>688</v>
      </c>
      <c r="M7" t="s">
        <v>687</v>
      </c>
      <c r="O7" t="s">
        <v>687</v>
      </c>
      <c r="P7" t="s">
        <v>687</v>
      </c>
      <c r="Q7" t="s">
        <v>687</v>
      </c>
      <c r="R7" t="s">
        <v>688</v>
      </c>
      <c r="T7" t="s">
        <v>687</v>
      </c>
      <c r="U7" t="s">
        <v>688</v>
      </c>
      <c r="W7" t="s">
        <v>687</v>
      </c>
      <c r="Y7" t="s">
        <v>687</v>
      </c>
      <c r="Z7" t="s">
        <v>687</v>
      </c>
      <c r="AA7" t="s">
        <v>688</v>
      </c>
      <c r="AB7" t="s">
        <v>687</v>
      </c>
      <c r="AD7" t="s">
        <v>688</v>
      </c>
      <c r="AE7" t="s">
        <v>687</v>
      </c>
      <c r="AF7" t="s">
        <v>688</v>
      </c>
      <c r="AH7" t="s">
        <v>687</v>
      </c>
    </row>
    <row r="8" spans="1:34">
      <c r="A8">
        <v>2013</v>
      </c>
      <c r="B8" s="14">
        <v>43054.606145833335</v>
      </c>
      <c r="C8" t="s">
        <v>1160</v>
      </c>
      <c r="F8" t="s">
        <v>687</v>
      </c>
      <c r="G8" t="s">
        <v>687</v>
      </c>
      <c r="H8" t="s">
        <v>687</v>
      </c>
      <c r="J8" t="s">
        <v>687</v>
      </c>
      <c r="K8" t="s">
        <v>688</v>
      </c>
      <c r="L8" t="s">
        <v>687</v>
      </c>
      <c r="M8" t="s">
        <v>687</v>
      </c>
      <c r="O8" t="s">
        <v>687</v>
      </c>
      <c r="P8" t="s">
        <v>687</v>
      </c>
      <c r="Q8" t="s">
        <v>687</v>
      </c>
      <c r="R8" t="s">
        <v>687</v>
      </c>
      <c r="T8" t="s">
        <v>687</v>
      </c>
      <c r="U8" t="s">
        <v>687</v>
      </c>
      <c r="W8" t="s">
        <v>687</v>
      </c>
      <c r="Y8" t="s">
        <v>687</v>
      </c>
      <c r="Z8" t="s">
        <v>687</v>
      </c>
      <c r="AA8" t="s">
        <v>687</v>
      </c>
      <c r="AB8" t="s">
        <v>687</v>
      </c>
      <c r="AD8" t="s">
        <v>687</v>
      </c>
      <c r="AE8" t="s">
        <v>687</v>
      </c>
      <c r="AF8" t="s">
        <v>687</v>
      </c>
      <c r="AH8" t="s">
        <v>687</v>
      </c>
    </row>
    <row r="9" spans="1:34">
      <c r="A9">
        <v>2014</v>
      </c>
      <c r="B9" s="14">
        <v>43054.606145833335</v>
      </c>
    </row>
    <row r="10" spans="1:34">
      <c r="A10">
        <v>2014</v>
      </c>
      <c r="B10" s="14">
        <v>43054.606145833335</v>
      </c>
      <c r="C10" t="s">
        <v>1157</v>
      </c>
      <c r="D10" t="s">
        <v>688</v>
      </c>
      <c r="F10" t="s">
        <v>688</v>
      </c>
      <c r="G10" t="s">
        <v>688</v>
      </c>
      <c r="H10" t="s">
        <v>688</v>
      </c>
      <c r="J10" t="s">
        <v>688</v>
      </c>
      <c r="K10" t="s">
        <v>688</v>
      </c>
      <c r="L10" t="s">
        <v>688</v>
      </c>
      <c r="M10" t="s">
        <v>687</v>
      </c>
      <c r="O10" t="s">
        <v>687</v>
      </c>
      <c r="P10" t="s">
        <v>687</v>
      </c>
      <c r="Q10" t="s">
        <v>688</v>
      </c>
      <c r="R10" t="s">
        <v>688</v>
      </c>
      <c r="T10" t="s">
        <v>688</v>
      </c>
      <c r="U10" t="s">
        <v>687</v>
      </c>
      <c r="W10" t="s">
        <v>687</v>
      </c>
      <c r="Y10" t="s">
        <v>688</v>
      </c>
      <c r="Z10" t="s">
        <v>688</v>
      </c>
      <c r="AA10" t="s">
        <v>688</v>
      </c>
      <c r="AB10" t="s">
        <v>688</v>
      </c>
      <c r="AD10" t="s">
        <v>688</v>
      </c>
      <c r="AE10" t="s">
        <v>688</v>
      </c>
      <c r="AF10" t="s">
        <v>688</v>
      </c>
      <c r="AH10" t="s">
        <v>688</v>
      </c>
    </row>
    <row r="11" spans="1:34">
      <c r="A11">
        <v>2014</v>
      </c>
      <c r="B11" s="14">
        <v>43054.606145833335</v>
      </c>
      <c r="C11" t="s">
        <v>1158</v>
      </c>
      <c r="D11" t="s">
        <v>687</v>
      </c>
      <c r="F11" t="s">
        <v>688</v>
      </c>
      <c r="G11" t="s">
        <v>688</v>
      </c>
      <c r="H11" t="s">
        <v>687</v>
      </c>
      <c r="J11" t="s">
        <v>688</v>
      </c>
      <c r="K11" t="s">
        <v>688</v>
      </c>
      <c r="L11" t="s">
        <v>688</v>
      </c>
      <c r="M11" t="s">
        <v>687</v>
      </c>
      <c r="O11" t="s">
        <v>688</v>
      </c>
      <c r="P11" t="s">
        <v>688</v>
      </c>
      <c r="Q11" t="s">
        <v>688</v>
      </c>
      <c r="R11" t="s">
        <v>688</v>
      </c>
      <c r="T11" t="s">
        <v>687</v>
      </c>
      <c r="U11" t="s">
        <v>688</v>
      </c>
      <c r="W11" t="s">
        <v>688</v>
      </c>
      <c r="Y11" t="s">
        <v>687</v>
      </c>
      <c r="Z11" t="s">
        <v>688</v>
      </c>
      <c r="AA11" t="s">
        <v>688</v>
      </c>
      <c r="AB11" t="s">
        <v>688</v>
      </c>
      <c r="AD11" t="s">
        <v>687</v>
      </c>
      <c r="AE11" t="s">
        <v>687</v>
      </c>
      <c r="AF11" t="s">
        <v>688</v>
      </c>
      <c r="AH11" t="s">
        <v>688</v>
      </c>
    </row>
    <row r="12" spans="1:34">
      <c r="A12">
        <v>2014</v>
      </c>
      <c r="B12" s="14">
        <v>43054.606145833335</v>
      </c>
      <c r="C12" t="s">
        <v>1159</v>
      </c>
      <c r="D12" t="s">
        <v>688</v>
      </c>
      <c r="F12" t="s">
        <v>687</v>
      </c>
      <c r="G12" t="s">
        <v>688</v>
      </c>
      <c r="H12" t="s">
        <v>687</v>
      </c>
      <c r="J12" t="s">
        <v>687</v>
      </c>
      <c r="K12" t="s">
        <v>688</v>
      </c>
      <c r="L12" t="s">
        <v>688</v>
      </c>
      <c r="M12" t="s">
        <v>687</v>
      </c>
      <c r="O12" t="s">
        <v>687</v>
      </c>
      <c r="P12" t="s">
        <v>687</v>
      </c>
      <c r="Q12" t="s">
        <v>687</v>
      </c>
      <c r="R12" t="s">
        <v>688</v>
      </c>
      <c r="T12" t="s">
        <v>687</v>
      </c>
      <c r="U12" t="s">
        <v>688</v>
      </c>
      <c r="W12" t="s">
        <v>687</v>
      </c>
      <c r="Y12" t="s">
        <v>687</v>
      </c>
      <c r="Z12" t="s">
        <v>687</v>
      </c>
      <c r="AA12" t="s">
        <v>688</v>
      </c>
      <c r="AB12" t="s">
        <v>687</v>
      </c>
      <c r="AD12" t="s">
        <v>688</v>
      </c>
      <c r="AE12" t="s">
        <v>687</v>
      </c>
      <c r="AF12" t="s">
        <v>688</v>
      </c>
      <c r="AH12" t="s">
        <v>687</v>
      </c>
    </row>
    <row r="13" spans="1:34">
      <c r="A13">
        <v>2014</v>
      </c>
      <c r="B13" s="14">
        <v>43054.606145833335</v>
      </c>
      <c r="C13" t="s">
        <v>1160</v>
      </c>
      <c r="D13" t="s">
        <v>687</v>
      </c>
      <c r="F13" t="s">
        <v>687</v>
      </c>
      <c r="G13" t="s">
        <v>687</v>
      </c>
      <c r="H13" t="s">
        <v>687</v>
      </c>
      <c r="J13" t="s">
        <v>687</v>
      </c>
      <c r="K13" t="s">
        <v>688</v>
      </c>
      <c r="L13" t="s">
        <v>687</v>
      </c>
      <c r="M13" t="s">
        <v>687</v>
      </c>
      <c r="O13" t="s">
        <v>687</v>
      </c>
      <c r="P13" t="s">
        <v>687</v>
      </c>
      <c r="Q13" t="s">
        <v>687</v>
      </c>
      <c r="R13" t="s">
        <v>687</v>
      </c>
      <c r="T13" t="s">
        <v>687</v>
      </c>
      <c r="U13" t="s">
        <v>687</v>
      </c>
      <c r="W13" t="s">
        <v>687</v>
      </c>
      <c r="Y13" t="s">
        <v>687</v>
      </c>
      <c r="Z13" t="s">
        <v>687</v>
      </c>
      <c r="AA13" t="s">
        <v>687</v>
      </c>
      <c r="AB13" t="s">
        <v>687</v>
      </c>
      <c r="AD13" t="s">
        <v>687</v>
      </c>
      <c r="AE13" t="s">
        <v>687</v>
      </c>
      <c r="AF13" t="s">
        <v>687</v>
      </c>
      <c r="AH13" t="s">
        <v>687</v>
      </c>
    </row>
    <row r="14" spans="1:34">
      <c r="A14">
        <v>2015</v>
      </c>
      <c r="B14" s="14">
        <v>43054.606145833335</v>
      </c>
    </row>
    <row r="15" spans="1:34">
      <c r="A15">
        <v>2015</v>
      </c>
      <c r="B15" s="14">
        <v>43054.606145833335</v>
      </c>
      <c r="C15" t="s">
        <v>1157</v>
      </c>
      <c r="D15" t="s">
        <v>688</v>
      </c>
      <c r="F15" t="s">
        <v>688</v>
      </c>
      <c r="G15" t="s">
        <v>688</v>
      </c>
      <c r="H15" t="s">
        <v>688</v>
      </c>
      <c r="K15" t="s">
        <v>688</v>
      </c>
      <c r="L15" t="s">
        <v>688</v>
      </c>
      <c r="M15" t="s">
        <v>687</v>
      </c>
      <c r="O15" t="s">
        <v>687</v>
      </c>
      <c r="P15" t="s">
        <v>687</v>
      </c>
      <c r="Q15" t="s">
        <v>688</v>
      </c>
      <c r="R15" t="s">
        <v>688</v>
      </c>
      <c r="T15" t="s">
        <v>688</v>
      </c>
      <c r="U15" t="s">
        <v>687</v>
      </c>
      <c r="W15" t="s">
        <v>687</v>
      </c>
      <c r="Y15" t="s">
        <v>688</v>
      </c>
      <c r="Z15" t="s">
        <v>688</v>
      </c>
      <c r="AA15" t="s">
        <v>688</v>
      </c>
      <c r="AB15" t="s">
        <v>688</v>
      </c>
      <c r="AD15" t="s">
        <v>688</v>
      </c>
      <c r="AE15" t="s">
        <v>688</v>
      </c>
      <c r="AF15" t="s">
        <v>688</v>
      </c>
      <c r="AH15" t="s">
        <v>688</v>
      </c>
    </row>
    <row r="16" spans="1:34">
      <c r="A16">
        <v>2015</v>
      </c>
      <c r="B16" s="14">
        <v>43054.606145833335</v>
      </c>
      <c r="C16" t="s">
        <v>1158</v>
      </c>
      <c r="D16" t="s">
        <v>687</v>
      </c>
      <c r="F16" t="s">
        <v>688</v>
      </c>
      <c r="G16" t="s">
        <v>688</v>
      </c>
      <c r="H16" t="s">
        <v>687</v>
      </c>
      <c r="K16" t="s">
        <v>688</v>
      </c>
      <c r="L16" t="s">
        <v>688</v>
      </c>
      <c r="M16" t="s">
        <v>687</v>
      </c>
      <c r="O16" t="s">
        <v>688</v>
      </c>
      <c r="P16" t="s">
        <v>688</v>
      </c>
      <c r="Q16" t="s">
        <v>688</v>
      </c>
      <c r="R16" t="s">
        <v>688</v>
      </c>
      <c r="T16" t="s">
        <v>687</v>
      </c>
      <c r="U16" t="s">
        <v>688</v>
      </c>
      <c r="W16" t="s">
        <v>688</v>
      </c>
      <c r="Y16" t="s">
        <v>687</v>
      </c>
      <c r="Z16" t="s">
        <v>688</v>
      </c>
      <c r="AA16" t="s">
        <v>688</v>
      </c>
      <c r="AB16" t="s">
        <v>688</v>
      </c>
      <c r="AD16" t="s">
        <v>687</v>
      </c>
      <c r="AE16" t="s">
        <v>687</v>
      </c>
      <c r="AF16" t="s">
        <v>688</v>
      </c>
      <c r="AH16" t="s">
        <v>688</v>
      </c>
    </row>
    <row r="17" spans="1:34">
      <c r="A17">
        <v>2015</v>
      </c>
      <c r="B17" s="14">
        <v>43054.606145833335</v>
      </c>
      <c r="C17" t="s">
        <v>1159</v>
      </c>
      <c r="D17" t="s">
        <v>688</v>
      </c>
      <c r="F17" t="s">
        <v>687</v>
      </c>
      <c r="G17" t="s">
        <v>688</v>
      </c>
      <c r="H17" t="s">
        <v>687</v>
      </c>
      <c r="K17" t="s">
        <v>688</v>
      </c>
      <c r="L17" t="s">
        <v>688</v>
      </c>
      <c r="M17" t="s">
        <v>687</v>
      </c>
      <c r="O17" t="s">
        <v>687</v>
      </c>
      <c r="P17" t="s">
        <v>687</v>
      </c>
      <c r="Q17" t="s">
        <v>687</v>
      </c>
      <c r="R17" t="s">
        <v>688</v>
      </c>
      <c r="T17" t="s">
        <v>687</v>
      </c>
      <c r="U17" t="s">
        <v>688</v>
      </c>
      <c r="W17" t="s">
        <v>687</v>
      </c>
      <c r="Y17" t="s">
        <v>687</v>
      </c>
      <c r="Z17" t="s">
        <v>687</v>
      </c>
      <c r="AA17" t="s">
        <v>688</v>
      </c>
      <c r="AB17" t="s">
        <v>688</v>
      </c>
      <c r="AD17" t="s">
        <v>688</v>
      </c>
      <c r="AE17" t="s">
        <v>687</v>
      </c>
      <c r="AF17" t="s">
        <v>688</v>
      </c>
      <c r="AH17" t="s">
        <v>687</v>
      </c>
    </row>
    <row r="18" spans="1:34">
      <c r="A18">
        <v>2015</v>
      </c>
      <c r="B18" s="14">
        <v>43054.606145833335</v>
      </c>
      <c r="C18" t="s">
        <v>1160</v>
      </c>
      <c r="D18" t="s">
        <v>687</v>
      </c>
      <c r="F18" t="s">
        <v>687</v>
      </c>
      <c r="G18" t="s">
        <v>687</v>
      </c>
      <c r="H18" t="s">
        <v>687</v>
      </c>
      <c r="K18" t="s">
        <v>688</v>
      </c>
      <c r="L18" t="s">
        <v>687</v>
      </c>
      <c r="M18" t="s">
        <v>687</v>
      </c>
      <c r="O18" t="s">
        <v>687</v>
      </c>
      <c r="P18" t="s">
        <v>687</v>
      </c>
      <c r="Q18" t="s">
        <v>687</v>
      </c>
      <c r="R18" t="s">
        <v>687</v>
      </c>
      <c r="T18" t="s">
        <v>687</v>
      </c>
      <c r="U18" t="s">
        <v>687</v>
      </c>
      <c r="W18" t="s">
        <v>687</v>
      </c>
      <c r="Y18" t="s">
        <v>687</v>
      </c>
      <c r="Z18" t="s">
        <v>687</v>
      </c>
      <c r="AA18" t="s">
        <v>687</v>
      </c>
      <c r="AB18" t="s">
        <v>687</v>
      </c>
      <c r="AD18" t="s">
        <v>687</v>
      </c>
      <c r="AE18" t="s">
        <v>687</v>
      </c>
      <c r="AF18" t="s">
        <v>687</v>
      </c>
      <c r="AH18" t="s">
        <v>687</v>
      </c>
    </row>
    <row r="19" spans="1:34">
      <c r="A19">
        <v>2016</v>
      </c>
      <c r="B19" s="14">
        <v>43054.606145833335</v>
      </c>
    </row>
    <row r="20" spans="1:34">
      <c r="A20">
        <v>2016</v>
      </c>
      <c r="B20" s="14">
        <v>43054.606145833335</v>
      </c>
      <c r="C20" t="s">
        <v>1157</v>
      </c>
      <c r="D20" t="s">
        <v>688</v>
      </c>
      <c r="F20" t="s">
        <v>688</v>
      </c>
      <c r="G20" t="s">
        <v>688</v>
      </c>
      <c r="H20" t="s">
        <v>688</v>
      </c>
      <c r="K20" t="s">
        <v>688</v>
      </c>
      <c r="L20" t="s">
        <v>688</v>
      </c>
      <c r="M20" t="s">
        <v>687</v>
      </c>
      <c r="O20" t="s">
        <v>687</v>
      </c>
      <c r="P20" t="s">
        <v>687</v>
      </c>
      <c r="Q20" t="s">
        <v>688</v>
      </c>
      <c r="R20" t="s">
        <v>688</v>
      </c>
      <c r="T20" t="s">
        <v>688</v>
      </c>
      <c r="U20" t="s">
        <v>687</v>
      </c>
      <c r="W20" t="s">
        <v>687</v>
      </c>
      <c r="Y20" t="s">
        <v>688</v>
      </c>
      <c r="Z20" t="s">
        <v>688</v>
      </c>
      <c r="AA20" t="s">
        <v>688</v>
      </c>
      <c r="AB20" t="s">
        <v>688</v>
      </c>
      <c r="AD20" t="s">
        <v>688</v>
      </c>
      <c r="AE20" t="s">
        <v>688</v>
      </c>
      <c r="AF20" t="s">
        <v>688</v>
      </c>
      <c r="AH20" t="s">
        <v>688</v>
      </c>
    </row>
    <row r="21" spans="1:34">
      <c r="A21">
        <v>2016</v>
      </c>
      <c r="B21" s="14">
        <v>43054.606145833335</v>
      </c>
      <c r="C21" t="s">
        <v>1158</v>
      </c>
      <c r="D21" t="s">
        <v>687</v>
      </c>
      <c r="F21" t="s">
        <v>688</v>
      </c>
      <c r="G21" t="s">
        <v>688</v>
      </c>
      <c r="H21" t="s">
        <v>687</v>
      </c>
      <c r="K21" t="s">
        <v>688</v>
      </c>
      <c r="L21" t="s">
        <v>688</v>
      </c>
      <c r="M21" t="s">
        <v>687</v>
      </c>
      <c r="O21" t="s">
        <v>688</v>
      </c>
      <c r="P21" t="s">
        <v>687</v>
      </c>
      <c r="Q21" t="s">
        <v>688</v>
      </c>
      <c r="R21" t="s">
        <v>688</v>
      </c>
      <c r="T21" t="s">
        <v>687</v>
      </c>
      <c r="U21" t="s">
        <v>688</v>
      </c>
      <c r="W21" t="s">
        <v>688</v>
      </c>
      <c r="Y21" t="s">
        <v>687</v>
      </c>
      <c r="Z21" t="s">
        <v>688</v>
      </c>
      <c r="AA21" t="s">
        <v>688</v>
      </c>
      <c r="AB21" t="s">
        <v>688</v>
      </c>
      <c r="AD21" t="s">
        <v>687</v>
      </c>
      <c r="AE21" t="s">
        <v>687</v>
      </c>
      <c r="AF21" t="s">
        <v>688</v>
      </c>
      <c r="AH21" t="s">
        <v>688</v>
      </c>
    </row>
    <row r="22" spans="1:34">
      <c r="A22">
        <v>2016</v>
      </c>
      <c r="B22" s="14">
        <v>43054.606145833335</v>
      </c>
      <c r="C22" t="s">
        <v>1159</v>
      </c>
      <c r="D22" t="s">
        <v>688</v>
      </c>
      <c r="F22" t="s">
        <v>687</v>
      </c>
      <c r="G22" t="s">
        <v>688</v>
      </c>
      <c r="H22" t="s">
        <v>687</v>
      </c>
      <c r="K22" t="s">
        <v>688</v>
      </c>
      <c r="L22" t="s">
        <v>688</v>
      </c>
      <c r="M22" t="s">
        <v>687</v>
      </c>
      <c r="O22" t="s">
        <v>687</v>
      </c>
      <c r="P22" t="s">
        <v>687</v>
      </c>
      <c r="Q22" t="s">
        <v>687</v>
      </c>
      <c r="R22" t="s">
        <v>688</v>
      </c>
      <c r="T22" t="s">
        <v>687</v>
      </c>
      <c r="U22" t="s">
        <v>688</v>
      </c>
      <c r="W22" t="s">
        <v>687</v>
      </c>
      <c r="Y22" t="s">
        <v>687</v>
      </c>
      <c r="Z22" t="s">
        <v>687</v>
      </c>
      <c r="AA22" t="s">
        <v>688</v>
      </c>
      <c r="AB22" t="s">
        <v>688</v>
      </c>
      <c r="AD22" t="s">
        <v>688</v>
      </c>
      <c r="AE22" t="s">
        <v>687</v>
      </c>
      <c r="AF22" t="s">
        <v>688</v>
      </c>
      <c r="AH22" t="s">
        <v>687</v>
      </c>
    </row>
    <row r="23" spans="1:34">
      <c r="A23">
        <v>2016</v>
      </c>
      <c r="B23" s="14">
        <v>43054.606145833335</v>
      </c>
      <c r="C23" t="s">
        <v>1160</v>
      </c>
      <c r="D23" t="s">
        <v>687</v>
      </c>
      <c r="F23" t="s">
        <v>687</v>
      </c>
      <c r="G23" t="s">
        <v>687</v>
      </c>
      <c r="H23" t="s">
        <v>687</v>
      </c>
      <c r="K23" t="s">
        <v>688</v>
      </c>
      <c r="L23" t="s">
        <v>687</v>
      </c>
      <c r="M23" t="s">
        <v>687</v>
      </c>
      <c r="O23" t="s">
        <v>687</v>
      </c>
      <c r="P23" t="s">
        <v>687</v>
      </c>
      <c r="Q23" t="s">
        <v>687</v>
      </c>
      <c r="R23" t="s">
        <v>687</v>
      </c>
      <c r="T23" t="s">
        <v>687</v>
      </c>
      <c r="U23" t="s">
        <v>687</v>
      </c>
      <c r="W23" t="s">
        <v>687</v>
      </c>
      <c r="Y23" t="s">
        <v>687</v>
      </c>
      <c r="Z23" t="s">
        <v>687</v>
      </c>
      <c r="AA23" t="s">
        <v>687</v>
      </c>
      <c r="AB23" t="s">
        <v>687</v>
      </c>
      <c r="AD23" t="s">
        <v>687</v>
      </c>
      <c r="AE23" t="s">
        <v>687</v>
      </c>
      <c r="AF23" t="s">
        <v>687</v>
      </c>
      <c r="AH23" t="s">
        <v>687</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6"/>
  <sheetViews>
    <sheetView workbookViewId="0"/>
  </sheetViews>
  <sheetFormatPr defaultRowHeight="15"/>
  <sheetData>
    <row r="1" spans="1:4">
      <c r="A1">
        <v>4.0999999999999996</v>
      </c>
      <c r="B1" t="s">
        <v>4846</v>
      </c>
    </row>
    <row r="2" spans="1:4">
      <c r="A2" s="10" t="str">
        <f>HYPERLINK("#'Contents'!B41", "Back to Contents")</f>
        <v>Back to Contents</v>
      </c>
    </row>
    <row r="3" spans="1:4">
      <c r="A3" t="s">
        <v>110</v>
      </c>
      <c r="B3" t="s">
        <v>109</v>
      </c>
      <c r="C3" t="s">
        <v>108</v>
      </c>
      <c r="D3" t="s">
        <v>1127</v>
      </c>
    </row>
    <row r="4" spans="1:4">
      <c r="A4" t="s">
        <v>126</v>
      </c>
      <c r="B4" s="14">
        <v>43054.606145833335</v>
      </c>
      <c r="C4">
        <v>2013</v>
      </c>
      <c r="D4" t="s">
        <v>1161</v>
      </c>
    </row>
    <row r="5" spans="1:4">
      <c r="A5" t="s">
        <v>126</v>
      </c>
      <c r="B5" s="14">
        <v>43054.606145833335</v>
      </c>
      <c r="C5">
        <v>2014</v>
      </c>
      <c r="D5" t="s">
        <v>1161</v>
      </c>
    </row>
    <row r="6" spans="1:4">
      <c r="A6" t="s">
        <v>126</v>
      </c>
      <c r="B6" s="14">
        <v>43054.606145833335</v>
      </c>
      <c r="C6">
        <v>2015</v>
      </c>
      <c r="D6" t="s">
        <v>1161</v>
      </c>
    </row>
    <row r="7" spans="1:4">
      <c r="A7" t="s">
        <v>126</v>
      </c>
      <c r="B7" s="14">
        <v>43054.606145833335</v>
      </c>
      <c r="C7">
        <v>2016</v>
      </c>
      <c r="D7" t="s">
        <v>1161</v>
      </c>
    </row>
    <row r="8" spans="1:4">
      <c r="A8" t="s">
        <v>162</v>
      </c>
      <c r="B8" s="14">
        <v>43054.606145833335</v>
      </c>
      <c r="C8">
        <v>2013</v>
      </c>
      <c r="D8" t="s">
        <v>1162</v>
      </c>
    </row>
    <row r="9" spans="1:4">
      <c r="A9" t="s">
        <v>162</v>
      </c>
      <c r="B9" s="14">
        <v>43054.606145833335</v>
      </c>
      <c r="C9">
        <v>2014</v>
      </c>
      <c r="D9" t="s">
        <v>1162</v>
      </c>
    </row>
    <row r="10" spans="1:4">
      <c r="A10" t="s">
        <v>162</v>
      </c>
      <c r="B10" s="14">
        <v>43054.606145833335</v>
      </c>
      <c r="C10">
        <v>2015</v>
      </c>
      <c r="D10" t="s">
        <v>5521</v>
      </c>
    </row>
    <row r="11" spans="1:4">
      <c r="A11" t="s">
        <v>162</v>
      </c>
      <c r="B11" s="14">
        <v>43054.606145833335</v>
      </c>
      <c r="C11">
        <v>2016</v>
      </c>
      <c r="D11" t="s">
        <v>5522</v>
      </c>
    </row>
    <row r="12" spans="1:4">
      <c r="A12" t="s">
        <v>172</v>
      </c>
      <c r="B12" s="14">
        <v>43054.606145833335</v>
      </c>
      <c r="C12">
        <v>2015</v>
      </c>
      <c r="D12" t="s">
        <v>5523</v>
      </c>
    </row>
    <row r="13" spans="1:4">
      <c r="A13" t="s">
        <v>172</v>
      </c>
      <c r="B13" s="14">
        <v>43054.606145833335</v>
      </c>
      <c r="C13">
        <v>2016</v>
      </c>
      <c r="D13" t="s">
        <v>5523</v>
      </c>
    </row>
    <row r="14" spans="1:4">
      <c r="A14" t="s">
        <v>272</v>
      </c>
      <c r="B14" s="14">
        <v>43054.606145833335</v>
      </c>
      <c r="C14">
        <v>2013</v>
      </c>
      <c r="D14" t="s">
        <v>1163</v>
      </c>
    </row>
    <row r="15" spans="1:4">
      <c r="A15" t="s">
        <v>272</v>
      </c>
      <c r="B15" s="14">
        <v>43054.606145833335</v>
      </c>
      <c r="C15">
        <v>2014</v>
      </c>
      <c r="D15" t="s">
        <v>1163</v>
      </c>
    </row>
    <row r="16" spans="1:4">
      <c r="A16" t="s">
        <v>359</v>
      </c>
      <c r="B16" s="14">
        <v>43054.606145833335</v>
      </c>
      <c r="C16">
        <v>2013</v>
      </c>
      <c r="D16" t="s">
        <v>1377</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H19"/>
  <sheetViews>
    <sheetView workbookViewId="0"/>
  </sheetViews>
  <sheetFormatPr defaultRowHeight="15"/>
  <sheetData>
    <row r="1" spans="1:34">
      <c r="A1">
        <v>4.0999999999999996</v>
      </c>
      <c r="B1" t="s">
        <v>4847</v>
      </c>
    </row>
    <row r="2" spans="1:34">
      <c r="A2" s="10" t="str">
        <f>HYPERLINK("#'Contents'!B42", "Back to Contents")</f>
        <v>Back to Contents</v>
      </c>
    </row>
    <row r="3" spans="1:34">
      <c r="A3" t="s">
        <v>108</v>
      </c>
      <c r="B3" t="s">
        <v>109</v>
      </c>
      <c r="C3" t="s">
        <v>806</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43054.606168981481</v>
      </c>
      <c r="C4">
        <v>1</v>
      </c>
      <c r="G4" t="s">
        <v>1164</v>
      </c>
      <c r="L4" t="s">
        <v>1165</v>
      </c>
      <c r="Z4" t="s">
        <v>1166</v>
      </c>
      <c r="AA4" t="s">
        <v>1167</v>
      </c>
      <c r="AD4" t="s">
        <v>1168</v>
      </c>
      <c r="AH4" t="s">
        <v>1169</v>
      </c>
    </row>
    <row r="5" spans="1:34">
      <c r="A5">
        <v>2013</v>
      </c>
      <c r="B5" s="14">
        <v>43054.606168981481</v>
      </c>
      <c r="C5">
        <v>2</v>
      </c>
      <c r="L5" t="s">
        <v>1170</v>
      </c>
      <c r="AD5" t="s">
        <v>1171</v>
      </c>
      <c r="AE5" t="s">
        <v>1172</v>
      </c>
    </row>
    <row r="6" spans="1:34">
      <c r="A6">
        <v>2013</v>
      </c>
      <c r="B6" s="14">
        <v>43054.606168981481</v>
      </c>
      <c r="C6">
        <v>3</v>
      </c>
      <c r="G6" t="s">
        <v>1173</v>
      </c>
      <c r="Q6" t="s">
        <v>1174</v>
      </c>
    </row>
    <row r="7" spans="1:34">
      <c r="A7">
        <v>2013</v>
      </c>
      <c r="B7" s="14">
        <v>43054.606168981481</v>
      </c>
      <c r="C7">
        <v>4</v>
      </c>
      <c r="G7" t="s">
        <v>1175</v>
      </c>
      <c r="L7" t="s">
        <v>1176</v>
      </c>
      <c r="Q7" t="s">
        <v>1177</v>
      </c>
      <c r="AA7" t="s">
        <v>1178</v>
      </c>
    </row>
    <row r="8" spans="1:34">
      <c r="A8">
        <v>2014</v>
      </c>
      <c r="B8" s="14">
        <v>43054.606168981481</v>
      </c>
      <c r="C8">
        <v>1</v>
      </c>
      <c r="D8" t="s">
        <v>1179</v>
      </c>
      <c r="G8" t="s">
        <v>1180</v>
      </c>
      <c r="L8" t="s">
        <v>1165</v>
      </c>
      <c r="Z8" t="s">
        <v>1166</v>
      </c>
      <c r="AA8" t="s">
        <v>1167</v>
      </c>
      <c r="AD8" t="s">
        <v>1168</v>
      </c>
      <c r="AH8" t="s">
        <v>1169</v>
      </c>
    </row>
    <row r="9" spans="1:34">
      <c r="A9">
        <v>2014</v>
      </c>
      <c r="B9" s="14">
        <v>43054.606168981481</v>
      </c>
      <c r="C9">
        <v>2</v>
      </c>
      <c r="L9" t="s">
        <v>1170</v>
      </c>
      <c r="AD9" t="s">
        <v>1171</v>
      </c>
      <c r="AE9" t="s">
        <v>1172</v>
      </c>
    </row>
    <row r="10" spans="1:34">
      <c r="A10">
        <v>2014</v>
      </c>
      <c r="B10" s="14">
        <v>43054.606168981481</v>
      </c>
      <c r="C10">
        <v>3</v>
      </c>
      <c r="D10" t="s">
        <v>1179</v>
      </c>
      <c r="G10" t="s">
        <v>1181</v>
      </c>
      <c r="Q10" t="s">
        <v>1174</v>
      </c>
    </row>
    <row r="11" spans="1:34">
      <c r="A11">
        <v>2014</v>
      </c>
      <c r="B11" s="14">
        <v>43054.606168981481</v>
      </c>
      <c r="C11">
        <v>4</v>
      </c>
      <c r="D11" t="s">
        <v>1179</v>
      </c>
      <c r="G11" t="s">
        <v>1182</v>
      </c>
      <c r="L11" t="s">
        <v>1176</v>
      </c>
      <c r="Q11" t="s">
        <v>1177</v>
      </c>
      <c r="Z11" t="s">
        <v>1183</v>
      </c>
      <c r="AA11" t="s">
        <v>1178</v>
      </c>
    </row>
    <row r="12" spans="1:34">
      <c r="A12">
        <v>2015</v>
      </c>
      <c r="B12" s="14">
        <v>43054.606168981481</v>
      </c>
      <c r="C12">
        <v>1</v>
      </c>
      <c r="D12" t="s">
        <v>1179</v>
      </c>
      <c r="G12" t="s">
        <v>1180</v>
      </c>
      <c r="L12" t="s">
        <v>5524</v>
      </c>
      <c r="Z12" t="s">
        <v>1166</v>
      </c>
      <c r="AA12" t="s">
        <v>1167</v>
      </c>
      <c r="AD12" t="s">
        <v>1168</v>
      </c>
      <c r="AH12" t="s">
        <v>5525</v>
      </c>
    </row>
    <row r="13" spans="1:34">
      <c r="A13">
        <v>2015</v>
      </c>
      <c r="B13" s="14">
        <v>43054.606168981481</v>
      </c>
      <c r="C13">
        <v>2</v>
      </c>
      <c r="L13" t="s">
        <v>1170</v>
      </c>
      <c r="AD13" t="s">
        <v>1171</v>
      </c>
      <c r="AE13" t="s">
        <v>1172</v>
      </c>
    </row>
    <row r="14" spans="1:34">
      <c r="A14">
        <v>2015</v>
      </c>
      <c r="B14" s="14">
        <v>43054.606168981481</v>
      </c>
      <c r="C14">
        <v>3</v>
      </c>
      <c r="D14" t="s">
        <v>1179</v>
      </c>
      <c r="G14" t="s">
        <v>1181</v>
      </c>
      <c r="Q14" t="s">
        <v>1174</v>
      </c>
    </row>
    <row r="15" spans="1:34">
      <c r="A15">
        <v>2015</v>
      </c>
      <c r="B15" s="14">
        <v>43054.606168981481</v>
      </c>
      <c r="C15">
        <v>4</v>
      </c>
      <c r="D15" t="s">
        <v>1179</v>
      </c>
      <c r="G15" t="s">
        <v>1182</v>
      </c>
      <c r="L15" t="s">
        <v>1176</v>
      </c>
      <c r="Q15" t="s">
        <v>1177</v>
      </c>
      <c r="Z15" t="s">
        <v>1183</v>
      </c>
      <c r="AA15" t="s">
        <v>1178</v>
      </c>
    </row>
    <row r="16" spans="1:34">
      <c r="A16">
        <v>2016</v>
      </c>
      <c r="B16" s="14">
        <v>43054.606168981481</v>
      </c>
      <c r="C16">
        <v>1</v>
      </c>
      <c r="D16" t="s">
        <v>1179</v>
      </c>
      <c r="G16" t="s">
        <v>1180</v>
      </c>
      <c r="L16" t="s">
        <v>5524</v>
      </c>
      <c r="Z16" t="s">
        <v>1166</v>
      </c>
      <c r="AA16" t="s">
        <v>1167</v>
      </c>
      <c r="AD16" t="s">
        <v>5526</v>
      </c>
      <c r="AH16" t="s">
        <v>5527</v>
      </c>
    </row>
    <row r="17" spans="1:31">
      <c r="A17">
        <v>2016</v>
      </c>
      <c r="B17" s="14">
        <v>43054.606168981481</v>
      </c>
      <c r="C17">
        <v>2</v>
      </c>
      <c r="L17" t="s">
        <v>1170</v>
      </c>
      <c r="AD17" t="s">
        <v>1171</v>
      </c>
      <c r="AE17" t="s">
        <v>1172</v>
      </c>
    </row>
    <row r="18" spans="1:31">
      <c r="A18">
        <v>2016</v>
      </c>
      <c r="B18" s="14">
        <v>43054.606168981481</v>
      </c>
      <c r="C18">
        <v>3</v>
      </c>
      <c r="D18" t="s">
        <v>1179</v>
      </c>
      <c r="G18" t="s">
        <v>1181</v>
      </c>
      <c r="Q18" t="s">
        <v>1174</v>
      </c>
    </row>
    <row r="19" spans="1:31">
      <c r="A19">
        <v>2016</v>
      </c>
      <c r="B19" s="14">
        <v>43054.606168981481</v>
      </c>
      <c r="C19">
        <v>4</v>
      </c>
      <c r="D19" t="s">
        <v>1179</v>
      </c>
      <c r="G19" t="s">
        <v>1182</v>
      </c>
      <c r="L19" t="s">
        <v>1176</v>
      </c>
      <c r="Q19" t="s">
        <v>1177</v>
      </c>
      <c r="Z19" t="s">
        <v>1183</v>
      </c>
      <c r="AA19" t="s">
        <v>1178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27"/>
  <sheetViews>
    <sheetView workbookViewId="0"/>
  </sheetViews>
  <sheetFormatPr defaultRowHeight="15"/>
  <sheetData>
    <row r="1" spans="1:8">
      <c r="A1">
        <v>2.1</v>
      </c>
      <c r="B1" t="s">
        <v>13</v>
      </c>
    </row>
    <row r="2" spans="1:8">
      <c r="A2" s="10" t="str">
        <f>HYPERLINK("#'Contents'!B4", "Back to Contents")</f>
        <v>Back to Contents</v>
      </c>
    </row>
    <row r="3" spans="1:8">
      <c r="A3" t="s">
        <v>109</v>
      </c>
      <c r="B3" t="s">
        <v>110</v>
      </c>
      <c r="C3" t="s">
        <v>108</v>
      </c>
      <c r="D3" t="s">
        <v>392</v>
      </c>
      <c r="E3" t="s">
        <v>393</v>
      </c>
      <c r="F3" t="s">
        <v>394</v>
      </c>
      <c r="G3" t="s">
        <v>395</v>
      </c>
      <c r="H3" t="s">
        <v>396</v>
      </c>
    </row>
    <row r="4" spans="1:8">
      <c r="A4" s="14">
        <v>43054.605636574073</v>
      </c>
      <c r="B4" t="s">
        <v>117</v>
      </c>
      <c r="C4">
        <v>2013</v>
      </c>
      <c r="D4" t="s">
        <v>5156</v>
      </c>
      <c r="E4" t="s">
        <v>813</v>
      </c>
    </row>
    <row r="5" spans="1:8">
      <c r="A5" s="14">
        <v>43054.605636574073</v>
      </c>
      <c r="B5" t="s">
        <v>117</v>
      </c>
      <c r="C5">
        <v>2014</v>
      </c>
      <c r="D5" t="s">
        <v>397</v>
      </c>
      <c r="E5" t="s">
        <v>398</v>
      </c>
    </row>
    <row r="6" spans="1:8">
      <c r="A6" s="14">
        <v>43054.605636574073</v>
      </c>
      <c r="B6" t="s">
        <v>117</v>
      </c>
      <c r="C6">
        <v>2015</v>
      </c>
      <c r="D6" t="s">
        <v>397</v>
      </c>
      <c r="E6" t="s">
        <v>398</v>
      </c>
    </row>
    <row r="7" spans="1:8">
      <c r="A7" s="14">
        <v>43054.605636574073</v>
      </c>
      <c r="B7" t="s">
        <v>117</v>
      </c>
      <c r="C7">
        <v>2016</v>
      </c>
      <c r="D7" t="s">
        <v>399</v>
      </c>
      <c r="E7" t="s">
        <v>400</v>
      </c>
      <c r="F7">
        <v>43171100611751</v>
      </c>
      <c r="G7" t="s">
        <v>122</v>
      </c>
    </row>
    <row r="8" spans="1:8">
      <c r="A8" s="14">
        <v>43054.605636574073</v>
      </c>
      <c r="B8" t="s">
        <v>126</v>
      </c>
      <c r="C8">
        <v>2013</v>
      </c>
      <c r="D8" t="s">
        <v>5157</v>
      </c>
      <c r="E8" t="s">
        <v>5158</v>
      </c>
      <c r="F8" t="s">
        <v>5159</v>
      </c>
      <c r="G8" t="s">
        <v>5160</v>
      </c>
      <c r="H8" t="s">
        <v>5161</v>
      </c>
    </row>
    <row r="9" spans="1:8">
      <c r="A9" s="14">
        <v>43054.605636574073</v>
      </c>
      <c r="B9" t="s">
        <v>126</v>
      </c>
      <c r="C9">
        <v>2014</v>
      </c>
      <c r="D9" t="s">
        <v>5162</v>
      </c>
      <c r="E9" t="s">
        <v>5163</v>
      </c>
    </row>
    <row r="10" spans="1:8">
      <c r="A10" s="14">
        <v>43054.605636574073</v>
      </c>
      <c r="B10" t="s">
        <v>126</v>
      </c>
      <c r="C10">
        <v>2015</v>
      </c>
      <c r="D10" t="s">
        <v>5164</v>
      </c>
      <c r="E10" t="s">
        <v>5165</v>
      </c>
      <c r="F10" t="s">
        <v>5166</v>
      </c>
      <c r="H10" t="s">
        <v>5167</v>
      </c>
    </row>
    <row r="11" spans="1:8">
      <c r="A11" s="14">
        <v>43054.605636574073</v>
      </c>
      <c r="B11" t="s">
        <v>126</v>
      </c>
      <c r="C11">
        <v>2016</v>
      </c>
      <c r="D11" t="s">
        <v>5168</v>
      </c>
      <c r="E11" t="s">
        <v>5169</v>
      </c>
      <c r="F11" t="s">
        <v>5170</v>
      </c>
      <c r="H11" t="s">
        <v>5171</v>
      </c>
    </row>
    <row r="12" spans="1:8">
      <c r="A12" s="14">
        <v>43054.605636574073</v>
      </c>
      <c r="B12" t="s">
        <v>134</v>
      </c>
      <c r="C12">
        <v>2013</v>
      </c>
      <c r="D12" t="s">
        <v>135</v>
      </c>
      <c r="E12" t="s">
        <v>807</v>
      </c>
      <c r="H12" t="s">
        <v>405</v>
      </c>
    </row>
    <row r="13" spans="1:8">
      <c r="A13" s="14">
        <v>43054.605636574073</v>
      </c>
      <c r="B13" t="s">
        <v>134</v>
      </c>
      <c r="C13">
        <v>2014</v>
      </c>
      <c r="D13" t="s">
        <v>5172</v>
      </c>
      <c r="E13" t="s">
        <v>5173</v>
      </c>
      <c r="F13" t="s">
        <v>5174</v>
      </c>
      <c r="H13" t="s">
        <v>5175</v>
      </c>
    </row>
    <row r="14" spans="1:8">
      <c r="A14" s="14">
        <v>43054.605636574073</v>
      </c>
      <c r="B14" t="s">
        <v>134</v>
      </c>
      <c r="C14">
        <v>2015</v>
      </c>
      <c r="D14" t="s">
        <v>135</v>
      </c>
      <c r="E14" t="s">
        <v>807</v>
      </c>
      <c r="F14" t="s">
        <v>145</v>
      </c>
      <c r="H14" t="s">
        <v>405</v>
      </c>
    </row>
    <row r="15" spans="1:8">
      <c r="A15" s="14">
        <v>43054.605636574073</v>
      </c>
      <c r="B15" t="s">
        <v>134</v>
      </c>
      <c r="C15">
        <v>2016</v>
      </c>
      <c r="D15" t="s">
        <v>135</v>
      </c>
      <c r="E15" t="s">
        <v>807</v>
      </c>
      <c r="F15" t="s">
        <v>5176</v>
      </c>
      <c r="G15" t="s">
        <v>5177</v>
      </c>
      <c r="H15" t="s">
        <v>405</v>
      </c>
    </row>
    <row r="16" spans="1:8">
      <c r="A16" s="14">
        <v>43054.605636574073</v>
      </c>
      <c r="B16" t="s">
        <v>147</v>
      </c>
      <c r="C16">
        <v>2013</v>
      </c>
      <c r="D16" t="s">
        <v>5178</v>
      </c>
      <c r="E16" t="s">
        <v>5179</v>
      </c>
      <c r="F16" t="s">
        <v>5180</v>
      </c>
      <c r="G16" t="s">
        <v>5181</v>
      </c>
      <c r="H16" t="s">
        <v>5182</v>
      </c>
    </row>
    <row r="17" spans="1:8">
      <c r="A17" s="14">
        <v>43054.605636574073</v>
      </c>
      <c r="B17" t="s">
        <v>147</v>
      </c>
      <c r="C17">
        <v>2014</v>
      </c>
      <c r="D17" t="s">
        <v>5178</v>
      </c>
      <c r="E17" t="s">
        <v>5179</v>
      </c>
      <c r="F17">
        <v>35722313750</v>
      </c>
      <c r="G17" t="s">
        <v>5181</v>
      </c>
      <c r="H17" t="s">
        <v>5182</v>
      </c>
    </row>
    <row r="18" spans="1:8">
      <c r="A18" s="14">
        <v>43054.605636574073</v>
      </c>
      <c r="B18" t="s">
        <v>147</v>
      </c>
      <c r="C18">
        <v>2015</v>
      </c>
      <c r="D18" t="s">
        <v>410</v>
      </c>
      <c r="E18" t="s">
        <v>411</v>
      </c>
      <c r="F18">
        <v>35722712300</v>
      </c>
      <c r="G18" t="s">
        <v>412</v>
      </c>
      <c r="H18" t="s">
        <v>413</v>
      </c>
    </row>
    <row r="19" spans="1:8">
      <c r="A19" s="14">
        <v>43054.605636574073</v>
      </c>
      <c r="B19" t="s">
        <v>147</v>
      </c>
      <c r="C19">
        <v>2016</v>
      </c>
      <c r="D19" t="s">
        <v>5183</v>
      </c>
      <c r="E19" t="s">
        <v>5184</v>
      </c>
      <c r="F19">
        <v>35722666363</v>
      </c>
      <c r="G19" t="s">
        <v>5185</v>
      </c>
      <c r="H19" t="s">
        <v>5186</v>
      </c>
    </row>
    <row r="20" spans="1:8">
      <c r="A20" s="14">
        <v>43054.605636574073</v>
      </c>
      <c r="B20" t="s">
        <v>155</v>
      </c>
      <c r="C20">
        <v>2013</v>
      </c>
      <c r="D20" t="s">
        <v>5187</v>
      </c>
      <c r="E20" t="s">
        <v>832</v>
      </c>
      <c r="F20" t="s">
        <v>5188</v>
      </c>
      <c r="G20" t="s">
        <v>5189</v>
      </c>
      <c r="H20" t="s">
        <v>5190</v>
      </c>
    </row>
    <row r="21" spans="1:8">
      <c r="A21" s="14">
        <v>43054.605636574073</v>
      </c>
      <c r="B21" t="s">
        <v>155</v>
      </c>
      <c r="C21">
        <v>2014</v>
      </c>
      <c r="D21" t="s">
        <v>414</v>
      </c>
      <c r="E21" t="s">
        <v>415</v>
      </c>
      <c r="F21" t="s">
        <v>715</v>
      </c>
      <c r="G21" t="s">
        <v>417</v>
      </c>
      <c r="H21" t="s">
        <v>418</v>
      </c>
    </row>
    <row r="22" spans="1:8">
      <c r="A22" s="14">
        <v>43054.605636574073</v>
      </c>
      <c r="B22" t="s">
        <v>155</v>
      </c>
      <c r="C22">
        <v>2015</v>
      </c>
      <c r="D22" t="s">
        <v>156</v>
      </c>
      <c r="E22" t="s">
        <v>419</v>
      </c>
      <c r="F22" t="s">
        <v>420</v>
      </c>
      <c r="G22" t="s">
        <v>421</v>
      </c>
      <c r="H22" t="s">
        <v>422</v>
      </c>
    </row>
    <row r="23" spans="1:8">
      <c r="A23" s="14">
        <v>43054.605636574073</v>
      </c>
      <c r="B23" t="s">
        <v>155</v>
      </c>
      <c r="C23">
        <v>2016</v>
      </c>
      <c r="D23" t="s">
        <v>5187</v>
      </c>
      <c r="E23" t="s">
        <v>832</v>
      </c>
      <c r="F23" t="s">
        <v>5188</v>
      </c>
      <c r="G23" t="s">
        <v>5191</v>
      </c>
      <c r="H23" t="s">
        <v>5190</v>
      </c>
    </row>
    <row r="24" spans="1:8">
      <c r="A24" s="14">
        <v>43054.605636574073</v>
      </c>
      <c r="B24" t="s">
        <v>162</v>
      </c>
      <c r="C24">
        <v>2013</v>
      </c>
      <c r="D24" t="s">
        <v>428</v>
      </c>
      <c r="E24" t="s">
        <v>424</v>
      </c>
      <c r="F24" t="s">
        <v>425</v>
      </c>
      <c r="G24" t="s">
        <v>426</v>
      </c>
      <c r="H24" t="s">
        <v>427</v>
      </c>
    </row>
    <row r="25" spans="1:8">
      <c r="A25" s="14">
        <v>43054.605636574073</v>
      </c>
      <c r="B25" t="s">
        <v>162</v>
      </c>
      <c r="C25">
        <v>2014</v>
      </c>
      <c r="D25" t="s">
        <v>5192</v>
      </c>
      <c r="E25" t="s">
        <v>5193</v>
      </c>
    </row>
    <row r="26" spans="1:8">
      <c r="A26" s="14">
        <v>43054.605636574073</v>
      </c>
      <c r="B26" t="s">
        <v>162</v>
      </c>
      <c r="C26">
        <v>2015</v>
      </c>
      <c r="D26" t="s">
        <v>5194</v>
      </c>
      <c r="E26" t="s">
        <v>5195</v>
      </c>
    </row>
    <row r="27" spans="1:8">
      <c r="A27" s="14">
        <v>43054.605636574073</v>
      </c>
      <c r="B27" t="s">
        <v>162</v>
      </c>
      <c r="C27">
        <v>2016</v>
      </c>
      <c r="D27" t="s">
        <v>5196</v>
      </c>
      <c r="E27" t="s">
        <v>880</v>
      </c>
    </row>
    <row r="28" spans="1:8">
      <c r="A28" s="14">
        <v>43054.605636574073</v>
      </c>
      <c r="B28" t="s">
        <v>172</v>
      </c>
      <c r="C28">
        <v>2013</v>
      </c>
      <c r="D28" t="s">
        <v>429</v>
      </c>
      <c r="E28" t="s">
        <v>430</v>
      </c>
      <c r="F28">
        <v>4533926700</v>
      </c>
      <c r="G28" t="s">
        <v>431</v>
      </c>
      <c r="H28" t="s">
        <v>432</v>
      </c>
    </row>
    <row r="29" spans="1:8">
      <c r="A29" s="14">
        <v>43054.605636574073</v>
      </c>
      <c r="B29" t="s">
        <v>172</v>
      </c>
      <c r="C29">
        <v>2014</v>
      </c>
      <c r="D29" t="s">
        <v>429</v>
      </c>
      <c r="E29" t="s">
        <v>430</v>
      </c>
      <c r="F29">
        <v>4533926700</v>
      </c>
      <c r="G29" t="s">
        <v>431</v>
      </c>
      <c r="H29" t="s">
        <v>432</v>
      </c>
    </row>
    <row r="30" spans="1:8">
      <c r="A30" s="14">
        <v>43054.605636574073</v>
      </c>
      <c r="B30" t="s">
        <v>172</v>
      </c>
      <c r="C30">
        <v>2015</v>
      </c>
      <c r="D30" t="s">
        <v>429</v>
      </c>
      <c r="E30" t="s">
        <v>430</v>
      </c>
      <c r="F30">
        <v>4533926700</v>
      </c>
      <c r="G30" t="s">
        <v>431</v>
      </c>
      <c r="H30" t="s">
        <v>432</v>
      </c>
    </row>
    <row r="31" spans="1:8">
      <c r="A31" s="14">
        <v>43054.605636574073</v>
      </c>
      <c r="B31" t="s">
        <v>172</v>
      </c>
      <c r="C31">
        <v>2016</v>
      </c>
      <c r="D31" t="s">
        <v>429</v>
      </c>
      <c r="E31" t="s">
        <v>430</v>
      </c>
      <c r="F31">
        <v>4533926700</v>
      </c>
      <c r="G31" t="s">
        <v>431</v>
      </c>
      <c r="H31" t="s">
        <v>432</v>
      </c>
    </row>
    <row r="32" spans="1:8">
      <c r="A32" s="14">
        <v>43054.605636574073</v>
      </c>
      <c r="B32" t="s">
        <v>180</v>
      </c>
      <c r="C32">
        <v>2013</v>
      </c>
      <c r="D32" t="s">
        <v>433</v>
      </c>
      <c r="E32" t="s">
        <v>434</v>
      </c>
      <c r="F32" t="s">
        <v>435</v>
      </c>
      <c r="G32" t="s">
        <v>186</v>
      </c>
      <c r="H32" t="s">
        <v>436</v>
      </c>
    </row>
    <row r="33" spans="1:8">
      <c r="A33" s="14">
        <v>43054.605636574073</v>
      </c>
      <c r="B33" t="s">
        <v>180</v>
      </c>
      <c r="C33">
        <v>2014</v>
      </c>
      <c r="D33" t="s">
        <v>433</v>
      </c>
      <c r="E33" t="s">
        <v>434</v>
      </c>
      <c r="F33" t="s">
        <v>437</v>
      </c>
      <c r="G33" t="s">
        <v>186</v>
      </c>
      <c r="H33" t="s">
        <v>436</v>
      </c>
    </row>
    <row r="34" spans="1:8">
      <c r="A34" s="14">
        <v>43054.605636574073</v>
      </c>
      <c r="B34" t="s">
        <v>180</v>
      </c>
      <c r="C34">
        <v>2015</v>
      </c>
      <c r="D34" t="s">
        <v>433</v>
      </c>
      <c r="E34" t="s">
        <v>434</v>
      </c>
      <c r="F34" t="s">
        <v>437</v>
      </c>
      <c r="G34" t="s">
        <v>186</v>
      </c>
      <c r="H34" t="s">
        <v>436</v>
      </c>
    </row>
    <row r="35" spans="1:8">
      <c r="A35" s="14">
        <v>43054.605636574073</v>
      </c>
      <c r="B35" t="s">
        <v>180</v>
      </c>
      <c r="C35">
        <v>2016</v>
      </c>
      <c r="D35" t="s">
        <v>433</v>
      </c>
      <c r="E35" t="s">
        <v>434</v>
      </c>
      <c r="F35" t="s">
        <v>437</v>
      </c>
      <c r="G35" t="s">
        <v>186</v>
      </c>
      <c r="H35" t="s">
        <v>436</v>
      </c>
    </row>
    <row r="36" spans="1:8">
      <c r="A36" s="14">
        <v>43054.605636574073</v>
      </c>
      <c r="B36" t="s">
        <v>192</v>
      </c>
      <c r="C36">
        <v>2013</v>
      </c>
      <c r="D36" t="s">
        <v>5197</v>
      </c>
      <c r="E36" t="s">
        <v>5198</v>
      </c>
    </row>
    <row r="37" spans="1:8">
      <c r="A37" s="14">
        <v>43054.605636574073</v>
      </c>
      <c r="B37" t="s">
        <v>192</v>
      </c>
      <c r="C37">
        <v>2014</v>
      </c>
      <c r="D37" t="s">
        <v>5199</v>
      </c>
      <c r="E37" t="s">
        <v>881</v>
      </c>
    </row>
    <row r="38" spans="1:8">
      <c r="A38" s="14">
        <v>43054.605636574073</v>
      </c>
      <c r="B38" t="s">
        <v>192</v>
      </c>
      <c r="C38">
        <v>2015</v>
      </c>
      <c r="D38" t="s">
        <v>5200</v>
      </c>
      <c r="E38" t="s">
        <v>5201</v>
      </c>
      <c r="G38" t="s">
        <v>5202</v>
      </c>
    </row>
    <row r="39" spans="1:8">
      <c r="A39" s="14">
        <v>43054.605636574073</v>
      </c>
      <c r="B39" t="s">
        <v>192</v>
      </c>
      <c r="C39">
        <v>2016</v>
      </c>
      <c r="D39" t="s">
        <v>5197</v>
      </c>
      <c r="E39" t="s">
        <v>5198</v>
      </c>
    </row>
    <row r="40" spans="1:8">
      <c r="A40" s="14">
        <v>43054.605636574073</v>
      </c>
      <c r="B40" t="s">
        <v>199</v>
      </c>
      <c r="C40">
        <v>2013</v>
      </c>
      <c r="D40" t="s">
        <v>5203</v>
      </c>
      <c r="E40" t="s">
        <v>5204</v>
      </c>
      <c r="F40">
        <v>35829516001</v>
      </c>
      <c r="G40" t="s">
        <v>5205</v>
      </c>
      <c r="H40" t="s">
        <v>5206</v>
      </c>
    </row>
    <row r="41" spans="1:8">
      <c r="A41" s="14">
        <v>43054.605636574073</v>
      </c>
      <c r="B41" t="s">
        <v>199</v>
      </c>
      <c r="C41">
        <v>2014</v>
      </c>
      <c r="D41" t="s">
        <v>440</v>
      </c>
      <c r="E41" t="s">
        <v>441</v>
      </c>
      <c r="F41">
        <v>35829516001</v>
      </c>
      <c r="G41" t="s">
        <v>442</v>
      </c>
      <c r="H41" t="s">
        <v>443</v>
      </c>
    </row>
    <row r="42" spans="1:8">
      <c r="A42" s="14">
        <v>43054.605636574073</v>
      </c>
      <c r="B42" t="s">
        <v>199</v>
      </c>
      <c r="C42">
        <v>2015</v>
      </c>
      <c r="D42" t="s">
        <v>440</v>
      </c>
      <c r="E42" t="s">
        <v>441</v>
      </c>
      <c r="F42">
        <v>35829516001</v>
      </c>
      <c r="G42" t="s">
        <v>442</v>
      </c>
      <c r="H42" t="s">
        <v>443</v>
      </c>
    </row>
    <row r="43" spans="1:8">
      <c r="A43" s="14">
        <v>43054.605636574073</v>
      </c>
      <c r="B43" t="s">
        <v>199</v>
      </c>
      <c r="C43">
        <v>2016</v>
      </c>
      <c r="D43" t="s">
        <v>5207</v>
      </c>
      <c r="E43" t="s">
        <v>5208</v>
      </c>
      <c r="F43">
        <v>3581825000</v>
      </c>
      <c r="G43" t="s">
        <v>5209</v>
      </c>
    </row>
    <row r="44" spans="1:8">
      <c r="A44" s="14">
        <v>43054.605636574073</v>
      </c>
      <c r="B44" t="s">
        <v>205</v>
      </c>
      <c r="C44">
        <v>2013</v>
      </c>
      <c r="D44" t="s">
        <v>444</v>
      </c>
      <c r="E44" t="s">
        <v>445</v>
      </c>
      <c r="F44">
        <v>33140819321</v>
      </c>
      <c r="G44" t="s">
        <v>211</v>
      </c>
      <c r="H44" t="s">
        <v>446</v>
      </c>
    </row>
    <row r="45" spans="1:8">
      <c r="A45" s="14">
        <v>43054.605636574073</v>
      </c>
      <c r="B45" t="s">
        <v>205</v>
      </c>
      <c r="C45">
        <v>2014</v>
      </c>
      <c r="D45" t="s">
        <v>207</v>
      </c>
      <c r="E45" t="s">
        <v>445</v>
      </c>
      <c r="F45">
        <v>33140819321</v>
      </c>
      <c r="G45" t="s">
        <v>447</v>
      </c>
      <c r="H45" t="s">
        <v>448</v>
      </c>
    </row>
    <row r="46" spans="1:8">
      <c r="A46" s="14">
        <v>43054.605636574073</v>
      </c>
      <c r="B46" t="s">
        <v>205</v>
      </c>
      <c r="C46">
        <v>2015</v>
      </c>
      <c r="D46" t="s">
        <v>5210</v>
      </c>
      <c r="F46" t="s">
        <v>5211</v>
      </c>
      <c r="G46" t="s">
        <v>5212</v>
      </c>
      <c r="H46" t="s">
        <v>448</v>
      </c>
    </row>
    <row r="47" spans="1:8">
      <c r="A47" s="14">
        <v>43054.605636574073</v>
      </c>
      <c r="B47" t="s">
        <v>205</v>
      </c>
      <c r="C47">
        <v>2016</v>
      </c>
      <c r="D47" t="s">
        <v>5213</v>
      </c>
      <c r="E47" t="s">
        <v>5214</v>
      </c>
      <c r="F47" t="s">
        <v>5066</v>
      </c>
      <c r="G47" t="s">
        <v>5067</v>
      </c>
      <c r="H47" t="s">
        <v>448</v>
      </c>
    </row>
    <row r="48" spans="1:8">
      <c r="A48" s="14">
        <v>43054.605636574073</v>
      </c>
      <c r="B48" t="s">
        <v>380</v>
      </c>
      <c r="C48">
        <v>2013</v>
      </c>
      <c r="D48" t="s">
        <v>5215</v>
      </c>
      <c r="E48" t="s">
        <v>814</v>
      </c>
      <c r="F48" t="s">
        <v>5216</v>
      </c>
      <c r="G48" t="s">
        <v>5217</v>
      </c>
      <c r="H48" t="s">
        <v>5218</v>
      </c>
    </row>
    <row r="49" spans="1:8">
      <c r="A49" s="14">
        <v>43054.605636574073</v>
      </c>
      <c r="B49" t="s">
        <v>380</v>
      </c>
      <c r="C49">
        <v>2014</v>
      </c>
      <c r="D49" t="s">
        <v>452</v>
      </c>
      <c r="E49" t="s">
        <v>453</v>
      </c>
      <c r="F49" t="s">
        <v>454</v>
      </c>
      <c r="G49" t="s">
        <v>455</v>
      </c>
      <c r="H49" t="s">
        <v>451</v>
      </c>
    </row>
    <row r="50" spans="1:8">
      <c r="A50" s="14">
        <v>43054.605636574073</v>
      </c>
      <c r="B50" t="s">
        <v>380</v>
      </c>
      <c r="C50">
        <v>2015</v>
      </c>
      <c r="D50" t="s">
        <v>5149</v>
      </c>
      <c r="E50" t="s">
        <v>5219</v>
      </c>
      <c r="F50" t="s">
        <v>385</v>
      </c>
      <c r="G50" t="s">
        <v>5153</v>
      </c>
      <c r="H50" t="s">
        <v>451</v>
      </c>
    </row>
    <row r="51" spans="1:8">
      <c r="A51" s="14">
        <v>43054.605636574073</v>
      </c>
      <c r="B51" t="s">
        <v>380</v>
      </c>
      <c r="C51">
        <v>2016</v>
      </c>
      <c r="D51" t="s">
        <v>5149</v>
      </c>
      <c r="E51" t="s">
        <v>5219</v>
      </c>
      <c r="F51" t="s">
        <v>385</v>
      </c>
      <c r="G51" t="s">
        <v>5153</v>
      </c>
      <c r="H51" t="s">
        <v>451</v>
      </c>
    </row>
    <row r="52" spans="1:8">
      <c r="A52" s="14">
        <v>43054.605636574073</v>
      </c>
      <c r="B52" t="s">
        <v>215</v>
      </c>
      <c r="C52">
        <v>2013</v>
      </c>
      <c r="D52" t="s">
        <v>456</v>
      </c>
      <c r="E52" t="s">
        <v>457</v>
      </c>
      <c r="F52" t="s">
        <v>458</v>
      </c>
      <c r="G52" t="s">
        <v>459</v>
      </c>
      <c r="H52" t="s">
        <v>460</v>
      </c>
    </row>
    <row r="53" spans="1:8">
      <c r="A53" s="14">
        <v>43054.605636574073</v>
      </c>
      <c r="B53" t="s">
        <v>215</v>
      </c>
      <c r="C53">
        <v>2014</v>
      </c>
      <c r="D53" t="s">
        <v>5220</v>
      </c>
      <c r="E53" t="s">
        <v>815</v>
      </c>
      <c r="F53" t="s">
        <v>5221</v>
      </c>
      <c r="G53" t="s">
        <v>5222</v>
      </c>
      <c r="H53" t="s">
        <v>5223</v>
      </c>
    </row>
    <row r="54" spans="1:8">
      <c r="A54" s="14">
        <v>43054.605636574073</v>
      </c>
      <c r="B54" t="s">
        <v>215</v>
      </c>
      <c r="C54">
        <v>2015</v>
      </c>
      <c r="D54" t="s">
        <v>5220</v>
      </c>
      <c r="E54" t="s">
        <v>815</v>
      </c>
      <c r="F54" t="s">
        <v>5221</v>
      </c>
      <c r="G54" t="s">
        <v>5222</v>
      </c>
      <c r="H54" t="s">
        <v>5223</v>
      </c>
    </row>
    <row r="55" spans="1:8">
      <c r="A55" s="14">
        <v>43054.605636574073</v>
      </c>
      <c r="B55" t="s">
        <v>215</v>
      </c>
      <c r="C55">
        <v>2016</v>
      </c>
      <c r="D55" t="s">
        <v>5224</v>
      </c>
      <c r="E55" t="s">
        <v>5225</v>
      </c>
      <c r="F55" t="s">
        <v>5226</v>
      </c>
      <c r="G55" t="s">
        <v>5227</v>
      </c>
      <c r="H55" t="s">
        <v>5228</v>
      </c>
    </row>
    <row r="56" spans="1:8">
      <c r="A56" s="14">
        <v>43054.605636574073</v>
      </c>
      <c r="B56" t="s">
        <v>223</v>
      </c>
      <c r="C56">
        <v>2013</v>
      </c>
      <c r="D56" t="s">
        <v>462</v>
      </c>
      <c r="E56" t="s">
        <v>463</v>
      </c>
      <c r="F56" t="s">
        <v>464</v>
      </c>
      <c r="G56" t="s">
        <v>465</v>
      </c>
      <c r="H56" t="s">
        <v>466</v>
      </c>
    </row>
    <row r="57" spans="1:8">
      <c r="A57" s="14">
        <v>43054.605636574073</v>
      </c>
      <c r="B57" t="s">
        <v>223</v>
      </c>
      <c r="C57">
        <v>2014</v>
      </c>
      <c r="D57" t="s">
        <v>467</v>
      </c>
      <c r="E57" t="s">
        <v>468</v>
      </c>
      <c r="F57" t="s">
        <v>469</v>
      </c>
      <c r="G57" t="s">
        <v>470</v>
      </c>
      <c r="H57" t="s">
        <v>471</v>
      </c>
    </row>
    <row r="58" spans="1:8">
      <c r="A58" s="14">
        <v>43054.605636574073</v>
      </c>
      <c r="B58" t="s">
        <v>223</v>
      </c>
      <c r="C58">
        <v>2015</v>
      </c>
      <c r="D58" t="s">
        <v>467</v>
      </c>
      <c r="E58" t="s">
        <v>468</v>
      </c>
      <c r="F58" t="s">
        <v>5229</v>
      </c>
      <c r="G58" t="s">
        <v>470</v>
      </c>
      <c r="H58" t="s">
        <v>471</v>
      </c>
    </row>
    <row r="59" spans="1:8">
      <c r="A59" s="14">
        <v>43054.605636574073</v>
      </c>
      <c r="B59" t="s">
        <v>223</v>
      </c>
      <c r="C59">
        <v>2016</v>
      </c>
      <c r="D59" t="s">
        <v>5230</v>
      </c>
      <c r="E59" t="s">
        <v>5231</v>
      </c>
      <c r="F59" t="s">
        <v>5232</v>
      </c>
      <c r="G59" t="s">
        <v>5233</v>
      </c>
      <c r="H59" t="s">
        <v>5234</v>
      </c>
    </row>
    <row r="60" spans="1:8">
      <c r="A60" s="14">
        <v>43054.605636574073</v>
      </c>
      <c r="B60" t="s">
        <v>232</v>
      </c>
      <c r="C60">
        <v>2013</v>
      </c>
      <c r="D60" t="s">
        <v>915</v>
      </c>
      <c r="E60" t="s">
        <v>562</v>
      </c>
    </row>
    <row r="61" spans="1:8">
      <c r="A61" s="14">
        <v>43054.605636574073</v>
      </c>
      <c r="B61" t="s">
        <v>232</v>
      </c>
      <c r="C61">
        <v>2014</v>
      </c>
      <c r="D61" t="s">
        <v>915</v>
      </c>
      <c r="E61" t="s">
        <v>562</v>
      </c>
    </row>
    <row r="62" spans="1:8">
      <c r="A62" s="14">
        <v>43054.605636574073</v>
      </c>
      <c r="B62" t="s">
        <v>232</v>
      </c>
      <c r="C62">
        <v>2015</v>
      </c>
      <c r="D62" t="s">
        <v>233</v>
      </c>
      <c r="E62" t="s">
        <v>472</v>
      </c>
      <c r="F62">
        <v>35312680100</v>
      </c>
      <c r="G62" t="s">
        <v>473</v>
      </c>
      <c r="H62" t="s">
        <v>474</v>
      </c>
    </row>
    <row r="63" spans="1:8">
      <c r="A63" s="14">
        <v>43054.605636574073</v>
      </c>
      <c r="B63" t="s">
        <v>232</v>
      </c>
      <c r="C63">
        <v>2016</v>
      </c>
      <c r="D63" t="s">
        <v>915</v>
      </c>
      <c r="E63" t="s">
        <v>562</v>
      </c>
    </row>
    <row r="64" spans="1:8">
      <c r="A64" s="14">
        <v>43054.605636574073</v>
      </c>
      <c r="B64" t="s">
        <v>239</v>
      </c>
      <c r="C64">
        <v>2013</v>
      </c>
      <c r="D64" t="s">
        <v>244</v>
      </c>
      <c r="E64" t="s">
        <v>475</v>
      </c>
      <c r="F64">
        <v>3545912000</v>
      </c>
      <c r="G64" t="s">
        <v>476</v>
      </c>
      <c r="H64" t="s">
        <v>477</v>
      </c>
    </row>
    <row r="65" spans="1:8">
      <c r="A65" s="14">
        <v>43054.605636574073</v>
      </c>
      <c r="B65" t="s">
        <v>239</v>
      </c>
      <c r="C65">
        <v>2014</v>
      </c>
      <c r="D65" t="s">
        <v>244</v>
      </c>
      <c r="E65" t="s">
        <v>475</v>
      </c>
      <c r="F65">
        <v>3545912000</v>
      </c>
      <c r="G65" t="s">
        <v>476</v>
      </c>
      <c r="H65" t="s">
        <v>477</v>
      </c>
    </row>
    <row r="66" spans="1:8">
      <c r="A66" s="14">
        <v>43054.605636574073</v>
      </c>
      <c r="B66" t="s">
        <v>239</v>
      </c>
      <c r="C66">
        <v>2015</v>
      </c>
      <c r="D66" t="s">
        <v>244</v>
      </c>
      <c r="E66" t="s">
        <v>475</v>
      </c>
      <c r="F66">
        <v>3545912000</v>
      </c>
      <c r="G66" t="s">
        <v>476</v>
      </c>
      <c r="H66" t="s">
        <v>477</v>
      </c>
    </row>
    <row r="67" spans="1:8">
      <c r="A67" s="14">
        <v>43054.605636574073</v>
      </c>
      <c r="B67" t="s">
        <v>239</v>
      </c>
      <c r="C67">
        <v>2016</v>
      </c>
      <c r="D67" t="s">
        <v>244</v>
      </c>
      <c r="E67" t="s">
        <v>475</v>
      </c>
      <c r="F67">
        <v>3545912000</v>
      </c>
      <c r="G67" t="s">
        <v>476</v>
      </c>
      <c r="H67" t="s">
        <v>477</v>
      </c>
    </row>
    <row r="68" spans="1:8">
      <c r="A68" s="14">
        <v>43054.605636574073</v>
      </c>
      <c r="B68" t="s">
        <v>248</v>
      </c>
      <c r="C68">
        <v>2013</v>
      </c>
      <c r="D68" t="s">
        <v>5088</v>
      </c>
      <c r="E68" t="s">
        <v>478</v>
      </c>
      <c r="F68">
        <v>390657221</v>
      </c>
      <c r="G68" t="s">
        <v>479</v>
      </c>
      <c r="H68" t="s">
        <v>480</v>
      </c>
    </row>
    <row r="69" spans="1:8">
      <c r="A69" s="14">
        <v>43054.605636574073</v>
      </c>
      <c r="B69" t="s">
        <v>248</v>
      </c>
      <c r="C69">
        <v>2014</v>
      </c>
      <c r="D69" t="s">
        <v>5235</v>
      </c>
      <c r="E69" t="s">
        <v>816</v>
      </c>
      <c r="F69">
        <v>390680114704</v>
      </c>
      <c r="G69" t="s">
        <v>5236</v>
      </c>
    </row>
    <row r="70" spans="1:8">
      <c r="A70" s="14">
        <v>43054.605636574073</v>
      </c>
      <c r="B70" t="s">
        <v>248</v>
      </c>
      <c r="C70">
        <v>2015</v>
      </c>
      <c r="D70" t="s">
        <v>5088</v>
      </c>
      <c r="E70" t="s">
        <v>478</v>
      </c>
      <c r="F70">
        <v>390657221</v>
      </c>
      <c r="G70" t="s">
        <v>479</v>
      </c>
      <c r="H70" t="s">
        <v>480</v>
      </c>
    </row>
    <row r="71" spans="1:8">
      <c r="A71" s="14">
        <v>43054.605636574073</v>
      </c>
      <c r="B71" t="s">
        <v>248</v>
      </c>
      <c r="C71">
        <v>2016</v>
      </c>
      <c r="D71" t="s">
        <v>5088</v>
      </c>
      <c r="E71" t="s">
        <v>478</v>
      </c>
      <c r="F71">
        <v>390657221</v>
      </c>
      <c r="G71" t="s">
        <v>479</v>
      </c>
      <c r="H71" t="s">
        <v>480</v>
      </c>
    </row>
    <row r="72" spans="1:8">
      <c r="A72" s="14">
        <v>43054.605636574073</v>
      </c>
      <c r="B72" t="s">
        <v>254</v>
      </c>
      <c r="C72">
        <v>2013</v>
      </c>
      <c r="D72" t="s">
        <v>261</v>
      </c>
      <c r="E72" t="s">
        <v>481</v>
      </c>
      <c r="F72" t="s">
        <v>259</v>
      </c>
      <c r="G72" t="s">
        <v>260</v>
      </c>
      <c r="H72" t="s">
        <v>482</v>
      </c>
    </row>
    <row r="73" spans="1:8">
      <c r="A73" s="14">
        <v>43054.605636574073</v>
      </c>
      <c r="B73" t="s">
        <v>254</v>
      </c>
      <c r="C73">
        <v>2014</v>
      </c>
      <c r="D73" t="s">
        <v>261</v>
      </c>
      <c r="E73" t="s">
        <v>481</v>
      </c>
      <c r="F73" t="s">
        <v>259</v>
      </c>
      <c r="G73" t="s">
        <v>260</v>
      </c>
      <c r="H73" t="s">
        <v>482</v>
      </c>
    </row>
    <row r="74" spans="1:8">
      <c r="A74" s="14">
        <v>43054.605636574073</v>
      </c>
      <c r="B74" t="s">
        <v>254</v>
      </c>
      <c r="C74">
        <v>2015</v>
      </c>
      <c r="D74" t="s">
        <v>261</v>
      </c>
      <c r="E74" t="s">
        <v>481</v>
      </c>
      <c r="F74" t="s">
        <v>259</v>
      </c>
      <c r="G74" t="s">
        <v>260</v>
      </c>
      <c r="H74" t="s">
        <v>482</v>
      </c>
    </row>
    <row r="75" spans="1:8">
      <c r="A75" s="14">
        <v>43054.605636574073</v>
      </c>
      <c r="B75" t="s">
        <v>254</v>
      </c>
      <c r="C75">
        <v>2016</v>
      </c>
      <c r="D75" t="s">
        <v>261</v>
      </c>
      <c r="E75" t="s">
        <v>481</v>
      </c>
      <c r="F75" t="s">
        <v>259</v>
      </c>
      <c r="G75" t="s">
        <v>260</v>
      </c>
      <c r="H75" t="s">
        <v>482</v>
      </c>
    </row>
    <row r="76" spans="1:8">
      <c r="A76" s="14">
        <v>43054.605636574073</v>
      </c>
      <c r="B76" t="s">
        <v>263</v>
      </c>
      <c r="C76">
        <v>2013</v>
      </c>
      <c r="D76" t="s">
        <v>5237</v>
      </c>
      <c r="E76" t="s">
        <v>810</v>
      </c>
      <c r="F76">
        <v>37052663661</v>
      </c>
      <c r="G76" t="s">
        <v>5238</v>
      </c>
      <c r="H76" t="s">
        <v>5239</v>
      </c>
    </row>
    <row r="77" spans="1:8">
      <c r="A77" s="14">
        <v>43054.605636574073</v>
      </c>
      <c r="B77" t="s">
        <v>263</v>
      </c>
      <c r="C77">
        <v>2014</v>
      </c>
      <c r="D77" t="s">
        <v>484</v>
      </c>
      <c r="E77" t="s">
        <v>485</v>
      </c>
      <c r="F77">
        <v>37070664845</v>
      </c>
      <c r="G77" t="s">
        <v>486</v>
      </c>
      <c r="H77" t="s">
        <v>487</v>
      </c>
    </row>
    <row r="78" spans="1:8">
      <c r="A78" s="14">
        <v>43054.605636574073</v>
      </c>
      <c r="B78" t="s">
        <v>263</v>
      </c>
      <c r="C78">
        <v>2015</v>
      </c>
      <c r="D78" t="s">
        <v>916</v>
      </c>
      <c r="E78" t="s">
        <v>827</v>
      </c>
      <c r="F78">
        <v>37052662808</v>
      </c>
      <c r="G78" t="s">
        <v>5240</v>
      </c>
      <c r="H78" t="s">
        <v>5241</v>
      </c>
    </row>
    <row r="79" spans="1:8">
      <c r="A79" s="14">
        <v>43054.605636574073</v>
      </c>
      <c r="B79" t="s">
        <v>263</v>
      </c>
      <c r="C79">
        <v>2016</v>
      </c>
      <c r="D79" t="s">
        <v>5242</v>
      </c>
      <c r="E79" t="s">
        <v>5243</v>
      </c>
      <c r="F79">
        <v>37041524143</v>
      </c>
      <c r="G79" t="s">
        <v>5244</v>
      </c>
      <c r="H79" t="s">
        <v>5245</v>
      </c>
    </row>
    <row r="80" spans="1:8">
      <c r="A80" s="14">
        <v>43054.605636574073</v>
      </c>
      <c r="B80" t="s">
        <v>280</v>
      </c>
      <c r="C80">
        <v>2013</v>
      </c>
      <c r="D80" t="s">
        <v>5246</v>
      </c>
      <c r="E80" t="s">
        <v>491</v>
      </c>
      <c r="F80" t="s">
        <v>492</v>
      </c>
      <c r="G80" t="s">
        <v>493</v>
      </c>
      <c r="H80" t="s">
        <v>494</v>
      </c>
    </row>
    <row r="81" spans="1:8">
      <c r="A81" s="14">
        <v>43054.605636574073</v>
      </c>
      <c r="B81" t="s">
        <v>280</v>
      </c>
      <c r="C81">
        <v>2014</v>
      </c>
      <c r="D81" t="s">
        <v>5247</v>
      </c>
      <c r="E81" t="s">
        <v>823</v>
      </c>
      <c r="F81" t="s">
        <v>5248</v>
      </c>
      <c r="G81" t="s">
        <v>5249</v>
      </c>
      <c r="H81" t="s">
        <v>490</v>
      </c>
    </row>
    <row r="82" spans="1:8">
      <c r="A82" s="14">
        <v>43054.605636574073</v>
      </c>
      <c r="B82" t="s">
        <v>280</v>
      </c>
      <c r="C82">
        <v>2015</v>
      </c>
      <c r="D82" t="s">
        <v>5106</v>
      </c>
      <c r="E82" t="s">
        <v>488</v>
      </c>
      <c r="F82" t="s">
        <v>283</v>
      </c>
      <c r="G82" t="s">
        <v>489</v>
      </c>
      <c r="H82" t="s">
        <v>490</v>
      </c>
    </row>
    <row r="83" spans="1:8">
      <c r="A83" s="14">
        <v>43054.605636574073</v>
      </c>
      <c r="B83" t="s">
        <v>280</v>
      </c>
      <c r="C83">
        <v>2016</v>
      </c>
      <c r="D83" t="s">
        <v>5246</v>
      </c>
      <c r="E83" t="s">
        <v>491</v>
      </c>
      <c r="F83" t="s">
        <v>492</v>
      </c>
      <c r="G83" t="s">
        <v>493</v>
      </c>
      <c r="H83" t="s">
        <v>494</v>
      </c>
    </row>
    <row r="84" spans="1:8">
      <c r="A84" s="14">
        <v>43054.605636574073</v>
      </c>
      <c r="B84" t="s">
        <v>272</v>
      </c>
      <c r="C84">
        <v>2013</v>
      </c>
      <c r="D84" t="s">
        <v>631</v>
      </c>
      <c r="E84" t="s">
        <v>632</v>
      </c>
      <c r="F84" t="s">
        <v>633</v>
      </c>
      <c r="G84" t="s">
        <v>634</v>
      </c>
      <c r="H84" t="s">
        <v>635</v>
      </c>
    </row>
    <row r="85" spans="1:8">
      <c r="A85" s="14">
        <v>43054.605636574073</v>
      </c>
      <c r="B85" t="s">
        <v>272</v>
      </c>
      <c r="C85">
        <v>2014</v>
      </c>
      <c r="D85" t="s">
        <v>273</v>
      </c>
      <c r="E85" t="s">
        <v>762</v>
      </c>
      <c r="F85" t="s">
        <v>5250</v>
      </c>
      <c r="G85" t="s">
        <v>763</v>
      </c>
      <c r="H85" t="s">
        <v>5251</v>
      </c>
    </row>
    <row r="86" spans="1:8">
      <c r="A86" s="14">
        <v>43054.605636574073</v>
      </c>
      <c r="B86" t="s">
        <v>272</v>
      </c>
      <c r="C86">
        <v>2015</v>
      </c>
      <c r="D86" t="s">
        <v>5252</v>
      </c>
      <c r="E86" t="s">
        <v>882</v>
      </c>
      <c r="F86" t="s">
        <v>5253</v>
      </c>
      <c r="G86" t="s">
        <v>5254</v>
      </c>
      <c r="H86" t="s">
        <v>5255</v>
      </c>
    </row>
    <row r="87" spans="1:8">
      <c r="A87" s="14">
        <v>43054.605636574073</v>
      </c>
      <c r="B87" t="s">
        <v>272</v>
      </c>
      <c r="C87">
        <v>2016</v>
      </c>
      <c r="D87" t="s">
        <v>5256</v>
      </c>
      <c r="E87" t="s">
        <v>828</v>
      </c>
      <c r="F87" t="s">
        <v>5257</v>
      </c>
      <c r="G87" t="s">
        <v>5258</v>
      </c>
      <c r="H87" t="s">
        <v>5259</v>
      </c>
    </row>
    <row r="88" spans="1:8">
      <c r="A88" s="14">
        <v>43054.605636574073</v>
      </c>
      <c r="B88" t="s">
        <v>285</v>
      </c>
      <c r="C88">
        <v>2013</v>
      </c>
      <c r="D88" t="s">
        <v>5260</v>
      </c>
      <c r="E88" t="s">
        <v>818</v>
      </c>
      <c r="F88" t="s">
        <v>5261</v>
      </c>
      <c r="G88" t="s">
        <v>5262</v>
      </c>
      <c r="H88" t="s">
        <v>5263</v>
      </c>
    </row>
    <row r="89" spans="1:8">
      <c r="A89" s="14">
        <v>43054.605636574073</v>
      </c>
      <c r="B89" t="s">
        <v>285</v>
      </c>
      <c r="C89">
        <v>2014</v>
      </c>
      <c r="D89" t="s">
        <v>496</v>
      </c>
      <c r="E89" t="s">
        <v>497</v>
      </c>
      <c r="F89">
        <v>35621220619</v>
      </c>
      <c r="G89" t="s">
        <v>499</v>
      </c>
      <c r="H89" t="s">
        <v>500</v>
      </c>
    </row>
    <row r="90" spans="1:8">
      <c r="A90" s="14">
        <v>43054.605636574073</v>
      </c>
      <c r="B90" t="s">
        <v>285</v>
      </c>
      <c r="C90">
        <v>2015</v>
      </c>
      <c r="D90" t="s">
        <v>5260</v>
      </c>
      <c r="E90" t="s">
        <v>818</v>
      </c>
      <c r="F90">
        <v>35625697100</v>
      </c>
      <c r="G90" t="s">
        <v>5262</v>
      </c>
      <c r="H90" t="s">
        <v>5263</v>
      </c>
    </row>
    <row r="91" spans="1:8">
      <c r="A91" s="14">
        <v>43054.605636574073</v>
      </c>
      <c r="B91" t="s">
        <v>285</v>
      </c>
      <c r="C91">
        <v>2016</v>
      </c>
      <c r="D91" t="s">
        <v>496</v>
      </c>
      <c r="E91" t="s">
        <v>497</v>
      </c>
      <c r="F91">
        <v>35621220720</v>
      </c>
      <c r="G91" t="s">
        <v>499</v>
      </c>
      <c r="H91" t="s">
        <v>500</v>
      </c>
    </row>
    <row r="92" spans="1:8">
      <c r="A92" s="14">
        <v>43054.605636574073</v>
      </c>
      <c r="B92" t="s">
        <v>291</v>
      </c>
      <c r="C92">
        <v>2013</v>
      </c>
      <c r="D92" t="s">
        <v>502</v>
      </c>
      <c r="E92" t="s">
        <v>503</v>
      </c>
      <c r="F92" t="s">
        <v>504</v>
      </c>
      <c r="G92" t="s">
        <v>505</v>
      </c>
      <c r="H92" t="s">
        <v>506</v>
      </c>
    </row>
    <row r="93" spans="1:8">
      <c r="A93" s="14">
        <v>43054.605636574073</v>
      </c>
      <c r="B93" t="s">
        <v>291</v>
      </c>
      <c r="C93">
        <v>2014</v>
      </c>
      <c r="D93" t="s">
        <v>502</v>
      </c>
      <c r="E93" t="s">
        <v>503</v>
      </c>
      <c r="F93" t="s">
        <v>504</v>
      </c>
      <c r="G93" t="s">
        <v>505</v>
      </c>
      <c r="H93" t="s">
        <v>506</v>
      </c>
    </row>
    <row r="94" spans="1:8">
      <c r="A94" s="14">
        <v>43054.605636574073</v>
      </c>
      <c r="B94" t="s">
        <v>291</v>
      </c>
      <c r="C94">
        <v>2015</v>
      </c>
      <c r="D94" t="s">
        <v>502</v>
      </c>
      <c r="E94" t="s">
        <v>503</v>
      </c>
      <c r="F94" t="s">
        <v>504</v>
      </c>
      <c r="G94" t="s">
        <v>505</v>
      </c>
      <c r="H94" t="s">
        <v>506</v>
      </c>
    </row>
    <row r="95" spans="1:8">
      <c r="A95" s="14">
        <v>43054.605636574073</v>
      </c>
      <c r="B95" t="s">
        <v>291</v>
      </c>
      <c r="C95">
        <v>2016</v>
      </c>
      <c r="D95" t="s">
        <v>502</v>
      </c>
      <c r="E95" t="s">
        <v>503</v>
      </c>
      <c r="F95" t="s">
        <v>504</v>
      </c>
      <c r="G95" t="s">
        <v>505</v>
      </c>
      <c r="H95" t="s">
        <v>506</v>
      </c>
    </row>
    <row r="96" spans="1:8">
      <c r="A96" s="14">
        <v>43054.605636574073</v>
      </c>
      <c r="B96" t="s">
        <v>300</v>
      </c>
      <c r="C96">
        <v>2013</v>
      </c>
      <c r="D96" t="s">
        <v>5264</v>
      </c>
      <c r="E96" t="s">
        <v>819</v>
      </c>
      <c r="F96" t="s">
        <v>5265</v>
      </c>
      <c r="G96" t="s">
        <v>5266</v>
      </c>
      <c r="H96" t="s">
        <v>5267</v>
      </c>
    </row>
    <row r="97" spans="1:8">
      <c r="A97" s="14">
        <v>43054.605636574073</v>
      </c>
      <c r="B97" t="s">
        <v>300</v>
      </c>
      <c r="C97">
        <v>2014</v>
      </c>
      <c r="D97" t="s">
        <v>301</v>
      </c>
      <c r="E97" t="s">
        <v>507</v>
      </c>
      <c r="F97" t="s">
        <v>508</v>
      </c>
      <c r="G97" t="s">
        <v>509</v>
      </c>
      <c r="H97" t="s">
        <v>510</v>
      </c>
    </row>
    <row r="98" spans="1:8">
      <c r="A98" s="14">
        <v>43054.605636574073</v>
      </c>
      <c r="B98" t="s">
        <v>300</v>
      </c>
      <c r="C98">
        <v>2015</v>
      </c>
      <c r="D98" t="s">
        <v>5264</v>
      </c>
      <c r="E98" t="s">
        <v>819</v>
      </c>
      <c r="F98" t="s">
        <v>5265</v>
      </c>
      <c r="G98" t="s">
        <v>5266</v>
      </c>
      <c r="H98" t="s">
        <v>5268</v>
      </c>
    </row>
    <row r="99" spans="1:8">
      <c r="A99" s="14">
        <v>43054.605636574073</v>
      </c>
      <c r="B99" t="s">
        <v>300</v>
      </c>
      <c r="C99">
        <v>2016</v>
      </c>
      <c r="D99" t="s">
        <v>301</v>
      </c>
      <c r="E99" t="s">
        <v>507</v>
      </c>
      <c r="F99" t="s">
        <v>508</v>
      </c>
      <c r="G99" t="s">
        <v>509</v>
      </c>
      <c r="H99" t="s">
        <v>510</v>
      </c>
    </row>
    <row r="100" spans="1:8">
      <c r="A100" s="14">
        <v>43054.605636574073</v>
      </c>
      <c r="B100" t="s">
        <v>311</v>
      </c>
      <c r="C100">
        <v>2013</v>
      </c>
      <c r="D100" t="s">
        <v>5269</v>
      </c>
      <c r="E100" t="s">
        <v>883</v>
      </c>
      <c r="H100" t="s">
        <v>5270</v>
      </c>
    </row>
    <row r="101" spans="1:8">
      <c r="A101" s="14">
        <v>43054.605636574073</v>
      </c>
      <c r="B101" t="s">
        <v>311</v>
      </c>
      <c r="C101">
        <v>2014</v>
      </c>
      <c r="D101" t="s">
        <v>515</v>
      </c>
      <c r="E101" t="s">
        <v>516</v>
      </c>
      <c r="F101" t="s">
        <v>517</v>
      </c>
      <c r="G101" t="s">
        <v>518</v>
      </c>
      <c r="H101" t="s">
        <v>519</v>
      </c>
    </row>
    <row r="102" spans="1:8">
      <c r="A102" s="14">
        <v>43054.605636574073</v>
      </c>
      <c r="B102" t="s">
        <v>311</v>
      </c>
      <c r="C102">
        <v>2015</v>
      </c>
      <c r="D102" t="s">
        <v>5271</v>
      </c>
      <c r="E102" t="s">
        <v>5272</v>
      </c>
      <c r="H102" t="s">
        <v>5273</v>
      </c>
    </row>
    <row r="103" spans="1:8">
      <c r="A103" s="14">
        <v>43054.605636574073</v>
      </c>
      <c r="B103" t="s">
        <v>311</v>
      </c>
      <c r="C103">
        <v>2016</v>
      </c>
      <c r="D103" t="s">
        <v>511</v>
      </c>
      <c r="E103" t="s">
        <v>512</v>
      </c>
      <c r="F103" t="s">
        <v>513</v>
      </c>
      <c r="G103" t="s">
        <v>514</v>
      </c>
      <c r="H103" t="s">
        <v>5274</v>
      </c>
    </row>
    <row r="104" spans="1:8">
      <c r="A104" s="14">
        <v>43054.605636574073</v>
      </c>
      <c r="B104" t="s">
        <v>318</v>
      </c>
      <c r="C104">
        <v>2013</v>
      </c>
      <c r="D104" t="s">
        <v>520</v>
      </c>
      <c r="E104" t="s">
        <v>521</v>
      </c>
      <c r="F104" t="s">
        <v>522</v>
      </c>
      <c r="G104" t="s">
        <v>523</v>
      </c>
      <c r="H104" t="s">
        <v>524</v>
      </c>
    </row>
    <row r="105" spans="1:8">
      <c r="A105" s="14">
        <v>43054.605636574073</v>
      </c>
      <c r="B105" t="s">
        <v>318</v>
      </c>
      <c r="C105">
        <v>2014</v>
      </c>
      <c r="D105" t="s">
        <v>5275</v>
      </c>
      <c r="E105" t="s">
        <v>868</v>
      </c>
      <c r="F105" t="s">
        <v>5276</v>
      </c>
      <c r="G105" t="s">
        <v>5277</v>
      </c>
      <c r="H105" t="s">
        <v>5278</v>
      </c>
    </row>
    <row r="106" spans="1:8">
      <c r="A106" s="14">
        <v>43054.605636574073</v>
      </c>
      <c r="B106" t="s">
        <v>318</v>
      </c>
      <c r="C106">
        <v>2015</v>
      </c>
      <c r="D106" t="s">
        <v>5279</v>
      </c>
      <c r="E106" t="s">
        <v>864</v>
      </c>
      <c r="F106" t="s">
        <v>5280</v>
      </c>
      <c r="G106" t="s">
        <v>5281</v>
      </c>
      <c r="H106" t="s">
        <v>5282</v>
      </c>
    </row>
    <row r="107" spans="1:8">
      <c r="A107" s="14">
        <v>43054.605636574073</v>
      </c>
      <c r="B107" t="s">
        <v>318</v>
      </c>
      <c r="C107">
        <v>2016</v>
      </c>
      <c r="D107" t="s">
        <v>525</v>
      </c>
      <c r="E107" t="s">
        <v>526</v>
      </c>
      <c r="F107" t="s">
        <v>527</v>
      </c>
      <c r="G107" t="s">
        <v>324</v>
      </c>
      <c r="H107" t="s">
        <v>528</v>
      </c>
    </row>
    <row r="108" spans="1:8">
      <c r="A108" s="14">
        <v>43054.605636574073</v>
      </c>
      <c r="B108" t="s">
        <v>327</v>
      </c>
      <c r="C108">
        <v>2013</v>
      </c>
      <c r="D108" t="s">
        <v>529</v>
      </c>
      <c r="E108" t="s">
        <v>530</v>
      </c>
      <c r="F108" t="s">
        <v>531</v>
      </c>
      <c r="G108" t="s">
        <v>333</v>
      </c>
      <c r="H108" t="s">
        <v>532</v>
      </c>
    </row>
    <row r="109" spans="1:8">
      <c r="A109" s="14">
        <v>43054.605636574073</v>
      </c>
      <c r="B109" t="s">
        <v>327</v>
      </c>
      <c r="C109">
        <v>2014</v>
      </c>
      <c r="D109" t="s">
        <v>328</v>
      </c>
      <c r="E109" t="s">
        <v>785</v>
      </c>
      <c r="F109" t="s">
        <v>531</v>
      </c>
      <c r="G109" t="s">
        <v>333</v>
      </c>
      <c r="H109" t="s">
        <v>532</v>
      </c>
    </row>
    <row r="110" spans="1:8">
      <c r="A110" s="14">
        <v>43054.605636574073</v>
      </c>
      <c r="B110" t="s">
        <v>327</v>
      </c>
      <c r="C110">
        <v>2015</v>
      </c>
      <c r="D110" t="s">
        <v>5283</v>
      </c>
      <c r="E110" t="s">
        <v>876</v>
      </c>
      <c r="F110" t="s">
        <v>5284</v>
      </c>
      <c r="G110" t="s">
        <v>5285</v>
      </c>
      <c r="H110" t="s">
        <v>5286</v>
      </c>
    </row>
    <row r="111" spans="1:8">
      <c r="A111" s="14">
        <v>43054.605636574073</v>
      </c>
      <c r="B111" t="s">
        <v>327</v>
      </c>
      <c r="C111">
        <v>2016</v>
      </c>
      <c r="D111" t="s">
        <v>5287</v>
      </c>
      <c r="E111" t="s">
        <v>5288</v>
      </c>
      <c r="F111" t="s">
        <v>531</v>
      </c>
      <c r="G111" t="s">
        <v>5289</v>
      </c>
      <c r="H111" t="s">
        <v>532</v>
      </c>
    </row>
    <row r="112" spans="1:8">
      <c r="A112" s="14">
        <v>43054.605636574073</v>
      </c>
      <c r="B112" t="s">
        <v>336</v>
      </c>
      <c r="C112">
        <v>2013</v>
      </c>
      <c r="D112" t="s">
        <v>5290</v>
      </c>
      <c r="E112" t="s">
        <v>199</v>
      </c>
      <c r="F112" t="s">
        <v>5291</v>
      </c>
      <c r="G112" t="s">
        <v>5292</v>
      </c>
      <c r="H112" t="s">
        <v>5293</v>
      </c>
    </row>
    <row r="113" spans="1:8">
      <c r="A113" s="14">
        <v>43054.605636574073</v>
      </c>
      <c r="B113" t="s">
        <v>336</v>
      </c>
      <c r="C113">
        <v>2014</v>
      </c>
      <c r="D113" t="s">
        <v>5290</v>
      </c>
      <c r="E113" t="s">
        <v>199</v>
      </c>
      <c r="F113" t="s">
        <v>5291</v>
      </c>
      <c r="G113" t="s">
        <v>5292</v>
      </c>
      <c r="H113" t="s">
        <v>5293</v>
      </c>
    </row>
    <row r="114" spans="1:8">
      <c r="A114" s="14">
        <v>43054.605636574073</v>
      </c>
      <c r="B114" t="s">
        <v>336</v>
      </c>
      <c r="C114">
        <v>2015</v>
      </c>
      <c r="D114" t="s">
        <v>5290</v>
      </c>
      <c r="E114" t="s">
        <v>199</v>
      </c>
      <c r="F114" t="s">
        <v>5291</v>
      </c>
      <c r="G114" t="s">
        <v>5292</v>
      </c>
      <c r="H114" t="s">
        <v>5293</v>
      </c>
    </row>
    <row r="115" spans="1:8">
      <c r="A115" s="14">
        <v>43054.605636574073</v>
      </c>
      <c r="B115" t="s">
        <v>336</v>
      </c>
      <c r="C115">
        <v>2016</v>
      </c>
      <c r="D115" t="s">
        <v>5290</v>
      </c>
      <c r="E115" t="s">
        <v>199</v>
      </c>
      <c r="F115" t="s">
        <v>5294</v>
      </c>
      <c r="G115" t="s">
        <v>5292</v>
      </c>
      <c r="H115" t="s">
        <v>5293</v>
      </c>
    </row>
    <row r="116" spans="1:8">
      <c r="A116" s="14">
        <v>43054.605636574073</v>
      </c>
      <c r="B116" t="s">
        <v>349</v>
      </c>
      <c r="C116">
        <v>2013</v>
      </c>
      <c r="D116" t="s">
        <v>5295</v>
      </c>
      <c r="E116" t="s">
        <v>835</v>
      </c>
      <c r="F116" t="s">
        <v>5296</v>
      </c>
      <c r="G116" t="s">
        <v>5297</v>
      </c>
      <c r="H116" t="s">
        <v>5298</v>
      </c>
    </row>
    <row r="117" spans="1:8">
      <c r="A117" s="14">
        <v>43054.605636574073</v>
      </c>
      <c r="B117" t="s">
        <v>349</v>
      </c>
      <c r="C117">
        <v>2014</v>
      </c>
      <c r="D117" t="s">
        <v>356</v>
      </c>
      <c r="E117" t="s">
        <v>538</v>
      </c>
      <c r="F117" t="s">
        <v>537</v>
      </c>
      <c r="G117" t="s">
        <v>539</v>
      </c>
      <c r="H117" t="s">
        <v>540</v>
      </c>
    </row>
    <row r="118" spans="1:8">
      <c r="A118" s="14">
        <v>43054.605636574073</v>
      </c>
      <c r="B118" t="s">
        <v>349</v>
      </c>
      <c r="C118">
        <v>2015</v>
      </c>
      <c r="D118" t="s">
        <v>5299</v>
      </c>
      <c r="E118" t="s">
        <v>835</v>
      </c>
      <c r="F118" t="s">
        <v>5300</v>
      </c>
      <c r="G118" t="s">
        <v>5301</v>
      </c>
      <c r="H118" t="s">
        <v>5302</v>
      </c>
    </row>
    <row r="119" spans="1:8">
      <c r="A119" s="14">
        <v>43054.605636574073</v>
      </c>
      <c r="B119" t="s">
        <v>349</v>
      </c>
      <c r="C119">
        <v>2016</v>
      </c>
      <c r="D119" t="s">
        <v>5299</v>
      </c>
      <c r="E119" t="s">
        <v>835</v>
      </c>
      <c r="F119" t="s">
        <v>5300</v>
      </c>
      <c r="G119" t="s">
        <v>5301</v>
      </c>
      <c r="H119" t="s">
        <v>5302</v>
      </c>
    </row>
    <row r="120" spans="1:8">
      <c r="A120" s="14">
        <v>43054.605636574073</v>
      </c>
      <c r="B120" t="s">
        <v>359</v>
      </c>
      <c r="C120">
        <v>2013</v>
      </c>
      <c r="D120" t="s">
        <v>5303</v>
      </c>
      <c r="E120" t="s">
        <v>821</v>
      </c>
      <c r="F120" t="s">
        <v>5304</v>
      </c>
      <c r="G120" t="s">
        <v>5305</v>
      </c>
      <c r="H120" t="s">
        <v>5306</v>
      </c>
    </row>
    <row r="121" spans="1:8">
      <c r="A121" s="14">
        <v>43054.605636574073</v>
      </c>
      <c r="B121" t="s">
        <v>359</v>
      </c>
      <c r="C121">
        <v>2014</v>
      </c>
      <c r="D121" t="s">
        <v>5307</v>
      </c>
      <c r="E121" t="s">
        <v>541</v>
      </c>
    </row>
    <row r="122" spans="1:8">
      <c r="A122" s="14">
        <v>43054.605636574073</v>
      </c>
      <c r="B122" t="s">
        <v>359</v>
      </c>
      <c r="C122">
        <v>2015</v>
      </c>
      <c r="D122" t="s">
        <v>542</v>
      </c>
      <c r="E122" t="s">
        <v>419</v>
      </c>
      <c r="F122">
        <v>421259562505</v>
      </c>
      <c r="G122" t="s">
        <v>364</v>
      </c>
      <c r="H122" t="s">
        <v>543</v>
      </c>
    </row>
    <row r="123" spans="1:8">
      <c r="A123" s="14">
        <v>43054.605636574073</v>
      </c>
      <c r="B123" t="s">
        <v>359</v>
      </c>
      <c r="C123">
        <v>2016</v>
      </c>
      <c r="D123" t="s">
        <v>5307</v>
      </c>
      <c r="E123" t="s">
        <v>541</v>
      </c>
      <c r="H123" t="s">
        <v>5308</v>
      </c>
    </row>
    <row r="124" spans="1:8">
      <c r="A124" s="14">
        <v>43054.605636574073</v>
      </c>
      <c r="B124" t="s">
        <v>368</v>
      </c>
      <c r="C124">
        <v>2013</v>
      </c>
      <c r="D124" t="s">
        <v>369</v>
      </c>
      <c r="E124" t="s">
        <v>822</v>
      </c>
      <c r="G124" t="s">
        <v>5309</v>
      </c>
      <c r="H124" t="s">
        <v>544</v>
      </c>
    </row>
    <row r="125" spans="1:8">
      <c r="A125" s="14">
        <v>43054.605636574073</v>
      </c>
      <c r="B125" t="s">
        <v>368</v>
      </c>
      <c r="C125">
        <v>2014</v>
      </c>
      <c r="D125" t="s">
        <v>5310</v>
      </c>
      <c r="E125" t="s">
        <v>5311</v>
      </c>
      <c r="F125" t="s">
        <v>5312</v>
      </c>
      <c r="G125" t="s">
        <v>5313</v>
      </c>
      <c r="H125" t="s">
        <v>5314</v>
      </c>
    </row>
    <row r="126" spans="1:8">
      <c r="A126" s="14">
        <v>43054.605636574073</v>
      </c>
      <c r="B126" t="s">
        <v>368</v>
      </c>
      <c r="C126">
        <v>2015</v>
      </c>
      <c r="D126" t="s">
        <v>5310</v>
      </c>
      <c r="E126" t="s">
        <v>5311</v>
      </c>
      <c r="F126" t="s">
        <v>5312</v>
      </c>
      <c r="G126" t="s">
        <v>5313</v>
      </c>
      <c r="H126" t="s">
        <v>5314</v>
      </c>
    </row>
    <row r="127" spans="1:8">
      <c r="A127" s="14">
        <v>43054.605636574073</v>
      </c>
      <c r="B127" t="s">
        <v>368</v>
      </c>
      <c r="C127">
        <v>2016</v>
      </c>
      <c r="D127" t="s">
        <v>5315</v>
      </c>
      <c r="E127" t="s">
        <v>5316</v>
      </c>
      <c r="F127" t="s">
        <v>5317</v>
      </c>
      <c r="G127" t="s">
        <v>5318</v>
      </c>
      <c r="H127" t="s">
        <v>5319</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697"/>
  <sheetViews>
    <sheetView workbookViewId="0"/>
  </sheetViews>
  <sheetFormatPr defaultRowHeight="15"/>
  <sheetData>
    <row r="1" spans="1:5">
      <c r="A1">
        <v>4.2</v>
      </c>
      <c r="B1" t="s">
        <v>43</v>
      </c>
    </row>
    <row r="2" spans="1:5">
      <c r="A2" s="10" t="str">
        <f>HYPERLINK("#'Contents'!B43", "Back to Contents")</f>
        <v>Back to Contents</v>
      </c>
    </row>
    <row r="3" spans="1:5">
      <c r="A3" t="s">
        <v>108</v>
      </c>
      <c r="B3" t="s">
        <v>109</v>
      </c>
      <c r="C3" t="s">
        <v>1184</v>
      </c>
      <c r="D3" t="s">
        <v>110</v>
      </c>
      <c r="E3" t="s">
        <v>1185</v>
      </c>
    </row>
    <row r="4" spans="1:5">
      <c r="A4">
        <v>2013</v>
      </c>
      <c r="B4" s="14">
        <v>43054.606203703705</v>
      </c>
      <c r="D4" t="s">
        <v>117</v>
      </c>
      <c r="E4" t="s">
        <v>1186</v>
      </c>
    </row>
    <row r="5" spans="1:5">
      <c r="A5">
        <v>2013</v>
      </c>
      <c r="B5" s="14">
        <v>43054.606203703705</v>
      </c>
      <c r="D5" t="s">
        <v>126</v>
      </c>
    </row>
    <row r="6" spans="1:5">
      <c r="A6">
        <v>2013</v>
      </c>
      <c r="B6" s="14">
        <v>43054.606203703705</v>
      </c>
      <c r="D6" t="s">
        <v>134</v>
      </c>
    </row>
    <row r="7" spans="1:5">
      <c r="A7">
        <v>2013</v>
      </c>
      <c r="B7" s="14">
        <v>43054.606203703705</v>
      </c>
      <c r="D7" t="s">
        <v>155</v>
      </c>
      <c r="E7" t="s">
        <v>1187</v>
      </c>
    </row>
    <row r="8" spans="1:5">
      <c r="A8">
        <v>2013</v>
      </c>
      <c r="B8" s="14">
        <v>43054.606203703705</v>
      </c>
      <c r="D8" t="s">
        <v>192</v>
      </c>
      <c r="E8" t="s">
        <v>1188</v>
      </c>
    </row>
    <row r="9" spans="1:5">
      <c r="A9">
        <v>2013</v>
      </c>
      <c r="B9" s="14">
        <v>43054.606203703705</v>
      </c>
      <c r="D9" t="s">
        <v>199</v>
      </c>
    </row>
    <row r="10" spans="1:5">
      <c r="A10">
        <v>2013</v>
      </c>
      <c r="B10" s="14">
        <v>43054.606203703705</v>
      </c>
      <c r="D10" t="s">
        <v>380</v>
      </c>
    </row>
    <row r="11" spans="1:5">
      <c r="A11">
        <v>2013</v>
      </c>
      <c r="B11" s="14">
        <v>43054.606203703705</v>
      </c>
      <c r="D11" t="s">
        <v>248</v>
      </c>
    </row>
    <row r="12" spans="1:5">
      <c r="A12">
        <v>2013</v>
      </c>
      <c r="B12" s="14">
        <v>43054.606203703705</v>
      </c>
      <c r="D12" t="s">
        <v>263</v>
      </c>
      <c r="E12" t="s">
        <v>1189</v>
      </c>
    </row>
    <row r="13" spans="1:5">
      <c r="A13">
        <v>2013</v>
      </c>
      <c r="B13" s="14">
        <v>43054.606203703705</v>
      </c>
      <c r="D13" t="s">
        <v>272</v>
      </c>
    </row>
    <row r="14" spans="1:5">
      <c r="A14">
        <v>2013</v>
      </c>
      <c r="B14" s="14">
        <v>43054.606203703705</v>
      </c>
      <c r="D14" t="s">
        <v>285</v>
      </c>
      <c r="E14" t="s">
        <v>1190</v>
      </c>
    </row>
    <row r="15" spans="1:5">
      <c r="A15">
        <v>2013</v>
      </c>
      <c r="B15" s="14">
        <v>43054.606203703705</v>
      </c>
      <c r="D15" t="s">
        <v>291</v>
      </c>
    </row>
    <row r="16" spans="1:5">
      <c r="A16">
        <v>2013</v>
      </c>
      <c r="B16" s="14">
        <v>43054.606203703705</v>
      </c>
      <c r="D16" t="s">
        <v>311</v>
      </c>
      <c r="E16" t="s">
        <v>1191</v>
      </c>
    </row>
    <row r="17" spans="1:5">
      <c r="A17">
        <v>2013</v>
      </c>
      <c r="B17" s="14">
        <v>43054.606203703705</v>
      </c>
      <c r="D17" t="s">
        <v>327</v>
      </c>
      <c r="E17" t="s">
        <v>5528</v>
      </c>
    </row>
    <row r="18" spans="1:5">
      <c r="A18">
        <v>2013</v>
      </c>
      <c r="B18" s="14">
        <v>43054.606203703705</v>
      </c>
      <c r="D18" t="s">
        <v>368</v>
      </c>
      <c r="E18" t="s">
        <v>1383</v>
      </c>
    </row>
    <row r="19" spans="1:5">
      <c r="A19">
        <v>2013</v>
      </c>
      <c r="B19" s="14">
        <v>43054.606203703705</v>
      </c>
      <c r="C19" t="s">
        <v>1193</v>
      </c>
      <c r="D19" t="s">
        <v>117</v>
      </c>
      <c r="E19" t="s">
        <v>1194</v>
      </c>
    </row>
    <row r="20" spans="1:5">
      <c r="A20">
        <v>2013</v>
      </c>
      <c r="B20" s="14">
        <v>43054.606203703705</v>
      </c>
      <c r="C20" t="s">
        <v>1193</v>
      </c>
      <c r="D20" t="s">
        <v>126</v>
      </c>
      <c r="E20" t="s">
        <v>5529</v>
      </c>
    </row>
    <row r="21" spans="1:5">
      <c r="A21">
        <v>2013</v>
      </c>
      <c r="B21" s="14">
        <v>43054.606203703705</v>
      </c>
      <c r="C21" t="s">
        <v>1193</v>
      </c>
      <c r="D21" t="s">
        <v>134</v>
      </c>
      <c r="E21" t="s">
        <v>1195</v>
      </c>
    </row>
    <row r="22" spans="1:5">
      <c r="A22">
        <v>2013</v>
      </c>
      <c r="B22" s="14">
        <v>43054.606203703705</v>
      </c>
      <c r="C22" t="s">
        <v>1193</v>
      </c>
      <c r="D22" t="s">
        <v>147</v>
      </c>
      <c r="E22" t="s">
        <v>1196</v>
      </c>
    </row>
    <row r="23" spans="1:5">
      <c r="A23">
        <v>2013</v>
      </c>
      <c r="B23" s="14">
        <v>43054.606203703705</v>
      </c>
      <c r="C23" t="s">
        <v>1193</v>
      </c>
      <c r="D23" t="s">
        <v>155</v>
      </c>
      <c r="E23" t="s">
        <v>5530</v>
      </c>
    </row>
    <row r="24" spans="1:5">
      <c r="A24">
        <v>2013</v>
      </c>
      <c r="B24" s="14">
        <v>43054.606203703705</v>
      </c>
      <c r="C24" t="s">
        <v>1193</v>
      </c>
      <c r="D24" t="s">
        <v>162</v>
      </c>
      <c r="E24" t="s">
        <v>1299</v>
      </c>
    </row>
    <row r="25" spans="1:5">
      <c r="A25">
        <v>2013</v>
      </c>
      <c r="B25" s="14">
        <v>43054.606203703705</v>
      </c>
      <c r="C25" t="s">
        <v>1193</v>
      </c>
      <c r="D25" t="s">
        <v>172</v>
      </c>
      <c r="E25" t="s">
        <v>1199</v>
      </c>
    </row>
    <row r="26" spans="1:5">
      <c r="A26">
        <v>2013</v>
      </c>
      <c r="B26" s="14">
        <v>43054.606203703705</v>
      </c>
      <c r="C26" t="s">
        <v>1193</v>
      </c>
      <c r="D26" t="s">
        <v>180</v>
      </c>
      <c r="E26" t="s">
        <v>1200</v>
      </c>
    </row>
    <row r="27" spans="1:5">
      <c r="A27">
        <v>2013</v>
      </c>
      <c r="B27" s="14">
        <v>43054.606203703705</v>
      </c>
      <c r="C27" t="s">
        <v>1193</v>
      </c>
      <c r="D27" t="s">
        <v>192</v>
      </c>
      <c r="E27" t="s">
        <v>1201</v>
      </c>
    </row>
    <row r="28" spans="1:5">
      <c r="A28">
        <v>2013</v>
      </c>
      <c r="B28" s="14">
        <v>43054.606203703705</v>
      </c>
      <c r="C28" t="s">
        <v>1193</v>
      </c>
      <c r="D28" t="s">
        <v>199</v>
      </c>
      <c r="E28" t="s">
        <v>1202</v>
      </c>
    </row>
    <row r="29" spans="1:5">
      <c r="A29">
        <v>2013</v>
      </c>
      <c r="B29" s="14">
        <v>43054.606203703705</v>
      </c>
      <c r="C29" t="s">
        <v>1193</v>
      </c>
      <c r="D29" t="s">
        <v>205</v>
      </c>
      <c r="E29" t="s">
        <v>1203</v>
      </c>
    </row>
    <row r="30" spans="1:5">
      <c r="A30">
        <v>2013</v>
      </c>
      <c r="B30" s="14">
        <v>43054.606203703705</v>
      </c>
      <c r="C30" t="s">
        <v>1193</v>
      </c>
      <c r="D30" t="s">
        <v>380</v>
      </c>
      <c r="E30" t="s">
        <v>1204</v>
      </c>
    </row>
    <row r="31" spans="1:5">
      <c r="A31">
        <v>2013</v>
      </c>
      <c r="B31" s="14">
        <v>43054.606203703705</v>
      </c>
      <c r="C31" t="s">
        <v>1193</v>
      </c>
      <c r="D31" t="s">
        <v>215</v>
      </c>
      <c r="E31" t="s">
        <v>1205</v>
      </c>
    </row>
    <row r="32" spans="1:5">
      <c r="A32">
        <v>2013</v>
      </c>
      <c r="B32" s="14">
        <v>43054.606203703705</v>
      </c>
      <c r="C32" t="s">
        <v>1193</v>
      </c>
      <c r="D32" t="s">
        <v>223</v>
      </c>
      <c r="E32" t="s">
        <v>1206</v>
      </c>
    </row>
    <row r="33" spans="1:5">
      <c r="A33">
        <v>2013</v>
      </c>
      <c r="B33" s="14">
        <v>43054.606203703705</v>
      </c>
      <c r="C33" t="s">
        <v>1193</v>
      </c>
      <c r="D33" t="s">
        <v>232</v>
      </c>
      <c r="E33" t="s">
        <v>1207</v>
      </c>
    </row>
    <row r="34" spans="1:5">
      <c r="A34">
        <v>2013</v>
      </c>
      <c r="B34" s="14">
        <v>43054.606203703705</v>
      </c>
      <c r="C34" t="s">
        <v>1193</v>
      </c>
      <c r="D34" t="s">
        <v>239</v>
      </c>
      <c r="E34" t="s">
        <v>1208</v>
      </c>
    </row>
    <row r="35" spans="1:5">
      <c r="A35">
        <v>2013</v>
      </c>
      <c r="B35" s="14">
        <v>43054.606203703705</v>
      </c>
      <c r="C35" t="s">
        <v>1193</v>
      </c>
      <c r="D35" t="s">
        <v>248</v>
      </c>
      <c r="E35" t="s">
        <v>5531</v>
      </c>
    </row>
    <row r="36" spans="1:5">
      <c r="A36">
        <v>2013</v>
      </c>
      <c r="B36" s="14">
        <v>43054.606203703705</v>
      </c>
      <c r="C36" t="s">
        <v>1193</v>
      </c>
      <c r="D36" t="s">
        <v>254</v>
      </c>
      <c r="E36" t="s">
        <v>1209</v>
      </c>
    </row>
    <row r="37" spans="1:5">
      <c r="A37">
        <v>2013</v>
      </c>
      <c r="B37" s="14">
        <v>43054.606203703705</v>
      </c>
      <c r="C37" t="s">
        <v>1193</v>
      </c>
      <c r="D37" t="s">
        <v>263</v>
      </c>
      <c r="E37" t="s">
        <v>1210</v>
      </c>
    </row>
    <row r="38" spans="1:5">
      <c r="A38">
        <v>2013</v>
      </c>
      <c r="B38" s="14">
        <v>43054.606203703705</v>
      </c>
      <c r="C38" t="s">
        <v>1193</v>
      </c>
      <c r="D38" t="s">
        <v>280</v>
      </c>
      <c r="E38" t="s">
        <v>1211</v>
      </c>
    </row>
    <row r="39" spans="1:5">
      <c r="A39">
        <v>2013</v>
      </c>
      <c r="B39" s="14">
        <v>43054.606203703705</v>
      </c>
      <c r="C39" t="s">
        <v>1193</v>
      </c>
      <c r="D39" t="s">
        <v>272</v>
      </c>
      <c r="E39" t="s">
        <v>1212</v>
      </c>
    </row>
    <row r="40" spans="1:5">
      <c r="A40">
        <v>2013</v>
      </c>
      <c r="B40" s="14">
        <v>43054.606203703705</v>
      </c>
      <c r="C40" t="s">
        <v>1193</v>
      </c>
      <c r="D40" t="s">
        <v>285</v>
      </c>
      <c r="E40" t="s">
        <v>1213</v>
      </c>
    </row>
    <row r="41" spans="1:5">
      <c r="A41">
        <v>2013</v>
      </c>
      <c r="B41" s="14">
        <v>43054.606203703705</v>
      </c>
      <c r="C41" t="s">
        <v>1193</v>
      </c>
      <c r="D41" t="s">
        <v>291</v>
      </c>
      <c r="E41" t="s">
        <v>1214</v>
      </c>
    </row>
    <row r="42" spans="1:5">
      <c r="A42">
        <v>2013</v>
      </c>
      <c r="B42" s="14">
        <v>43054.606203703705</v>
      </c>
      <c r="C42" t="s">
        <v>1193</v>
      </c>
      <c r="D42" t="s">
        <v>300</v>
      </c>
      <c r="E42" t="s">
        <v>1215</v>
      </c>
    </row>
    <row r="43" spans="1:5">
      <c r="A43">
        <v>2013</v>
      </c>
      <c r="B43" s="14">
        <v>43054.606203703705</v>
      </c>
      <c r="C43" t="s">
        <v>1193</v>
      </c>
      <c r="D43" t="s">
        <v>311</v>
      </c>
      <c r="E43" t="s">
        <v>1216</v>
      </c>
    </row>
    <row r="44" spans="1:5">
      <c r="A44">
        <v>2013</v>
      </c>
      <c r="B44" s="14">
        <v>43054.606203703705</v>
      </c>
      <c r="C44" t="s">
        <v>1193</v>
      </c>
      <c r="D44" t="s">
        <v>318</v>
      </c>
      <c r="E44" t="s">
        <v>1217</v>
      </c>
    </row>
    <row r="45" spans="1:5">
      <c r="A45">
        <v>2013</v>
      </c>
      <c r="B45" s="14">
        <v>43054.606203703705</v>
      </c>
      <c r="C45" t="s">
        <v>1193</v>
      </c>
      <c r="D45" t="s">
        <v>327</v>
      </c>
      <c r="E45" t="s">
        <v>1218</v>
      </c>
    </row>
    <row r="46" spans="1:5">
      <c r="A46">
        <v>2013</v>
      </c>
      <c r="B46" s="14">
        <v>43054.606203703705</v>
      </c>
      <c r="C46" t="s">
        <v>1193</v>
      </c>
      <c r="D46" t="s">
        <v>336</v>
      </c>
      <c r="E46" t="s">
        <v>1219</v>
      </c>
    </row>
    <row r="47" spans="1:5">
      <c r="A47">
        <v>2013</v>
      </c>
      <c r="B47" s="14">
        <v>43054.606203703705</v>
      </c>
      <c r="C47" t="s">
        <v>1193</v>
      </c>
      <c r="D47" t="s">
        <v>349</v>
      </c>
      <c r="E47" t="s">
        <v>1220</v>
      </c>
    </row>
    <row r="48" spans="1:5">
      <c r="A48">
        <v>2013</v>
      </c>
      <c r="B48" s="14">
        <v>43054.606203703705</v>
      </c>
      <c r="C48" t="s">
        <v>1193</v>
      </c>
      <c r="D48" t="s">
        <v>359</v>
      </c>
      <c r="E48" t="s">
        <v>1221</v>
      </c>
    </row>
    <row r="49" spans="1:5">
      <c r="A49">
        <v>2013</v>
      </c>
      <c r="B49" s="14">
        <v>43054.606203703705</v>
      </c>
      <c r="C49" t="s">
        <v>1193</v>
      </c>
      <c r="D49" t="s">
        <v>368</v>
      </c>
      <c r="E49" t="s">
        <v>1222</v>
      </c>
    </row>
    <row r="50" spans="1:5">
      <c r="A50">
        <v>2013</v>
      </c>
      <c r="B50" s="14">
        <v>43054.606203703705</v>
      </c>
      <c r="C50" t="s">
        <v>1223</v>
      </c>
      <c r="D50" t="s">
        <v>117</v>
      </c>
      <c r="E50" t="s">
        <v>1194</v>
      </c>
    </row>
    <row r="51" spans="1:5">
      <c r="A51">
        <v>2013</v>
      </c>
      <c r="B51" s="14">
        <v>43054.606203703705</v>
      </c>
      <c r="C51" t="s">
        <v>1223</v>
      </c>
      <c r="D51" t="s">
        <v>126</v>
      </c>
      <c r="E51" t="s">
        <v>1224</v>
      </c>
    </row>
    <row r="52" spans="1:5">
      <c r="A52">
        <v>2013</v>
      </c>
      <c r="B52" s="14">
        <v>43054.606203703705</v>
      </c>
      <c r="C52" t="s">
        <v>1223</v>
      </c>
      <c r="D52" t="s">
        <v>134</v>
      </c>
      <c r="E52" t="s">
        <v>1195</v>
      </c>
    </row>
    <row r="53" spans="1:5">
      <c r="A53">
        <v>2013</v>
      </c>
      <c r="B53" s="14">
        <v>43054.606203703705</v>
      </c>
      <c r="C53" t="s">
        <v>1223</v>
      </c>
      <c r="D53" t="s">
        <v>147</v>
      </c>
      <c r="E53" t="s">
        <v>1225</v>
      </c>
    </row>
    <row r="54" spans="1:5">
      <c r="A54">
        <v>2013</v>
      </c>
      <c r="B54" s="14">
        <v>43054.606203703705</v>
      </c>
      <c r="C54" t="s">
        <v>1223</v>
      </c>
      <c r="D54" t="s">
        <v>155</v>
      </c>
      <c r="E54" t="s">
        <v>5530</v>
      </c>
    </row>
    <row r="55" spans="1:5">
      <c r="A55">
        <v>2013</v>
      </c>
      <c r="B55" s="14">
        <v>43054.606203703705</v>
      </c>
      <c r="C55" t="s">
        <v>1223</v>
      </c>
      <c r="D55" t="s">
        <v>162</v>
      </c>
      <c r="E55" t="s">
        <v>1339</v>
      </c>
    </row>
    <row r="56" spans="1:5">
      <c r="A56">
        <v>2013</v>
      </c>
      <c r="B56" s="14">
        <v>43054.606203703705</v>
      </c>
      <c r="C56" t="s">
        <v>1223</v>
      </c>
      <c r="D56" t="s">
        <v>172</v>
      </c>
      <c r="E56" t="s">
        <v>1227</v>
      </c>
    </row>
    <row r="57" spans="1:5">
      <c r="A57">
        <v>2013</v>
      </c>
      <c r="B57" s="14">
        <v>43054.606203703705</v>
      </c>
      <c r="C57" t="s">
        <v>1223</v>
      </c>
      <c r="D57" t="s">
        <v>180</v>
      </c>
      <c r="E57" t="s">
        <v>1228</v>
      </c>
    </row>
    <row r="58" spans="1:5">
      <c r="A58">
        <v>2013</v>
      </c>
      <c r="B58" s="14">
        <v>43054.606203703705</v>
      </c>
      <c r="C58" t="s">
        <v>1223</v>
      </c>
      <c r="D58" t="s">
        <v>192</v>
      </c>
      <c r="E58" t="s">
        <v>1229</v>
      </c>
    </row>
    <row r="59" spans="1:5">
      <c r="A59">
        <v>2013</v>
      </c>
      <c r="B59" s="14">
        <v>43054.606203703705</v>
      </c>
      <c r="C59" t="s">
        <v>1223</v>
      </c>
      <c r="D59" t="s">
        <v>199</v>
      </c>
      <c r="E59" t="s">
        <v>1230</v>
      </c>
    </row>
    <row r="60" spans="1:5">
      <c r="A60">
        <v>2013</v>
      </c>
      <c r="B60" s="14">
        <v>43054.606203703705</v>
      </c>
      <c r="C60" t="s">
        <v>1223</v>
      </c>
      <c r="D60" t="s">
        <v>205</v>
      </c>
      <c r="E60" t="s">
        <v>1231</v>
      </c>
    </row>
    <row r="61" spans="1:5">
      <c r="A61">
        <v>2013</v>
      </c>
      <c r="B61" s="14">
        <v>43054.606203703705</v>
      </c>
      <c r="C61" t="s">
        <v>1223</v>
      </c>
      <c r="D61" t="s">
        <v>380</v>
      </c>
      <c r="E61" t="s">
        <v>1232</v>
      </c>
    </row>
    <row r="62" spans="1:5">
      <c r="A62">
        <v>2013</v>
      </c>
      <c r="B62" s="14">
        <v>43054.606203703705</v>
      </c>
      <c r="C62" t="s">
        <v>1223</v>
      </c>
      <c r="D62" t="s">
        <v>215</v>
      </c>
      <c r="E62" t="s">
        <v>1205</v>
      </c>
    </row>
    <row r="63" spans="1:5">
      <c r="A63">
        <v>2013</v>
      </c>
      <c r="B63" s="14">
        <v>43054.606203703705</v>
      </c>
      <c r="C63" t="s">
        <v>1223</v>
      </c>
      <c r="D63" t="s">
        <v>223</v>
      </c>
      <c r="E63" t="s">
        <v>1233</v>
      </c>
    </row>
    <row r="64" spans="1:5">
      <c r="A64">
        <v>2013</v>
      </c>
      <c r="B64" s="14">
        <v>43054.606203703705</v>
      </c>
      <c r="C64" t="s">
        <v>1223</v>
      </c>
      <c r="D64" t="s">
        <v>232</v>
      </c>
      <c r="E64" t="s">
        <v>1207</v>
      </c>
    </row>
    <row r="65" spans="1:5">
      <c r="A65">
        <v>2013</v>
      </c>
      <c r="B65" s="14">
        <v>43054.606203703705</v>
      </c>
      <c r="C65" t="s">
        <v>1223</v>
      </c>
      <c r="D65" t="s">
        <v>239</v>
      </c>
      <c r="E65" t="s">
        <v>1234</v>
      </c>
    </row>
    <row r="66" spans="1:5">
      <c r="A66">
        <v>2013</v>
      </c>
      <c r="B66" s="14">
        <v>43054.606203703705</v>
      </c>
      <c r="C66" t="s">
        <v>1223</v>
      </c>
      <c r="D66" t="s">
        <v>248</v>
      </c>
      <c r="E66" t="s">
        <v>5531</v>
      </c>
    </row>
    <row r="67" spans="1:5">
      <c r="A67">
        <v>2013</v>
      </c>
      <c r="B67" s="14">
        <v>43054.606203703705</v>
      </c>
      <c r="C67" t="s">
        <v>1223</v>
      </c>
      <c r="D67" t="s">
        <v>254</v>
      </c>
      <c r="E67" t="s">
        <v>1209</v>
      </c>
    </row>
    <row r="68" spans="1:5">
      <c r="A68">
        <v>2013</v>
      </c>
      <c r="B68" s="14">
        <v>43054.606203703705</v>
      </c>
      <c r="C68" t="s">
        <v>1223</v>
      </c>
      <c r="D68" t="s">
        <v>263</v>
      </c>
      <c r="E68" t="s">
        <v>1235</v>
      </c>
    </row>
    <row r="69" spans="1:5">
      <c r="A69">
        <v>2013</v>
      </c>
      <c r="B69" s="14">
        <v>43054.606203703705</v>
      </c>
      <c r="C69" t="s">
        <v>1223</v>
      </c>
      <c r="D69" t="s">
        <v>280</v>
      </c>
      <c r="E69" t="s">
        <v>1211</v>
      </c>
    </row>
    <row r="70" spans="1:5">
      <c r="A70">
        <v>2013</v>
      </c>
      <c r="B70" s="14">
        <v>43054.606203703705</v>
      </c>
      <c r="C70" t="s">
        <v>1223</v>
      </c>
      <c r="D70" t="s">
        <v>272</v>
      </c>
      <c r="E70" t="s">
        <v>1236</v>
      </c>
    </row>
    <row r="71" spans="1:5">
      <c r="A71">
        <v>2013</v>
      </c>
      <c r="B71" s="14">
        <v>43054.606203703705</v>
      </c>
      <c r="C71" t="s">
        <v>1223</v>
      </c>
      <c r="D71" t="s">
        <v>285</v>
      </c>
      <c r="E71" t="s">
        <v>1213</v>
      </c>
    </row>
    <row r="72" spans="1:5">
      <c r="A72">
        <v>2013</v>
      </c>
      <c r="B72" s="14">
        <v>43054.606203703705</v>
      </c>
      <c r="C72" t="s">
        <v>1223</v>
      </c>
      <c r="D72" t="s">
        <v>291</v>
      </c>
      <c r="E72" t="s">
        <v>1237</v>
      </c>
    </row>
    <row r="73" spans="1:5">
      <c r="A73">
        <v>2013</v>
      </c>
      <c r="B73" s="14">
        <v>43054.606203703705</v>
      </c>
      <c r="C73" t="s">
        <v>1223</v>
      </c>
      <c r="D73" t="s">
        <v>300</v>
      </c>
      <c r="E73" t="s">
        <v>1238</v>
      </c>
    </row>
    <row r="74" spans="1:5">
      <c r="A74">
        <v>2013</v>
      </c>
      <c r="B74" s="14">
        <v>43054.606203703705</v>
      </c>
      <c r="C74" t="s">
        <v>1223</v>
      </c>
      <c r="D74" t="s">
        <v>311</v>
      </c>
      <c r="E74" t="s">
        <v>1216</v>
      </c>
    </row>
    <row r="75" spans="1:5">
      <c r="A75">
        <v>2013</v>
      </c>
      <c r="B75" s="14">
        <v>43054.606203703705</v>
      </c>
      <c r="C75" t="s">
        <v>1223</v>
      </c>
      <c r="D75" t="s">
        <v>318</v>
      </c>
      <c r="E75" t="s">
        <v>1239</v>
      </c>
    </row>
    <row r="76" spans="1:5">
      <c r="A76">
        <v>2013</v>
      </c>
      <c r="B76" s="14">
        <v>43054.606203703705</v>
      </c>
      <c r="C76" t="s">
        <v>1223</v>
      </c>
      <c r="D76" t="s">
        <v>327</v>
      </c>
      <c r="E76" t="s">
        <v>1240</v>
      </c>
    </row>
    <row r="77" spans="1:5">
      <c r="A77">
        <v>2013</v>
      </c>
      <c r="B77" s="14">
        <v>43054.606203703705</v>
      </c>
      <c r="C77" t="s">
        <v>1223</v>
      </c>
      <c r="D77" t="s">
        <v>336</v>
      </c>
      <c r="E77" t="s">
        <v>5532</v>
      </c>
    </row>
    <row r="78" spans="1:5">
      <c r="A78">
        <v>2013</v>
      </c>
      <c r="B78" s="14">
        <v>43054.606203703705</v>
      </c>
      <c r="C78" t="s">
        <v>1223</v>
      </c>
      <c r="D78" t="s">
        <v>349</v>
      </c>
      <c r="E78" t="s">
        <v>1220</v>
      </c>
    </row>
    <row r="79" spans="1:5">
      <c r="A79">
        <v>2013</v>
      </c>
      <c r="B79" s="14">
        <v>43054.606203703705</v>
      </c>
      <c r="C79" t="s">
        <v>1223</v>
      </c>
      <c r="D79" t="s">
        <v>359</v>
      </c>
      <c r="E79" t="s">
        <v>1241</v>
      </c>
    </row>
    <row r="80" spans="1:5">
      <c r="A80">
        <v>2013</v>
      </c>
      <c r="B80" s="14">
        <v>43054.606203703705</v>
      </c>
      <c r="C80" t="s">
        <v>1223</v>
      </c>
      <c r="D80" t="s">
        <v>368</v>
      </c>
      <c r="E80" t="s">
        <v>1242</v>
      </c>
    </row>
    <row r="81" spans="1:5">
      <c r="A81">
        <v>2013</v>
      </c>
      <c r="B81" s="14">
        <v>43054.606203703705</v>
      </c>
      <c r="C81" t="s">
        <v>1243</v>
      </c>
      <c r="D81" t="s">
        <v>117</v>
      </c>
      <c r="E81" t="s">
        <v>1194</v>
      </c>
    </row>
    <row r="82" spans="1:5">
      <c r="A82">
        <v>2013</v>
      </c>
      <c r="B82" s="14">
        <v>43054.606203703705</v>
      </c>
      <c r="C82" t="s">
        <v>1243</v>
      </c>
      <c r="D82" t="s">
        <v>126</v>
      </c>
      <c r="E82" t="s">
        <v>1244</v>
      </c>
    </row>
    <row r="83" spans="1:5">
      <c r="A83">
        <v>2013</v>
      </c>
      <c r="B83" s="14">
        <v>43054.606203703705</v>
      </c>
      <c r="C83" t="s">
        <v>1243</v>
      </c>
      <c r="D83" t="s">
        <v>134</v>
      </c>
      <c r="E83" t="s">
        <v>1245</v>
      </c>
    </row>
    <row r="84" spans="1:5">
      <c r="A84">
        <v>2013</v>
      </c>
      <c r="B84" s="14">
        <v>43054.606203703705</v>
      </c>
      <c r="C84" t="s">
        <v>1243</v>
      </c>
      <c r="D84" t="s">
        <v>147</v>
      </c>
      <c r="E84" t="s">
        <v>1246</v>
      </c>
    </row>
    <row r="85" spans="1:5">
      <c r="A85">
        <v>2013</v>
      </c>
      <c r="B85" s="14">
        <v>43054.606203703705</v>
      </c>
      <c r="C85" t="s">
        <v>1243</v>
      </c>
      <c r="D85" t="s">
        <v>155</v>
      </c>
      <c r="E85" t="s">
        <v>5533</v>
      </c>
    </row>
    <row r="86" spans="1:5">
      <c r="A86">
        <v>2013</v>
      </c>
      <c r="B86" s="14">
        <v>43054.606203703705</v>
      </c>
      <c r="C86" t="s">
        <v>1243</v>
      </c>
      <c r="D86" t="s">
        <v>162</v>
      </c>
      <c r="E86" t="s">
        <v>1345</v>
      </c>
    </row>
    <row r="87" spans="1:5">
      <c r="A87">
        <v>2013</v>
      </c>
      <c r="B87" s="14">
        <v>43054.606203703705</v>
      </c>
      <c r="C87" t="s">
        <v>1243</v>
      </c>
      <c r="D87" t="s">
        <v>172</v>
      </c>
      <c r="E87" t="s">
        <v>1249</v>
      </c>
    </row>
    <row r="88" spans="1:5">
      <c r="A88">
        <v>2013</v>
      </c>
      <c r="B88" s="14">
        <v>43054.606203703705</v>
      </c>
      <c r="C88" t="s">
        <v>1243</v>
      </c>
      <c r="D88" t="s">
        <v>180</v>
      </c>
      <c r="E88" t="s">
        <v>1250</v>
      </c>
    </row>
    <row r="89" spans="1:5">
      <c r="A89">
        <v>2013</v>
      </c>
      <c r="B89" s="14">
        <v>43054.606203703705</v>
      </c>
      <c r="C89" t="s">
        <v>1243</v>
      </c>
      <c r="D89" t="s">
        <v>192</v>
      </c>
      <c r="E89" t="s">
        <v>1251</v>
      </c>
    </row>
    <row r="90" spans="1:5">
      <c r="A90">
        <v>2013</v>
      </c>
      <c r="B90" s="14">
        <v>43054.606203703705</v>
      </c>
      <c r="C90" t="s">
        <v>1243</v>
      </c>
      <c r="D90" t="s">
        <v>199</v>
      </c>
      <c r="E90" t="s">
        <v>1252</v>
      </c>
    </row>
    <row r="91" spans="1:5">
      <c r="A91">
        <v>2013</v>
      </c>
      <c r="B91" s="14">
        <v>43054.606203703705</v>
      </c>
      <c r="C91" t="s">
        <v>1243</v>
      </c>
      <c r="D91" t="s">
        <v>205</v>
      </c>
      <c r="E91" t="s">
        <v>1253</v>
      </c>
    </row>
    <row r="92" spans="1:5">
      <c r="A92">
        <v>2013</v>
      </c>
      <c r="B92" s="14">
        <v>43054.606203703705</v>
      </c>
      <c r="C92" t="s">
        <v>1243</v>
      </c>
      <c r="D92" t="s">
        <v>380</v>
      </c>
      <c r="E92" t="s">
        <v>1254</v>
      </c>
    </row>
    <row r="93" spans="1:5">
      <c r="A93">
        <v>2013</v>
      </c>
      <c r="B93" s="14">
        <v>43054.606203703705</v>
      </c>
      <c r="C93" t="s">
        <v>1243</v>
      </c>
      <c r="D93" t="s">
        <v>215</v>
      </c>
      <c r="E93" t="s">
        <v>1205</v>
      </c>
    </row>
    <row r="94" spans="1:5">
      <c r="A94">
        <v>2013</v>
      </c>
      <c r="B94" s="14">
        <v>43054.606203703705</v>
      </c>
      <c r="C94" t="s">
        <v>1243</v>
      </c>
      <c r="D94" t="s">
        <v>223</v>
      </c>
      <c r="E94" t="s">
        <v>1255</v>
      </c>
    </row>
    <row r="95" spans="1:5">
      <c r="A95">
        <v>2013</v>
      </c>
      <c r="B95" s="14">
        <v>43054.606203703705</v>
      </c>
      <c r="C95" t="s">
        <v>1243</v>
      </c>
      <c r="D95" t="s">
        <v>232</v>
      </c>
      <c r="E95" t="s">
        <v>1256</v>
      </c>
    </row>
    <row r="96" spans="1:5">
      <c r="A96">
        <v>2013</v>
      </c>
      <c r="B96" s="14">
        <v>43054.606203703705</v>
      </c>
      <c r="C96" t="s">
        <v>1243</v>
      </c>
      <c r="D96" t="s">
        <v>239</v>
      </c>
      <c r="E96" t="s">
        <v>1257</v>
      </c>
    </row>
    <row r="97" spans="1:5">
      <c r="A97">
        <v>2013</v>
      </c>
      <c r="B97" s="14">
        <v>43054.606203703705</v>
      </c>
      <c r="C97" t="s">
        <v>1243</v>
      </c>
      <c r="D97" t="s">
        <v>248</v>
      </c>
      <c r="E97" t="s">
        <v>5534</v>
      </c>
    </row>
    <row r="98" spans="1:5">
      <c r="A98">
        <v>2013</v>
      </c>
      <c r="B98" s="14">
        <v>43054.606203703705</v>
      </c>
      <c r="C98" t="s">
        <v>1243</v>
      </c>
      <c r="D98" t="s">
        <v>254</v>
      </c>
      <c r="E98" t="s">
        <v>1258</v>
      </c>
    </row>
    <row r="99" spans="1:5">
      <c r="A99">
        <v>2013</v>
      </c>
      <c r="B99" s="14">
        <v>43054.606203703705</v>
      </c>
      <c r="C99" t="s">
        <v>1243</v>
      </c>
      <c r="D99" t="s">
        <v>263</v>
      </c>
      <c r="E99" t="s">
        <v>1259</v>
      </c>
    </row>
    <row r="100" spans="1:5">
      <c r="A100">
        <v>2013</v>
      </c>
      <c r="B100" s="14">
        <v>43054.606203703705</v>
      </c>
      <c r="C100" t="s">
        <v>1243</v>
      </c>
      <c r="D100" t="s">
        <v>280</v>
      </c>
      <c r="E100" t="s">
        <v>1260</v>
      </c>
    </row>
    <row r="101" spans="1:5">
      <c r="A101">
        <v>2013</v>
      </c>
      <c r="B101" s="14">
        <v>43054.606203703705</v>
      </c>
      <c r="C101" t="s">
        <v>1243</v>
      </c>
      <c r="D101" t="s">
        <v>272</v>
      </c>
      <c r="E101" t="s">
        <v>1261</v>
      </c>
    </row>
    <row r="102" spans="1:5">
      <c r="A102">
        <v>2013</v>
      </c>
      <c r="B102" s="14">
        <v>43054.606203703705</v>
      </c>
      <c r="C102" t="s">
        <v>1243</v>
      </c>
      <c r="D102" t="s">
        <v>285</v>
      </c>
      <c r="E102" t="s">
        <v>1262</v>
      </c>
    </row>
    <row r="103" spans="1:5">
      <c r="A103">
        <v>2013</v>
      </c>
      <c r="B103" s="14">
        <v>43054.606203703705</v>
      </c>
      <c r="C103" t="s">
        <v>1243</v>
      </c>
      <c r="D103" t="s">
        <v>291</v>
      </c>
      <c r="E103" t="s">
        <v>5535</v>
      </c>
    </row>
    <row r="104" spans="1:5">
      <c r="A104">
        <v>2013</v>
      </c>
      <c r="B104" s="14">
        <v>43054.606203703705</v>
      </c>
      <c r="C104" t="s">
        <v>1243</v>
      </c>
      <c r="D104" t="s">
        <v>300</v>
      </c>
      <c r="E104" t="s">
        <v>1263</v>
      </c>
    </row>
    <row r="105" spans="1:5">
      <c r="A105">
        <v>2013</v>
      </c>
      <c r="B105" s="14">
        <v>43054.606203703705</v>
      </c>
      <c r="C105" t="s">
        <v>1243</v>
      </c>
      <c r="D105" t="s">
        <v>311</v>
      </c>
      <c r="E105" t="s">
        <v>1264</v>
      </c>
    </row>
    <row r="106" spans="1:5">
      <c r="A106">
        <v>2013</v>
      </c>
      <c r="B106" s="14">
        <v>43054.606203703705</v>
      </c>
      <c r="C106" t="s">
        <v>1243</v>
      </c>
      <c r="D106" t="s">
        <v>318</v>
      </c>
      <c r="E106" t="s">
        <v>1265</v>
      </c>
    </row>
    <row r="107" spans="1:5">
      <c r="A107">
        <v>2013</v>
      </c>
      <c r="B107" s="14">
        <v>43054.606203703705</v>
      </c>
      <c r="C107" t="s">
        <v>1243</v>
      </c>
      <c r="D107" t="s">
        <v>327</v>
      </c>
      <c r="E107" t="s">
        <v>5536</v>
      </c>
    </row>
    <row r="108" spans="1:5">
      <c r="A108">
        <v>2013</v>
      </c>
      <c r="B108" s="14">
        <v>43054.606203703705</v>
      </c>
      <c r="C108" t="s">
        <v>1243</v>
      </c>
      <c r="D108" t="s">
        <v>336</v>
      </c>
      <c r="E108" t="s">
        <v>1266</v>
      </c>
    </row>
    <row r="109" spans="1:5">
      <c r="A109">
        <v>2013</v>
      </c>
      <c r="B109" s="14">
        <v>43054.606203703705</v>
      </c>
      <c r="C109" t="s">
        <v>1243</v>
      </c>
      <c r="D109" t="s">
        <v>349</v>
      </c>
      <c r="E109" t="s">
        <v>1267</v>
      </c>
    </row>
    <row r="110" spans="1:5">
      <c r="A110">
        <v>2013</v>
      </c>
      <c r="B110" s="14">
        <v>43054.606203703705</v>
      </c>
      <c r="C110" t="s">
        <v>1243</v>
      </c>
      <c r="D110" t="s">
        <v>359</v>
      </c>
      <c r="E110" t="s">
        <v>1268</v>
      </c>
    </row>
    <row r="111" spans="1:5">
      <c r="A111">
        <v>2013</v>
      </c>
      <c r="B111" s="14">
        <v>43054.606203703705</v>
      </c>
      <c r="C111" t="s">
        <v>1243</v>
      </c>
      <c r="D111" t="s">
        <v>368</v>
      </c>
      <c r="E111" t="s">
        <v>1269</v>
      </c>
    </row>
    <row r="112" spans="1:5">
      <c r="A112">
        <v>2013</v>
      </c>
      <c r="B112" s="14">
        <v>43054.606203703705</v>
      </c>
      <c r="C112" t="s">
        <v>1270</v>
      </c>
      <c r="D112" t="s">
        <v>117</v>
      </c>
      <c r="E112" t="s">
        <v>1271</v>
      </c>
    </row>
    <row r="113" spans="1:5">
      <c r="A113">
        <v>2013</v>
      </c>
      <c r="B113" s="14">
        <v>43054.606203703705</v>
      </c>
      <c r="C113" t="s">
        <v>1270</v>
      </c>
      <c r="D113" t="s">
        <v>126</v>
      </c>
      <c r="E113" t="s">
        <v>1272</v>
      </c>
    </row>
    <row r="114" spans="1:5">
      <c r="A114">
        <v>2013</v>
      </c>
      <c r="B114" s="14">
        <v>43054.606203703705</v>
      </c>
      <c r="C114" t="s">
        <v>1270</v>
      </c>
      <c r="D114" t="s">
        <v>134</v>
      </c>
      <c r="E114" t="s">
        <v>1273</v>
      </c>
    </row>
    <row r="115" spans="1:5">
      <c r="A115">
        <v>2013</v>
      </c>
      <c r="B115" s="14">
        <v>43054.606203703705</v>
      </c>
      <c r="C115" t="s">
        <v>1270</v>
      </c>
      <c r="D115" t="s">
        <v>147</v>
      </c>
      <c r="E115" t="s">
        <v>1274</v>
      </c>
    </row>
    <row r="116" spans="1:5">
      <c r="A116">
        <v>2013</v>
      </c>
      <c r="B116" s="14">
        <v>43054.606203703705</v>
      </c>
      <c r="C116" t="s">
        <v>1270</v>
      </c>
      <c r="D116" t="s">
        <v>155</v>
      </c>
      <c r="E116" t="s">
        <v>5537</v>
      </c>
    </row>
    <row r="117" spans="1:5">
      <c r="A117">
        <v>2013</v>
      </c>
      <c r="B117" s="14">
        <v>43054.606203703705</v>
      </c>
      <c r="C117" t="s">
        <v>1270</v>
      </c>
      <c r="D117" t="s">
        <v>162</v>
      </c>
      <c r="E117" t="s">
        <v>1351</v>
      </c>
    </row>
    <row r="118" spans="1:5">
      <c r="A118">
        <v>2013</v>
      </c>
      <c r="B118" s="14">
        <v>43054.606203703705</v>
      </c>
      <c r="C118" t="s">
        <v>1270</v>
      </c>
      <c r="D118" t="s">
        <v>172</v>
      </c>
      <c r="E118" t="s">
        <v>1276</v>
      </c>
    </row>
    <row r="119" spans="1:5">
      <c r="A119">
        <v>2013</v>
      </c>
      <c r="B119" s="14">
        <v>43054.606203703705</v>
      </c>
      <c r="C119" t="s">
        <v>1270</v>
      </c>
      <c r="D119" t="s">
        <v>180</v>
      </c>
      <c r="E119" t="s">
        <v>1277</v>
      </c>
    </row>
    <row r="120" spans="1:5">
      <c r="A120">
        <v>2013</v>
      </c>
      <c r="B120" s="14">
        <v>43054.606203703705</v>
      </c>
      <c r="C120" t="s">
        <v>1270</v>
      </c>
      <c r="D120" t="s">
        <v>192</v>
      </c>
      <c r="E120" t="s">
        <v>1278</v>
      </c>
    </row>
    <row r="121" spans="1:5">
      <c r="A121">
        <v>2013</v>
      </c>
      <c r="B121" s="14">
        <v>43054.606203703705</v>
      </c>
      <c r="C121" t="s">
        <v>1270</v>
      </c>
      <c r="D121" t="s">
        <v>199</v>
      </c>
      <c r="E121" t="s">
        <v>1279</v>
      </c>
    </row>
    <row r="122" spans="1:5">
      <c r="A122">
        <v>2013</v>
      </c>
      <c r="B122" s="14">
        <v>43054.606203703705</v>
      </c>
      <c r="C122" t="s">
        <v>1270</v>
      </c>
      <c r="D122" t="s">
        <v>205</v>
      </c>
      <c r="E122" t="s">
        <v>1280</v>
      </c>
    </row>
    <row r="123" spans="1:5">
      <c r="A123">
        <v>2013</v>
      </c>
      <c r="B123" s="14">
        <v>43054.606203703705</v>
      </c>
      <c r="C123" t="s">
        <v>1270</v>
      </c>
      <c r="D123" t="s">
        <v>380</v>
      </c>
      <c r="E123" t="s">
        <v>1281</v>
      </c>
    </row>
    <row r="124" spans="1:5">
      <c r="A124">
        <v>2013</v>
      </c>
      <c r="B124" s="14">
        <v>43054.606203703705</v>
      </c>
      <c r="C124" t="s">
        <v>1270</v>
      </c>
      <c r="D124" t="s">
        <v>215</v>
      </c>
      <c r="E124" t="s">
        <v>1282</v>
      </c>
    </row>
    <row r="125" spans="1:5">
      <c r="A125">
        <v>2013</v>
      </c>
      <c r="B125" s="14">
        <v>43054.606203703705</v>
      </c>
      <c r="C125" t="s">
        <v>1270</v>
      </c>
      <c r="D125" t="s">
        <v>223</v>
      </c>
      <c r="E125" t="s">
        <v>5538</v>
      </c>
    </row>
    <row r="126" spans="1:5">
      <c r="A126">
        <v>2013</v>
      </c>
      <c r="B126" s="14">
        <v>43054.606203703705</v>
      </c>
      <c r="C126" t="s">
        <v>1270</v>
      </c>
      <c r="D126" t="s">
        <v>232</v>
      </c>
      <c r="E126" t="s">
        <v>1283</v>
      </c>
    </row>
    <row r="127" spans="1:5">
      <c r="A127">
        <v>2013</v>
      </c>
      <c r="B127" s="14">
        <v>43054.606203703705</v>
      </c>
      <c r="C127" t="s">
        <v>1270</v>
      </c>
      <c r="D127" t="s">
        <v>239</v>
      </c>
      <c r="E127" t="s">
        <v>1284</v>
      </c>
    </row>
    <row r="128" spans="1:5">
      <c r="A128">
        <v>2013</v>
      </c>
      <c r="B128" s="14">
        <v>43054.606203703705</v>
      </c>
      <c r="C128" t="s">
        <v>1270</v>
      </c>
      <c r="D128" t="s">
        <v>248</v>
      </c>
      <c r="E128" t="s">
        <v>5539</v>
      </c>
    </row>
    <row r="129" spans="1:5">
      <c r="A129">
        <v>2013</v>
      </c>
      <c r="B129" s="14">
        <v>43054.606203703705</v>
      </c>
      <c r="C129" t="s">
        <v>1270</v>
      </c>
      <c r="D129" t="s">
        <v>254</v>
      </c>
      <c r="E129" t="s">
        <v>1285</v>
      </c>
    </row>
    <row r="130" spans="1:5">
      <c r="A130">
        <v>2013</v>
      </c>
      <c r="B130" s="14">
        <v>43054.606203703705</v>
      </c>
      <c r="C130" t="s">
        <v>1270</v>
      </c>
      <c r="D130" t="s">
        <v>263</v>
      </c>
      <c r="E130" t="s">
        <v>1235</v>
      </c>
    </row>
    <row r="131" spans="1:5">
      <c r="A131">
        <v>2013</v>
      </c>
      <c r="B131" s="14">
        <v>43054.606203703705</v>
      </c>
      <c r="C131" t="s">
        <v>1270</v>
      </c>
      <c r="D131" t="s">
        <v>280</v>
      </c>
      <c r="E131" t="s">
        <v>1286</v>
      </c>
    </row>
    <row r="132" spans="1:5">
      <c r="A132">
        <v>2013</v>
      </c>
      <c r="B132" s="14">
        <v>43054.606203703705</v>
      </c>
      <c r="C132" t="s">
        <v>1270</v>
      </c>
      <c r="D132" t="s">
        <v>272</v>
      </c>
      <c r="E132" t="s">
        <v>1287</v>
      </c>
    </row>
    <row r="133" spans="1:5">
      <c r="A133">
        <v>2013</v>
      </c>
      <c r="B133" s="14">
        <v>43054.606203703705</v>
      </c>
      <c r="C133" t="s">
        <v>1270</v>
      </c>
      <c r="D133" t="s">
        <v>285</v>
      </c>
      <c r="E133" t="s">
        <v>1288</v>
      </c>
    </row>
    <row r="134" spans="1:5">
      <c r="A134">
        <v>2013</v>
      </c>
      <c r="B134" s="14">
        <v>43054.606203703705</v>
      </c>
      <c r="C134" t="s">
        <v>1270</v>
      </c>
      <c r="D134" t="s">
        <v>291</v>
      </c>
      <c r="E134" t="s">
        <v>1289</v>
      </c>
    </row>
    <row r="135" spans="1:5">
      <c r="A135">
        <v>2013</v>
      </c>
      <c r="B135" s="14">
        <v>43054.606203703705</v>
      </c>
      <c r="C135" t="s">
        <v>1270</v>
      </c>
      <c r="D135" t="s">
        <v>300</v>
      </c>
      <c r="E135" t="s">
        <v>1290</v>
      </c>
    </row>
    <row r="136" spans="1:5">
      <c r="A136">
        <v>2013</v>
      </c>
      <c r="B136" s="14">
        <v>43054.606203703705</v>
      </c>
      <c r="C136" t="s">
        <v>1270</v>
      </c>
      <c r="D136" t="s">
        <v>311</v>
      </c>
      <c r="E136" t="s">
        <v>1291</v>
      </c>
    </row>
    <row r="137" spans="1:5">
      <c r="A137">
        <v>2013</v>
      </c>
      <c r="B137" s="14">
        <v>43054.606203703705</v>
      </c>
      <c r="C137" t="s">
        <v>1270</v>
      </c>
      <c r="D137" t="s">
        <v>318</v>
      </c>
      <c r="E137" t="s">
        <v>1292</v>
      </c>
    </row>
    <row r="138" spans="1:5">
      <c r="A138">
        <v>2013</v>
      </c>
      <c r="B138" s="14">
        <v>43054.606203703705</v>
      </c>
      <c r="C138" t="s">
        <v>1270</v>
      </c>
      <c r="D138" t="s">
        <v>327</v>
      </c>
      <c r="E138" t="s">
        <v>1293</v>
      </c>
    </row>
    <row r="139" spans="1:5">
      <c r="A139">
        <v>2013</v>
      </c>
      <c r="B139" s="14">
        <v>43054.606203703705</v>
      </c>
      <c r="C139" t="s">
        <v>1270</v>
      </c>
      <c r="D139" t="s">
        <v>336</v>
      </c>
      <c r="E139" t="s">
        <v>1294</v>
      </c>
    </row>
    <row r="140" spans="1:5">
      <c r="A140">
        <v>2013</v>
      </c>
      <c r="B140" s="14">
        <v>43054.606203703705</v>
      </c>
      <c r="C140" t="s">
        <v>1270</v>
      </c>
      <c r="D140" t="s">
        <v>349</v>
      </c>
      <c r="E140" t="s">
        <v>1295</v>
      </c>
    </row>
    <row r="141" spans="1:5">
      <c r="A141">
        <v>2013</v>
      </c>
      <c r="B141" s="14">
        <v>43054.606203703705</v>
      </c>
      <c r="C141" t="s">
        <v>1270</v>
      </c>
      <c r="D141" t="s">
        <v>359</v>
      </c>
      <c r="E141" t="s">
        <v>1296</v>
      </c>
    </row>
    <row r="142" spans="1:5">
      <c r="A142">
        <v>2013</v>
      </c>
      <c r="B142" s="14">
        <v>43054.606203703705</v>
      </c>
      <c r="C142" t="s">
        <v>1270</v>
      </c>
      <c r="D142" t="s">
        <v>368</v>
      </c>
      <c r="E142" t="s">
        <v>1297</v>
      </c>
    </row>
    <row r="143" spans="1:5">
      <c r="A143">
        <v>2013</v>
      </c>
      <c r="B143" s="14">
        <v>43054.606203703705</v>
      </c>
      <c r="C143" t="s">
        <v>1298</v>
      </c>
      <c r="D143" t="s">
        <v>117</v>
      </c>
      <c r="E143" t="s">
        <v>1299</v>
      </c>
    </row>
    <row r="144" spans="1:5">
      <c r="A144">
        <v>2013</v>
      </c>
      <c r="B144" s="14">
        <v>43054.606203703705</v>
      </c>
      <c r="C144" t="s">
        <v>1298</v>
      </c>
      <c r="D144" t="s">
        <v>126</v>
      </c>
      <c r="E144" t="s">
        <v>1300</v>
      </c>
    </row>
    <row r="145" spans="1:5">
      <c r="A145">
        <v>2013</v>
      </c>
      <c r="B145" s="14">
        <v>43054.606203703705</v>
      </c>
      <c r="C145" t="s">
        <v>1298</v>
      </c>
      <c r="D145" t="s">
        <v>134</v>
      </c>
      <c r="E145" t="s">
        <v>300</v>
      </c>
    </row>
    <row r="146" spans="1:5">
      <c r="A146">
        <v>2013</v>
      </c>
      <c r="B146" s="14">
        <v>43054.606203703705</v>
      </c>
      <c r="C146" t="s">
        <v>1298</v>
      </c>
      <c r="D146" t="s">
        <v>147</v>
      </c>
      <c r="E146" t="s">
        <v>1301</v>
      </c>
    </row>
    <row r="147" spans="1:5">
      <c r="A147">
        <v>2013</v>
      </c>
      <c r="B147" s="14">
        <v>43054.606203703705</v>
      </c>
      <c r="C147" t="s">
        <v>1298</v>
      </c>
      <c r="D147" t="s">
        <v>155</v>
      </c>
      <c r="E147" t="s">
        <v>1302</v>
      </c>
    </row>
    <row r="148" spans="1:5">
      <c r="A148">
        <v>2013</v>
      </c>
      <c r="B148" s="14">
        <v>43054.606203703705</v>
      </c>
      <c r="C148" t="s">
        <v>1298</v>
      </c>
      <c r="D148" t="s">
        <v>162</v>
      </c>
      <c r="E148" t="s">
        <v>1360</v>
      </c>
    </row>
    <row r="149" spans="1:5">
      <c r="A149">
        <v>2013</v>
      </c>
      <c r="B149" s="14">
        <v>43054.606203703705</v>
      </c>
      <c r="C149" t="s">
        <v>1298</v>
      </c>
      <c r="D149" t="s">
        <v>172</v>
      </c>
      <c r="E149" t="s">
        <v>1304</v>
      </c>
    </row>
    <row r="150" spans="1:5">
      <c r="A150">
        <v>2013</v>
      </c>
      <c r="B150" s="14">
        <v>43054.606203703705</v>
      </c>
      <c r="C150" t="s">
        <v>1298</v>
      </c>
      <c r="D150" t="s">
        <v>180</v>
      </c>
      <c r="E150" t="s">
        <v>1305</v>
      </c>
    </row>
    <row r="151" spans="1:5">
      <c r="A151">
        <v>2013</v>
      </c>
      <c r="B151" s="14">
        <v>43054.606203703705</v>
      </c>
      <c r="C151" t="s">
        <v>1298</v>
      </c>
      <c r="D151" t="s">
        <v>192</v>
      </c>
      <c r="E151" t="s">
        <v>1306</v>
      </c>
    </row>
    <row r="152" spans="1:5">
      <c r="A152">
        <v>2013</v>
      </c>
      <c r="B152" s="14">
        <v>43054.606203703705</v>
      </c>
      <c r="C152" t="s">
        <v>1298</v>
      </c>
      <c r="D152" t="s">
        <v>199</v>
      </c>
      <c r="E152" t="s">
        <v>1307</v>
      </c>
    </row>
    <row r="153" spans="1:5">
      <c r="A153">
        <v>2013</v>
      </c>
      <c r="B153" s="14">
        <v>43054.606203703705</v>
      </c>
      <c r="C153" t="s">
        <v>1298</v>
      </c>
      <c r="D153" t="s">
        <v>205</v>
      </c>
      <c r="E153" t="s">
        <v>1308</v>
      </c>
    </row>
    <row r="154" spans="1:5">
      <c r="A154">
        <v>2013</v>
      </c>
      <c r="B154" s="14">
        <v>43054.606203703705</v>
      </c>
      <c r="C154" t="s">
        <v>1298</v>
      </c>
      <c r="D154" t="s">
        <v>380</v>
      </c>
      <c r="E154" t="s">
        <v>1309</v>
      </c>
    </row>
    <row r="155" spans="1:5">
      <c r="A155">
        <v>2013</v>
      </c>
      <c r="B155" s="14">
        <v>43054.606203703705</v>
      </c>
      <c r="C155" t="s">
        <v>1298</v>
      </c>
      <c r="D155" t="s">
        <v>215</v>
      </c>
      <c r="E155" t="s">
        <v>1310</v>
      </c>
    </row>
    <row r="156" spans="1:5">
      <c r="A156">
        <v>2013</v>
      </c>
      <c r="B156" s="14">
        <v>43054.606203703705</v>
      </c>
      <c r="C156" t="s">
        <v>1298</v>
      </c>
      <c r="D156" t="s">
        <v>223</v>
      </c>
      <c r="E156" t="s">
        <v>1299</v>
      </c>
    </row>
    <row r="157" spans="1:5">
      <c r="A157">
        <v>2013</v>
      </c>
      <c r="B157" s="14">
        <v>43054.606203703705</v>
      </c>
      <c r="C157" t="s">
        <v>1298</v>
      </c>
      <c r="D157" t="s">
        <v>232</v>
      </c>
      <c r="E157" t="s">
        <v>1311</v>
      </c>
    </row>
    <row r="158" spans="1:5">
      <c r="A158">
        <v>2013</v>
      </c>
      <c r="B158" s="14">
        <v>43054.606203703705</v>
      </c>
      <c r="C158" t="s">
        <v>1298</v>
      </c>
      <c r="D158" t="s">
        <v>239</v>
      </c>
      <c r="E158" t="s">
        <v>1312</v>
      </c>
    </row>
    <row r="159" spans="1:5">
      <c r="A159">
        <v>2013</v>
      </c>
      <c r="B159" s="14">
        <v>43054.606203703705</v>
      </c>
      <c r="C159" t="s">
        <v>1298</v>
      </c>
      <c r="D159" t="s">
        <v>248</v>
      </c>
      <c r="E159" t="s">
        <v>5540</v>
      </c>
    </row>
    <row r="160" spans="1:5">
      <c r="A160">
        <v>2013</v>
      </c>
      <c r="B160" s="14">
        <v>43054.606203703705</v>
      </c>
      <c r="C160" t="s">
        <v>1298</v>
      </c>
      <c r="D160" t="s">
        <v>254</v>
      </c>
      <c r="E160" t="s">
        <v>1313</v>
      </c>
    </row>
    <row r="161" spans="1:5">
      <c r="A161">
        <v>2013</v>
      </c>
      <c r="B161" s="14">
        <v>43054.606203703705</v>
      </c>
      <c r="C161" t="s">
        <v>1298</v>
      </c>
      <c r="D161" t="s">
        <v>263</v>
      </c>
      <c r="E161" t="s">
        <v>1314</v>
      </c>
    </row>
    <row r="162" spans="1:5">
      <c r="A162">
        <v>2013</v>
      </c>
      <c r="B162" s="14">
        <v>43054.606203703705</v>
      </c>
      <c r="C162" t="s">
        <v>1298</v>
      </c>
      <c r="D162" t="s">
        <v>280</v>
      </c>
      <c r="E162" t="s">
        <v>1315</v>
      </c>
    </row>
    <row r="163" spans="1:5">
      <c r="A163">
        <v>2013</v>
      </c>
      <c r="B163" s="14">
        <v>43054.606203703705</v>
      </c>
      <c r="C163" t="s">
        <v>1298</v>
      </c>
      <c r="D163" t="s">
        <v>272</v>
      </c>
      <c r="E163" t="s">
        <v>1316</v>
      </c>
    </row>
    <row r="164" spans="1:5">
      <c r="A164">
        <v>2013</v>
      </c>
      <c r="B164" s="14">
        <v>43054.606203703705</v>
      </c>
      <c r="C164" t="s">
        <v>1298</v>
      </c>
      <c r="D164" t="s">
        <v>285</v>
      </c>
      <c r="E164" t="s">
        <v>1317</v>
      </c>
    </row>
    <row r="165" spans="1:5">
      <c r="A165">
        <v>2013</v>
      </c>
      <c r="B165" s="14">
        <v>43054.606203703705</v>
      </c>
      <c r="C165" t="s">
        <v>1298</v>
      </c>
      <c r="D165" t="s">
        <v>291</v>
      </c>
      <c r="E165" t="s">
        <v>1318</v>
      </c>
    </row>
    <row r="166" spans="1:5">
      <c r="A166">
        <v>2013</v>
      </c>
      <c r="B166" s="14">
        <v>43054.606203703705</v>
      </c>
      <c r="C166" t="s">
        <v>1298</v>
      </c>
      <c r="D166" t="s">
        <v>300</v>
      </c>
      <c r="E166" t="s">
        <v>1319</v>
      </c>
    </row>
    <row r="167" spans="1:5">
      <c r="A167">
        <v>2013</v>
      </c>
      <c r="B167" s="14">
        <v>43054.606203703705</v>
      </c>
      <c r="C167" t="s">
        <v>1298</v>
      </c>
      <c r="D167" t="s">
        <v>311</v>
      </c>
      <c r="E167" t="s">
        <v>1320</v>
      </c>
    </row>
    <row r="168" spans="1:5">
      <c r="A168">
        <v>2013</v>
      </c>
      <c r="B168" s="14">
        <v>43054.606203703705</v>
      </c>
      <c r="C168" t="s">
        <v>1298</v>
      </c>
      <c r="D168" t="s">
        <v>318</v>
      </c>
      <c r="E168" t="s">
        <v>1321</v>
      </c>
    </row>
    <row r="169" spans="1:5">
      <c r="A169">
        <v>2013</v>
      </c>
      <c r="B169" s="14">
        <v>43054.606203703705</v>
      </c>
      <c r="C169" t="s">
        <v>1298</v>
      </c>
      <c r="D169" t="s">
        <v>327</v>
      </c>
      <c r="E169" t="s">
        <v>1322</v>
      </c>
    </row>
    <row r="170" spans="1:5">
      <c r="A170">
        <v>2013</v>
      </c>
      <c r="B170" s="14">
        <v>43054.606203703705</v>
      </c>
      <c r="C170" t="s">
        <v>1298</v>
      </c>
      <c r="D170" t="s">
        <v>336</v>
      </c>
      <c r="E170" t="s">
        <v>1299</v>
      </c>
    </row>
    <row r="171" spans="1:5">
      <c r="A171">
        <v>2013</v>
      </c>
      <c r="B171" s="14">
        <v>43054.606203703705</v>
      </c>
      <c r="C171" t="s">
        <v>1298</v>
      </c>
      <c r="D171" t="s">
        <v>349</v>
      </c>
      <c r="E171" t="s">
        <v>1299</v>
      </c>
    </row>
    <row r="172" spans="1:5">
      <c r="A172">
        <v>2013</v>
      </c>
      <c r="B172" s="14">
        <v>43054.606203703705</v>
      </c>
      <c r="C172" t="s">
        <v>1298</v>
      </c>
      <c r="D172" t="s">
        <v>359</v>
      </c>
      <c r="E172" t="s">
        <v>1323</v>
      </c>
    </row>
    <row r="173" spans="1:5">
      <c r="A173">
        <v>2013</v>
      </c>
      <c r="B173" s="14">
        <v>43054.606203703705</v>
      </c>
      <c r="C173" t="s">
        <v>1298</v>
      </c>
      <c r="D173" t="s">
        <v>368</v>
      </c>
      <c r="E173" t="s">
        <v>1324</v>
      </c>
    </row>
    <row r="174" spans="1:5">
      <c r="A174">
        <v>2014</v>
      </c>
      <c r="B174" s="14">
        <v>43054.606203703705</v>
      </c>
      <c r="D174" t="s">
        <v>117</v>
      </c>
      <c r="E174" t="s">
        <v>1186</v>
      </c>
    </row>
    <row r="175" spans="1:5">
      <c r="A175">
        <v>2014</v>
      </c>
      <c r="B175" s="14">
        <v>43054.606203703705</v>
      </c>
      <c r="D175" t="s">
        <v>126</v>
      </c>
    </row>
    <row r="176" spans="1:5">
      <c r="A176">
        <v>2014</v>
      </c>
      <c r="B176" s="14">
        <v>43054.606203703705</v>
      </c>
      <c r="D176" t="s">
        <v>134</v>
      </c>
    </row>
    <row r="177" spans="1:5">
      <c r="A177">
        <v>2014</v>
      </c>
      <c r="B177" s="14">
        <v>43054.606203703705</v>
      </c>
      <c r="D177" t="s">
        <v>155</v>
      </c>
      <c r="E177" t="s">
        <v>1187</v>
      </c>
    </row>
    <row r="178" spans="1:5">
      <c r="A178">
        <v>2014</v>
      </c>
      <c r="B178" s="14">
        <v>43054.606203703705</v>
      </c>
      <c r="D178" t="s">
        <v>180</v>
      </c>
      <c r="E178" t="s">
        <v>1325</v>
      </c>
    </row>
    <row r="179" spans="1:5">
      <c r="A179">
        <v>2014</v>
      </c>
      <c r="B179" s="14">
        <v>43054.606203703705</v>
      </c>
      <c r="D179" t="s">
        <v>192</v>
      </c>
      <c r="E179" t="s">
        <v>1326</v>
      </c>
    </row>
    <row r="180" spans="1:5">
      <c r="A180">
        <v>2014</v>
      </c>
      <c r="B180" s="14">
        <v>43054.606203703705</v>
      </c>
      <c r="D180" t="s">
        <v>199</v>
      </c>
    </row>
    <row r="181" spans="1:5">
      <c r="A181">
        <v>2014</v>
      </c>
      <c r="B181" s="14">
        <v>43054.606203703705</v>
      </c>
      <c r="D181" t="s">
        <v>205</v>
      </c>
    </row>
    <row r="182" spans="1:5">
      <c r="A182">
        <v>2014</v>
      </c>
      <c r="B182" s="14">
        <v>43054.606203703705</v>
      </c>
      <c r="D182" t="s">
        <v>380</v>
      </c>
    </row>
    <row r="183" spans="1:5">
      <c r="A183">
        <v>2014</v>
      </c>
      <c r="B183" s="14">
        <v>43054.606203703705</v>
      </c>
      <c r="D183" t="s">
        <v>215</v>
      </c>
      <c r="E183" t="s">
        <v>1327</v>
      </c>
    </row>
    <row r="184" spans="1:5">
      <c r="A184">
        <v>2014</v>
      </c>
      <c r="B184" s="14">
        <v>43054.606203703705</v>
      </c>
      <c r="D184" t="s">
        <v>248</v>
      </c>
      <c r="E184" t="s">
        <v>5541</v>
      </c>
    </row>
    <row r="185" spans="1:5">
      <c r="A185">
        <v>2014</v>
      </c>
      <c r="B185" s="14">
        <v>43054.606203703705</v>
      </c>
      <c r="D185" t="s">
        <v>263</v>
      </c>
      <c r="E185" t="s">
        <v>1189</v>
      </c>
    </row>
    <row r="186" spans="1:5">
      <c r="A186">
        <v>2014</v>
      </c>
      <c r="B186" s="14">
        <v>43054.606203703705</v>
      </c>
      <c r="D186" t="s">
        <v>272</v>
      </c>
    </row>
    <row r="187" spans="1:5">
      <c r="A187">
        <v>2014</v>
      </c>
      <c r="B187" s="14">
        <v>43054.606203703705</v>
      </c>
      <c r="D187" t="s">
        <v>285</v>
      </c>
      <c r="E187" t="s">
        <v>1328</v>
      </c>
    </row>
    <row r="188" spans="1:5">
      <c r="A188">
        <v>2014</v>
      </c>
      <c r="B188" s="14">
        <v>43054.606203703705</v>
      </c>
      <c r="D188" t="s">
        <v>291</v>
      </c>
    </row>
    <row r="189" spans="1:5">
      <c r="A189">
        <v>2014</v>
      </c>
      <c r="B189" s="14">
        <v>43054.606203703705</v>
      </c>
      <c r="D189" t="s">
        <v>311</v>
      </c>
      <c r="E189" t="s">
        <v>1329</v>
      </c>
    </row>
    <row r="190" spans="1:5">
      <c r="A190">
        <v>2014</v>
      </c>
      <c r="B190" s="14">
        <v>43054.606203703705</v>
      </c>
      <c r="D190" t="s">
        <v>327</v>
      </c>
      <c r="E190" t="s">
        <v>1330</v>
      </c>
    </row>
    <row r="191" spans="1:5">
      <c r="A191">
        <v>2014</v>
      </c>
      <c r="B191" s="14">
        <v>43054.606203703705</v>
      </c>
      <c r="D191" t="s">
        <v>359</v>
      </c>
    </row>
    <row r="192" spans="1:5">
      <c r="A192">
        <v>2014</v>
      </c>
      <c r="B192" s="14">
        <v>43054.606203703705</v>
      </c>
      <c r="D192" t="s">
        <v>368</v>
      </c>
      <c r="E192" t="s">
        <v>1389</v>
      </c>
    </row>
    <row r="193" spans="1:5">
      <c r="A193">
        <v>2014</v>
      </c>
      <c r="B193" s="14">
        <v>43054.606203703705</v>
      </c>
      <c r="C193" t="s">
        <v>1193</v>
      </c>
      <c r="D193" t="s">
        <v>117</v>
      </c>
      <c r="E193" t="s">
        <v>1332</v>
      </c>
    </row>
    <row r="194" spans="1:5">
      <c r="A194">
        <v>2014</v>
      </c>
      <c r="B194" s="14">
        <v>43054.606203703705</v>
      </c>
      <c r="C194" t="s">
        <v>1193</v>
      </c>
      <c r="D194" t="s">
        <v>126</v>
      </c>
      <c r="E194" t="s">
        <v>5529</v>
      </c>
    </row>
    <row r="195" spans="1:5">
      <c r="A195">
        <v>2014</v>
      </c>
      <c r="B195" s="14">
        <v>43054.606203703705</v>
      </c>
      <c r="C195" t="s">
        <v>1193</v>
      </c>
      <c r="D195" t="s">
        <v>134</v>
      </c>
      <c r="E195" t="s">
        <v>1195</v>
      </c>
    </row>
    <row r="196" spans="1:5">
      <c r="A196">
        <v>2014</v>
      </c>
      <c r="B196" s="14">
        <v>43054.606203703705</v>
      </c>
      <c r="C196" t="s">
        <v>1193</v>
      </c>
      <c r="D196" t="s">
        <v>147</v>
      </c>
      <c r="E196" t="s">
        <v>1196</v>
      </c>
    </row>
    <row r="197" spans="1:5">
      <c r="A197">
        <v>2014</v>
      </c>
      <c r="B197" s="14">
        <v>43054.606203703705</v>
      </c>
      <c r="C197" t="s">
        <v>1193</v>
      </c>
      <c r="D197" t="s">
        <v>155</v>
      </c>
      <c r="E197" t="s">
        <v>5530</v>
      </c>
    </row>
    <row r="198" spans="1:5">
      <c r="A198">
        <v>2014</v>
      </c>
      <c r="B198" s="14">
        <v>43054.606203703705</v>
      </c>
      <c r="C198" t="s">
        <v>1193</v>
      </c>
      <c r="D198" t="s">
        <v>162</v>
      </c>
      <c r="E198" t="s">
        <v>1333</v>
      </c>
    </row>
    <row r="199" spans="1:5">
      <c r="A199">
        <v>2014</v>
      </c>
      <c r="B199" s="14">
        <v>43054.606203703705</v>
      </c>
      <c r="C199" t="s">
        <v>1193</v>
      </c>
      <c r="D199" t="s">
        <v>172</v>
      </c>
      <c r="E199" t="s">
        <v>1334</v>
      </c>
    </row>
    <row r="200" spans="1:5">
      <c r="A200">
        <v>2014</v>
      </c>
      <c r="B200" s="14">
        <v>43054.606203703705</v>
      </c>
      <c r="C200" t="s">
        <v>1193</v>
      </c>
      <c r="D200" t="s">
        <v>180</v>
      </c>
      <c r="E200" t="s">
        <v>1335</v>
      </c>
    </row>
    <row r="201" spans="1:5">
      <c r="A201">
        <v>2014</v>
      </c>
      <c r="B201" s="14">
        <v>43054.606203703705</v>
      </c>
      <c r="C201" t="s">
        <v>1193</v>
      </c>
      <c r="D201" t="s">
        <v>192</v>
      </c>
      <c r="E201" t="s">
        <v>1201</v>
      </c>
    </row>
    <row r="202" spans="1:5">
      <c r="A202">
        <v>2014</v>
      </c>
      <c r="B202" s="14">
        <v>43054.606203703705</v>
      </c>
      <c r="C202" t="s">
        <v>1193</v>
      </c>
      <c r="D202" t="s">
        <v>199</v>
      </c>
      <c r="E202" t="s">
        <v>1202</v>
      </c>
    </row>
    <row r="203" spans="1:5">
      <c r="A203">
        <v>2014</v>
      </c>
      <c r="B203" s="14">
        <v>43054.606203703705</v>
      </c>
      <c r="C203" t="s">
        <v>1193</v>
      </c>
      <c r="D203" t="s">
        <v>205</v>
      </c>
      <c r="E203" t="s">
        <v>1336</v>
      </c>
    </row>
    <row r="204" spans="1:5">
      <c r="A204">
        <v>2014</v>
      </c>
      <c r="B204" s="14">
        <v>43054.606203703705</v>
      </c>
      <c r="C204" t="s">
        <v>1193</v>
      </c>
      <c r="D204" t="s">
        <v>380</v>
      </c>
      <c r="E204" t="s">
        <v>1337</v>
      </c>
    </row>
    <row r="205" spans="1:5">
      <c r="A205">
        <v>2014</v>
      </c>
      <c r="B205" s="14">
        <v>43054.606203703705</v>
      </c>
      <c r="C205" t="s">
        <v>1193</v>
      </c>
      <c r="D205" t="s">
        <v>215</v>
      </c>
      <c r="E205" t="s">
        <v>1205</v>
      </c>
    </row>
    <row r="206" spans="1:5">
      <c r="A206">
        <v>2014</v>
      </c>
      <c r="B206" s="14">
        <v>43054.606203703705</v>
      </c>
      <c r="C206" t="s">
        <v>1193</v>
      </c>
      <c r="D206" t="s">
        <v>223</v>
      </c>
      <c r="E206" t="s">
        <v>1206</v>
      </c>
    </row>
    <row r="207" spans="1:5">
      <c r="A207">
        <v>2014</v>
      </c>
      <c r="B207" s="14">
        <v>43054.606203703705</v>
      </c>
      <c r="C207" t="s">
        <v>1193</v>
      </c>
      <c r="D207" t="s">
        <v>232</v>
      </c>
      <c r="E207" t="s">
        <v>1207</v>
      </c>
    </row>
    <row r="208" spans="1:5">
      <c r="A208">
        <v>2014</v>
      </c>
      <c r="B208" s="14">
        <v>43054.606203703705</v>
      </c>
      <c r="C208" t="s">
        <v>1193</v>
      </c>
      <c r="D208" t="s">
        <v>239</v>
      </c>
      <c r="E208" t="s">
        <v>1208</v>
      </c>
    </row>
    <row r="209" spans="1:5">
      <c r="A209">
        <v>2014</v>
      </c>
      <c r="B209" s="14">
        <v>43054.606203703705</v>
      </c>
      <c r="C209" t="s">
        <v>1193</v>
      </c>
      <c r="D209" t="s">
        <v>248</v>
      </c>
      <c r="E209" t="s">
        <v>5531</v>
      </c>
    </row>
    <row r="210" spans="1:5">
      <c r="A210">
        <v>2014</v>
      </c>
      <c r="B210" s="14">
        <v>43054.606203703705</v>
      </c>
      <c r="C210" t="s">
        <v>1193</v>
      </c>
      <c r="D210" t="s">
        <v>254</v>
      </c>
      <c r="E210" t="s">
        <v>1209</v>
      </c>
    </row>
    <row r="211" spans="1:5">
      <c r="A211">
        <v>2014</v>
      </c>
      <c r="B211" s="14">
        <v>43054.606203703705</v>
      </c>
      <c r="C211" t="s">
        <v>1193</v>
      </c>
      <c r="D211" t="s">
        <v>263</v>
      </c>
      <c r="E211" t="s">
        <v>1210</v>
      </c>
    </row>
    <row r="212" spans="1:5">
      <c r="A212">
        <v>2014</v>
      </c>
      <c r="B212" s="14">
        <v>43054.606203703705</v>
      </c>
      <c r="C212" t="s">
        <v>1193</v>
      </c>
      <c r="D212" t="s">
        <v>280</v>
      </c>
      <c r="E212" t="s">
        <v>1211</v>
      </c>
    </row>
    <row r="213" spans="1:5">
      <c r="A213">
        <v>2014</v>
      </c>
      <c r="B213" s="14">
        <v>43054.606203703705</v>
      </c>
      <c r="C213" t="s">
        <v>1193</v>
      </c>
      <c r="D213" t="s">
        <v>272</v>
      </c>
      <c r="E213" t="s">
        <v>1212</v>
      </c>
    </row>
    <row r="214" spans="1:5">
      <c r="A214">
        <v>2014</v>
      </c>
      <c r="B214" s="14">
        <v>43054.606203703705</v>
      </c>
      <c r="C214" t="s">
        <v>1193</v>
      </c>
      <c r="D214" t="s">
        <v>285</v>
      </c>
      <c r="E214" t="s">
        <v>1213</v>
      </c>
    </row>
    <row r="215" spans="1:5">
      <c r="A215">
        <v>2014</v>
      </c>
      <c r="B215" s="14">
        <v>43054.606203703705</v>
      </c>
      <c r="C215" t="s">
        <v>1193</v>
      </c>
      <c r="D215" t="s">
        <v>291</v>
      </c>
      <c r="E215" t="s">
        <v>1214</v>
      </c>
    </row>
    <row r="216" spans="1:5">
      <c r="A216">
        <v>2014</v>
      </c>
      <c r="B216" s="14">
        <v>43054.606203703705</v>
      </c>
      <c r="C216" t="s">
        <v>1193</v>
      </c>
      <c r="D216" t="s">
        <v>300</v>
      </c>
      <c r="E216" t="s">
        <v>1215</v>
      </c>
    </row>
    <row r="217" spans="1:5">
      <c r="A217">
        <v>2014</v>
      </c>
      <c r="B217" s="14">
        <v>43054.606203703705</v>
      </c>
      <c r="C217" t="s">
        <v>1193</v>
      </c>
      <c r="D217" t="s">
        <v>311</v>
      </c>
      <c r="E217" t="s">
        <v>1338</v>
      </c>
    </row>
    <row r="218" spans="1:5">
      <c r="A218">
        <v>2014</v>
      </c>
      <c r="B218" s="14">
        <v>43054.606203703705</v>
      </c>
      <c r="C218" t="s">
        <v>1193</v>
      </c>
      <c r="D218" t="s">
        <v>318</v>
      </c>
      <c r="E218" t="s">
        <v>1217</v>
      </c>
    </row>
    <row r="219" spans="1:5">
      <c r="A219">
        <v>2014</v>
      </c>
      <c r="B219" s="14">
        <v>43054.606203703705</v>
      </c>
      <c r="C219" t="s">
        <v>1193</v>
      </c>
      <c r="D219" t="s">
        <v>327</v>
      </c>
      <c r="E219" t="s">
        <v>1218</v>
      </c>
    </row>
    <row r="220" spans="1:5">
      <c r="A220">
        <v>2014</v>
      </c>
      <c r="B220" s="14">
        <v>43054.606203703705</v>
      </c>
      <c r="C220" t="s">
        <v>1193</v>
      </c>
      <c r="D220" t="s">
        <v>336</v>
      </c>
      <c r="E220" t="s">
        <v>1219</v>
      </c>
    </row>
    <row r="221" spans="1:5">
      <c r="A221">
        <v>2014</v>
      </c>
      <c r="B221" s="14">
        <v>43054.606203703705</v>
      </c>
      <c r="C221" t="s">
        <v>1193</v>
      </c>
      <c r="D221" t="s">
        <v>349</v>
      </c>
      <c r="E221" t="s">
        <v>1220</v>
      </c>
    </row>
    <row r="222" spans="1:5">
      <c r="A222">
        <v>2014</v>
      </c>
      <c r="B222" s="14">
        <v>43054.606203703705</v>
      </c>
      <c r="C222" t="s">
        <v>1193</v>
      </c>
      <c r="D222" t="s">
        <v>359</v>
      </c>
      <c r="E222" t="s">
        <v>1221</v>
      </c>
    </row>
    <row r="223" spans="1:5">
      <c r="A223">
        <v>2014</v>
      </c>
      <c r="B223" s="14">
        <v>43054.606203703705</v>
      </c>
      <c r="C223" t="s">
        <v>1193</v>
      </c>
      <c r="D223" t="s">
        <v>368</v>
      </c>
      <c r="E223" t="s">
        <v>1222</v>
      </c>
    </row>
    <row r="224" spans="1:5">
      <c r="A224">
        <v>2014</v>
      </c>
      <c r="B224" s="14">
        <v>43054.606203703705</v>
      </c>
      <c r="C224" t="s">
        <v>1223</v>
      </c>
      <c r="D224" t="s">
        <v>117</v>
      </c>
      <c r="E224" t="s">
        <v>1332</v>
      </c>
    </row>
    <row r="225" spans="1:5">
      <c r="A225">
        <v>2014</v>
      </c>
      <c r="B225" s="14">
        <v>43054.606203703705</v>
      </c>
      <c r="C225" t="s">
        <v>1223</v>
      </c>
      <c r="D225" t="s">
        <v>126</v>
      </c>
      <c r="E225" t="s">
        <v>1224</v>
      </c>
    </row>
    <row r="226" spans="1:5">
      <c r="A226">
        <v>2014</v>
      </c>
      <c r="B226" s="14">
        <v>43054.606203703705</v>
      </c>
      <c r="C226" t="s">
        <v>1223</v>
      </c>
      <c r="D226" t="s">
        <v>134</v>
      </c>
      <c r="E226" t="s">
        <v>1195</v>
      </c>
    </row>
    <row r="227" spans="1:5">
      <c r="A227">
        <v>2014</v>
      </c>
      <c r="B227" s="14">
        <v>43054.606203703705</v>
      </c>
      <c r="C227" t="s">
        <v>1223</v>
      </c>
      <c r="D227" t="s">
        <v>147</v>
      </c>
      <c r="E227" t="s">
        <v>1225</v>
      </c>
    </row>
    <row r="228" spans="1:5">
      <c r="A228">
        <v>2014</v>
      </c>
      <c r="B228" s="14">
        <v>43054.606203703705</v>
      </c>
      <c r="C228" t="s">
        <v>1223</v>
      </c>
      <c r="D228" t="s">
        <v>155</v>
      </c>
      <c r="E228" t="s">
        <v>5530</v>
      </c>
    </row>
    <row r="229" spans="1:5">
      <c r="A229">
        <v>2014</v>
      </c>
      <c r="B229" s="14">
        <v>43054.606203703705</v>
      </c>
      <c r="C229" t="s">
        <v>1223</v>
      </c>
      <c r="D229" t="s">
        <v>162</v>
      </c>
      <c r="E229" t="s">
        <v>1339</v>
      </c>
    </row>
    <row r="230" spans="1:5">
      <c r="A230">
        <v>2014</v>
      </c>
      <c r="B230" s="14">
        <v>43054.606203703705</v>
      </c>
      <c r="C230" t="s">
        <v>1223</v>
      </c>
      <c r="D230" t="s">
        <v>172</v>
      </c>
      <c r="E230" t="s">
        <v>1340</v>
      </c>
    </row>
    <row r="231" spans="1:5">
      <c r="A231">
        <v>2014</v>
      </c>
      <c r="B231" s="14">
        <v>43054.606203703705</v>
      </c>
      <c r="C231" t="s">
        <v>1223</v>
      </c>
      <c r="D231" t="s">
        <v>180</v>
      </c>
      <c r="E231" t="s">
        <v>1341</v>
      </c>
    </row>
    <row r="232" spans="1:5">
      <c r="A232">
        <v>2014</v>
      </c>
      <c r="B232" s="14">
        <v>43054.606203703705</v>
      </c>
      <c r="C232" t="s">
        <v>1223</v>
      </c>
      <c r="D232" t="s">
        <v>192</v>
      </c>
      <c r="E232" t="s">
        <v>1229</v>
      </c>
    </row>
    <row r="233" spans="1:5">
      <c r="A233">
        <v>2014</v>
      </c>
      <c r="B233" s="14">
        <v>43054.606203703705</v>
      </c>
      <c r="C233" t="s">
        <v>1223</v>
      </c>
      <c r="D233" t="s">
        <v>199</v>
      </c>
      <c r="E233" t="s">
        <v>1230</v>
      </c>
    </row>
    <row r="234" spans="1:5">
      <c r="A234">
        <v>2014</v>
      </c>
      <c r="B234" s="14">
        <v>43054.606203703705</v>
      </c>
      <c r="C234" t="s">
        <v>1223</v>
      </c>
      <c r="D234" t="s">
        <v>205</v>
      </c>
      <c r="E234" t="s">
        <v>1342</v>
      </c>
    </row>
    <row r="235" spans="1:5">
      <c r="A235">
        <v>2014</v>
      </c>
      <c r="B235" s="14">
        <v>43054.606203703705</v>
      </c>
      <c r="C235" t="s">
        <v>1223</v>
      </c>
      <c r="D235" t="s">
        <v>380</v>
      </c>
      <c r="E235" t="s">
        <v>1232</v>
      </c>
    </row>
    <row r="236" spans="1:5">
      <c r="A236">
        <v>2014</v>
      </c>
      <c r="B236" s="14">
        <v>43054.606203703705</v>
      </c>
      <c r="C236" t="s">
        <v>1223</v>
      </c>
      <c r="D236" t="s">
        <v>215</v>
      </c>
      <c r="E236" t="s">
        <v>1205</v>
      </c>
    </row>
    <row r="237" spans="1:5">
      <c r="A237">
        <v>2014</v>
      </c>
      <c r="B237" s="14">
        <v>43054.606203703705</v>
      </c>
      <c r="C237" t="s">
        <v>1223</v>
      </c>
      <c r="D237" t="s">
        <v>223</v>
      </c>
      <c r="E237" t="s">
        <v>1233</v>
      </c>
    </row>
    <row r="238" spans="1:5">
      <c r="A238">
        <v>2014</v>
      </c>
      <c r="B238" s="14">
        <v>43054.606203703705</v>
      </c>
      <c r="C238" t="s">
        <v>1223</v>
      </c>
      <c r="D238" t="s">
        <v>232</v>
      </c>
      <c r="E238" t="s">
        <v>1207</v>
      </c>
    </row>
    <row r="239" spans="1:5">
      <c r="A239">
        <v>2014</v>
      </c>
      <c r="B239" s="14">
        <v>43054.606203703705</v>
      </c>
      <c r="C239" t="s">
        <v>1223</v>
      </c>
      <c r="D239" t="s">
        <v>239</v>
      </c>
      <c r="E239" t="s">
        <v>1234</v>
      </c>
    </row>
    <row r="240" spans="1:5">
      <c r="A240">
        <v>2014</v>
      </c>
      <c r="B240" s="14">
        <v>43054.606203703705</v>
      </c>
      <c r="C240" t="s">
        <v>1223</v>
      </c>
      <c r="D240" t="s">
        <v>248</v>
      </c>
      <c r="E240" t="s">
        <v>5531</v>
      </c>
    </row>
    <row r="241" spans="1:5">
      <c r="A241">
        <v>2014</v>
      </c>
      <c r="B241" s="14">
        <v>43054.606203703705</v>
      </c>
      <c r="C241" t="s">
        <v>1223</v>
      </c>
      <c r="D241" t="s">
        <v>254</v>
      </c>
      <c r="E241" t="s">
        <v>1209</v>
      </c>
    </row>
    <row r="242" spans="1:5">
      <c r="A242">
        <v>2014</v>
      </c>
      <c r="B242" s="14">
        <v>43054.606203703705</v>
      </c>
      <c r="C242" t="s">
        <v>1223</v>
      </c>
      <c r="D242" t="s">
        <v>263</v>
      </c>
      <c r="E242" t="s">
        <v>1235</v>
      </c>
    </row>
    <row r="243" spans="1:5">
      <c r="A243">
        <v>2014</v>
      </c>
      <c r="B243" s="14">
        <v>43054.606203703705</v>
      </c>
      <c r="C243" t="s">
        <v>1223</v>
      </c>
      <c r="D243" t="s">
        <v>280</v>
      </c>
      <c r="E243" t="s">
        <v>1211</v>
      </c>
    </row>
    <row r="244" spans="1:5">
      <c r="A244">
        <v>2014</v>
      </c>
      <c r="B244" s="14">
        <v>43054.606203703705</v>
      </c>
      <c r="C244" t="s">
        <v>1223</v>
      </c>
      <c r="D244" t="s">
        <v>272</v>
      </c>
      <c r="E244" t="s">
        <v>1236</v>
      </c>
    </row>
    <row r="245" spans="1:5">
      <c r="A245">
        <v>2014</v>
      </c>
      <c r="B245" s="14">
        <v>43054.606203703705</v>
      </c>
      <c r="C245" t="s">
        <v>1223</v>
      </c>
      <c r="D245" t="s">
        <v>285</v>
      </c>
      <c r="E245" t="s">
        <v>1213</v>
      </c>
    </row>
    <row r="246" spans="1:5">
      <c r="A246">
        <v>2014</v>
      </c>
      <c r="B246" s="14">
        <v>43054.606203703705</v>
      </c>
      <c r="C246" t="s">
        <v>1223</v>
      </c>
      <c r="D246" t="s">
        <v>291</v>
      </c>
      <c r="E246" t="s">
        <v>1237</v>
      </c>
    </row>
    <row r="247" spans="1:5">
      <c r="A247">
        <v>2014</v>
      </c>
      <c r="B247" s="14">
        <v>43054.606203703705</v>
      </c>
      <c r="C247" t="s">
        <v>1223</v>
      </c>
      <c r="D247" t="s">
        <v>300</v>
      </c>
      <c r="E247" t="s">
        <v>1238</v>
      </c>
    </row>
    <row r="248" spans="1:5">
      <c r="A248">
        <v>2014</v>
      </c>
      <c r="B248" s="14">
        <v>43054.606203703705</v>
      </c>
      <c r="C248" t="s">
        <v>1223</v>
      </c>
      <c r="D248" t="s">
        <v>311</v>
      </c>
      <c r="E248" t="s">
        <v>1338</v>
      </c>
    </row>
    <row r="249" spans="1:5">
      <c r="A249">
        <v>2014</v>
      </c>
      <c r="B249" s="14">
        <v>43054.606203703705</v>
      </c>
      <c r="C249" t="s">
        <v>1223</v>
      </c>
      <c r="D249" t="s">
        <v>318</v>
      </c>
      <c r="E249" t="s">
        <v>1239</v>
      </c>
    </row>
    <row r="250" spans="1:5">
      <c r="A250">
        <v>2014</v>
      </c>
      <c r="B250" s="14">
        <v>43054.606203703705</v>
      </c>
      <c r="C250" t="s">
        <v>1223</v>
      </c>
      <c r="D250" t="s">
        <v>327</v>
      </c>
      <c r="E250" t="s">
        <v>1240</v>
      </c>
    </row>
    <row r="251" spans="1:5">
      <c r="A251">
        <v>2014</v>
      </c>
      <c r="B251" s="14">
        <v>43054.606203703705</v>
      </c>
      <c r="C251" t="s">
        <v>1223</v>
      </c>
      <c r="D251" t="s">
        <v>336</v>
      </c>
      <c r="E251" t="s">
        <v>5532</v>
      </c>
    </row>
    <row r="252" spans="1:5">
      <c r="A252">
        <v>2014</v>
      </c>
      <c r="B252" s="14">
        <v>43054.606203703705</v>
      </c>
      <c r="C252" t="s">
        <v>1223</v>
      </c>
      <c r="D252" t="s">
        <v>349</v>
      </c>
      <c r="E252" t="s">
        <v>1220</v>
      </c>
    </row>
    <row r="253" spans="1:5">
      <c r="A253">
        <v>2014</v>
      </c>
      <c r="B253" s="14">
        <v>43054.606203703705</v>
      </c>
      <c r="C253" t="s">
        <v>1223</v>
      </c>
      <c r="D253" t="s">
        <v>359</v>
      </c>
      <c r="E253" t="s">
        <v>1241</v>
      </c>
    </row>
    <row r="254" spans="1:5">
      <c r="A254">
        <v>2014</v>
      </c>
      <c r="B254" s="14">
        <v>43054.606203703705</v>
      </c>
      <c r="C254" t="s">
        <v>1223</v>
      </c>
      <c r="D254" t="s">
        <v>368</v>
      </c>
      <c r="E254" t="s">
        <v>1242</v>
      </c>
    </row>
    <row r="255" spans="1:5">
      <c r="A255">
        <v>2014</v>
      </c>
      <c r="B255" s="14">
        <v>43054.606203703705</v>
      </c>
      <c r="C255" t="s">
        <v>1243</v>
      </c>
      <c r="D255" t="s">
        <v>117</v>
      </c>
      <c r="E255" t="s">
        <v>1332</v>
      </c>
    </row>
    <row r="256" spans="1:5">
      <c r="A256">
        <v>2014</v>
      </c>
      <c r="B256" s="14">
        <v>43054.606203703705</v>
      </c>
      <c r="C256" t="s">
        <v>1243</v>
      </c>
      <c r="D256" t="s">
        <v>126</v>
      </c>
      <c r="E256" t="s">
        <v>1343</v>
      </c>
    </row>
    <row r="257" spans="1:5">
      <c r="A257">
        <v>2014</v>
      </c>
      <c r="B257" s="14">
        <v>43054.606203703705</v>
      </c>
      <c r="C257" t="s">
        <v>1243</v>
      </c>
      <c r="D257" t="s">
        <v>134</v>
      </c>
      <c r="E257" t="s">
        <v>1245</v>
      </c>
    </row>
    <row r="258" spans="1:5">
      <c r="A258">
        <v>2014</v>
      </c>
      <c r="B258" s="14">
        <v>43054.606203703705</v>
      </c>
      <c r="C258" t="s">
        <v>1243</v>
      </c>
      <c r="D258" t="s">
        <v>147</v>
      </c>
      <c r="E258" t="s">
        <v>1344</v>
      </c>
    </row>
    <row r="259" spans="1:5">
      <c r="A259">
        <v>2014</v>
      </c>
      <c r="B259" s="14">
        <v>43054.606203703705</v>
      </c>
      <c r="C259" t="s">
        <v>1243</v>
      </c>
      <c r="D259" t="s">
        <v>155</v>
      </c>
      <c r="E259" t="s">
        <v>5533</v>
      </c>
    </row>
    <row r="260" spans="1:5">
      <c r="A260">
        <v>2014</v>
      </c>
      <c r="B260" s="14">
        <v>43054.606203703705</v>
      </c>
      <c r="C260" t="s">
        <v>1243</v>
      </c>
      <c r="D260" t="s">
        <v>162</v>
      </c>
      <c r="E260" t="s">
        <v>1345</v>
      </c>
    </row>
    <row r="261" spans="1:5">
      <c r="A261">
        <v>2014</v>
      </c>
      <c r="B261" s="14">
        <v>43054.606203703705</v>
      </c>
      <c r="C261" t="s">
        <v>1243</v>
      </c>
      <c r="D261" t="s">
        <v>172</v>
      </c>
      <c r="E261" t="s">
        <v>1249</v>
      </c>
    </row>
    <row r="262" spans="1:5">
      <c r="A262">
        <v>2014</v>
      </c>
      <c r="B262" s="14">
        <v>43054.606203703705</v>
      </c>
      <c r="C262" t="s">
        <v>1243</v>
      </c>
      <c r="D262" t="s">
        <v>180</v>
      </c>
      <c r="E262" t="s">
        <v>1346</v>
      </c>
    </row>
    <row r="263" spans="1:5">
      <c r="A263">
        <v>2014</v>
      </c>
      <c r="B263" s="14">
        <v>43054.606203703705</v>
      </c>
      <c r="C263" t="s">
        <v>1243</v>
      </c>
      <c r="D263" t="s">
        <v>192</v>
      </c>
      <c r="E263" t="s">
        <v>1251</v>
      </c>
    </row>
    <row r="264" spans="1:5">
      <c r="A264">
        <v>2014</v>
      </c>
      <c r="B264" s="14">
        <v>43054.606203703705</v>
      </c>
      <c r="C264" t="s">
        <v>1243</v>
      </c>
      <c r="D264" t="s">
        <v>199</v>
      </c>
      <c r="E264" t="s">
        <v>1252</v>
      </c>
    </row>
    <row r="265" spans="1:5">
      <c r="A265">
        <v>2014</v>
      </c>
      <c r="B265" s="14">
        <v>43054.606203703705</v>
      </c>
      <c r="C265" t="s">
        <v>1243</v>
      </c>
      <c r="D265" t="s">
        <v>205</v>
      </c>
      <c r="E265" t="s">
        <v>1347</v>
      </c>
    </row>
    <row r="266" spans="1:5">
      <c r="A266">
        <v>2014</v>
      </c>
      <c r="B266" s="14">
        <v>43054.606203703705</v>
      </c>
      <c r="C266" t="s">
        <v>1243</v>
      </c>
      <c r="D266" t="s">
        <v>380</v>
      </c>
      <c r="E266" t="s">
        <v>1254</v>
      </c>
    </row>
    <row r="267" spans="1:5">
      <c r="A267">
        <v>2014</v>
      </c>
      <c r="B267" s="14">
        <v>43054.606203703705</v>
      </c>
      <c r="C267" t="s">
        <v>1243</v>
      </c>
      <c r="D267" t="s">
        <v>215</v>
      </c>
      <c r="E267" t="s">
        <v>1205</v>
      </c>
    </row>
    <row r="268" spans="1:5">
      <c r="A268">
        <v>2014</v>
      </c>
      <c r="B268" s="14">
        <v>43054.606203703705</v>
      </c>
      <c r="C268" t="s">
        <v>1243</v>
      </c>
      <c r="D268" t="s">
        <v>223</v>
      </c>
      <c r="E268" t="s">
        <v>1255</v>
      </c>
    </row>
    <row r="269" spans="1:5">
      <c r="A269">
        <v>2014</v>
      </c>
      <c r="B269" s="14">
        <v>43054.606203703705</v>
      </c>
      <c r="C269" t="s">
        <v>1243</v>
      </c>
      <c r="D269" t="s">
        <v>232</v>
      </c>
      <c r="E269" t="s">
        <v>1256</v>
      </c>
    </row>
    <row r="270" spans="1:5">
      <c r="A270">
        <v>2014</v>
      </c>
      <c r="B270" s="14">
        <v>43054.606203703705</v>
      </c>
      <c r="C270" t="s">
        <v>1243</v>
      </c>
      <c r="D270" t="s">
        <v>239</v>
      </c>
      <c r="E270" t="s">
        <v>1257</v>
      </c>
    </row>
    <row r="271" spans="1:5">
      <c r="A271">
        <v>2014</v>
      </c>
      <c r="B271" s="14">
        <v>43054.606203703705</v>
      </c>
      <c r="C271" t="s">
        <v>1243</v>
      </c>
      <c r="D271" t="s">
        <v>248</v>
      </c>
      <c r="E271" t="s">
        <v>5534</v>
      </c>
    </row>
    <row r="272" spans="1:5">
      <c r="A272">
        <v>2014</v>
      </c>
      <c r="B272" s="14">
        <v>43054.606203703705</v>
      </c>
      <c r="C272" t="s">
        <v>1243</v>
      </c>
      <c r="D272" t="s">
        <v>254</v>
      </c>
      <c r="E272" t="s">
        <v>1258</v>
      </c>
    </row>
    <row r="273" spans="1:5">
      <c r="A273">
        <v>2014</v>
      </c>
      <c r="B273" s="14">
        <v>43054.606203703705</v>
      </c>
      <c r="C273" t="s">
        <v>1243</v>
      </c>
      <c r="D273" t="s">
        <v>263</v>
      </c>
      <c r="E273" t="s">
        <v>1259</v>
      </c>
    </row>
    <row r="274" spans="1:5">
      <c r="A274">
        <v>2014</v>
      </c>
      <c r="B274" s="14">
        <v>43054.606203703705</v>
      </c>
      <c r="C274" t="s">
        <v>1243</v>
      </c>
      <c r="D274" t="s">
        <v>280</v>
      </c>
      <c r="E274" t="s">
        <v>1260</v>
      </c>
    </row>
    <row r="275" spans="1:5">
      <c r="A275">
        <v>2014</v>
      </c>
      <c r="B275" s="14">
        <v>43054.606203703705</v>
      </c>
      <c r="C275" t="s">
        <v>1243</v>
      </c>
      <c r="D275" t="s">
        <v>272</v>
      </c>
      <c r="E275" t="s">
        <v>1261</v>
      </c>
    </row>
    <row r="276" spans="1:5">
      <c r="A276">
        <v>2014</v>
      </c>
      <c r="B276" s="14">
        <v>43054.606203703705</v>
      </c>
      <c r="C276" t="s">
        <v>1243</v>
      </c>
      <c r="D276" t="s">
        <v>285</v>
      </c>
      <c r="E276" t="s">
        <v>1262</v>
      </c>
    </row>
    <row r="277" spans="1:5">
      <c r="A277">
        <v>2014</v>
      </c>
      <c r="B277" s="14">
        <v>43054.606203703705</v>
      </c>
      <c r="C277" t="s">
        <v>1243</v>
      </c>
      <c r="D277" t="s">
        <v>291</v>
      </c>
      <c r="E277" t="s">
        <v>5535</v>
      </c>
    </row>
    <row r="278" spans="1:5">
      <c r="A278">
        <v>2014</v>
      </c>
      <c r="B278" s="14">
        <v>43054.606203703705</v>
      </c>
      <c r="C278" t="s">
        <v>1243</v>
      </c>
      <c r="D278" t="s">
        <v>300</v>
      </c>
      <c r="E278" t="s">
        <v>1263</v>
      </c>
    </row>
    <row r="279" spans="1:5">
      <c r="A279">
        <v>2014</v>
      </c>
      <c r="B279" s="14">
        <v>43054.606203703705</v>
      </c>
      <c r="C279" t="s">
        <v>1243</v>
      </c>
      <c r="D279" t="s">
        <v>311</v>
      </c>
      <c r="E279" t="s">
        <v>1264</v>
      </c>
    </row>
    <row r="280" spans="1:5">
      <c r="A280">
        <v>2014</v>
      </c>
      <c r="B280" s="14">
        <v>43054.606203703705</v>
      </c>
      <c r="C280" t="s">
        <v>1243</v>
      </c>
      <c r="D280" t="s">
        <v>318</v>
      </c>
      <c r="E280" t="s">
        <v>1265</v>
      </c>
    </row>
    <row r="281" spans="1:5">
      <c r="A281">
        <v>2014</v>
      </c>
      <c r="B281" s="14">
        <v>43054.606203703705</v>
      </c>
      <c r="C281" t="s">
        <v>1243</v>
      </c>
      <c r="D281" t="s">
        <v>327</v>
      </c>
      <c r="E281" t="s">
        <v>5542</v>
      </c>
    </row>
    <row r="282" spans="1:5">
      <c r="A282">
        <v>2014</v>
      </c>
      <c r="B282" s="14">
        <v>43054.606203703705</v>
      </c>
      <c r="C282" t="s">
        <v>1243</v>
      </c>
      <c r="D282" t="s">
        <v>336</v>
      </c>
      <c r="E282" t="s">
        <v>1266</v>
      </c>
    </row>
    <row r="283" spans="1:5">
      <c r="A283">
        <v>2014</v>
      </c>
      <c r="B283" s="14">
        <v>43054.606203703705</v>
      </c>
      <c r="C283" t="s">
        <v>1243</v>
      </c>
      <c r="D283" t="s">
        <v>349</v>
      </c>
      <c r="E283" t="s">
        <v>1220</v>
      </c>
    </row>
    <row r="284" spans="1:5">
      <c r="A284">
        <v>2014</v>
      </c>
      <c r="B284" s="14">
        <v>43054.606203703705</v>
      </c>
      <c r="C284" t="s">
        <v>1243</v>
      </c>
      <c r="D284" t="s">
        <v>359</v>
      </c>
      <c r="E284" t="s">
        <v>1348</v>
      </c>
    </row>
    <row r="285" spans="1:5">
      <c r="A285">
        <v>2014</v>
      </c>
      <c r="B285" s="14">
        <v>43054.606203703705</v>
      </c>
      <c r="C285" t="s">
        <v>1243</v>
      </c>
      <c r="D285" t="s">
        <v>368</v>
      </c>
      <c r="E285" t="s">
        <v>1349</v>
      </c>
    </row>
    <row r="286" spans="1:5">
      <c r="A286">
        <v>2014</v>
      </c>
      <c r="B286" s="14">
        <v>43054.606203703705</v>
      </c>
      <c r="C286" t="s">
        <v>1270</v>
      </c>
      <c r="D286" t="s">
        <v>117</v>
      </c>
      <c r="E286" t="s">
        <v>1350</v>
      </c>
    </row>
    <row r="287" spans="1:5">
      <c r="A287">
        <v>2014</v>
      </c>
      <c r="B287" s="14">
        <v>43054.606203703705</v>
      </c>
      <c r="C287" t="s">
        <v>1270</v>
      </c>
      <c r="D287" t="s">
        <v>126</v>
      </c>
      <c r="E287" t="s">
        <v>1272</v>
      </c>
    </row>
    <row r="288" spans="1:5">
      <c r="A288">
        <v>2014</v>
      </c>
      <c r="B288" s="14">
        <v>43054.606203703705</v>
      </c>
      <c r="C288" t="s">
        <v>1270</v>
      </c>
      <c r="D288" t="s">
        <v>134</v>
      </c>
      <c r="E288" t="s">
        <v>1273</v>
      </c>
    </row>
    <row r="289" spans="1:5">
      <c r="A289">
        <v>2014</v>
      </c>
      <c r="B289" s="14">
        <v>43054.606203703705</v>
      </c>
      <c r="C289" t="s">
        <v>1270</v>
      </c>
      <c r="D289" t="s">
        <v>147</v>
      </c>
      <c r="E289" t="s">
        <v>1274</v>
      </c>
    </row>
    <row r="290" spans="1:5">
      <c r="A290">
        <v>2014</v>
      </c>
      <c r="B290" s="14">
        <v>43054.606203703705</v>
      </c>
      <c r="C290" t="s">
        <v>1270</v>
      </c>
      <c r="D290" t="s">
        <v>155</v>
      </c>
      <c r="E290" t="s">
        <v>5537</v>
      </c>
    </row>
    <row r="291" spans="1:5">
      <c r="A291">
        <v>2014</v>
      </c>
      <c r="B291" s="14">
        <v>43054.606203703705</v>
      </c>
      <c r="C291" t="s">
        <v>1270</v>
      </c>
      <c r="D291" t="s">
        <v>162</v>
      </c>
      <c r="E291" t="s">
        <v>1351</v>
      </c>
    </row>
    <row r="292" spans="1:5">
      <c r="A292">
        <v>2014</v>
      </c>
      <c r="B292" s="14">
        <v>43054.606203703705</v>
      </c>
      <c r="C292" t="s">
        <v>1270</v>
      </c>
      <c r="D292" t="s">
        <v>172</v>
      </c>
      <c r="E292" t="s">
        <v>1352</v>
      </c>
    </row>
    <row r="293" spans="1:5">
      <c r="A293">
        <v>2014</v>
      </c>
      <c r="B293" s="14">
        <v>43054.606203703705</v>
      </c>
      <c r="C293" t="s">
        <v>1270</v>
      </c>
      <c r="D293" t="s">
        <v>180</v>
      </c>
      <c r="E293" t="s">
        <v>1353</v>
      </c>
    </row>
    <row r="294" spans="1:5">
      <c r="A294">
        <v>2014</v>
      </c>
      <c r="B294" s="14">
        <v>43054.606203703705</v>
      </c>
      <c r="C294" t="s">
        <v>1270</v>
      </c>
      <c r="D294" t="s">
        <v>192</v>
      </c>
      <c r="E294" t="s">
        <v>1278</v>
      </c>
    </row>
    <row r="295" spans="1:5">
      <c r="A295">
        <v>2014</v>
      </c>
      <c r="B295" s="14">
        <v>43054.606203703705</v>
      </c>
      <c r="C295" t="s">
        <v>1270</v>
      </c>
      <c r="D295" t="s">
        <v>199</v>
      </c>
      <c r="E295" t="s">
        <v>1279</v>
      </c>
    </row>
    <row r="296" spans="1:5">
      <c r="A296">
        <v>2014</v>
      </c>
      <c r="B296" s="14">
        <v>43054.606203703705</v>
      </c>
      <c r="C296" t="s">
        <v>1270</v>
      </c>
      <c r="D296" t="s">
        <v>205</v>
      </c>
      <c r="E296" t="s">
        <v>1354</v>
      </c>
    </row>
    <row r="297" spans="1:5">
      <c r="A297">
        <v>2014</v>
      </c>
      <c r="B297" s="14">
        <v>43054.606203703705</v>
      </c>
      <c r="C297" t="s">
        <v>1270</v>
      </c>
      <c r="D297" t="s">
        <v>380</v>
      </c>
      <c r="E297" t="s">
        <v>1281</v>
      </c>
    </row>
    <row r="298" spans="1:5">
      <c r="A298">
        <v>2014</v>
      </c>
      <c r="B298" s="14">
        <v>43054.606203703705</v>
      </c>
      <c r="C298" t="s">
        <v>1270</v>
      </c>
      <c r="D298" t="s">
        <v>215</v>
      </c>
      <c r="E298" t="s">
        <v>1355</v>
      </c>
    </row>
    <row r="299" spans="1:5">
      <c r="A299">
        <v>2014</v>
      </c>
      <c r="B299" s="14">
        <v>43054.606203703705</v>
      </c>
      <c r="C299" t="s">
        <v>1270</v>
      </c>
      <c r="D299" t="s">
        <v>223</v>
      </c>
      <c r="E299" t="s">
        <v>5538</v>
      </c>
    </row>
    <row r="300" spans="1:5">
      <c r="A300">
        <v>2014</v>
      </c>
      <c r="B300" s="14">
        <v>43054.606203703705</v>
      </c>
      <c r="C300" t="s">
        <v>1270</v>
      </c>
      <c r="D300" t="s">
        <v>232</v>
      </c>
      <c r="E300" t="s">
        <v>1356</v>
      </c>
    </row>
    <row r="301" spans="1:5">
      <c r="A301">
        <v>2014</v>
      </c>
      <c r="B301" s="14">
        <v>43054.606203703705</v>
      </c>
      <c r="C301" t="s">
        <v>1270</v>
      </c>
      <c r="D301" t="s">
        <v>239</v>
      </c>
      <c r="E301" t="s">
        <v>1284</v>
      </c>
    </row>
    <row r="302" spans="1:5">
      <c r="A302">
        <v>2014</v>
      </c>
      <c r="B302" s="14">
        <v>43054.606203703705</v>
      </c>
      <c r="C302" t="s">
        <v>1270</v>
      </c>
      <c r="D302" t="s">
        <v>248</v>
      </c>
      <c r="E302" t="s">
        <v>5543</v>
      </c>
    </row>
    <row r="303" spans="1:5">
      <c r="A303">
        <v>2014</v>
      </c>
      <c r="B303" s="14">
        <v>43054.606203703705</v>
      </c>
      <c r="C303" t="s">
        <v>1270</v>
      </c>
      <c r="D303" t="s">
        <v>254</v>
      </c>
      <c r="E303" t="s">
        <v>1285</v>
      </c>
    </row>
    <row r="304" spans="1:5">
      <c r="A304">
        <v>2014</v>
      </c>
      <c r="B304" s="14">
        <v>43054.606203703705</v>
      </c>
      <c r="C304" t="s">
        <v>1270</v>
      </c>
      <c r="D304" t="s">
        <v>263</v>
      </c>
      <c r="E304" t="s">
        <v>1235</v>
      </c>
    </row>
    <row r="305" spans="1:5">
      <c r="A305">
        <v>2014</v>
      </c>
      <c r="B305" s="14">
        <v>43054.606203703705</v>
      </c>
      <c r="C305" t="s">
        <v>1270</v>
      </c>
      <c r="D305" t="s">
        <v>280</v>
      </c>
      <c r="E305" t="s">
        <v>1286</v>
      </c>
    </row>
    <row r="306" spans="1:5">
      <c r="A306">
        <v>2014</v>
      </c>
      <c r="B306" s="14">
        <v>43054.606203703705</v>
      </c>
      <c r="C306" t="s">
        <v>1270</v>
      </c>
      <c r="D306" t="s">
        <v>272</v>
      </c>
      <c r="E306" t="s">
        <v>1287</v>
      </c>
    </row>
    <row r="307" spans="1:5">
      <c r="A307">
        <v>2014</v>
      </c>
      <c r="B307" s="14">
        <v>43054.606203703705</v>
      </c>
      <c r="C307" t="s">
        <v>1270</v>
      </c>
      <c r="D307" t="s">
        <v>285</v>
      </c>
      <c r="E307" t="s">
        <v>1357</v>
      </c>
    </row>
    <row r="308" spans="1:5">
      <c r="A308">
        <v>2014</v>
      </c>
      <c r="B308" s="14">
        <v>43054.606203703705</v>
      </c>
      <c r="C308" t="s">
        <v>1270</v>
      </c>
      <c r="D308" t="s">
        <v>291</v>
      </c>
      <c r="E308" t="s">
        <v>1289</v>
      </c>
    </row>
    <row r="309" spans="1:5">
      <c r="A309">
        <v>2014</v>
      </c>
      <c r="B309" s="14">
        <v>43054.606203703705</v>
      </c>
      <c r="C309" t="s">
        <v>1270</v>
      </c>
      <c r="D309" t="s">
        <v>300</v>
      </c>
      <c r="E309" t="s">
        <v>1290</v>
      </c>
    </row>
    <row r="310" spans="1:5">
      <c r="A310">
        <v>2014</v>
      </c>
      <c r="B310" s="14">
        <v>43054.606203703705</v>
      </c>
      <c r="C310" t="s">
        <v>1270</v>
      </c>
      <c r="D310" t="s">
        <v>311</v>
      </c>
      <c r="E310" t="s">
        <v>1358</v>
      </c>
    </row>
    <row r="311" spans="1:5">
      <c r="A311">
        <v>2014</v>
      </c>
      <c r="B311" s="14">
        <v>43054.606203703705</v>
      </c>
      <c r="C311" t="s">
        <v>1270</v>
      </c>
      <c r="D311" t="s">
        <v>318</v>
      </c>
      <c r="E311" t="s">
        <v>1292</v>
      </c>
    </row>
    <row r="312" spans="1:5">
      <c r="A312">
        <v>2014</v>
      </c>
      <c r="B312" s="14">
        <v>43054.606203703705</v>
      </c>
      <c r="C312" t="s">
        <v>1270</v>
      </c>
      <c r="D312" t="s">
        <v>327</v>
      </c>
      <c r="E312" t="s">
        <v>1293</v>
      </c>
    </row>
    <row r="313" spans="1:5">
      <c r="A313">
        <v>2014</v>
      </c>
      <c r="B313" s="14">
        <v>43054.606203703705</v>
      </c>
      <c r="C313" t="s">
        <v>1270</v>
      </c>
      <c r="D313" t="s">
        <v>336</v>
      </c>
      <c r="E313" t="s">
        <v>1294</v>
      </c>
    </row>
    <row r="314" spans="1:5">
      <c r="A314">
        <v>2014</v>
      </c>
      <c r="B314" s="14">
        <v>43054.606203703705</v>
      </c>
      <c r="C314" t="s">
        <v>1270</v>
      </c>
      <c r="D314" t="s">
        <v>349</v>
      </c>
      <c r="E314" t="s">
        <v>1295</v>
      </c>
    </row>
    <row r="315" spans="1:5">
      <c r="A315">
        <v>2014</v>
      </c>
      <c r="B315" s="14">
        <v>43054.606203703705</v>
      </c>
      <c r="C315" t="s">
        <v>1270</v>
      </c>
      <c r="D315" t="s">
        <v>359</v>
      </c>
      <c r="E315" t="s">
        <v>1359</v>
      </c>
    </row>
    <row r="316" spans="1:5">
      <c r="A316">
        <v>2014</v>
      </c>
      <c r="B316" s="14">
        <v>43054.606203703705</v>
      </c>
      <c r="C316" t="s">
        <v>1270</v>
      </c>
      <c r="D316" t="s">
        <v>368</v>
      </c>
      <c r="E316" t="s">
        <v>1297</v>
      </c>
    </row>
    <row r="317" spans="1:5">
      <c r="A317">
        <v>2014</v>
      </c>
      <c r="B317" s="14">
        <v>43054.606203703705</v>
      </c>
      <c r="C317" t="s">
        <v>1298</v>
      </c>
      <c r="D317" t="s">
        <v>117</v>
      </c>
      <c r="E317" t="s">
        <v>1299</v>
      </c>
    </row>
    <row r="318" spans="1:5">
      <c r="A318">
        <v>2014</v>
      </c>
      <c r="B318" s="14">
        <v>43054.606203703705</v>
      </c>
      <c r="C318" t="s">
        <v>1298</v>
      </c>
      <c r="D318" t="s">
        <v>126</v>
      </c>
      <c r="E318" t="s">
        <v>1300</v>
      </c>
    </row>
    <row r="319" spans="1:5">
      <c r="A319">
        <v>2014</v>
      </c>
      <c r="B319" s="14">
        <v>43054.606203703705</v>
      </c>
      <c r="C319" t="s">
        <v>1298</v>
      </c>
      <c r="D319" t="s">
        <v>134</v>
      </c>
      <c r="E319" t="s">
        <v>300</v>
      </c>
    </row>
    <row r="320" spans="1:5">
      <c r="A320">
        <v>2014</v>
      </c>
      <c r="B320" s="14">
        <v>43054.606203703705</v>
      </c>
      <c r="C320" t="s">
        <v>1298</v>
      </c>
      <c r="D320" t="s">
        <v>147</v>
      </c>
      <c r="E320" t="s">
        <v>1301</v>
      </c>
    </row>
    <row r="321" spans="1:5">
      <c r="A321">
        <v>2014</v>
      </c>
      <c r="B321" s="14">
        <v>43054.606203703705</v>
      </c>
      <c r="C321" t="s">
        <v>1298</v>
      </c>
      <c r="D321" t="s">
        <v>155</v>
      </c>
      <c r="E321" t="s">
        <v>1302</v>
      </c>
    </row>
    <row r="322" spans="1:5">
      <c r="A322">
        <v>2014</v>
      </c>
      <c r="B322" s="14">
        <v>43054.606203703705</v>
      </c>
      <c r="C322" t="s">
        <v>1298</v>
      </c>
      <c r="D322" t="s">
        <v>162</v>
      </c>
      <c r="E322" t="s">
        <v>1360</v>
      </c>
    </row>
    <row r="323" spans="1:5">
      <c r="A323">
        <v>2014</v>
      </c>
      <c r="B323" s="14">
        <v>43054.606203703705</v>
      </c>
      <c r="C323" t="s">
        <v>1298</v>
      </c>
      <c r="D323" t="s">
        <v>172</v>
      </c>
      <c r="E323" t="s">
        <v>1304</v>
      </c>
    </row>
    <row r="324" spans="1:5">
      <c r="A324">
        <v>2014</v>
      </c>
      <c r="B324" s="14">
        <v>43054.606203703705</v>
      </c>
      <c r="C324" t="s">
        <v>1298</v>
      </c>
      <c r="D324" t="s">
        <v>180</v>
      </c>
      <c r="E324" t="s">
        <v>1361</v>
      </c>
    </row>
    <row r="325" spans="1:5">
      <c r="A325">
        <v>2014</v>
      </c>
      <c r="B325" s="14">
        <v>43054.606203703705</v>
      </c>
      <c r="C325" t="s">
        <v>1298</v>
      </c>
      <c r="D325" t="s">
        <v>192</v>
      </c>
      <c r="E325" t="s">
        <v>1306</v>
      </c>
    </row>
    <row r="326" spans="1:5">
      <c r="A326">
        <v>2014</v>
      </c>
      <c r="B326" s="14">
        <v>43054.606203703705</v>
      </c>
      <c r="C326" t="s">
        <v>1298</v>
      </c>
      <c r="D326" t="s">
        <v>199</v>
      </c>
      <c r="E326" t="s">
        <v>1307</v>
      </c>
    </row>
    <row r="327" spans="1:5">
      <c r="A327">
        <v>2014</v>
      </c>
      <c r="B327" s="14">
        <v>43054.606203703705</v>
      </c>
      <c r="C327" t="s">
        <v>1298</v>
      </c>
      <c r="D327" t="s">
        <v>205</v>
      </c>
      <c r="E327" t="s">
        <v>1362</v>
      </c>
    </row>
    <row r="328" spans="1:5">
      <c r="A328">
        <v>2014</v>
      </c>
      <c r="B328" s="14">
        <v>43054.606203703705</v>
      </c>
      <c r="C328" t="s">
        <v>1298</v>
      </c>
      <c r="D328" t="s">
        <v>380</v>
      </c>
      <c r="E328" t="s">
        <v>1309</v>
      </c>
    </row>
    <row r="329" spans="1:5">
      <c r="A329">
        <v>2014</v>
      </c>
      <c r="B329" s="14">
        <v>43054.606203703705</v>
      </c>
      <c r="C329" t="s">
        <v>1298</v>
      </c>
      <c r="D329" t="s">
        <v>215</v>
      </c>
      <c r="E329" t="s">
        <v>1310</v>
      </c>
    </row>
    <row r="330" spans="1:5">
      <c r="A330">
        <v>2014</v>
      </c>
      <c r="B330" s="14">
        <v>43054.606203703705</v>
      </c>
      <c r="C330" t="s">
        <v>1298</v>
      </c>
      <c r="D330" t="s">
        <v>223</v>
      </c>
      <c r="E330" t="s">
        <v>1299</v>
      </c>
    </row>
    <row r="331" spans="1:5">
      <c r="A331">
        <v>2014</v>
      </c>
      <c r="B331" s="14">
        <v>43054.606203703705</v>
      </c>
      <c r="C331" t="s">
        <v>1298</v>
      </c>
      <c r="D331" t="s">
        <v>232</v>
      </c>
      <c r="E331" t="s">
        <v>1363</v>
      </c>
    </row>
    <row r="332" spans="1:5">
      <c r="A332">
        <v>2014</v>
      </c>
      <c r="B332" s="14">
        <v>43054.606203703705</v>
      </c>
      <c r="C332" t="s">
        <v>1298</v>
      </c>
      <c r="D332" t="s">
        <v>239</v>
      </c>
      <c r="E332" t="s">
        <v>1312</v>
      </c>
    </row>
    <row r="333" spans="1:5">
      <c r="A333">
        <v>2014</v>
      </c>
      <c r="B333" s="14">
        <v>43054.606203703705</v>
      </c>
      <c r="C333" t="s">
        <v>1298</v>
      </c>
      <c r="D333" t="s">
        <v>248</v>
      </c>
      <c r="E333" t="s">
        <v>5540</v>
      </c>
    </row>
    <row r="334" spans="1:5">
      <c r="A334">
        <v>2014</v>
      </c>
      <c r="B334" s="14">
        <v>43054.606203703705</v>
      </c>
      <c r="C334" t="s">
        <v>1298</v>
      </c>
      <c r="D334" t="s">
        <v>254</v>
      </c>
      <c r="E334" t="s">
        <v>1313</v>
      </c>
    </row>
    <row r="335" spans="1:5">
      <c r="A335">
        <v>2014</v>
      </c>
      <c r="B335" s="14">
        <v>43054.606203703705</v>
      </c>
      <c r="C335" t="s">
        <v>1298</v>
      </c>
      <c r="D335" t="s">
        <v>263</v>
      </c>
      <c r="E335" t="s">
        <v>1314</v>
      </c>
    </row>
    <row r="336" spans="1:5">
      <c r="A336">
        <v>2014</v>
      </c>
      <c r="B336" s="14">
        <v>43054.606203703705</v>
      </c>
      <c r="C336" t="s">
        <v>1298</v>
      </c>
      <c r="D336" t="s">
        <v>280</v>
      </c>
      <c r="E336" t="s">
        <v>1315</v>
      </c>
    </row>
    <row r="337" spans="1:5">
      <c r="A337">
        <v>2014</v>
      </c>
      <c r="B337" s="14">
        <v>43054.606203703705</v>
      </c>
      <c r="C337" t="s">
        <v>1298</v>
      </c>
      <c r="D337" t="s">
        <v>272</v>
      </c>
      <c r="E337" t="s">
        <v>1316</v>
      </c>
    </row>
    <row r="338" spans="1:5">
      <c r="A338">
        <v>2014</v>
      </c>
      <c r="B338" s="14">
        <v>43054.606203703705</v>
      </c>
      <c r="C338" t="s">
        <v>1298</v>
      </c>
      <c r="D338" t="s">
        <v>285</v>
      </c>
      <c r="E338" t="s">
        <v>1364</v>
      </c>
    </row>
    <row r="339" spans="1:5">
      <c r="A339">
        <v>2014</v>
      </c>
      <c r="B339" s="14">
        <v>43054.606203703705</v>
      </c>
      <c r="C339" t="s">
        <v>1298</v>
      </c>
      <c r="D339" t="s">
        <v>291</v>
      </c>
      <c r="E339" t="s">
        <v>1318</v>
      </c>
    </row>
    <row r="340" spans="1:5">
      <c r="A340">
        <v>2014</v>
      </c>
      <c r="B340" s="14">
        <v>43054.606203703705</v>
      </c>
      <c r="C340" t="s">
        <v>1298</v>
      </c>
      <c r="D340" t="s">
        <v>300</v>
      </c>
      <c r="E340" t="s">
        <v>1319</v>
      </c>
    </row>
    <row r="341" spans="1:5">
      <c r="A341">
        <v>2014</v>
      </c>
      <c r="B341" s="14">
        <v>43054.606203703705</v>
      </c>
      <c r="C341" t="s">
        <v>1298</v>
      </c>
      <c r="D341" t="s">
        <v>311</v>
      </c>
      <c r="E341" t="s">
        <v>1365</v>
      </c>
    </row>
    <row r="342" spans="1:5">
      <c r="A342">
        <v>2014</v>
      </c>
      <c r="B342" s="14">
        <v>43054.606203703705</v>
      </c>
      <c r="C342" t="s">
        <v>1298</v>
      </c>
      <c r="D342" t="s">
        <v>318</v>
      </c>
      <c r="E342" t="s">
        <v>1321</v>
      </c>
    </row>
    <row r="343" spans="1:5">
      <c r="A343">
        <v>2014</v>
      </c>
      <c r="B343" s="14">
        <v>43054.606203703705</v>
      </c>
      <c r="C343" t="s">
        <v>1298</v>
      </c>
      <c r="D343" t="s">
        <v>327</v>
      </c>
      <c r="E343" t="s">
        <v>1322</v>
      </c>
    </row>
    <row r="344" spans="1:5">
      <c r="A344">
        <v>2014</v>
      </c>
      <c r="B344" s="14">
        <v>43054.606203703705</v>
      </c>
      <c r="C344" t="s">
        <v>1298</v>
      </c>
      <c r="D344" t="s">
        <v>336</v>
      </c>
      <c r="E344" t="s">
        <v>1299</v>
      </c>
    </row>
    <row r="345" spans="1:5">
      <c r="A345">
        <v>2014</v>
      </c>
      <c r="B345" s="14">
        <v>43054.606203703705</v>
      </c>
      <c r="C345" t="s">
        <v>1298</v>
      </c>
      <c r="D345" t="s">
        <v>349</v>
      </c>
      <c r="E345" t="s">
        <v>1299</v>
      </c>
    </row>
    <row r="346" spans="1:5">
      <c r="A346">
        <v>2014</v>
      </c>
      <c r="B346" s="14">
        <v>43054.606203703705</v>
      </c>
      <c r="C346" t="s">
        <v>1298</v>
      </c>
      <c r="D346" t="s">
        <v>359</v>
      </c>
      <c r="E346" t="s">
        <v>1323</v>
      </c>
    </row>
    <row r="347" spans="1:5">
      <c r="A347">
        <v>2014</v>
      </c>
      <c r="B347" s="14">
        <v>43054.606203703705</v>
      </c>
      <c r="C347" t="s">
        <v>1298</v>
      </c>
      <c r="D347" t="s">
        <v>368</v>
      </c>
      <c r="E347" t="s">
        <v>1324</v>
      </c>
    </row>
    <row r="348" spans="1:5">
      <c r="A348">
        <v>2015</v>
      </c>
      <c r="B348" s="14">
        <v>43054.606203703705</v>
      </c>
      <c r="D348" t="s">
        <v>117</v>
      </c>
      <c r="E348" t="s">
        <v>1186</v>
      </c>
    </row>
    <row r="349" spans="1:5">
      <c r="A349">
        <v>2015</v>
      </c>
      <c r="B349" s="14">
        <v>43054.606203703705</v>
      </c>
      <c r="D349" t="s">
        <v>126</v>
      </c>
    </row>
    <row r="350" spans="1:5">
      <c r="A350">
        <v>2015</v>
      </c>
      <c r="B350" s="14">
        <v>43054.606203703705</v>
      </c>
      <c r="D350" t="s">
        <v>134</v>
      </c>
    </row>
    <row r="351" spans="1:5">
      <c r="A351">
        <v>2015</v>
      </c>
      <c r="B351" s="14">
        <v>43054.606203703705</v>
      </c>
      <c r="D351" t="s">
        <v>155</v>
      </c>
      <c r="E351" t="s">
        <v>1187</v>
      </c>
    </row>
    <row r="352" spans="1:5">
      <c r="A352">
        <v>2015</v>
      </c>
      <c r="B352" s="14">
        <v>43054.606203703705</v>
      </c>
      <c r="D352" t="s">
        <v>180</v>
      </c>
      <c r="E352" t="s">
        <v>1325</v>
      </c>
    </row>
    <row r="353" spans="1:5">
      <c r="A353">
        <v>2015</v>
      </c>
      <c r="B353" s="14">
        <v>43054.606203703705</v>
      </c>
      <c r="D353" t="s">
        <v>192</v>
      </c>
      <c r="E353" t="s">
        <v>1326</v>
      </c>
    </row>
    <row r="354" spans="1:5">
      <c r="A354">
        <v>2015</v>
      </c>
      <c r="B354" s="14">
        <v>43054.606203703705</v>
      </c>
      <c r="D354" t="s">
        <v>199</v>
      </c>
    </row>
    <row r="355" spans="1:5">
      <c r="A355">
        <v>2015</v>
      </c>
      <c r="B355" s="14">
        <v>43054.606203703705</v>
      </c>
      <c r="D355" t="s">
        <v>205</v>
      </c>
    </row>
    <row r="356" spans="1:5">
      <c r="A356">
        <v>2015</v>
      </c>
      <c r="B356" s="14">
        <v>43054.606203703705</v>
      </c>
      <c r="D356" t="s">
        <v>380</v>
      </c>
    </row>
    <row r="357" spans="1:5">
      <c r="A357">
        <v>2015</v>
      </c>
      <c r="B357" s="14">
        <v>43054.606203703705</v>
      </c>
      <c r="D357" t="s">
        <v>215</v>
      </c>
      <c r="E357" t="s">
        <v>1327</v>
      </c>
    </row>
    <row r="358" spans="1:5">
      <c r="A358">
        <v>2015</v>
      </c>
      <c r="B358" s="14">
        <v>43054.606203703705</v>
      </c>
      <c r="D358" t="s">
        <v>248</v>
      </c>
      <c r="E358" t="s">
        <v>5541</v>
      </c>
    </row>
    <row r="359" spans="1:5">
      <c r="A359">
        <v>2015</v>
      </c>
      <c r="B359" s="14">
        <v>43054.606203703705</v>
      </c>
      <c r="D359" t="s">
        <v>263</v>
      </c>
      <c r="E359" t="s">
        <v>1189</v>
      </c>
    </row>
    <row r="360" spans="1:5">
      <c r="A360">
        <v>2015</v>
      </c>
      <c r="B360" s="14">
        <v>43054.606203703705</v>
      </c>
      <c r="D360" t="s">
        <v>285</v>
      </c>
      <c r="E360" t="s">
        <v>1328</v>
      </c>
    </row>
    <row r="361" spans="1:5">
      <c r="A361">
        <v>2015</v>
      </c>
      <c r="B361" s="14">
        <v>43054.606203703705</v>
      </c>
      <c r="D361" t="s">
        <v>291</v>
      </c>
    </row>
    <row r="362" spans="1:5">
      <c r="A362">
        <v>2015</v>
      </c>
      <c r="B362" s="14">
        <v>43054.606203703705</v>
      </c>
      <c r="D362" t="s">
        <v>311</v>
      </c>
      <c r="E362" t="s">
        <v>5544</v>
      </c>
    </row>
    <row r="363" spans="1:5">
      <c r="A363">
        <v>2015</v>
      </c>
      <c r="B363" s="14">
        <v>43054.606203703705</v>
      </c>
      <c r="D363" t="s">
        <v>327</v>
      </c>
      <c r="E363" t="s">
        <v>1330</v>
      </c>
    </row>
    <row r="364" spans="1:5">
      <c r="A364">
        <v>2015</v>
      </c>
      <c r="B364" s="14">
        <v>43054.606203703705</v>
      </c>
      <c r="D364" t="s">
        <v>349</v>
      </c>
      <c r="E364" t="s">
        <v>5545</v>
      </c>
    </row>
    <row r="365" spans="1:5">
      <c r="A365">
        <v>2015</v>
      </c>
      <c r="B365" s="14">
        <v>43054.606203703705</v>
      </c>
      <c r="D365" t="s">
        <v>359</v>
      </c>
    </row>
    <row r="366" spans="1:5">
      <c r="A366">
        <v>2015</v>
      </c>
      <c r="B366" s="14">
        <v>43054.606203703705</v>
      </c>
      <c r="D366" t="s">
        <v>368</v>
      </c>
      <c r="E366" t="s">
        <v>1389</v>
      </c>
    </row>
    <row r="367" spans="1:5">
      <c r="A367">
        <v>2015</v>
      </c>
      <c r="B367" s="14">
        <v>43054.606203703705</v>
      </c>
      <c r="C367" t="s">
        <v>1193</v>
      </c>
      <c r="D367" t="s">
        <v>117</v>
      </c>
      <c r="E367" t="s">
        <v>1332</v>
      </c>
    </row>
    <row r="368" spans="1:5">
      <c r="A368">
        <v>2015</v>
      </c>
      <c r="B368" s="14">
        <v>43054.606203703705</v>
      </c>
      <c r="C368" t="s">
        <v>1193</v>
      </c>
      <c r="D368" t="s">
        <v>126</v>
      </c>
      <c r="E368" t="s">
        <v>5529</v>
      </c>
    </row>
    <row r="369" spans="1:5">
      <c r="A369">
        <v>2015</v>
      </c>
      <c r="B369" s="14">
        <v>43054.606203703705</v>
      </c>
      <c r="C369" t="s">
        <v>1193</v>
      </c>
      <c r="D369" t="s">
        <v>134</v>
      </c>
      <c r="E369" t="s">
        <v>1195</v>
      </c>
    </row>
    <row r="370" spans="1:5">
      <c r="A370">
        <v>2015</v>
      </c>
      <c r="B370" s="14">
        <v>43054.606203703705</v>
      </c>
      <c r="C370" t="s">
        <v>1193</v>
      </c>
      <c r="D370" t="s">
        <v>147</v>
      </c>
      <c r="E370" t="s">
        <v>1196</v>
      </c>
    </row>
    <row r="371" spans="1:5">
      <c r="A371">
        <v>2015</v>
      </c>
      <c r="B371" s="14">
        <v>43054.606203703705</v>
      </c>
      <c r="C371" t="s">
        <v>1193</v>
      </c>
      <c r="D371" t="s">
        <v>155</v>
      </c>
      <c r="E371" t="s">
        <v>5530</v>
      </c>
    </row>
    <row r="372" spans="1:5">
      <c r="A372">
        <v>2015</v>
      </c>
      <c r="B372" s="14">
        <v>43054.606203703705</v>
      </c>
      <c r="C372" t="s">
        <v>1193</v>
      </c>
      <c r="D372" t="s">
        <v>162</v>
      </c>
      <c r="E372" t="s">
        <v>1333</v>
      </c>
    </row>
    <row r="373" spans="1:5">
      <c r="A373">
        <v>2015</v>
      </c>
      <c r="B373" s="14">
        <v>43054.606203703705</v>
      </c>
      <c r="C373" t="s">
        <v>1193</v>
      </c>
      <c r="D373" t="s">
        <v>172</v>
      </c>
      <c r="E373" t="s">
        <v>1334</v>
      </c>
    </row>
    <row r="374" spans="1:5">
      <c r="A374">
        <v>2015</v>
      </c>
      <c r="B374" s="14">
        <v>43054.606203703705</v>
      </c>
      <c r="C374" t="s">
        <v>1193</v>
      </c>
      <c r="D374" t="s">
        <v>180</v>
      </c>
      <c r="E374" t="s">
        <v>1335</v>
      </c>
    </row>
    <row r="375" spans="1:5">
      <c r="A375">
        <v>2015</v>
      </c>
      <c r="B375" s="14">
        <v>43054.606203703705</v>
      </c>
      <c r="C375" t="s">
        <v>1193</v>
      </c>
      <c r="D375" t="s">
        <v>192</v>
      </c>
      <c r="E375" t="s">
        <v>1201</v>
      </c>
    </row>
    <row r="376" spans="1:5">
      <c r="A376">
        <v>2015</v>
      </c>
      <c r="B376" s="14">
        <v>43054.606203703705</v>
      </c>
      <c r="C376" t="s">
        <v>1193</v>
      </c>
      <c r="D376" t="s">
        <v>199</v>
      </c>
      <c r="E376" t="s">
        <v>1202</v>
      </c>
    </row>
    <row r="377" spans="1:5">
      <c r="A377">
        <v>2015</v>
      </c>
      <c r="B377" s="14">
        <v>43054.606203703705</v>
      </c>
      <c r="C377" t="s">
        <v>1193</v>
      </c>
      <c r="D377" t="s">
        <v>205</v>
      </c>
      <c r="E377" t="s">
        <v>1336</v>
      </c>
    </row>
    <row r="378" spans="1:5">
      <c r="A378">
        <v>2015</v>
      </c>
      <c r="B378" s="14">
        <v>43054.606203703705</v>
      </c>
      <c r="C378" t="s">
        <v>1193</v>
      </c>
      <c r="D378" t="s">
        <v>380</v>
      </c>
      <c r="E378" t="s">
        <v>1337</v>
      </c>
    </row>
    <row r="379" spans="1:5">
      <c r="A379">
        <v>2015</v>
      </c>
      <c r="B379" s="14">
        <v>43054.606203703705</v>
      </c>
      <c r="C379" t="s">
        <v>1193</v>
      </c>
      <c r="D379" t="s">
        <v>215</v>
      </c>
      <c r="E379" t="s">
        <v>1205</v>
      </c>
    </row>
    <row r="380" spans="1:5">
      <c r="A380">
        <v>2015</v>
      </c>
      <c r="B380" s="14">
        <v>43054.606203703705</v>
      </c>
      <c r="C380" t="s">
        <v>1193</v>
      </c>
      <c r="D380" t="s">
        <v>223</v>
      </c>
      <c r="E380" t="s">
        <v>1206</v>
      </c>
    </row>
    <row r="381" spans="1:5">
      <c r="A381">
        <v>2015</v>
      </c>
      <c r="B381" s="14">
        <v>43054.606203703705</v>
      </c>
      <c r="C381" t="s">
        <v>1193</v>
      </c>
      <c r="D381" t="s">
        <v>232</v>
      </c>
      <c r="E381" t="s">
        <v>1207</v>
      </c>
    </row>
    <row r="382" spans="1:5">
      <c r="A382">
        <v>2015</v>
      </c>
      <c r="B382" s="14">
        <v>43054.606203703705</v>
      </c>
      <c r="C382" t="s">
        <v>1193</v>
      </c>
      <c r="D382" t="s">
        <v>239</v>
      </c>
      <c r="E382" t="s">
        <v>1208</v>
      </c>
    </row>
    <row r="383" spans="1:5">
      <c r="A383">
        <v>2015</v>
      </c>
      <c r="B383" s="14">
        <v>43054.606203703705</v>
      </c>
      <c r="C383" t="s">
        <v>1193</v>
      </c>
      <c r="D383" t="s">
        <v>248</v>
      </c>
      <c r="E383" t="s">
        <v>5531</v>
      </c>
    </row>
    <row r="384" spans="1:5">
      <c r="A384">
        <v>2015</v>
      </c>
      <c r="B384" s="14">
        <v>43054.606203703705</v>
      </c>
      <c r="C384" t="s">
        <v>1193</v>
      </c>
      <c r="D384" t="s">
        <v>254</v>
      </c>
      <c r="E384" t="s">
        <v>1209</v>
      </c>
    </row>
    <row r="385" spans="1:5">
      <c r="A385">
        <v>2015</v>
      </c>
      <c r="B385" s="14">
        <v>43054.606203703705</v>
      </c>
      <c r="C385" t="s">
        <v>1193</v>
      </c>
      <c r="D385" t="s">
        <v>263</v>
      </c>
      <c r="E385" t="s">
        <v>1210</v>
      </c>
    </row>
    <row r="386" spans="1:5">
      <c r="A386">
        <v>2015</v>
      </c>
      <c r="B386" s="14">
        <v>43054.606203703705</v>
      </c>
      <c r="C386" t="s">
        <v>1193</v>
      </c>
      <c r="D386" t="s">
        <v>280</v>
      </c>
      <c r="E386" t="s">
        <v>1211</v>
      </c>
    </row>
    <row r="387" spans="1:5">
      <c r="A387">
        <v>2015</v>
      </c>
      <c r="B387" s="14">
        <v>43054.606203703705</v>
      </c>
      <c r="C387" t="s">
        <v>1193</v>
      </c>
      <c r="D387" t="s">
        <v>272</v>
      </c>
      <c r="E387" t="s">
        <v>5546</v>
      </c>
    </row>
    <row r="388" spans="1:5">
      <c r="A388">
        <v>2015</v>
      </c>
      <c r="B388" s="14">
        <v>43054.606203703705</v>
      </c>
      <c r="C388" t="s">
        <v>1193</v>
      </c>
      <c r="D388" t="s">
        <v>285</v>
      </c>
      <c r="E388" t="s">
        <v>1213</v>
      </c>
    </row>
    <row r="389" spans="1:5">
      <c r="A389">
        <v>2015</v>
      </c>
      <c r="B389" s="14">
        <v>43054.606203703705</v>
      </c>
      <c r="C389" t="s">
        <v>1193</v>
      </c>
      <c r="D389" t="s">
        <v>291</v>
      </c>
      <c r="E389" t="s">
        <v>1214</v>
      </c>
    </row>
    <row r="390" spans="1:5">
      <c r="A390">
        <v>2015</v>
      </c>
      <c r="B390" s="14">
        <v>43054.606203703705</v>
      </c>
      <c r="C390" t="s">
        <v>1193</v>
      </c>
      <c r="D390" t="s">
        <v>300</v>
      </c>
      <c r="E390" t="s">
        <v>5547</v>
      </c>
    </row>
    <row r="391" spans="1:5">
      <c r="A391">
        <v>2015</v>
      </c>
      <c r="B391" s="14">
        <v>43054.606203703705</v>
      </c>
      <c r="C391" t="s">
        <v>1193</v>
      </c>
      <c r="D391" t="s">
        <v>311</v>
      </c>
      <c r="E391" t="s">
        <v>5548</v>
      </c>
    </row>
    <row r="392" spans="1:5">
      <c r="A392">
        <v>2015</v>
      </c>
      <c r="B392" s="14">
        <v>43054.606203703705</v>
      </c>
      <c r="C392" t="s">
        <v>1193</v>
      </c>
      <c r="D392" t="s">
        <v>318</v>
      </c>
      <c r="E392" t="s">
        <v>1217</v>
      </c>
    </row>
    <row r="393" spans="1:5">
      <c r="A393">
        <v>2015</v>
      </c>
      <c r="B393" s="14">
        <v>43054.606203703705</v>
      </c>
      <c r="C393" t="s">
        <v>1193</v>
      </c>
      <c r="D393" t="s">
        <v>327</v>
      </c>
      <c r="E393" t="s">
        <v>1218</v>
      </c>
    </row>
    <row r="394" spans="1:5">
      <c r="A394">
        <v>2015</v>
      </c>
      <c r="B394" s="14">
        <v>43054.606203703705</v>
      </c>
      <c r="C394" t="s">
        <v>1193</v>
      </c>
      <c r="D394" t="s">
        <v>336</v>
      </c>
      <c r="E394" t="s">
        <v>1219</v>
      </c>
    </row>
    <row r="395" spans="1:5">
      <c r="A395">
        <v>2015</v>
      </c>
      <c r="B395" s="14">
        <v>43054.606203703705</v>
      </c>
      <c r="C395" t="s">
        <v>1193</v>
      </c>
      <c r="D395" t="s">
        <v>349</v>
      </c>
      <c r="E395" t="s">
        <v>1220</v>
      </c>
    </row>
    <row r="396" spans="1:5">
      <c r="A396">
        <v>2015</v>
      </c>
      <c r="B396" s="14">
        <v>43054.606203703705</v>
      </c>
      <c r="C396" t="s">
        <v>1193</v>
      </c>
      <c r="D396" t="s">
        <v>359</v>
      </c>
      <c r="E396" t="s">
        <v>1221</v>
      </c>
    </row>
    <row r="397" spans="1:5">
      <c r="A397">
        <v>2015</v>
      </c>
      <c r="B397" s="14">
        <v>43054.606203703705</v>
      </c>
      <c r="C397" t="s">
        <v>1193</v>
      </c>
      <c r="D397" t="s">
        <v>368</v>
      </c>
      <c r="E397" t="s">
        <v>1222</v>
      </c>
    </row>
    <row r="398" spans="1:5">
      <c r="A398">
        <v>2015</v>
      </c>
      <c r="B398" s="14">
        <v>43054.606203703705</v>
      </c>
      <c r="C398" t="s">
        <v>1223</v>
      </c>
      <c r="D398" t="s">
        <v>117</v>
      </c>
      <c r="E398" t="s">
        <v>1332</v>
      </c>
    </row>
    <row r="399" spans="1:5">
      <c r="A399">
        <v>2015</v>
      </c>
      <c r="B399" s="14">
        <v>43054.606203703705</v>
      </c>
      <c r="C399" t="s">
        <v>1223</v>
      </c>
      <c r="D399" t="s">
        <v>126</v>
      </c>
      <c r="E399" t="s">
        <v>1224</v>
      </c>
    </row>
    <row r="400" spans="1:5">
      <c r="A400">
        <v>2015</v>
      </c>
      <c r="B400" s="14">
        <v>43054.606203703705</v>
      </c>
      <c r="C400" t="s">
        <v>1223</v>
      </c>
      <c r="D400" t="s">
        <v>134</v>
      </c>
      <c r="E400" t="s">
        <v>1195</v>
      </c>
    </row>
    <row r="401" spans="1:5">
      <c r="A401">
        <v>2015</v>
      </c>
      <c r="B401" s="14">
        <v>43054.606203703705</v>
      </c>
      <c r="C401" t="s">
        <v>1223</v>
      </c>
      <c r="D401" t="s">
        <v>147</v>
      </c>
      <c r="E401" t="s">
        <v>1225</v>
      </c>
    </row>
    <row r="402" spans="1:5">
      <c r="A402">
        <v>2015</v>
      </c>
      <c r="B402" s="14">
        <v>43054.606203703705</v>
      </c>
      <c r="C402" t="s">
        <v>1223</v>
      </c>
      <c r="D402" t="s">
        <v>155</v>
      </c>
      <c r="E402" t="s">
        <v>5530</v>
      </c>
    </row>
    <row r="403" spans="1:5">
      <c r="A403">
        <v>2015</v>
      </c>
      <c r="B403" s="14">
        <v>43054.606203703705</v>
      </c>
      <c r="C403" t="s">
        <v>1223</v>
      </c>
      <c r="D403" t="s">
        <v>162</v>
      </c>
      <c r="E403" t="s">
        <v>1339</v>
      </c>
    </row>
    <row r="404" spans="1:5">
      <c r="A404">
        <v>2015</v>
      </c>
      <c r="B404" s="14">
        <v>43054.606203703705</v>
      </c>
      <c r="C404" t="s">
        <v>1223</v>
      </c>
      <c r="D404" t="s">
        <v>172</v>
      </c>
      <c r="E404" t="s">
        <v>1340</v>
      </c>
    </row>
    <row r="405" spans="1:5">
      <c r="A405">
        <v>2015</v>
      </c>
      <c r="B405" s="14">
        <v>43054.606203703705</v>
      </c>
      <c r="C405" t="s">
        <v>1223</v>
      </c>
      <c r="D405" t="s">
        <v>180</v>
      </c>
      <c r="E405" t="s">
        <v>1341</v>
      </c>
    </row>
    <row r="406" spans="1:5">
      <c r="A406">
        <v>2015</v>
      </c>
      <c r="B406" s="14">
        <v>43054.606203703705</v>
      </c>
      <c r="C406" t="s">
        <v>1223</v>
      </c>
      <c r="D406" t="s">
        <v>192</v>
      </c>
      <c r="E406" t="s">
        <v>1229</v>
      </c>
    </row>
    <row r="407" spans="1:5">
      <c r="A407">
        <v>2015</v>
      </c>
      <c r="B407" s="14">
        <v>43054.606203703705</v>
      </c>
      <c r="C407" t="s">
        <v>1223</v>
      </c>
      <c r="D407" t="s">
        <v>199</v>
      </c>
      <c r="E407" t="s">
        <v>1230</v>
      </c>
    </row>
    <row r="408" spans="1:5">
      <c r="A408">
        <v>2015</v>
      </c>
      <c r="B408" s="14">
        <v>43054.606203703705</v>
      </c>
      <c r="C408" t="s">
        <v>1223</v>
      </c>
      <c r="D408" t="s">
        <v>205</v>
      </c>
      <c r="E408" t="s">
        <v>1342</v>
      </c>
    </row>
    <row r="409" spans="1:5">
      <c r="A409">
        <v>2015</v>
      </c>
      <c r="B409" s="14">
        <v>43054.606203703705</v>
      </c>
      <c r="C409" t="s">
        <v>1223</v>
      </c>
      <c r="D409" t="s">
        <v>380</v>
      </c>
      <c r="E409" t="s">
        <v>1232</v>
      </c>
    </row>
    <row r="410" spans="1:5">
      <c r="A410">
        <v>2015</v>
      </c>
      <c r="B410" s="14">
        <v>43054.606203703705</v>
      </c>
      <c r="C410" t="s">
        <v>1223</v>
      </c>
      <c r="D410" t="s">
        <v>215</v>
      </c>
      <c r="E410" t="s">
        <v>1205</v>
      </c>
    </row>
    <row r="411" spans="1:5">
      <c r="A411">
        <v>2015</v>
      </c>
      <c r="B411" s="14">
        <v>43054.606203703705</v>
      </c>
      <c r="C411" t="s">
        <v>1223</v>
      </c>
      <c r="D411" t="s">
        <v>223</v>
      </c>
      <c r="E411" t="s">
        <v>1233</v>
      </c>
    </row>
    <row r="412" spans="1:5">
      <c r="A412">
        <v>2015</v>
      </c>
      <c r="B412" s="14">
        <v>43054.606203703705</v>
      </c>
      <c r="C412" t="s">
        <v>1223</v>
      </c>
      <c r="D412" t="s">
        <v>232</v>
      </c>
      <c r="E412" t="s">
        <v>1207</v>
      </c>
    </row>
    <row r="413" spans="1:5">
      <c r="A413">
        <v>2015</v>
      </c>
      <c r="B413" s="14">
        <v>43054.606203703705</v>
      </c>
      <c r="C413" t="s">
        <v>1223</v>
      </c>
      <c r="D413" t="s">
        <v>239</v>
      </c>
      <c r="E413" t="s">
        <v>1234</v>
      </c>
    </row>
    <row r="414" spans="1:5">
      <c r="A414">
        <v>2015</v>
      </c>
      <c r="B414" s="14">
        <v>43054.606203703705</v>
      </c>
      <c r="C414" t="s">
        <v>1223</v>
      </c>
      <c r="D414" t="s">
        <v>248</v>
      </c>
      <c r="E414" t="s">
        <v>5531</v>
      </c>
    </row>
    <row r="415" spans="1:5">
      <c r="A415">
        <v>2015</v>
      </c>
      <c r="B415" s="14">
        <v>43054.606203703705</v>
      </c>
      <c r="C415" t="s">
        <v>1223</v>
      </c>
      <c r="D415" t="s">
        <v>254</v>
      </c>
      <c r="E415" t="s">
        <v>1209</v>
      </c>
    </row>
    <row r="416" spans="1:5">
      <c r="A416">
        <v>2015</v>
      </c>
      <c r="B416" s="14">
        <v>43054.606203703705</v>
      </c>
      <c r="C416" t="s">
        <v>1223</v>
      </c>
      <c r="D416" t="s">
        <v>263</v>
      </c>
      <c r="E416" t="s">
        <v>1235</v>
      </c>
    </row>
    <row r="417" spans="1:5">
      <c r="A417">
        <v>2015</v>
      </c>
      <c r="B417" s="14">
        <v>43054.606203703705</v>
      </c>
      <c r="C417" t="s">
        <v>1223</v>
      </c>
      <c r="D417" t="s">
        <v>280</v>
      </c>
      <c r="E417" t="s">
        <v>1211</v>
      </c>
    </row>
    <row r="418" spans="1:5">
      <c r="A418">
        <v>2015</v>
      </c>
      <c r="B418" s="14">
        <v>43054.606203703705</v>
      </c>
      <c r="C418" t="s">
        <v>1223</v>
      </c>
      <c r="D418" t="s">
        <v>272</v>
      </c>
      <c r="E418" t="s">
        <v>5549</v>
      </c>
    </row>
    <row r="419" spans="1:5">
      <c r="A419">
        <v>2015</v>
      </c>
      <c r="B419" s="14">
        <v>43054.606203703705</v>
      </c>
      <c r="C419" t="s">
        <v>1223</v>
      </c>
      <c r="D419" t="s">
        <v>285</v>
      </c>
      <c r="E419" t="s">
        <v>1213</v>
      </c>
    </row>
    <row r="420" spans="1:5">
      <c r="A420">
        <v>2015</v>
      </c>
      <c r="B420" s="14">
        <v>43054.606203703705</v>
      </c>
      <c r="C420" t="s">
        <v>1223</v>
      </c>
      <c r="D420" t="s">
        <v>291</v>
      </c>
      <c r="E420" t="s">
        <v>1237</v>
      </c>
    </row>
    <row r="421" spans="1:5">
      <c r="A421">
        <v>2015</v>
      </c>
      <c r="B421" s="14">
        <v>43054.606203703705</v>
      </c>
      <c r="C421" t="s">
        <v>1223</v>
      </c>
      <c r="D421" t="s">
        <v>300</v>
      </c>
      <c r="E421" t="s">
        <v>5550</v>
      </c>
    </row>
    <row r="422" spans="1:5">
      <c r="A422">
        <v>2015</v>
      </c>
      <c r="B422" s="14">
        <v>43054.606203703705</v>
      </c>
      <c r="C422" t="s">
        <v>1223</v>
      </c>
      <c r="D422" t="s">
        <v>311</v>
      </c>
      <c r="E422" t="s">
        <v>5548</v>
      </c>
    </row>
    <row r="423" spans="1:5">
      <c r="A423">
        <v>2015</v>
      </c>
      <c r="B423" s="14">
        <v>43054.606203703705</v>
      </c>
      <c r="C423" t="s">
        <v>1223</v>
      </c>
      <c r="D423" t="s">
        <v>318</v>
      </c>
      <c r="E423" t="s">
        <v>1239</v>
      </c>
    </row>
    <row r="424" spans="1:5">
      <c r="A424">
        <v>2015</v>
      </c>
      <c r="B424" s="14">
        <v>43054.606203703705</v>
      </c>
      <c r="C424" t="s">
        <v>1223</v>
      </c>
      <c r="D424" t="s">
        <v>327</v>
      </c>
      <c r="E424" t="s">
        <v>1240</v>
      </c>
    </row>
    <row r="425" spans="1:5">
      <c r="A425">
        <v>2015</v>
      </c>
      <c r="B425" s="14">
        <v>43054.606203703705</v>
      </c>
      <c r="C425" t="s">
        <v>1223</v>
      </c>
      <c r="D425" t="s">
        <v>336</v>
      </c>
      <c r="E425" t="s">
        <v>5532</v>
      </c>
    </row>
    <row r="426" spans="1:5">
      <c r="A426">
        <v>2015</v>
      </c>
      <c r="B426" s="14">
        <v>43054.606203703705</v>
      </c>
      <c r="C426" t="s">
        <v>1223</v>
      </c>
      <c r="D426" t="s">
        <v>349</v>
      </c>
      <c r="E426" t="s">
        <v>1220</v>
      </c>
    </row>
    <row r="427" spans="1:5">
      <c r="A427">
        <v>2015</v>
      </c>
      <c r="B427" s="14">
        <v>43054.606203703705</v>
      </c>
      <c r="C427" t="s">
        <v>1223</v>
      </c>
      <c r="D427" t="s">
        <v>359</v>
      </c>
      <c r="E427" t="s">
        <v>1241</v>
      </c>
    </row>
    <row r="428" spans="1:5">
      <c r="A428">
        <v>2015</v>
      </c>
      <c r="B428" s="14">
        <v>43054.606203703705</v>
      </c>
      <c r="C428" t="s">
        <v>1223</v>
      </c>
      <c r="D428" t="s">
        <v>368</v>
      </c>
      <c r="E428" t="s">
        <v>1242</v>
      </c>
    </row>
    <row r="429" spans="1:5">
      <c r="A429">
        <v>2015</v>
      </c>
      <c r="B429" s="14">
        <v>43054.606203703705</v>
      </c>
      <c r="C429" t="s">
        <v>1243</v>
      </c>
      <c r="D429" t="s">
        <v>117</v>
      </c>
      <c r="E429" t="s">
        <v>1332</v>
      </c>
    </row>
    <row r="430" spans="1:5">
      <c r="A430">
        <v>2015</v>
      </c>
      <c r="B430" s="14">
        <v>43054.606203703705</v>
      </c>
      <c r="C430" t="s">
        <v>1243</v>
      </c>
      <c r="D430" t="s">
        <v>126</v>
      </c>
      <c r="E430" t="s">
        <v>1343</v>
      </c>
    </row>
    <row r="431" spans="1:5">
      <c r="A431">
        <v>2015</v>
      </c>
      <c r="B431" s="14">
        <v>43054.606203703705</v>
      </c>
      <c r="C431" t="s">
        <v>1243</v>
      </c>
      <c r="D431" t="s">
        <v>134</v>
      </c>
      <c r="E431" t="s">
        <v>1245</v>
      </c>
    </row>
    <row r="432" spans="1:5">
      <c r="A432">
        <v>2015</v>
      </c>
      <c r="B432" s="14">
        <v>43054.606203703705</v>
      </c>
      <c r="C432" t="s">
        <v>1243</v>
      </c>
      <c r="D432" t="s">
        <v>147</v>
      </c>
      <c r="E432" t="s">
        <v>1344</v>
      </c>
    </row>
    <row r="433" spans="1:5">
      <c r="A433">
        <v>2015</v>
      </c>
      <c r="B433" s="14">
        <v>43054.606203703705</v>
      </c>
      <c r="C433" t="s">
        <v>1243</v>
      </c>
      <c r="D433" t="s">
        <v>155</v>
      </c>
      <c r="E433" t="s">
        <v>5533</v>
      </c>
    </row>
    <row r="434" spans="1:5">
      <c r="A434">
        <v>2015</v>
      </c>
      <c r="B434" s="14">
        <v>43054.606203703705</v>
      </c>
      <c r="C434" t="s">
        <v>1243</v>
      </c>
      <c r="D434" t="s">
        <v>162</v>
      </c>
      <c r="E434" t="s">
        <v>1345</v>
      </c>
    </row>
    <row r="435" spans="1:5">
      <c r="A435">
        <v>2015</v>
      </c>
      <c r="B435" s="14">
        <v>43054.606203703705</v>
      </c>
      <c r="C435" t="s">
        <v>1243</v>
      </c>
      <c r="D435" t="s">
        <v>172</v>
      </c>
      <c r="E435" t="s">
        <v>1249</v>
      </c>
    </row>
    <row r="436" spans="1:5">
      <c r="A436">
        <v>2015</v>
      </c>
      <c r="B436" s="14">
        <v>43054.606203703705</v>
      </c>
      <c r="C436" t="s">
        <v>1243</v>
      </c>
      <c r="D436" t="s">
        <v>180</v>
      </c>
      <c r="E436" t="s">
        <v>1346</v>
      </c>
    </row>
    <row r="437" spans="1:5">
      <c r="A437">
        <v>2015</v>
      </c>
      <c r="B437" s="14">
        <v>43054.606203703705</v>
      </c>
      <c r="C437" t="s">
        <v>1243</v>
      </c>
      <c r="D437" t="s">
        <v>192</v>
      </c>
      <c r="E437" t="s">
        <v>5551</v>
      </c>
    </row>
    <row r="438" spans="1:5">
      <c r="A438">
        <v>2015</v>
      </c>
      <c r="B438" s="14">
        <v>43054.606203703705</v>
      </c>
      <c r="C438" t="s">
        <v>1243</v>
      </c>
      <c r="D438" t="s">
        <v>199</v>
      </c>
      <c r="E438" t="s">
        <v>1252</v>
      </c>
    </row>
    <row r="439" spans="1:5">
      <c r="A439">
        <v>2015</v>
      </c>
      <c r="B439" s="14">
        <v>43054.606203703705</v>
      </c>
      <c r="C439" t="s">
        <v>1243</v>
      </c>
      <c r="D439" t="s">
        <v>205</v>
      </c>
      <c r="E439" t="s">
        <v>5552</v>
      </c>
    </row>
    <row r="440" spans="1:5">
      <c r="A440">
        <v>2015</v>
      </c>
      <c r="B440" s="14">
        <v>43054.606203703705</v>
      </c>
      <c r="C440" t="s">
        <v>1243</v>
      </c>
      <c r="D440" t="s">
        <v>380</v>
      </c>
      <c r="E440" t="s">
        <v>1254</v>
      </c>
    </row>
    <row r="441" spans="1:5">
      <c r="A441">
        <v>2015</v>
      </c>
      <c r="B441" s="14">
        <v>43054.606203703705</v>
      </c>
      <c r="C441" t="s">
        <v>1243</v>
      </c>
      <c r="D441" t="s">
        <v>215</v>
      </c>
      <c r="E441" t="s">
        <v>1205</v>
      </c>
    </row>
    <row r="442" spans="1:5">
      <c r="A442">
        <v>2015</v>
      </c>
      <c r="B442" s="14">
        <v>43054.606203703705</v>
      </c>
      <c r="C442" t="s">
        <v>1243</v>
      </c>
      <c r="D442" t="s">
        <v>223</v>
      </c>
      <c r="E442" t="s">
        <v>1255</v>
      </c>
    </row>
    <row r="443" spans="1:5">
      <c r="A443">
        <v>2015</v>
      </c>
      <c r="B443" s="14">
        <v>43054.606203703705</v>
      </c>
      <c r="C443" t="s">
        <v>1243</v>
      </c>
      <c r="D443" t="s">
        <v>232</v>
      </c>
      <c r="E443" t="s">
        <v>1256</v>
      </c>
    </row>
    <row r="444" spans="1:5">
      <c r="A444">
        <v>2015</v>
      </c>
      <c r="B444" s="14">
        <v>43054.606203703705</v>
      </c>
      <c r="C444" t="s">
        <v>1243</v>
      </c>
      <c r="D444" t="s">
        <v>239</v>
      </c>
      <c r="E444" t="s">
        <v>1257</v>
      </c>
    </row>
    <row r="445" spans="1:5">
      <c r="A445">
        <v>2015</v>
      </c>
      <c r="B445" s="14">
        <v>43054.606203703705</v>
      </c>
      <c r="C445" t="s">
        <v>1243</v>
      </c>
      <c r="D445" t="s">
        <v>248</v>
      </c>
      <c r="E445" t="s">
        <v>5534</v>
      </c>
    </row>
    <row r="446" spans="1:5">
      <c r="A446">
        <v>2015</v>
      </c>
      <c r="B446" s="14">
        <v>43054.606203703705</v>
      </c>
      <c r="C446" t="s">
        <v>1243</v>
      </c>
      <c r="D446" t="s">
        <v>254</v>
      </c>
      <c r="E446" t="s">
        <v>1258</v>
      </c>
    </row>
    <row r="447" spans="1:5">
      <c r="A447">
        <v>2015</v>
      </c>
      <c r="B447" s="14">
        <v>43054.606203703705</v>
      </c>
      <c r="C447" t="s">
        <v>1243</v>
      </c>
      <c r="D447" t="s">
        <v>263</v>
      </c>
      <c r="E447" t="s">
        <v>5553</v>
      </c>
    </row>
    <row r="448" spans="1:5">
      <c r="A448">
        <v>2015</v>
      </c>
      <c r="B448" s="14">
        <v>43054.606203703705</v>
      </c>
      <c r="C448" t="s">
        <v>1243</v>
      </c>
      <c r="D448" t="s">
        <v>280</v>
      </c>
      <c r="E448" t="s">
        <v>1260</v>
      </c>
    </row>
    <row r="449" spans="1:5">
      <c r="A449">
        <v>2015</v>
      </c>
      <c r="B449" s="14">
        <v>43054.606203703705</v>
      </c>
      <c r="C449" t="s">
        <v>1243</v>
      </c>
      <c r="D449" t="s">
        <v>272</v>
      </c>
      <c r="E449" t="s">
        <v>5554</v>
      </c>
    </row>
    <row r="450" spans="1:5">
      <c r="A450">
        <v>2015</v>
      </c>
      <c r="B450" s="14">
        <v>43054.606203703705</v>
      </c>
      <c r="C450" t="s">
        <v>1243</v>
      </c>
      <c r="D450" t="s">
        <v>285</v>
      </c>
      <c r="E450" t="s">
        <v>1262</v>
      </c>
    </row>
    <row r="451" spans="1:5">
      <c r="A451">
        <v>2015</v>
      </c>
      <c r="B451" s="14">
        <v>43054.606203703705</v>
      </c>
      <c r="C451" t="s">
        <v>1243</v>
      </c>
      <c r="D451" t="s">
        <v>291</v>
      </c>
      <c r="E451" t="s">
        <v>5535</v>
      </c>
    </row>
    <row r="452" spans="1:5">
      <c r="A452">
        <v>2015</v>
      </c>
      <c r="B452" s="14">
        <v>43054.606203703705</v>
      </c>
      <c r="C452" t="s">
        <v>1243</v>
      </c>
      <c r="D452" t="s">
        <v>300</v>
      </c>
      <c r="E452" t="s">
        <v>5555</v>
      </c>
    </row>
    <row r="453" spans="1:5">
      <c r="A453">
        <v>2015</v>
      </c>
      <c r="B453" s="14">
        <v>43054.606203703705</v>
      </c>
      <c r="C453" t="s">
        <v>1243</v>
      </c>
      <c r="D453" t="s">
        <v>311</v>
      </c>
      <c r="E453" t="s">
        <v>5556</v>
      </c>
    </row>
    <row r="454" spans="1:5">
      <c r="A454">
        <v>2015</v>
      </c>
      <c r="B454" s="14">
        <v>43054.606203703705</v>
      </c>
      <c r="C454" t="s">
        <v>1243</v>
      </c>
      <c r="D454" t="s">
        <v>318</v>
      </c>
      <c r="E454" t="s">
        <v>1265</v>
      </c>
    </row>
    <row r="455" spans="1:5">
      <c r="A455">
        <v>2015</v>
      </c>
      <c r="B455" s="14">
        <v>43054.606203703705</v>
      </c>
      <c r="C455" t="s">
        <v>1243</v>
      </c>
      <c r="D455" t="s">
        <v>327</v>
      </c>
      <c r="E455" t="s">
        <v>5542</v>
      </c>
    </row>
    <row r="456" spans="1:5">
      <c r="A456">
        <v>2015</v>
      </c>
      <c r="B456" s="14">
        <v>43054.606203703705</v>
      </c>
      <c r="C456" t="s">
        <v>1243</v>
      </c>
      <c r="D456" t="s">
        <v>336</v>
      </c>
      <c r="E456" t="s">
        <v>1266</v>
      </c>
    </row>
    <row r="457" spans="1:5">
      <c r="A457">
        <v>2015</v>
      </c>
      <c r="B457" s="14">
        <v>43054.606203703705</v>
      </c>
      <c r="C457" t="s">
        <v>1243</v>
      </c>
      <c r="D457" t="s">
        <v>349</v>
      </c>
      <c r="E457" t="s">
        <v>5557</v>
      </c>
    </row>
    <row r="458" spans="1:5">
      <c r="A458">
        <v>2015</v>
      </c>
      <c r="B458" s="14">
        <v>43054.606203703705</v>
      </c>
      <c r="C458" t="s">
        <v>1243</v>
      </c>
      <c r="D458" t="s">
        <v>359</v>
      </c>
      <c r="E458" t="s">
        <v>5558</v>
      </c>
    </row>
    <row r="459" spans="1:5">
      <c r="A459">
        <v>2015</v>
      </c>
      <c r="B459" s="14">
        <v>43054.606203703705</v>
      </c>
      <c r="C459" t="s">
        <v>1243</v>
      </c>
      <c r="D459" t="s">
        <v>368</v>
      </c>
      <c r="E459" t="s">
        <v>1349</v>
      </c>
    </row>
    <row r="460" spans="1:5">
      <c r="A460">
        <v>2015</v>
      </c>
      <c r="B460" s="14">
        <v>43054.606203703705</v>
      </c>
      <c r="C460" t="s">
        <v>1270</v>
      </c>
      <c r="D460" t="s">
        <v>117</v>
      </c>
      <c r="E460" t="s">
        <v>1350</v>
      </c>
    </row>
    <row r="461" spans="1:5">
      <c r="A461">
        <v>2015</v>
      </c>
      <c r="B461" s="14">
        <v>43054.606203703705</v>
      </c>
      <c r="C461" t="s">
        <v>1270</v>
      </c>
      <c r="D461" t="s">
        <v>126</v>
      </c>
      <c r="E461" t="s">
        <v>1272</v>
      </c>
    </row>
    <row r="462" spans="1:5">
      <c r="A462">
        <v>2015</v>
      </c>
      <c r="B462" s="14">
        <v>43054.606203703705</v>
      </c>
      <c r="C462" t="s">
        <v>1270</v>
      </c>
      <c r="D462" t="s">
        <v>134</v>
      </c>
      <c r="E462" t="s">
        <v>1273</v>
      </c>
    </row>
    <row r="463" spans="1:5">
      <c r="A463">
        <v>2015</v>
      </c>
      <c r="B463" s="14">
        <v>43054.606203703705</v>
      </c>
      <c r="C463" t="s">
        <v>1270</v>
      </c>
      <c r="D463" t="s">
        <v>147</v>
      </c>
      <c r="E463" t="s">
        <v>1274</v>
      </c>
    </row>
    <row r="464" spans="1:5">
      <c r="A464">
        <v>2015</v>
      </c>
      <c r="B464" s="14">
        <v>43054.606203703705</v>
      </c>
      <c r="C464" t="s">
        <v>1270</v>
      </c>
      <c r="D464" t="s">
        <v>155</v>
      </c>
      <c r="E464" t="s">
        <v>5537</v>
      </c>
    </row>
    <row r="465" spans="1:5">
      <c r="A465">
        <v>2015</v>
      </c>
      <c r="B465" s="14">
        <v>43054.606203703705</v>
      </c>
      <c r="C465" t="s">
        <v>1270</v>
      </c>
      <c r="D465" t="s">
        <v>162</v>
      </c>
      <c r="E465" t="s">
        <v>1351</v>
      </c>
    </row>
    <row r="466" spans="1:5">
      <c r="A466">
        <v>2015</v>
      </c>
      <c r="B466" s="14">
        <v>43054.606203703705</v>
      </c>
      <c r="C466" t="s">
        <v>1270</v>
      </c>
      <c r="D466" t="s">
        <v>172</v>
      </c>
      <c r="E466" t="s">
        <v>1352</v>
      </c>
    </row>
    <row r="467" spans="1:5">
      <c r="A467">
        <v>2015</v>
      </c>
      <c r="B467" s="14">
        <v>43054.606203703705</v>
      </c>
      <c r="C467" t="s">
        <v>1270</v>
      </c>
      <c r="D467" t="s">
        <v>180</v>
      </c>
      <c r="E467" t="s">
        <v>1353</v>
      </c>
    </row>
    <row r="468" spans="1:5">
      <c r="A468">
        <v>2015</v>
      </c>
      <c r="B468" s="14">
        <v>43054.606203703705</v>
      </c>
      <c r="C468" t="s">
        <v>1270</v>
      </c>
      <c r="D468" t="s">
        <v>192</v>
      </c>
      <c r="E468" t="s">
        <v>1278</v>
      </c>
    </row>
    <row r="469" spans="1:5">
      <c r="A469">
        <v>2015</v>
      </c>
      <c r="B469" s="14">
        <v>43054.606203703705</v>
      </c>
      <c r="C469" t="s">
        <v>1270</v>
      </c>
      <c r="D469" t="s">
        <v>199</v>
      </c>
      <c r="E469" t="s">
        <v>1279</v>
      </c>
    </row>
    <row r="470" spans="1:5">
      <c r="A470">
        <v>2015</v>
      </c>
      <c r="B470" s="14">
        <v>43054.606203703705</v>
      </c>
      <c r="C470" t="s">
        <v>1270</v>
      </c>
      <c r="D470" t="s">
        <v>205</v>
      </c>
      <c r="E470" t="s">
        <v>5559</v>
      </c>
    </row>
    <row r="471" spans="1:5">
      <c r="A471">
        <v>2015</v>
      </c>
      <c r="B471" s="14">
        <v>43054.606203703705</v>
      </c>
      <c r="C471" t="s">
        <v>1270</v>
      </c>
      <c r="D471" t="s">
        <v>380</v>
      </c>
      <c r="E471" t="s">
        <v>1281</v>
      </c>
    </row>
    <row r="472" spans="1:5">
      <c r="A472">
        <v>2015</v>
      </c>
      <c r="B472" s="14">
        <v>43054.606203703705</v>
      </c>
      <c r="C472" t="s">
        <v>1270</v>
      </c>
      <c r="D472" t="s">
        <v>215</v>
      </c>
      <c r="E472" t="s">
        <v>1355</v>
      </c>
    </row>
    <row r="473" spans="1:5">
      <c r="A473">
        <v>2015</v>
      </c>
      <c r="B473" s="14">
        <v>43054.606203703705</v>
      </c>
      <c r="C473" t="s">
        <v>1270</v>
      </c>
      <c r="D473" t="s">
        <v>223</v>
      </c>
      <c r="E473" t="s">
        <v>5538</v>
      </c>
    </row>
    <row r="474" spans="1:5">
      <c r="A474">
        <v>2015</v>
      </c>
      <c r="B474" s="14">
        <v>43054.606203703705</v>
      </c>
      <c r="C474" t="s">
        <v>1270</v>
      </c>
      <c r="D474" t="s">
        <v>232</v>
      </c>
      <c r="E474" t="s">
        <v>1356</v>
      </c>
    </row>
    <row r="475" spans="1:5">
      <c r="A475">
        <v>2015</v>
      </c>
      <c r="B475" s="14">
        <v>43054.606203703705</v>
      </c>
      <c r="C475" t="s">
        <v>1270</v>
      </c>
      <c r="D475" t="s">
        <v>239</v>
      </c>
      <c r="E475" t="s">
        <v>1284</v>
      </c>
    </row>
    <row r="476" spans="1:5">
      <c r="A476">
        <v>2015</v>
      </c>
      <c r="B476" s="14">
        <v>43054.606203703705</v>
      </c>
      <c r="C476" t="s">
        <v>1270</v>
      </c>
      <c r="D476" t="s">
        <v>248</v>
      </c>
      <c r="E476" t="s">
        <v>5543</v>
      </c>
    </row>
    <row r="477" spans="1:5">
      <c r="A477">
        <v>2015</v>
      </c>
      <c r="B477" s="14">
        <v>43054.606203703705</v>
      </c>
      <c r="C477" t="s">
        <v>1270</v>
      </c>
      <c r="D477" t="s">
        <v>254</v>
      </c>
      <c r="E477" t="s">
        <v>1285</v>
      </c>
    </row>
    <row r="478" spans="1:5">
      <c r="A478">
        <v>2015</v>
      </c>
      <c r="B478" s="14">
        <v>43054.606203703705</v>
      </c>
      <c r="C478" t="s">
        <v>1270</v>
      </c>
      <c r="D478" t="s">
        <v>263</v>
      </c>
      <c r="E478" t="s">
        <v>1235</v>
      </c>
    </row>
    <row r="479" spans="1:5">
      <c r="A479">
        <v>2015</v>
      </c>
      <c r="B479" s="14">
        <v>43054.606203703705</v>
      </c>
      <c r="C479" t="s">
        <v>1270</v>
      </c>
      <c r="D479" t="s">
        <v>280</v>
      </c>
      <c r="E479" t="s">
        <v>1286</v>
      </c>
    </row>
    <row r="480" spans="1:5">
      <c r="A480">
        <v>2015</v>
      </c>
      <c r="B480" s="14">
        <v>43054.606203703705</v>
      </c>
      <c r="C480" t="s">
        <v>1270</v>
      </c>
      <c r="D480" t="s">
        <v>272</v>
      </c>
      <c r="E480" t="s">
        <v>1287</v>
      </c>
    </row>
    <row r="481" spans="1:5">
      <c r="A481">
        <v>2015</v>
      </c>
      <c r="B481" s="14">
        <v>43054.606203703705</v>
      </c>
      <c r="C481" t="s">
        <v>1270</v>
      </c>
      <c r="D481" t="s">
        <v>285</v>
      </c>
      <c r="E481" t="s">
        <v>1357</v>
      </c>
    </row>
    <row r="482" spans="1:5">
      <c r="A482">
        <v>2015</v>
      </c>
      <c r="B482" s="14">
        <v>43054.606203703705</v>
      </c>
      <c r="C482" t="s">
        <v>1270</v>
      </c>
      <c r="D482" t="s">
        <v>291</v>
      </c>
      <c r="E482" t="s">
        <v>5560</v>
      </c>
    </row>
    <row r="483" spans="1:5">
      <c r="A483">
        <v>2015</v>
      </c>
      <c r="B483" s="14">
        <v>43054.606203703705</v>
      </c>
      <c r="C483" t="s">
        <v>1270</v>
      </c>
      <c r="D483" t="s">
        <v>300</v>
      </c>
      <c r="E483" t="s">
        <v>1290</v>
      </c>
    </row>
    <row r="484" spans="1:5">
      <c r="A484">
        <v>2015</v>
      </c>
      <c r="B484" s="14">
        <v>43054.606203703705</v>
      </c>
      <c r="C484" t="s">
        <v>1270</v>
      </c>
      <c r="D484" t="s">
        <v>311</v>
      </c>
      <c r="E484" t="s">
        <v>5561</v>
      </c>
    </row>
    <row r="485" spans="1:5">
      <c r="A485">
        <v>2015</v>
      </c>
      <c r="B485" s="14">
        <v>43054.606203703705</v>
      </c>
      <c r="C485" t="s">
        <v>1270</v>
      </c>
      <c r="D485" t="s">
        <v>318</v>
      </c>
      <c r="E485" t="s">
        <v>1292</v>
      </c>
    </row>
    <row r="486" spans="1:5">
      <c r="A486">
        <v>2015</v>
      </c>
      <c r="B486" s="14">
        <v>43054.606203703705</v>
      </c>
      <c r="C486" t="s">
        <v>1270</v>
      </c>
      <c r="D486" t="s">
        <v>327</v>
      </c>
      <c r="E486" t="s">
        <v>1293</v>
      </c>
    </row>
    <row r="487" spans="1:5">
      <c r="A487">
        <v>2015</v>
      </c>
      <c r="B487" s="14">
        <v>43054.606203703705</v>
      </c>
      <c r="C487" t="s">
        <v>1270</v>
      </c>
      <c r="D487" t="s">
        <v>336</v>
      </c>
      <c r="E487" t="s">
        <v>1294</v>
      </c>
    </row>
    <row r="488" spans="1:5">
      <c r="A488">
        <v>2015</v>
      </c>
      <c r="B488" s="14">
        <v>43054.606203703705</v>
      </c>
      <c r="C488" t="s">
        <v>1270</v>
      </c>
      <c r="D488" t="s">
        <v>349</v>
      </c>
      <c r="E488" t="s">
        <v>5562</v>
      </c>
    </row>
    <row r="489" spans="1:5">
      <c r="A489">
        <v>2015</v>
      </c>
      <c r="B489" s="14">
        <v>43054.606203703705</v>
      </c>
      <c r="C489" t="s">
        <v>1270</v>
      </c>
      <c r="D489" t="s">
        <v>359</v>
      </c>
      <c r="E489" t="s">
        <v>1359</v>
      </c>
    </row>
    <row r="490" spans="1:5">
      <c r="A490">
        <v>2015</v>
      </c>
      <c r="B490" s="14">
        <v>43054.606203703705</v>
      </c>
      <c r="C490" t="s">
        <v>1270</v>
      </c>
      <c r="D490" t="s">
        <v>368</v>
      </c>
      <c r="E490" t="s">
        <v>1297</v>
      </c>
    </row>
    <row r="491" spans="1:5">
      <c r="A491">
        <v>2015</v>
      </c>
      <c r="B491" s="14">
        <v>43054.606203703705</v>
      </c>
      <c r="C491" t="s">
        <v>1298</v>
      </c>
      <c r="D491" t="s">
        <v>117</v>
      </c>
      <c r="E491" t="s">
        <v>1299</v>
      </c>
    </row>
    <row r="492" spans="1:5">
      <c r="A492">
        <v>2015</v>
      </c>
      <c r="B492" s="14">
        <v>43054.606203703705</v>
      </c>
      <c r="C492" t="s">
        <v>1298</v>
      </c>
      <c r="D492" t="s">
        <v>126</v>
      </c>
      <c r="E492" t="s">
        <v>1300</v>
      </c>
    </row>
    <row r="493" spans="1:5">
      <c r="A493">
        <v>2015</v>
      </c>
      <c r="B493" s="14">
        <v>43054.606203703705</v>
      </c>
      <c r="C493" t="s">
        <v>1298</v>
      </c>
      <c r="D493" t="s">
        <v>134</v>
      </c>
      <c r="E493" t="s">
        <v>300</v>
      </c>
    </row>
    <row r="494" spans="1:5">
      <c r="A494">
        <v>2015</v>
      </c>
      <c r="B494" s="14">
        <v>43054.606203703705</v>
      </c>
      <c r="C494" t="s">
        <v>1298</v>
      </c>
      <c r="D494" t="s">
        <v>147</v>
      </c>
      <c r="E494" t="s">
        <v>1301</v>
      </c>
    </row>
    <row r="495" spans="1:5">
      <c r="A495">
        <v>2015</v>
      </c>
      <c r="B495" s="14">
        <v>43054.606203703705</v>
      </c>
      <c r="C495" t="s">
        <v>1298</v>
      </c>
      <c r="D495" t="s">
        <v>155</v>
      </c>
      <c r="E495" t="s">
        <v>1302</v>
      </c>
    </row>
    <row r="496" spans="1:5">
      <c r="A496">
        <v>2015</v>
      </c>
      <c r="B496" s="14">
        <v>43054.606203703705</v>
      </c>
      <c r="C496" t="s">
        <v>1298</v>
      </c>
      <c r="D496" t="s">
        <v>162</v>
      </c>
      <c r="E496" t="s">
        <v>1360</v>
      </c>
    </row>
    <row r="497" spans="1:5">
      <c r="A497">
        <v>2015</v>
      </c>
      <c r="B497" s="14">
        <v>43054.606203703705</v>
      </c>
      <c r="C497" t="s">
        <v>1298</v>
      </c>
      <c r="D497" t="s">
        <v>172</v>
      </c>
      <c r="E497" t="s">
        <v>1304</v>
      </c>
    </row>
    <row r="498" spans="1:5">
      <c r="A498">
        <v>2015</v>
      </c>
      <c r="B498" s="14">
        <v>43054.606203703705</v>
      </c>
      <c r="C498" t="s">
        <v>1298</v>
      </c>
      <c r="D498" t="s">
        <v>180</v>
      </c>
      <c r="E498" t="s">
        <v>1361</v>
      </c>
    </row>
    <row r="499" spans="1:5">
      <c r="A499">
        <v>2015</v>
      </c>
      <c r="B499" s="14">
        <v>43054.606203703705</v>
      </c>
      <c r="C499" t="s">
        <v>1298</v>
      </c>
      <c r="D499" t="s">
        <v>192</v>
      </c>
      <c r="E499" t="s">
        <v>1306</v>
      </c>
    </row>
    <row r="500" spans="1:5">
      <c r="A500">
        <v>2015</v>
      </c>
      <c r="B500" s="14">
        <v>43054.606203703705</v>
      </c>
      <c r="C500" t="s">
        <v>1298</v>
      </c>
      <c r="D500" t="s">
        <v>199</v>
      </c>
      <c r="E500" t="s">
        <v>1307</v>
      </c>
    </row>
    <row r="501" spans="1:5">
      <c r="A501">
        <v>2015</v>
      </c>
      <c r="B501" s="14">
        <v>43054.606203703705</v>
      </c>
      <c r="C501" t="s">
        <v>1298</v>
      </c>
      <c r="D501" t="s">
        <v>205</v>
      </c>
      <c r="E501" t="s">
        <v>1362</v>
      </c>
    </row>
    <row r="502" spans="1:5">
      <c r="A502">
        <v>2015</v>
      </c>
      <c r="B502" s="14">
        <v>43054.606203703705</v>
      </c>
      <c r="C502" t="s">
        <v>1298</v>
      </c>
      <c r="D502" t="s">
        <v>380</v>
      </c>
      <c r="E502" t="s">
        <v>1309</v>
      </c>
    </row>
    <row r="503" spans="1:5">
      <c r="A503">
        <v>2015</v>
      </c>
      <c r="B503" s="14">
        <v>43054.606203703705</v>
      </c>
      <c r="C503" t="s">
        <v>1298</v>
      </c>
      <c r="D503" t="s">
        <v>215</v>
      </c>
      <c r="E503" t="s">
        <v>1310</v>
      </c>
    </row>
    <row r="504" spans="1:5">
      <c r="A504">
        <v>2015</v>
      </c>
      <c r="B504" s="14">
        <v>43054.606203703705</v>
      </c>
      <c r="C504" t="s">
        <v>1298</v>
      </c>
      <c r="D504" t="s">
        <v>223</v>
      </c>
      <c r="E504" t="s">
        <v>1299</v>
      </c>
    </row>
    <row r="505" spans="1:5">
      <c r="A505">
        <v>2015</v>
      </c>
      <c r="B505" s="14">
        <v>43054.606203703705</v>
      </c>
      <c r="C505" t="s">
        <v>1298</v>
      </c>
      <c r="D505" t="s">
        <v>232</v>
      </c>
      <c r="E505" t="s">
        <v>1311</v>
      </c>
    </row>
    <row r="506" spans="1:5">
      <c r="A506">
        <v>2015</v>
      </c>
      <c r="B506" s="14">
        <v>43054.606203703705</v>
      </c>
      <c r="C506" t="s">
        <v>1298</v>
      </c>
      <c r="D506" t="s">
        <v>239</v>
      </c>
      <c r="E506" t="s">
        <v>1312</v>
      </c>
    </row>
    <row r="507" spans="1:5">
      <c r="A507">
        <v>2015</v>
      </c>
      <c r="B507" s="14">
        <v>43054.606203703705</v>
      </c>
      <c r="C507" t="s">
        <v>1298</v>
      </c>
      <c r="D507" t="s">
        <v>248</v>
      </c>
      <c r="E507" t="s">
        <v>5540</v>
      </c>
    </row>
    <row r="508" spans="1:5">
      <c r="A508">
        <v>2015</v>
      </c>
      <c r="B508" s="14">
        <v>43054.606203703705</v>
      </c>
      <c r="C508" t="s">
        <v>1298</v>
      </c>
      <c r="D508" t="s">
        <v>254</v>
      </c>
      <c r="E508" t="s">
        <v>1313</v>
      </c>
    </row>
    <row r="509" spans="1:5">
      <c r="A509">
        <v>2015</v>
      </c>
      <c r="B509" s="14">
        <v>43054.606203703705</v>
      </c>
      <c r="C509" t="s">
        <v>1298</v>
      </c>
      <c r="D509" t="s">
        <v>263</v>
      </c>
      <c r="E509" t="s">
        <v>1314</v>
      </c>
    </row>
    <row r="510" spans="1:5">
      <c r="A510">
        <v>2015</v>
      </c>
      <c r="B510" s="14">
        <v>43054.606203703705</v>
      </c>
      <c r="C510" t="s">
        <v>1298</v>
      </c>
      <c r="D510" t="s">
        <v>280</v>
      </c>
      <c r="E510" t="s">
        <v>1315</v>
      </c>
    </row>
    <row r="511" spans="1:5">
      <c r="A511">
        <v>2015</v>
      </c>
      <c r="B511" s="14">
        <v>43054.606203703705</v>
      </c>
      <c r="C511" t="s">
        <v>1298</v>
      </c>
      <c r="D511" t="s">
        <v>272</v>
      </c>
      <c r="E511" t="s">
        <v>1316</v>
      </c>
    </row>
    <row r="512" spans="1:5">
      <c r="A512">
        <v>2015</v>
      </c>
      <c r="B512" s="14">
        <v>43054.606203703705</v>
      </c>
      <c r="C512" t="s">
        <v>1298</v>
      </c>
      <c r="D512" t="s">
        <v>285</v>
      </c>
      <c r="E512" t="s">
        <v>1364</v>
      </c>
    </row>
    <row r="513" spans="1:5">
      <c r="A513">
        <v>2015</v>
      </c>
      <c r="B513" s="14">
        <v>43054.606203703705</v>
      </c>
      <c r="C513" t="s">
        <v>1298</v>
      </c>
      <c r="D513" t="s">
        <v>291</v>
      </c>
      <c r="E513" t="s">
        <v>1318</v>
      </c>
    </row>
    <row r="514" spans="1:5">
      <c r="A514">
        <v>2015</v>
      </c>
      <c r="B514" s="14">
        <v>43054.606203703705</v>
      </c>
      <c r="C514" t="s">
        <v>1298</v>
      </c>
      <c r="D514" t="s">
        <v>300</v>
      </c>
      <c r="E514" t="s">
        <v>5563</v>
      </c>
    </row>
    <row r="515" spans="1:5">
      <c r="A515">
        <v>2015</v>
      </c>
      <c r="B515" s="14">
        <v>43054.606203703705</v>
      </c>
      <c r="C515" t="s">
        <v>1298</v>
      </c>
      <c r="D515" t="s">
        <v>311</v>
      </c>
      <c r="E515" t="s">
        <v>5564</v>
      </c>
    </row>
    <row r="516" spans="1:5">
      <c r="A516">
        <v>2015</v>
      </c>
      <c r="B516" s="14">
        <v>43054.606203703705</v>
      </c>
      <c r="C516" t="s">
        <v>1298</v>
      </c>
      <c r="D516" t="s">
        <v>318</v>
      </c>
      <c r="E516" t="s">
        <v>1321</v>
      </c>
    </row>
    <row r="517" spans="1:5">
      <c r="A517">
        <v>2015</v>
      </c>
      <c r="B517" s="14">
        <v>43054.606203703705</v>
      </c>
      <c r="C517" t="s">
        <v>1298</v>
      </c>
      <c r="D517" t="s">
        <v>327</v>
      </c>
      <c r="E517" t="s">
        <v>1322</v>
      </c>
    </row>
    <row r="518" spans="1:5">
      <c r="A518">
        <v>2015</v>
      </c>
      <c r="B518" s="14">
        <v>43054.606203703705</v>
      </c>
      <c r="C518" t="s">
        <v>1298</v>
      </c>
      <c r="D518" t="s">
        <v>336</v>
      </c>
      <c r="E518" t="s">
        <v>1299</v>
      </c>
    </row>
    <row r="519" spans="1:5">
      <c r="A519">
        <v>2015</v>
      </c>
      <c r="B519" s="14">
        <v>43054.606203703705</v>
      </c>
      <c r="C519" t="s">
        <v>1298</v>
      </c>
      <c r="D519" t="s">
        <v>349</v>
      </c>
      <c r="E519" t="s">
        <v>1299</v>
      </c>
    </row>
    <row r="520" spans="1:5">
      <c r="A520">
        <v>2015</v>
      </c>
      <c r="B520" s="14">
        <v>43054.606203703705</v>
      </c>
      <c r="C520" t="s">
        <v>1298</v>
      </c>
      <c r="D520" t="s">
        <v>359</v>
      </c>
      <c r="E520" t="s">
        <v>1323</v>
      </c>
    </row>
    <row r="521" spans="1:5">
      <c r="A521">
        <v>2015</v>
      </c>
      <c r="B521" s="14">
        <v>43054.606203703705</v>
      </c>
      <c r="C521" t="s">
        <v>1298</v>
      </c>
      <c r="D521" t="s">
        <v>368</v>
      </c>
      <c r="E521" t="s">
        <v>1324</v>
      </c>
    </row>
    <row r="522" spans="1:5">
      <c r="A522">
        <v>2016</v>
      </c>
      <c r="B522" s="14">
        <v>43054.606203703705</v>
      </c>
      <c r="D522" t="s">
        <v>117</v>
      </c>
      <c r="E522" t="s">
        <v>5565</v>
      </c>
    </row>
    <row r="523" spans="1:5">
      <c r="A523">
        <v>2016</v>
      </c>
      <c r="B523" s="14">
        <v>43054.606203703705</v>
      </c>
      <c r="D523" t="s">
        <v>126</v>
      </c>
    </row>
    <row r="524" spans="1:5">
      <c r="A524">
        <v>2016</v>
      </c>
      <c r="B524" s="14">
        <v>43054.606203703705</v>
      </c>
      <c r="D524" t="s">
        <v>134</v>
      </c>
    </row>
    <row r="525" spans="1:5">
      <c r="A525">
        <v>2016</v>
      </c>
      <c r="B525" s="14">
        <v>43054.606203703705</v>
      </c>
      <c r="D525" t="s">
        <v>155</v>
      </c>
      <c r="E525" t="s">
        <v>1187</v>
      </c>
    </row>
    <row r="526" spans="1:5">
      <c r="A526">
        <v>2016</v>
      </c>
      <c r="B526" s="14">
        <v>43054.606203703705</v>
      </c>
      <c r="D526" t="s">
        <v>180</v>
      </c>
      <c r="E526" t="s">
        <v>1325</v>
      </c>
    </row>
    <row r="527" spans="1:5">
      <c r="A527">
        <v>2016</v>
      </c>
      <c r="B527" s="14">
        <v>43054.606203703705</v>
      </c>
      <c r="D527" t="s">
        <v>192</v>
      </c>
      <c r="E527" t="s">
        <v>1326</v>
      </c>
    </row>
    <row r="528" spans="1:5">
      <c r="A528">
        <v>2016</v>
      </c>
      <c r="B528" s="14">
        <v>43054.606203703705</v>
      </c>
      <c r="D528" t="s">
        <v>199</v>
      </c>
    </row>
    <row r="529" spans="1:5">
      <c r="A529">
        <v>2016</v>
      </c>
      <c r="B529" s="14">
        <v>43054.606203703705</v>
      </c>
      <c r="D529" t="s">
        <v>205</v>
      </c>
    </row>
    <row r="530" spans="1:5">
      <c r="A530">
        <v>2016</v>
      </c>
      <c r="B530" s="14">
        <v>43054.606203703705</v>
      </c>
      <c r="D530" t="s">
        <v>380</v>
      </c>
    </row>
    <row r="531" spans="1:5">
      <c r="A531">
        <v>2016</v>
      </c>
      <c r="B531" s="14">
        <v>43054.606203703705</v>
      </c>
      <c r="D531" t="s">
        <v>215</v>
      </c>
      <c r="E531" t="s">
        <v>1327</v>
      </c>
    </row>
    <row r="532" spans="1:5">
      <c r="A532">
        <v>2016</v>
      </c>
      <c r="B532" s="14">
        <v>43054.606203703705</v>
      </c>
      <c r="D532" t="s">
        <v>248</v>
      </c>
      <c r="E532" t="s">
        <v>5566</v>
      </c>
    </row>
    <row r="533" spans="1:5">
      <c r="A533">
        <v>2016</v>
      </c>
      <c r="B533" s="14">
        <v>43054.606203703705</v>
      </c>
      <c r="D533" t="s">
        <v>263</v>
      </c>
      <c r="E533" t="s">
        <v>1189</v>
      </c>
    </row>
    <row r="534" spans="1:5">
      <c r="A534">
        <v>2016</v>
      </c>
      <c r="B534" s="14">
        <v>43054.606203703705</v>
      </c>
      <c r="D534" t="s">
        <v>272</v>
      </c>
      <c r="E534" t="s">
        <v>1373</v>
      </c>
    </row>
    <row r="535" spans="1:5">
      <c r="A535">
        <v>2016</v>
      </c>
      <c r="B535" s="14">
        <v>43054.606203703705</v>
      </c>
      <c r="D535" t="s">
        <v>285</v>
      </c>
      <c r="E535" t="s">
        <v>1328</v>
      </c>
    </row>
    <row r="536" spans="1:5">
      <c r="A536">
        <v>2016</v>
      </c>
      <c r="B536" s="14">
        <v>43054.606203703705</v>
      </c>
      <c r="D536" t="s">
        <v>291</v>
      </c>
    </row>
    <row r="537" spans="1:5">
      <c r="A537">
        <v>2016</v>
      </c>
      <c r="B537" s="14">
        <v>43054.606203703705</v>
      </c>
      <c r="D537" t="s">
        <v>300</v>
      </c>
      <c r="E537" t="s">
        <v>5567</v>
      </c>
    </row>
    <row r="538" spans="1:5">
      <c r="A538">
        <v>2016</v>
      </c>
      <c r="B538" s="14">
        <v>43054.606203703705</v>
      </c>
      <c r="D538" t="s">
        <v>311</v>
      </c>
      <c r="E538" t="s">
        <v>5568</v>
      </c>
    </row>
    <row r="539" spans="1:5">
      <c r="A539">
        <v>2016</v>
      </c>
      <c r="B539" s="14">
        <v>43054.606203703705</v>
      </c>
      <c r="D539" t="s">
        <v>327</v>
      </c>
      <c r="E539" t="s">
        <v>1330</v>
      </c>
    </row>
    <row r="540" spans="1:5">
      <c r="A540">
        <v>2016</v>
      </c>
      <c r="B540" s="14">
        <v>43054.606203703705</v>
      </c>
      <c r="D540" t="s">
        <v>349</v>
      </c>
      <c r="E540" t="s">
        <v>5545</v>
      </c>
    </row>
    <row r="541" spans="1:5">
      <c r="A541">
        <v>2016</v>
      </c>
      <c r="B541" s="14">
        <v>43054.606203703705</v>
      </c>
      <c r="D541" t="s">
        <v>359</v>
      </c>
    </row>
    <row r="542" spans="1:5">
      <c r="A542">
        <v>2016</v>
      </c>
      <c r="B542" s="14">
        <v>43054.606203703705</v>
      </c>
      <c r="D542" t="s">
        <v>368</v>
      </c>
      <c r="E542" t="s">
        <v>1390</v>
      </c>
    </row>
    <row r="543" spans="1:5">
      <c r="A543">
        <v>2016</v>
      </c>
      <c r="B543" s="14">
        <v>43054.606203703705</v>
      </c>
      <c r="C543" t="s">
        <v>1193</v>
      </c>
      <c r="D543" t="s">
        <v>117</v>
      </c>
      <c r="E543" t="s">
        <v>1332</v>
      </c>
    </row>
    <row r="544" spans="1:5">
      <c r="A544">
        <v>2016</v>
      </c>
      <c r="B544" s="14">
        <v>43054.606203703705</v>
      </c>
      <c r="C544" t="s">
        <v>1193</v>
      </c>
      <c r="D544" t="s">
        <v>126</v>
      </c>
      <c r="E544" t="s">
        <v>5529</v>
      </c>
    </row>
    <row r="545" spans="1:5">
      <c r="A545">
        <v>2016</v>
      </c>
      <c r="B545" s="14">
        <v>43054.606203703705</v>
      </c>
      <c r="C545" t="s">
        <v>1193</v>
      </c>
      <c r="D545" t="s">
        <v>134</v>
      </c>
      <c r="E545" t="s">
        <v>1195</v>
      </c>
    </row>
    <row r="546" spans="1:5">
      <c r="A546">
        <v>2016</v>
      </c>
      <c r="B546" s="14">
        <v>43054.606203703705</v>
      </c>
      <c r="C546" t="s">
        <v>1193</v>
      </c>
      <c r="D546" t="s">
        <v>147</v>
      </c>
      <c r="E546" t="s">
        <v>1196</v>
      </c>
    </row>
    <row r="547" spans="1:5">
      <c r="A547">
        <v>2016</v>
      </c>
      <c r="B547" s="14">
        <v>43054.606203703705</v>
      </c>
      <c r="C547" t="s">
        <v>1193</v>
      </c>
      <c r="D547" t="s">
        <v>155</v>
      </c>
      <c r="E547" t="s">
        <v>5530</v>
      </c>
    </row>
    <row r="548" spans="1:5">
      <c r="A548">
        <v>2016</v>
      </c>
      <c r="B548" s="14">
        <v>43054.606203703705</v>
      </c>
      <c r="C548" t="s">
        <v>1193</v>
      </c>
      <c r="D548" t="s">
        <v>162</v>
      </c>
      <c r="E548" t="s">
        <v>5569</v>
      </c>
    </row>
    <row r="549" spans="1:5">
      <c r="A549">
        <v>2016</v>
      </c>
      <c r="B549" s="14">
        <v>43054.606203703705</v>
      </c>
      <c r="C549" t="s">
        <v>1193</v>
      </c>
      <c r="D549" t="s">
        <v>172</v>
      </c>
      <c r="E549" t="s">
        <v>1334</v>
      </c>
    </row>
    <row r="550" spans="1:5">
      <c r="A550">
        <v>2016</v>
      </c>
      <c r="B550" s="14">
        <v>43054.606203703705</v>
      </c>
      <c r="C550" t="s">
        <v>1193</v>
      </c>
      <c r="D550" t="s">
        <v>180</v>
      </c>
      <c r="E550" t="s">
        <v>1335</v>
      </c>
    </row>
    <row r="551" spans="1:5">
      <c r="A551">
        <v>2016</v>
      </c>
      <c r="B551" s="14">
        <v>43054.606203703705</v>
      </c>
      <c r="C551" t="s">
        <v>1193</v>
      </c>
      <c r="D551" t="s">
        <v>192</v>
      </c>
      <c r="E551" t="s">
        <v>1201</v>
      </c>
    </row>
    <row r="552" spans="1:5">
      <c r="A552">
        <v>2016</v>
      </c>
      <c r="B552" s="14">
        <v>43054.606203703705</v>
      </c>
      <c r="C552" t="s">
        <v>1193</v>
      </c>
      <c r="D552" t="s">
        <v>199</v>
      </c>
      <c r="E552" t="s">
        <v>1202</v>
      </c>
    </row>
    <row r="553" spans="1:5">
      <c r="A553">
        <v>2016</v>
      </c>
      <c r="B553" s="14">
        <v>43054.606203703705</v>
      </c>
      <c r="C553" t="s">
        <v>1193</v>
      </c>
      <c r="D553" t="s">
        <v>205</v>
      </c>
      <c r="E553" t="s">
        <v>1336</v>
      </c>
    </row>
    <row r="554" spans="1:5">
      <c r="A554">
        <v>2016</v>
      </c>
      <c r="B554" s="14">
        <v>43054.606203703705</v>
      </c>
      <c r="C554" t="s">
        <v>1193</v>
      </c>
      <c r="D554" t="s">
        <v>380</v>
      </c>
      <c r="E554" t="s">
        <v>1337</v>
      </c>
    </row>
    <row r="555" spans="1:5">
      <c r="A555">
        <v>2016</v>
      </c>
      <c r="B555" s="14">
        <v>43054.606203703705</v>
      </c>
      <c r="C555" t="s">
        <v>1193</v>
      </c>
      <c r="D555" t="s">
        <v>215</v>
      </c>
      <c r="E555" t="s">
        <v>1205</v>
      </c>
    </row>
    <row r="556" spans="1:5">
      <c r="A556">
        <v>2016</v>
      </c>
      <c r="B556" s="14">
        <v>43054.606203703705</v>
      </c>
      <c r="C556" t="s">
        <v>1193</v>
      </c>
      <c r="D556" t="s">
        <v>223</v>
      </c>
      <c r="E556" t="s">
        <v>1206</v>
      </c>
    </row>
    <row r="557" spans="1:5">
      <c r="A557">
        <v>2016</v>
      </c>
      <c r="B557" s="14">
        <v>43054.606203703705</v>
      </c>
      <c r="C557" t="s">
        <v>1193</v>
      </c>
      <c r="D557" t="s">
        <v>232</v>
      </c>
      <c r="E557" t="s">
        <v>1207</v>
      </c>
    </row>
    <row r="558" spans="1:5">
      <c r="A558">
        <v>2016</v>
      </c>
      <c r="B558" s="14">
        <v>43054.606203703705</v>
      </c>
      <c r="C558" t="s">
        <v>1193</v>
      </c>
      <c r="D558" t="s">
        <v>239</v>
      </c>
      <c r="E558" t="s">
        <v>1208</v>
      </c>
    </row>
    <row r="559" spans="1:5">
      <c r="A559">
        <v>2016</v>
      </c>
      <c r="B559" s="14">
        <v>43054.606203703705</v>
      </c>
      <c r="C559" t="s">
        <v>1193</v>
      </c>
      <c r="D559" t="s">
        <v>248</v>
      </c>
      <c r="E559" t="s">
        <v>5570</v>
      </c>
    </row>
    <row r="560" spans="1:5">
      <c r="A560">
        <v>2016</v>
      </c>
      <c r="B560" s="14">
        <v>43054.606203703705</v>
      </c>
      <c r="C560" t="s">
        <v>1193</v>
      </c>
      <c r="D560" t="s">
        <v>254</v>
      </c>
      <c r="E560" t="s">
        <v>1209</v>
      </c>
    </row>
    <row r="561" spans="1:5">
      <c r="A561">
        <v>2016</v>
      </c>
      <c r="B561" s="14">
        <v>43054.606203703705</v>
      </c>
      <c r="C561" t="s">
        <v>1193</v>
      </c>
      <c r="D561" t="s">
        <v>263</v>
      </c>
      <c r="E561" t="s">
        <v>1210</v>
      </c>
    </row>
    <row r="562" spans="1:5">
      <c r="A562">
        <v>2016</v>
      </c>
      <c r="B562" s="14">
        <v>43054.606203703705</v>
      </c>
      <c r="C562" t="s">
        <v>1193</v>
      </c>
      <c r="D562" t="s">
        <v>280</v>
      </c>
      <c r="E562" t="s">
        <v>1211</v>
      </c>
    </row>
    <row r="563" spans="1:5">
      <c r="A563">
        <v>2016</v>
      </c>
      <c r="B563" s="14">
        <v>43054.606203703705</v>
      </c>
      <c r="C563" t="s">
        <v>1193</v>
      </c>
      <c r="D563" t="s">
        <v>272</v>
      </c>
      <c r="E563" t="s">
        <v>5546</v>
      </c>
    </row>
    <row r="564" spans="1:5">
      <c r="A564">
        <v>2016</v>
      </c>
      <c r="B564" s="14">
        <v>43054.606203703705</v>
      </c>
      <c r="C564" t="s">
        <v>1193</v>
      </c>
      <c r="D564" t="s">
        <v>285</v>
      </c>
      <c r="E564" t="s">
        <v>1213</v>
      </c>
    </row>
    <row r="565" spans="1:5">
      <c r="A565">
        <v>2016</v>
      </c>
      <c r="B565" s="14">
        <v>43054.606203703705</v>
      </c>
      <c r="C565" t="s">
        <v>1193</v>
      </c>
      <c r="D565" t="s">
        <v>291</v>
      </c>
      <c r="E565" t="s">
        <v>1214</v>
      </c>
    </row>
    <row r="566" spans="1:5">
      <c r="A566">
        <v>2016</v>
      </c>
      <c r="B566" s="14">
        <v>43054.606203703705</v>
      </c>
      <c r="C566" t="s">
        <v>1193</v>
      </c>
      <c r="D566" t="s">
        <v>300</v>
      </c>
      <c r="E566" t="s">
        <v>1215</v>
      </c>
    </row>
    <row r="567" spans="1:5">
      <c r="A567">
        <v>2016</v>
      </c>
      <c r="B567" s="14">
        <v>43054.606203703705</v>
      </c>
      <c r="C567" t="s">
        <v>1193</v>
      </c>
      <c r="D567" t="s">
        <v>311</v>
      </c>
      <c r="E567" t="s">
        <v>5571</v>
      </c>
    </row>
    <row r="568" spans="1:5">
      <c r="A568">
        <v>2016</v>
      </c>
      <c r="B568" s="14">
        <v>43054.606203703705</v>
      </c>
      <c r="C568" t="s">
        <v>1193</v>
      </c>
      <c r="D568" t="s">
        <v>318</v>
      </c>
      <c r="E568" t="s">
        <v>1217</v>
      </c>
    </row>
    <row r="569" spans="1:5">
      <c r="A569">
        <v>2016</v>
      </c>
      <c r="B569" s="14">
        <v>43054.606203703705</v>
      </c>
      <c r="C569" t="s">
        <v>1193</v>
      </c>
      <c r="D569" t="s">
        <v>327</v>
      </c>
      <c r="E569" t="s">
        <v>1218</v>
      </c>
    </row>
    <row r="570" spans="1:5">
      <c r="A570">
        <v>2016</v>
      </c>
      <c r="B570" s="14">
        <v>43054.606203703705</v>
      </c>
      <c r="C570" t="s">
        <v>1193</v>
      </c>
      <c r="D570" t="s">
        <v>336</v>
      </c>
      <c r="E570" t="s">
        <v>1219</v>
      </c>
    </row>
    <row r="571" spans="1:5">
      <c r="A571">
        <v>2016</v>
      </c>
      <c r="B571" s="14">
        <v>43054.606203703705</v>
      </c>
      <c r="C571" t="s">
        <v>1193</v>
      </c>
      <c r="D571" t="s">
        <v>349</v>
      </c>
      <c r="E571" t="s">
        <v>1220</v>
      </c>
    </row>
    <row r="572" spans="1:5">
      <c r="A572">
        <v>2016</v>
      </c>
      <c r="B572" s="14">
        <v>43054.606203703705</v>
      </c>
      <c r="C572" t="s">
        <v>1193</v>
      </c>
      <c r="D572" t="s">
        <v>359</v>
      </c>
      <c r="E572" t="s">
        <v>1221</v>
      </c>
    </row>
    <row r="573" spans="1:5">
      <c r="A573">
        <v>2016</v>
      </c>
      <c r="B573" s="14">
        <v>43054.606203703705</v>
      </c>
      <c r="C573" t="s">
        <v>1193</v>
      </c>
      <c r="D573" t="s">
        <v>368</v>
      </c>
      <c r="E573" t="s">
        <v>1222</v>
      </c>
    </row>
    <row r="574" spans="1:5">
      <c r="A574">
        <v>2016</v>
      </c>
      <c r="B574" s="14">
        <v>43054.606203703705</v>
      </c>
      <c r="C574" t="s">
        <v>1223</v>
      </c>
      <c r="D574" t="s">
        <v>117</v>
      </c>
      <c r="E574" t="s">
        <v>1332</v>
      </c>
    </row>
    <row r="575" spans="1:5">
      <c r="A575">
        <v>2016</v>
      </c>
      <c r="B575" s="14">
        <v>43054.606203703705</v>
      </c>
      <c r="C575" t="s">
        <v>1223</v>
      </c>
      <c r="D575" t="s">
        <v>126</v>
      </c>
      <c r="E575" t="s">
        <v>1224</v>
      </c>
    </row>
    <row r="576" spans="1:5">
      <c r="A576">
        <v>2016</v>
      </c>
      <c r="B576" s="14">
        <v>43054.606203703705</v>
      </c>
      <c r="C576" t="s">
        <v>1223</v>
      </c>
      <c r="D576" t="s">
        <v>134</v>
      </c>
      <c r="E576" t="s">
        <v>1195</v>
      </c>
    </row>
    <row r="577" spans="1:5">
      <c r="A577">
        <v>2016</v>
      </c>
      <c r="B577" s="14">
        <v>43054.606203703705</v>
      </c>
      <c r="C577" t="s">
        <v>1223</v>
      </c>
      <c r="D577" t="s">
        <v>147</v>
      </c>
      <c r="E577" t="s">
        <v>1225</v>
      </c>
    </row>
    <row r="578" spans="1:5">
      <c r="A578">
        <v>2016</v>
      </c>
      <c r="B578" s="14">
        <v>43054.606203703705</v>
      </c>
      <c r="C578" t="s">
        <v>1223</v>
      </c>
      <c r="D578" t="s">
        <v>155</v>
      </c>
      <c r="E578" t="s">
        <v>5530</v>
      </c>
    </row>
    <row r="579" spans="1:5">
      <c r="A579">
        <v>2016</v>
      </c>
      <c r="B579" s="14">
        <v>43054.606203703705</v>
      </c>
      <c r="C579" t="s">
        <v>1223</v>
      </c>
      <c r="D579" t="s">
        <v>162</v>
      </c>
      <c r="E579" t="s">
        <v>1226</v>
      </c>
    </row>
    <row r="580" spans="1:5">
      <c r="A580">
        <v>2016</v>
      </c>
      <c r="B580" s="14">
        <v>43054.606203703705</v>
      </c>
      <c r="C580" t="s">
        <v>1223</v>
      </c>
      <c r="D580" t="s">
        <v>172</v>
      </c>
      <c r="E580" t="s">
        <v>1340</v>
      </c>
    </row>
    <row r="581" spans="1:5">
      <c r="A581">
        <v>2016</v>
      </c>
      <c r="B581" s="14">
        <v>43054.606203703705</v>
      </c>
      <c r="C581" t="s">
        <v>1223</v>
      </c>
      <c r="D581" t="s">
        <v>180</v>
      </c>
      <c r="E581" t="s">
        <v>1341</v>
      </c>
    </row>
    <row r="582" spans="1:5">
      <c r="A582">
        <v>2016</v>
      </c>
      <c r="B582" s="14">
        <v>43054.606203703705</v>
      </c>
      <c r="C582" t="s">
        <v>1223</v>
      </c>
      <c r="D582" t="s">
        <v>192</v>
      </c>
      <c r="E582" t="s">
        <v>1229</v>
      </c>
    </row>
    <row r="583" spans="1:5">
      <c r="A583">
        <v>2016</v>
      </c>
      <c r="B583" s="14">
        <v>43054.606203703705</v>
      </c>
      <c r="C583" t="s">
        <v>1223</v>
      </c>
      <c r="D583" t="s">
        <v>199</v>
      </c>
      <c r="E583" t="s">
        <v>1230</v>
      </c>
    </row>
    <row r="584" spans="1:5">
      <c r="A584">
        <v>2016</v>
      </c>
      <c r="B584" s="14">
        <v>43054.606203703705</v>
      </c>
      <c r="C584" t="s">
        <v>1223</v>
      </c>
      <c r="D584" t="s">
        <v>205</v>
      </c>
      <c r="E584" t="s">
        <v>1342</v>
      </c>
    </row>
    <row r="585" spans="1:5">
      <c r="A585">
        <v>2016</v>
      </c>
      <c r="B585" s="14">
        <v>43054.606203703705</v>
      </c>
      <c r="C585" t="s">
        <v>1223</v>
      </c>
      <c r="D585" t="s">
        <v>380</v>
      </c>
      <c r="E585" t="s">
        <v>1232</v>
      </c>
    </row>
    <row r="586" spans="1:5">
      <c r="A586">
        <v>2016</v>
      </c>
      <c r="B586" s="14">
        <v>43054.606203703705</v>
      </c>
      <c r="C586" t="s">
        <v>1223</v>
      </c>
      <c r="D586" t="s">
        <v>215</v>
      </c>
      <c r="E586" t="s">
        <v>1205</v>
      </c>
    </row>
    <row r="587" spans="1:5">
      <c r="A587">
        <v>2016</v>
      </c>
      <c r="B587" s="14">
        <v>43054.606203703705</v>
      </c>
      <c r="C587" t="s">
        <v>1223</v>
      </c>
      <c r="D587" t="s">
        <v>223</v>
      </c>
      <c r="E587" t="s">
        <v>1233</v>
      </c>
    </row>
    <row r="588" spans="1:5">
      <c r="A588">
        <v>2016</v>
      </c>
      <c r="B588" s="14">
        <v>43054.606203703705</v>
      </c>
      <c r="C588" t="s">
        <v>1223</v>
      </c>
      <c r="D588" t="s">
        <v>232</v>
      </c>
      <c r="E588" t="s">
        <v>1207</v>
      </c>
    </row>
    <row r="589" spans="1:5">
      <c r="A589">
        <v>2016</v>
      </c>
      <c r="B589" s="14">
        <v>43054.606203703705</v>
      </c>
      <c r="C589" t="s">
        <v>1223</v>
      </c>
      <c r="D589" t="s">
        <v>239</v>
      </c>
      <c r="E589" t="s">
        <v>1234</v>
      </c>
    </row>
    <row r="590" spans="1:5">
      <c r="A590">
        <v>2016</v>
      </c>
      <c r="B590" s="14">
        <v>43054.606203703705</v>
      </c>
      <c r="C590" t="s">
        <v>1223</v>
      </c>
      <c r="D590" t="s">
        <v>248</v>
      </c>
      <c r="E590" t="s">
        <v>5570</v>
      </c>
    </row>
    <row r="591" spans="1:5">
      <c r="A591">
        <v>2016</v>
      </c>
      <c r="B591" s="14">
        <v>43054.606203703705</v>
      </c>
      <c r="C591" t="s">
        <v>1223</v>
      </c>
      <c r="D591" t="s">
        <v>254</v>
      </c>
      <c r="E591" t="s">
        <v>1209</v>
      </c>
    </row>
    <row r="592" spans="1:5">
      <c r="A592">
        <v>2016</v>
      </c>
      <c r="B592" s="14">
        <v>43054.606203703705</v>
      </c>
      <c r="C592" t="s">
        <v>1223</v>
      </c>
      <c r="D592" t="s">
        <v>263</v>
      </c>
      <c r="E592" t="s">
        <v>1235</v>
      </c>
    </row>
    <row r="593" spans="1:5">
      <c r="A593">
        <v>2016</v>
      </c>
      <c r="B593" s="14">
        <v>43054.606203703705</v>
      </c>
      <c r="C593" t="s">
        <v>1223</v>
      </c>
      <c r="D593" t="s">
        <v>280</v>
      </c>
      <c r="E593" t="s">
        <v>1211</v>
      </c>
    </row>
    <row r="594" spans="1:5">
      <c r="A594">
        <v>2016</v>
      </c>
      <c r="B594" s="14">
        <v>43054.606203703705</v>
      </c>
      <c r="C594" t="s">
        <v>1223</v>
      </c>
      <c r="D594" t="s">
        <v>272</v>
      </c>
      <c r="E594" t="s">
        <v>5549</v>
      </c>
    </row>
    <row r="595" spans="1:5">
      <c r="A595">
        <v>2016</v>
      </c>
      <c r="B595" s="14">
        <v>43054.606203703705</v>
      </c>
      <c r="C595" t="s">
        <v>1223</v>
      </c>
      <c r="D595" t="s">
        <v>285</v>
      </c>
      <c r="E595" t="s">
        <v>1213</v>
      </c>
    </row>
    <row r="596" spans="1:5">
      <c r="A596">
        <v>2016</v>
      </c>
      <c r="B596" s="14">
        <v>43054.606203703705</v>
      </c>
      <c r="C596" t="s">
        <v>1223</v>
      </c>
      <c r="D596" t="s">
        <v>291</v>
      </c>
      <c r="E596" t="s">
        <v>1237</v>
      </c>
    </row>
    <row r="597" spans="1:5">
      <c r="A597">
        <v>2016</v>
      </c>
      <c r="B597" s="14">
        <v>43054.606203703705</v>
      </c>
      <c r="C597" t="s">
        <v>1223</v>
      </c>
      <c r="D597" t="s">
        <v>300</v>
      </c>
      <c r="E597" t="s">
        <v>1238</v>
      </c>
    </row>
    <row r="598" spans="1:5">
      <c r="A598">
        <v>2016</v>
      </c>
      <c r="B598" s="14">
        <v>43054.606203703705</v>
      </c>
      <c r="C598" t="s">
        <v>1223</v>
      </c>
      <c r="D598" t="s">
        <v>311</v>
      </c>
      <c r="E598" t="s">
        <v>5571</v>
      </c>
    </row>
    <row r="599" spans="1:5">
      <c r="A599">
        <v>2016</v>
      </c>
      <c r="B599" s="14">
        <v>43054.606203703705</v>
      </c>
      <c r="C599" t="s">
        <v>1223</v>
      </c>
      <c r="D599" t="s">
        <v>318</v>
      </c>
      <c r="E599" t="s">
        <v>1239</v>
      </c>
    </row>
    <row r="600" spans="1:5">
      <c r="A600">
        <v>2016</v>
      </c>
      <c r="B600" s="14">
        <v>43054.606203703705</v>
      </c>
      <c r="C600" t="s">
        <v>1223</v>
      </c>
      <c r="D600" t="s">
        <v>327</v>
      </c>
      <c r="E600" t="s">
        <v>1240</v>
      </c>
    </row>
    <row r="601" spans="1:5">
      <c r="A601">
        <v>2016</v>
      </c>
      <c r="B601" s="14">
        <v>43054.606203703705</v>
      </c>
      <c r="C601" t="s">
        <v>1223</v>
      </c>
      <c r="D601" t="s">
        <v>336</v>
      </c>
      <c r="E601" t="s">
        <v>5532</v>
      </c>
    </row>
    <row r="602" spans="1:5">
      <c r="A602">
        <v>2016</v>
      </c>
      <c r="B602" s="14">
        <v>43054.606203703705</v>
      </c>
      <c r="C602" t="s">
        <v>1223</v>
      </c>
      <c r="D602" t="s">
        <v>349</v>
      </c>
      <c r="E602" t="s">
        <v>1220</v>
      </c>
    </row>
    <row r="603" spans="1:5">
      <c r="A603">
        <v>2016</v>
      </c>
      <c r="B603" s="14">
        <v>43054.606203703705</v>
      </c>
      <c r="C603" t="s">
        <v>1223</v>
      </c>
      <c r="D603" t="s">
        <v>359</v>
      </c>
      <c r="E603" t="s">
        <v>1241</v>
      </c>
    </row>
    <row r="604" spans="1:5">
      <c r="A604">
        <v>2016</v>
      </c>
      <c r="B604" s="14">
        <v>43054.606203703705</v>
      </c>
      <c r="C604" t="s">
        <v>1223</v>
      </c>
      <c r="D604" t="s">
        <v>368</v>
      </c>
      <c r="E604" t="s">
        <v>1242</v>
      </c>
    </row>
    <row r="605" spans="1:5">
      <c r="A605">
        <v>2016</v>
      </c>
      <c r="B605" s="14">
        <v>43054.606203703705</v>
      </c>
      <c r="C605" t="s">
        <v>1243</v>
      </c>
      <c r="D605" t="s">
        <v>117</v>
      </c>
      <c r="E605" t="s">
        <v>1332</v>
      </c>
    </row>
    <row r="606" spans="1:5">
      <c r="A606">
        <v>2016</v>
      </c>
      <c r="B606" s="14">
        <v>43054.606203703705</v>
      </c>
      <c r="C606" t="s">
        <v>1243</v>
      </c>
      <c r="D606" t="s">
        <v>126</v>
      </c>
      <c r="E606" t="s">
        <v>1343</v>
      </c>
    </row>
    <row r="607" spans="1:5">
      <c r="A607">
        <v>2016</v>
      </c>
      <c r="B607" s="14">
        <v>43054.606203703705</v>
      </c>
      <c r="C607" t="s">
        <v>1243</v>
      </c>
      <c r="D607" t="s">
        <v>134</v>
      </c>
      <c r="E607" t="s">
        <v>1245</v>
      </c>
    </row>
    <row r="608" spans="1:5">
      <c r="A608">
        <v>2016</v>
      </c>
      <c r="B608" s="14">
        <v>43054.606203703705</v>
      </c>
      <c r="C608" t="s">
        <v>1243</v>
      </c>
      <c r="D608" t="s">
        <v>147</v>
      </c>
      <c r="E608" t="s">
        <v>1344</v>
      </c>
    </row>
    <row r="609" spans="1:5">
      <c r="A609">
        <v>2016</v>
      </c>
      <c r="B609" s="14">
        <v>43054.606203703705</v>
      </c>
      <c r="C609" t="s">
        <v>1243</v>
      </c>
      <c r="D609" t="s">
        <v>155</v>
      </c>
      <c r="E609" t="s">
        <v>5533</v>
      </c>
    </row>
    <row r="610" spans="1:5">
      <c r="A610">
        <v>2016</v>
      </c>
      <c r="B610" s="14">
        <v>43054.606203703705</v>
      </c>
      <c r="C610" t="s">
        <v>1243</v>
      </c>
      <c r="D610" t="s">
        <v>162</v>
      </c>
      <c r="E610" t="s">
        <v>5572</v>
      </c>
    </row>
    <row r="611" spans="1:5">
      <c r="A611">
        <v>2016</v>
      </c>
      <c r="B611" s="14">
        <v>43054.606203703705</v>
      </c>
      <c r="C611" t="s">
        <v>1243</v>
      </c>
      <c r="D611" t="s">
        <v>172</v>
      </c>
      <c r="E611" t="s">
        <v>1249</v>
      </c>
    </row>
    <row r="612" spans="1:5">
      <c r="A612">
        <v>2016</v>
      </c>
      <c r="B612" s="14">
        <v>43054.606203703705</v>
      </c>
      <c r="C612" t="s">
        <v>1243</v>
      </c>
      <c r="D612" t="s">
        <v>180</v>
      </c>
      <c r="E612" t="s">
        <v>1346</v>
      </c>
    </row>
    <row r="613" spans="1:5">
      <c r="A613">
        <v>2016</v>
      </c>
      <c r="B613" s="14">
        <v>43054.606203703705</v>
      </c>
      <c r="C613" t="s">
        <v>1243</v>
      </c>
      <c r="D613" t="s">
        <v>192</v>
      </c>
      <c r="E613" t="s">
        <v>5551</v>
      </c>
    </row>
    <row r="614" spans="1:5">
      <c r="A614">
        <v>2016</v>
      </c>
      <c r="B614" s="14">
        <v>43054.606203703705</v>
      </c>
      <c r="C614" t="s">
        <v>1243</v>
      </c>
      <c r="D614" t="s">
        <v>199</v>
      </c>
      <c r="E614" t="s">
        <v>1252</v>
      </c>
    </row>
    <row r="615" spans="1:5">
      <c r="A615">
        <v>2016</v>
      </c>
      <c r="B615" s="14">
        <v>43054.606203703705</v>
      </c>
      <c r="C615" t="s">
        <v>1243</v>
      </c>
      <c r="D615" t="s">
        <v>205</v>
      </c>
      <c r="E615" t="s">
        <v>5552</v>
      </c>
    </row>
    <row r="616" spans="1:5">
      <c r="A616">
        <v>2016</v>
      </c>
      <c r="B616" s="14">
        <v>43054.606203703705</v>
      </c>
      <c r="C616" t="s">
        <v>1243</v>
      </c>
      <c r="D616" t="s">
        <v>380</v>
      </c>
      <c r="E616" t="s">
        <v>1254</v>
      </c>
    </row>
    <row r="617" spans="1:5">
      <c r="A617">
        <v>2016</v>
      </c>
      <c r="B617" s="14">
        <v>43054.606203703705</v>
      </c>
      <c r="C617" t="s">
        <v>1243</v>
      </c>
      <c r="D617" t="s">
        <v>215</v>
      </c>
      <c r="E617" t="s">
        <v>1205</v>
      </c>
    </row>
    <row r="618" spans="1:5">
      <c r="A618">
        <v>2016</v>
      </c>
      <c r="B618" s="14">
        <v>43054.606203703705</v>
      </c>
      <c r="C618" t="s">
        <v>1243</v>
      </c>
      <c r="D618" t="s">
        <v>223</v>
      </c>
      <c r="E618" t="s">
        <v>1255</v>
      </c>
    </row>
    <row r="619" spans="1:5">
      <c r="A619">
        <v>2016</v>
      </c>
      <c r="B619" s="14">
        <v>43054.606203703705</v>
      </c>
      <c r="C619" t="s">
        <v>1243</v>
      </c>
      <c r="D619" t="s">
        <v>232</v>
      </c>
      <c r="E619" t="s">
        <v>1256</v>
      </c>
    </row>
    <row r="620" spans="1:5">
      <c r="A620">
        <v>2016</v>
      </c>
      <c r="B620" s="14">
        <v>43054.606203703705</v>
      </c>
      <c r="C620" t="s">
        <v>1243</v>
      </c>
      <c r="D620" t="s">
        <v>239</v>
      </c>
      <c r="E620" t="s">
        <v>1257</v>
      </c>
    </row>
    <row r="621" spans="1:5">
      <c r="A621">
        <v>2016</v>
      </c>
      <c r="B621" s="14">
        <v>43054.606203703705</v>
      </c>
      <c r="C621" t="s">
        <v>1243</v>
      </c>
      <c r="D621" t="s">
        <v>248</v>
      </c>
      <c r="E621" t="s">
        <v>5573</v>
      </c>
    </row>
    <row r="622" spans="1:5">
      <c r="A622">
        <v>2016</v>
      </c>
      <c r="B622" s="14">
        <v>43054.606203703705</v>
      </c>
      <c r="C622" t="s">
        <v>1243</v>
      </c>
      <c r="D622" t="s">
        <v>254</v>
      </c>
      <c r="E622" t="s">
        <v>1258</v>
      </c>
    </row>
    <row r="623" spans="1:5">
      <c r="A623">
        <v>2016</v>
      </c>
      <c r="B623" s="14">
        <v>43054.606203703705</v>
      </c>
      <c r="C623" t="s">
        <v>1243</v>
      </c>
      <c r="D623" t="s">
        <v>263</v>
      </c>
      <c r="E623" t="s">
        <v>5553</v>
      </c>
    </row>
    <row r="624" spans="1:5">
      <c r="A624">
        <v>2016</v>
      </c>
      <c r="B624" s="14">
        <v>43054.606203703705</v>
      </c>
      <c r="C624" t="s">
        <v>1243</v>
      </c>
      <c r="D624" t="s">
        <v>280</v>
      </c>
      <c r="E624" t="s">
        <v>1260</v>
      </c>
    </row>
    <row r="625" spans="1:5">
      <c r="A625">
        <v>2016</v>
      </c>
      <c r="B625" s="14">
        <v>43054.606203703705</v>
      </c>
      <c r="C625" t="s">
        <v>1243</v>
      </c>
      <c r="D625" t="s">
        <v>272</v>
      </c>
      <c r="E625" t="s">
        <v>5554</v>
      </c>
    </row>
    <row r="626" spans="1:5">
      <c r="A626">
        <v>2016</v>
      </c>
      <c r="B626" s="14">
        <v>43054.606203703705</v>
      </c>
      <c r="C626" t="s">
        <v>1243</v>
      </c>
      <c r="D626" t="s">
        <v>285</v>
      </c>
      <c r="E626" t="s">
        <v>1262</v>
      </c>
    </row>
    <row r="627" spans="1:5">
      <c r="A627">
        <v>2016</v>
      </c>
      <c r="B627" s="14">
        <v>43054.606203703705</v>
      </c>
      <c r="C627" t="s">
        <v>1243</v>
      </c>
      <c r="D627" t="s">
        <v>291</v>
      </c>
      <c r="E627" t="s">
        <v>5535</v>
      </c>
    </row>
    <row r="628" spans="1:5">
      <c r="A628">
        <v>2016</v>
      </c>
      <c r="B628" s="14">
        <v>43054.606203703705</v>
      </c>
      <c r="C628" t="s">
        <v>1243</v>
      </c>
      <c r="D628" t="s">
        <v>300</v>
      </c>
      <c r="E628" t="s">
        <v>5574</v>
      </c>
    </row>
    <row r="629" spans="1:5">
      <c r="A629">
        <v>2016</v>
      </c>
      <c r="B629" s="14">
        <v>43054.606203703705</v>
      </c>
      <c r="C629" t="s">
        <v>1243</v>
      </c>
      <c r="D629" t="s">
        <v>311</v>
      </c>
      <c r="E629" t="s">
        <v>5575</v>
      </c>
    </row>
    <row r="630" spans="1:5">
      <c r="A630">
        <v>2016</v>
      </c>
      <c r="B630" s="14">
        <v>43054.606203703705</v>
      </c>
      <c r="C630" t="s">
        <v>1243</v>
      </c>
      <c r="D630" t="s">
        <v>318</v>
      </c>
      <c r="E630" t="s">
        <v>5576</v>
      </c>
    </row>
    <row r="631" spans="1:5">
      <c r="A631">
        <v>2016</v>
      </c>
      <c r="B631" s="14">
        <v>43054.606203703705</v>
      </c>
      <c r="C631" t="s">
        <v>1243</v>
      </c>
      <c r="D631" t="s">
        <v>327</v>
      </c>
      <c r="E631" t="s">
        <v>5577</v>
      </c>
    </row>
    <row r="632" spans="1:5">
      <c r="A632">
        <v>2016</v>
      </c>
      <c r="B632" s="14">
        <v>43054.606203703705</v>
      </c>
      <c r="C632" t="s">
        <v>1243</v>
      </c>
      <c r="D632" t="s">
        <v>336</v>
      </c>
      <c r="E632" t="s">
        <v>1266</v>
      </c>
    </row>
    <row r="633" spans="1:5">
      <c r="A633">
        <v>2016</v>
      </c>
      <c r="B633" s="14">
        <v>43054.606203703705</v>
      </c>
      <c r="C633" t="s">
        <v>1243</v>
      </c>
      <c r="D633" t="s">
        <v>349</v>
      </c>
      <c r="E633" t="s">
        <v>5557</v>
      </c>
    </row>
    <row r="634" spans="1:5">
      <c r="A634">
        <v>2016</v>
      </c>
      <c r="B634" s="14">
        <v>43054.606203703705</v>
      </c>
      <c r="C634" t="s">
        <v>1243</v>
      </c>
      <c r="D634" t="s">
        <v>359</v>
      </c>
      <c r="E634" t="s">
        <v>5558</v>
      </c>
    </row>
    <row r="635" spans="1:5">
      <c r="A635">
        <v>2016</v>
      </c>
      <c r="B635" s="14">
        <v>43054.606203703705</v>
      </c>
      <c r="C635" t="s">
        <v>1243</v>
      </c>
      <c r="D635" t="s">
        <v>368</v>
      </c>
      <c r="E635" t="s">
        <v>1349</v>
      </c>
    </row>
    <row r="636" spans="1:5">
      <c r="A636">
        <v>2016</v>
      </c>
      <c r="B636" s="14">
        <v>43054.606203703705</v>
      </c>
      <c r="C636" t="s">
        <v>1270</v>
      </c>
      <c r="D636" t="s">
        <v>117</v>
      </c>
      <c r="E636" t="s">
        <v>1350</v>
      </c>
    </row>
    <row r="637" spans="1:5">
      <c r="A637">
        <v>2016</v>
      </c>
      <c r="B637" s="14">
        <v>43054.606203703705</v>
      </c>
      <c r="C637" t="s">
        <v>1270</v>
      </c>
      <c r="D637" t="s">
        <v>126</v>
      </c>
      <c r="E637" t="s">
        <v>1272</v>
      </c>
    </row>
    <row r="638" spans="1:5">
      <c r="A638">
        <v>2016</v>
      </c>
      <c r="B638" s="14">
        <v>43054.606203703705</v>
      </c>
      <c r="C638" t="s">
        <v>1270</v>
      </c>
      <c r="D638" t="s">
        <v>134</v>
      </c>
      <c r="E638" t="s">
        <v>1273</v>
      </c>
    </row>
    <row r="639" spans="1:5">
      <c r="A639">
        <v>2016</v>
      </c>
      <c r="B639" s="14">
        <v>43054.606203703705</v>
      </c>
      <c r="C639" t="s">
        <v>1270</v>
      </c>
      <c r="D639" t="s">
        <v>147</v>
      </c>
      <c r="E639" t="s">
        <v>1274</v>
      </c>
    </row>
    <row r="640" spans="1:5">
      <c r="A640">
        <v>2016</v>
      </c>
      <c r="B640" s="14">
        <v>43054.606203703705</v>
      </c>
      <c r="C640" t="s">
        <v>1270</v>
      </c>
      <c r="D640" t="s">
        <v>155</v>
      </c>
      <c r="E640" t="s">
        <v>5537</v>
      </c>
    </row>
    <row r="641" spans="1:5">
      <c r="A641">
        <v>2016</v>
      </c>
      <c r="B641" s="14">
        <v>43054.606203703705</v>
      </c>
      <c r="C641" t="s">
        <v>1270</v>
      </c>
      <c r="D641" t="s">
        <v>162</v>
      </c>
      <c r="E641" t="s">
        <v>1275</v>
      </c>
    </row>
    <row r="642" spans="1:5">
      <c r="A642">
        <v>2016</v>
      </c>
      <c r="B642" s="14">
        <v>43054.606203703705</v>
      </c>
      <c r="C642" t="s">
        <v>1270</v>
      </c>
      <c r="D642" t="s">
        <v>172</v>
      </c>
      <c r="E642" t="s">
        <v>5578</v>
      </c>
    </row>
    <row r="643" spans="1:5">
      <c r="A643">
        <v>2016</v>
      </c>
      <c r="B643" s="14">
        <v>43054.606203703705</v>
      </c>
      <c r="C643" t="s">
        <v>1270</v>
      </c>
      <c r="D643" t="s">
        <v>180</v>
      </c>
      <c r="E643" t="s">
        <v>5579</v>
      </c>
    </row>
    <row r="644" spans="1:5">
      <c r="A644">
        <v>2016</v>
      </c>
      <c r="B644" s="14">
        <v>43054.606203703705</v>
      </c>
      <c r="C644" t="s">
        <v>1270</v>
      </c>
      <c r="D644" t="s">
        <v>192</v>
      </c>
      <c r="E644" t="s">
        <v>1278</v>
      </c>
    </row>
    <row r="645" spans="1:5">
      <c r="A645">
        <v>2016</v>
      </c>
      <c r="B645" s="14">
        <v>43054.606203703705</v>
      </c>
      <c r="C645" t="s">
        <v>1270</v>
      </c>
      <c r="D645" t="s">
        <v>199</v>
      </c>
      <c r="E645" t="s">
        <v>1279</v>
      </c>
    </row>
    <row r="646" spans="1:5">
      <c r="A646">
        <v>2016</v>
      </c>
      <c r="B646" s="14">
        <v>43054.606203703705</v>
      </c>
      <c r="C646" t="s">
        <v>1270</v>
      </c>
      <c r="D646" t="s">
        <v>205</v>
      </c>
      <c r="E646" t="s">
        <v>5559</v>
      </c>
    </row>
    <row r="647" spans="1:5">
      <c r="A647">
        <v>2016</v>
      </c>
      <c r="B647" s="14">
        <v>43054.606203703705</v>
      </c>
      <c r="C647" t="s">
        <v>1270</v>
      </c>
      <c r="D647" t="s">
        <v>380</v>
      </c>
      <c r="E647" t="s">
        <v>1281</v>
      </c>
    </row>
    <row r="648" spans="1:5">
      <c r="A648">
        <v>2016</v>
      </c>
      <c r="B648" s="14">
        <v>43054.606203703705</v>
      </c>
      <c r="C648" t="s">
        <v>1270</v>
      </c>
      <c r="D648" t="s">
        <v>215</v>
      </c>
      <c r="E648" t="s">
        <v>1355</v>
      </c>
    </row>
    <row r="649" spans="1:5">
      <c r="A649">
        <v>2016</v>
      </c>
      <c r="B649" s="14">
        <v>43054.606203703705</v>
      </c>
      <c r="C649" t="s">
        <v>1270</v>
      </c>
      <c r="D649" t="s">
        <v>223</v>
      </c>
      <c r="E649" t="s">
        <v>5538</v>
      </c>
    </row>
    <row r="650" spans="1:5">
      <c r="A650">
        <v>2016</v>
      </c>
      <c r="B650" s="14">
        <v>43054.606203703705</v>
      </c>
      <c r="C650" t="s">
        <v>1270</v>
      </c>
      <c r="D650" t="s">
        <v>232</v>
      </c>
      <c r="E650" t="s">
        <v>1356</v>
      </c>
    </row>
    <row r="651" spans="1:5">
      <c r="A651">
        <v>2016</v>
      </c>
      <c r="B651" s="14">
        <v>43054.606203703705</v>
      </c>
      <c r="C651" t="s">
        <v>1270</v>
      </c>
      <c r="D651" t="s">
        <v>239</v>
      </c>
      <c r="E651" t="s">
        <v>1284</v>
      </c>
    </row>
    <row r="652" spans="1:5">
      <c r="A652">
        <v>2016</v>
      </c>
      <c r="B652" s="14">
        <v>43054.606203703705</v>
      </c>
      <c r="C652" t="s">
        <v>1270</v>
      </c>
      <c r="D652" t="s">
        <v>248</v>
      </c>
      <c r="E652" t="s">
        <v>5543</v>
      </c>
    </row>
    <row r="653" spans="1:5">
      <c r="A653">
        <v>2016</v>
      </c>
      <c r="B653" s="14">
        <v>43054.606203703705</v>
      </c>
      <c r="C653" t="s">
        <v>1270</v>
      </c>
      <c r="D653" t="s">
        <v>254</v>
      </c>
      <c r="E653" t="s">
        <v>1285</v>
      </c>
    </row>
    <row r="654" spans="1:5">
      <c r="A654">
        <v>2016</v>
      </c>
      <c r="B654" s="14">
        <v>43054.606203703705</v>
      </c>
      <c r="C654" t="s">
        <v>1270</v>
      </c>
      <c r="D654" t="s">
        <v>263</v>
      </c>
      <c r="E654" t="s">
        <v>1235</v>
      </c>
    </row>
    <row r="655" spans="1:5">
      <c r="A655">
        <v>2016</v>
      </c>
      <c r="B655" s="14">
        <v>43054.606203703705</v>
      </c>
      <c r="C655" t="s">
        <v>1270</v>
      </c>
      <c r="D655" t="s">
        <v>280</v>
      </c>
      <c r="E655" t="s">
        <v>1286</v>
      </c>
    </row>
    <row r="656" spans="1:5">
      <c r="A656">
        <v>2016</v>
      </c>
      <c r="B656" s="14">
        <v>43054.606203703705</v>
      </c>
      <c r="C656" t="s">
        <v>1270</v>
      </c>
      <c r="D656" t="s">
        <v>272</v>
      </c>
      <c r="E656" t="s">
        <v>1287</v>
      </c>
    </row>
    <row r="657" spans="1:5">
      <c r="A657">
        <v>2016</v>
      </c>
      <c r="B657" s="14">
        <v>43054.606203703705</v>
      </c>
      <c r="C657" t="s">
        <v>1270</v>
      </c>
      <c r="D657" t="s">
        <v>285</v>
      </c>
      <c r="E657" t="s">
        <v>1357</v>
      </c>
    </row>
    <row r="658" spans="1:5">
      <c r="A658">
        <v>2016</v>
      </c>
      <c r="B658" s="14">
        <v>43054.606203703705</v>
      </c>
      <c r="C658" t="s">
        <v>1270</v>
      </c>
      <c r="D658" t="s">
        <v>291</v>
      </c>
      <c r="E658" t="s">
        <v>5560</v>
      </c>
    </row>
    <row r="659" spans="1:5">
      <c r="A659">
        <v>2016</v>
      </c>
      <c r="B659" s="14">
        <v>43054.606203703705</v>
      </c>
      <c r="C659" t="s">
        <v>1270</v>
      </c>
      <c r="D659" t="s">
        <v>300</v>
      </c>
      <c r="E659" t="s">
        <v>1290</v>
      </c>
    </row>
    <row r="660" spans="1:5">
      <c r="A660">
        <v>2016</v>
      </c>
      <c r="B660" s="14">
        <v>43054.606203703705</v>
      </c>
      <c r="C660" t="s">
        <v>1270</v>
      </c>
      <c r="D660" t="s">
        <v>311</v>
      </c>
      <c r="E660" t="s">
        <v>5580</v>
      </c>
    </row>
    <row r="661" spans="1:5">
      <c r="A661">
        <v>2016</v>
      </c>
      <c r="B661" s="14">
        <v>43054.606203703705</v>
      </c>
      <c r="C661" t="s">
        <v>1270</v>
      </c>
      <c r="D661" t="s">
        <v>318</v>
      </c>
      <c r="E661" t="s">
        <v>5581</v>
      </c>
    </row>
    <row r="662" spans="1:5">
      <c r="A662">
        <v>2016</v>
      </c>
      <c r="B662" s="14">
        <v>43054.606203703705</v>
      </c>
      <c r="C662" t="s">
        <v>1270</v>
      </c>
      <c r="D662" t="s">
        <v>327</v>
      </c>
      <c r="E662" t="s">
        <v>1293</v>
      </c>
    </row>
    <row r="663" spans="1:5">
      <c r="A663">
        <v>2016</v>
      </c>
      <c r="B663" s="14">
        <v>43054.606203703705</v>
      </c>
      <c r="C663" t="s">
        <v>1270</v>
      </c>
      <c r="D663" t="s">
        <v>336</v>
      </c>
      <c r="E663" t="s">
        <v>1294</v>
      </c>
    </row>
    <row r="664" spans="1:5">
      <c r="A664">
        <v>2016</v>
      </c>
      <c r="B664" s="14">
        <v>43054.606203703705</v>
      </c>
      <c r="C664" t="s">
        <v>1270</v>
      </c>
      <c r="D664" t="s">
        <v>349</v>
      </c>
      <c r="E664" t="s">
        <v>5562</v>
      </c>
    </row>
    <row r="665" spans="1:5">
      <c r="A665">
        <v>2016</v>
      </c>
      <c r="B665" s="14">
        <v>43054.606203703705</v>
      </c>
      <c r="C665" t="s">
        <v>1270</v>
      </c>
      <c r="D665" t="s">
        <v>359</v>
      </c>
      <c r="E665" t="s">
        <v>1359</v>
      </c>
    </row>
    <row r="666" spans="1:5">
      <c r="A666">
        <v>2016</v>
      </c>
      <c r="B666" s="14">
        <v>43054.606203703705</v>
      </c>
      <c r="C666" t="s">
        <v>1270</v>
      </c>
      <c r="D666" t="s">
        <v>368</v>
      </c>
      <c r="E666" t="s">
        <v>1297</v>
      </c>
    </row>
    <row r="667" spans="1:5">
      <c r="A667">
        <v>2016</v>
      </c>
      <c r="B667" s="14">
        <v>43054.606203703705</v>
      </c>
      <c r="C667" t="s">
        <v>1298</v>
      </c>
      <c r="D667" t="s">
        <v>117</v>
      </c>
      <c r="E667" t="s">
        <v>1299</v>
      </c>
    </row>
    <row r="668" spans="1:5">
      <c r="A668">
        <v>2016</v>
      </c>
      <c r="B668" s="14">
        <v>43054.606203703705</v>
      </c>
      <c r="C668" t="s">
        <v>1298</v>
      </c>
      <c r="D668" t="s">
        <v>126</v>
      </c>
      <c r="E668" t="s">
        <v>1300</v>
      </c>
    </row>
    <row r="669" spans="1:5">
      <c r="A669">
        <v>2016</v>
      </c>
      <c r="B669" s="14">
        <v>43054.606203703705</v>
      </c>
      <c r="C669" t="s">
        <v>1298</v>
      </c>
      <c r="D669" t="s">
        <v>134</v>
      </c>
      <c r="E669" t="s">
        <v>300</v>
      </c>
    </row>
    <row r="670" spans="1:5">
      <c r="A670">
        <v>2016</v>
      </c>
      <c r="B670" s="14">
        <v>43054.606203703705</v>
      </c>
      <c r="C670" t="s">
        <v>1298</v>
      </c>
      <c r="D670" t="s">
        <v>147</v>
      </c>
      <c r="E670" t="s">
        <v>1301</v>
      </c>
    </row>
    <row r="671" spans="1:5">
      <c r="A671">
        <v>2016</v>
      </c>
      <c r="B671" s="14">
        <v>43054.606203703705</v>
      </c>
      <c r="C671" t="s">
        <v>1298</v>
      </c>
      <c r="D671" t="s">
        <v>155</v>
      </c>
      <c r="E671" t="s">
        <v>1302</v>
      </c>
    </row>
    <row r="672" spans="1:5">
      <c r="A672">
        <v>2016</v>
      </c>
      <c r="B672" s="14">
        <v>43054.606203703705</v>
      </c>
      <c r="C672" t="s">
        <v>1298</v>
      </c>
      <c r="D672" t="s">
        <v>162</v>
      </c>
      <c r="E672" t="s">
        <v>1303</v>
      </c>
    </row>
    <row r="673" spans="1:5">
      <c r="A673">
        <v>2016</v>
      </c>
      <c r="B673" s="14">
        <v>43054.606203703705</v>
      </c>
      <c r="C673" t="s">
        <v>1298</v>
      </c>
      <c r="D673" t="s">
        <v>172</v>
      </c>
      <c r="E673" t="s">
        <v>1304</v>
      </c>
    </row>
    <row r="674" spans="1:5">
      <c r="A674">
        <v>2016</v>
      </c>
      <c r="B674" s="14">
        <v>43054.606203703705</v>
      </c>
      <c r="C674" t="s">
        <v>1298</v>
      </c>
      <c r="D674" t="s">
        <v>180</v>
      </c>
      <c r="E674" t="s">
        <v>1361</v>
      </c>
    </row>
    <row r="675" spans="1:5">
      <c r="A675">
        <v>2016</v>
      </c>
      <c r="B675" s="14">
        <v>43054.606203703705</v>
      </c>
      <c r="C675" t="s">
        <v>1298</v>
      </c>
      <c r="D675" t="s">
        <v>192</v>
      </c>
      <c r="E675" t="s">
        <v>1306</v>
      </c>
    </row>
    <row r="676" spans="1:5">
      <c r="A676">
        <v>2016</v>
      </c>
      <c r="B676" s="14">
        <v>43054.606203703705</v>
      </c>
      <c r="C676" t="s">
        <v>1298</v>
      </c>
      <c r="D676" t="s">
        <v>199</v>
      </c>
      <c r="E676" t="s">
        <v>1307</v>
      </c>
    </row>
    <row r="677" spans="1:5">
      <c r="A677">
        <v>2016</v>
      </c>
      <c r="B677" s="14">
        <v>43054.606203703705</v>
      </c>
      <c r="C677" t="s">
        <v>1298</v>
      </c>
      <c r="D677" t="s">
        <v>205</v>
      </c>
      <c r="E677" t="s">
        <v>1362</v>
      </c>
    </row>
    <row r="678" spans="1:5">
      <c r="A678">
        <v>2016</v>
      </c>
      <c r="B678" s="14">
        <v>43054.606203703705</v>
      </c>
      <c r="C678" t="s">
        <v>1298</v>
      </c>
      <c r="D678" t="s">
        <v>380</v>
      </c>
      <c r="E678" t="s">
        <v>1309</v>
      </c>
    </row>
    <row r="679" spans="1:5">
      <c r="A679">
        <v>2016</v>
      </c>
      <c r="B679" s="14">
        <v>43054.606203703705</v>
      </c>
      <c r="C679" t="s">
        <v>1298</v>
      </c>
      <c r="D679" t="s">
        <v>215</v>
      </c>
      <c r="E679" t="s">
        <v>1310</v>
      </c>
    </row>
    <row r="680" spans="1:5">
      <c r="A680">
        <v>2016</v>
      </c>
      <c r="B680" s="14">
        <v>43054.606203703705</v>
      </c>
      <c r="C680" t="s">
        <v>1298</v>
      </c>
      <c r="D680" t="s">
        <v>223</v>
      </c>
      <c r="E680" t="s">
        <v>1299</v>
      </c>
    </row>
    <row r="681" spans="1:5">
      <c r="A681">
        <v>2016</v>
      </c>
      <c r="B681" s="14">
        <v>43054.606203703705</v>
      </c>
      <c r="C681" t="s">
        <v>1298</v>
      </c>
      <c r="D681" t="s">
        <v>232</v>
      </c>
      <c r="E681" t="s">
        <v>1311</v>
      </c>
    </row>
    <row r="682" spans="1:5">
      <c r="A682">
        <v>2016</v>
      </c>
      <c r="B682" s="14">
        <v>43054.606203703705</v>
      </c>
      <c r="C682" t="s">
        <v>1298</v>
      </c>
      <c r="D682" t="s">
        <v>239</v>
      </c>
      <c r="E682" t="s">
        <v>1312</v>
      </c>
    </row>
    <row r="683" spans="1:5">
      <c r="A683">
        <v>2016</v>
      </c>
      <c r="B683" s="14">
        <v>43054.606203703705</v>
      </c>
      <c r="C683" t="s">
        <v>1298</v>
      </c>
      <c r="D683" t="s">
        <v>248</v>
      </c>
      <c r="E683" t="s">
        <v>5540</v>
      </c>
    </row>
    <row r="684" spans="1:5">
      <c r="A684">
        <v>2016</v>
      </c>
      <c r="B684" s="14">
        <v>43054.606203703705</v>
      </c>
      <c r="C684" t="s">
        <v>1298</v>
      </c>
      <c r="D684" t="s">
        <v>254</v>
      </c>
      <c r="E684" t="s">
        <v>1313</v>
      </c>
    </row>
    <row r="685" spans="1:5">
      <c r="A685">
        <v>2016</v>
      </c>
      <c r="B685" s="14">
        <v>43054.606203703705</v>
      </c>
      <c r="C685" t="s">
        <v>1298</v>
      </c>
      <c r="D685" t="s">
        <v>263</v>
      </c>
      <c r="E685" t="s">
        <v>1314</v>
      </c>
    </row>
    <row r="686" spans="1:5">
      <c r="A686">
        <v>2016</v>
      </c>
      <c r="B686" s="14">
        <v>43054.606203703705</v>
      </c>
      <c r="C686" t="s">
        <v>1298</v>
      </c>
      <c r="D686" t="s">
        <v>280</v>
      </c>
      <c r="E686" t="s">
        <v>1315</v>
      </c>
    </row>
    <row r="687" spans="1:5">
      <c r="A687">
        <v>2016</v>
      </c>
      <c r="B687" s="14">
        <v>43054.606203703705</v>
      </c>
      <c r="C687" t="s">
        <v>1298</v>
      </c>
      <c r="D687" t="s">
        <v>272</v>
      </c>
      <c r="E687" t="s">
        <v>1316</v>
      </c>
    </row>
    <row r="688" spans="1:5">
      <c r="A688">
        <v>2016</v>
      </c>
      <c r="B688" s="14">
        <v>43054.606203703705</v>
      </c>
      <c r="C688" t="s">
        <v>1298</v>
      </c>
      <c r="D688" t="s">
        <v>285</v>
      </c>
      <c r="E688" t="s">
        <v>1364</v>
      </c>
    </row>
    <row r="689" spans="1:5">
      <c r="A689">
        <v>2016</v>
      </c>
      <c r="B689" s="14">
        <v>43054.606203703705</v>
      </c>
      <c r="C689" t="s">
        <v>1298</v>
      </c>
      <c r="D689" t="s">
        <v>291</v>
      </c>
      <c r="E689" t="s">
        <v>1318</v>
      </c>
    </row>
    <row r="690" spans="1:5">
      <c r="A690">
        <v>2016</v>
      </c>
      <c r="B690" s="14">
        <v>43054.606203703705</v>
      </c>
      <c r="C690" t="s">
        <v>1298</v>
      </c>
      <c r="D690" t="s">
        <v>300</v>
      </c>
      <c r="E690" t="s">
        <v>1319</v>
      </c>
    </row>
    <row r="691" spans="1:5">
      <c r="A691">
        <v>2016</v>
      </c>
      <c r="B691" s="14">
        <v>43054.606203703705</v>
      </c>
      <c r="C691" t="s">
        <v>1298</v>
      </c>
      <c r="D691" t="s">
        <v>311</v>
      </c>
      <c r="E691" t="s">
        <v>5582</v>
      </c>
    </row>
    <row r="692" spans="1:5">
      <c r="A692">
        <v>2016</v>
      </c>
      <c r="B692" s="14">
        <v>43054.606203703705</v>
      </c>
      <c r="C692" t="s">
        <v>1298</v>
      </c>
      <c r="D692" t="s">
        <v>318</v>
      </c>
      <c r="E692" t="s">
        <v>1318</v>
      </c>
    </row>
    <row r="693" spans="1:5">
      <c r="A693">
        <v>2016</v>
      </c>
      <c r="B693" s="14">
        <v>43054.606203703705</v>
      </c>
      <c r="C693" t="s">
        <v>1298</v>
      </c>
      <c r="D693" t="s">
        <v>327</v>
      </c>
      <c r="E693" t="s">
        <v>1322</v>
      </c>
    </row>
    <row r="694" spans="1:5">
      <c r="A694">
        <v>2016</v>
      </c>
      <c r="B694" s="14">
        <v>43054.606203703705</v>
      </c>
      <c r="C694" t="s">
        <v>1298</v>
      </c>
      <c r="D694" t="s">
        <v>336</v>
      </c>
      <c r="E694" t="s">
        <v>1299</v>
      </c>
    </row>
    <row r="695" spans="1:5">
      <c r="A695">
        <v>2016</v>
      </c>
      <c r="B695" s="14">
        <v>43054.606203703705</v>
      </c>
      <c r="C695" t="s">
        <v>1298</v>
      </c>
      <c r="D695" t="s">
        <v>349</v>
      </c>
      <c r="E695" t="s">
        <v>1299</v>
      </c>
    </row>
    <row r="696" spans="1:5">
      <c r="A696">
        <v>2016</v>
      </c>
      <c r="B696" s="14">
        <v>43054.606203703705</v>
      </c>
      <c r="C696" t="s">
        <v>1298</v>
      </c>
      <c r="D696" t="s">
        <v>359</v>
      </c>
      <c r="E696" t="s">
        <v>1323</v>
      </c>
    </row>
    <row r="697" spans="1:5">
      <c r="A697">
        <v>2016</v>
      </c>
      <c r="B697" s="14">
        <v>43054.606203703705</v>
      </c>
      <c r="C697" t="s">
        <v>1298</v>
      </c>
      <c r="D697" t="s">
        <v>368</v>
      </c>
      <c r="E697" t="s">
        <v>1324</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E78"/>
  <sheetViews>
    <sheetView workbookViewId="0"/>
  </sheetViews>
  <sheetFormatPr defaultRowHeight="15"/>
  <sheetData>
    <row r="1" spans="1:5">
      <c r="A1">
        <v>4.2</v>
      </c>
      <c r="B1" t="s">
        <v>4848</v>
      </c>
    </row>
    <row r="2" spans="1:5">
      <c r="A2" s="10" t="str">
        <f>HYPERLINK("#'Contents'!B44", "Back to Contents")</f>
        <v>Back to Contents</v>
      </c>
    </row>
    <row r="3" spans="1:5">
      <c r="A3" t="s">
        <v>108</v>
      </c>
      <c r="B3" t="s">
        <v>110</v>
      </c>
      <c r="C3" t="s">
        <v>109</v>
      </c>
      <c r="D3" t="s">
        <v>805</v>
      </c>
      <c r="E3" t="s">
        <v>1366</v>
      </c>
    </row>
    <row r="4" spans="1:5">
      <c r="A4">
        <v>2013</v>
      </c>
      <c r="B4" t="s">
        <v>126</v>
      </c>
      <c r="C4" s="14">
        <v>43054.606215277781</v>
      </c>
      <c r="D4" t="s">
        <v>1367</v>
      </c>
    </row>
    <row r="5" spans="1:5">
      <c r="A5">
        <v>2013</v>
      </c>
      <c r="B5" t="s">
        <v>134</v>
      </c>
      <c r="C5" s="14">
        <v>43054.606215277781</v>
      </c>
      <c r="D5" t="s">
        <v>1368</v>
      </c>
    </row>
    <row r="6" spans="1:5">
      <c r="A6">
        <v>2013</v>
      </c>
      <c r="B6" t="s">
        <v>155</v>
      </c>
      <c r="C6" s="14">
        <v>43054.606215277781</v>
      </c>
      <c r="D6" t="s">
        <v>1369</v>
      </c>
      <c r="E6" t="s">
        <v>1187</v>
      </c>
    </row>
    <row r="7" spans="1:5">
      <c r="A7">
        <v>2013</v>
      </c>
      <c r="B7" t="s">
        <v>192</v>
      </c>
      <c r="C7" s="14">
        <v>43054.606215277781</v>
      </c>
      <c r="D7" t="s">
        <v>1132</v>
      </c>
      <c r="E7" t="s">
        <v>1188</v>
      </c>
    </row>
    <row r="8" spans="1:5">
      <c r="A8">
        <v>2013</v>
      </c>
      <c r="B8" t="s">
        <v>199</v>
      </c>
      <c r="C8" s="14">
        <v>43054.606215277781</v>
      </c>
      <c r="D8" t="s">
        <v>1370</v>
      </c>
    </row>
    <row r="9" spans="1:5">
      <c r="A9">
        <v>2013</v>
      </c>
      <c r="B9" t="s">
        <v>380</v>
      </c>
      <c r="C9" s="14">
        <v>43054.606215277781</v>
      </c>
      <c r="D9" t="s">
        <v>1371</v>
      </c>
    </row>
    <row r="10" spans="1:5">
      <c r="A10">
        <v>2013</v>
      </c>
      <c r="B10" t="s">
        <v>248</v>
      </c>
      <c r="C10" s="14">
        <v>43054.606215277781</v>
      </c>
      <c r="D10" t="s">
        <v>5583</v>
      </c>
    </row>
    <row r="11" spans="1:5">
      <c r="A11">
        <v>2013</v>
      </c>
      <c r="B11" t="s">
        <v>263</v>
      </c>
      <c r="C11" s="14">
        <v>43054.606215277781</v>
      </c>
      <c r="D11" t="s">
        <v>1372</v>
      </c>
      <c r="E11" t="s">
        <v>1189</v>
      </c>
    </row>
    <row r="12" spans="1:5">
      <c r="A12">
        <v>2013</v>
      </c>
      <c r="B12" t="s">
        <v>272</v>
      </c>
      <c r="C12" s="14">
        <v>43054.606215277781</v>
      </c>
      <c r="D12" t="s">
        <v>1373</v>
      </c>
    </row>
    <row r="13" spans="1:5">
      <c r="A13">
        <v>2013</v>
      </c>
      <c r="B13" t="s">
        <v>285</v>
      </c>
      <c r="C13" s="14">
        <v>43054.606215277781</v>
      </c>
      <c r="D13" t="s">
        <v>1374</v>
      </c>
      <c r="E13" t="s">
        <v>1328</v>
      </c>
    </row>
    <row r="14" spans="1:5">
      <c r="A14">
        <v>2013</v>
      </c>
      <c r="B14" t="s">
        <v>285</v>
      </c>
      <c r="C14" s="14">
        <v>43054.606215277781</v>
      </c>
      <c r="D14" t="s">
        <v>1375</v>
      </c>
      <c r="E14" t="s">
        <v>1190</v>
      </c>
    </row>
    <row r="15" spans="1:5">
      <c r="A15">
        <v>2013</v>
      </c>
      <c r="B15" t="s">
        <v>291</v>
      </c>
      <c r="C15" s="14">
        <v>43054.606215277781</v>
      </c>
      <c r="D15" t="s">
        <v>1376</v>
      </c>
    </row>
    <row r="16" spans="1:5">
      <c r="A16">
        <v>2013</v>
      </c>
      <c r="B16" t="s">
        <v>368</v>
      </c>
      <c r="C16" s="14">
        <v>43054.606215277781</v>
      </c>
      <c r="D16" t="s">
        <v>1378</v>
      </c>
      <c r="E16" t="s">
        <v>1192</v>
      </c>
    </row>
    <row r="17" spans="1:5">
      <c r="A17">
        <v>2013</v>
      </c>
      <c r="B17" t="s">
        <v>368</v>
      </c>
      <c r="C17" s="14">
        <v>43054.606215277781</v>
      </c>
      <c r="D17" t="s">
        <v>1379</v>
      </c>
      <c r="E17" t="s">
        <v>1380</v>
      </c>
    </row>
    <row r="18" spans="1:5">
      <c r="A18">
        <v>2013</v>
      </c>
      <c r="B18" t="s">
        <v>368</v>
      </c>
      <c r="C18" s="14">
        <v>43054.606215277781</v>
      </c>
      <c r="D18" t="s">
        <v>1381</v>
      </c>
      <c r="E18" t="s">
        <v>1331</v>
      </c>
    </row>
    <row r="19" spans="1:5">
      <c r="A19">
        <v>2013</v>
      </c>
      <c r="B19" t="s">
        <v>368</v>
      </c>
      <c r="C19" s="14">
        <v>43054.606215277781</v>
      </c>
      <c r="D19" t="s">
        <v>1382</v>
      </c>
      <c r="E19" t="s">
        <v>1383</v>
      </c>
    </row>
    <row r="20" spans="1:5">
      <c r="A20">
        <v>2014</v>
      </c>
      <c r="B20" t="s">
        <v>126</v>
      </c>
      <c r="C20" s="14">
        <v>43054.606215277781</v>
      </c>
      <c r="D20" t="s">
        <v>1367</v>
      </c>
    </row>
    <row r="21" spans="1:5">
      <c r="A21">
        <v>2014</v>
      </c>
      <c r="B21" t="s">
        <v>134</v>
      </c>
      <c r="C21" s="14">
        <v>43054.606215277781</v>
      </c>
      <c r="D21" t="s">
        <v>1368</v>
      </c>
    </row>
    <row r="22" spans="1:5">
      <c r="A22">
        <v>2014</v>
      </c>
      <c r="B22" t="s">
        <v>155</v>
      </c>
      <c r="C22" s="14">
        <v>43054.606215277781</v>
      </c>
      <c r="D22" t="s">
        <v>1369</v>
      </c>
      <c r="E22" t="s">
        <v>1187</v>
      </c>
    </row>
    <row r="23" spans="1:5">
      <c r="A23">
        <v>2014</v>
      </c>
      <c r="B23" t="s">
        <v>180</v>
      </c>
      <c r="C23" s="14">
        <v>43054.606215277781</v>
      </c>
      <c r="D23" t="s">
        <v>1384</v>
      </c>
      <c r="E23" t="s">
        <v>1325</v>
      </c>
    </row>
    <row r="24" spans="1:5">
      <c r="A24">
        <v>2014</v>
      </c>
      <c r="B24" t="s">
        <v>192</v>
      </c>
      <c r="C24" s="14">
        <v>43054.606215277781</v>
      </c>
      <c r="D24" t="s">
        <v>1132</v>
      </c>
      <c r="E24" t="s">
        <v>1326</v>
      </c>
    </row>
    <row r="25" spans="1:5">
      <c r="A25">
        <v>2014</v>
      </c>
      <c r="B25" t="s">
        <v>199</v>
      </c>
      <c r="C25" s="14">
        <v>43054.606215277781</v>
      </c>
      <c r="D25" t="s">
        <v>1370</v>
      </c>
    </row>
    <row r="26" spans="1:5">
      <c r="A26">
        <v>2014</v>
      </c>
      <c r="B26" t="s">
        <v>205</v>
      </c>
      <c r="C26" s="14">
        <v>43054.606215277781</v>
      </c>
      <c r="D26" t="s">
        <v>1385</v>
      </c>
    </row>
    <row r="27" spans="1:5">
      <c r="A27">
        <v>2014</v>
      </c>
      <c r="B27" t="s">
        <v>380</v>
      </c>
      <c r="C27" s="14">
        <v>43054.606215277781</v>
      </c>
      <c r="D27" t="s">
        <v>1371</v>
      </c>
    </row>
    <row r="28" spans="1:5">
      <c r="A28">
        <v>2014</v>
      </c>
      <c r="B28" t="s">
        <v>215</v>
      </c>
      <c r="C28" s="14">
        <v>43054.606215277781</v>
      </c>
      <c r="D28" t="s">
        <v>1386</v>
      </c>
      <c r="E28" t="s">
        <v>1327</v>
      </c>
    </row>
    <row r="29" spans="1:5">
      <c r="A29">
        <v>2014</v>
      </c>
      <c r="B29" t="s">
        <v>263</v>
      </c>
      <c r="C29" s="14">
        <v>43054.606215277781</v>
      </c>
      <c r="D29" t="s">
        <v>1372</v>
      </c>
      <c r="E29" t="s">
        <v>1189</v>
      </c>
    </row>
    <row r="30" spans="1:5">
      <c r="A30">
        <v>2014</v>
      </c>
      <c r="B30" t="s">
        <v>272</v>
      </c>
      <c r="C30" s="14">
        <v>43054.606215277781</v>
      </c>
      <c r="D30" t="s">
        <v>1373</v>
      </c>
    </row>
    <row r="31" spans="1:5">
      <c r="A31">
        <v>2014</v>
      </c>
      <c r="B31" t="s">
        <v>285</v>
      </c>
      <c r="C31" s="14">
        <v>43054.606215277781</v>
      </c>
      <c r="D31" t="s">
        <v>1374</v>
      </c>
      <c r="E31" t="s">
        <v>1328</v>
      </c>
    </row>
    <row r="32" spans="1:5">
      <c r="A32">
        <v>2014</v>
      </c>
      <c r="B32" t="s">
        <v>285</v>
      </c>
      <c r="C32" s="14">
        <v>43054.606215277781</v>
      </c>
      <c r="D32" t="s">
        <v>1375</v>
      </c>
      <c r="E32" t="s">
        <v>1387</v>
      </c>
    </row>
    <row r="33" spans="1:5">
      <c r="A33">
        <v>2014</v>
      </c>
      <c r="B33" t="s">
        <v>291</v>
      </c>
      <c r="C33" s="14">
        <v>43054.606215277781</v>
      </c>
      <c r="D33" t="s">
        <v>1376</v>
      </c>
    </row>
    <row r="34" spans="1:5">
      <c r="A34">
        <v>2014</v>
      </c>
      <c r="B34" t="s">
        <v>359</v>
      </c>
      <c r="C34" s="14">
        <v>43054.606215277781</v>
      </c>
      <c r="D34" t="s">
        <v>1377</v>
      </c>
    </row>
    <row r="35" spans="1:5">
      <c r="A35">
        <v>2014</v>
      </c>
      <c r="B35" t="s">
        <v>368</v>
      </c>
      <c r="C35" s="14">
        <v>43054.606215277781</v>
      </c>
      <c r="D35" t="s">
        <v>1378</v>
      </c>
      <c r="E35" t="s">
        <v>1388</v>
      </c>
    </row>
    <row r="36" spans="1:5">
      <c r="A36">
        <v>2014</v>
      </c>
      <c r="B36" t="s">
        <v>368</v>
      </c>
      <c r="C36" s="14">
        <v>43054.606215277781</v>
      </c>
      <c r="D36" t="s">
        <v>1379</v>
      </c>
      <c r="E36" t="s">
        <v>1389</v>
      </c>
    </row>
    <row r="37" spans="1:5">
      <c r="A37">
        <v>2014</v>
      </c>
      <c r="B37" t="s">
        <v>368</v>
      </c>
      <c r="C37" s="14">
        <v>43054.606215277781</v>
      </c>
      <c r="D37" t="s">
        <v>1381</v>
      </c>
      <c r="E37" t="s">
        <v>1331</v>
      </c>
    </row>
    <row r="38" spans="1:5">
      <c r="A38">
        <v>2014</v>
      </c>
      <c r="B38" t="s">
        <v>368</v>
      </c>
      <c r="C38" s="14">
        <v>43054.606215277781</v>
      </c>
      <c r="D38" t="s">
        <v>1382</v>
      </c>
      <c r="E38" t="s">
        <v>1390</v>
      </c>
    </row>
    <row r="39" spans="1:5">
      <c r="A39">
        <v>2015</v>
      </c>
      <c r="B39" t="s">
        <v>126</v>
      </c>
      <c r="C39" s="14">
        <v>43054.606215277781</v>
      </c>
      <c r="D39" t="s">
        <v>1367</v>
      </c>
    </row>
    <row r="40" spans="1:5">
      <c r="A40">
        <v>2015</v>
      </c>
      <c r="B40" t="s">
        <v>134</v>
      </c>
      <c r="C40" s="14">
        <v>43054.606215277781</v>
      </c>
      <c r="D40" t="s">
        <v>5584</v>
      </c>
    </row>
    <row r="41" spans="1:5">
      <c r="A41">
        <v>2015</v>
      </c>
      <c r="B41" t="s">
        <v>155</v>
      </c>
      <c r="C41" s="14">
        <v>43054.606215277781</v>
      </c>
      <c r="D41" t="s">
        <v>1369</v>
      </c>
      <c r="E41" t="s">
        <v>1187</v>
      </c>
    </row>
    <row r="42" spans="1:5">
      <c r="A42">
        <v>2015</v>
      </c>
      <c r="B42" t="s">
        <v>180</v>
      </c>
      <c r="C42" s="14">
        <v>43054.606215277781</v>
      </c>
      <c r="D42" t="s">
        <v>1384</v>
      </c>
      <c r="E42" t="s">
        <v>1325</v>
      </c>
    </row>
    <row r="43" spans="1:5">
      <c r="A43">
        <v>2015</v>
      </c>
      <c r="B43" t="s">
        <v>192</v>
      </c>
      <c r="C43" s="14">
        <v>43054.606215277781</v>
      </c>
      <c r="D43" t="s">
        <v>1132</v>
      </c>
      <c r="E43" t="s">
        <v>1326</v>
      </c>
    </row>
    <row r="44" spans="1:5">
      <c r="A44">
        <v>2015</v>
      </c>
      <c r="B44" t="s">
        <v>199</v>
      </c>
      <c r="C44" s="14">
        <v>43054.606215277781</v>
      </c>
      <c r="D44" t="s">
        <v>1370</v>
      </c>
    </row>
    <row r="45" spans="1:5">
      <c r="A45">
        <v>2015</v>
      </c>
      <c r="B45" t="s">
        <v>205</v>
      </c>
      <c r="C45" s="14">
        <v>43054.606215277781</v>
      </c>
      <c r="D45" t="s">
        <v>5585</v>
      </c>
    </row>
    <row r="46" spans="1:5">
      <c r="A46">
        <v>2015</v>
      </c>
      <c r="B46" t="s">
        <v>380</v>
      </c>
      <c r="C46" s="14">
        <v>43054.606215277781</v>
      </c>
      <c r="D46" t="s">
        <v>1371</v>
      </c>
    </row>
    <row r="47" spans="1:5">
      <c r="A47">
        <v>2015</v>
      </c>
      <c r="B47" t="s">
        <v>215</v>
      </c>
      <c r="C47" s="14">
        <v>43054.606215277781</v>
      </c>
      <c r="D47" t="s">
        <v>1386</v>
      </c>
      <c r="E47" t="s">
        <v>1327</v>
      </c>
    </row>
    <row r="48" spans="1:5">
      <c r="A48">
        <v>2015</v>
      </c>
      <c r="B48" t="s">
        <v>263</v>
      </c>
      <c r="C48" s="14">
        <v>43054.606215277781</v>
      </c>
      <c r="D48" t="s">
        <v>1372</v>
      </c>
      <c r="E48" t="s">
        <v>1189</v>
      </c>
    </row>
    <row r="49" spans="1:5">
      <c r="A49">
        <v>2015</v>
      </c>
      <c r="B49" t="s">
        <v>285</v>
      </c>
      <c r="C49" s="14">
        <v>43054.606215277781</v>
      </c>
      <c r="D49" t="s">
        <v>1374</v>
      </c>
      <c r="E49" t="s">
        <v>1328</v>
      </c>
    </row>
    <row r="50" spans="1:5">
      <c r="A50">
        <v>2015</v>
      </c>
      <c r="B50" t="s">
        <v>285</v>
      </c>
      <c r="C50" s="14">
        <v>43054.606215277781</v>
      </c>
      <c r="D50" t="s">
        <v>1375</v>
      </c>
      <c r="E50" t="s">
        <v>1387</v>
      </c>
    </row>
    <row r="51" spans="1:5">
      <c r="A51">
        <v>2015</v>
      </c>
      <c r="B51" t="s">
        <v>291</v>
      </c>
      <c r="C51" s="14">
        <v>43054.606215277781</v>
      </c>
      <c r="D51" t="s">
        <v>1376</v>
      </c>
    </row>
    <row r="52" spans="1:5">
      <c r="A52">
        <v>2015</v>
      </c>
      <c r="B52" t="s">
        <v>349</v>
      </c>
      <c r="C52" s="14">
        <v>43054.606215277781</v>
      </c>
      <c r="D52" t="s">
        <v>688</v>
      </c>
      <c r="E52" t="s">
        <v>5545</v>
      </c>
    </row>
    <row r="53" spans="1:5">
      <c r="A53">
        <v>2015</v>
      </c>
      <c r="B53" t="s">
        <v>359</v>
      </c>
      <c r="C53" s="14">
        <v>43054.606215277781</v>
      </c>
      <c r="D53" t="s">
        <v>1377</v>
      </c>
    </row>
    <row r="54" spans="1:5">
      <c r="A54">
        <v>2015</v>
      </c>
      <c r="B54" t="s">
        <v>368</v>
      </c>
      <c r="C54" s="14">
        <v>43054.606215277781</v>
      </c>
      <c r="D54" t="s">
        <v>1378</v>
      </c>
      <c r="E54" t="s">
        <v>1388</v>
      </c>
    </row>
    <row r="55" spans="1:5">
      <c r="A55">
        <v>2015</v>
      </c>
      <c r="B55" t="s">
        <v>368</v>
      </c>
      <c r="C55" s="14">
        <v>43054.606215277781</v>
      </c>
      <c r="D55" t="s">
        <v>1379</v>
      </c>
      <c r="E55" t="s">
        <v>1389</v>
      </c>
    </row>
    <row r="56" spans="1:5">
      <c r="A56">
        <v>2015</v>
      </c>
      <c r="B56" t="s">
        <v>368</v>
      </c>
      <c r="C56" s="14">
        <v>43054.606215277781</v>
      </c>
      <c r="D56" t="s">
        <v>1381</v>
      </c>
      <c r="E56" t="s">
        <v>1331</v>
      </c>
    </row>
    <row r="57" spans="1:5">
      <c r="A57">
        <v>2015</v>
      </c>
      <c r="B57" t="s">
        <v>368</v>
      </c>
      <c r="C57" s="14">
        <v>43054.606215277781</v>
      </c>
      <c r="D57" t="s">
        <v>1382</v>
      </c>
      <c r="E57" t="s">
        <v>1390</v>
      </c>
    </row>
    <row r="58" spans="1:5">
      <c r="A58">
        <v>2016</v>
      </c>
      <c r="B58" t="s">
        <v>126</v>
      </c>
      <c r="C58" s="14">
        <v>43054.606215277781</v>
      </c>
      <c r="D58" t="s">
        <v>1367</v>
      </c>
    </row>
    <row r="59" spans="1:5">
      <c r="A59">
        <v>2016</v>
      </c>
      <c r="B59" t="s">
        <v>134</v>
      </c>
      <c r="C59" s="14">
        <v>43054.606215277781</v>
      </c>
      <c r="D59" t="s">
        <v>5584</v>
      </c>
    </row>
    <row r="60" spans="1:5">
      <c r="A60">
        <v>2016</v>
      </c>
      <c r="B60" t="s">
        <v>155</v>
      </c>
      <c r="C60" s="14">
        <v>43054.606215277781</v>
      </c>
      <c r="D60" t="s">
        <v>1369</v>
      </c>
      <c r="E60" t="s">
        <v>1187</v>
      </c>
    </row>
    <row r="61" spans="1:5">
      <c r="A61">
        <v>2016</v>
      </c>
      <c r="B61" t="s">
        <v>180</v>
      </c>
      <c r="C61" s="14">
        <v>43054.606215277781</v>
      </c>
      <c r="D61" t="s">
        <v>1384</v>
      </c>
      <c r="E61" t="s">
        <v>1325</v>
      </c>
    </row>
    <row r="62" spans="1:5">
      <c r="A62">
        <v>2016</v>
      </c>
      <c r="B62" t="s">
        <v>192</v>
      </c>
      <c r="C62" s="14">
        <v>43054.606215277781</v>
      </c>
      <c r="D62" t="s">
        <v>1132</v>
      </c>
      <c r="E62" t="s">
        <v>1326</v>
      </c>
    </row>
    <row r="63" spans="1:5">
      <c r="A63">
        <v>2016</v>
      </c>
      <c r="B63" t="s">
        <v>199</v>
      </c>
      <c r="C63" s="14">
        <v>43054.606215277781</v>
      </c>
      <c r="D63" t="s">
        <v>1370</v>
      </c>
    </row>
    <row r="64" spans="1:5">
      <c r="A64">
        <v>2016</v>
      </c>
      <c r="B64" t="s">
        <v>205</v>
      </c>
      <c r="C64" s="14">
        <v>43054.606215277781</v>
      </c>
      <c r="D64" t="s">
        <v>5585</v>
      </c>
    </row>
    <row r="65" spans="1:5">
      <c r="A65">
        <v>2016</v>
      </c>
      <c r="B65" t="s">
        <v>380</v>
      </c>
      <c r="C65" s="14">
        <v>43054.606215277781</v>
      </c>
      <c r="D65" t="s">
        <v>1371</v>
      </c>
    </row>
    <row r="66" spans="1:5">
      <c r="A66">
        <v>2016</v>
      </c>
      <c r="B66" t="s">
        <v>215</v>
      </c>
      <c r="C66" s="14">
        <v>43054.606215277781</v>
      </c>
      <c r="D66" t="s">
        <v>1386</v>
      </c>
      <c r="E66" t="s">
        <v>1327</v>
      </c>
    </row>
    <row r="67" spans="1:5">
      <c r="A67">
        <v>2016</v>
      </c>
      <c r="B67" t="s">
        <v>248</v>
      </c>
      <c r="C67" s="14">
        <v>43054.606215277781</v>
      </c>
      <c r="D67" t="s">
        <v>5586</v>
      </c>
      <c r="E67" t="s">
        <v>5566</v>
      </c>
    </row>
    <row r="68" spans="1:5">
      <c r="A68">
        <v>2016</v>
      </c>
      <c r="B68" t="s">
        <v>263</v>
      </c>
      <c r="C68" s="14">
        <v>43054.606215277781</v>
      </c>
      <c r="D68" t="s">
        <v>1372</v>
      </c>
      <c r="E68" t="s">
        <v>1189</v>
      </c>
    </row>
    <row r="69" spans="1:5">
      <c r="A69">
        <v>2016</v>
      </c>
      <c r="B69" t="s">
        <v>285</v>
      </c>
      <c r="C69" s="14">
        <v>43054.606215277781</v>
      </c>
      <c r="D69" t="s">
        <v>1374</v>
      </c>
      <c r="E69" t="s">
        <v>1328</v>
      </c>
    </row>
    <row r="70" spans="1:5">
      <c r="A70">
        <v>2016</v>
      </c>
      <c r="B70" t="s">
        <v>285</v>
      </c>
      <c r="C70" s="14">
        <v>43054.606215277781</v>
      </c>
      <c r="D70" t="s">
        <v>1375</v>
      </c>
      <c r="E70" t="s">
        <v>1387</v>
      </c>
    </row>
    <row r="71" spans="1:5">
      <c r="A71">
        <v>2016</v>
      </c>
      <c r="B71" t="s">
        <v>291</v>
      </c>
      <c r="C71" s="14">
        <v>43054.606215277781</v>
      </c>
      <c r="D71" t="s">
        <v>1376</v>
      </c>
    </row>
    <row r="72" spans="1:5">
      <c r="A72">
        <v>2016</v>
      </c>
      <c r="B72" t="s">
        <v>300</v>
      </c>
      <c r="C72" s="14">
        <v>43054.606215277781</v>
      </c>
      <c r="D72" t="s">
        <v>987</v>
      </c>
      <c r="E72" t="s">
        <v>5567</v>
      </c>
    </row>
    <row r="73" spans="1:5">
      <c r="A73">
        <v>2016</v>
      </c>
      <c r="B73" t="s">
        <v>349</v>
      </c>
      <c r="C73" s="14">
        <v>43054.606215277781</v>
      </c>
      <c r="D73" t="s">
        <v>688</v>
      </c>
      <c r="E73" t="s">
        <v>5545</v>
      </c>
    </row>
    <row r="74" spans="1:5">
      <c r="A74">
        <v>2016</v>
      </c>
      <c r="B74" t="s">
        <v>359</v>
      </c>
      <c r="C74" s="14">
        <v>43054.606215277781</v>
      </c>
      <c r="D74" t="s">
        <v>1377</v>
      </c>
    </row>
    <row r="75" spans="1:5">
      <c r="A75">
        <v>2016</v>
      </c>
      <c r="B75" t="s">
        <v>368</v>
      </c>
      <c r="C75" s="14">
        <v>43054.606215277781</v>
      </c>
      <c r="D75" t="s">
        <v>1378</v>
      </c>
      <c r="E75" t="s">
        <v>1388</v>
      </c>
    </row>
    <row r="76" spans="1:5">
      <c r="A76">
        <v>2016</v>
      </c>
      <c r="B76" t="s">
        <v>368</v>
      </c>
      <c r="C76" s="14">
        <v>43054.606215277781</v>
      </c>
      <c r="D76" t="s">
        <v>1379</v>
      </c>
      <c r="E76" t="s">
        <v>1389</v>
      </c>
    </row>
    <row r="77" spans="1:5">
      <c r="A77">
        <v>2016</v>
      </c>
      <c r="B77" t="s">
        <v>368</v>
      </c>
      <c r="C77" s="14">
        <v>43054.606215277781</v>
      </c>
      <c r="D77" t="s">
        <v>1381</v>
      </c>
      <c r="E77" t="s">
        <v>1331</v>
      </c>
    </row>
    <row r="78" spans="1:5">
      <c r="A78">
        <v>2016</v>
      </c>
      <c r="B78" t="s">
        <v>368</v>
      </c>
      <c r="C78" s="14">
        <v>43054.606215277781</v>
      </c>
      <c r="D78" t="s">
        <v>1382</v>
      </c>
      <c r="E78" t="s">
        <v>1390</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842"/>
  <sheetViews>
    <sheetView workbookViewId="0"/>
  </sheetViews>
  <sheetFormatPr defaultRowHeight="15"/>
  <sheetData>
    <row r="1" spans="1:5">
      <c r="A1">
        <v>4.2</v>
      </c>
      <c r="B1" t="s">
        <v>4849</v>
      </c>
    </row>
    <row r="2" spans="1:5">
      <c r="A2" s="10" t="str">
        <f>HYPERLINK("#'Contents'!B45", "Back to Contents")</f>
        <v>Back to Contents</v>
      </c>
    </row>
    <row r="3" spans="1:5">
      <c r="A3" t="s">
        <v>108</v>
      </c>
      <c r="B3" t="s">
        <v>110</v>
      </c>
      <c r="C3" t="s">
        <v>109</v>
      </c>
      <c r="D3" t="s">
        <v>1040</v>
      </c>
      <c r="E3" t="s">
        <v>1041</v>
      </c>
    </row>
    <row r="4" spans="1:5">
      <c r="A4">
        <v>2016</v>
      </c>
      <c r="B4" t="s">
        <v>162</v>
      </c>
      <c r="C4" s="14">
        <v>43054.606215277781</v>
      </c>
      <c r="D4" t="s">
        <v>1391</v>
      </c>
      <c r="E4" t="s">
        <v>1351</v>
      </c>
    </row>
    <row r="5" spans="1:5">
      <c r="A5">
        <v>2016</v>
      </c>
      <c r="B5" t="s">
        <v>162</v>
      </c>
      <c r="C5" s="14">
        <v>43054.606215277781</v>
      </c>
      <c r="D5" t="s">
        <v>1391</v>
      </c>
      <c r="E5" t="s">
        <v>1360</v>
      </c>
    </row>
    <row r="6" spans="1:5">
      <c r="A6">
        <v>2016</v>
      </c>
      <c r="B6" t="s">
        <v>162</v>
      </c>
      <c r="C6" s="14">
        <v>43054.606215277781</v>
      </c>
      <c r="D6" t="s">
        <v>1391</v>
      </c>
      <c r="E6" t="s">
        <v>1339</v>
      </c>
    </row>
    <row r="7" spans="1:5">
      <c r="A7">
        <v>2016</v>
      </c>
      <c r="B7" t="s">
        <v>162</v>
      </c>
      <c r="C7" s="14">
        <v>43054.606215277781</v>
      </c>
      <c r="D7" t="s">
        <v>1391</v>
      </c>
      <c r="E7" t="s">
        <v>1333</v>
      </c>
    </row>
    <row r="8" spans="1:5">
      <c r="A8">
        <v>2016</v>
      </c>
      <c r="B8" t="s">
        <v>162</v>
      </c>
      <c r="C8" s="14">
        <v>43054.606215277781</v>
      </c>
      <c r="D8" t="s">
        <v>1391</v>
      </c>
      <c r="E8" t="s">
        <v>1345</v>
      </c>
    </row>
    <row r="9" spans="1:5">
      <c r="A9">
        <v>2016</v>
      </c>
      <c r="B9" t="s">
        <v>162</v>
      </c>
      <c r="C9" s="14">
        <v>43054.606215277781</v>
      </c>
      <c r="D9" t="s">
        <v>1391</v>
      </c>
      <c r="E9" t="s">
        <v>1351</v>
      </c>
    </row>
    <row r="10" spans="1:5">
      <c r="A10">
        <v>2016</v>
      </c>
      <c r="B10" t="s">
        <v>162</v>
      </c>
      <c r="C10" s="14">
        <v>43054.606215277781</v>
      </c>
      <c r="D10" t="s">
        <v>1391</v>
      </c>
      <c r="E10" t="s">
        <v>1360</v>
      </c>
    </row>
    <row r="11" spans="1:5">
      <c r="A11">
        <v>2016</v>
      </c>
      <c r="B11" t="s">
        <v>162</v>
      </c>
      <c r="C11" s="14">
        <v>43054.606215277781</v>
      </c>
      <c r="D11" t="s">
        <v>1391</v>
      </c>
      <c r="E11" t="s">
        <v>1339</v>
      </c>
    </row>
    <row r="12" spans="1:5">
      <c r="A12">
        <v>2016</v>
      </c>
      <c r="B12" t="s">
        <v>162</v>
      </c>
      <c r="C12" s="14">
        <v>43054.606215277781</v>
      </c>
      <c r="D12" t="s">
        <v>1391</v>
      </c>
      <c r="E12" t="s">
        <v>1333</v>
      </c>
    </row>
    <row r="13" spans="1:5">
      <c r="A13">
        <v>2016</v>
      </c>
      <c r="B13" t="s">
        <v>162</v>
      </c>
      <c r="C13" s="14">
        <v>43054.606215277781</v>
      </c>
      <c r="D13" t="s">
        <v>1391</v>
      </c>
      <c r="E13" t="s">
        <v>1345</v>
      </c>
    </row>
    <row r="14" spans="1:5">
      <c r="A14">
        <v>2015</v>
      </c>
      <c r="B14" t="s">
        <v>162</v>
      </c>
      <c r="C14" s="14">
        <v>43054.606215277781</v>
      </c>
      <c r="D14" t="s">
        <v>1391</v>
      </c>
      <c r="E14" t="s">
        <v>1351</v>
      </c>
    </row>
    <row r="15" spans="1:5">
      <c r="A15">
        <v>2015</v>
      </c>
      <c r="B15" t="s">
        <v>162</v>
      </c>
      <c r="C15" s="14">
        <v>43054.606215277781</v>
      </c>
      <c r="D15" t="s">
        <v>1391</v>
      </c>
      <c r="E15" t="s">
        <v>1360</v>
      </c>
    </row>
    <row r="16" spans="1:5">
      <c r="A16">
        <v>2015</v>
      </c>
      <c r="B16" t="s">
        <v>162</v>
      </c>
      <c r="C16" s="14">
        <v>43054.606215277781</v>
      </c>
      <c r="D16" t="s">
        <v>1391</v>
      </c>
      <c r="E16" t="s">
        <v>1339</v>
      </c>
    </row>
    <row r="17" spans="1:5">
      <c r="A17">
        <v>2015</v>
      </c>
      <c r="B17" t="s">
        <v>162</v>
      </c>
      <c r="C17" s="14">
        <v>43054.606215277781</v>
      </c>
      <c r="D17" t="s">
        <v>1391</v>
      </c>
      <c r="E17" t="s">
        <v>1333</v>
      </c>
    </row>
    <row r="18" spans="1:5">
      <c r="A18">
        <v>2015</v>
      </c>
      <c r="B18" t="s">
        <v>162</v>
      </c>
      <c r="C18" s="14">
        <v>43054.606215277781</v>
      </c>
      <c r="D18" t="s">
        <v>1391</v>
      </c>
      <c r="E18" t="s">
        <v>1345</v>
      </c>
    </row>
    <row r="19" spans="1:5">
      <c r="A19">
        <v>2016</v>
      </c>
      <c r="B19" t="s">
        <v>162</v>
      </c>
      <c r="C19" s="14">
        <v>43054.606215277781</v>
      </c>
      <c r="D19" t="s">
        <v>1391</v>
      </c>
      <c r="E19" t="s">
        <v>1275</v>
      </c>
    </row>
    <row r="20" spans="1:5">
      <c r="A20">
        <v>2016</v>
      </c>
      <c r="B20" t="s">
        <v>162</v>
      </c>
      <c r="C20" s="14">
        <v>43054.606215277781</v>
      </c>
      <c r="D20" t="s">
        <v>1391</v>
      </c>
      <c r="E20" t="s">
        <v>1303</v>
      </c>
    </row>
    <row r="21" spans="1:5">
      <c r="A21">
        <v>2016</v>
      </c>
      <c r="B21" t="s">
        <v>162</v>
      </c>
      <c r="C21" s="14">
        <v>43054.606215277781</v>
      </c>
      <c r="D21" t="s">
        <v>1391</v>
      </c>
      <c r="E21" t="s">
        <v>1226</v>
      </c>
    </row>
    <row r="22" spans="1:5">
      <c r="A22">
        <v>2016</v>
      </c>
      <c r="B22" t="s">
        <v>162</v>
      </c>
      <c r="C22" s="14">
        <v>43054.606215277781</v>
      </c>
      <c r="D22" t="s">
        <v>1391</v>
      </c>
      <c r="E22" t="s">
        <v>5587</v>
      </c>
    </row>
    <row r="23" spans="1:5">
      <c r="A23">
        <v>2016</v>
      </c>
      <c r="B23" t="s">
        <v>162</v>
      </c>
      <c r="C23" s="14">
        <v>43054.606215277781</v>
      </c>
      <c r="D23" t="s">
        <v>1391</v>
      </c>
      <c r="E23" t="s">
        <v>5572</v>
      </c>
    </row>
    <row r="24" spans="1:5">
      <c r="A24">
        <v>2016</v>
      </c>
      <c r="B24" t="s">
        <v>205</v>
      </c>
      <c r="C24" s="14">
        <v>43054.606215277781</v>
      </c>
      <c r="D24" t="s">
        <v>1391</v>
      </c>
      <c r="E24" t="s">
        <v>5559</v>
      </c>
    </row>
    <row r="25" spans="1:5">
      <c r="A25">
        <v>2016</v>
      </c>
      <c r="B25" t="s">
        <v>205</v>
      </c>
      <c r="C25" s="14">
        <v>43054.606215277781</v>
      </c>
      <c r="D25" t="s">
        <v>1391</v>
      </c>
      <c r="E25" t="s">
        <v>1362</v>
      </c>
    </row>
    <row r="26" spans="1:5">
      <c r="A26">
        <v>2016</v>
      </c>
      <c r="B26" t="s">
        <v>205</v>
      </c>
      <c r="C26" s="14">
        <v>43054.606215277781</v>
      </c>
      <c r="D26" t="s">
        <v>1391</v>
      </c>
      <c r="E26" t="s">
        <v>1342</v>
      </c>
    </row>
    <row r="27" spans="1:5">
      <c r="A27">
        <v>2016</v>
      </c>
      <c r="B27" t="s">
        <v>205</v>
      </c>
      <c r="C27" s="14">
        <v>43054.606215277781</v>
      </c>
      <c r="D27" t="s">
        <v>1391</v>
      </c>
      <c r="E27" t="s">
        <v>1336</v>
      </c>
    </row>
    <row r="28" spans="1:5">
      <c r="A28">
        <v>2016</v>
      </c>
      <c r="B28" t="s">
        <v>205</v>
      </c>
      <c r="C28" s="14">
        <v>43054.606215277781</v>
      </c>
      <c r="D28" t="s">
        <v>1391</v>
      </c>
      <c r="E28" t="s">
        <v>5552</v>
      </c>
    </row>
    <row r="29" spans="1:5">
      <c r="A29">
        <v>2014</v>
      </c>
      <c r="B29" t="s">
        <v>272</v>
      </c>
      <c r="C29" s="14">
        <v>43054.606215277781</v>
      </c>
      <c r="D29" t="s">
        <v>1391</v>
      </c>
      <c r="E29" t="s">
        <v>1287</v>
      </c>
    </row>
    <row r="30" spans="1:5">
      <c r="A30">
        <v>2014</v>
      </c>
      <c r="B30" t="s">
        <v>272</v>
      </c>
      <c r="C30" s="14">
        <v>43054.606215277781</v>
      </c>
      <c r="D30" t="s">
        <v>1391</v>
      </c>
      <c r="E30" t="s">
        <v>1316</v>
      </c>
    </row>
    <row r="31" spans="1:5">
      <c r="A31">
        <v>2014</v>
      </c>
      <c r="B31" t="s">
        <v>272</v>
      </c>
      <c r="C31" s="14">
        <v>43054.606215277781</v>
      </c>
      <c r="D31" t="s">
        <v>1391</v>
      </c>
      <c r="E31" t="s">
        <v>1236</v>
      </c>
    </row>
    <row r="32" spans="1:5">
      <c r="A32">
        <v>2014</v>
      </c>
      <c r="B32" t="s">
        <v>272</v>
      </c>
      <c r="C32" s="14">
        <v>43054.606215277781</v>
      </c>
      <c r="D32" t="s">
        <v>1391</v>
      </c>
      <c r="E32" t="s">
        <v>1212</v>
      </c>
    </row>
    <row r="33" spans="1:5">
      <c r="A33">
        <v>2014</v>
      </c>
      <c r="B33" t="s">
        <v>272</v>
      </c>
      <c r="C33" s="14">
        <v>43054.606215277781</v>
      </c>
      <c r="D33" t="s">
        <v>1391</v>
      </c>
      <c r="E33" t="s">
        <v>1261</v>
      </c>
    </row>
    <row r="34" spans="1:5">
      <c r="A34">
        <v>2014</v>
      </c>
      <c r="B34" t="s">
        <v>272</v>
      </c>
      <c r="C34" s="14">
        <v>43054.606215277781</v>
      </c>
      <c r="D34" t="s">
        <v>1391</v>
      </c>
      <c r="E34" t="s">
        <v>1287</v>
      </c>
    </row>
    <row r="35" spans="1:5">
      <c r="A35">
        <v>2014</v>
      </c>
      <c r="B35" t="s">
        <v>272</v>
      </c>
      <c r="C35" s="14">
        <v>43054.606215277781</v>
      </c>
      <c r="D35" t="s">
        <v>1391</v>
      </c>
      <c r="E35" t="s">
        <v>1316</v>
      </c>
    </row>
    <row r="36" spans="1:5">
      <c r="A36">
        <v>2014</v>
      </c>
      <c r="B36" t="s">
        <v>272</v>
      </c>
      <c r="C36" s="14">
        <v>43054.606215277781</v>
      </c>
      <c r="D36" t="s">
        <v>1391</v>
      </c>
      <c r="E36" t="s">
        <v>1236</v>
      </c>
    </row>
    <row r="37" spans="1:5">
      <c r="A37">
        <v>2014</v>
      </c>
      <c r="B37" t="s">
        <v>272</v>
      </c>
      <c r="C37" s="14">
        <v>43054.606215277781</v>
      </c>
      <c r="D37" t="s">
        <v>1391</v>
      </c>
      <c r="E37" t="s">
        <v>1212</v>
      </c>
    </row>
    <row r="38" spans="1:5">
      <c r="A38">
        <v>2014</v>
      </c>
      <c r="B38" t="s">
        <v>272</v>
      </c>
      <c r="C38" s="14">
        <v>43054.606215277781</v>
      </c>
      <c r="D38" t="s">
        <v>1391</v>
      </c>
      <c r="E38" t="s">
        <v>1261</v>
      </c>
    </row>
    <row r="39" spans="1:5">
      <c r="A39">
        <v>2015</v>
      </c>
      <c r="B39" t="s">
        <v>272</v>
      </c>
      <c r="C39" s="14">
        <v>43054.606215277781</v>
      </c>
      <c r="D39" t="s">
        <v>1391</v>
      </c>
      <c r="E39" t="s">
        <v>1287</v>
      </c>
    </row>
    <row r="40" spans="1:5">
      <c r="A40">
        <v>2015</v>
      </c>
      <c r="B40" t="s">
        <v>272</v>
      </c>
      <c r="C40" s="14">
        <v>43054.606215277781</v>
      </c>
      <c r="D40" t="s">
        <v>1391</v>
      </c>
      <c r="E40" t="s">
        <v>1316</v>
      </c>
    </row>
    <row r="41" spans="1:5">
      <c r="A41">
        <v>2015</v>
      </c>
      <c r="B41" t="s">
        <v>272</v>
      </c>
      <c r="C41" s="14">
        <v>43054.606215277781</v>
      </c>
      <c r="D41" t="s">
        <v>1391</v>
      </c>
      <c r="E41" t="s">
        <v>5549</v>
      </c>
    </row>
    <row r="42" spans="1:5">
      <c r="A42">
        <v>2015</v>
      </c>
      <c r="B42" t="s">
        <v>272</v>
      </c>
      <c r="C42" s="14">
        <v>43054.606215277781</v>
      </c>
      <c r="D42" t="s">
        <v>1391</v>
      </c>
      <c r="E42" t="s">
        <v>5546</v>
      </c>
    </row>
    <row r="43" spans="1:5">
      <c r="A43">
        <v>2015</v>
      </c>
      <c r="B43" t="s">
        <v>272</v>
      </c>
      <c r="C43" s="14">
        <v>43054.606215277781</v>
      </c>
      <c r="D43" t="s">
        <v>1391</v>
      </c>
      <c r="E43" t="s">
        <v>5554</v>
      </c>
    </row>
    <row r="44" spans="1:5">
      <c r="A44">
        <v>2015</v>
      </c>
      <c r="B44" t="s">
        <v>272</v>
      </c>
      <c r="C44" s="14">
        <v>43054.606215277781</v>
      </c>
      <c r="D44" t="s">
        <v>1391</v>
      </c>
      <c r="E44" t="s">
        <v>1287</v>
      </c>
    </row>
    <row r="45" spans="1:5">
      <c r="A45">
        <v>2015</v>
      </c>
      <c r="B45" t="s">
        <v>272</v>
      </c>
      <c r="C45" s="14">
        <v>43054.606215277781</v>
      </c>
      <c r="D45" t="s">
        <v>1391</v>
      </c>
      <c r="E45" t="s">
        <v>1316</v>
      </c>
    </row>
    <row r="46" spans="1:5">
      <c r="A46">
        <v>2015</v>
      </c>
      <c r="B46" t="s">
        <v>272</v>
      </c>
      <c r="C46" s="14">
        <v>43054.606215277781</v>
      </c>
      <c r="D46" t="s">
        <v>1391</v>
      </c>
      <c r="E46" t="s">
        <v>5549</v>
      </c>
    </row>
    <row r="47" spans="1:5">
      <c r="A47">
        <v>2015</v>
      </c>
      <c r="B47" t="s">
        <v>272</v>
      </c>
      <c r="C47" s="14">
        <v>43054.606215277781</v>
      </c>
      <c r="D47" t="s">
        <v>1391</v>
      </c>
      <c r="E47" t="s">
        <v>5546</v>
      </c>
    </row>
    <row r="48" spans="1:5">
      <c r="A48">
        <v>2015</v>
      </c>
      <c r="B48" t="s">
        <v>272</v>
      </c>
      <c r="C48" s="14">
        <v>43054.606215277781</v>
      </c>
      <c r="D48" t="s">
        <v>1391</v>
      </c>
      <c r="E48" t="s">
        <v>5554</v>
      </c>
    </row>
    <row r="49" spans="1:5">
      <c r="A49">
        <v>2014</v>
      </c>
      <c r="B49" t="s">
        <v>359</v>
      </c>
      <c r="C49" s="14">
        <v>43054.606215277781</v>
      </c>
      <c r="D49" t="s">
        <v>1391</v>
      </c>
      <c r="E49" t="s">
        <v>1437</v>
      </c>
    </row>
    <row r="50" spans="1:5">
      <c r="A50">
        <v>2014</v>
      </c>
      <c r="B50" t="s">
        <v>359</v>
      </c>
      <c r="C50" s="14">
        <v>43054.606215277781</v>
      </c>
      <c r="D50" t="s">
        <v>1391</v>
      </c>
      <c r="E50" t="s">
        <v>1359</v>
      </c>
    </row>
    <row r="51" spans="1:5">
      <c r="A51">
        <v>2014</v>
      </c>
      <c r="B51" t="s">
        <v>359</v>
      </c>
      <c r="C51" s="14">
        <v>43054.606215277781</v>
      </c>
      <c r="D51" t="s">
        <v>1391</v>
      </c>
      <c r="E51" t="s">
        <v>1323</v>
      </c>
    </row>
    <row r="52" spans="1:5">
      <c r="A52">
        <v>2014</v>
      </c>
      <c r="B52" t="s">
        <v>359</v>
      </c>
      <c r="C52" s="14">
        <v>43054.606215277781</v>
      </c>
      <c r="D52" t="s">
        <v>1391</v>
      </c>
      <c r="E52" t="s">
        <v>1241</v>
      </c>
    </row>
    <row r="53" spans="1:5">
      <c r="A53">
        <v>2014</v>
      </c>
      <c r="B53" t="s">
        <v>359</v>
      </c>
      <c r="C53" s="14">
        <v>43054.606215277781</v>
      </c>
      <c r="D53" t="s">
        <v>1391</v>
      </c>
      <c r="E53" t="s">
        <v>1221</v>
      </c>
    </row>
    <row r="54" spans="1:5">
      <c r="A54">
        <v>2014</v>
      </c>
      <c r="B54" t="s">
        <v>359</v>
      </c>
      <c r="C54" s="14">
        <v>43054.606215277781</v>
      </c>
      <c r="D54" t="s">
        <v>1391</v>
      </c>
      <c r="E54" t="s">
        <v>1348</v>
      </c>
    </row>
    <row r="55" spans="1:5">
      <c r="A55">
        <v>2014</v>
      </c>
      <c r="B55" t="s">
        <v>359</v>
      </c>
      <c r="C55" s="14">
        <v>43054.606215277781</v>
      </c>
      <c r="D55" t="s">
        <v>1391</v>
      </c>
      <c r="E55" t="s">
        <v>1437</v>
      </c>
    </row>
    <row r="56" spans="1:5">
      <c r="A56">
        <v>2015</v>
      </c>
      <c r="B56" t="s">
        <v>359</v>
      </c>
      <c r="C56" s="14">
        <v>43054.606215277781</v>
      </c>
      <c r="D56" t="s">
        <v>1391</v>
      </c>
      <c r="E56" t="s">
        <v>1359</v>
      </c>
    </row>
    <row r="57" spans="1:5">
      <c r="A57">
        <v>2015</v>
      </c>
      <c r="B57" t="s">
        <v>359</v>
      </c>
      <c r="C57" s="14">
        <v>43054.606215277781</v>
      </c>
      <c r="D57" t="s">
        <v>1391</v>
      </c>
      <c r="E57" t="s">
        <v>1323</v>
      </c>
    </row>
    <row r="58" spans="1:5">
      <c r="A58">
        <v>2015</v>
      </c>
      <c r="B58" t="s">
        <v>359</v>
      </c>
      <c r="C58" s="14">
        <v>43054.606215277781</v>
      </c>
      <c r="D58" t="s">
        <v>1391</v>
      </c>
      <c r="E58" t="s">
        <v>1241</v>
      </c>
    </row>
    <row r="59" spans="1:5">
      <c r="A59">
        <v>2015</v>
      </c>
      <c r="B59" t="s">
        <v>359</v>
      </c>
      <c r="C59" s="14">
        <v>43054.606215277781</v>
      </c>
      <c r="D59" t="s">
        <v>1391</v>
      </c>
      <c r="E59" t="s">
        <v>1221</v>
      </c>
    </row>
    <row r="60" spans="1:5">
      <c r="A60">
        <v>2015</v>
      </c>
      <c r="B60" t="s">
        <v>359</v>
      </c>
      <c r="C60" s="14">
        <v>43054.606215277781</v>
      </c>
      <c r="D60" t="s">
        <v>1391</v>
      </c>
      <c r="E60" t="s">
        <v>5558</v>
      </c>
    </row>
    <row r="61" spans="1:5">
      <c r="A61">
        <v>2015</v>
      </c>
      <c r="B61" t="s">
        <v>359</v>
      </c>
      <c r="C61" s="14">
        <v>43054.606215277781</v>
      </c>
      <c r="D61" t="s">
        <v>1391</v>
      </c>
      <c r="E61" t="s">
        <v>1437</v>
      </c>
    </row>
    <row r="62" spans="1:5">
      <c r="A62">
        <v>2015</v>
      </c>
      <c r="B62" t="s">
        <v>155</v>
      </c>
      <c r="C62" s="14">
        <v>43054.606215277781</v>
      </c>
      <c r="D62" t="s">
        <v>1391</v>
      </c>
      <c r="E62" t="s">
        <v>5537</v>
      </c>
    </row>
    <row r="63" spans="1:5">
      <c r="A63">
        <v>2015</v>
      </c>
      <c r="B63" t="s">
        <v>155</v>
      </c>
      <c r="C63" s="14">
        <v>43054.606215277781</v>
      </c>
      <c r="D63" t="s">
        <v>1391</v>
      </c>
      <c r="E63" t="s">
        <v>1302</v>
      </c>
    </row>
    <row r="64" spans="1:5">
      <c r="A64">
        <v>2015</v>
      </c>
      <c r="B64" t="s">
        <v>155</v>
      </c>
      <c r="C64" s="14">
        <v>43054.606215277781</v>
      </c>
      <c r="D64" t="s">
        <v>1391</v>
      </c>
      <c r="E64" t="s">
        <v>5530</v>
      </c>
    </row>
    <row r="65" spans="1:5">
      <c r="A65">
        <v>2015</v>
      </c>
      <c r="B65" t="s">
        <v>155</v>
      </c>
      <c r="C65" s="14">
        <v>43054.606215277781</v>
      </c>
      <c r="D65" t="s">
        <v>1391</v>
      </c>
      <c r="E65" t="s">
        <v>5530</v>
      </c>
    </row>
    <row r="66" spans="1:5">
      <c r="A66">
        <v>2015</v>
      </c>
      <c r="B66" t="s">
        <v>155</v>
      </c>
      <c r="C66" s="14">
        <v>43054.606215277781</v>
      </c>
      <c r="D66" t="s">
        <v>1391</v>
      </c>
      <c r="E66" t="s">
        <v>5533</v>
      </c>
    </row>
    <row r="67" spans="1:5">
      <c r="A67">
        <v>2015</v>
      </c>
      <c r="B67" t="s">
        <v>155</v>
      </c>
      <c r="C67" s="14">
        <v>43054.606215277781</v>
      </c>
      <c r="D67" t="s">
        <v>1391</v>
      </c>
      <c r="E67" t="s">
        <v>1187</v>
      </c>
    </row>
    <row r="68" spans="1:5">
      <c r="A68">
        <v>2013</v>
      </c>
      <c r="B68" t="s">
        <v>232</v>
      </c>
      <c r="C68" s="14">
        <v>43054.606215277781</v>
      </c>
      <c r="D68" t="s">
        <v>1391</v>
      </c>
      <c r="E68" t="s">
        <v>1413</v>
      </c>
    </row>
    <row r="69" spans="1:5">
      <c r="A69">
        <v>2014</v>
      </c>
      <c r="B69" t="s">
        <v>232</v>
      </c>
      <c r="C69" s="14">
        <v>43054.606215277781</v>
      </c>
      <c r="D69" t="s">
        <v>1391</v>
      </c>
      <c r="E69" t="s">
        <v>1356</v>
      </c>
    </row>
    <row r="70" spans="1:5">
      <c r="A70">
        <v>2014</v>
      </c>
      <c r="B70" t="s">
        <v>232</v>
      </c>
      <c r="C70" s="14">
        <v>43054.606215277781</v>
      </c>
      <c r="D70" t="s">
        <v>1391</v>
      </c>
      <c r="E70" t="s">
        <v>1363</v>
      </c>
    </row>
    <row r="71" spans="1:5">
      <c r="A71">
        <v>2014</v>
      </c>
      <c r="B71" t="s">
        <v>232</v>
      </c>
      <c r="C71" s="14">
        <v>43054.606215277781</v>
      </c>
      <c r="D71" t="s">
        <v>1391</v>
      </c>
      <c r="E71" t="s">
        <v>1207</v>
      </c>
    </row>
    <row r="72" spans="1:5">
      <c r="A72">
        <v>2014</v>
      </c>
      <c r="B72" t="s">
        <v>232</v>
      </c>
      <c r="C72" s="14">
        <v>43054.606215277781</v>
      </c>
      <c r="D72" t="s">
        <v>1391</v>
      </c>
      <c r="E72" t="s">
        <v>1207</v>
      </c>
    </row>
    <row r="73" spans="1:5">
      <c r="A73">
        <v>2014</v>
      </c>
      <c r="B73" t="s">
        <v>232</v>
      </c>
      <c r="C73" s="14">
        <v>43054.606215277781</v>
      </c>
      <c r="D73" t="s">
        <v>1391</v>
      </c>
      <c r="E73" t="s">
        <v>1413</v>
      </c>
    </row>
    <row r="74" spans="1:5">
      <c r="A74">
        <v>2015</v>
      </c>
      <c r="B74" t="s">
        <v>232</v>
      </c>
      <c r="C74" s="14">
        <v>43054.606215277781</v>
      </c>
      <c r="D74" t="s">
        <v>1391</v>
      </c>
      <c r="E74" t="s">
        <v>1356</v>
      </c>
    </row>
    <row r="75" spans="1:5">
      <c r="A75">
        <v>2015</v>
      </c>
      <c r="B75" t="s">
        <v>232</v>
      </c>
      <c r="C75" s="14">
        <v>43054.606215277781</v>
      </c>
      <c r="D75" t="s">
        <v>1391</v>
      </c>
      <c r="E75" t="s">
        <v>1311</v>
      </c>
    </row>
    <row r="76" spans="1:5">
      <c r="A76">
        <v>2015</v>
      </c>
      <c r="B76" t="s">
        <v>232</v>
      </c>
      <c r="C76" s="14">
        <v>43054.606215277781</v>
      </c>
      <c r="D76" t="s">
        <v>1391</v>
      </c>
      <c r="E76" t="s">
        <v>1207</v>
      </c>
    </row>
    <row r="77" spans="1:5">
      <c r="A77">
        <v>2015</v>
      </c>
      <c r="B77" t="s">
        <v>232</v>
      </c>
      <c r="C77" s="14">
        <v>43054.606215277781</v>
      </c>
      <c r="D77" t="s">
        <v>1391</v>
      </c>
      <c r="E77" t="s">
        <v>1207</v>
      </c>
    </row>
    <row r="78" spans="1:5">
      <c r="A78">
        <v>2015</v>
      </c>
      <c r="B78" t="s">
        <v>232</v>
      </c>
      <c r="C78" s="14">
        <v>43054.606215277781</v>
      </c>
      <c r="D78" t="s">
        <v>1391</v>
      </c>
      <c r="E78" t="s">
        <v>1413</v>
      </c>
    </row>
    <row r="79" spans="1:5">
      <c r="A79">
        <v>2016</v>
      </c>
      <c r="B79" t="s">
        <v>126</v>
      </c>
      <c r="C79" s="14">
        <v>43054.606215277781</v>
      </c>
      <c r="D79" t="s">
        <v>1391</v>
      </c>
      <c r="E79" t="s">
        <v>1392</v>
      </c>
    </row>
    <row r="80" spans="1:5">
      <c r="A80">
        <v>2016</v>
      </c>
      <c r="B80" t="s">
        <v>126</v>
      </c>
      <c r="C80" s="14">
        <v>43054.606215277781</v>
      </c>
      <c r="D80" t="s">
        <v>1391</v>
      </c>
      <c r="E80" t="s">
        <v>5588</v>
      </c>
    </row>
    <row r="81" spans="1:5">
      <c r="A81">
        <v>2016</v>
      </c>
      <c r="B81" t="s">
        <v>126</v>
      </c>
      <c r="C81" s="14">
        <v>43054.606215277781</v>
      </c>
      <c r="D81" t="s">
        <v>1391</v>
      </c>
      <c r="E81" t="s">
        <v>1224</v>
      </c>
    </row>
    <row r="82" spans="1:5">
      <c r="A82">
        <v>2016</v>
      </c>
      <c r="B82" t="s">
        <v>126</v>
      </c>
      <c r="C82" s="14">
        <v>43054.606215277781</v>
      </c>
      <c r="D82" t="s">
        <v>1391</v>
      </c>
      <c r="E82" t="s">
        <v>5589</v>
      </c>
    </row>
    <row r="83" spans="1:5">
      <c r="A83">
        <v>2016</v>
      </c>
      <c r="B83" t="s">
        <v>134</v>
      </c>
      <c r="C83" s="14">
        <v>43054.606215277781</v>
      </c>
      <c r="D83" t="s">
        <v>1391</v>
      </c>
      <c r="E83" t="s">
        <v>1273</v>
      </c>
    </row>
    <row r="84" spans="1:5">
      <c r="A84">
        <v>2016</v>
      </c>
      <c r="B84" t="s">
        <v>134</v>
      </c>
      <c r="C84" s="14">
        <v>43054.606215277781</v>
      </c>
      <c r="D84" t="s">
        <v>1391</v>
      </c>
      <c r="E84" t="s">
        <v>300</v>
      </c>
    </row>
    <row r="85" spans="1:5">
      <c r="A85">
        <v>2016</v>
      </c>
      <c r="B85" t="s">
        <v>134</v>
      </c>
      <c r="C85" s="14">
        <v>43054.606215277781</v>
      </c>
      <c r="D85" t="s">
        <v>1391</v>
      </c>
      <c r="E85" t="s">
        <v>1195</v>
      </c>
    </row>
    <row r="86" spans="1:5">
      <c r="A86">
        <v>2016</v>
      </c>
      <c r="B86" t="s">
        <v>134</v>
      </c>
      <c r="C86" s="14">
        <v>43054.606215277781</v>
      </c>
      <c r="D86" t="s">
        <v>1391</v>
      </c>
      <c r="E86" t="s">
        <v>1195</v>
      </c>
    </row>
    <row r="87" spans="1:5">
      <c r="A87">
        <v>2016</v>
      </c>
      <c r="B87" t="s">
        <v>134</v>
      </c>
      <c r="C87" s="14">
        <v>43054.606215277781</v>
      </c>
      <c r="D87" t="s">
        <v>1391</v>
      </c>
      <c r="E87" t="s">
        <v>1245</v>
      </c>
    </row>
    <row r="88" spans="1:5">
      <c r="A88">
        <v>2016</v>
      </c>
      <c r="B88" t="s">
        <v>126</v>
      </c>
      <c r="C88" s="14">
        <v>43054.606215277781</v>
      </c>
      <c r="D88" t="s">
        <v>1391</v>
      </c>
      <c r="E88" t="s">
        <v>5590</v>
      </c>
    </row>
    <row r="89" spans="1:5">
      <c r="A89">
        <v>2014</v>
      </c>
      <c r="B89" t="s">
        <v>285</v>
      </c>
      <c r="C89" s="14">
        <v>43054.606215277781</v>
      </c>
      <c r="D89" t="s">
        <v>1391</v>
      </c>
      <c r="E89" t="s">
        <v>1357</v>
      </c>
    </row>
    <row r="90" spans="1:5">
      <c r="A90">
        <v>2014</v>
      </c>
      <c r="B90" t="s">
        <v>285</v>
      </c>
      <c r="C90" s="14">
        <v>43054.606215277781</v>
      </c>
      <c r="D90" t="s">
        <v>1391</v>
      </c>
      <c r="E90" t="s">
        <v>1364</v>
      </c>
    </row>
    <row r="91" spans="1:5">
      <c r="A91">
        <v>2014</v>
      </c>
      <c r="B91" t="s">
        <v>285</v>
      </c>
      <c r="C91" s="14">
        <v>43054.606215277781</v>
      </c>
      <c r="D91" t="s">
        <v>1391</v>
      </c>
      <c r="E91" t="s">
        <v>1213</v>
      </c>
    </row>
    <row r="92" spans="1:5">
      <c r="A92">
        <v>2014</v>
      </c>
      <c r="B92" t="s">
        <v>285</v>
      </c>
      <c r="C92" s="14">
        <v>43054.606215277781</v>
      </c>
      <c r="D92" t="s">
        <v>1391</v>
      </c>
      <c r="E92" t="s">
        <v>1213</v>
      </c>
    </row>
    <row r="93" spans="1:5">
      <c r="A93">
        <v>2014</v>
      </c>
      <c r="B93" t="s">
        <v>285</v>
      </c>
      <c r="C93" s="14">
        <v>43054.606215277781</v>
      </c>
      <c r="D93" t="s">
        <v>1391</v>
      </c>
      <c r="E93" t="s">
        <v>1262</v>
      </c>
    </row>
    <row r="94" spans="1:5">
      <c r="A94">
        <v>2014</v>
      </c>
      <c r="B94" t="s">
        <v>285</v>
      </c>
      <c r="C94" s="14">
        <v>43054.606215277781</v>
      </c>
      <c r="D94" t="s">
        <v>1391</v>
      </c>
      <c r="E94" t="s">
        <v>1328</v>
      </c>
    </row>
    <row r="95" spans="1:5">
      <c r="A95">
        <v>2014</v>
      </c>
      <c r="B95" t="s">
        <v>285</v>
      </c>
      <c r="C95" s="14">
        <v>43054.606215277781</v>
      </c>
      <c r="D95" t="s">
        <v>1391</v>
      </c>
      <c r="E95" t="s">
        <v>1387</v>
      </c>
    </row>
    <row r="96" spans="1:5">
      <c r="A96">
        <v>2015</v>
      </c>
      <c r="B96" t="s">
        <v>285</v>
      </c>
      <c r="C96" s="14">
        <v>43054.606215277781</v>
      </c>
      <c r="D96" t="s">
        <v>1391</v>
      </c>
      <c r="E96" t="s">
        <v>1357</v>
      </c>
    </row>
    <row r="97" spans="1:5">
      <c r="A97">
        <v>2015</v>
      </c>
      <c r="B97" t="s">
        <v>285</v>
      </c>
      <c r="C97" s="14">
        <v>43054.606215277781</v>
      </c>
      <c r="D97" t="s">
        <v>1391</v>
      </c>
      <c r="E97" t="s">
        <v>1364</v>
      </c>
    </row>
    <row r="98" spans="1:5">
      <c r="A98">
        <v>2015</v>
      </c>
      <c r="B98" t="s">
        <v>285</v>
      </c>
      <c r="C98" s="14">
        <v>43054.606215277781</v>
      </c>
      <c r="D98" t="s">
        <v>1391</v>
      </c>
      <c r="E98" t="s">
        <v>1213</v>
      </c>
    </row>
    <row r="99" spans="1:5">
      <c r="A99">
        <v>2015</v>
      </c>
      <c r="B99" t="s">
        <v>285</v>
      </c>
      <c r="C99" s="14">
        <v>43054.606215277781</v>
      </c>
      <c r="D99" t="s">
        <v>1391</v>
      </c>
      <c r="E99" t="s">
        <v>1213</v>
      </c>
    </row>
    <row r="100" spans="1:5">
      <c r="A100">
        <v>2015</v>
      </c>
      <c r="B100" t="s">
        <v>285</v>
      </c>
      <c r="C100" s="14">
        <v>43054.606215277781</v>
      </c>
      <c r="D100" t="s">
        <v>1391</v>
      </c>
      <c r="E100" t="s">
        <v>1262</v>
      </c>
    </row>
    <row r="101" spans="1:5">
      <c r="A101">
        <v>2015</v>
      </c>
      <c r="B101" t="s">
        <v>285</v>
      </c>
      <c r="C101" s="14">
        <v>43054.606215277781</v>
      </c>
      <c r="D101" t="s">
        <v>1391</v>
      </c>
      <c r="E101" t="s">
        <v>1328</v>
      </c>
    </row>
    <row r="102" spans="1:5">
      <c r="A102">
        <v>2015</v>
      </c>
      <c r="B102" t="s">
        <v>285</v>
      </c>
      <c r="C102" s="14">
        <v>43054.606215277781</v>
      </c>
      <c r="D102" t="s">
        <v>1391</v>
      </c>
      <c r="E102" t="s">
        <v>1387</v>
      </c>
    </row>
    <row r="103" spans="1:5">
      <c r="A103">
        <v>2015</v>
      </c>
      <c r="B103" t="s">
        <v>285</v>
      </c>
      <c r="C103" s="14">
        <v>43054.606215277781</v>
      </c>
      <c r="D103" t="s">
        <v>1391</v>
      </c>
      <c r="E103" t="s">
        <v>1357</v>
      </c>
    </row>
    <row r="104" spans="1:5">
      <c r="A104">
        <v>2015</v>
      </c>
      <c r="B104" t="s">
        <v>285</v>
      </c>
      <c r="C104" s="14">
        <v>43054.606215277781</v>
      </c>
      <c r="D104" t="s">
        <v>1391</v>
      </c>
      <c r="E104" t="s">
        <v>1364</v>
      </c>
    </row>
    <row r="105" spans="1:5">
      <c r="A105">
        <v>2015</v>
      </c>
      <c r="B105" t="s">
        <v>285</v>
      </c>
      <c r="C105" s="14">
        <v>43054.606215277781</v>
      </c>
      <c r="D105" t="s">
        <v>1391</v>
      </c>
      <c r="E105" t="s">
        <v>1213</v>
      </c>
    </row>
    <row r="106" spans="1:5">
      <c r="A106">
        <v>2015</v>
      </c>
      <c r="B106" t="s">
        <v>285</v>
      </c>
      <c r="C106" s="14">
        <v>43054.606215277781</v>
      </c>
      <c r="D106" t="s">
        <v>1391</v>
      </c>
      <c r="E106" t="s">
        <v>1213</v>
      </c>
    </row>
    <row r="107" spans="1:5">
      <c r="A107">
        <v>2015</v>
      </c>
      <c r="B107" t="s">
        <v>285</v>
      </c>
      <c r="C107" s="14">
        <v>43054.606215277781</v>
      </c>
      <c r="D107" t="s">
        <v>1391</v>
      </c>
      <c r="E107" t="s">
        <v>1262</v>
      </c>
    </row>
    <row r="108" spans="1:5">
      <c r="A108">
        <v>2015</v>
      </c>
      <c r="B108" t="s">
        <v>285</v>
      </c>
      <c r="C108" s="14">
        <v>43054.606215277781</v>
      </c>
      <c r="D108" t="s">
        <v>1391</v>
      </c>
      <c r="E108" t="s">
        <v>1328</v>
      </c>
    </row>
    <row r="109" spans="1:5">
      <c r="A109">
        <v>2015</v>
      </c>
      <c r="B109" t="s">
        <v>285</v>
      </c>
      <c r="C109" s="14">
        <v>43054.606215277781</v>
      </c>
      <c r="D109" t="s">
        <v>1391</v>
      </c>
      <c r="E109" t="s">
        <v>1387</v>
      </c>
    </row>
    <row r="110" spans="1:5">
      <c r="A110">
        <v>2014</v>
      </c>
      <c r="B110" t="s">
        <v>223</v>
      </c>
      <c r="C110" s="14">
        <v>43054.606215277781</v>
      </c>
      <c r="D110" t="s">
        <v>1391</v>
      </c>
      <c r="E110" t="s">
        <v>1412</v>
      </c>
    </row>
    <row r="111" spans="1:5">
      <c r="A111">
        <v>2014</v>
      </c>
      <c r="B111" t="s">
        <v>223</v>
      </c>
      <c r="C111" s="14">
        <v>43054.606215277781</v>
      </c>
      <c r="D111" t="s">
        <v>1391</v>
      </c>
      <c r="E111" t="s">
        <v>1299</v>
      </c>
    </row>
    <row r="112" spans="1:5">
      <c r="A112">
        <v>2014</v>
      </c>
      <c r="B112" t="s">
        <v>223</v>
      </c>
      <c r="C112" s="14">
        <v>43054.606215277781</v>
      </c>
      <c r="D112" t="s">
        <v>1391</v>
      </c>
      <c r="E112" t="s">
        <v>1233</v>
      </c>
    </row>
    <row r="113" spans="1:5">
      <c r="A113">
        <v>2014</v>
      </c>
      <c r="B113" t="s">
        <v>223</v>
      </c>
      <c r="C113" s="14">
        <v>43054.606215277781</v>
      </c>
      <c r="D113" t="s">
        <v>1391</v>
      </c>
      <c r="E113" t="s">
        <v>1206</v>
      </c>
    </row>
    <row r="114" spans="1:5">
      <c r="A114">
        <v>2014</v>
      </c>
      <c r="B114" t="s">
        <v>223</v>
      </c>
      <c r="C114" s="14">
        <v>43054.606215277781</v>
      </c>
      <c r="D114" t="s">
        <v>1391</v>
      </c>
      <c r="E114" t="s">
        <v>1255</v>
      </c>
    </row>
    <row r="115" spans="1:5">
      <c r="A115">
        <v>2014</v>
      </c>
      <c r="B115" t="s">
        <v>223</v>
      </c>
      <c r="C115" s="14">
        <v>43054.606215277781</v>
      </c>
      <c r="D115" t="s">
        <v>1391</v>
      </c>
      <c r="E115" t="s">
        <v>1412</v>
      </c>
    </row>
    <row r="116" spans="1:5">
      <c r="A116">
        <v>2014</v>
      </c>
      <c r="B116" t="s">
        <v>223</v>
      </c>
      <c r="C116" s="14">
        <v>43054.606215277781</v>
      </c>
      <c r="D116" t="s">
        <v>1391</v>
      </c>
      <c r="E116" t="s">
        <v>1299</v>
      </c>
    </row>
    <row r="117" spans="1:5">
      <c r="A117">
        <v>2014</v>
      </c>
      <c r="B117" t="s">
        <v>223</v>
      </c>
      <c r="C117" s="14">
        <v>43054.606215277781</v>
      </c>
      <c r="D117" t="s">
        <v>1391</v>
      </c>
      <c r="E117" t="s">
        <v>1233</v>
      </c>
    </row>
    <row r="118" spans="1:5">
      <c r="A118">
        <v>2014</v>
      </c>
      <c r="B118" t="s">
        <v>223</v>
      </c>
      <c r="C118" s="14">
        <v>43054.606215277781</v>
      </c>
      <c r="D118" t="s">
        <v>1391</v>
      </c>
      <c r="E118" t="s">
        <v>1206</v>
      </c>
    </row>
    <row r="119" spans="1:5">
      <c r="A119">
        <v>2014</v>
      </c>
      <c r="B119" t="s">
        <v>223</v>
      </c>
      <c r="C119" s="14">
        <v>43054.606215277781</v>
      </c>
      <c r="D119" t="s">
        <v>1391</v>
      </c>
      <c r="E119" t="s">
        <v>1255</v>
      </c>
    </row>
    <row r="120" spans="1:5">
      <c r="A120">
        <v>2013</v>
      </c>
      <c r="B120" t="s">
        <v>223</v>
      </c>
      <c r="C120" s="14">
        <v>43054.606215277781</v>
      </c>
      <c r="D120" t="s">
        <v>1391</v>
      </c>
      <c r="E120" t="s">
        <v>1412</v>
      </c>
    </row>
    <row r="121" spans="1:5">
      <c r="A121">
        <v>2013</v>
      </c>
      <c r="B121" t="s">
        <v>223</v>
      </c>
      <c r="C121" s="14">
        <v>43054.606215277781</v>
      </c>
      <c r="D121" t="s">
        <v>1391</v>
      </c>
      <c r="E121" t="s">
        <v>1299</v>
      </c>
    </row>
    <row r="122" spans="1:5">
      <c r="A122">
        <v>2013</v>
      </c>
      <c r="B122" t="s">
        <v>223</v>
      </c>
      <c r="C122" s="14">
        <v>43054.606215277781</v>
      </c>
      <c r="D122" t="s">
        <v>1391</v>
      </c>
      <c r="E122" t="s">
        <v>1233</v>
      </c>
    </row>
    <row r="123" spans="1:5">
      <c r="A123">
        <v>2013</v>
      </c>
      <c r="B123" t="s">
        <v>223</v>
      </c>
      <c r="C123" s="14">
        <v>43054.606215277781</v>
      </c>
      <c r="D123" t="s">
        <v>1391</v>
      </c>
      <c r="E123" t="s">
        <v>1206</v>
      </c>
    </row>
    <row r="124" spans="1:5">
      <c r="A124">
        <v>2013</v>
      </c>
      <c r="B124" t="s">
        <v>223</v>
      </c>
      <c r="C124" s="14">
        <v>43054.606215277781</v>
      </c>
      <c r="D124" t="s">
        <v>1391</v>
      </c>
      <c r="E124" t="s">
        <v>1255</v>
      </c>
    </row>
    <row r="125" spans="1:5">
      <c r="A125">
        <v>2015</v>
      </c>
      <c r="B125" t="s">
        <v>223</v>
      </c>
      <c r="C125" s="14">
        <v>43054.606215277781</v>
      </c>
      <c r="D125" t="s">
        <v>1391</v>
      </c>
      <c r="E125" t="s">
        <v>1412</v>
      </c>
    </row>
    <row r="126" spans="1:5">
      <c r="A126">
        <v>2015</v>
      </c>
      <c r="B126" t="s">
        <v>223</v>
      </c>
      <c r="C126" s="14">
        <v>43054.606215277781</v>
      </c>
      <c r="D126" t="s">
        <v>1391</v>
      </c>
      <c r="E126" t="s">
        <v>1299</v>
      </c>
    </row>
    <row r="127" spans="1:5">
      <c r="A127">
        <v>2015</v>
      </c>
      <c r="B127" t="s">
        <v>223</v>
      </c>
      <c r="C127" s="14">
        <v>43054.606215277781</v>
      </c>
      <c r="D127" t="s">
        <v>1391</v>
      </c>
      <c r="E127" t="s">
        <v>1233</v>
      </c>
    </row>
    <row r="128" spans="1:5">
      <c r="A128">
        <v>2015</v>
      </c>
      <c r="B128" t="s">
        <v>223</v>
      </c>
      <c r="C128" s="14">
        <v>43054.606215277781</v>
      </c>
      <c r="D128" t="s">
        <v>1391</v>
      </c>
      <c r="E128" t="s">
        <v>1206</v>
      </c>
    </row>
    <row r="129" spans="1:5">
      <c r="A129">
        <v>2015</v>
      </c>
      <c r="B129" t="s">
        <v>223</v>
      </c>
      <c r="C129" s="14">
        <v>43054.606215277781</v>
      </c>
      <c r="D129" t="s">
        <v>1391</v>
      </c>
      <c r="E129" t="s">
        <v>1255</v>
      </c>
    </row>
    <row r="130" spans="1:5">
      <c r="A130">
        <v>2015</v>
      </c>
      <c r="B130" t="s">
        <v>223</v>
      </c>
      <c r="C130" s="14">
        <v>43054.606215277781</v>
      </c>
      <c r="D130" t="s">
        <v>1391</v>
      </c>
      <c r="E130" t="s">
        <v>1412</v>
      </c>
    </row>
    <row r="131" spans="1:5">
      <c r="A131">
        <v>2015</v>
      </c>
      <c r="B131" t="s">
        <v>223</v>
      </c>
      <c r="C131" s="14">
        <v>43054.606215277781</v>
      </c>
      <c r="D131" t="s">
        <v>1391</v>
      </c>
      <c r="E131" t="s">
        <v>1299</v>
      </c>
    </row>
    <row r="132" spans="1:5">
      <c r="A132">
        <v>2015</v>
      </c>
      <c r="B132" t="s">
        <v>223</v>
      </c>
      <c r="C132" s="14">
        <v>43054.606215277781</v>
      </c>
      <c r="D132" t="s">
        <v>1391</v>
      </c>
      <c r="E132" t="s">
        <v>1233</v>
      </c>
    </row>
    <row r="133" spans="1:5">
      <c r="A133">
        <v>2015</v>
      </c>
      <c r="B133" t="s">
        <v>223</v>
      </c>
      <c r="C133" s="14">
        <v>43054.606215277781</v>
      </c>
      <c r="D133" t="s">
        <v>1391</v>
      </c>
      <c r="E133" t="s">
        <v>1206</v>
      </c>
    </row>
    <row r="134" spans="1:5">
      <c r="A134">
        <v>2015</v>
      </c>
      <c r="B134" t="s">
        <v>223</v>
      </c>
      <c r="C134" s="14">
        <v>43054.606215277781</v>
      </c>
      <c r="D134" t="s">
        <v>1391</v>
      </c>
      <c r="E134" t="s">
        <v>1255</v>
      </c>
    </row>
    <row r="135" spans="1:5">
      <c r="A135">
        <v>2016</v>
      </c>
      <c r="B135" t="s">
        <v>239</v>
      </c>
      <c r="C135" s="14">
        <v>43054.606215277781</v>
      </c>
      <c r="D135" t="s">
        <v>1391</v>
      </c>
      <c r="E135" t="s">
        <v>1284</v>
      </c>
    </row>
    <row r="136" spans="1:5">
      <c r="A136">
        <v>2016</v>
      </c>
      <c r="B136" t="s">
        <v>239</v>
      </c>
      <c r="C136" s="14">
        <v>43054.606215277781</v>
      </c>
      <c r="D136" t="s">
        <v>1391</v>
      </c>
      <c r="E136" t="s">
        <v>1312</v>
      </c>
    </row>
    <row r="137" spans="1:5">
      <c r="A137">
        <v>2016</v>
      </c>
      <c r="B137" t="s">
        <v>239</v>
      </c>
      <c r="C137" s="14">
        <v>43054.606215277781</v>
      </c>
      <c r="D137" t="s">
        <v>1391</v>
      </c>
      <c r="E137" t="s">
        <v>1234</v>
      </c>
    </row>
    <row r="138" spans="1:5">
      <c r="A138">
        <v>2016</v>
      </c>
      <c r="B138" t="s">
        <v>239</v>
      </c>
      <c r="C138" s="14">
        <v>43054.606215277781</v>
      </c>
      <c r="D138" t="s">
        <v>1391</v>
      </c>
      <c r="E138" t="s">
        <v>1208</v>
      </c>
    </row>
    <row r="139" spans="1:5">
      <c r="A139">
        <v>2016</v>
      </c>
      <c r="B139" t="s">
        <v>239</v>
      </c>
      <c r="C139" s="14">
        <v>43054.606215277781</v>
      </c>
      <c r="D139" t="s">
        <v>1391</v>
      </c>
      <c r="E139" t="s">
        <v>1257</v>
      </c>
    </row>
    <row r="140" spans="1:5">
      <c r="A140">
        <v>2016</v>
      </c>
      <c r="B140" t="s">
        <v>359</v>
      </c>
      <c r="C140" s="14">
        <v>43054.606215277781</v>
      </c>
      <c r="D140" t="s">
        <v>1391</v>
      </c>
      <c r="E140" t="s">
        <v>1359</v>
      </c>
    </row>
    <row r="141" spans="1:5">
      <c r="A141">
        <v>2016</v>
      </c>
      <c r="B141" t="s">
        <v>359</v>
      </c>
      <c r="C141" s="14">
        <v>43054.606215277781</v>
      </c>
      <c r="D141" t="s">
        <v>1391</v>
      </c>
      <c r="E141" t="s">
        <v>1323</v>
      </c>
    </row>
    <row r="142" spans="1:5">
      <c r="A142">
        <v>2016</v>
      </c>
      <c r="B142" t="s">
        <v>359</v>
      </c>
      <c r="C142" s="14">
        <v>43054.606215277781</v>
      </c>
      <c r="D142" t="s">
        <v>1391</v>
      </c>
      <c r="E142" t="s">
        <v>1241</v>
      </c>
    </row>
    <row r="143" spans="1:5">
      <c r="A143">
        <v>2016</v>
      </c>
      <c r="B143" t="s">
        <v>359</v>
      </c>
      <c r="C143" s="14">
        <v>43054.606215277781</v>
      </c>
      <c r="D143" t="s">
        <v>1391</v>
      </c>
      <c r="E143" t="s">
        <v>1221</v>
      </c>
    </row>
    <row r="144" spans="1:5">
      <c r="A144">
        <v>2016</v>
      </c>
      <c r="B144" t="s">
        <v>359</v>
      </c>
      <c r="C144" s="14">
        <v>43054.606215277781</v>
      </c>
      <c r="D144" t="s">
        <v>1391</v>
      </c>
      <c r="E144" t="s">
        <v>5558</v>
      </c>
    </row>
    <row r="145" spans="1:5">
      <c r="A145">
        <v>2016</v>
      </c>
      <c r="B145" t="s">
        <v>359</v>
      </c>
      <c r="C145" s="14">
        <v>43054.606215277781</v>
      </c>
      <c r="D145" t="s">
        <v>1391</v>
      </c>
      <c r="E145" t="s">
        <v>1437</v>
      </c>
    </row>
    <row r="146" spans="1:5">
      <c r="A146">
        <v>2016</v>
      </c>
      <c r="B146" t="s">
        <v>215</v>
      </c>
      <c r="C146" s="14">
        <v>43054.606215277781</v>
      </c>
      <c r="D146" t="s">
        <v>1391</v>
      </c>
      <c r="E146" t="s">
        <v>1355</v>
      </c>
    </row>
    <row r="147" spans="1:5">
      <c r="A147">
        <v>2016</v>
      </c>
      <c r="B147" t="s">
        <v>215</v>
      </c>
      <c r="C147" s="14">
        <v>43054.606215277781</v>
      </c>
      <c r="D147" t="s">
        <v>1391</v>
      </c>
      <c r="E147" t="s">
        <v>1310</v>
      </c>
    </row>
    <row r="148" spans="1:5">
      <c r="A148">
        <v>2016</v>
      </c>
      <c r="B148" t="s">
        <v>215</v>
      </c>
      <c r="C148" s="14">
        <v>43054.606215277781</v>
      </c>
      <c r="D148" t="s">
        <v>1391</v>
      </c>
      <c r="E148" t="s">
        <v>1205</v>
      </c>
    </row>
    <row r="149" spans="1:5">
      <c r="A149">
        <v>2016</v>
      </c>
      <c r="B149" t="s">
        <v>215</v>
      </c>
      <c r="C149" s="14">
        <v>43054.606215277781</v>
      </c>
      <c r="D149" t="s">
        <v>1391</v>
      </c>
      <c r="E149" t="s">
        <v>1205</v>
      </c>
    </row>
    <row r="150" spans="1:5">
      <c r="A150">
        <v>2016</v>
      </c>
      <c r="B150" t="s">
        <v>215</v>
      </c>
      <c r="C150" s="14">
        <v>43054.606215277781</v>
      </c>
      <c r="D150" t="s">
        <v>1391</v>
      </c>
      <c r="E150" t="s">
        <v>1205</v>
      </c>
    </row>
    <row r="151" spans="1:5">
      <c r="A151">
        <v>2016</v>
      </c>
      <c r="B151" t="s">
        <v>215</v>
      </c>
      <c r="C151" s="14">
        <v>43054.606215277781</v>
      </c>
      <c r="D151" t="s">
        <v>1391</v>
      </c>
      <c r="E151" t="s">
        <v>1327</v>
      </c>
    </row>
    <row r="152" spans="1:5">
      <c r="A152">
        <v>2015</v>
      </c>
      <c r="B152" t="s">
        <v>272</v>
      </c>
      <c r="C152" s="14">
        <v>43054.606215277781</v>
      </c>
      <c r="D152" t="s">
        <v>1391</v>
      </c>
      <c r="E152" t="s">
        <v>1287</v>
      </c>
    </row>
    <row r="153" spans="1:5">
      <c r="A153">
        <v>2015</v>
      </c>
      <c r="B153" t="s">
        <v>272</v>
      </c>
      <c r="C153" s="14">
        <v>43054.606215277781</v>
      </c>
      <c r="D153" t="s">
        <v>1391</v>
      </c>
      <c r="E153" t="s">
        <v>1316</v>
      </c>
    </row>
    <row r="154" spans="1:5">
      <c r="A154">
        <v>2015</v>
      </c>
      <c r="B154" t="s">
        <v>272</v>
      </c>
      <c r="C154" s="14">
        <v>43054.606215277781</v>
      </c>
      <c r="D154" t="s">
        <v>1391</v>
      </c>
      <c r="E154" t="s">
        <v>5549</v>
      </c>
    </row>
    <row r="155" spans="1:5">
      <c r="A155">
        <v>2015</v>
      </c>
      <c r="B155" t="s">
        <v>272</v>
      </c>
      <c r="C155" s="14">
        <v>43054.606215277781</v>
      </c>
      <c r="D155" t="s">
        <v>1391</v>
      </c>
      <c r="E155" t="s">
        <v>5546</v>
      </c>
    </row>
    <row r="156" spans="1:5">
      <c r="A156">
        <v>2015</v>
      </c>
      <c r="B156" t="s">
        <v>272</v>
      </c>
      <c r="C156" s="14">
        <v>43054.606215277781</v>
      </c>
      <c r="D156" t="s">
        <v>1391</v>
      </c>
      <c r="E156" t="s">
        <v>5554</v>
      </c>
    </row>
    <row r="157" spans="1:5">
      <c r="A157">
        <v>2013</v>
      </c>
      <c r="B157" t="s">
        <v>291</v>
      </c>
      <c r="C157" s="14">
        <v>43054.606215277781</v>
      </c>
      <c r="D157" t="s">
        <v>1391</v>
      </c>
      <c r="E157" t="s">
        <v>1418</v>
      </c>
    </row>
    <row r="158" spans="1:5">
      <c r="A158">
        <v>2014</v>
      </c>
      <c r="B158" t="s">
        <v>291</v>
      </c>
      <c r="C158" s="14">
        <v>43054.606215277781</v>
      </c>
      <c r="D158" t="s">
        <v>1391</v>
      </c>
      <c r="E158" t="s">
        <v>1289</v>
      </c>
    </row>
    <row r="159" spans="1:5">
      <c r="A159">
        <v>2014</v>
      </c>
      <c r="B159" t="s">
        <v>291</v>
      </c>
      <c r="C159" s="14">
        <v>43054.606215277781</v>
      </c>
      <c r="D159" t="s">
        <v>1391</v>
      </c>
      <c r="E159" t="s">
        <v>1318</v>
      </c>
    </row>
    <row r="160" spans="1:5">
      <c r="A160">
        <v>2014</v>
      </c>
      <c r="B160" t="s">
        <v>291</v>
      </c>
      <c r="C160" s="14">
        <v>43054.606215277781</v>
      </c>
      <c r="D160" t="s">
        <v>1391</v>
      </c>
      <c r="E160" t="s">
        <v>1237</v>
      </c>
    </row>
    <row r="161" spans="1:5">
      <c r="A161">
        <v>2014</v>
      </c>
      <c r="B161" t="s">
        <v>291</v>
      </c>
      <c r="C161" s="14">
        <v>43054.606215277781</v>
      </c>
      <c r="D161" t="s">
        <v>1391</v>
      </c>
      <c r="E161" t="s">
        <v>1214</v>
      </c>
    </row>
    <row r="162" spans="1:5">
      <c r="A162">
        <v>2014</v>
      </c>
      <c r="B162" t="s">
        <v>291</v>
      </c>
      <c r="C162" s="14">
        <v>43054.606215277781</v>
      </c>
      <c r="D162" t="s">
        <v>1391</v>
      </c>
      <c r="E162" t="s">
        <v>1418</v>
      </c>
    </row>
    <row r="163" spans="1:5">
      <c r="A163">
        <v>2014</v>
      </c>
      <c r="B163" t="s">
        <v>291</v>
      </c>
      <c r="C163" s="14">
        <v>43054.606215277781</v>
      </c>
      <c r="D163" t="s">
        <v>1391</v>
      </c>
      <c r="E163" t="s">
        <v>1289</v>
      </c>
    </row>
    <row r="164" spans="1:5">
      <c r="A164">
        <v>2014</v>
      </c>
      <c r="B164" t="s">
        <v>291</v>
      </c>
      <c r="C164" s="14">
        <v>43054.606215277781</v>
      </c>
      <c r="D164" t="s">
        <v>1391</v>
      </c>
      <c r="E164" t="s">
        <v>1318</v>
      </c>
    </row>
    <row r="165" spans="1:5">
      <c r="A165">
        <v>2014</v>
      </c>
      <c r="B165" t="s">
        <v>291</v>
      </c>
      <c r="C165" s="14">
        <v>43054.606215277781</v>
      </c>
      <c r="D165" t="s">
        <v>1391</v>
      </c>
      <c r="E165" t="s">
        <v>1237</v>
      </c>
    </row>
    <row r="166" spans="1:5">
      <c r="A166">
        <v>2014</v>
      </c>
      <c r="B166" t="s">
        <v>291</v>
      </c>
      <c r="C166" s="14">
        <v>43054.606215277781</v>
      </c>
      <c r="D166" t="s">
        <v>1391</v>
      </c>
      <c r="E166" t="s">
        <v>1214</v>
      </c>
    </row>
    <row r="167" spans="1:5">
      <c r="A167">
        <v>2014</v>
      </c>
      <c r="B167" t="s">
        <v>291</v>
      </c>
      <c r="C167" s="14">
        <v>43054.606215277781</v>
      </c>
      <c r="D167" t="s">
        <v>1391</v>
      </c>
      <c r="E167" t="s">
        <v>1418</v>
      </c>
    </row>
    <row r="168" spans="1:5">
      <c r="A168">
        <v>2014</v>
      </c>
      <c r="B168" t="s">
        <v>291</v>
      </c>
      <c r="C168" s="14">
        <v>43054.606215277781</v>
      </c>
      <c r="D168" t="s">
        <v>1391</v>
      </c>
      <c r="E168" t="s">
        <v>1289</v>
      </c>
    </row>
    <row r="169" spans="1:5">
      <c r="A169">
        <v>2014</v>
      </c>
      <c r="B169" t="s">
        <v>291</v>
      </c>
      <c r="C169" s="14">
        <v>43054.606215277781</v>
      </c>
      <c r="D169" t="s">
        <v>1391</v>
      </c>
      <c r="E169" t="s">
        <v>1318</v>
      </c>
    </row>
    <row r="170" spans="1:5">
      <c r="A170">
        <v>2014</v>
      </c>
      <c r="B170" t="s">
        <v>291</v>
      </c>
      <c r="C170" s="14">
        <v>43054.606215277781</v>
      </c>
      <c r="D170" t="s">
        <v>1391</v>
      </c>
      <c r="E170" t="s">
        <v>1237</v>
      </c>
    </row>
    <row r="171" spans="1:5">
      <c r="A171">
        <v>2014</v>
      </c>
      <c r="B171" t="s">
        <v>291</v>
      </c>
      <c r="C171" s="14">
        <v>43054.606215277781</v>
      </c>
      <c r="D171" t="s">
        <v>1391</v>
      </c>
      <c r="E171" t="s">
        <v>1214</v>
      </c>
    </row>
    <row r="172" spans="1:5">
      <c r="A172">
        <v>2014</v>
      </c>
      <c r="B172" t="s">
        <v>291</v>
      </c>
      <c r="C172" s="14">
        <v>43054.606215277781</v>
      </c>
      <c r="D172" t="s">
        <v>1391</v>
      </c>
      <c r="E172" t="s">
        <v>1418</v>
      </c>
    </row>
    <row r="173" spans="1:5">
      <c r="A173">
        <v>2015</v>
      </c>
      <c r="B173" t="s">
        <v>291</v>
      </c>
      <c r="C173" s="14">
        <v>43054.606215277781</v>
      </c>
      <c r="D173" t="s">
        <v>1391</v>
      </c>
      <c r="E173" t="s">
        <v>1214</v>
      </c>
    </row>
    <row r="174" spans="1:5">
      <c r="A174">
        <v>2015</v>
      </c>
      <c r="B174" t="s">
        <v>291</v>
      </c>
      <c r="C174" s="14">
        <v>43054.606215277781</v>
      </c>
      <c r="D174" t="s">
        <v>1391</v>
      </c>
      <c r="E174" t="s">
        <v>1418</v>
      </c>
    </row>
    <row r="175" spans="1:5">
      <c r="A175">
        <v>2015</v>
      </c>
      <c r="B175" t="s">
        <v>291</v>
      </c>
      <c r="C175" s="14">
        <v>43054.606215277781</v>
      </c>
      <c r="D175" t="s">
        <v>1391</v>
      </c>
      <c r="E175" t="s">
        <v>5560</v>
      </c>
    </row>
    <row r="176" spans="1:5">
      <c r="A176">
        <v>2015</v>
      </c>
      <c r="B176" t="s">
        <v>291</v>
      </c>
      <c r="C176" s="14">
        <v>43054.606215277781</v>
      </c>
      <c r="D176" t="s">
        <v>1391</v>
      </c>
      <c r="E176" t="s">
        <v>1318</v>
      </c>
    </row>
    <row r="177" spans="1:5">
      <c r="A177">
        <v>2015</v>
      </c>
      <c r="B177" t="s">
        <v>291</v>
      </c>
      <c r="C177" s="14">
        <v>43054.606215277781</v>
      </c>
      <c r="D177" t="s">
        <v>1391</v>
      </c>
      <c r="E177" t="s">
        <v>1237</v>
      </c>
    </row>
    <row r="178" spans="1:5">
      <c r="A178">
        <v>2014</v>
      </c>
      <c r="B178" t="s">
        <v>155</v>
      </c>
      <c r="C178" s="14">
        <v>43054.606215277781</v>
      </c>
      <c r="D178" t="s">
        <v>1391</v>
      </c>
      <c r="E178" t="s">
        <v>5591</v>
      </c>
    </row>
    <row r="179" spans="1:5">
      <c r="A179">
        <v>2014</v>
      </c>
      <c r="B179" t="s">
        <v>155</v>
      </c>
      <c r="C179" s="14">
        <v>43054.606215277781</v>
      </c>
      <c r="D179" t="s">
        <v>1391</v>
      </c>
      <c r="E179" t="s">
        <v>1302</v>
      </c>
    </row>
    <row r="180" spans="1:5">
      <c r="A180">
        <v>2014</v>
      </c>
      <c r="B180" t="s">
        <v>155</v>
      </c>
      <c r="C180" s="14">
        <v>43054.606215277781</v>
      </c>
      <c r="D180" t="s">
        <v>1391</v>
      </c>
      <c r="E180" t="s">
        <v>1197</v>
      </c>
    </row>
    <row r="181" spans="1:5">
      <c r="A181">
        <v>2014</v>
      </c>
      <c r="B181" t="s">
        <v>155</v>
      </c>
      <c r="C181" s="14">
        <v>43054.606215277781</v>
      </c>
      <c r="D181" t="s">
        <v>1391</v>
      </c>
      <c r="E181" t="s">
        <v>1197</v>
      </c>
    </row>
    <row r="182" spans="1:5">
      <c r="A182">
        <v>2014</v>
      </c>
      <c r="B182" t="s">
        <v>155</v>
      </c>
      <c r="C182" s="14">
        <v>43054.606215277781</v>
      </c>
      <c r="D182" t="s">
        <v>1391</v>
      </c>
      <c r="E182" t="s">
        <v>1247</v>
      </c>
    </row>
    <row r="183" spans="1:5">
      <c r="A183">
        <v>2014</v>
      </c>
      <c r="B183" t="s">
        <v>155</v>
      </c>
      <c r="C183" s="14">
        <v>43054.606215277781</v>
      </c>
      <c r="D183" t="s">
        <v>1391</v>
      </c>
      <c r="E183" t="s">
        <v>1187</v>
      </c>
    </row>
    <row r="184" spans="1:5">
      <c r="A184">
        <v>2013</v>
      </c>
      <c r="B184" t="s">
        <v>155</v>
      </c>
      <c r="C184" s="14">
        <v>43054.606215277781</v>
      </c>
      <c r="D184" t="s">
        <v>1391</v>
      </c>
      <c r="E184" t="s">
        <v>5537</v>
      </c>
    </row>
    <row r="185" spans="1:5">
      <c r="A185">
        <v>2013</v>
      </c>
      <c r="B185" t="s">
        <v>155</v>
      </c>
      <c r="C185" s="14">
        <v>43054.606215277781</v>
      </c>
      <c r="D185" t="s">
        <v>1391</v>
      </c>
      <c r="E185" t="s">
        <v>1302</v>
      </c>
    </row>
    <row r="186" spans="1:5">
      <c r="A186">
        <v>2013</v>
      </c>
      <c r="B186" t="s">
        <v>155</v>
      </c>
      <c r="C186" s="14">
        <v>43054.606215277781</v>
      </c>
      <c r="D186" t="s">
        <v>1391</v>
      </c>
      <c r="E186" t="s">
        <v>5530</v>
      </c>
    </row>
    <row r="187" spans="1:5">
      <c r="A187">
        <v>2013</v>
      </c>
      <c r="B187" t="s">
        <v>155</v>
      </c>
      <c r="C187" s="14">
        <v>43054.606215277781</v>
      </c>
      <c r="D187" t="s">
        <v>1391</v>
      </c>
      <c r="E187" t="s">
        <v>5530</v>
      </c>
    </row>
    <row r="188" spans="1:5">
      <c r="A188">
        <v>2013</v>
      </c>
      <c r="B188" t="s">
        <v>155</v>
      </c>
      <c r="C188" s="14">
        <v>43054.606215277781</v>
      </c>
      <c r="D188" t="s">
        <v>1391</v>
      </c>
      <c r="E188" t="s">
        <v>5533</v>
      </c>
    </row>
    <row r="189" spans="1:5">
      <c r="A189">
        <v>2013</v>
      </c>
      <c r="B189" t="s">
        <v>155</v>
      </c>
      <c r="C189" s="14">
        <v>43054.606215277781</v>
      </c>
      <c r="D189" t="s">
        <v>1391</v>
      </c>
      <c r="E189" t="s">
        <v>1187</v>
      </c>
    </row>
    <row r="190" spans="1:5">
      <c r="A190">
        <v>2014</v>
      </c>
      <c r="B190" t="s">
        <v>155</v>
      </c>
      <c r="C190" s="14">
        <v>43054.606215277781</v>
      </c>
      <c r="D190" t="s">
        <v>1391</v>
      </c>
      <c r="E190" t="s">
        <v>5537</v>
      </c>
    </row>
    <row r="191" spans="1:5">
      <c r="A191">
        <v>2014</v>
      </c>
      <c r="B191" t="s">
        <v>155</v>
      </c>
      <c r="C191" s="14">
        <v>43054.606215277781</v>
      </c>
      <c r="D191" t="s">
        <v>1391</v>
      </c>
      <c r="E191" t="s">
        <v>1302</v>
      </c>
    </row>
    <row r="192" spans="1:5">
      <c r="A192">
        <v>2014</v>
      </c>
      <c r="B192" t="s">
        <v>155</v>
      </c>
      <c r="C192" s="14">
        <v>43054.606215277781</v>
      </c>
      <c r="D192" t="s">
        <v>1391</v>
      </c>
      <c r="E192" t="s">
        <v>5530</v>
      </c>
    </row>
    <row r="193" spans="1:5">
      <c r="A193">
        <v>2014</v>
      </c>
      <c r="B193" t="s">
        <v>155</v>
      </c>
      <c r="C193" s="14">
        <v>43054.606215277781</v>
      </c>
      <c r="D193" t="s">
        <v>1391</v>
      </c>
      <c r="E193" t="s">
        <v>5530</v>
      </c>
    </row>
    <row r="194" spans="1:5">
      <c r="A194">
        <v>2014</v>
      </c>
      <c r="B194" t="s">
        <v>155</v>
      </c>
      <c r="C194" s="14">
        <v>43054.606215277781</v>
      </c>
      <c r="D194" t="s">
        <v>1391</v>
      </c>
      <c r="E194" t="s">
        <v>5533</v>
      </c>
    </row>
    <row r="195" spans="1:5">
      <c r="A195">
        <v>2014</v>
      </c>
      <c r="B195" t="s">
        <v>155</v>
      </c>
      <c r="C195" s="14">
        <v>43054.606215277781</v>
      </c>
      <c r="D195" t="s">
        <v>1391</v>
      </c>
      <c r="E195" t="s">
        <v>1187</v>
      </c>
    </row>
    <row r="196" spans="1:5">
      <c r="A196">
        <v>2015</v>
      </c>
      <c r="B196" t="s">
        <v>155</v>
      </c>
      <c r="C196" s="14">
        <v>43054.606215277781</v>
      </c>
      <c r="D196" t="s">
        <v>1391</v>
      </c>
      <c r="E196" t="s">
        <v>5537</v>
      </c>
    </row>
    <row r="197" spans="1:5">
      <c r="A197">
        <v>2015</v>
      </c>
      <c r="B197" t="s">
        <v>155</v>
      </c>
      <c r="C197" s="14">
        <v>43054.606215277781</v>
      </c>
      <c r="D197" t="s">
        <v>1391</v>
      </c>
      <c r="E197" t="s">
        <v>1302</v>
      </c>
    </row>
    <row r="198" spans="1:5">
      <c r="A198">
        <v>2015</v>
      </c>
      <c r="B198" t="s">
        <v>155</v>
      </c>
      <c r="C198" s="14">
        <v>43054.606215277781</v>
      </c>
      <c r="D198" t="s">
        <v>1391</v>
      </c>
      <c r="E198" t="s">
        <v>5530</v>
      </c>
    </row>
    <row r="199" spans="1:5">
      <c r="A199">
        <v>2015</v>
      </c>
      <c r="B199" t="s">
        <v>155</v>
      </c>
      <c r="C199" s="14">
        <v>43054.606215277781</v>
      </c>
      <c r="D199" t="s">
        <v>1391</v>
      </c>
      <c r="E199" t="s">
        <v>5530</v>
      </c>
    </row>
    <row r="200" spans="1:5">
      <c r="A200">
        <v>2015</v>
      </c>
      <c r="B200" t="s">
        <v>155</v>
      </c>
      <c r="C200" s="14">
        <v>43054.606215277781</v>
      </c>
      <c r="D200" t="s">
        <v>1391</v>
      </c>
      <c r="E200" t="s">
        <v>5533</v>
      </c>
    </row>
    <row r="201" spans="1:5">
      <c r="A201">
        <v>2015</v>
      </c>
      <c r="B201" t="s">
        <v>155</v>
      </c>
      <c r="C201" s="14">
        <v>43054.606215277781</v>
      </c>
      <c r="D201" t="s">
        <v>1391</v>
      </c>
      <c r="E201" t="s">
        <v>1187</v>
      </c>
    </row>
    <row r="202" spans="1:5">
      <c r="A202">
        <v>2014</v>
      </c>
      <c r="B202" t="s">
        <v>239</v>
      </c>
      <c r="C202" s="14">
        <v>43054.606215277781</v>
      </c>
      <c r="D202" t="s">
        <v>1391</v>
      </c>
      <c r="E202" t="s">
        <v>1284</v>
      </c>
    </row>
    <row r="203" spans="1:5">
      <c r="A203">
        <v>2014</v>
      </c>
      <c r="B203" t="s">
        <v>239</v>
      </c>
      <c r="C203" s="14">
        <v>43054.606215277781</v>
      </c>
      <c r="D203" t="s">
        <v>1391</v>
      </c>
      <c r="E203" t="s">
        <v>1312</v>
      </c>
    </row>
    <row r="204" spans="1:5">
      <c r="A204">
        <v>2014</v>
      </c>
      <c r="B204" t="s">
        <v>239</v>
      </c>
      <c r="C204" s="14">
        <v>43054.606215277781</v>
      </c>
      <c r="D204" t="s">
        <v>1391</v>
      </c>
      <c r="E204" t="s">
        <v>1234</v>
      </c>
    </row>
    <row r="205" spans="1:5">
      <c r="A205">
        <v>2014</v>
      </c>
      <c r="B205" t="s">
        <v>239</v>
      </c>
      <c r="C205" s="14">
        <v>43054.606215277781</v>
      </c>
      <c r="D205" t="s">
        <v>1391</v>
      </c>
      <c r="E205" t="s">
        <v>1208</v>
      </c>
    </row>
    <row r="206" spans="1:5">
      <c r="A206">
        <v>2014</v>
      </c>
      <c r="B206" t="s">
        <v>239</v>
      </c>
      <c r="C206" s="14">
        <v>43054.606215277781</v>
      </c>
      <c r="D206" t="s">
        <v>1391</v>
      </c>
      <c r="E206" t="s">
        <v>1257</v>
      </c>
    </row>
    <row r="207" spans="1:5">
      <c r="A207">
        <v>2014</v>
      </c>
      <c r="B207" t="s">
        <v>239</v>
      </c>
      <c r="C207" s="14">
        <v>43054.606215277781</v>
      </c>
      <c r="D207" t="s">
        <v>1391</v>
      </c>
      <c r="E207" t="s">
        <v>1284</v>
      </c>
    </row>
    <row r="208" spans="1:5">
      <c r="A208">
        <v>2014</v>
      </c>
      <c r="B208" t="s">
        <v>239</v>
      </c>
      <c r="C208" s="14">
        <v>43054.606215277781</v>
      </c>
      <c r="D208" t="s">
        <v>1391</v>
      </c>
      <c r="E208" t="s">
        <v>1312</v>
      </c>
    </row>
    <row r="209" spans="1:5">
      <c r="A209">
        <v>2014</v>
      </c>
      <c r="B209" t="s">
        <v>239</v>
      </c>
      <c r="C209" s="14">
        <v>43054.606215277781</v>
      </c>
      <c r="D209" t="s">
        <v>1391</v>
      </c>
      <c r="E209" t="s">
        <v>1234</v>
      </c>
    </row>
    <row r="210" spans="1:5">
      <c r="A210">
        <v>2014</v>
      </c>
      <c r="B210" t="s">
        <v>239</v>
      </c>
      <c r="C210" s="14">
        <v>43054.606215277781</v>
      </c>
      <c r="D210" t="s">
        <v>1391</v>
      </c>
      <c r="E210" t="s">
        <v>1208</v>
      </c>
    </row>
    <row r="211" spans="1:5">
      <c r="A211">
        <v>2014</v>
      </c>
      <c r="B211" t="s">
        <v>239</v>
      </c>
      <c r="C211" s="14">
        <v>43054.606215277781</v>
      </c>
      <c r="D211" t="s">
        <v>1391</v>
      </c>
      <c r="E211" t="s">
        <v>1257</v>
      </c>
    </row>
    <row r="212" spans="1:5">
      <c r="A212">
        <v>2015</v>
      </c>
      <c r="B212" t="s">
        <v>239</v>
      </c>
      <c r="C212" s="14">
        <v>43054.606215277781</v>
      </c>
      <c r="D212" t="s">
        <v>1391</v>
      </c>
      <c r="E212" t="s">
        <v>1284</v>
      </c>
    </row>
    <row r="213" spans="1:5">
      <c r="A213">
        <v>2015</v>
      </c>
      <c r="B213" t="s">
        <v>239</v>
      </c>
      <c r="C213" s="14">
        <v>43054.606215277781</v>
      </c>
      <c r="D213" t="s">
        <v>1391</v>
      </c>
      <c r="E213" t="s">
        <v>1312</v>
      </c>
    </row>
    <row r="214" spans="1:5">
      <c r="A214">
        <v>2015</v>
      </c>
      <c r="B214" t="s">
        <v>239</v>
      </c>
      <c r="C214" s="14">
        <v>43054.606215277781</v>
      </c>
      <c r="D214" t="s">
        <v>1391</v>
      </c>
      <c r="E214" t="s">
        <v>1234</v>
      </c>
    </row>
    <row r="215" spans="1:5">
      <c r="A215">
        <v>2015</v>
      </c>
      <c r="B215" t="s">
        <v>239</v>
      </c>
      <c r="C215" s="14">
        <v>43054.606215277781</v>
      </c>
      <c r="D215" t="s">
        <v>1391</v>
      </c>
      <c r="E215" t="s">
        <v>1208</v>
      </c>
    </row>
    <row r="216" spans="1:5">
      <c r="A216">
        <v>2015</v>
      </c>
      <c r="B216" t="s">
        <v>239</v>
      </c>
      <c r="C216" s="14">
        <v>43054.606215277781</v>
      </c>
      <c r="D216" t="s">
        <v>1391</v>
      </c>
      <c r="E216" t="s">
        <v>1257</v>
      </c>
    </row>
    <row r="217" spans="1:5">
      <c r="A217">
        <v>2013</v>
      </c>
      <c r="B217" t="s">
        <v>192</v>
      </c>
      <c r="C217" s="14">
        <v>43054.606215277781</v>
      </c>
      <c r="D217" t="s">
        <v>1391</v>
      </c>
      <c r="E217" t="s">
        <v>1398</v>
      </c>
    </row>
    <row r="218" spans="1:5">
      <c r="A218">
        <v>2013</v>
      </c>
      <c r="B218" t="s">
        <v>192</v>
      </c>
      <c r="C218" s="14">
        <v>43054.606215277781</v>
      </c>
      <c r="D218" t="s">
        <v>1391</v>
      </c>
      <c r="E218" t="s">
        <v>1399</v>
      </c>
    </row>
    <row r="219" spans="1:5">
      <c r="A219">
        <v>2013</v>
      </c>
      <c r="B219" t="s">
        <v>192</v>
      </c>
      <c r="C219" s="14">
        <v>43054.606215277781</v>
      </c>
      <c r="D219" t="s">
        <v>1391</v>
      </c>
      <c r="E219" t="s">
        <v>1400</v>
      </c>
    </row>
    <row r="220" spans="1:5">
      <c r="A220">
        <v>2013</v>
      </c>
      <c r="B220" t="s">
        <v>192</v>
      </c>
      <c r="C220" s="14">
        <v>43054.606215277781</v>
      </c>
      <c r="D220" t="s">
        <v>1391</v>
      </c>
      <c r="E220" t="s">
        <v>1401</v>
      </c>
    </row>
    <row r="221" spans="1:5">
      <c r="A221">
        <v>2013</v>
      </c>
      <c r="B221" t="s">
        <v>192</v>
      </c>
      <c r="C221" s="14">
        <v>43054.606215277781</v>
      </c>
      <c r="D221" t="s">
        <v>1391</v>
      </c>
      <c r="E221" t="s">
        <v>1398</v>
      </c>
    </row>
    <row r="222" spans="1:5">
      <c r="A222">
        <v>2013</v>
      </c>
      <c r="B222" t="s">
        <v>192</v>
      </c>
      <c r="C222" s="14">
        <v>43054.606215277781</v>
      </c>
      <c r="D222" t="s">
        <v>1391</v>
      </c>
      <c r="E222" t="s">
        <v>1399</v>
      </c>
    </row>
    <row r="223" spans="1:5">
      <c r="A223">
        <v>2013</v>
      </c>
      <c r="B223" t="s">
        <v>192</v>
      </c>
      <c r="C223" s="14">
        <v>43054.606215277781</v>
      </c>
      <c r="D223" t="s">
        <v>1391</v>
      </c>
      <c r="E223" t="s">
        <v>1400</v>
      </c>
    </row>
    <row r="224" spans="1:5">
      <c r="A224">
        <v>2013</v>
      </c>
      <c r="B224" t="s">
        <v>192</v>
      </c>
      <c r="C224" s="14">
        <v>43054.606215277781</v>
      </c>
      <c r="D224" t="s">
        <v>1391</v>
      </c>
      <c r="E224" t="s">
        <v>1401</v>
      </c>
    </row>
    <row r="225" spans="1:5">
      <c r="A225">
        <v>2013</v>
      </c>
      <c r="B225" t="s">
        <v>192</v>
      </c>
      <c r="C225" s="14">
        <v>43054.606215277781</v>
      </c>
      <c r="D225" t="s">
        <v>1391</v>
      </c>
      <c r="E225" t="s">
        <v>1398</v>
      </c>
    </row>
    <row r="226" spans="1:5">
      <c r="A226">
        <v>2013</v>
      </c>
      <c r="B226" t="s">
        <v>192</v>
      </c>
      <c r="C226" s="14">
        <v>43054.606215277781</v>
      </c>
      <c r="D226" t="s">
        <v>1391</v>
      </c>
      <c r="E226" t="s">
        <v>1399</v>
      </c>
    </row>
    <row r="227" spans="1:5">
      <c r="A227">
        <v>2013</v>
      </c>
      <c r="B227" t="s">
        <v>192</v>
      </c>
      <c r="C227" s="14">
        <v>43054.606215277781</v>
      </c>
      <c r="D227" t="s">
        <v>1391</v>
      </c>
      <c r="E227" t="s">
        <v>1400</v>
      </c>
    </row>
    <row r="228" spans="1:5">
      <c r="A228">
        <v>2013</v>
      </c>
      <c r="B228" t="s">
        <v>192</v>
      </c>
      <c r="C228" s="14">
        <v>43054.606215277781</v>
      </c>
      <c r="D228" t="s">
        <v>1391</v>
      </c>
      <c r="E228" t="s">
        <v>1401</v>
      </c>
    </row>
    <row r="229" spans="1:5">
      <c r="A229">
        <v>2013</v>
      </c>
      <c r="B229" t="s">
        <v>192</v>
      </c>
      <c r="C229" s="14">
        <v>43054.606215277781</v>
      </c>
      <c r="D229" t="s">
        <v>1391</v>
      </c>
      <c r="E229" t="s">
        <v>1398</v>
      </c>
    </row>
    <row r="230" spans="1:5">
      <c r="A230">
        <v>2013</v>
      </c>
      <c r="B230" t="s">
        <v>192</v>
      </c>
      <c r="C230" s="14">
        <v>43054.606215277781</v>
      </c>
      <c r="D230" t="s">
        <v>1391</v>
      </c>
      <c r="E230" t="s">
        <v>1399</v>
      </c>
    </row>
    <row r="231" spans="1:5">
      <c r="A231">
        <v>2013</v>
      </c>
      <c r="B231" t="s">
        <v>192</v>
      </c>
      <c r="C231" s="14">
        <v>43054.606215277781</v>
      </c>
      <c r="D231" t="s">
        <v>1391</v>
      </c>
      <c r="E231" t="s">
        <v>1400</v>
      </c>
    </row>
    <row r="232" spans="1:5">
      <c r="A232">
        <v>2013</v>
      </c>
      <c r="B232" t="s">
        <v>192</v>
      </c>
      <c r="C232" s="14">
        <v>43054.606215277781</v>
      </c>
      <c r="D232" t="s">
        <v>1391</v>
      </c>
      <c r="E232" t="s">
        <v>1401</v>
      </c>
    </row>
    <row r="233" spans="1:5">
      <c r="A233">
        <v>2014</v>
      </c>
      <c r="B233" t="s">
        <v>192</v>
      </c>
      <c r="C233" s="14">
        <v>43054.606215277781</v>
      </c>
      <c r="D233" t="s">
        <v>1391</v>
      </c>
      <c r="E233" t="s">
        <v>1278</v>
      </c>
    </row>
    <row r="234" spans="1:5">
      <c r="A234">
        <v>2014</v>
      </c>
      <c r="B234" t="s">
        <v>192</v>
      </c>
      <c r="C234" s="14">
        <v>43054.606215277781</v>
      </c>
      <c r="D234" t="s">
        <v>1391</v>
      </c>
      <c r="E234" t="s">
        <v>1398</v>
      </c>
    </row>
    <row r="235" spans="1:5">
      <c r="A235">
        <v>2014</v>
      </c>
      <c r="B235" t="s">
        <v>192</v>
      </c>
      <c r="C235" s="14">
        <v>43054.606215277781</v>
      </c>
      <c r="D235" t="s">
        <v>1391</v>
      </c>
      <c r="E235" t="s">
        <v>1399</v>
      </c>
    </row>
    <row r="236" spans="1:5">
      <c r="A236">
        <v>2014</v>
      </c>
      <c r="B236" t="s">
        <v>192</v>
      </c>
      <c r="C236" s="14">
        <v>43054.606215277781</v>
      </c>
      <c r="D236" t="s">
        <v>1391</v>
      </c>
      <c r="E236" t="s">
        <v>1400</v>
      </c>
    </row>
    <row r="237" spans="1:5">
      <c r="A237">
        <v>2014</v>
      </c>
      <c r="B237" t="s">
        <v>192</v>
      </c>
      <c r="C237" s="14">
        <v>43054.606215277781</v>
      </c>
      <c r="D237" t="s">
        <v>1391</v>
      </c>
      <c r="E237" t="s">
        <v>1251</v>
      </c>
    </row>
    <row r="238" spans="1:5">
      <c r="A238">
        <v>2014</v>
      </c>
      <c r="B238" t="s">
        <v>192</v>
      </c>
      <c r="C238" s="14">
        <v>43054.606215277781</v>
      </c>
      <c r="D238" t="s">
        <v>1391</v>
      </c>
      <c r="E238" t="s">
        <v>1401</v>
      </c>
    </row>
    <row r="239" spans="1:5">
      <c r="A239">
        <v>2014</v>
      </c>
      <c r="B239" t="s">
        <v>192</v>
      </c>
      <c r="C239" s="14">
        <v>43054.606215277781</v>
      </c>
      <c r="D239" t="s">
        <v>1391</v>
      </c>
      <c r="E239" t="s">
        <v>1278</v>
      </c>
    </row>
    <row r="240" spans="1:5">
      <c r="A240">
        <v>2014</v>
      </c>
      <c r="B240" t="s">
        <v>192</v>
      </c>
      <c r="C240" s="14">
        <v>43054.606215277781</v>
      </c>
      <c r="D240" t="s">
        <v>1391</v>
      </c>
      <c r="E240" t="s">
        <v>1398</v>
      </c>
    </row>
    <row r="241" spans="1:5">
      <c r="A241">
        <v>2014</v>
      </c>
      <c r="B241" t="s">
        <v>192</v>
      </c>
      <c r="C241" s="14">
        <v>43054.606215277781</v>
      </c>
      <c r="D241" t="s">
        <v>1391</v>
      </c>
      <c r="E241" t="s">
        <v>1399</v>
      </c>
    </row>
    <row r="242" spans="1:5">
      <c r="A242">
        <v>2014</v>
      </c>
      <c r="B242" t="s">
        <v>192</v>
      </c>
      <c r="C242" s="14">
        <v>43054.606215277781</v>
      </c>
      <c r="D242" t="s">
        <v>1391</v>
      </c>
      <c r="E242" t="s">
        <v>1400</v>
      </c>
    </row>
    <row r="243" spans="1:5">
      <c r="A243">
        <v>2014</v>
      </c>
      <c r="B243" t="s">
        <v>192</v>
      </c>
      <c r="C243" s="14">
        <v>43054.606215277781</v>
      </c>
      <c r="D243" t="s">
        <v>1391</v>
      </c>
      <c r="E243" t="s">
        <v>1251</v>
      </c>
    </row>
    <row r="244" spans="1:5">
      <c r="A244">
        <v>2014</v>
      </c>
      <c r="B244" t="s">
        <v>192</v>
      </c>
      <c r="C244" s="14">
        <v>43054.606215277781</v>
      </c>
      <c r="D244" t="s">
        <v>1391</v>
      </c>
      <c r="E244" t="s">
        <v>1409</v>
      </c>
    </row>
    <row r="245" spans="1:5">
      <c r="A245">
        <v>2014</v>
      </c>
      <c r="B245" t="s">
        <v>192</v>
      </c>
      <c r="C245" s="14">
        <v>43054.606215277781</v>
      </c>
      <c r="D245" t="s">
        <v>1391</v>
      </c>
      <c r="E245" t="s">
        <v>1278</v>
      </c>
    </row>
    <row r="246" spans="1:5">
      <c r="A246">
        <v>2014</v>
      </c>
      <c r="B246" t="s">
        <v>192</v>
      </c>
      <c r="C246" s="14">
        <v>43054.606215277781</v>
      </c>
      <c r="D246" t="s">
        <v>1391</v>
      </c>
      <c r="E246" t="s">
        <v>1398</v>
      </c>
    </row>
    <row r="247" spans="1:5">
      <c r="A247">
        <v>2014</v>
      </c>
      <c r="B247" t="s">
        <v>192</v>
      </c>
      <c r="C247" s="14">
        <v>43054.606215277781</v>
      </c>
      <c r="D247" t="s">
        <v>1391</v>
      </c>
      <c r="E247" t="s">
        <v>1399</v>
      </c>
    </row>
    <row r="248" spans="1:5">
      <c r="A248">
        <v>2014</v>
      </c>
      <c r="B248" t="s">
        <v>192</v>
      </c>
      <c r="C248" s="14">
        <v>43054.606215277781</v>
      </c>
      <c r="D248" t="s">
        <v>1391</v>
      </c>
      <c r="E248" t="s">
        <v>1400</v>
      </c>
    </row>
    <row r="249" spans="1:5">
      <c r="A249">
        <v>2014</v>
      </c>
      <c r="B249" t="s">
        <v>192</v>
      </c>
      <c r="C249" s="14">
        <v>43054.606215277781</v>
      </c>
      <c r="D249" t="s">
        <v>1391</v>
      </c>
      <c r="E249" t="s">
        <v>1251</v>
      </c>
    </row>
    <row r="250" spans="1:5">
      <c r="A250">
        <v>2014</v>
      </c>
      <c r="B250" t="s">
        <v>192</v>
      </c>
      <c r="C250" s="14">
        <v>43054.606215277781</v>
      </c>
      <c r="D250" t="s">
        <v>1391</v>
      </c>
      <c r="E250" t="s">
        <v>1409</v>
      </c>
    </row>
    <row r="251" spans="1:5">
      <c r="A251">
        <v>2015</v>
      </c>
      <c r="B251" t="s">
        <v>192</v>
      </c>
      <c r="C251" s="14">
        <v>43054.606215277781</v>
      </c>
      <c r="D251" t="s">
        <v>1391</v>
      </c>
      <c r="E251" t="s">
        <v>1278</v>
      </c>
    </row>
    <row r="252" spans="1:5">
      <c r="A252">
        <v>2015</v>
      </c>
      <c r="B252" t="s">
        <v>192</v>
      </c>
      <c r="C252" s="14">
        <v>43054.606215277781</v>
      </c>
      <c r="D252" t="s">
        <v>1391</v>
      </c>
      <c r="E252" t="s">
        <v>1398</v>
      </c>
    </row>
    <row r="253" spans="1:5">
      <c r="A253">
        <v>2015</v>
      </c>
      <c r="B253" t="s">
        <v>192</v>
      </c>
      <c r="C253" s="14">
        <v>43054.606215277781</v>
      </c>
      <c r="D253" t="s">
        <v>1391</v>
      </c>
      <c r="E253" t="s">
        <v>1399</v>
      </c>
    </row>
    <row r="254" spans="1:5">
      <c r="A254">
        <v>2015</v>
      </c>
      <c r="B254" t="s">
        <v>192</v>
      </c>
      <c r="C254" s="14">
        <v>43054.606215277781</v>
      </c>
      <c r="D254" t="s">
        <v>1391</v>
      </c>
      <c r="E254" t="s">
        <v>1400</v>
      </c>
    </row>
    <row r="255" spans="1:5">
      <c r="A255">
        <v>2015</v>
      </c>
      <c r="B255" t="s">
        <v>192</v>
      </c>
      <c r="C255" s="14">
        <v>43054.606215277781</v>
      </c>
      <c r="D255" t="s">
        <v>1391</v>
      </c>
      <c r="E255" t="s">
        <v>5551</v>
      </c>
    </row>
    <row r="256" spans="1:5">
      <c r="A256">
        <v>2015</v>
      </c>
      <c r="B256" t="s">
        <v>192</v>
      </c>
      <c r="C256" s="14">
        <v>43054.606215277781</v>
      </c>
      <c r="D256" t="s">
        <v>1391</v>
      </c>
      <c r="E256" t="s">
        <v>1409</v>
      </c>
    </row>
    <row r="257" spans="1:5">
      <c r="A257">
        <v>2014</v>
      </c>
      <c r="B257" t="s">
        <v>254</v>
      </c>
      <c r="C257" s="14">
        <v>43054.606215277781</v>
      </c>
      <c r="D257" t="s">
        <v>1391</v>
      </c>
      <c r="E257" t="s">
        <v>1285</v>
      </c>
    </row>
    <row r="258" spans="1:5">
      <c r="A258">
        <v>2014</v>
      </c>
      <c r="B258" t="s">
        <v>254</v>
      </c>
      <c r="C258" s="14">
        <v>43054.606215277781</v>
      </c>
      <c r="D258" t="s">
        <v>1391</v>
      </c>
      <c r="E258" t="s">
        <v>1313</v>
      </c>
    </row>
    <row r="259" spans="1:5">
      <c r="A259">
        <v>2014</v>
      </c>
      <c r="B259" t="s">
        <v>254</v>
      </c>
      <c r="C259" s="14">
        <v>43054.606215277781</v>
      </c>
      <c r="D259" t="s">
        <v>1391</v>
      </c>
      <c r="E259" t="s">
        <v>1209</v>
      </c>
    </row>
    <row r="260" spans="1:5">
      <c r="A260">
        <v>2014</v>
      </c>
      <c r="B260" t="s">
        <v>254</v>
      </c>
      <c r="C260" s="14">
        <v>43054.606215277781</v>
      </c>
      <c r="D260" t="s">
        <v>1391</v>
      </c>
      <c r="E260" t="s">
        <v>1209</v>
      </c>
    </row>
    <row r="261" spans="1:5">
      <c r="A261">
        <v>2014</v>
      </c>
      <c r="B261" t="s">
        <v>254</v>
      </c>
      <c r="C261" s="14">
        <v>43054.606215277781</v>
      </c>
      <c r="D261" t="s">
        <v>1391</v>
      </c>
      <c r="E261" t="s">
        <v>1258</v>
      </c>
    </row>
    <row r="262" spans="1:5">
      <c r="A262">
        <v>2015</v>
      </c>
      <c r="B262" t="s">
        <v>254</v>
      </c>
      <c r="C262" s="14">
        <v>43054.606215277781</v>
      </c>
      <c r="D262" t="s">
        <v>1391</v>
      </c>
      <c r="E262" t="s">
        <v>1285</v>
      </c>
    </row>
    <row r="263" spans="1:5">
      <c r="A263">
        <v>2015</v>
      </c>
      <c r="B263" t="s">
        <v>254</v>
      </c>
      <c r="C263" s="14">
        <v>43054.606215277781</v>
      </c>
      <c r="D263" t="s">
        <v>1391</v>
      </c>
      <c r="E263" t="s">
        <v>1313</v>
      </c>
    </row>
    <row r="264" spans="1:5">
      <c r="A264">
        <v>2015</v>
      </c>
      <c r="B264" t="s">
        <v>254</v>
      </c>
      <c r="C264" s="14">
        <v>43054.606215277781</v>
      </c>
      <c r="D264" t="s">
        <v>1391</v>
      </c>
      <c r="E264" t="s">
        <v>1209</v>
      </c>
    </row>
    <row r="265" spans="1:5">
      <c r="A265">
        <v>2015</v>
      </c>
      <c r="B265" t="s">
        <v>254</v>
      </c>
      <c r="C265" s="14">
        <v>43054.606215277781</v>
      </c>
      <c r="D265" t="s">
        <v>1391</v>
      </c>
      <c r="E265" t="s">
        <v>1209</v>
      </c>
    </row>
    <row r="266" spans="1:5">
      <c r="A266">
        <v>2015</v>
      </c>
      <c r="B266" t="s">
        <v>254</v>
      </c>
      <c r="C266" s="14">
        <v>43054.606215277781</v>
      </c>
      <c r="D266" t="s">
        <v>1391</v>
      </c>
      <c r="E266" t="s">
        <v>1258</v>
      </c>
    </row>
    <row r="267" spans="1:5">
      <c r="A267">
        <v>2014</v>
      </c>
      <c r="B267" t="s">
        <v>215</v>
      </c>
      <c r="C267" s="14">
        <v>43054.606215277781</v>
      </c>
      <c r="D267" t="s">
        <v>1391</v>
      </c>
      <c r="E267" t="s">
        <v>1355</v>
      </c>
    </row>
    <row r="268" spans="1:5">
      <c r="A268">
        <v>2014</v>
      </c>
      <c r="B268" t="s">
        <v>215</v>
      </c>
      <c r="C268" s="14">
        <v>43054.606215277781</v>
      </c>
      <c r="D268" t="s">
        <v>1391</v>
      </c>
      <c r="E268" t="s">
        <v>1310</v>
      </c>
    </row>
    <row r="269" spans="1:5">
      <c r="A269">
        <v>2014</v>
      </c>
      <c r="B269" t="s">
        <v>215</v>
      </c>
      <c r="C269" s="14">
        <v>43054.606215277781</v>
      </c>
      <c r="D269" t="s">
        <v>1391</v>
      </c>
      <c r="E269" t="s">
        <v>1205</v>
      </c>
    </row>
    <row r="270" spans="1:5">
      <c r="A270">
        <v>2014</v>
      </c>
      <c r="B270" t="s">
        <v>215</v>
      </c>
      <c r="C270" s="14">
        <v>43054.606215277781</v>
      </c>
      <c r="D270" t="s">
        <v>1391</v>
      </c>
      <c r="E270" t="s">
        <v>1205</v>
      </c>
    </row>
    <row r="271" spans="1:5">
      <c r="A271">
        <v>2014</v>
      </c>
      <c r="B271" t="s">
        <v>215</v>
      </c>
      <c r="C271" s="14">
        <v>43054.606215277781</v>
      </c>
      <c r="D271" t="s">
        <v>1391</v>
      </c>
      <c r="E271" t="s">
        <v>1205</v>
      </c>
    </row>
    <row r="272" spans="1:5">
      <c r="A272">
        <v>2014</v>
      </c>
      <c r="B272" t="s">
        <v>215</v>
      </c>
      <c r="C272" s="14">
        <v>43054.606215277781</v>
      </c>
      <c r="D272" t="s">
        <v>1391</v>
      </c>
      <c r="E272" t="s">
        <v>1205</v>
      </c>
    </row>
    <row r="273" spans="1:5">
      <c r="A273">
        <v>2014</v>
      </c>
      <c r="B273" t="s">
        <v>215</v>
      </c>
      <c r="C273" s="14">
        <v>43054.606215277781</v>
      </c>
      <c r="D273" t="s">
        <v>1391</v>
      </c>
      <c r="E273" t="s">
        <v>1355</v>
      </c>
    </row>
    <row r="274" spans="1:5">
      <c r="A274">
        <v>2014</v>
      </c>
      <c r="B274" t="s">
        <v>215</v>
      </c>
      <c r="C274" s="14">
        <v>43054.606215277781</v>
      </c>
      <c r="D274" t="s">
        <v>1391</v>
      </c>
      <c r="E274" t="s">
        <v>1310</v>
      </c>
    </row>
    <row r="275" spans="1:5">
      <c r="A275">
        <v>2014</v>
      </c>
      <c r="B275" t="s">
        <v>215</v>
      </c>
      <c r="C275" s="14">
        <v>43054.606215277781</v>
      </c>
      <c r="D275" t="s">
        <v>1391</v>
      </c>
      <c r="E275" t="s">
        <v>1205</v>
      </c>
    </row>
    <row r="276" spans="1:5">
      <c r="A276">
        <v>2014</v>
      </c>
      <c r="B276" t="s">
        <v>215</v>
      </c>
      <c r="C276" s="14">
        <v>43054.606215277781</v>
      </c>
      <c r="D276" t="s">
        <v>1391</v>
      </c>
      <c r="E276" t="s">
        <v>1205</v>
      </c>
    </row>
    <row r="277" spans="1:5">
      <c r="A277">
        <v>2014</v>
      </c>
      <c r="B277" t="s">
        <v>215</v>
      </c>
      <c r="C277" s="14">
        <v>43054.606215277781</v>
      </c>
      <c r="D277" t="s">
        <v>1391</v>
      </c>
      <c r="E277" t="s">
        <v>1205</v>
      </c>
    </row>
    <row r="278" spans="1:5">
      <c r="A278">
        <v>2014</v>
      </c>
      <c r="B278" t="s">
        <v>215</v>
      </c>
      <c r="C278" s="14">
        <v>43054.606215277781</v>
      </c>
      <c r="D278" t="s">
        <v>1391</v>
      </c>
      <c r="E278" t="s">
        <v>1327</v>
      </c>
    </row>
    <row r="279" spans="1:5">
      <c r="A279">
        <v>2013</v>
      </c>
      <c r="B279" t="s">
        <v>215</v>
      </c>
      <c r="C279" s="14">
        <v>43054.606215277781</v>
      </c>
      <c r="D279" t="s">
        <v>1391</v>
      </c>
      <c r="E279" t="s">
        <v>1282</v>
      </c>
    </row>
    <row r="280" spans="1:5">
      <c r="A280">
        <v>2013</v>
      </c>
      <c r="B280" t="s">
        <v>215</v>
      </c>
      <c r="C280" s="14">
        <v>43054.606215277781</v>
      </c>
      <c r="D280" t="s">
        <v>1391</v>
      </c>
      <c r="E280" t="s">
        <v>1310</v>
      </c>
    </row>
    <row r="281" spans="1:5">
      <c r="A281">
        <v>2013</v>
      </c>
      <c r="B281" t="s">
        <v>215</v>
      </c>
      <c r="C281" s="14">
        <v>43054.606215277781</v>
      </c>
      <c r="D281" t="s">
        <v>1391</v>
      </c>
      <c r="E281" t="s">
        <v>1205</v>
      </c>
    </row>
    <row r="282" spans="1:5">
      <c r="A282">
        <v>2013</v>
      </c>
      <c r="B282" t="s">
        <v>215</v>
      </c>
      <c r="C282" s="14">
        <v>43054.606215277781</v>
      </c>
      <c r="D282" t="s">
        <v>1391</v>
      </c>
      <c r="E282" t="s">
        <v>1205</v>
      </c>
    </row>
    <row r="283" spans="1:5">
      <c r="A283">
        <v>2013</v>
      </c>
      <c r="B283" t="s">
        <v>215</v>
      </c>
      <c r="C283" s="14">
        <v>43054.606215277781</v>
      </c>
      <c r="D283" t="s">
        <v>1391</v>
      </c>
      <c r="E283" t="s">
        <v>1205</v>
      </c>
    </row>
    <row r="284" spans="1:5">
      <c r="A284">
        <v>2015</v>
      </c>
      <c r="B284" t="s">
        <v>215</v>
      </c>
      <c r="C284" s="14">
        <v>43054.606215277781</v>
      </c>
      <c r="D284" t="s">
        <v>1391</v>
      </c>
      <c r="E284" t="s">
        <v>1355</v>
      </c>
    </row>
    <row r="285" spans="1:5">
      <c r="A285">
        <v>2015</v>
      </c>
      <c r="B285" t="s">
        <v>215</v>
      </c>
      <c r="C285" s="14">
        <v>43054.606215277781</v>
      </c>
      <c r="D285" t="s">
        <v>1391</v>
      </c>
      <c r="E285" t="s">
        <v>1310</v>
      </c>
    </row>
    <row r="286" spans="1:5">
      <c r="A286">
        <v>2015</v>
      </c>
      <c r="B286" t="s">
        <v>215</v>
      </c>
      <c r="C286" s="14">
        <v>43054.606215277781</v>
      </c>
      <c r="D286" t="s">
        <v>1391</v>
      </c>
      <c r="E286" t="s">
        <v>1205</v>
      </c>
    </row>
    <row r="287" spans="1:5">
      <c r="A287">
        <v>2015</v>
      </c>
      <c r="B287" t="s">
        <v>215</v>
      </c>
      <c r="C287" s="14">
        <v>43054.606215277781</v>
      </c>
      <c r="D287" t="s">
        <v>1391</v>
      </c>
      <c r="E287" t="s">
        <v>1205</v>
      </c>
    </row>
    <row r="288" spans="1:5">
      <c r="A288">
        <v>2015</v>
      </c>
      <c r="B288" t="s">
        <v>215</v>
      </c>
      <c r="C288" s="14">
        <v>43054.606215277781</v>
      </c>
      <c r="D288" t="s">
        <v>1391</v>
      </c>
      <c r="E288" t="s">
        <v>1205</v>
      </c>
    </row>
    <row r="289" spans="1:5">
      <c r="A289">
        <v>2015</v>
      </c>
      <c r="B289" t="s">
        <v>215</v>
      </c>
      <c r="C289" s="14">
        <v>43054.606215277781</v>
      </c>
      <c r="D289" t="s">
        <v>1391</v>
      </c>
      <c r="E289" t="s">
        <v>1327</v>
      </c>
    </row>
    <row r="290" spans="1:5">
      <c r="A290">
        <v>2013</v>
      </c>
      <c r="B290" t="s">
        <v>205</v>
      </c>
      <c r="C290" s="14">
        <v>43054.606215277781</v>
      </c>
      <c r="D290" t="s">
        <v>1391</v>
      </c>
      <c r="E290" t="s">
        <v>1280</v>
      </c>
    </row>
    <row r="291" spans="1:5">
      <c r="A291">
        <v>2013</v>
      </c>
      <c r="B291" t="s">
        <v>205</v>
      </c>
      <c r="C291" s="14">
        <v>43054.606215277781</v>
      </c>
      <c r="D291" t="s">
        <v>1391</v>
      </c>
      <c r="E291" t="s">
        <v>1308</v>
      </c>
    </row>
    <row r="292" spans="1:5">
      <c r="A292">
        <v>2013</v>
      </c>
      <c r="B292" t="s">
        <v>205</v>
      </c>
      <c r="C292" s="14">
        <v>43054.606215277781</v>
      </c>
      <c r="D292" t="s">
        <v>1391</v>
      </c>
      <c r="E292" t="s">
        <v>1231</v>
      </c>
    </row>
    <row r="293" spans="1:5">
      <c r="A293">
        <v>2013</v>
      </c>
      <c r="B293" t="s">
        <v>205</v>
      </c>
      <c r="C293" s="14">
        <v>43054.606215277781</v>
      </c>
      <c r="D293" t="s">
        <v>1391</v>
      </c>
      <c r="E293" t="s">
        <v>1203</v>
      </c>
    </row>
    <row r="294" spans="1:5">
      <c r="A294">
        <v>2013</v>
      </c>
      <c r="B294" t="s">
        <v>205</v>
      </c>
      <c r="C294" s="14">
        <v>43054.606215277781</v>
      </c>
      <c r="D294" t="s">
        <v>1391</v>
      </c>
      <c r="E294" t="s">
        <v>1253</v>
      </c>
    </row>
    <row r="295" spans="1:5">
      <c r="A295">
        <v>2013</v>
      </c>
      <c r="B295" t="s">
        <v>205</v>
      </c>
      <c r="C295" s="14">
        <v>43054.606215277781</v>
      </c>
      <c r="D295" t="s">
        <v>1391</v>
      </c>
      <c r="E295" t="s">
        <v>1231</v>
      </c>
    </row>
    <row r="296" spans="1:5">
      <c r="A296">
        <v>2013</v>
      </c>
      <c r="B296" t="s">
        <v>205</v>
      </c>
      <c r="C296" s="14">
        <v>43054.606215277781</v>
      </c>
      <c r="D296" t="s">
        <v>1391</v>
      </c>
      <c r="E296" t="s">
        <v>1203</v>
      </c>
    </row>
    <row r="297" spans="1:5">
      <c r="A297">
        <v>2013</v>
      </c>
      <c r="B297" t="s">
        <v>205</v>
      </c>
      <c r="C297" s="14">
        <v>43054.606215277781</v>
      </c>
      <c r="D297" t="s">
        <v>1391</v>
      </c>
      <c r="E297" t="s">
        <v>1253</v>
      </c>
    </row>
    <row r="298" spans="1:5">
      <c r="A298">
        <v>2013</v>
      </c>
      <c r="B298" t="s">
        <v>205</v>
      </c>
      <c r="C298" s="14">
        <v>43054.606215277781</v>
      </c>
      <c r="D298" t="s">
        <v>1391</v>
      </c>
      <c r="E298" t="s">
        <v>1280</v>
      </c>
    </row>
    <row r="299" spans="1:5">
      <c r="A299">
        <v>2013</v>
      </c>
      <c r="B299" t="s">
        <v>205</v>
      </c>
      <c r="C299" s="14">
        <v>43054.606215277781</v>
      </c>
      <c r="D299" t="s">
        <v>1391</v>
      </c>
      <c r="E299" t="s">
        <v>1308</v>
      </c>
    </row>
    <row r="300" spans="1:5">
      <c r="A300">
        <v>2013</v>
      </c>
      <c r="B300" t="s">
        <v>205</v>
      </c>
      <c r="C300" s="14">
        <v>43054.606215277781</v>
      </c>
      <c r="D300" t="s">
        <v>1391</v>
      </c>
      <c r="E300" t="s">
        <v>1280</v>
      </c>
    </row>
    <row r="301" spans="1:5">
      <c r="A301">
        <v>2013</v>
      </c>
      <c r="B301" t="s">
        <v>205</v>
      </c>
      <c r="C301" s="14">
        <v>43054.606215277781</v>
      </c>
      <c r="D301" t="s">
        <v>1391</v>
      </c>
      <c r="E301" t="s">
        <v>1308</v>
      </c>
    </row>
    <row r="302" spans="1:5">
      <c r="A302">
        <v>2013</v>
      </c>
      <c r="B302" t="s">
        <v>205</v>
      </c>
      <c r="C302" s="14">
        <v>43054.606215277781</v>
      </c>
      <c r="D302" t="s">
        <v>1391</v>
      </c>
      <c r="E302" t="s">
        <v>1231</v>
      </c>
    </row>
    <row r="303" spans="1:5">
      <c r="A303">
        <v>2013</v>
      </c>
      <c r="B303" t="s">
        <v>205</v>
      </c>
      <c r="C303" s="14">
        <v>43054.606215277781</v>
      </c>
      <c r="D303" t="s">
        <v>1391</v>
      </c>
      <c r="E303" t="s">
        <v>1203</v>
      </c>
    </row>
    <row r="304" spans="1:5">
      <c r="A304">
        <v>2013</v>
      </c>
      <c r="B304" t="s">
        <v>205</v>
      </c>
      <c r="C304" s="14">
        <v>43054.606215277781</v>
      </c>
      <c r="D304" t="s">
        <v>1391</v>
      </c>
      <c r="E304" t="s">
        <v>1253</v>
      </c>
    </row>
    <row r="305" spans="1:5">
      <c r="A305">
        <v>2014</v>
      </c>
      <c r="B305" t="s">
        <v>205</v>
      </c>
      <c r="C305" s="14">
        <v>43054.606215277781</v>
      </c>
      <c r="D305" t="s">
        <v>1391</v>
      </c>
      <c r="E305" t="s">
        <v>1354</v>
      </c>
    </row>
    <row r="306" spans="1:5">
      <c r="A306">
        <v>2014</v>
      </c>
      <c r="B306" t="s">
        <v>205</v>
      </c>
      <c r="C306" s="14">
        <v>43054.606215277781</v>
      </c>
      <c r="D306" t="s">
        <v>1391</v>
      </c>
      <c r="E306" t="s">
        <v>1362</v>
      </c>
    </row>
    <row r="307" spans="1:5">
      <c r="A307">
        <v>2014</v>
      </c>
      <c r="B307" t="s">
        <v>205</v>
      </c>
      <c r="C307" s="14">
        <v>43054.606215277781</v>
      </c>
      <c r="D307" t="s">
        <v>1391</v>
      </c>
      <c r="E307" t="s">
        <v>1342</v>
      </c>
    </row>
    <row r="308" spans="1:5">
      <c r="A308">
        <v>2014</v>
      </c>
      <c r="B308" t="s">
        <v>205</v>
      </c>
      <c r="C308" s="14">
        <v>43054.606215277781</v>
      </c>
      <c r="D308" t="s">
        <v>1391</v>
      </c>
      <c r="E308" t="s">
        <v>1336</v>
      </c>
    </row>
    <row r="309" spans="1:5">
      <c r="A309">
        <v>2014</v>
      </c>
      <c r="B309" t="s">
        <v>205</v>
      </c>
      <c r="C309" s="14">
        <v>43054.606215277781</v>
      </c>
      <c r="D309" t="s">
        <v>1391</v>
      </c>
      <c r="E309" t="s">
        <v>1347</v>
      </c>
    </row>
    <row r="310" spans="1:5">
      <c r="A310">
        <v>2013</v>
      </c>
      <c r="B310" t="s">
        <v>311</v>
      </c>
      <c r="C310" s="14">
        <v>43054.606215277781</v>
      </c>
      <c r="D310" t="s">
        <v>1391</v>
      </c>
      <c r="E310" t="s">
        <v>1438</v>
      </c>
    </row>
    <row r="311" spans="1:5">
      <c r="A311">
        <v>2013</v>
      </c>
      <c r="B311" t="s">
        <v>311</v>
      </c>
      <c r="C311" s="14">
        <v>43054.606215277781</v>
      </c>
      <c r="D311" t="s">
        <v>1391</v>
      </c>
      <c r="E311" t="s">
        <v>1439</v>
      </c>
    </row>
    <row r="312" spans="1:5">
      <c r="A312">
        <v>2013</v>
      </c>
      <c r="B312" t="s">
        <v>311</v>
      </c>
      <c r="C312" s="14">
        <v>43054.606215277781</v>
      </c>
      <c r="D312" t="s">
        <v>1391</v>
      </c>
      <c r="E312" t="s">
        <v>1440</v>
      </c>
    </row>
    <row r="313" spans="1:5">
      <c r="A313">
        <v>2014</v>
      </c>
      <c r="B313" t="s">
        <v>311</v>
      </c>
      <c r="C313" s="14">
        <v>43054.606215277781</v>
      </c>
      <c r="D313" t="s">
        <v>1391</v>
      </c>
      <c r="E313" t="s">
        <v>1358</v>
      </c>
    </row>
    <row r="314" spans="1:5">
      <c r="A314">
        <v>2014</v>
      </c>
      <c r="B314" t="s">
        <v>311</v>
      </c>
      <c r="C314" s="14">
        <v>43054.606215277781</v>
      </c>
      <c r="D314" t="s">
        <v>1391</v>
      </c>
      <c r="E314" t="s">
        <v>1422</v>
      </c>
    </row>
    <row r="315" spans="1:5">
      <c r="A315">
        <v>2014</v>
      </c>
      <c r="B315" t="s">
        <v>311</v>
      </c>
      <c r="C315" s="14">
        <v>43054.606215277781</v>
      </c>
      <c r="D315" t="s">
        <v>1391</v>
      </c>
      <c r="E315" t="s">
        <v>1338</v>
      </c>
    </row>
    <row r="316" spans="1:5">
      <c r="A316">
        <v>2014</v>
      </c>
      <c r="B316" t="s">
        <v>311</v>
      </c>
      <c r="C316" s="14">
        <v>43054.606215277781</v>
      </c>
      <c r="D316" t="s">
        <v>1391</v>
      </c>
      <c r="E316" t="s">
        <v>1338</v>
      </c>
    </row>
    <row r="317" spans="1:5">
      <c r="A317">
        <v>2014</v>
      </c>
      <c r="B317" t="s">
        <v>311</v>
      </c>
      <c r="C317" s="14">
        <v>43054.606215277781</v>
      </c>
      <c r="D317" t="s">
        <v>1391</v>
      </c>
      <c r="E317" t="s">
        <v>1423</v>
      </c>
    </row>
    <row r="318" spans="1:5">
      <c r="A318">
        <v>2014</v>
      </c>
      <c r="B318" t="s">
        <v>311</v>
      </c>
      <c r="C318" s="14">
        <v>43054.606215277781</v>
      </c>
      <c r="D318" t="s">
        <v>1391</v>
      </c>
      <c r="E318" t="s">
        <v>1424</v>
      </c>
    </row>
    <row r="319" spans="1:5">
      <c r="A319">
        <v>2015</v>
      </c>
      <c r="B319" t="s">
        <v>311</v>
      </c>
      <c r="C319" s="14">
        <v>43054.606215277781</v>
      </c>
      <c r="D319" t="s">
        <v>1391</v>
      </c>
      <c r="E319" t="s">
        <v>5592</v>
      </c>
    </row>
    <row r="320" spans="1:5">
      <c r="A320">
        <v>2015</v>
      </c>
      <c r="B320" t="s">
        <v>311</v>
      </c>
      <c r="C320" s="14">
        <v>43054.606215277781</v>
      </c>
      <c r="D320" t="s">
        <v>1391</v>
      </c>
      <c r="E320" t="s">
        <v>5593</v>
      </c>
    </row>
    <row r="321" spans="1:5">
      <c r="A321">
        <v>2015</v>
      </c>
      <c r="B321" t="s">
        <v>311</v>
      </c>
      <c r="C321" s="14">
        <v>43054.606215277781</v>
      </c>
      <c r="D321" t="s">
        <v>1391</v>
      </c>
      <c r="E321" t="s">
        <v>5594</v>
      </c>
    </row>
    <row r="322" spans="1:5">
      <c r="A322">
        <v>2015</v>
      </c>
      <c r="B322" t="s">
        <v>311</v>
      </c>
      <c r="C322" s="14">
        <v>43054.606215277781</v>
      </c>
      <c r="D322" t="s">
        <v>1391</v>
      </c>
      <c r="E322" t="s">
        <v>5594</v>
      </c>
    </row>
    <row r="323" spans="1:5">
      <c r="A323">
        <v>2015</v>
      </c>
      <c r="B323" t="s">
        <v>311</v>
      </c>
      <c r="C323" s="14">
        <v>43054.606215277781</v>
      </c>
      <c r="D323" t="s">
        <v>1391</v>
      </c>
      <c r="E323" t="s">
        <v>5595</v>
      </c>
    </row>
    <row r="324" spans="1:5">
      <c r="A324">
        <v>2015</v>
      </c>
      <c r="B324" t="s">
        <v>311</v>
      </c>
      <c r="C324" s="14">
        <v>43054.606215277781</v>
      </c>
      <c r="D324" t="s">
        <v>1391</v>
      </c>
      <c r="E324" t="s">
        <v>5596</v>
      </c>
    </row>
    <row r="325" spans="1:5">
      <c r="A325">
        <v>2016</v>
      </c>
      <c r="B325" t="s">
        <v>368</v>
      </c>
      <c r="C325" s="14">
        <v>43054.606215277781</v>
      </c>
      <c r="D325" t="s">
        <v>1391</v>
      </c>
      <c r="E325" t="s">
        <v>1403</v>
      </c>
    </row>
    <row r="326" spans="1:5">
      <c r="A326">
        <v>2016</v>
      </c>
      <c r="B326" t="s">
        <v>368</v>
      </c>
      <c r="C326" s="14">
        <v>43054.606215277781</v>
      </c>
      <c r="D326" t="s">
        <v>1391</v>
      </c>
      <c r="E326" t="s">
        <v>1324</v>
      </c>
    </row>
    <row r="327" spans="1:5">
      <c r="A327">
        <v>2016</v>
      </c>
      <c r="B327" t="s">
        <v>368</v>
      </c>
      <c r="C327" s="14">
        <v>43054.606215277781</v>
      </c>
      <c r="D327" t="s">
        <v>1391</v>
      </c>
      <c r="E327" t="s">
        <v>1242</v>
      </c>
    </row>
    <row r="328" spans="1:5">
      <c r="A328">
        <v>2016</v>
      </c>
      <c r="B328" t="s">
        <v>368</v>
      </c>
      <c r="C328" s="14">
        <v>43054.606215277781</v>
      </c>
      <c r="D328" t="s">
        <v>1391</v>
      </c>
      <c r="E328" t="s">
        <v>1222</v>
      </c>
    </row>
    <row r="329" spans="1:5">
      <c r="A329">
        <v>2016</v>
      </c>
      <c r="B329" t="s">
        <v>368</v>
      </c>
      <c r="C329" s="14">
        <v>43054.606215277781</v>
      </c>
      <c r="D329" t="s">
        <v>1391</v>
      </c>
      <c r="E329" t="s">
        <v>1349</v>
      </c>
    </row>
    <row r="330" spans="1:5">
      <c r="A330">
        <v>2016</v>
      </c>
      <c r="B330" t="s">
        <v>368</v>
      </c>
      <c r="C330" s="14">
        <v>43054.606215277781</v>
      </c>
      <c r="D330" t="s">
        <v>1391</v>
      </c>
      <c r="E330" t="s">
        <v>1390</v>
      </c>
    </row>
    <row r="331" spans="1:5">
      <c r="A331">
        <v>2016</v>
      </c>
      <c r="B331" t="s">
        <v>368</v>
      </c>
      <c r="C331" s="14">
        <v>43054.606215277781</v>
      </c>
      <c r="D331" t="s">
        <v>1391</v>
      </c>
      <c r="E331" t="s">
        <v>1331</v>
      </c>
    </row>
    <row r="332" spans="1:5">
      <c r="A332">
        <v>2016</v>
      </c>
      <c r="B332" t="s">
        <v>368</v>
      </c>
      <c r="C332" s="14">
        <v>43054.606215277781</v>
      </c>
      <c r="D332" t="s">
        <v>1391</v>
      </c>
      <c r="E332" t="s">
        <v>1410</v>
      </c>
    </row>
    <row r="333" spans="1:5">
      <c r="A333">
        <v>2016</v>
      </c>
      <c r="B333" t="s">
        <v>368</v>
      </c>
      <c r="C333" s="14">
        <v>43054.606215277781</v>
      </c>
      <c r="D333" t="s">
        <v>1391</v>
      </c>
      <c r="E333" t="s">
        <v>1411</v>
      </c>
    </row>
    <row r="334" spans="1:5">
      <c r="A334">
        <v>2016</v>
      </c>
      <c r="B334" t="s">
        <v>180</v>
      </c>
      <c r="C334" s="14">
        <v>43054.606215277781</v>
      </c>
      <c r="D334" t="s">
        <v>1391</v>
      </c>
      <c r="E334" t="s">
        <v>5597</v>
      </c>
    </row>
    <row r="335" spans="1:5">
      <c r="A335">
        <v>2016</v>
      </c>
      <c r="B335" t="s">
        <v>180</v>
      </c>
      <c r="C335" s="14">
        <v>43054.606215277781</v>
      </c>
      <c r="D335" t="s">
        <v>1391</v>
      </c>
      <c r="E335" t="s">
        <v>1361</v>
      </c>
    </row>
    <row r="336" spans="1:5">
      <c r="A336">
        <v>2016</v>
      </c>
      <c r="B336" t="s">
        <v>180</v>
      </c>
      <c r="C336" s="14">
        <v>43054.606215277781</v>
      </c>
      <c r="D336" t="s">
        <v>1391</v>
      </c>
      <c r="E336" t="s">
        <v>1341</v>
      </c>
    </row>
    <row r="337" spans="1:5">
      <c r="A337">
        <v>2016</v>
      </c>
      <c r="B337" t="s">
        <v>180</v>
      </c>
      <c r="C337" s="14">
        <v>43054.606215277781</v>
      </c>
      <c r="D337" t="s">
        <v>1391</v>
      </c>
      <c r="E337" t="s">
        <v>1335</v>
      </c>
    </row>
    <row r="338" spans="1:5">
      <c r="A338">
        <v>2016</v>
      </c>
      <c r="B338" t="s">
        <v>180</v>
      </c>
      <c r="C338" s="14">
        <v>43054.606215277781</v>
      </c>
      <c r="D338" t="s">
        <v>1391</v>
      </c>
      <c r="E338" t="s">
        <v>1346</v>
      </c>
    </row>
    <row r="339" spans="1:5">
      <c r="A339">
        <v>2016</v>
      </c>
      <c r="B339" t="s">
        <v>180</v>
      </c>
      <c r="C339" s="14">
        <v>43054.606215277781</v>
      </c>
      <c r="D339" t="s">
        <v>1391</v>
      </c>
      <c r="E339" t="s">
        <v>1325</v>
      </c>
    </row>
    <row r="340" spans="1:5">
      <c r="A340">
        <v>2016</v>
      </c>
      <c r="B340" t="s">
        <v>300</v>
      </c>
      <c r="C340" s="14">
        <v>43054.606215277781</v>
      </c>
      <c r="D340" t="s">
        <v>1391</v>
      </c>
      <c r="E340" t="s">
        <v>1420</v>
      </c>
    </row>
    <row r="341" spans="1:5">
      <c r="A341">
        <v>2016</v>
      </c>
      <c r="B341" t="s">
        <v>300</v>
      </c>
      <c r="C341" s="14">
        <v>43054.606215277781</v>
      </c>
      <c r="D341" t="s">
        <v>1391</v>
      </c>
      <c r="E341" t="s">
        <v>1421</v>
      </c>
    </row>
    <row r="342" spans="1:5">
      <c r="A342">
        <v>2016</v>
      </c>
      <c r="B342" t="s">
        <v>300</v>
      </c>
      <c r="C342" s="14">
        <v>43054.606215277781</v>
      </c>
      <c r="D342" t="s">
        <v>1391</v>
      </c>
      <c r="E342" t="s">
        <v>1238</v>
      </c>
    </row>
    <row r="343" spans="1:5">
      <c r="A343">
        <v>2016</v>
      </c>
      <c r="B343" t="s">
        <v>300</v>
      </c>
      <c r="C343" s="14">
        <v>43054.606215277781</v>
      </c>
      <c r="D343" t="s">
        <v>1391</v>
      </c>
      <c r="E343" t="s">
        <v>1215</v>
      </c>
    </row>
    <row r="344" spans="1:5">
      <c r="A344">
        <v>2016</v>
      </c>
      <c r="B344" t="s">
        <v>300</v>
      </c>
      <c r="C344" s="14">
        <v>43054.606215277781</v>
      </c>
      <c r="D344" t="s">
        <v>1391</v>
      </c>
      <c r="E344" t="s">
        <v>5574</v>
      </c>
    </row>
    <row r="345" spans="1:5">
      <c r="A345">
        <v>2016</v>
      </c>
      <c r="B345" t="s">
        <v>300</v>
      </c>
      <c r="C345" s="14">
        <v>43054.606215277781</v>
      </c>
      <c r="D345" t="s">
        <v>1391</v>
      </c>
      <c r="E345" t="s">
        <v>5567</v>
      </c>
    </row>
    <row r="346" spans="1:5">
      <c r="A346">
        <v>2016</v>
      </c>
      <c r="B346" t="s">
        <v>349</v>
      </c>
      <c r="C346" s="14">
        <v>43054.606215277781</v>
      </c>
      <c r="D346" t="s">
        <v>1391</v>
      </c>
      <c r="E346" t="s">
        <v>5562</v>
      </c>
    </row>
    <row r="347" spans="1:5">
      <c r="A347">
        <v>2016</v>
      </c>
      <c r="B347" t="s">
        <v>349</v>
      </c>
      <c r="C347" s="14">
        <v>43054.606215277781</v>
      </c>
      <c r="D347" t="s">
        <v>1391</v>
      </c>
      <c r="E347" t="s">
        <v>1299</v>
      </c>
    </row>
    <row r="348" spans="1:5">
      <c r="A348">
        <v>2016</v>
      </c>
      <c r="B348" t="s">
        <v>349</v>
      </c>
      <c r="C348" s="14">
        <v>43054.606215277781</v>
      </c>
      <c r="D348" t="s">
        <v>1391</v>
      </c>
      <c r="E348" t="s">
        <v>1220</v>
      </c>
    </row>
    <row r="349" spans="1:5">
      <c r="A349">
        <v>2016</v>
      </c>
      <c r="B349" t="s">
        <v>349</v>
      </c>
      <c r="C349" s="14">
        <v>43054.606215277781</v>
      </c>
      <c r="D349" t="s">
        <v>1391</v>
      </c>
      <c r="E349" t="s">
        <v>1220</v>
      </c>
    </row>
    <row r="350" spans="1:5">
      <c r="A350">
        <v>2016</v>
      </c>
      <c r="B350" t="s">
        <v>349</v>
      </c>
      <c r="C350" s="14">
        <v>43054.606215277781</v>
      </c>
      <c r="D350" t="s">
        <v>1391</v>
      </c>
      <c r="E350" t="s">
        <v>5557</v>
      </c>
    </row>
    <row r="351" spans="1:5">
      <c r="A351">
        <v>2016</v>
      </c>
      <c r="B351" t="s">
        <v>349</v>
      </c>
      <c r="C351" s="14">
        <v>43054.606215277781</v>
      </c>
      <c r="D351" t="s">
        <v>1391</v>
      </c>
      <c r="E351" t="s">
        <v>5545</v>
      </c>
    </row>
    <row r="352" spans="1:5">
      <c r="A352">
        <v>2016</v>
      </c>
      <c r="B352" t="s">
        <v>223</v>
      </c>
      <c r="C352" s="14">
        <v>43054.606215277781</v>
      </c>
      <c r="D352" t="s">
        <v>1391</v>
      </c>
      <c r="E352" t="s">
        <v>1412</v>
      </c>
    </row>
    <row r="353" spans="1:5">
      <c r="A353">
        <v>2016</v>
      </c>
      <c r="B353" t="s">
        <v>223</v>
      </c>
      <c r="C353" s="14">
        <v>43054.606215277781</v>
      </c>
      <c r="D353" t="s">
        <v>1391</v>
      </c>
      <c r="E353" t="s">
        <v>1299</v>
      </c>
    </row>
    <row r="354" spans="1:5">
      <c r="A354">
        <v>2016</v>
      </c>
      <c r="B354" t="s">
        <v>223</v>
      </c>
      <c r="C354" s="14">
        <v>43054.606215277781</v>
      </c>
      <c r="D354" t="s">
        <v>1391</v>
      </c>
      <c r="E354" t="s">
        <v>1233</v>
      </c>
    </row>
    <row r="355" spans="1:5">
      <c r="A355">
        <v>2016</v>
      </c>
      <c r="B355" t="s">
        <v>223</v>
      </c>
      <c r="C355" s="14">
        <v>43054.606215277781</v>
      </c>
      <c r="D355" t="s">
        <v>1391</v>
      </c>
      <c r="E355" t="s">
        <v>1206</v>
      </c>
    </row>
    <row r="356" spans="1:5">
      <c r="A356">
        <v>2016</v>
      </c>
      <c r="B356" t="s">
        <v>223</v>
      </c>
      <c r="C356" s="14">
        <v>43054.606215277781</v>
      </c>
      <c r="D356" t="s">
        <v>1391</v>
      </c>
      <c r="E356" t="s">
        <v>1255</v>
      </c>
    </row>
    <row r="357" spans="1:5">
      <c r="A357">
        <v>2016</v>
      </c>
      <c r="B357" t="s">
        <v>336</v>
      </c>
      <c r="C357" s="14">
        <v>43054.606215277781</v>
      </c>
      <c r="D357" t="s">
        <v>1391</v>
      </c>
      <c r="E357" t="s">
        <v>1433</v>
      </c>
    </row>
    <row r="358" spans="1:5">
      <c r="A358">
        <v>2016</v>
      </c>
      <c r="B358" t="s">
        <v>336</v>
      </c>
      <c r="C358" s="14">
        <v>43054.606215277781</v>
      </c>
      <c r="D358" t="s">
        <v>1391</v>
      </c>
      <c r="E358" t="s">
        <v>1299</v>
      </c>
    </row>
    <row r="359" spans="1:5">
      <c r="A359">
        <v>2016</v>
      </c>
      <c r="B359" t="s">
        <v>336</v>
      </c>
      <c r="C359" s="14">
        <v>43054.606215277781</v>
      </c>
      <c r="D359" t="s">
        <v>1391</v>
      </c>
      <c r="E359" t="s">
        <v>1434</v>
      </c>
    </row>
    <row r="360" spans="1:5">
      <c r="A360">
        <v>2016</v>
      </c>
      <c r="B360" t="s">
        <v>336</v>
      </c>
      <c r="C360" s="14">
        <v>43054.606215277781</v>
      </c>
      <c r="D360" t="s">
        <v>1391</v>
      </c>
      <c r="E360" t="s">
        <v>1435</v>
      </c>
    </row>
    <row r="361" spans="1:5">
      <c r="A361">
        <v>2016</v>
      </c>
      <c r="B361" t="s">
        <v>336</v>
      </c>
      <c r="C361" s="14">
        <v>43054.606215277781</v>
      </c>
      <c r="D361" t="s">
        <v>1391</v>
      </c>
      <c r="E361" t="s">
        <v>1436</v>
      </c>
    </row>
    <row r="362" spans="1:5">
      <c r="A362">
        <v>2013</v>
      </c>
      <c r="B362" t="s">
        <v>199</v>
      </c>
      <c r="C362" s="14">
        <v>43054.606215277781</v>
      </c>
      <c r="D362" t="s">
        <v>1391</v>
      </c>
      <c r="E362" t="s">
        <v>1402</v>
      </c>
    </row>
    <row r="363" spans="1:5">
      <c r="A363">
        <v>2014</v>
      </c>
      <c r="B363" t="s">
        <v>199</v>
      </c>
      <c r="C363" s="14">
        <v>43054.606215277781</v>
      </c>
      <c r="D363" t="s">
        <v>1391</v>
      </c>
      <c r="E363" t="s">
        <v>1402</v>
      </c>
    </row>
    <row r="364" spans="1:5">
      <c r="A364">
        <v>2014</v>
      </c>
      <c r="B364" t="s">
        <v>199</v>
      </c>
      <c r="C364" s="14">
        <v>43054.606215277781</v>
      </c>
      <c r="D364" t="s">
        <v>1391</v>
      </c>
      <c r="E364" t="s">
        <v>1307</v>
      </c>
    </row>
    <row r="365" spans="1:5">
      <c r="A365">
        <v>2014</v>
      </c>
      <c r="B365" t="s">
        <v>199</v>
      </c>
      <c r="C365" s="14">
        <v>43054.606215277781</v>
      </c>
      <c r="D365" t="s">
        <v>1391</v>
      </c>
      <c r="E365" t="s">
        <v>1230</v>
      </c>
    </row>
    <row r="366" spans="1:5">
      <c r="A366">
        <v>2014</v>
      </c>
      <c r="B366" t="s">
        <v>199</v>
      </c>
      <c r="C366" s="14">
        <v>43054.606215277781</v>
      </c>
      <c r="D366" t="s">
        <v>1391</v>
      </c>
      <c r="E366" t="s">
        <v>1202</v>
      </c>
    </row>
    <row r="367" spans="1:5">
      <c r="A367">
        <v>2014</v>
      </c>
      <c r="B367" t="s">
        <v>199</v>
      </c>
      <c r="C367" s="14">
        <v>43054.606215277781</v>
      </c>
      <c r="D367" t="s">
        <v>1391</v>
      </c>
      <c r="E367" t="s">
        <v>1252</v>
      </c>
    </row>
    <row r="368" spans="1:5">
      <c r="A368">
        <v>2014</v>
      </c>
      <c r="B368" t="s">
        <v>199</v>
      </c>
      <c r="C368" s="14">
        <v>43054.606215277781</v>
      </c>
      <c r="D368" t="s">
        <v>1391</v>
      </c>
      <c r="E368" t="s">
        <v>1402</v>
      </c>
    </row>
    <row r="369" spans="1:5">
      <c r="A369">
        <v>2014</v>
      </c>
      <c r="B369" t="s">
        <v>199</v>
      </c>
      <c r="C369" s="14">
        <v>43054.606215277781</v>
      </c>
      <c r="D369" t="s">
        <v>1391</v>
      </c>
      <c r="E369" t="s">
        <v>1307</v>
      </c>
    </row>
    <row r="370" spans="1:5">
      <c r="A370">
        <v>2014</v>
      </c>
      <c r="B370" t="s">
        <v>199</v>
      </c>
      <c r="C370" s="14">
        <v>43054.606215277781</v>
      </c>
      <c r="D370" t="s">
        <v>1391</v>
      </c>
      <c r="E370" t="s">
        <v>1230</v>
      </c>
    </row>
    <row r="371" spans="1:5">
      <c r="A371">
        <v>2014</v>
      </c>
      <c r="B371" t="s">
        <v>199</v>
      </c>
      <c r="C371" s="14">
        <v>43054.606215277781</v>
      </c>
      <c r="D371" t="s">
        <v>1391</v>
      </c>
      <c r="E371" t="s">
        <v>1202</v>
      </c>
    </row>
    <row r="372" spans="1:5">
      <c r="A372">
        <v>2014</v>
      </c>
      <c r="B372" t="s">
        <v>199</v>
      </c>
      <c r="C372" s="14">
        <v>43054.606215277781</v>
      </c>
      <c r="D372" t="s">
        <v>1391</v>
      </c>
      <c r="E372" t="s">
        <v>1252</v>
      </c>
    </row>
    <row r="373" spans="1:5">
      <c r="A373">
        <v>2015</v>
      </c>
      <c r="B373" t="s">
        <v>199</v>
      </c>
      <c r="C373" s="14">
        <v>43054.606215277781</v>
      </c>
      <c r="D373" t="s">
        <v>1391</v>
      </c>
      <c r="E373" t="s">
        <v>1402</v>
      </c>
    </row>
    <row r="374" spans="1:5">
      <c r="A374">
        <v>2015</v>
      </c>
      <c r="B374" t="s">
        <v>199</v>
      </c>
      <c r="C374" s="14">
        <v>43054.606215277781</v>
      </c>
      <c r="D374" t="s">
        <v>1391</v>
      </c>
      <c r="E374" t="s">
        <v>1307</v>
      </c>
    </row>
    <row r="375" spans="1:5">
      <c r="A375">
        <v>2015</v>
      </c>
      <c r="B375" t="s">
        <v>199</v>
      </c>
      <c r="C375" s="14">
        <v>43054.606215277781</v>
      </c>
      <c r="D375" t="s">
        <v>1391</v>
      </c>
      <c r="E375" t="s">
        <v>1230</v>
      </c>
    </row>
    <row r="376" spans="1:5">
      <c r="A376">
        <v>2015</v>
      </c>
      <c r="B376" t="s">
        <v>199</v>
      </c>
      <c r="C376" s="14">
        <v>43054.606215277781</v>
      </c>
      <c r="D376" t="s">
        <v>1391</v>
      </c>
      <c r="E376" t="s">
        <v>1202</v>
      </c>
    </row>
    <row r="377" spans="1:5">
      <c r="A377">
        <v>2015</v>
      </c>
      <c r="B377" t="s">
        <v>199</v>
      </c>
      <c r="C377" s="14">
        <v>43054.606215277781</v>
      </c>
      <c r="D377" t="s">
        <v>1391</v>
      </c>
      <c r="E377" t="s">
        <v>1252</v>
      </c>
    </row>
    <row r="378" spans="1:5">
      <c r="A378">
        <v>2014</v>
      </c>
      <c r="B378" t="s">
        <v>280</v>
      </c>
      <c r="C378" s="14">
        <v>43054.606215277781</v>
      </c>
      <c r="D378" t="s">
        <v>1391</v>
      </c>
      <c r="E378" t="s">
        <v>1286</v>
      </c>
    </row>
    <row r="379" spans="1:5">
      <c r="A379">
        <v>2014</v>
      </c>
      <c r="B379" t="s">
        <v>280</v>
      </c>
      <c r="C379" s="14">
        <v>43054.606215277781</v>
      </c>
      <c r="D379" t="s">
        <v>1391</v>
      </c>
      <c r="E379" t="s">
        <v>1315</v>
      </c>
    </row>
    <row r="380" spans="1:5">
      <c r="A380">
        <v>2014</v>
      </c>
      <c r="B380" t="s">
        <v>280</v>
      </c>
      <c r="C380" s="14">
        <v>43054.606215277781</v>
      </c>
      <c r="D380" t="s">
        <v>1391</v>
      </c>
      <c r="E380" t="s">
        <v>1211</v>
      </c>
    </row>
    <row r="381" spans="1:5">
      <c r="A381">
        <v>2014</v>
      </c>
      <c r="B381" t="s">
        <v>280</v>
      </c>
      <c r="C381" s="14">
        <v>43054.606215277781</v>
      </c>
      <c r="D381" t="s">
        <v>1391</v>
      </c>
      <c r="E381" t="s">
        <v>1211</v>
      </c>
    </row>
    <row r="382" spans="1:5">
      <c r="A382">
        <v>2014</v>
      </c>
      <c r="B382" t="s">
        <v>280</v>
      </c>
      <c r="C382" s="14">
        <v>43054.606215277781</v>
      </c>
      <c r="D382" t="s">
        <v>1391</v>
      </c>
      <c r="E382" t="s">
        <v>1260</v>
      </c>
    </row>
    <row r="383" spans="1:5">
      <c r="A383">
        <v>2015</v>
      </c>
      <c r="B383" t="s">
        <v>280</v>
      </c>
      <c r="C383" s="14">
        <v>43054.606215277781</v>
      </c>
      <c r="D383" t="s">
        <v>1391</v>
      </c>
      <c r="E383" t="s">
        <v>1286</v>
      </c>
    </row>
    <row r="384" spans="1:5">
      <c r="A384">
        <v>2015</v>
      </c>
      <c r="B384" t="s">
        <v>280</v>
      </c>
      <c r="C384" s="14">
        <v>43054.606215277781</v>
      </c>
      <c r="D384" t="s">
        <v>1391</v>
      </c>
      <c r="E384" t="s">
        <v>1315</v>
      </c>
    </row>
    <row r="385" spans="1:5">
      <c r="A385">
        <v>2015</v>
      </c>
      <c r="B385" t="s">
        <v>280</v>
      </c>
      <c r="C385" s="14">
        <v>43054.606215277781</v>
      </c>
      <c r="D385" t="s">
        <v>1391</v>
      </c>
      <c r="E385" t="s">
        <v>1211</v>
      </c>
    </row>
    <row r="386" spans="1:5">
      <c r="A386">
        <v>2015</v>
      </c>
      <c r="B386" t="s">
        <v>280</v>
      </c>
      <c r="C386" s="14">
        <v>43054.606215277781</v>
      </c>
      <c r="D386" t="s">
        <v>1391</v>
      </c>
      <c r="E386" t="s">
        <v>1211</v>
      </c>
    </row>
    <row r="387" spans="1:5">
      <c r="A387">
        <v>2015</v>
      </c>
      <c r="B387" t="s">
        <v>280</v>
      </c>
      <c r="C387" s="14">
        <v>43054.606215277781</v>
      </c>
      <c r="D387" t="s">
        <v>1391</v>
      </c>
      <c r="E387" t="s">
        <v>1260</v>
      </c>
    </row>
    <row r="388" spans="1:5">
      <c r="A388">
        <v>2014</v>
      </c>
      <c r="B388" t="s">
        <v>180</v>
      </c>
      <c r="C388" s="14">
        <v>43054.606215277781</v>
      </c>
      <c r="D388" t="s">
        <v>1391</v>
      </c>
      <c r="E388" t="s">
        <v>1353</v>
      </c>
    </row>
    <row r="389" spans="1:5">
      <c r="A389">
        <v>2014</v>
      </c>
      <c r="B389" t="s">
        <v>180</v>
      </c>
      <c r="C389" s="14">
        <v>43054.606215277781</v>
      </c>
      <c r="D389" t="s">
        <v>1391</v>
      </c>
      <c r="E389" t="s">
        <v>1361</v>
      </c>
    </row>
    <row r="390" spans="1:5">
      <c r="A390">
        <v>2014</v>
      </c>
      <c r="B390" t="s">
        <v>180</v>
      </c>
      <c r="C390" s="14">
        <v>43054.606215277781</v>
      </c>
      <c r="D390" t="s">
        <v>1391</v>
      </c>
      <c r="E390" t="s">
        <v>1341</v>
      </c>
    </row>
    <row r="391" spans="1:5">
      <c r="A391">
        <v>2014</v>
      </c>
      <c r="B391" t="s">
        <v>180</v>
      </c>
      <c r="C391" s="14">
        <v>43054.606215277781</v>
      </c>
      <c r="D391" t="s">
        <v>1391</v>
      </c>
      <c r="E391" t="s">
        <v>1335</v>
      </c>
    </row>
    <row r="392" spans="1:5">
      <c r="A392">
        <v>2014</v>
      </c>
      <c r="B392" t="s">
        <v>180</v>
      </c>
      <c r="C392" s="14">
        <v>43054.606215277781</v>
      </c>
      <c r="D392" t="s">
        <v>1391</v>
      </c>
      <c r="E392" t="s">
        <v>1346</v>
      </c>
    </row>
    <row r="393" spans="1:5">
      <c r="A393">
        <v>2014</v>
      </c>
      <c r="B393" t="s">
        <v>180</v>
      </c>
      <c r="C393" s="14">
        <v>43054.606215277781</v>
      </c>
      <c r="D393" t="s">
        <v>1391</v>
      </c>
      <c r="E393" t="s">
        <v>1325</v>
      </c>
    </row>
    <row r="394" spans="1:5">
      <c r="A394">
        <v>2013</v>
      </c>
      <c r="B394" t="s">
        <v>180</v>
      </c>
      <c r="C394" s="14">
        <v>43054.606215277781</v>
      </c>
      <c r="D394" t="s">
        <v>1391</v>
      </c>
      <c r="E394" t="s">
        <v>1277</v>
      </c>
    </row>
    <row r="395" spans="1:5">
      <c r="A395">
        <v>2013</v>
      </c>
      <c r="B395" t="s">
        <v>180</v>
      </c>
      <c r="C395" s="14">
        <v>43054.606215277781</v>
      </c>
      <c r="D395" t="s">
        <v>1391</v>
      </c>
      <c r="E395" t="s">
        <v>1305</v>
      </c>
    </row>
    <row r="396" spans="1:5">
      <c r="A396">
        <v>2013</v>
      </c>
      <c r="B396" t="s">
        <v>180</v>
      </c>
      <c r="C396" s="14">
        <v>43054.606215277781</v>
      </c>
      <c r="D396" t="s">
        <v>1391</v>
      </c>
      <c r="E396" t="s">
        <v>1228</v>
      </c>
    </row>
    <row r="397" spans="1:5">
      <c r="A397">
        <v>2013</v>
      </c>
      <c r="B397" t="s">
        <v>180</v>
      </c>
      <c r="C397" s="14">
        <v>43054.606215277781</v>
      </c>
      <c r="D397" t="s">
        <v>1391</v>
      </c>
      <c r="E397" t="s">
        <v>1200</v>
      </c>
    </row>
    <row r="398" spans="1:5">
      <c r="A398">
        <v>2013</v>
      </c>
      <c r="B398" t="s">
        <v>180</v>
      </c>
      <c r="C398" s="14">
        <v>43054.606215277781</v>
      </c>
      <c r="D398" t="s">
        <v>1391</v>
      </c>
      <c r="E398" t="s">
        <v>1250</v>
      </c>
    </row>
    <row r="399" spans="1:5">
      <c r="A399">
        <v>2014</v>
      </c>
      <c r="B399" t="s">
        <v>180</v>
      </c>
      <c r="C399" s="14">
        <v>43054.606215277781</v>
      </c>
      <c r="D399" t="s">
        <v>1391</v>
      </c>
      <c r="E399" t="s">
        <v>1353</v>
      </c>
    </row>
    <row r="400" spans="1:5">
      <c r="A400">
        <v>2014</v>
      </c>
      <c r="B400" t="s">
        <v>180</v>
      </c>
      <c r="C400" s="14">
        <v>43054.606215277781</v>
      </c>
      <c r="D400" t="s">
        <v>1391</v>
      </c>
      <c r="E400" t="s">
        <v>1361</v>
      </c>
    </row>
    <row r="401" spans="1:5">
      <c r="A401">
        <v>2014</v>
      </c>
      <c r="B401" t="s">
        <v>180</v>
      </c>
      <c r="C401" s="14">
        <v>43054.606215277781</v>
      </c>
      <c r="D401" t="s">
        <v>1391</v>
      </c>
      <c r="E401" t="s">
        <v>1341</v>
      </c>
    </row>
    <row r="402" spans="1:5">
      <c r="A402">
        <v>2014</v>
      </c>
      <c r="B402" t="s">
        <v>180</v>
      </c>
      <c r="C402" s="14">
        <v>43054.606215277781</v>
      </c>
      <c r="D402" t="s">
        <v>1391</v>
      </c>
      <c r="E402" t="s">
        <v>1335</v>
      </c>
    </row>
    <row r="403" spans="1:5">
      <c r="A403">
        <v>2014</v>
      </c>
      <c r="B403" t="s">
        <v>180</v>
      </c>
      <c r="C403" s="14">
        <v>43054.606215277781</v>
      </c>
      <c r="D403" t="s">
        <v>1391</v>
      </c>
      <c r="E403" t="s">
        <v>1346</v>
      </c>
    </row>
    <row r="404" spans="1:5">
      <c r="A404">
        <v>2014</v>
      </c>
      <c r="B404" t="s">
        <v>180</v>
      </c>
      <c r="C404" s="14">
        <v>43054.606215277781</v>
      </c>
      <c r="D404" t="s">
        <v>1391</v>
      </c>
      <c r="E404" t="s">
        <v>1325</v>
      </c>
    </row>
    <row r="405" spans="1:5">
      <c r="A405">
        <v>2013</v>
      </c>
      <c r="B405" t="s">
        <v>180</v>
      </c>
      <c r="C405" s="14">
        <v>43054.606215277781</v>
      </c>
      <c r="D405" t="s">
        <v>1391</v>
      </c>
      <c r="E405" t="s">
        <v>1277</v>
      </c>
    </row>
    <row r="406" spans="1:5">
      <c r="A406">
        <v>2013</v>
      </c>
      <c r="B406" t="s">
        <v>180</v>
      </c>
      <c r="C406" s="14">
        <v>43054.606215277781</v>
      </c>
      <c r="D406" t="s">
        <v>1391</v>
      </c>
      <c r="E406" t="s">
        <v>1305</v>
      </c>
    </row>
    <row r="407" spans="1:5">
      <c r="A407">
        <v>2013</v>
      </c>
      <c r="B407" t="s">
        <v>180</v>
      </c>
      <c r="C407" s="14">
        <v>43054.606215277781</v>
      </c>
      <c r="D407" t="s">
        <v>1391</v>
      </c>
      <c r="E407" t="s">
        <v>1228</v>
      </c>
    </row>
    <row r="408" spans="1:5">
      <c r="A408">
        <v>2013</v>
      </c>
      <c r="B408" t="s">
        <v>180</v>
      </c>
      <c r="C408" s="14">
        <v>43054.606215277781</v>
      </c>
      <c r="D408" t="s">
        <v>1391</v>
      </c>
      <c r="E408" t="s">
        <v>1200</v>
      </c>
    </row>
    <row r="409" spans="1:5">
      <c r="A409">
        <v>2013</v>
      </c>
      <c r="B409" t="s">
        <v>180</v>
      </c>
      <c r="C409" s="14">
        <v>43054.606215277781</v>
      </c>
      <c r="D409" t="s">
        <v>1391</v>
      </c>
      <c r="E409" t="s">
        <v>1250</v>
      </c>
    </row>
    <row r="410" spans="1:5">
      <c r="A410">
        <v>2014</v>
      </c>
      <c r="B410" t="s">
        <v>180</v>
      </c>
      <c r="C410" s="14">
        <v>43054.606215277781</v>
      </c>
      <c r="D410" t="s">
        <v>1391</v>
      </c>
      <c r="E410" t="s">
        <v>1353</v>
      </c>
    </row>
    <row r="411" spans="1:5">
      <c r="A411">
        <v>2014</v>
      </c>
      <c r="B411" t="s">
        <v>180</v>
      </c>
      <c r="C411" s="14">
        <v>43054.606215277781</v>
      </c>
      <c r="D411" t="s">
        <v>1391</v>
      </c>
      <c r="E411" t="s">
        <v>1361</v>
      </c>
    </row>
    <row r="412" spans="1:5">
      <c r="A412">
        <v>2014</v>
      </c>
      <c r="B412" t="s">
        <v>180</v>
      </c>
      <c r="C412" s="14">
        <v>43054.606215277781</v>
      </c>
      <c r="D412" t="s">
        <v>1391</v>
      </c>
      <c r="E412" t="s">
        <v>1341</v>
      </c>
    </row>
    <row r="413" spans="1:5">
      <c r="A413">
        <v>2014</v>
      </c>
      <c r="B413" t="s">
        <v>180</v>
      </c>
      <c r="C413" s="14">
        <v>43054.606215277781</v>
      </c>
      <c r="D413" t="s">
        <v>1391</v>
      </c>
      <c r="E413" t="s">
        <v>1335</v>
      </c>
    </row>
    <row r="414" spans="1:5">
      <c r="A414">
        <v>2014</v>
      </c>
      <c r="B414" t="s">
        <v>180</v>
      </c>
      <c r="C414" s="14">
        <v>43054.606215277781</v>
      </c>
      <c r="D414" t="s">
        <v>1391</v>
      </c>
      <c r="E414" t="s">
        <v>1346</v>
      </c>
    </row>
    <row r="415" spans="1:5">
      <c r="A415">
        <v>2014</v>
      </c>
      <c r="B415" t="s">
        <v>180</v>
      </c>
      <c r="C415" s="14">
        <v>43054.606215277781</v>
      </c>
      <c r="D415" t="s">
        <v>1391</v>
      </c>
      <c r="E415" t="s">
        <v>1325</v>
      </c>
    </row>
    <row r="416" spans="1:5">
      <c r="A416">
        <v>2015</v>
      </c>
      <c r="B416" t="s">
        <v>180</v>
      </c>
      <c r="C416" s="14">
        <v>43054.606215277781</v>
      </c>
      <c r="D416" t="s">
        <v>1391</v>
      </c>
      <c r="E416" t="s">
        <v>1353</v>
      </c>
    </row>
    <row r="417" spans="1:5">
      <c r="A417">
        <v>2015</v>
      </c>
      <c r="B417" t="s">
        <v>180</v>
      </c>
      <c r="C417" s="14">
        <v>43054.606215277781</v>
      </c>
      <c r="D417" t="s">
        <v>1391</v>
      </c>
      <c r="E417" t="s">
        <v>1361</v>
      </c>
    </row>
    <row r="418" spans="1:5">
      <c r="A418">
        <v>2015</v>
      </c>
      <c r="B418" t="s">
        <v>180</v>
      </c>
      <c r="C418" s="14">
        <v>43054.606215277781</v>
      </c>
      <c r="D418" t="s">
        <v>1391</v>
      </c>
      <c r="E418" t="s">
        <v>1341</v>
      </c>
    </row>
    <row r="419" spans="1:5">
      <c r="A419">
        <v>2015</v>
      </c>
      <c r="B419" t="s">
        <v>180</v>
      </c>
      <c r="C419" s="14">
        <v>43054.606215277781</v>
      </c>
      <c r="D419" t="s">
        <v>1391</v>
      </c>
      <c r="E419" t="s">
        <v>1335</v>
      </c>
    </row>
    <row r="420" spans="1:5">
      <c r="A420">
        <v>2015</v>
      </c>
      <c r="B420" t="s">
        <v>180</v>
      </c>
      <c r="C420" s="14">
        <v>43054.606215277781</v>
      </c>
      <c r="D420" t="s">
        <v>1391</v>
      </c>
      <c r="E420" t="s">
        <v>1346</v>
      </c>
    </row>
    <row r="421" spans="1:5">
      <c r="A421">
        <v>2015</v>
      </c>
      <c r="B421" t="s">
        <v>180</v>
      </c>
      <c r="C421" s="14">
        <v>43054.606215277781</v>
      </c>
      <c r="D421" t="s">
        <v>1391</v>
      </c>
      <c r="E421" t="s">
        <v>1325</v>
      </c>
    </row>
    <row r="422" spans="1:5">
      <c r="A422">
        <v>2013</v>
      </c>
      <c r="B422" t="s">
        <v>172</v>
      </c>
      <c r="C422" s="14">
        <v>43054.606215277781</v>
      </c>
      <c r="D422" t="s">
        <v>1391</v>
      </c>
      <c r="E422" t="s">
        <v>1396</v>
      </c>
    </row>
    <row r="423" spans="1:5">
      <c r="A423">
        <v>2014</v>
      </c>
      <c r="B423" t="s">
        <v>172</v>
      </c>
      <c r="C423" s="14">
        <v>43054.606215277781</v>
      </c>
      <c r="D423" t="s">
        <v>1391</v>
      </c>
      <c r="E423" t="s">
        <v>1408</v>
      </c>
    </row>
    <row r="424" spans="1:5">
      <c r="A424">
        <v>2014</v>
      </c>
      <c r="B424" t="s">
        <v>172</v>
      </c>
      <c r="C424" s="14">
        <v>43054.606215277781</v>
      </c>
      <c r="D424" t="s">
        <v>1391</v>
      </c>
      <c r="E424" t="s">
        <v>1304</v>
      </c>
    </row>
    <row r="425" spans="1:5">
      <c r="A425">
        <v>2014</v>
      </c>
      <c r="B425" t="s">
        <v>172</v>
      </c>
      <c r="C425" s="14">
        <v>43054.606215277781</v>
      </c>
      <c r="D425" t="s">
        <v>1391</v>
      </c>
      <c r="E425" t="s">
        <v>1340</v>
      </c>
    </row>
    <row r="426" spans="1:5">
      <c r="A426">
        <v>2014</v>
      </c>
      <c r="B426" t="s">
        <v>172</v>
      </c>
      <c r="C426" s="14">
        <v>43054.606215277781</v>
      </c>
      <c r="D426" t="s">
        <v>1391</v>
      </c>
      <c r="E426" t="s">
        <v>1334</v>
      </c>
    </row>
    <row r="427" spans="1:5">
      <c r="A427">
        <v>2014</v>
      </c>
      <c r="B427" t="s">
        <v>172</v>
      </c>
      <c r="C427" s="14">
        <v>43054.606215277781</v>
      </c>
      <c r="D427" t="s">
        <v>1391</v>
      </c>
      <c r="E427" t="s">
        <v>1249</v>
      </c>
    </row>
    <row r="428" spans="1:5">
      <c r="A428">
        <v>2013</v>
      </c>
      <c r="B428" t="s">
        <v>172</v>
      </c>
      <c r="C428" s="14">
        <v>43054.606215277781</v>
      </c>
      <c r="D428" t="s">
        <v>1391</v>
      </c>
      <c r="E428" t="s">
        <v>1396</v>
      </c>
    </row>
    <row r="429" spans="1:5">
      <c r="A429">
        <v>2013</v>
      </c>
      <c r="B429" t="s">
        <v>172</v>
      </c>
      <c r="C429" s="14">
        <v>43054.606215277781</v>
      </c>
      <c r="D429" t="s">
        <v>1391</v>
      </c>
      <c r="E429" t="s">
        <v>1397</v>
      </c>
    </row>
    <row r="430" spans="1:5">
      <c r="A430">
        <v>2013</v>
      </c>
      <c r="B430" t="s">
        <v>172</v>
      </c>
      <c r="C430" s="14">
        <v>43054.606215277781</v>
      </c>
      <c r="D430" t="s">
        <v>1391</v>
      </c>
      <c r="E430" t="s">
        <v>1227</v>
      </c>
    </row>
    <row r="431" spans="1:5">
      <c r="A431">
        <v>2013</v>
      </c>
      <c r="B431" t="s">
        <v>172</v>
      </c>
      <c r="C431" s="14">
        <v>43054.606215277781</v>
      </c>
      <c r="D431" t="s">
        <v>1391</v>
      </c>
      <c r="E431" t="s">
        <v>1199</v>
      </c>
    </row>
    <row r="432" spans="1:5">
      <c r="A432">
        <v>2013</v>
      </c>
      <c r="B432" t="s">
        <v>172</v>
      </c>
      <c r="C432" s="14">
        <v>43054.606215277781</v>
      </c>
      <c r="D432" t="s">
        <v>1391</v>
      </c>
      <c r="E432" t="s">
        <v>1249</v>
      </c>
    </row>
    <row r="433" spans="1:5">
      <c r="A433">
        <v>2013</v>
      </c>
      <c r="B433" t="s">
        <v>172</v>
      </c>
      <c r="C433" s="14">
        <v>43054.606215277781</v>
      </c>
      <c r="D433" t="s">
        <v>1391</v>
      </c>
      <c r="E433" t="s">
        <v>1396</v>
      </c>
    </row>
    <row r="434" spans="1:5">
      <c r="A434">
        <v>2013</v>
      </c>
      <c r="B434" t="s">
        <v>172</v>
      </c>
      <c r="C434" s="14">
        <v>43054.606215277781</v>
      </c>
      <c r="D434" t="s">
        <v>1391</v>
      </c>
      <c r="E434" t="s">
        <v>1304</v>
      </c>
    </row>
    <row r="435" spans="1:5">
      <c r="A435">
        <v>2013</v>
      </c>
      <c r="B435" t="s">
        <v>172</v>
      </c>
      <c r="C435" s="14">
        <v>43054.606215277781</v>
      </c>
      <c r="D435" t="s">
        <v>1391</v>
      </c>
      <c r="E435" t="s">
        <v>1227</v>
      </c>
    </row>
    <row r="436" spans="1:5">
      <c r="A436">
        <v>2013</v>
      </c>
      <c r="B436" t="s">
        <v>172</v>
      </c>
      <c r="C436" s="14">
        <v>43054.606215277781</v>
      </c>
      <c r="D436" t="s">
        <v>1391</v>
      </c>
      <c r="E436" t="s">
        <v>1199</v>
      </c>
    </row>
    <row r="437" spans="1:5">
      <c r="A437">
        <v>2013</v>
      </c>
      <c r="B437" t="s">
        <v>172</v>
      </c>
      <c r="C437" s="14">
        <v>43054.606215277781</v>
      </c>
      <c r="D437" t="s">
        <v>1391</v>
      </c>
      <c r="E437" t="s">
        <v>1249</v>
      </c>
    </row>
    <row r="438" spans="1:5">
      <c r="A438">
        <v>2015</v>
      </c>
      <c r="B438" t="s">
        <v>172</v>
      </c>
      <c r="C438" s="14">
        <v>43054.606215277781</v>
      </c>
      <c r="D438" t="s">
        <v>1391</v>
      </c>
      <c r="E438" t="s">
        <v>1408</v>
      </c>
    </row>
    <row r="439" spans="1:5">
      <c r="A439">
        <v>2015</v>
      </c>
      <c r="B439" t="s">
        <v>172</v>
      </c>
      <c r="C439" s="14">
        <v>43054.606215277781</v>
      </c>
      <c r="D439" t="s">
        <v>1391</v>
      </c>
      <c r="E439" t="s">
        <v>1304</v>
      </c>
    </row>
    <row r="440" spans="1:5">
      <c r="A440">
        <v>2015</v>
      </c>
      <c r="B440" t="s">
        <v>172</v>
      </c>
      <c r="C440" s="14">
        <v>43054.606215277781</v>
      </c>
      <c r="D440" t="s">
        <v>1391</v>
      </c>
      <c r="E440" t="s">
        <v>1340</v>
      </c>
    </row>
    <row r="441" spans="1:5">
      <c r="A441">
        <v>2015</v>
      </c>
      <c r="B441" t="s">
        <v>172</v>
      </c>
      <c r="C441" s="14">
        <v>43054.606215277781</v>
      </c>
      <c r="D441" t="s">
        <v>1391</v>
      </c>
      <c r="E441" t="s">
        <v>1334</v>
      </c>
    </row>
    <row r="442" spans="1:5">
      <c r="A442">
        <v>2015</v>
      </c>
      <c r="B442" t="s">
        <v>172</v>
      </c>
      <c r="C442" s="14">
        <v>43054.606215277781</v>
      </c>
      <c r="D442" t="s">
        <v>1391</v>
      </c>
      <c r="E442" t="s">
        <v>1249</v>
      </c>
    </row>
    <row r="443" spans="1:5">
      <c r="A443">
        <v>2014</v>
      </c>
      <c r="B443" t="s">
        <v>117</v>
      </c>
      <c r="C443" s="14">
        <v>43054.606215277781</v>
      </c>
      <c r="D443" t="s">
        <v>1391</v>
      </c>
      <c r="E443" t="s">
        <v>1350</v>
      </c>
    </row>
    <row r="444" spans="1:5">
      <c r="A444">
        <v>2014</v>
      </c>
      <c r="B444" t="s">
        <v>117</v>
      </c>
      <c r="C444" s="14">
        <v>43054.606215277781</v>
      </c>
      <c r="D444" t="s">
        <v>1391</v>
      </c>
      <c r="E444" t="s">
        <v>1299</v>
      </c>
    </row>
    <row r="445" spans="1:5">
      <c r="A445">
        <v>2014</v>
      </c>
      <c r="B445" t="s">
        <v>117</v>
      </c>
      <c r="C445" s="14">
        <v>43054.606215277781</v>
      </c>
      <c r="D445" t="s">
        <v>1391</v>
      </c>
      <c r="E445" t="s">
        <v>1332</v>
      </c>
    </row>
    <row r="446" spans="1:5">
      <c r="A446">
        <v>2014</v>
      </c>
      <c r="B446" t="s">
        <v>117</v>
      </c>
      <c r="C446" s="14">
        <v>43054.606215277781</v>
      </c>
      <c r="D446" t="s">
        <v>1391</v>
      </c>
      <c r="E446" t="s">
        <v>1332</v>
      </c>
    </row>
    <row r="447" spans="1:5">
      <c r="A447">
        <v>2014</v>
      </c>
      <c r="B447" t="s">
        <v>117</v>
      </c>
      <c r="C447" s="14">
        <v>43054.606215277781</v>
      </c>
      <c r="D447" t="s">
        <v>1391</v>
      </c>
      <c r="E447" t="s">
        <v>1332</v>
      </c>
    </row>
    <row r="448" spans="1:5">
      <c r="A448">
        <v>2014</v>
      </c>
      <c r="B448" t="s">
        <v>117</v>
      </c>
      <c r="C448" s="14">
        <v>43054.606215277781</v>
      </c>
      <c r="D448" t="s">
        <v>1391</v>
      </c>
      <c r="E448" t="s">
        <v>1186</v>
      </c>
    </row>
    <row r="449" spans="1:5">
      <c r="A449">
        <v>2014</v>
      </c>
      <c r="B449" t="s">
        <v>117</v>
      </c>
      <c r="C449" s="14">
        <v>43054.606215277781</v>
      </c>
      <c r="D449" t="s">
        <v>1391</v>
      </c>
      <c r="E449" t="s">
        <v>1350</v>
      </c>
    </row>
    <row r="450" spans="1:5">
      <c r="A450">
        <v>2014</v>
      </c>
      <c r="B450" t="s">
        <v>117</v>
      </c>
      <c r="C450" s="14">
        <v>43054.606215277781</v>
      </c>
      <c r="D450" t="s">
        <v>1391</v>
      </c>
      <c r="E450" t="s">
        <v>1299</v>
      </c>
    </row>
    <row r="451" spans="1:5">
      <c r="A451">
        <v>2014</v>
      </c>
      <c r="B451" t="s">
        <v>117</v>
      </c>
      <c r="C451" s="14">
        <v>43054.606215277781</v>
      </c>
      <c r="D451" t="s">
        <v>1391</v>
      </c>
      <c r="E451" t="s">
        <v>1332</v>
      </c>
    </row>
    <row r="452" spans="1:5">
      <c r="A452">
        <v>2014</v>
      </c>
      <c r="B452" t="s">
        <v>117</v>
      </c>
      <c r="C452" s="14">
        <v>43054.606215277781</v>
      </c>
      <c r="D452" t="s">
        <v>1391</v>
      </c>
      <c r="E452" t="s">
        <v>1332</v>
      </c>
    </row>
    <row r="453" spans="1:5">
      <c r="A453">
        <v>2014</v>
      </c>
      <c r="B453" t="s">
        <v>117</v>
      </c>
      <c r="C453" s="14">
        <v>43054.606215277781</v>
      </c>
      <c r="D453" t="s">
        <v>1391</v>
      </c>
      <c r="E453" t="s">
        <v>1332</v>
      </c>
    </row>
    <row r="454" spans="1:5">
      <c r="A454">
        <v>2014</v>
      </c>
      <c r="B454" t="s">
        <v>117</v>
      </c>
      <c r="C454" s="14">
        <v>43054.606215277781</v>
      </c>
      <c r="D454" t="s">
        <v>1391</v>
      </c>
      <c r="E454" t="s">
        <v>1186</v>
      </c>
    </row>
    <row r="455" spans="1:5">
      <c r="A455">
        <v>2014</v>
      </c>
      <c r="B455" t="s">
        <v>117</v>
      </c>
      <c r="C455" s="14">
        <v>43054.606215277781</v>
      </c>
      <c r="D455" t="s">
        <v>1391</v>
      </c>
      <c r="E455" t="s">
        <v>1350</v>
      </c>
    </row>
    <row r="456" spans="1:5">
      <c r="A456">
        <v>2014</v>
      </c>
      <c r="B456" t="s">
        <v>117</v>
      </c>
      <c r="C456" s="14">
        <v>43054.606215277781</v>
      </c>
      <c r="D456" t="s">
        <v>1391</v>
      </c>
      <c r="E456" t="s">
        <v>1299</v>
      </c>
    </row>
    <row r="457" spans="1:5">
      <c r="A457">
        <v>2014</v>
      </c>
      <c r="B457" t="s">
        <v>117</v>
      </c>
      <c r="C457" s="14">
        <v>43054.606215277781</v>
      </c>
      <c r="D457" t="s">
        <v>1391</v>
      </c>
      <c r="E457" t="s">
        <v>1332</v>
      </c>
    </row>
    <row r="458" spans="1:5">
      <c r="A458">
        <v>2014</v>
      </c>
      <c r="B458" t="s">
        <v>117</v>
      </c>
      <c r="C458" s="14">
        <v>43054.606215277781</v>
      </c>
      <c r="D458" t="s">
        <v>1391</v>
      </c>
      <c r="E458" t="s">
        <v>1332</v>
      </c>
    </row>
    <row r="459" spans="1:5">
      <c r="A459">
        <v>2014</v>
      </c>
      <c r="B459" t="s">
        <v>117</v>
      </c>
      <c r="C459" s="14">
        <v>43054.606215277781</v>
      </c>
      <c r="D459" t="s">
        <v>1391</v>
      </c>
      <c r="E459" t="s">
        <v>1332</v>
      </c>
    </row>
    <row r="460" spans="1:5">
      <c r="A460">
        <v>2014</v>
      </c>
      <c r="B460" t="s">
        <v>117</v>
      </c>
      <c r="C460" s="14">
        <v>43054.606215277781</v>
      </c>
      <c r="D460" t="s">
        <v>1391</v>
      </c>
      <c r="E460" t="s">
        <v>1186</v>
      </c>
    </row>
    <row r="461" spans="1:5">
      <c r="A461">
        <v>2015</v>
      </c>
      <c r="B461" t="s">
        <v>117</v>
      </c>
      <c r="C461" s="14">
        <v>43054.606215277781</v>
      </c>
      <c r="D461" t="s">
        <v>1391</v>
      </c>
      <c r="E461" t="s">
        <v>1350</v>
      </c>
    </row>
    <row r="462" spans="1:5">
      <c r="A462">
        <v>2015</v>
      </c>
      <c r="B462" t="s">
        <v>117</v>
      </c>
      <c r="C462" s="14">
        <v>43054.606215277781</v>
      </c>
      <c r="D462" t="s">
        <v>1391</v>
      </c>
      <c r="E462" t="s">
        <v>1299</v>
      </c>
    </row>
    <row r="463" spans="1:5">
      <c r="A463">
        <v>2015</v>
      </c>
      <c r="B463" t="s">
        <v>117</v>
      </c>
      <c r="C463" s="14">
        <v>43054.606215277781</v>
      </c>
      <c r="D463" t="s">
        <v>1391</v>
      </c>
      <c r="E463" t="s">
        <v>1332</v>
      </c>
    </row>
    <row r="464" spans="1:5">
      <c r="A464">
        <v>2015</v>
      </c>
      <c r="B464" t="s">
        <v>117</v>
      </c>
      <c r="C464" s="14">
        <v>43054.606215277781</v>
      </c>
      <c r="D464" t="s">
        <v>1391</v>
      </c>
      <c r="E464" t="s">
        <v>1332</v>
      </c>
    </row>
    <row r="465" spans="1:5">
      <c r="A465">
        <v>2015</v>
      </c>
      <c r="B465" t="s">
        <v>117</v>
      </c>
      <c r="C465" s="14">
        <v>43054.606215277781</v>
      </c>
      <c r="D465" t="s">
        <v>1391</v>
      </c>
      <c r="E465" t="s">
        <v>1332</v>
      </c>
    </row>
    <row r="466" spans="1:5">
      <c r="A466">
        <v>2015</v>
      </c>
      <c r="B466" t="s">
        <v>117</v>
      </c>
      <c r="C466" s="14">
        <v>43054.606215277781</v>
      </c>
      <c r="D466" t="s">
        <v>1391</v>
      </c>
      <c r="E466" t="s">
        <v>1186</v>
      </c>
    </row>
    <row r="467" spans="1:5">
      <c r="A467">
        <v>2015</v>
      </c>
      <c r="B467" t="s">
        <v>117</v>
      </c>
      <c r="C467" s="14">
        <v>43054.606215277781</v>
      </c>
      <c r="D467" t="s">
        <v>1391</v>
      </c>
      <c r="E467" t="s">
        <v>1350</v>
      </c>
    </row>
    <row r="468" spans="1:5">
      <c r="A468">
        <v>2015</v>
      </c>
      <c r="B468" t="s">
        <v>117</v>
      </c>
      <c r="C468" s="14">
        <v>43054.606215277781</v>
      </c>
      <c r="D468" t="s">
        <v>1391</v>
      </c>
      <c r="E468" t="s">
        <v>1299</v>
      </c>
    </row>
    <row r="469" spans="1:5">
      <c r="A469">
        <v>2015</v>
      </c>
      <c r="B469" t="s">
        <v>117</v>
      </c>
      <c r="C469" s="14">
        <v>43054.606215277781</v>
      </c>
      <c r="D469" t="s">
        <v>1391</v>
      </c>
      <c r="E469" t="s">
        <v>1332</v>
      </c>
    </row>
    <row r="470" spans="1:5">
      <c r="A470">
        <v>2015</v>
      </c>
      <c r="B470" t="s">
        <v>117</v>
      </c>
      <c r="C470" s="14">
        <v>43054.606215277781</v>
      </c>
      <c r="D470" t="s">
        <v>1391</v>
      </c>
      <c r="E470" t="s">
        <v>1332</v>
      </c>
    </row>
    <row r="471" spans="1:5">
      <c r="A471">
        <v>2015</v>
      </c>
      <c r="B471" t="s">
        <v>117</v>
      </c>
      <c r="C471" s="14">
        <v>43054.606215277781</v>
      </c>
      <c r="D471" t="s">
        <v>1391</v>
      </c>
      <c r="E471" t="s">
        <v>1332</v>
      </c>
    </row>
    <row r="472" spans="1:5">
      <c r="A472">
        <v>2015</v>
      </c>
      <c r="B472" t="s">
        <v>117</v>
      </c>
      <c r="C472" s="14">
        <v>43054.606215277781</v>
      </c>
      <c r="D472" t="s">
        <v>1391</v>
      </c>
      <c r="E472" t="s">
        <v>1186</v>
      </c>
    </row>
    <row r="473" spans="1:5">
      <c r="A473">
        <v>2014</v>
      </c>
      <c r="B473" t="s">
        <v>349</v>
      </c>
      <c r="C473" s="14">
        <v>43054.606215277781</v>
      </c>
      <c r="D473" t="s">
        <v>1391</v>
      </c>
      <c r="E473" t="s">
        <v>1295</v>
      </c>
    </row>
    <row r="474" spans="1:5">
      <c r="A474">
        <v>2014</v>
      </c>
      <c r="B474" t="s">
        <v>349</v>
      </c>
      <c r="C474" s="14">
        <v>43054.606215277781</v>
      </c>
      <c r="D474" t="s">
        <v>1391</v>
      </c>
      <c r="E474" t="s">
        <v>1299</v>
      </c>
    </row>
    <row r="475" spans="1:5">
      <c r="A475">
        <v>2014</v>
      </c>
      <c r="B475" t="s">
        <v>349</v>
      </c>
      <c r="C475" s="14">
        <v>43054.606215277781</v>
      </c>
      <c r="D475" t="s">
        <v>1391</v>
      </c>
      <c r="E475" t="s">
        <v>1220</v>
      </c>
    </row>
    <row r="476" spans="1:5">
      <c r="A476">
        <v>2014</v>
      </c>
      <c r="B476" t="s">
        <v>349</v>
      </c>
      <c r="C476" s="14">
        <v>43054.606215277781</v>
      </c>
      <c r="D476" t="s">
        <v>1391</v>
      </c>
      <c r="E476" t="s">
        <v>1220</v>
      </c>
    </row>
    <row r="477" spans="1:5">
      <c r="A477">
        <v>2014</v>
      </c>
      <c r="B477" t="s">
        <v>349</v>
      </c>
      <c r="C477" s="14">
        <v>43054.606215277781</v>
      </c>
      <c r="D477" t="s">
        <v>1391</v>
      </c>
      <c r="E477" t="s">
        <v>1220</v>
      </c>
    </row>
    <row r="478" spans="1:5">
      <c r="A478">
        <v>2015</v>
      </c>
      <c r="B478" t="s">
        <v>349</v>
      </c>
      <c r="C478" s="14">
        <v>43054.606215277781</v>
      </c>
      <c r="D478" t="s">
        <v>1391</v>
      </c>
      <c r="E478" t="s">
        <v>5562</v>
      </c>
    </row>
    <row r="479" spans="1:5">
      <c r="A479">
        <v>2015</v>
      </c>
      <c r="B479" t="s">
        <v>349</v>
      </c>
      <c r="C479" s="14">
        <v>43054.606215277781</v>
      </c>
      <c r="D479" t="s">
        <v>1391</v>
      </c>
      <c r="E479" t="s">
        <v>1299</v>
      </c>
    </row>
    <row r="480" spans="1:5">
      <c r="A480">
        <v>2015</v>
      </c>
      <c r="B480" t="s">
        <v>349</v>
      </c>
      <c r="C480" s="14">
        <v>43054.606215277781</v>
      </c>
      <c r="D480" t="s">
        <v>1391</v>
      </c>
      <c r="E480" t="s">
        <v>1220</v>
      </c>
    </row>
    <row r="481" spans="1:5">
      <c r="A481">
        <v>2015</v>
      </c>
      <c r="B481" t="s">
        <v>349</v>
      </c>
      <c r="C481" s="14">
        <v>43054.606215277781</v>
      </c>
      <c r="D481" t="s">
        <v>1391</v>
      </c>
      <c r="E481" t="s">
        <v>1220</v>
      </c>
    </row>
    <row r="482" spans="1:5">
      <c r="A482">
        <v>2015</v>
      </c>
      <c r="B482" t="s">
        <v>349</v>
      </c>
      <c r="C482" s="14">
        <v>43054.606215277781</v>
      </c>
      <c r="D482" t="s">
        <v>1391</v>
      </c>
      <c r="E482" t="s">
        <v>5557</v>
      </c>
    </row>
    <row r="483" spans="1:5">
      <c r="A483">
        <v>2015</v>
      </c>
      <c r="B483" t="s">
        <v>349</v>
      </c>
      <c r="C483" s="14">
        <v>43054.606215277781</v>
      </c>
      <c r="D483" t="s">
        <v>1391</v>
      </c>
      <c r="E483" t="s">
        <v>5545</v>
      </c>
    </row>
    <row r="484" spans="1:5">
      <c r="A484">
        <v>2014</v>
      </c>
      <c r="B484" t="s">
        <v>134</v>
      </c>
      <c r="C484" s="14">
        <v>43054.606215277781</v>
      </c>
      <c r="D484" t="s">
        <v>1391</v>
      </c>
      <c r="E484" t="s">
        <v>1273</v>
      </c>
    </row>
    <row r="485" spans="1:5">
      <c r="A485">
        <v>2014</v>
      </c>
      <c r="B485" t="s">
        <v>134</v>
      </c>
      <c r="C485" s="14">
        <v>43054.606215277781</v>
      </c>
      <c r="D485" t="s">
        <v>1391</v>
      </c>
      <c r="E485" t="s">
        <v>300</v>
      </c>
    </row>
    <row r="486" spans="1:5">
      <c r="A486">
        <v>2014</v>
      </c>
      <c r="B486" t="s">
        <v>134</v>
      </c>
      <c r="C486" s="14">
        <v>43054.606215277781</v>
      </c>
      <c r="D486" t="s">
        <v>1391</v>
      </c>
      <c r="E486" t="s">
        <v>1195</v>
      </c>
    </row>
    <row r="487" spans="1:5">
      <c r="A487">
        <v>2014</v>
      </c>
      <c r="B487" t="s">
        <v>134</v>
      </c>
      <c r="C487" s="14">
        <v>43054.606215277781</v>
      </c>
      <c r="D487" t="s">
        <v>1391</v>
      </c>
      <c r="E487" t="s">
        <v>1195</v>
      </c>
    </row>
    <row r="488" spans="1:5">
      <c r="A488">
        <v>2014</v>
      </c>
      <c r="B488" t="s">
        <v>134</v>
      </c>
      <c r="C488" s="14">
        <v>43054.606215277781</v>
      </c>
      <c r="D488" t="s">
        <v>1391</v>
      </c>
      <c r="E488" t="s">
        <v>1245</v>
      </c>
    </row>
    <row r="489" spans="1:5">
      <c r="A489">
        <v>2014</v>
      </c>
      <c r="B489" t="s">
        <v>134</v>
      </c>
      <c r="C489" s="14">
        <v>43054.606215277781</v>
      </c>
      <c r="D489" t="s">
        <v>1391</v>
      </c>
      <c r="E489" t="s">
        <v>1273</v>
      </c>
    </row>
    <row r="490" spans="1:5">
      <c r="A490">
        <v>2014</v>
      </c>
      <c r="B490" t="s">
        <v>134</v>
      </c>
      <c r="C490" s="14">
        <v>43054.606215277781</v>
      </c>
      <c r="D490" t="s">
        <v>1391</v>
      </c>
      <c r="E490" t="s">
        <v>300</v>
      </c>
    </row>
    <row r="491" spans="1:5">
      <c r="A491">
        <v>2014</v>
      </c>
      <c r="B491" t="s">
        <v>134</v>
      </c>
      <c r="C491" s="14">
        <v>43054.606215277781</v>
      </c>
      <c r="D491" t="s">
        <v>1391</v>
      </c>
      <c r="E491" t="s">
        <v>1195</v>
      </c>
    </row>
    <row r="492" spans="1:5">
      <c r="A492">
        <v>2014</v>
      </c>
      <c r="B492" t="s">
        <v>134</v>
      </c>
      <c r="C492" s="14">
        <v>43054.606215277781</v>
      </c>
      <c r="D492" t="s">
        <v>1391</v>
      </c>
      <c r="E492" t="s">
        <v>1195</v>
      </c>
    </row>
    <row r="493" spans="1:5">
      <c r="A493">
        <v>2014</v>
      </c>
      <c r="B493" t="s">
        <v>134</v>
      </c>
      <c r="C493" s="14">
        <v>43054.606215277781</v>
      </c>
      <c r="D493" t="s">
        <v>1391</v>
      </c>
      <c r="E493" t="s">
        <v>1245</v>
      </c>
    </row>
    <row r="494" spans="1:5">
      <c r="A494">
        <v>2015</v>
      </c>
      <c r="B494" t="s">
        <v>134</v>
      </c>
      <c r="C494" s="14">
        <v>43054.606215277781</v>
      </c>
      <c r="D494" t="s">
        <v>1391</v>
      </c>
      <c r="E494" t="s">
        <v>1273</v>
      </c>
    </row>
    <row r="495" spans="1:5">
      <c r="A495">
        <v>2015</v>
      </c>
      <c r="B495" t="s">
        <v>134</v>
      </c>
      <c r="C495" s="14">
        <v>43054.606215277781</v>
      </c>
      <c r="D495" t="s">
        <v>1391</v>
      </c>
      <c r="E495" t="s">
        <v>300</v>
      </c>
    </row>
    <row r="496" spans="1:5">
      <c r="A496">
        <v>2015</v>
      </c>
      <c r="B496" t="s">
        <v>134</v>
      </c>
      <c r="C496" s="14">
        <v>43054.606215277781</v>
      </c>
      <c r="D496" t="s">
        <v>1391</v>
      </c>
      <c r="E496" t="s">
        <v>1195</v>
      </c>
    </row>
    <row r="497" spans="1:5">
      <c r="A497">
        <v>2015</v>
      </c>
      <c r="B497" t="s">
        <v>134</v>
      </c>
      <c r="C497" s="14">
        <v>43054.606215277781</v>
      </c>
      <c r="D497" t="s">
        <v>1391</v>
      </c>
      <c r="E497" t="s">
        <v>1195</v>
      </c>
    </row>
    <row r="498" spans="1:5">
      <c r="A498">
        <v>2015</v>
      </c>
      <c r="B498" t="s">
        <v>134</v>
      </c>
      <c r="C498" s="14">
        <v>43054.606215277781</v>
      </c>
      <c r="D498" t="s">
        <v>1391</v>
      </c>
      <c r="E498" t="s">
        <v>1245</v>
      </c>
    </row>
    <row r="499" spans="1:5">
      <c r="A499">
        <v>2013</v>
      </c>
      <c r="B499" t="s">
        <v>300</v>
      </c>
      <c r="C499" s="14">
        <v>43054.606215277781</v>
      </c>
      <c r="D499" t="s">
        <v>1391</v>
      </c>
      <c r="E499" t="s">
        <v>1420</v>
      </c>
    </row>
    <row r="500" spans="1:5">
      <c r="A500">
        <v>2013</v>
      </c>
      <c r="B500" t="s">
        <v>300</v>
      </c>
      <c r="C500" s="14">
        <v>43054.606215277781</v>
      </c>
      <c r="D500" t="s">
        <v>1391</v>
      </c>
      <c r="E500" t="s">
        <v>1421</v>
      </c>
    </row>
    <row r="501" spans="1:5">
      <c r="A501">
        <v>2013</v>
      </c>
      <c r="B501" t="s">
        <v>300</v>
      </c>
      <c r="C501" s="14">
        <v>43054.606215277781</v>
      </c>
      <c r="D501" t="s">
        <v>1391</v>
      </c>
      <c r="E501" t="s">
        <v>1419</v>
      </c>
    </row>
    <row r="502" spans="1:5">
      <c r="A502">
        <v>2014</v>
      </c>
      <c r="B502" t="s">
        <v>300</v>
      </c>
      <c r="C502" s="14">
        <v>43054.606215277781</v>
      </c>
      <c r="D502" t="s">
        <v>1391</v>
      </c>
      <c r="E502" t="s">
        <v>1420</v>
      </c>
    </row>
    <row r="503" spans="1:5">
      <c r="A503">
        <v>2014</v>
      </c>
      <c r="B503" t="s">
        <v>300</v>
      </c>
      <c r="C503" s="14">
        <v>43054.606215277781</v>
      </c>
      <c r="D503" t="s">
        <v>1391</v>
      </c>
      <c r="E503" t="s">
        <v>1421</v>
      </c>
    </row>
    <row r="504" spans="1:5">
      <c r="A504">
        <v>2014</v>
      </c>
      <c r="B504" t="s">
        <v>300</v>
      </c>
      <c r="C504" s="14">
        <v>43054.606215277781</v>
      </c>
      <c r="D504" t="s">
        <v>1391</v>
      </c>
      <c r="E504" t="s">
        <v>1238</v>
      </c>
    </row>
    <row r="505" spans="1:5">
      <c r="A505">
        <v>2014</v>
      </c>
      <c r="B505" t="s">
        <v>300</v>
      </c>
      <c r="C505" s="14">
        <v>43054.606215277781</v>
      </c>
      <c r="D505" t="s">
        <v>1391</v>
      </c>
      <c r="E505" t="s">
        <v>1215</v>
      </c>
    </row>
    <row r="506" spans="1:5">
      <c r="A506">
        <v>2014</v>
      </c>
      <c r="B506" t="s">
        <v>300</v>
      </c>
      <c r="C506" s="14">
        <v>43054.606215277781</v>
      </c>
      <c r="D506" t="s">
        <v>1391</v>
      </c>
      <c r="E506" t="s">
        <v>1419</v>
      </c>
    </row>
    <row r="507" spans="1:5">
      <c r="A507">
        <v>2013</v>
      </c>
      <c r="B507" t="s">
        <v>300</v>
      </c>
      <c r="C507" s="14">
        <v>43054.606215277781</v>
      </c>
      <c r="D507" t="s">
        <v>1391</v>
      </c>
      <c r="E507" t="s">
        <v>1420</v>
      </c>
    </row>
    <row r="508" spans="1:5">
      <c r="A508">
        <v>2013</v>
      </c>
      <c r="B508" t="s">
        <v>300</v>
      </c>
      <c r="C508" s="14">
        <v>43054.606215277781</v>
      </c>
      <c r="D508" t="s">
        <v>1391</v>
      </c>
      <c r="E508" t="s">
        <v>1421</v>
      </c>
    </row>
    <row r="509" spans="1:5">
      <c r="A509">
        <v>2013</v>
      </c>
      <c r="B509" t="s">
        <v>300</v>
      </c>
      <c r="C509" s="14">
        <v>43054.606215277781</v>
      </c>
      <c r="D509" t="s">
        <v>1391</v>
      </c>
      <c r="E509" t="s">
        <v>1238</v>
      </c>
    </row>
    <row r="510" spans="1:5">
      <c r="A510">
        <v>2013</v>
      </c>
      <c r="B510" t="s">
        <v>300</v>
      </c>
      <c r="C510" s="14">
        <v>43054.606215277781</v>
      </c>
      <c r="D510" t="s">
        <v>1391</v>
      </c>
      <c r="E510" t="s">
        <v>1215</v>
      </c>
    </row>
    <row r="511" spans="1:5">
      <c r="A511">
        <v>2013</v>
      </c>
      <c r="B511" t="s">
        <v>300</v>
      </c>
      <c r="C511" s="14">
        <v>43054.606215277781</v>
      </c>
      <c r="D511" t="s">
        <v>1391</v>
      </c>
      <c r="E511" t="s">
        <v>1419</v>
      </c>
    </row>
    <row r="512" spans="1:5">
      <c r="A512">
        <v>2015</v>
      </c>
      <c r="B512" t="s">
        <v>300</v>
      </c>
      <c r="C512" s="14">
        <v>43054.606215277781</v>
      </c>
      <c r="D512" t="s">
        <v>1391</v>
      </c>
      <c r="E512" t="s">
        <v>1420</v>
      </c>
    </row>
    <row r="513" spans="1:5">
      <c r="A513">
        <v>2015</v>
      </c>
      <c r="B513" t="s">
        <v>300</v>
      </c>
      <c r="C513" s="14">
        <v>43054.606215277781</v>
      </c>
      <c r="D513" t="s">
        <v>1391</v>
      </c>
      <c r="E513" t="s">
        <v>5598</v>
      </c>
    </row>
    <row r="514" spans="1:5">
      <c r="A514">
        <v>2015</v>
      </c>
      <c r="B514" t="s">
        <v>300</v>
      </c>
      <c r="C514" s="14">
        <v>43054.606215277781</v>
      </c>
      <c r="D514" t="s">
        <v>1391</v>
      </c>
      <c r="E514" t="s">
        <v>5550</v>
      </c>
    </row>
    <row r="515" spans="1:5">
      <c r="A515">
        <v>2015</v>
      </c>
      <c r="B515" t="s">
        <v>300</v>
      </c>
      <c r="C515" s="14">
        <v>43054.606215277781</v>
      </c>
      <c r="D515" t="s">
        <v>1391</v>
      </c>
      <c r="E515" t="s">
        <v>5547</v>
      </c>
    </row>
    <row r="516" spans="1:5">
      <c r="A516">
        <v>2015</v>
      </c>
      <c r="B516" t="s">
        <v>300</v>
      </c>
      <c r="C516" s="14">
        <v>43054.606215277781</v>
      </c>
      <c r="D516" t="s">
        <v>1391</v>
      </c>
      <c r="E516" t="s">
        <v>5599</v>
      </c>
    </row>
    <row r="517" spans="1:5">
      <c r="A517">
        <v>2016</v>
      </c>
      <c r="B517" t="s">
        <v>263</v>
      </c>
      <c r="C517" s="14">
        <v>43054.606215277781</v>
      </c>
      <c r="D517" t="s">
        <v>1391</v>
      </c>
      <c r="E517" t="s">
        <v>1414</v>
      </c>
    </row>
    <row r="518" spans="1:5">
      <c r="A518">
        <v>2016</v>
      </c>
      <c r="B518" t="s">
        <v>263</v>
      </c>
      <c r="C518" s="14">
        <v>43054.606215277781</v>
      </c>
      <c r="D518" t="s">
        <v>1391</v>
      </c>
      <c r="E518" t="s">
        <v>1314</v>
      </c>
    </row>
    <row r="519" spans="1:5">
      <c r="A519">
        <v>2016</v>
      </c>
      <c r="B519" t="s">
        <v>263</v>
      </c>
      <c r="C519" s="14">
        <v>43054.606215277781</v>
      </c>
      <c r="D519" t="s">
        <v>1391</v>
      </c>
      <c r="E519" t="s">
        <v>1415</v>
      </c>
    </row>
    <row r="520" spans="1:5">
      <c r="A520">
        <v>2016</v>
      </c>
      <c r="B520" t="s">
        <v>263</v>
      </c>
      <c r="C520" s="14">
        <v>43054.606215277781</v>
      </c>
      <c r="D520" t="s">
        <v>1391</v>
      </c>
      <c r="E520" t="s">
        <v>1416</v>
      </c>
    </row>
    <row r="521" spans="1:5">
      <c r="A521">
        <v>2016</v>
      </c>
      <c r="B521" t="s">
        <v>263</v>
      </c>
      <c r="C521" s="14">
        <v>43054.606215277781</v>
      </c>
      <c r="D521" t="s">
        <v>1391</v>
      </c>
      <c r="E521" t="s">
        <v>5600</v>
      </c>
    </row>
    <row r="522" spans="1:5">
      <c r="A522">
        <v>2016</v>
      </c>
      <c r="B522" t="s">
        <v>263</v>
      </c>
      <c r="C522" s="14">
        <v>43054.606215277781</v>
      </c>
      <c r="D522" t="s">
        <v>1391</v>
      </c>
      <c r="E522" t="s">
        <v>1189</v>
      </c>
    </row>
    <row r="523" spans="1:5">
      <c r="A523">
        <v>2014</v>
      </c>
      <c r="B523" t="s">
        <v>162</v>
      </c>
      <c r="C523" s="14">
        <v>43054.606215277781</v>
      </c>
      <c r="D523" t="s">
        <v>1391</v>
      </c>
      <c r="E523" t="s">
        <v>1275</v>
      </c>
    </row>
    <row r="524" spans="1:5">
      <c r="A524">
        <v>2014</v>
      </c>
      <c r="B524" t="s">
        <v>162</v>
      </c>
      <c r="C524" s="14">
        <v>43054.606215277781</v>
      </c>
      <c r="D524" t="s">
        <v>1391</v>
      </c>
      <c r="E524" t="s">
        <v>1303</v>
      </c>
    </row>
    <row r="525" spans="1:5">
      <c r="A525">
        <v>2014</v>
      </c>
      <c r="B525" t="s">
        <v>162</v>
      </c>
      <c r="C525" s="14">
        <v>43054.606215277781</v>
      </c>
      <c r="D525" t="s">
        <v>1391</v>
      </c>
      <c r="E525" t="s">
        <v>1226</v>
      </c>
    </row>
    <row r="526" spans="1:5">
      <c r="A526">
        <v>2014</v>
      </c>
      <c r="B526" t="s">
        <v>162</v>
      </c>
      <c r="C526" s="14">
        <v>43054.606215277781</v>
      </c>
      <c r="D526" t="s">
        <v>1391</v>
      </c>
      <c r="E526" t="s">
        <v>1407</v>
      </c>
    </row>
    <row r="527" spans="1:5">
      <c r="A527">
        <v>2014</v>
      </c>
      <c r="B527" t="s">
        <v>162</v>
      </c>
      <c r="C527" s="14">
        <v>43054.606215277781</v>
      </c>
      <c r="D527" t="s">
        <v>1391</v>
      </c>
      <c r="E527" t="s">
        <v>1248</v>
      </c>
    </row>
    <row r="528" spans="1:5">
      <c r="A528">
        <v>2014</v>
      </c>
      <c r="B528" t="s">
        <v>162</v>
      </c>
      <c r="C528" s="14">
        <v>43054.606215277781</v>
      </c>
      <c r="D528" t="s">
        <v>1391</v>
      </c>
      <c r="E528" t="s">
        <v>1351</v>
      </c>
    </row>
    <row r="529" spans="1:5">
      <c r="A529">
        <v>2014</v>
      </c>
      <c r="B529" t="s">
        <v>162</v>
      </c>
      <c r="C529" s="14">
        <v>43054.606215277781</v>
      </c>
      <c r="D529" t="s">
        <v>1391</v>
      </c>
      <c r="E529" t="s">
        <v>1360</v>
      </c>
    </row>
    <row r="530" spans="1:5">
      <c r="A530">
        <v>2014</v>
      </c>
      <c r="B530" t="s">
        <v>162</v>
      </c>
      <c r="C530" s="14">
        <v>43054.606215277781</v>
      </c>
      <c r="D530" t="s">
        <v>1391</v>
      </c>
      <c r="E530" t="s">
        <v>1339</v>
      </c>
    </row>
    <row r="531" spans="1:5">
      <c r="A531">
        <v>2014</v>
      </c>
      <c r="B531" t="s">
        <v>162</v>
      </c>
      <c r="C531" s="14">
        <v>43054.606215277781</v>
      </c>
      <c r="D531" t="s">
        <v>1391</v>
      </c>
      <c r="E531" t="s">
        <v>1333</v>
      </c>
    </row>
    <row r="532" spans="1:5">
      <c r="A532">
        <v>2014</v>
      </c>
      <c r="B532" t="s">
        <v>162</v>
      </c>
      <c r="C532" s="14">
        <v>43054.606215277781</v>
      </c>
      <c r="D532" t="s">
        <v>1391</v>
      </c>
      <c r="E532" t="s">
        <v>1345</v>
      </c>
    </row>
    <row r="533" spans="1:5">
      <c r="A533">
        <v>2015</v>
      </c>
      <c r="B533" t="s">
        <v>162</v>
      </c>
      <c r="C533" s="14">
        <v>43054.606215277781</v>
      </c>
      <c r="D533" t="s">
        <v>1391</v>
      </c>
      <c r="E533" t="s">
        <v>1275</v>
      </c>
    </row>
    <row r="534" spans="1:5">
      <c r="A534">
        <v>2015</v>
      </c>
      <c r="B534" t="s">
        <v>162</v>
      </c>
      <c r="C534" s="14">
        <v>43054.606215277781</v>
      </c>
      <c r="D534" t="s">
        <v>1391</v>
      </c>
      <c r="E534" t="s">
        <v>1303</v>
      </c>
    </row>
    <row r="535" spans="1:5">
      <c r="A535">
        <v>2015</v>
      </c>
      <c r="B535" t="s">
        <v>162</v>
      </c>
      <c r="C535" s="14">
        <v>43054.606215277781</v>
      </c>
      <c r="D535" t="s">
        <v>1391</v>
      </c>
      <c r="E535" t="s">
        <v>1226</v>
      </c>
    </row>
    <row r="536" spans="1:5">
      <c r="A536">
        <v>2015</v>
      </c>
      <c r="B536" t="s">
        <v>162</v>
      </c>
      <c r="C536" s="14">
        <v>43054.606215277781</v>
      </c>
      <c r="D536" t="s">
        <v>1391</v>
      </c>
      <c r="E536" t="s">
        <v>5601</v>
      </c>
    </row>
    <row r="537" spans="1:5">
      <c r="A537">
        <v>2015</v>
      </c>
      <c r="B537" t="s">
        <v>162</v>
      </c>
      <c r="C537" s="14">
        <v>43054.606215277781</v>
      </c>
      <c r="D537" t="s">
        <v>1391</v>
      </c>
      <c r="E537" t="s">
        <v>5572</v>
      </c>
    </row>
    <row r="538" spans="1:5">
      <c r="A538">
        <v>2015</v>
      </c>
      <c r="B538" t="s">
        <v>162</v>
      </c>
      <c r="C538" s="14">
        <v>43054.606215277781</v>
      </c>
      <c r="D538" t="s">
        <v>1391</v>
      </c>
      <c r="E538" t="s">
        <v>1351</v>
      </c>
    </row>
    <row r="539" spans="1:5">
      <c r="A539">
        <v>2015</v>
      </c>
      <c r="B539" t="s">
        <v>162</v>
      </c>
      <c r="C539" s="14">
        <v>43054.606215277781</v>
      </c>
      <c r="D539" t="s">
        <v>1391</v>
      </c>
      <c r="E539" t="s">
        <v>1360</v>
      </c>
    </row>
    <row r="540" spans="1:5">
      <c r="A540">
        <v>2015</v>
      </c>
      <c r="B540" t="s">
        <v>162</v>
      </c>
      <c r="C540" s="14">
        <v>43054.606215277781</v>
      </c>
      <c r="D540" t="s">
        <v>1391</v>
      </c>
      <c r="E540" t="s">
        <v>1339</v>
      </c>
    </row>
    <row r="541" spans="1:5">
      <c r="A541">
        <v>2015</v>
      </c>
      <c r="B541" t="s">
        <v>162</v>
      </c>
      <c r="C541" s="14">
        <v>43054.606215277781</v>
      </c>
      <c r="D541" t="s">
        <v>1391</v>
      </c>
      <c r="E541" t="s">
        <v>1333</v>
      </c>
    </row>
    <row r="542" spans="1:5">
      <c r="A542">
        <v>2015</v>
      </c>
      <c r="B542" t="s">
        <v>162</v>
      </c>
      <c r="C542" s="14">
        <v>43054.606215277781</v>
      </c>
      <c r="D542" t="s">
        <v>1391</v>
      </c>
      <c r="E542" t="s">
        <v>1345</v>
      </c>
    </row>
    <row r="543" spans="1:5">
      <c r="A543">
        <v>2013</v>
      </c>
      <c r="B543" t="s">
        <v>336</v>
      </c>
      <c r="C543" s="14">
        <v>43054.606215277781</v>
      </c>
      <c r="D543" t="s">
        <v>1391</v>
      </c>
      <c r="E543" t="s">
        <v>1433</v>
      </c>
    </row>
    <row r="544" spans="1:5">
      <c r="A544">
        <v>2013</v>
      </c>
      <c r="B544" t="s">
        <v>336</v>
      </c>
      <c r="C544" s="14">
        <v>43054.606215277781</v>
      </c>
      <c r="D544" t="s">
        <v>1391</v>
      </c>
      <c r="E544" t="s">
        <v>1434</v>
      </c>
    </row>
    <row r="545" spans="1:5">
      <c r="A545">
        <v>2013</v>
      </c>
      <c r="B545" t="s">
        <v>336</v>
      </c>
      <c r="C545" s="14">
        <v>43054.606215277781</v>
      </c>
      <c r="D545" t="s">
        <v>1391</v>
      </c>
      <c r="E545" t="s">
        <v>1435</v>
      </c>
    </row>
    <row r="546" spans="1:5">
      <c r="A546">
        <v>2013</v>
      </c>
      <c r="B546" t="s">
        <v>336</v>
      </c>
      <c r="C546" s="14">
        <v>43054.606215277781</v>
      </c>
      <c r="D546" t="s">
        <v>1391</v>
      </c>
      <c r="E546" t="s">
        <v>1436</v>
      </c>
    </row>
    <row r="547" spans="1:5">
      <c r="A547">
        <v>2014</v>
      </c>
      <c r="B547" t="s">
        <v>336</v>
      </c>
      <c r="C547" s="14">
        <v>43054.606215277781</v>
      </c>
      <c r="D547" t="s">
        <v>1391</v>
      </c>
      <c r="E547" t="s">
        <v>1433</v>
      </c>
    </row>
    <row r="548" spans="1:5">
      <c r="A548">
        <v>2014</v>
      </c>
      <c r="B548" t="s">
        <v>336</v>
      </c>
      <c r="C548" s="14">
        <v>43054.606215277781</v>
      </c>
      <c r="D548" t="s">
        <v>1391</v>
      </c>
      <c r="E548" t="s">
        <v>1299</v>
      </c>
    </row>
    <row r="549" spans="1:5">
      <c r="A549">
        <v>2014</v>
      </c>
      <c r="B549" t="s">
        <v>336</v>
      </c>
      <c r="C549" s="14">
        <v>43054.606215277781</v>
      </c>
      <c r="D549" t="s">
        <v>1391</v>
      </c>
      <c r="E549" t="s">
        <v>1434</v>
      </c>
    </row>
    <row r="550" spans="1:5">
      <c r="A550">
        <v>2014</v>
      </c>
      <c r="B550" t="s">
        <v>336</v>
      </c>
      <c r="C550" s="14">
        <v>43054.606215277781</v>
      </c>
      <c r="D550" t="s">
        <v>1391</v>
      </c>
      <c r="E550" t="s">
        <v>1435</v>
      </c>
    </row>
    <row r="551" spans="1:5">
      <c r="A551">
        <v>2014</v>
      </c>
      <c r="B551" t="s">
        <v>336</v>
      </c>
      <c r="C551" s="14">
        <v>43054.606215277781</v>
      </c>
      <c r="D551" t="s">
        <v>1391</v>
      </c>
      <c r="E551" t="s">
        <v>1436</v>
      </c>
    </row>
    <row r="552" spans="1:5">
      <c r="A552">
        <v>2014</v>
      </c>
      <c r="B552" t="s">
        <v>336</v>
      </c>
      <c r="C552" s="14">
        <v>43054.606215277781</v>
      </c>
      <c r="D552" t="s">
        <v>1391</v>
      </c>
      <c r="E552" t="s">
        <v>1433</v>
      </c>
    </row>
    <row r="553" spans="1:5">
      <c r="A553">
        <v>2014</v>
      </c>
      <c r="B553" t="s">
        <v>336</v>
      </c>
      <c r="C553" s="14">
        <v>43054.606215277781</v>
      </c>
      <c r="D553" t="s">
        <v>1391</v>
      </c>
      <c r="E553" t="s">
        <v>1299</v>
      </c>
    </row>
    <row r="554" spans="1:5">
      <c r="A554">
        <v>2014</v>
      </c>
      <c r="B554" t="s">
        <v>336</v>
      </c>
      <c r="C554" s="14">
        <v>43054.606215277781</v>
      </c>
      <c r="D554" t="s">
        <v>1391</v>
      </c>
      <c r="E554" t="s">
        <v>1434</v>
      </c>
    </row>
    <row r="555" spans="1:5">
      <c r="A555">
        <v>2014</v>
      </c>
      <c r="B555" t="s">
        <v>336</v>
      </c>
      <c r="C555" s="14">
        <v>43054.606215277781</v>
      </c>
      <c r="D555" t="s">
        <v>1391</v>
      </c>
      <c r="E555" t="s">
        <v>1435</v>
      </c>
    </row>
    <row r="556" spans="1:5">
      <c r="A556">
        <v>2014</v>
      </c>
      <c r="B556" t="s">
        <v>336</v>
      </c>
      <c r="C556" s="14">
        <v>43054.606215277781</v>
      </c>
      <c r="D556" t="s">
        <v>1391</v>
      </c>
      <c r="E556" t="s">
        <v>1436</v>
      </c>
    </row>
    <row r="557" spans="1:5">
      <c r="A557">
        <v>2013</v>
      </c>
      <c r="B557" t="s">
        <v>336</v>
      </c>
      <c r="C557" s="14">
        <v>43054.606215277781</v>
      </c>
      <c r="D557" t="s">
        <v>1391</v>
      </c>
      <c r="E557" t="s">
        <v>1433</v>
      </c>
    </row>
    <row r="558" spans="1:5">
      <c r="A558">
        <v>2013</v>
      </c>
      <c r="B558" t="s">
        <v>336</v>
      </c>
      <c r="C558" s="14">
        <v>43054.606215277781</v>
      </c>
      <c r="D558" t="s">
        <v>1391</v>
      </c>
      <c r="E558" t="s">
        <v>1299</v>
      </c>
    </row>
    <row r="559" spans="1:5">
      <c r="A559">
        <v>2013</v>
      </c>
      <c r="B559" t="s">
        <v>336</v>
      </c>
      <c r="C559" s="14">
        <v>43054.606215277781</v>
      </c>
      <c r="D559" t="s">
        <v>1391</v>
      </c>
      <c r="E559" t="s">
        <v>1434</v>
      </c>
    </row>
    <row r="560" spans="1:5">
      <c r="A560">
        <v>2013</v>
      </c>
      <c r="B560" t="s">
        <v>336</v>
      </c>
      <c r="C560" s="14">
        <v>43054.606215277781</v>
      </c>
      <c r="D560" t="s">
        <v>1391</v>
      </c>
      <c r="E560" t="s">
        <v>1435</v>
      </c>
    </row>
    <row r="561" spans="1:5">
      <c r="A561">
        <v>2013</v>
      </c>
      <c r="B561" t="s">
        <v>336</v>
      </c>
      <c r="C561" s="14">
        <v>43054.606215277781</v>
      </c>
      <c r="D561" t="s">
        <v>1391</v>
      </c>
      <c r="E561" t="s">
        <v>1436</v>
      </c>
    </row>
    <row r="562" spans="1:5">
      <c r="A562">
        <v>2015</v>
      </c>
      <c r="B562" t="s">
        <v>336</v>
      </c>
      <c r="C562" s="14">
        <v>43054.606215277781</v>
      </c>
      <c r="D562" t="s">
        <v>1391</v>
      </c>
      <c r="E562" t="s">
        <v>1433</v>
      </c>
    </row>
    <row r="563" spans="1:5">
      <c r="A563">
        <v>2015</v>
      </c>
      <c r="B563" t="s">
        <v>336</v>
      </c>
      <c r="C563" s="14">
        <v>43054.606215277781</v>
      </c>
      <c r="D563" t="s">
        <v>1391</v>
      </c>
      <c r="E563" t="s">
        <v>1299</v>
      </c>
    </row>
    <row r="564" spans="1:5">
      <c r="A564">
        <v>2015</v>
      </c>
      <c r="B564" t="s">
        <v>336</v>
      </c>
      <c r="C564" s="14">
        <v>43054.606215277781</v>
      </c>
      <c r="D564" t="s">
        <v>1391</v>
      </c>
      <c r="E564" t="s">
        <v>1434</v>
      </c>
    </row>
    <row r="565" spans="1:5">
      <c r="A565">
        <v>2015</v>
      </c>
      <c r="B565" t="s">
        <v>336</v>
      </c>
      <c r="C565" s="14">
        <v>43054.606215277781</v>
      </c>
      <c r="D565" t="s">
        <v>1391</v>
      </c>
      <c r="E565" t="s">
        <v>1435</v>
      </c>
    </row>
    <row r="566" spans="1:5">
      <c r="A566">
        <v>2015</v>
      </c>
      <c r="B566" t="s">
        <v>336</v>
      </c>
      <c r="C566" s="14">
        <v>43054.606215277781</v>
      </c>
      <c r="D566" t="s">
        <v>1391</v>
      </c>
      <c r="E566" t="s">
        <v>1436</v>
      </c>
    </row>
    <row r="567" spans="1:5">
      <c r="A567">
        <v>2014</v>
      </c>
      <c r="B567" t="s">
        <v>380</v>
      </c>
      <c r="C567" s="14">
        <v>43054.606215277781</v>
      </c>
      <c r="D567" t="s">
        <v>1391</v>
      </c>
      <c r="E567" t="s">
        <v>1281</v>
      </c>
    </row>
    <row r="568" spans="1:5">
      <c r="A568">
        <v>2014</v>
      </c>
      <c r="B568" t="s">
        <v>380</v>
      </c>
      <c r="C568" s="14">
        <v>43054.606215277781</v>
      </c>
      <c r="D568" t="s">
        <v>1391</v>
      </c>
      <c r="E568" t="s">
        <v>1309</v>
      </c>
    </row>
    <row r="569" spans="1:5">
      <c r="A569">
        <v>2014</v>
      </c>
      <c r="B569" t="s">
        <v>380</v>
      </c>
      <c r="C569" s="14">
        <v>43054.606215277781</v>
      </c>
      <c r="D569" t="s">
        <v>1391</v>
      </c>
      <c r="E569" t="s">
        <v>1232</v>
      </c>
    </row>
    <row r="570" spans="1:5">
      <c r="A570">
        <v>2014</v>
      </c>
      <c r="B570" t="s">
        <v>380</v>
      </c>
      <c r="C570" s="14">
        <v>43054.606215277781</v>
      </c>
      <c r="D570" t="s">
        <v>1391</v>
      </c>
      <c r="E570" t="s">
        <v>1337</v>
      </c>
    </row>
    <row r="571" spans="1:5">
      <c r="A571">
        <v>2014</v>
      </c>
      <c r="B571" t="s">
        <v>380</v>
      </c>
      <c r="C571" s="14">
        <v>43054.606215277781</v>
      </c>
      <c r="D571" t="s">
        <v>1391</v>
      </c>
      <c r="E571" t="s">
        <v>1254</v>
      </c>
    </row>
    <row r="572" spans="1:5">
      <c r="A572">
        <v>2013</v>
      </c>
      <c r="B572" t="s">
        <v>380</v>
      </c>
      <c r="C572" s="14">
        <v>43054.606215277781</v>
      </c>
      <c r="D572" t="s">
        <v>1391</v>
      </c>
      <c r="E572" t="s">
        <v>1281</v>
      </c>
    </row>
    <row r="573" spans="1:5">
      <c r="A573">
        <v>2013</v>
      </c>
      <c r="B573" t="s">
        <v>380</v>
      </c>
      <c r="C573" s="14">
        <v>43054.606215277781</v>
      </c>
      <c r="D573" t="s">
        <v>1391</v>
      </c>
      <c r="E573" t="s">
        <v>1309</v>
      </c>
    </row>
    <row r="574" spans="1:5">
      <c r="A574">
        <v>2013</v>
      </c>
      <c r="B574" t="s">
        <v>380</v>
      </c>
      <c r="C574" s="14">
        <v>43054.606215277781</v>
      </c>
      <c r="D574" t="s">
        <v>1391</v>
      </c>
      <c r="E574" t="s">
        <v>1232</v>
      </c>
    </row>
    <row r="575" spans="1:5">
      <c r="A575">
        <v>2013</v>
      </c>
      <c r="B575" t="s">
        <v>380</v>
      </c>
      <c r="C575" s="14">
        <v>43054.606215277781</v>
      </c>
      <c r="D575" t="s">
        <v>1391</v>
      </c>
      <c r="E575" t="s">
        <v>1204</v>
      </c>
    </row>
    <row r="576" spans="1:5">
      <c r="A576">
        <v>2013</v>
      </c>
      <c r="B576" t="s">
        <v>380</v>
      </c>
      <c r="C576" s="14">
        <v>43054.606215277781</v>
      </c>
      <c r="D576" t="s">
        <v>1391</v>
      </c>
      <c r="E576" t="s">
        <v>1254</v>
      </c>
    </row>
    <row r="577" spans="1:5">
      <c r="A577">
        <v>2015</v>
      </c>
      <c r="B577" t="s">
        <v>380</v>
      </c>
      <c r="C577" s="14">
        <v>43054.606215277781</v>
      </c>
      <c r="D577" t="s">
        <v>1391</v>
      </c>
      <c r="E577" t="s">
        <v>1281</v>
      </c>
    </row>
    <row r="578" spans="1:5">
      <c r="A578">
        <v>2015</v>
      </c>
      <c r="B578" t="s">
        <v>380</v>
      </c>
      <c r="C578" s="14">
        <v>43054.606215277781</v>
      </c>
      <c r="D578" t="s">
        <v>1391</v>
      </c>
      <c r="E578" t="s">
        <v>1309</v>
      </c>
    </row>
    <row r="579" spans="1:5">
      <c r="A579">
        <v>2015</v>
      </c>
      <c r="B579" t="s">
        <v>380</v>
      </c>
      <c r="C579" s="14">
        <v>43054.606215277781</v>
      </c>
      <c r="D579" t="s">
        <v>1391</v>
      </c>
      <c r="E579" t="s">
        <v>1232</v>
      </c>
    </row>
    <row r="580" spans="1:5">
      <c r="A580">
        <v>2015</v>
      </c>
      <c r="B580" t="s">
        <v>380</v>
      </c>
      <c r="C580" s="14">
        <v>43054.606215277781</v>
      </c>
      <c r="D580" t="s">
        <v>1391</v>
      </c>
      <c r="E580" t="s">
        <v>1337</v>
      </c>
    </row>
    <row r="581" spans="1:5">
      <c r="A581">
        <v>2015</v>
      </c>
      <c r="B581" t="s">
        <v>380</v>
      </c>
      <c r="C581" s="14">
        <v>43054.606215277781</v>
      </c>
      <c r="D581" t="s">
        <v>1391</v>
      </c>
      <c r="E581" t="s">
        <v>1254</v>
      </c>
    </row>
    <row r="582" spans="1:5">
      <c r="A582">
        <v>2016</v>
      </c>
      <c r="B582" t="s">
        <v>199</v>
      </c>
      <c r="C582" s="14">
        <v>43054.606215277781</v>
      </c>
      <c r="D582" t="s">
        <v>1391</v>
      </c>
      <c r="E582" t="s">
        <v>1402</v>
      </c>
    </row>
    <row r="583" spans="1:5">
      <c r="A583">
        <v>2016</v>
      </c>
      <c r="B583" t="s">
        <v>199</v>
      </c>
      <c r="C583" s="14">
        <v>43054.606215277781</v>
      </c>
      <c r="D583" t="s">
        <v>1391</v>
      </c>
      <c r="E583" t="s">
        <v>1307</v>
      </c>
    </row>
    <row r="584" spans="1:5">
      <c r="A584">
        <v>2016</v>
      </c>
      <c r="B584" t="s">
        <v>199</v>
      </c>
      <c r="C584" s="14">
        <v>43054.606215277781</v>
      </c>
      <c r="D584" t="s">
        <v>1391</v>
      </c>
      <c r="E584" t="s">
        <v>1230</v>
      </c>
    </row>
    <row r="585" spans="1:5">
      <c r="A585">
        <v>2016</v>
      </c>
      <c r="B585" t="s">
        <v>199</v>
      </c>
      <c r="C585" s="14">
        <v>43054.606215277781</v>
      </c>
      <c r="D585" t="s">
        <v>1391</v>
      </c>
      <c r="E585" t="s">
        <v>1202</v>
      </c>
    </row>
    <row r="586" spans="1:5">
      <c r="A586">
        <v>2016</v>
      </c>
      <c r="B586" t="s">
        <v>199</v>
      </c>
      <c r="C586" s="14">
        <v>43054.606215277781</v>
      </c>
      <c r="D586" t="s">
        <v>1391</v>
      </c>
      <c r="E586" t="s">
        <v>1252</v>
      </c>
    </row>
    <row r="587" spans="1:5">
      <c r="A587">
        <v>2014</v>
      </c>
      <c r="B587" t="s">
        <v>147</v>
      </c>
      <c r="C587" s="14">
        <v>43054.606215277781</v>
      </c>
      <c r="D587" t="s">
        <v>1391</v>
      </c>
      <c r="E587" t="s">
        <v>1274</v>
      </c>
    </row>
    <row r="588" spans="1:5">
      <c r="A588">
        <v>2014</v>
      </c>
      <c r="B588" t="s">
        <v>147</v>
      </c>
      <c r="C588" s="14">
        <v>43054.606215277781</v>
      </c>
      <c r="D588" t="s">
        <v>1391</v>
      </c>
      <c r="E588" t="s">
        <v>1301</v>
      </c>
    </row>
    <row r="589" spans="1:5">
      <c r="A589">
        <v>2014</v>
      </c>
      <c r="B589" t="s">
        <v>147</v>
      </c>
      <c r="C589" s="14">
        <v>43054.606215277781</v>
      </c>
      <c r="D589" t="s">
        <v>1391</v>
      </c>
      <c r="E589" t="s">
        <v>1225</v>
      </c>
    </row>
    <row r="590" spans="1:5">
      <c r="A590">
        <v>2014</v>
      </c>
      <c r="B590" t="s">
        <v>147</v>
      </c>
      <c r="C590" s="14">
        <v>43054.606215277781</v>
      </c>
      <c r="D590" t="s">
        <v>1391</v>
      </c>
      <c r="E590" t="s">
        <v>1196</v>
      </c>
    </row>
    <row r="591" spans="1:5">
      <c r="A591">
        <v>2014</v>
      </c>
      <c r="B591" t="s">
        <v>147</v>
      </c>
      <c r="C591" s="14">
        <v>43054.606215277781</v>
      </c>
      <c r="D591" t="s">
        <v>1391</v>
      </c>
      <c r="E591" t="s">
        <v>1344</v>
      </c>
    </row>
    <row r="592" spans="1:5">
      <c r="A592">
        <v>2013</v>
      </c>
      <c r="B592" t="s">
        <v>147</v>
      </c>
      <c r="C592" s="14">
        <v>43054.606215277781</v>
      </c>
      <c r="D592" t="s">
        <v>1391</v>
      </c>
      <c r="E592" t="s">
        <v>1274</v>
      </c>
    </row>
    <row r="593" spans="1:5">
      <c r="A593">
        <v>2013</v>
      </c>
      <c r="B593" t="s">
        <v>147</v>
      </c>
      <c r="C593" s="14">
        <v>43054.606215277781</v>
      </c>
      <c r="D593" t="s">
        <v>1391</v>
      </c>
      <c r="E593" t="s">
        <v>1301</v>
      </c>
    </row>
    <row r="594" spans="1:5">
      <c r="A594">
        <v>2013</v>
      </c>
      <c r="B594" t="s">
        <v>147</v>
      </c>
      <c r="C594" s="14">
        <v>43054.606215277781</v>
      </c>
      <c r="D594" t="s">
        <v>1391</v>
      </c>
      <c r="E594" t="s">
        <v>1225</v>
      </c>
    </row>
    <row r="595" spans="1:5">
      <c r="A595">
        <v>2013</v>
      </c>
      <c r="B595" t="s">
        <v>147</v>
      </c>
      <c r="C595" s="14">
        <v>43054.606215277781</v>
      </c>
      <c r="D595" t="s">
        <v>1391</v>
      </c>
      <c r="E595" t="s">
        <v>1196</v>
      </c>
    </row>
    <row r="596" spans="1:5">
      <c r="A596">
        <v>2013</v>
      </c>
      <c r="B596" t="s">
        <v>147</v>
      </c>
      <c r="C596" s="14">
        <v>43054.606215277781</v>
      </c>
      <c r="D596" t="s">
        <v>1391</v>
      </c>
      <c r="E596" t="s">
        <v>1246</v>
      </c>
    </row>
    <row r="597" spans="1:5">
      <c r="A597">
        <v>2014</v>
      </c>
      <c r="B597" t="s">
        <v>147</v>
      </c>
      <c r="C597" s="14">
        <v>43054.606215277781</v>
      </c>
      <c r="D597" t="s">
        <v>1391</v>
      </c>
      <c r="E597" t="s">
        <v>1274</v>
      </c>
    </row>
    <row r="598" spans="1:5">
      <c r="A598">
        <v>2014</v>
      </c>
      <c r="B598" t="s">
        <v>147</v>
      </c>
      <c r="C598" s="14">
        <v>43054.606215277781</v>
      </c>
      <c r="D598" t="s">
        <v>1391</v>
      </c>
      <c r="E598" t="s">
        <v>1301</v>
      </c>
    </row>
    <row r="599" spans="1:5">
      <c r="A599">
        <v>2014</v>
      </c>
      <c r="B599" t="s">
        <v>147</v>
      </c>
      <c r="C599" s="14">
        <v>43054.606215277781</v>
      </c>
      <c r="D599" t="s">
        <v>1391</v>
      </c>
      <c r="E599" t="s">
        <v>1225</v>
      </c>
    </row>
    <row r="600" spans="1:5">
      <c r="A600">
        <v>2014</v>
      </c>
      <c r="B600" t="s">
        <v>147</v>
      </c>
      <c r="C600" s="14">
        <v>43054.606215277781</v>
      </c>
      <c r="D600" t="s">
        <v>1391</v>
      </c>
      <c r="E600" t="s">
        <v>1196</v>
      </c>
    </row>
    <row r="601" spans="1:5">
      <c r="A601">
        <v>2014</v>
      </c>
      <c r="B601" t="s">
        <v>147</v>
      </c>
      <c r="C601" s="14">
        <v>43054.606215277781</v>
      </c>
      <c r="D601" t="s">
        <v>1391</v>
      </c>
      <c r="E601" t="s">
        <v>1344</v>
      </c>
    </row>
    <row r="602" spans="1:5">
      <c r="A602">
        <v>2015</v>
      </c>
      <c r="B602" t="s">
        <v>147</v>
      </c>
      <c r="C602" s="14">
        <v>43054.606215277781</v>
      </c>
      <c r="D602" t="s">
        <v>1391</v>
      </c>
      <c r="E602" t="s">
        <v>1274</v>
      </c>
    </row>
    <row r="603" spans="1:5">
      <c r="A603">
        <v>2015</v>
      </c>
      <c r="B603" t="s">
        <v>147</v>
      </c>
      <c r="C603" s="14">
        <v>43054.606215277781</v>
      </c>
      <c r="D603" t="s">
        <v>1391</v>
      </c>
      <c r="E603" t="s">
        <v>1301</v>
      </c>
    </row>
    <row r="604" spans="1:5">
      <c r="A604">
        <v>2015</v>
      </c>
      <c r="B604" t="s">
        <v>147</v>
      </c>
      <c r="C604" s="14">
        <v>43054.606215277781</v>
      </c>
      <c r="D604" t="s">
        <v>1391</v>
      </c>
      <c r="E604" t="s">
        <v>1225</v>
      </c>
    </row>
    <row r="605" spans="1:5">
      <c r="A605">
        <v>2015</v>
      </c>
      <c r="B605" t="s">
        <v>147</v>
      </c>
      <c r="C605" s="14">
        <v>43054.606215277781</v>
      </c>
      <c r="D605" t="s">
        <v>1391</v>
      </c>
      <c r="E605" t="s">
        <v>1196</v>
      </c>
    </row>
    <row r="606" spans="1:5">
      <c r="A606">
        <v>2015</v>
      </c>
      <c r="B606" t="s">
        <v>147</v>
      </c>
      <c r="C606" s="14">
        <v>43054.606215277781</v>
      </c>
      <c r="D606" t="s">
        <v>1391</v>
      </c>
      <c r="E606" t="s">
        <v>1344</v>
      </c>
    </row>
    <row r="607" spans="1:5">
      <c r="A607">
        <v>2013</v>
      </c>
      <c r="B607" t="s">
        <v>248</v>
      </c>
      <c r="C607" s="14">
        <v>43054.606215277781</v>
      </c>
      <c r="D607" t="s">
        <v>1391</v>
      </c>
      <c r="E607" t="s">
        <v>5602</v>
      </c>
    </row>
    <row r="608" spans="1:5">
      <c r="A608">
        <v>2013</v>
      </c>
      <c r="B608" t="s">
        <v>248</v>
      </c>
      <c r="C608" s="14">
        <v>43054.606215277781</v>
      </c>
      <c r="D608" t="s">
        <v>1391</v>
      </c>
      <c r="E608" t="s">
        <v>5602</v>
      </c>
    </row>
    <row r="609" spans="1:5">
      <c r="A609">
        <v>2013</v>
      </c>
      <c r="B609" t="s">
        <v>248</v>
      </c>
      <c r="C609" s="14">
        <v>43054.606215277781</v>
      </c>
      <c r="D609" t="s">
        <v>1391</v>
      </c>
      <c r="E609" t="s">
        <v>5603</v>
      </c>
    </row>
    <row r="610" spans="1:5">
      <c r="A610">
        <v>2014</v>
      </c>
      <c r="B610" t="s">
        <v>248</v>
      </c>
      <c r="C610" s="14">
        <v>43054.606215277781</v>
      </c>
      <c r="D610" t="s">
        <v>1391</v>
      </c>
      <c r="E610" t="s">
        <v>5543</v>
      </c>
    </row>
    <row r="611" spans="1:5">
      <c r="A611">
        <v>2014</v>
      </c>
      <c r="B611" t="s">
        <v>248</v>
      </c>
      <c r="C611" s="14">
        <v>43054.606215277781</v>
      </c>
      <c r="D611" t="s">
        <v>1391</v>
      </c>
      <c r="E611" t="s">
        <v>5540</v>
      </c>
    </row>
    <row r="612" spans="1:5">
      <c r="A612">
        <v>2014</v>
      </c>
      <c r="B612" t="s">
        <v>248</v>
      </c>
      <c r="C612" s="14">
        <v>43054.606215277781</v>
      </c>
      <c r="D612" t="s">
        <v>1391</v>
      </c>
      <c r="E612" t="s">
        <v>5602</v>
      </c>
    </row>
    <row r="613" spans="1:5">
      <c r="A613">
        <v>2014</v>
      </c>
      <c r="B613" t="s">
        <v>248</v>
      </c>
      <c r="C613" s="14">
        <v>43054.606215277781</v>
      </c>
      <c r="D613" t="s">
        <v>1391</v>
      </c>
      <c r="E613" t="s">
        <v>5602</v>
      </c>
    </row>
    <row r="614" spans="1:5">
      <c r="A614">
        <v>2014</v>
      </c>
      <c r="B614" t="s">
        <v>248</v>
      </c>
      <c r="C614" s="14">
        <v>43054.606215277781</v>
      </c>
      <c r="D614" t="s">
        <v>1391</v>
      </c>
      <c r="E614" t="s">
        <v>5603</v>
      </c>
    </row>
    <row r="615" spans="1:5">
      <c r="A615">
        <v>2014</v>
      </c>
      <c r="B615" t="s">
        <v>248</v>
      </c>
      <c r="C615" s="14">
        <v>43054.606215277781</v>
      </c>
      <c r="D615" t="s">
        <v>1391</v>
      </c>
      <c r="E615" t="s">
        <v>5541</v>
      </c>
    </row>
    <row r="616" spans="1:5">
      <c r="A616">
        <v>2015</v>
      </c>
      <c r="B616" t="s">
        <v>248</v>
      </c>
      <c r="C616" s="14">
        <v>43054.606215277781</v>
      </c>
      <c r="D616" t="s">
        <v>1391</v>
      </c>
      <c r="E616" t="s">
        <v>5543</v>
      </c>
    </row>
    <row r="617" spans="1:5">
      <c r="A617">
        <v>2015</v>
      </c>
      <c r="B617" t="s">
        <v>248</v>
      </c>
      <c r="C617" s="14">
        <v>43054.606215277781</v>
      </c>
      <c r="D617" t="s">
        <v>1391</v>
      </c>
      <c r="E617" t="s">
        <v>5540</v>
      </c>
    </row>
    <row r="618" spans="1:5">
      <c r="A618">
        <v>2015</v>
      </c>
      <c r="B618" t="s">
        <v>248</v>
      </c>
      <c r="C618" s="14">
        <v>43054.606215277781</v>
      </c>
      <c r="D618" t="s">
        <v>1391</v>
      </c>
      <c r="E618" t="s">
        <v>5602</v>
      </c>
    </row>
    <row r="619" spans="1:5">
      <c r="A619">
        <v>2015</v>
      </c>
      <c r="B619" t="s">
        <v>248</v>
      </c>
      <c r="C619" s="14">
        <v>43054.606215277781</v>
      </c>
      <c r="D619" t="s">
        <v>1391</v>
      </c>
      <c r="E619" t="s">
        <v>5602</v>
      </c>
    </row>
    <row r="620" spans="1:5">
      <c r="A620">
        <v>2015</v>
      </c>
      <c r="B620" t="s">
        <v>248</v>
      </c>
      <c r="C620" s="14">
        <v>43054.606215277781</v>
      </c>
      <c r="D620" t="s">
        <v>1391</v>
      </c>
      <c r="E620" t="s">
        <v>5603</v>
      </c>
    </row>
    <row r="621" spans="1:5">
      <c r="A621">
        <v>2015</v>
      </c>
      <c r="B621" t="s">
        <v>248</v>
      </c>
      <c r="C621" s="14">
        <v>43054.606215277781</v>
      </c>
      <c r="D621" t="s">
        <v>1391</v>
      </c>
      <c r="E621" t="s">
        <v>5541</v>
      </c>
    </row>
    <row r="622" spans="1:5">
      <c r="A622">
        <v>2014</v>
      </c>
      <c r="B622" t="s">
        <v>318</v>
      </c>
      <c r="C622" s="14">
        <v>43054.606215277781</v>
      </c>
      <c r="D622" t="s">
        <v>1391</v>
      </c>
      <c r="E622" t="s">
        <v>1292</v>
      </c>
    </row>
    <row r="623" spans="1:5">
      <c r="A623">
        <v>2014</v>
      </c>
      <c r="B623" t="s">
        <v>318</v>
      </c>
      <c r="C623" s="14">
        <v>43054.606215277781</v>
      </c>
      <c r="D623" t="s">
        <v>1391</v>
      </c>
      <c r="E623" t="s">
        <v>1321</v>
      </c>
    </row>
    <row r="624" spans="1:5">
      <c r="A624">
        <v>2014</v>
      </c>
      <c r="B624" t="s">
        <v>318</v>
      </c>
      <c r="C624" s="14">
        <v>43054.606215277781</v>
      </c>
      <c r="D624" t="s">
        <v>1391</v>
      </c>
      <c r="E624" t="s">
        <v>1239</v>
      </c>
    </row>
    <row r="625" spans="1:5">
      <c r="A625">
        <v>2014</v>
      </c>
      <c r="B625" t="s">
        <v>318</v>
      </c>
      <c r="C625" s="14">
        <v>43054.606215277781</v>
      </c>
      <c r="D625" t="s">
        <v>1391</v>
      </c>
      <c r="E625" t="s">
        <v>1217</v>
      </c>
    </row>
    <row r="626" spans="1:5">
      <c r="A626">
        <v>2014</v>
      </c>
      <c r="B626" t="s">
        <v>318</v>
      </c>
      <c r="C626" s="14">
        <v>43054.606215277781</v>
      </c>
      <c r="D626" t="s">
        <v>1391</v>
      </c>
      <c r="E626" t="s">
        <v>1265</v>
      </c>
    </row>
    <row r="627" spans="1:5">
      <c r="A627">
        <v>2013</v>
      </c>
      <c r="B627" t="s">
        <v>318</v>
      </c>
      <c r="C627" s="14">
        <v>43054.606215277781</v>
      </c>
      <c r="D627" t="s">
        <v>1391</v>
      </c>
      <c r="E627" t="s">
        <v>1292</v>
      </c>
    </row>
    <row r="628" spans="1:5">
      <c r="A628">
        <v>2013</v>
      </c>
      <c r="B628" t="s">
        <v>318</v>
      </c>
      <c r="C628" s="14">
        <v>43054.606215277781</v>
      </c>
      <c r="D628" t="s">
        <v>1391</v>
      </c>
      <c r="E628" t="s">
        <v>1321</v>
      </c>
    </row>
    <row r="629" spans="1:5">
      <c r="A629">
        <v>2013</v>
      </c>
      <c r="B629" t="s">
        <v>318</v>
      </c>
      <c r="C629" s="14">
        <v>43054.606215277781</v>
      </c>
      <c r="D629" t="s">
        <v>1391</v>
      </c>
      <c r="E629" t="s">
        <v>1239</v>
      </c>
    </row>
    <row r="630" spans="1:5">
      <c r="A630">
        <v>2013</v>
      </c>
      <c r="B630" t="s">
        <v>318</v>
      </c>
      <c r="C630" s="14">
        <v>43054.606215277781</v>
      </c>
      <c r="D630" t="s">
        <v>1391</v>
      </c>
      <c r="E630" t="s">
        <v>1217</v>
      </c>
    </row>
    <row r="631" spans="1:5">
      <c r="A631">
        <v>2013</v>
      </c>
      <c r="B631" t="s">
        <v>318</v>
      </c>
      <c r="C631" s="14">
        <v>43054.606215277781</v>
      </c>
      <c r="D631" t="s">
        <v>1391</v>
      </c>
      <c r="E631" t="s">
        <v>1265</v>
      </c>
    </row>
    <row r="632" spans="1:5">
      <c r="A632">
        <v>2015</v>
      </c>
      <c r="B632" t="s">
        <v>318</v>
      </c>
      <c r="C632" s="14">
        <v>43054.606215277781</v>
      </c>
      <c r="D632" t="s">
        <v>1391</v>
      </c>
      <c r="E632" t="s">
        <v>1292</v>
      </c>
    </row>
    <row r="633" spans="1:5">
      <c r="A633">
        <v>2015</v>
      </c>
      <c r="B633" t="s">
        <v>318</v>
      </c>
      <c r="C633" s="14">
        <v>43054.606215277781</v>
      </c>
      <c r="D633" t="s">
        <v>1391</v>
      </c>
      <c r="E633" t="s">
        <v>1321</v>
      </c>
    </row>
    <row r="634" spans="1:5">
      <c r="A634">
        <v>2015</v>
      </c>
      <c r="B634" t="s">
        <v>318</v>
      </c>
      <c r="C634" s="14">
        <v>43054.606215277781</v>
      </c>
      <c r="D634" t="s">
        <v>1391</v>
      </c>
      <c r="E634" t="s">
        <v>1239</v>
      </c>
    </row>
    <row r="635" spans="1:5">
      <c r="A635">
        <v>2015</v>
      </c>
      <c r="B635" t="s">
        <v>318</v>
      </c>
      <c r="C635" s="14">
        <v>43054.606215277781</v>
      </c>
      <c r="D635" t="s">
        <v>1391</v>
      </c>
      <c r="E635" t="s">
        <v>1217</v>
      </c>
    </row>
    <row r="636" spans="1:5">
      <c r="A636">
        <v>2015</v>
      </c>
      <c r="B636" t="s">
        <v>318</v>
      </c>
      <c r="C636" s="14">
        <v>43054.606215277781</v>
      </c>
      <c r="D636" t="s">
        <v>1391</v>
      </c>
      <c r="E636" t="s">
        <v>1265</v>
      </c>
    </row>
    <row r="637" spans="1:5">
      <c r="A637">
        <v>2015</v>
      </c>
      <c r="B637" t="s">
        <v>205</v>
      </c>
      <c r="C637" s="14">
        <v>43054.606215277781</v>
      </c>
      <c r="D637" t="s">
        <v>1391</v>
      </c>
      <c r="E637" t="s">
        <v>5559</v>
      </c>
    </row>
    <row r="638" spans="1:5">
      <c r="A638">
        <v>2015</v>
      </c>
      <c r="B638" t="s">
        <v>205</v>
      </c>
      <c r="C638" s="14">
        <v>43054.606215277781</v>
      </c>
      <c r="D638" t="s">
        <v>1391</v>
      </c>
      <c r="E638" t="s">
        <v>1362</v>
      </c>
    </row>
    <row r="639" spans="1:5">
      <c r="A639">
        <v>2015</v>
      </c>
      <c r="B639" t="s">
        <v>205</v>
      </c>
      <c r="C639" s="14">
        <v>43054.606215277781</v>
      </c>
      <c r="D639" t="s">
        <v>1391</v>
      </c>
      <c r="E639" t="s">
        <v>1342</v>
      </c>
    </row>
    <row r="640" spans="1:5">
      <c r="A640">
        <v>2015</v>
      </c>
      <c r="B640" t="s">
        <v>205</v>
      </c>
      <c r="C640" s="14">
        <v>43054.606215277781</v>
      </c>
      <c r="D640" t="s">
        <v>1391</v>
      </c>
      <c r="E640" t="s">
        <v>1336</v>
      </c>
    </row>
    <row r="641" spans="1:5">
      <c r="A641">
        <v>2015</v>
      </c>
      <c r="B641" t="s">
        <v>205</v>
      </c>
      <c r="C641" s="14">
        <v>43054.606215277781</v>
      </c>
      <c r="D641" t="s">
        <v>1391</v>
      </c>
      <c r="E641" t="s">
        <v>5552</v>
      </c>
    </row>
    <row r="642" spans="1:5">
      <c r="A642">
        <v>2015</v>
      </c>
      <c r="B642" t="s">
        <v>205</v>
      </c>
      <c r="C642" s="14">
        <v>43054.606215277781</v>
      </c>
      <c r="D642" t="s">
        <v>1391</v>
      </c>
      <c r="E642" t="s">
        <v>5559</v>
      </c>
    </row>
    <row r="643" spans="1:5">
      <c r="A643">
        <v>2015</v>
      </c>
      <c r="B643" t="s">
        <v>205</v>
      </c>
      <c r="C643" s="14">
        <v>43054.606215277781</v>
      </c>
      <c r="D643" t="s">
        <v>1391</v>
      </c>
      <c r="E643" t="s">
        <v>1362</v>
      </c>
    </row>
    <row r="644" spans="1:5">
      <c r="A644">
        <v>2015</v>
      </c>
      <c r="B644" t="s">
        <v>205</v>
      </c>
      <c r="C644" s="14">
        <v>43054.606215277781</v>
      </c>
      <c r="D644" t="s">
        <v>1391</v>
      </c>
      <c r="E644" t="s">
        <v>1342</v>
      </c>
    </row>
    <row r="645" spans="1:5">
      <c r="A645">
        <v>2015</v>
      </c>
      <c r="B645" t="s">
        <v>205</v>
      </c>
      <c r="C645" s="14">
        <v>43054.606215277781</v>
      </c>
      <c r="D645" t="s">
        <v>1391</v>
      </c>
      <c r="E645" t="s">
        <v>1336</v>
      </c>
    </row>
    <row r="646" spans="1:5">
      <c r="A646">
        <v>2015</v>
      </c>
      <c r="B646" t="s">
        <v>205</v>
      </c>
      <c r="C646" s="14">
        <v>43054.606215277781</v>
      </c>
      <c r="D646" t="s">
        <v>1391</v>
      </c>
      <c r="E646" t="s">
        <v>5552</v>
      </c>
    </row>
    <row r="647" spans="1:5">
      <c r="A647">
        <v>2016</v>
      </c>
      <c r="B647" t="s">
        <v>272</v>
      </c>
      <c r="C647" s="14">
        <v>43054.606215277781</v>
      </c>
      <c r="D647" t="s">
        <v>1391</v>
      </c>
      <c r="E647" t="s">
        <v>1287</v>
      </c>
    </row>
    <row r="648" spans="1:5">
      <c r="A648">
        <v>2016</v>
      </c>
      <c r="B648" t="s">
        <v>272</v>
      </c>
      <c r="C648" s="14">
        <v>43054.606215277781</v>
      </c>
      <c r="D648" t="s">
        <v>1391</v>
      </c>
      <c r="E648" t="s">
        <v>1316</v>
      </c>
    </row>
    <row r="649" spans="1:5">
      <c r="A649">
        <v>2016</v>
      </c>
      <c r="B649" t="s">
        <v>272</v>
      </c>
      <c r="C649" s="14">
        <v>43054.606215277781</v>
      </c>
      <c r="D649" t="s">
        <v>1391</v>
      </c>
      <c r="E649" t="s">
        <v>5549</v>
      </c>
    </row>
    <row r="650" spans="1:5">
      <c r="A650">
        <v>2016</v>
      </c>
      <c r="B650" t="s">
        <v>272</v>
      </c>
      <c r="C650" s="14">
        <v>43054.606215277781</v>
      </c>
      <c r="D650" t="s">
        <v>1391</v>
      </c>
      <c r="E650" t="s">
        <v>5546</v>
      </c>
    </row>
    <row r="651" spans="1:5">
      <c r="A651">
        <v>2016</v>
      </c>
      <c r="B651" t="s">
        <v>272</v>
      </c>
      <c r="C651" s="14">
        <v>43054.606215277781</v>
      </c>
      <c r="D651" t="s">
        <v>1391</v>
      </c>
      <c r="E651" t="s">
        <v>5554</v>
      </c>
    </row>
    <row r="652" spans="1:5">
      <c r="A652">
        <v>2016</v>
      </c>
      <c r="B652" t="s">
        <v>272</v>
      </c>
      <c r="C652" s="14">
        <v>43054.606215277781</v>
      </c>
      <c r="D652" t="s">
        <v>1391</v>
      </c>
      <c r="E652" t="s">
        <v>1373</v>
      </c>
    </row>
    <row r="653" spans="1:5">
      <c r="A653">
        <v>2016</v>
      </c>
      <c r="B653" t="s">
        <v>232</v>
      </c>
      <c r="C653" s="14">
        <v>43054.606215277781</v>
      </c>
      <c r="D653" t="s">
        <v>1391</v>
      </c>
      <c r="E653" t="s">
        <v>1356</v>
      </c>
    </row>
    <row r="654" spans="1:5">
      <c r="A654">
        <v>2016</v>
      </c>
      <c r="B654" t="s">
        <v>232</v>
      </c>
      <c r="C654" s="14">
        <v>43054.606215277781</v>
      </c>
      <c r="D654" t="s">
        <v>1391</v>
      </c>
      <c r="E654" t="s">
        <v>1311</v>
      </c>
    </row>
    <row r="655" spans="1:5">
      <c r="A655">
        <v>2016</v>
      </c>
      <c r="B655" t="s">
        <v>232</v>
      </c>
      <c r="C655" s="14">
        <v>43054.606215277781</v>
      </c>
      <c r="D655" t="s">
        <v>1391</v>
      </c>
      <c r="E655" t="s">
        <v>1207</v>
      </c>
    </row>
    <row r="656" spans="1:5">
      <c r="A656">
        <v>2016</v>
      </c>
      <c r="B656" t="s">
        <v>232</v>
      </c>
      <c r="C656" s="14">
        <v>43054.606215277781</v>
      </c>
      <c r="D656" t="s">
        <v>1391</v>
      </c>
      <c r="E656" t="s">
        <v>1207</v>
      </c>
    </row>
    <row r="657" spans="1:5">
      <c r="A657">
        <v>2016</v>
      </c>
      <c r="B657" t="s">
        <v>232</v>
      </c>
      <c r="C657" s="14">
        <v>43054.606215277781</v>
      </c>
      <c r="D657" t="s">
        <v>1391</v>
      </c>
      <c r="E657" t="s">
        <v>1413</v>
      </c>
    </row>
    <row r="658" spans="1:5">
      <c r="A658">
        <v>2016</v>
      </c>
      <c r="B658" t="s">
        <v>380</v>
      </c>
      <c r="C658" s="14">
        <v>43054.606215277781</v>
      </c>
      <c r="D658" t="s">
        <v>1391</v>
      </c>
      <c r="E658" t="s">
        <v>1232</v>
      </c>
    </row>
    <row r="659" spans="1:5">
      <c r="A659">
        <v>2016</v>
      </c>
      <c r="B659" t="s">
        <v>380</v>
      </c>
      <c r="C659" s="14">
        <v>43054.606215277781</v>
      </c>
      <c r="D659" t="s">
        <v>1391</v>
      </c>
      <c r="E659" t="s">
        <v>1337</v>
      </c>
    </row>
    <row r="660" spans="1:5">
      <c r="A660">
        <v>2016</v>
      </c>
      <c r="B660" t="s">
        <v>380</v>
      </c>
      <c r="C660" s="14">
        <v>43054.606215277781</v>
      </c>
      <c r="D660" t="s">
        <v>1391</v>
      </c>
      <c r="E660" t="s">
        <v>1254</v>
      </c>
    </row>
    <row r="661" spans="1:5">
      <c r="A661">
        <v>2016</v>
      </c>
      <c r="B661" t="s">
        <v>380</v>
      </c>
      <c r="C661" s="14">
        <v>43054.606215277781</v>
      </c>
      <c r="D661" t="s">
        <v>1391</v>
      </c>
      <c r="E661" t="s">
        <v>1281</v>
      </c>
    </row>
    <row r="662" spans="1:5">
      <c r="A662">
        <v>2016</v>
      </c>
      <c r="B662" t="s">
        <v>380</v>
      </c>
      <c r="C662" s="14">
        <v>43054.606215277781</v>
      </c>
      <c r="D662" t="s">
        <v>1391</v>
      </c>
      <c r="E662" t="s">
        <v>1309</v>
      </c>
    </row>
    <row r="663" spans="1:5">
      <c r="A663">
        <v>2013</v>
      </c>
      <c r="B663" t="s">
        <v>126</v>
      </c>
      <c r="C663" s="14">
        <v>43054.606215277781</v>
      </c>
      <c r="D663" t="s">
        <v>1391</v>
      </c>
      <c r="E663" t="s">
        <v>1392</v>
      </c>
    </row>
    <row r="664" spans="1:5">
      <c r="A664">
        <v>2013</v>
      </c>
      <c r="B664" t="s">
        <v>126</v>
      </c>
      <c r="C664" s="14">
        <v>43054.606215277781</v>
      </c>
      <c r="D664" t="s">
        <v>1391</v>
      </c>
      <c r="E664" t="s">
        <v>1393</v>
      </c>
    </row>
    <row r="665" spans="1:5">
      <c r="A665">
        <v>2013</v>
      </c>
      <c r="B665" t="s">
        <v>126</v>
      </c>
      <c r="C665" s="14">
        <v>43054.606215277781</v>
      </c>
      <c r="D665" t="s">
        <v>1391</v>
      </c>
      <c r="E665" t="s">
        <v>1394</v>
      </c>
    </row>
    <row r="666" spans="1:5">
      <c r="A666">
        <v>2013</v>
      </c>
      <c r="B666" t="s">
        <v>126</v>
      </c>
      <c r="C666" s="14">
        <v>43054.606215277781</v>
      </c>
      <c r="D666" t="s">
        <v>1391</v>
      </c>
      <c r="E666" t="s">
        <v>1395</v>
      </c>
    </row>
    <row r="667" spans="1:5">
      <c r="A667">
        <v>2013</v>
      </c>
      <c r="B667" t="s">
        <v>126</v>
      </c>
      <c r="C667" s="14">
        <v>43054.606215277781</v>
      </c>
      <c r="D667" t="s">
        <v>1391</v>
      </c>
      <c r="E667" t="s">
        <v>1392</v>
      </c>
    </row>
    <row r="668" spans="1:5">
      <c r="A668">
        <v>2013</v>
      </c>
      <c r="B668" t="s">
        <v>126</v>
      </c>
      <c r="C668" s="14">
        <v>43054.606215277781</v>
      </c>
      <c r="D668" t="s">
        <v>1391</v>
      </c>
      <c r="E668" t="s">
        <v>1393</v>
      </c>
    </row>
    <row r="669" spans="1:5">
      <c r="A669">
        <v>2013</v>
      </c>
      <c r="B669" t="s">
        <v>126</v>
      </c>
      <c r="C669" s="14">
        <v>43054.606215277781</v>
      </c>
      <c r="D669" t="s">
        <v>1391</v>
      </c>
      <c r="E669" t="s">
        <v>1394</v>
      </c>
    </row>
    <row r="670" spans="1:5">
      <c r="A670">
        <v>2013</v>
      </c>
      <c r="B670" t="s">
        <v>126</v>
      </c>
      <c r="C670" s="14">
        <v>43054.606215277781</v>
      </c>
      <c r="D670" t="s">
        <v>1391</v>
      </c>
      <c r="E670" t="s">
        <v>1395</v>
      </c>
    </row>
    <row r="671" spans="1:5">
      <c r="A671">
        <v>2014</v>
      </c>
      <c r="B671" t="s">
        <v>126</v>
      </c>
      <c r="C671" s="14">
        <v>43054.606215277781</v>
      </c>
      <c r="D671" t="s">
        <v>1391</v>
      </c>
      <c r="E671" t="s">
        <v>1392</v>
      </c>
    </row>
    <row r="672" spans="1:5">
      <c r="A672">
        <v>2014</v>
      </c>
      <c r="B672" t="s">
        <v>126</v>
      </c>
      <c r="C672" s="14">
        <v>43054.606215277781</v>
      </c>
      <c r="D672" t="s">
        <v>1391</v>
      </c>
      <c r="E672" t="s">
        <v>1393</v>
      </c>
    </row>
    <row r="673" spans="1:5">
      <c r="A673">
        <v>2014</v>
      </c>
      <c r="B673" t="s">
        <v>126</v>
      </c>
      <c r="C673" s="14">
        <v>43054.606215277781</v>
      </c>
      <c r="D673" t="s">
        <v>1391</v>
      </c>
      <c r="E673" t="s">
        <v>1224</v>
      </c>
    </row>
    <row r="674" spans="1:5">
      <c r="A674">
        <v>2014</v>
      </c>
      <c r="B674" t="s">
        <v>126</v>
      </c>
      <c r="C674" s="14">
        <v>43054.606215277781</v>
      </c>
      <c r="D674" t="s">
        <v>1391</v>
      </c>
      <c r="E674" t="s">
        <v>1394</v>
      </c>
    </row>
    <row r="675" spans="1:5">
      <c r="A675">
        <v>2014</v>
      </c>
      <c r="B675" t="s">
        <v>126</v>
      </c>
      <c r="C675" s="14">
        <v>43054.606215277781</v>
      </c>
      <c r="D675" t="s">
        <v>1391</v>
      </c>
      <c r="E675" t="s">
        <v>1406</v>
      </c>
    </row>
    <row r="676" spans="1:5">
      <c r="A676">
        <v>2015</v>
      </c>
      <c r="B676" t="s">
        <v>126</v>
      </c>
      <c r="C676" s="14">
        <v>43054.606215277781</v>
      </c>
      <c r="D676" t="s">
        <v>1391</v>
      </c>
      <c r="E676" t="s">
        <v>1392</v>
      </c>
    </row>
    <row r="677" spans="1:5">
      <c r="A677">
        <v>2015</v>
      </c>
      <c r="B677" t="s">
        <v>126</v>
      </c>
      <c r="C677" s="14">
        <v>43054.606215277781</v>
      </c>
      <c r="D677" t="s">
        <v>1391</v>
      </c>
      <c r="E677" t="s">
        <v>5588</v>
      </c>
    </row>
    <row r="678" spans="1:5">
      <c r="A678">
        <v>2015</v>
      </c>
      <c r="B678" t="s">
        <v>126</v>
      </c>
      <c r="C678" s="14">
        <v>43054.606215277781</v>
      </c>
      <c r="D678" t="s">
        <v>1391</v>
      </c>
      <c r="E678" t="s">
        <v>1224</v>
      </c>
    </row>
    <row r="679" spans="1:5">
      <c r="A679">
        <v>2015</v>
      </c>
      <c r="B679" t="s">
        <v>126</v>
      </c>
      <c r="C679" s="14">
        <v>43054.606215277781</v>
      </c>
      <c r="D679" t="s">
        <v>1391</v>
      </c>
      <c r="E679" t="s">
        <v>5604</v>
      </c>
    </row>
    <row r="680" spans="1:5">
      <c r="A680">
        <v>2015</v>
      </c>
      <c r="B680" t="s">
        <v>126</v>
      </c>
      <c r="C680" s="14">
        <v>43054.606215277781</v>
      </c>
      <c r="D680" t="s">
        <v>1391</v>
      </c>
      <c r="E680" t="s">
        <v>5590</v>
      </c>
    </row>
    <row r="681" spans="1:5">
      <c r="A681">
        <v>2013</v>
      </c>
      <c r="B681" t="s">
        <v>327</v>
      </c>
      <c r="C681" s="14">
        <v>43054.606215277781</v>
      </c>
      <c r="D681" t="s">
        <v>1391</v>
      </c>
      <c r="E681" t="s">
        <v>1425</v>
      </c>
    </row>
    <row r="682" spans="1:5">
      <c r="A682">
        <v>2013</v>
      </c>
      <c r="B682" t="s">
        <v>327</v>
      </c>
      <c r="C682" s="14">
        <v>43054.606215277781</v>
      </c>
      <c r="D682" t="s">
        <v>1391</v>
      </c>
      <c r="E682" t="s">
        <v>1426</v>
      </c>
    </row>
    <row r="683" spans="1:5">
      <c r="A683">
        <v>2013</v>
      </c>
      <c r="B683" t="s">
        <v>327</v>
      </c>
      <c r="C683" s="14">
        <v>43054.606215277781</v>
      </c>
      <c r="D683" t="s">
        <v>1391</v>
      </c>
      <c r="E683" t="s">
        <v>1427</v>
      </c>
    </row>
    <row r="684" spans="1:5">
      <c r="A684">
        <v>2013</v>
      </c>
      <c r="B684" t="s">
        <v>327</v>
      </c>
      <c r="C684" s="14">
        <v>43054.606215277781</v>
      </c>
      <c r="D684" t="s">
        <v>1391</v>
      </c>
      <c r="E684" t="s">
        <v>1428</v>
      </c>
    </row>
    <row r="685" spans="1:5">
      <c r="A685">
        <v>2013</v>
      </c>
      <c r="B685" t="s">
        <v>327</v>
      </c>
      <c r="C685" s="14">
        <v>43054.606215277781</v>
      </c>
      <c r="D685" t="s">
        <v>1391</v>
      </c>
      <c r="E685" t="s">
        <v>1429</v>
      </c>
    </row>
    <row r="686" spans="1:5">
      <c r="A686">
        <v>2013</v>
      </c>
      <c r="B686" t="s">
        <v>327</v>
      </c>
      <c r="C686" s="14">
        <v>43054.606215277781</v>
      </c>
      <c r="D686" t="s">
        <v>1391</v>
      </c>
      <c r="E686" t="s">
        <v>1425</v>
      </c>
    </row>
    <row r="687" spans="1:5">
      <c r="A687">
        <v>2013</v>
      </c>
      <c r="B687" t="s">
        <v>327</v>
      </c>
      <c r="C687" s="14">
        <v>43054.606215277781</v>
      </c>
      <c r="D687" t="s">
        <v>1391</v>
      </c>
      <c r="E687" t="s">
        <v>1322</v>
      </c>
    </row>
    <row r="688" spans="1:5">
      <c r="A688">
        <v>2013</v>
      </c>
      <c r="B688" t="s">
        <v>327</v>
      </c>
      <c r="C688" s="14">
        <v>43054.606215277781</v>
      </c>
      <c r="D688" t="s">
        <v>1391</v>
      </c>
      <c r="E688" t="s">
        <v>1426</v>
      </c>
    </row>
    <row r="689" spans="1:5">
      <c r="A689">
        <v>2013</v>
      </c>
      <c r="B689" t="s">
        <v>327</v>
      </c>
      <c r="C689" s="14">
        <v>43054.606215277781</v>
      </c>
      <c r="D689" t="s">
        <v>1391</v>
      </c>
      <c r="E689" t="s">
        <v>1427</v>
      </c>
    </row>
    <row r="690" spans="1:5">
      <c r="A690">
        <v>2013</v>
      </c>
      <c r="B690" t="s">
        <v>327</v>
      </c>
      <c r="C690" s="14">
        <v>43054.606215277781</v>
      </c>
      <c r="D690" t="s">
        <v>1391</v>
      </c>
      <c r="E690" t="s">
        <v>1428</v>
      </c>
    </row>
    <row r="691" spans="1:5">
      <c r="A691">
        <v>2013</v>
      </c>
      <c r="B691" t="s">
        <v>327</v>
      </c>
      <c r="C691" s="14">
        <v>43054.606215277781</v>
      </c>
      <c r="D691" t="s">
        <v>1391</v>
      </c>
      <c r="E691" t="s">
        <v>1429</v>
      </c>
    </row>
    <row r="692" spans="1:5">
      <c r="A692">
        <v>2014</v>
      </c>
      <c r="B692" t="s">
        <v>327</v>
      </c>
      <c r="C692" s="14">
        <v>43054.606215277781</v>
      </c>
      <c r="D692" t="s">
        <v>1391</v>
      </c>
      <c r="E692" t="s">
        <v>1425</v>
      </c>
    </row>
    <row r="693" spans="1:5">
      <c r="A693">
        <v>2014</v>
      </c>
      <c r="B693" t="s">
        <v>327</v>
      </c>
      <c r="C693" s="14">
        <v>43054.606215277781</v>
      </c>
      <c r="D693" t="s">
        <v>1391</v>
      </c>
      <c r="E693" t="s">
        <v>1322</v>
      </c>
    </row>
    <row r="694" spans="1:5">
      <c r="A694">
        <v>2014</v>
      </c>
      <c r="B694" t="s">
        <v>327</v>
      </c>
      <c r="C694" s="14">
        <v>43054.606215277781</v>
      </c>
      <c r="D694" t="s">
        <v>1391</v>
      </c>
      <c r="E694" t="s">
        <v>1431</v>
      </c>
    </row>
    <row r="695" spans="1:5">
      <c r="A695">
        <v>2014</v>
      </c>
      <c r="B695" t="s">
        <v>327</v>
      </c>
      <c r="C695" s="14">
        <v>43054.606215277781</v>
      </c>
      <c r="D695" t="s">
        <v>1391</v>
      </c>
      <c r="E695" t="s">
        <v>1427</v>
      </c>
    </row>
    <row r="696" spans="1:5">
      <c r="A696">
        <v>2014</v>
      </c>
      <c r="B696" t="s">
        <v>327</v>
      </c>
      <c r="C696" s="14">
        <v>43054.606215277781</v>
      </c>
      <c r="D696" t="s">
        <v>1391</v>
      </c>
      <c r="E696" t="s">
        <v>1432</v>
      </c>
    </row>
    <row r="697" spans="1:5">
      <c r="A697">
        <v>2014</v>
      </c>
      <c r="B697" t="s">
        <v>327</v>
      </c>
      <c r="C697" s="14">
        <v>43054.606215277781</v>
      </c>
      <c r="D697" t="s">
        <v>1391</v>
      </c>
      <c r="E697" t="s">
        <v>1430</v>
      </c>
    </row>
    <row r="698" spans="1:5">
      <c r="A698">
        <v>2013</v>
      </c>
      <c r="B698" t="s">
        <v>327</v>
      </c>
      <c r="C698" s="14">
        <v>43054.606215277781</v>
      </c>
      <c r="D698" t="s">
        <v>1391</v>
      </c>
      <c r="E698" t="s">
        <v>1425</v>
      </c>
    </row>
    <row r="699" spans="1:5">
      <c r="A699">
        <v>2013</v>
      </c>
      <c r="B699" t="s">
        <v>327</v>
      </c>
      <c r="C699" s="14">
        <v>43054.606215277781</v>
      </c>
      <c r="D699" t="s">
        <v>1391</v>
      </c>
      <c r="E699" t="s">
        <v>1322</v>
      </c>
    </row>
    <row r="700" spans="1:5">
      <c r="A700">
        <v>2013</v>
      </c>
      <c r="B700" t="s">
        <v>327</v>
      </c>
      <c r="C700" s="14">
        <v>43054.606215277781</v>
      </c>
      <c r="D700" t="s">
        <v>1391</v>
      </c>
      <c r="E700" t="s">
        <v>1426</v>
      </c>
    </row>
    <row r="701" spans="1:5">
      <c r="A701">
        <v>2013</v>
      </c>
      <c r="B701" t="s">
        <v>327</v>
      </c>
      <c r="C701" s="14">
        <v>43054.606215277781</v>
      </c>
      <c r="D701" t="s">
        <v>1391</v>
      </c>
      <c r="E701" t="s">
        <v>1427</v>
      </c>
    </row>
    <row r="702" spans="1:5">
      <c r="A702">
        <v>2013</v>
      </c>
      <c r="B702" t="s">
        <v>327</v>
      </c>
      <c r="C702" s="14">
        <v>43054.606215277781</v>
      </c>
      <c r="D702" t="s">
        <v>1391</v>
      </c>
      <c r="E702" t="s">
        <v>1428</v>
      </c>
    </row>
    <row r="703" spans="1:5">
      <c r="A703">
        <v>2013</v>
      </c>
      <c r="B703" t="s">
        <v>327</v>
      </c>
      <c r="C703" s="14">
        <v>43054.606215277781</v>
      </c>
      <c r="D703" t="s">
        <v>1391</v>
      </c>
      <c r="E703" t="s">
        <v>1429</v>
      </c>
    </row>
    <row r="704" spans="1:5">
      <c r="A704">
        <v>2015</v>
      </c>
      <c r="B704" t="s">
        <v>327</v>
      </c>
      <c r="C704" s="14">
        <v>43054.606215277781</v>
      </c>
      <c r="D704" t="s">
        <v>1391</v>
      </c>
      <c r="E704" t="s">
        <v>1425</v>
      </c>
    </row>
    <row r="705" spans="1:5">
      <c r="A705">
        <v>2015</v>
      </c>
      <c r="B705" t="s">
        <v>327</v>
      </c>
      <c r="C705" s="14">
        <v>43054.606215277781</v>
      </c>
      <c r="D705" t="s">
        <v>1391</v>
      </c>
      <c r="E705" t="s">
        <v>1322</v>
      </c>
    </row>
    <row r="706" spans="1:5">
      <c r="A706">
        <v>2015</v>
      </c>
      <c r="B706" t="s">
        <v>327</v>
      </c>
      <c r="C706" s="14">
        <v>43054.606215277781</v>
      </c>
      <c r="D706" t="s">
        <v>1391</v>
      </c>
      <c r="E706" t="s">
        <v>1431</v>
      </c>
    </row>
    <row r="707" spans="1:5">
      <c r="A707">
        <v>2015</v>
      </c>
      <c r="B707" t="s">
        <v>327</v>
      </c>
      <c r="C707" s="14">
        <v>43054.606215277781</v>
      </c>
      <c r="D707" t="s">
        <v>1391</v>
      </c>
      <c r="E707" t="s">
        <v>1427</v>
      </c>
    </row>
    <row r="708" spans="1:5">
      <c r="A708">
        <v>2015</v>
      </c>
      <c r="B708" t="s">
        <v>327</v>
      </c>
      <c r="C708" s="14">
        <v>43054.606215277781</v>
      </c>
      <c r="D708" t="s">
        <v>1391</v>
      </c>
      <c r="E708" t="s">
        <v>1432</v>
      </c>
    </row>
    <row r="709" spans="1:5">
      <c r="A709">
        <v>2015</v>
      </c>
      <c r="B709" t="s">
        <v>327</v>
      </c>
      <c r="C709" s="14">
        <v>43054.606215277781</v>
      </c>
      <c r="D709" t="s">
        <v>1391</v>
      </c>
      <c r="E709" t="s">
        <v>1430</v>
      </c>
    </row>
    <row r="710" spans="1:5">
      <c r="A710">
        <v>2013</v>
      </c>
      <c r="B710" t="s">
        <v>368</v>
      </c>
      <c r="C710" s="14">
        <v>43054.606215277781</v>
      </c>
      <c r="D710" t="s">
        <v>1391</v>
      </c>
      <c r="E710" t="s">
        <v>1403</v>
      </c>
    </row>
    <row r="711" spans="1:5">
      <c r="A711">
        <v>2013</v>
      </c>
      <c r="B711" t="s">
        <v>368</v>
      </c>
      <c r="C711" s="14">
        <v>43054.606215277781</v>
      </c>
      <c r="D711" t="s">
        <v>1391</v>
      </c>
      <c r="E711" t="s">
        <v>1404</v>
      </c>
    </row>
    <row r="712" spans="1:5">
      <c r="A712">
        <v>2013</v>
      </c>
      <c r="B712" t="s">
        <v>368</v>
      </c>
      <c r="C712" s="14">
        <v>43054.606215277781</v>
      </c>
      <c r="D712" t="s">
        <v>1391</v>
      </c>
      <c r="E712" t="s">
        <v>1405</v>
      </c>
    </row>
    <row r="713" spans="1:5">
      <c r="A713">
        <v>2014</v>
      </c>
      <c r="B713" t="s">
        <v>368</v>
      </c>
      <c r="C713" s="14">
        <v>43054.606215277781</v>
      </c>
      <c r="D713" t="s">
        <v>1391</v>
      </c>
      <c r="E713" t="s">
        <v>1403</v>
      </c>
    </row>
    <row r="714" spans="1:5">
      <c r="A714">
        <v>2014</v>
      </c>
      <c r="B714" t="s">
        <v>368</v>
      </c>
      <c r="C714" s="14">
        <v>43054.606215277781</v>
      </c>
      <c r="D714" t="s">
        <v>1391</v>
      </c>
      <c r="E714" t="s">
        <v>1404</v>
      </c>
    </row>
    <row r="715" spans="1:5">
      <c r="A715">
        <v>2014</v>
      </c>
      <c r="B715" t="s">
        <v>368</v>
      </c>
      <c r="C715" s="14">
        <v>43054.606215277781</v>
      </c>
      <c r="D715" t="s">
        <v>1391</v>
      </c>
      <c r="E715" t="s">
        <v>1405</v>
      </c>
    </row>
    <row r="716" spans="1:5">
      <c r="A716">
        <v>2014</v>
      </c>
      <c r="B716" t="s">
        <v>368</v>
      </c>
      <c r="C716" s="14">
        <v>43054.606215277781</v>
      </c>
      <c r="D716" t="s">
        <v>1391</v>
      </c>
      <c r="E716" t="s">
        <v>1403</v>
      </c>
    </row>
    <row r="717" spans="1:5">
      <c r="A717">
        <v>2014</v>
      </c>
      <c r="B717" t="s">
        <v>368</v>
      </c>
      <c r="C717" s="14">
        <v>43054.606215277781</v>
      </c>
      <c r="D717" t="s">
        <v>1391</v>
      </c>
      <c r="E717" t="s">
        <v>1324</v>
      </c>
    </row>
    <row r="718" spans="1:5">
      <c r="A718">
        <v>2014</v>
      </c>
      <c r="B718" t="s">
        <v>368</v>
      </c>
      <c r="C718" s="14">
        <v>43054.606215277781</v>
      </c>
      <c r="D718" t="s">
        <v>1391</v>
      </c>
      <c r="E718" t="s">
        <v>1242</v>
      </c>
    </row>
    <row r="719" spans="1:5">
      <c r="A719">
        <v>2014</v>
      </c>
      <c r="B719" t="s">
        <v>368</v>
      </c>
      <c r="C719" s="14">
        <v>43054.606215277781</v>
      </c>
      <c r="D719" t="s">
        <v>1391</v>
      </c>
      <c r="E719" t="s">
        <v>1222</v>
      </c>
    </row>
    <row r="720" spans="1:5">
      <c r="A720">
        <v>2014</v>
      </c>
      <c r="B720" t="s">
        <v>368</v>
      </c>
      <c r="C720" s="14">
        <v>43054.606215277781</v>
      </c>
      <c r="D720" t="s">
        <v>1391</v>
      </c>
      <c r="E720" t="s">
        <v>1349</v>
      </c>
    </row>
    <row r="721" spans="1:5">
      <c r="A721">
        <v>2014</v>
      </c>
      <c r="B721" t="s">
        <v>368</v>
      </c>
      <c r="C721" s="14">
        <v>43054.606215277781</v>
      </c>
      <c r="D721" t="s">
        <v>1391</v>
      </c>
      <c r="E721" t="s">
        <v>1390</v>
      </c>
    </row>
    <row r="722" spans="1:5">
      <c r="A722">
        <v>2014</v>
      </c>
      <c r="B722" t="s">
        <v>368</v>
      </c>
      <c r="C722" s="14">
        <v>43054.606215277781</v>
      </c>
      <c r="D722" t="s">
        <v>1391</v>
      </c>
      <c r="E722" t="s">
        <v>1331</v>
      </c>
    </row>
    <row r="723" spans="1:5">
      <c r="A723">
        <v>2014</v>
      </c>
      <c r="B723" t="s">
        <v>368</v>
      </c>
      <c r="C723" s="14">
        <v>43054.606215277781</v>
      </c>
      <c r="D723" t="s">
        <v>1391</v>
      </c>
      <c r="E723" t="s">
        <v>1410</v>
      </c>
    </row>
    <row r="724" spans="1:5">
      <c r="A724">
        <v>2014</v>
      </c>
      <c r="B724" t="s">
        <v>368</v>
      </c>
      <c r="C724" s="14">
        <v>43054.606215277781</v>
      </c>
      <c r="D724" t="s">
        <v>1391</v>
      </c>
      <c r="E724" t="s">
        <v>1411</v>
      </c>
    </row>
    <row r="725" spans="1:5">
      <c r="A725">
        <v>2014</v>
      </c>
      <c r="B725" t="s">
        <v>368</v>
      </c>
      <c r="C725" s="14">
        <v>43054.606215277781</v>
      </c>
      <c r="D725" t="s">
        <v>1391</v>
      </c>
      <c r="E725" t="s">
        <v>1403</v>
      </c>
    </row>
    <row r="726" spans="1:5">
      <c r="A726">
        <v>2014</v>
      </c>
      <c r="B726" t="s">
        <v>368</v>
      </c>
      <c r="C726" s="14">
        <v>43054.606215277781</v>
      </c>
      <c r="D726" t="s">
        <v>1391</v>
      </c>
      <c r="E726" t="s">
        <v>1324</v>
      </c>
    </row>
    <row r="727" spans="1:5">
      <c r="A727">
        <v>2014</v>
      </c>
      <c r="B727" t="s">
        <v>368</v>
      </c>
      <c r="C727" s="14">
        <v>43054.606215277781</v>
      </c>
      <c r="D727" t="s">
        <v>1391</v>
      </c>
      <c r="E727" t="s">
        <v>1242</v>
      </c>
    </row>
    <row r="728" spans="1:5">
      <c r="A728">
        <v>2014</v>
      </c>
      <c r="B728" t="s">
        <v>368</v>
      </c>
      <c r="C728" s="14">
        <v>43054.606215277781</v>
      </c>
      <c r="D728" t="s">
        <v>1391</v>
      </c>
      <c r="E728" t="s">
        <v>1222</v>
      </c>
    </row>
    <row r="729" spans="1:5">
      <c r="A729">
        <v>2014</v>
      </c>
      <c r="B729" t="s">
        <v>368</v>
      </c>
      <c r="C729" s="14">
        <v>43054.606215277781</v>
      </c>
      <c r="D729" t="s">
        <v>1391</v>
      </c>
      <c r="E729" t="s">
        <v>1349</v>
      </c>
    </row>
    <row r="730" spans="1:5">
      <c r="A730">
        <v>2014</v>
      </c>
      <c r="B730" t="s">
        <v>368</v>
      </c>
      <c r="C730" s="14">
        <v>43054.606215277781</v>
      </c>
      <c r="D730" t="s">
        <v>1391</v>
      </c>
      <c r="E730" t="s">
        <v>1390</v>
      </c>
    </row>
    <row r="731" spans="1:5">
      <c r="A731">
        <v>2014</v>
      </c>
      <c r="B731" t="s">
        <v>368</v>
      </c>
      <c r="C731" s="14">
        <v>43054.606215277781</v>
      </c>
      <c r="D731" t="s">
        <v>1391</v>
      </c>
      <c r="E731" t="s">
        <v>1331</v>
      </c>
    </row>
    <row r="732" spans="1:5">
      <c r="A732">
        <v>2014</v>
      </c>
      <c r="B732" t="s">
        <v>368</v>
      </c>
      <c r="C732" s="14">
        <v>43054.606215277781</v>
      </c>
      <c r="D732" t="s">
        <v>1391</v>
      </c>
      <c r="E732" t="s">
        <v>1410</v>
      </c>
    </row>
    <row r="733" spans="1:5">
      <c r="A733">
        <v>2014</v>
      </c>
      <c r="B733" t="s">
        <v>368</v>
      </c>
      <c r="C733" s="14">
        <v>43054.606215277781</v>
      </c>
      <c r="D733" t="s">
        <v>1391</v>
      </c>
      <c r="E733" t="s">
        <v>1411</v>
      </c>
    </row>
    <row r="734" spans="1:5">
      <c r="A734">
        <v>2015</v>
      </c>
      <c r="B734" t="s">
        <v>368</v>
      </c>
      <c r="C734" s="14">
        <v>43054.606215277781</v>
      </c>
      <c r="D734" t="s">
        <v>1391</v>
      </c>
      <c r="E734" t="s">
        <v>1403</v>
      </c>
    </row>
    <row r="735" spans="1:5">
      <c r="A735">
        <v>2015</v>
      </c>
      <c r="B735" t="s">
        <v>368</v>
      </c>
      <c r="C735" s="14">
        <v>43054.606215277781</v>
      </c>
      <c r="D735" t="s">
        <v>1391</v>
      </c>
      <c r="E735" t="s">
        <v>1324</v>
      </c>
    </row>
    <row r="736" spans="1:5">
      <c r="A736">
        <v>2015</v>
      </c>
      <c r="B736" t="s">
        <v>368</v>
      </c>
      <c r="C736" s="14">
        <v>43054.606215277781</v>
      </c>
      <c r="D736" t="s">
        <v>1391</v>
      </c>
      <c r="E736" t="s">
        <v>1242</v>
      </c>
    </row>
    <row r="737" spans="1:5">
      <c r="A737">
        <v>2015</v>
      </c>
      <c r="B737" t="s">
        <v>368</v>
      </c>
      <c r="C737" s="14">
        <v>43054.606215277781</v>
      </c>
      <c r="D737" t="s">
        <v>1391</v>
      </c>
      <c r="E737" t="s">
        <v>1222</v>
      </c>
    </row>
    <row r="738" spans="1:5">
      <c r="A738">
        <v>2015</v>
      </c>
      <c r="B738" t="s">
        <v>368</v>
      </c>
      <c r="C738" s="14">
        <v>43054.606215277781</v>
      </c>
      <c r="D738" t="s">
        <v>1391</v>
      </c>
      <c r="E738" t="s">
        <v>1349</v>
      </c>
    </row>
    <row r="739" spans="1:5">
      <c r="A739">
        <v>2015</v>
      </c>
      <c r="B739" t="s">
        <v>368</v>
      </c>
      <c r="C739" s="14">
        <v>43054.606215277781</v>
      </c>
      <c r="D739" t="s">
        <v>1391</v>
      </c>
      <c r="E739" t="s">
        <v>1390</v>
      </c>
    </row>
    <row r="740" spans="1:5">
      <c r="A740">
        <v>2015</v>
      </c>
      <c r="B740" t="s">
        <v>368</v>
      </c>
      <c r="C740" s="14">
        <v>43054.606215277781</v>
      </c>
      <c r="D740" t="s">
        <v>1391</v>
      </c>
      <c r="E740" t="s">
        <v>1331</v>
      </c>
    </row>
    <row r="741" spans="1:5">
      <c r="A741">
        <v>2015</v>
      </c>
      <c r="B741" t="s">
        <v>368</v>
      </c>
      <c r="C741" s="14">
        <v>43054.606215277781</v>
      </c>
      <c r="D741" t="s">
        <v>1391</v>
      </c>
      <c r="E741" t="s">
        <v>1410</v>
      </c>
    </row>
    <row r="742" spans="1:5">
      <c r="A742">
        <v>2015</v>
      </c>
      <c r="B742" t="s">
        <v>368</v>
      </c>
      <c r="C742" s="14">
        <v>43054.606215277781</v>
      </c>
      <c r="D742" t="s">
        <v>1391</v>
      </c>
      <c r="E742" t="s">
        <v>1411</v>
      </c>
    </row>
    <row r="743" spans="1:5">
      <c r="A743">
        <v>2016</v>
      </c>
      <c r="B743" t="s">
        <v>318</v>
      </c>
      <c r="C743" s="14">
        <v>43054.606215277781</v>
      </c>
      <c r="D743" t="s">
        <v>1391</v>
      </c>
      <c r="E743" t="s">
        <v>5581</v>
      </c>
    </row>
    <row r="744" spans="1:5">
      <c r="A744">
        <v>2016</v>
      </c>
      <c r="B744" t="s">
        <v>318</v>
      </c>
      <c r="C744" s="14">
        <v>43054.606215277781</v>
      </c>
      <c r="D744" t="s">
        <v>1391</v>
      </c>
      <c r="E744" t="s">
        <v>1318</v>
      </c>
    </row>
    <row r="745" spans="1:5">
      <c r="A745">
        <v>2016</v>
      </c>
      <c r="B745" t="s">
        <v>318</v>
      </c>
      <c r="C745" s="14">
        <v>43054.606215277781</v>
      </c>
      <c r="D745" t="s">
        <v>1391</v>
      </c>
      <c r="E745" t="s">
        <v>1239</v>
      </c>
    </row>
    <row r="746" spans="1:5">
      <c r="A746">
        <v>2016</v>
      </c>
      <c r="B746" t="s">
        <v>318</v>
      </c>
      <c r="C746" s="14">
        <v>43054.606215277781</v>
      </c>
      <c r="D746" t="s">
        <v>1391</v>
      </c>
      <c r="E746" t="s">
        <v>1217</v>
      </c>
    </row>
    <row r="747" spans="1:5">
      <c r="A747">
        <v>2016</v>
      </c>
      <c r="B747" t="s">
        <v>318</v>
      </c>
      <c r="C747" s="14">
        <v>43054.606215277781</v>
      </c>
      <c r="D747" t="s">
        <v>1391</v>
      </c>
      <c r="E747" t="s">
        <v>5576</v>
      </c>
    </row>
    <row r="748" spans="1:5">
      <c r="A748">
        <v>2016</v>
      </c>
      <c r="B748" t="s">
        <v>248</v>
      </c>
      <c r="C748" s="14">
        <v>43054.606215277781</v>
      </c>
      <c r="D748" t="s">
        <v>1391</v>
      </c>
      <c r="E748" t="s">
        <v>5543</v>
      </c>
    </row>
    <row r="749" spans="1:5">
      <c r="A749">
        <v>2016</v>
      </c>
      <c r="B749" t="s">
        <v>248</v>
      </c>
      <c r="C749" s="14">
        <v>43054.606215277781</v>
      </c>
      <c r="D749" t="s">
        <v>1391</v>
      </c>
      <c r="E749" t="s">
        <v>5540</v>
      </c>
    </row>
    <row r="750" spans="1:5">
      <c r="A750">
        <v>2016</v>
      </c>
      <c r="B750" t="s">
        <v>248</v>
      </c>
      <c r="C750" s="14">
        <v>43054.606215277781</v>
      </c>
      <c r="D750" t="s">
        <v>1391</v>
      </c>
      <c r="E750" t="s">
        <v>5605</v>
      </c>
    </row>
    <row r="751" spans="1:5">
      <c r="A751">
        <v>2016</v>
      </c>
      <c r="B751" t="s">
        <v>248</v>
      </c>
      <c r="C751" s="14">
        <v>43054.606215277781</v>
      </c>
      <c r="D751" t="s">
        <v>1391</v>
      </c>
      <c r="E751" t="s">
        <v>5605</v>
      </c>
    </row>
    <row r="752" spans="1:5">
      <c r="A752">
        <v>2016</v>
      </c>
      <c r="B752" t="s">
        <v>248</v>
      </c>
      <c r="C752" s="14">
        <v>43054.606215277781</v>
      </c>
      <c r="D752" t="s">
        <v>1391</v>
      </c>
      <c r="E752" t="s">
        <v>5606</v>
      </c>
    </row>
    <row r="753" spans="1:5">
      <c r="A753">
        <v>2016</v>
      </c>
      <c r="B753" t="s">
        <v>248</v>
      </c>
      <c r="C753" s="14">
        <v>43054.606215277781</v>
      </c>
      <c r="D753" t="s">
        <v>1391</v>
      </c>
      <c r="E753" t="s">
        <v>5566</v>
      </c>
    </row>
    <row r="754" spans="1:5">
      <c r="A754">
        <v>2016</v>
      </c>
      <c r="B754" t="s">
        <v>311</v>
      </c>
      <c r="C754" s="14">
        <v>43054.606215277781</v>
      </c>
      <c r="D754" t="s">
        <v>1391</v>
      </c>
      <c r="E754" t="s">
        <v>5607</v>
      </c>
    </row>
    <row r="755" spans="1:5">
      <c r="A755">
        <v>2016</v>
      </c>
      <c r="B755" t="s">
        <v>311</v>
      </c>
      <c r="C755" s="14">
        <v>43054.606215277781</v>
      </c>
      <c r="D755" t="s">
        <v>1391</v>
      </c>
      <c r="E755" t="s">
        <v>5608</v>
      </c>
    </row>
    <row r="756" spans="1:5">
      <c r="A756">
        <v>2016</v>
      </c>
      <c r="B756" t="s">
        <v>311</v>
      </c>
      <c r="C756" s="14">
        <v>43054.606215277781</v>
      </c>
      <c r="D756" t="s">
        <v>1391</v>
      </c>
      <c r="E756" t="s">
        <v>5609</v>
      </c>
    </row>
    <row r="757" spans="1:5">
      <c r="A757">
        <v>2016</v>
      </c>
      <c r="B757" t="s">
        <v>311</v>
      </c>
      <c r="C757" s="14">
        <v>43054.606215277781</v>
      </c>
      <c r="D757" t="s">
        <v>1391</v>
      </c>
      <c r="E757" t="s">
        <v>5609</v>
      </c>
    </row>
    <row r="758" spans="1:5">
      <c r="A758">
        <v>2016</v>
      </c>
      <c r="B758" t="s">
        <v>311</v>
      </c>
      <c r="C758" s="14">
        <v>43054.606215277781</v>
      </c>
      <c r="D758" t="s">
        <v>1391</v>
      </c>
      <c r="E758" t="s">
        <v>5610</v>
      </c>
    </row>
    <row r="759" spans="1:5">
      <c r="A759">
        <v>2016</v>
      </c>
      <c r="B759" t="s">
        <v>311</v>
      </c>
      <c r="C759" s="14">
        <v>43054.606215277781</v>
      </c>
      <c r="D759" t="s">
        <v>1391</v>
      </c>
      <c r="E759" t="s">
        <v>5611</v>
      </c>
    </row>
    <row r="760" spans="1:5">
      <c r="A760">
        <v>2013</v>
      </c>
      <c r="B760" t="s">
        <v>263</v>
      </c>
      <c r="C760" s="14">
        <v>43054.606215277781</v>
      </c>
      <c r="D760" t="s">
        <v>1391</v>
      </c>
      <c r="E760" t="s">
        <v>1414</v>
      </c>
    </row>
    <row r="761" spans="1:5">
      <c r="A761">
        <v>2013</v>
      </c>
      <c r="B761" t="s">
        <v>263</v>
      </c>
      <c r="C761" s="14">
        <v>43054.606215277781</v>
      </c>
      <c r="D761" t="s">
        <v>1391</v>
      </c>
      <c r="E761" t="s">
        <v>1415</v>
      </c>
    </row>
    <row r="762" spans="1:5">
      <c r="A762">
        <v>2013</v>
      </c>
      <c r="B762" t="s">
        <v>263</v>
      </c>
      <c r="C762" s="14">
        <v>43054.606215277781</v>
      </c>
      <c r="D762" t="s">
        <v>1391</v>
      </c>
      <c r="E762" t="s">
        <v>1416</v>
      </c>
    </row>
    <row r="763" spans="1:5">
      <c r="A763">
        <v>2013</v>
      </c>
      <c r="B763" t="s">
        <v>263</v>
      </c>
      <c r="C763" s="14">
        <v>43054.606215277781</v>
      </c>
      <c r="D763" t="s">
        <v>1391</v>
      </c>
      <c r="E763" t="s">
        <v>1417</v>
      </c>
    </row>
    <row r="764" spans="1:5">
      <c r="A764">
        <v>2014</v>
      </c>
      <c r="B764" t="s">
        <v>263</v>
      </c>
      <c r="C764" s="14">
        <v>43054.606215277781</v>
      </c>
      <c r="D764" t="s">
        <v>1391</v>
      </c>
      <c r="E764" t="s">
        <v>1414</v>
      </c>
    </row>
    <row r="765" spans="1:5">
      <c r="A765">
        <v>2014</v>
      </c>
      <c r="B765" t="s">
        <v>263</v>
      </c>
      <c r="C765" s="14">
        <v>43054.606215277781</v>
      </c>
      <c r="D765" t="s">
        <v>1391</v>
      </c>
      <c r="E765" t="s">
        <v>1314</v>
      </c>
    </row>
    <row r="766" spans="1:5">
      <c r="A766">
        <v>2014</v>
      </c>
      <c r="B766" t="s">
        <v>263</v>
      </c>
      <c r="C766" s="14">
        <v>43054.606215277781</v>
      </c>
      <c r="D766" t="s">
        <v>1391</v>
      </c>
      <c r="E766" t="s">
        <v>1415</v>
      </c>
    </row>
    <row r="767" spans="1:5">
      <c r="A767">
        <v>2014</v>
      </c>
      <c r="B767" t="s">
        <v>263</v>
      </c>
      <c r="C767" s="14">
        <v>43054.606215277781</v>
      </c>
      <c r="D767" t="s">
        <v>1391</v>
      </c>
      <c r="E767" t="s">
        <v>1416</v>
      </c>
    </row>
    <row r="768" spans="1:5">
      <c r="A768">
        <v>2014</v>
      </c>
      <c r="B768" t="s">
        <v>263</v>
      </c>
      <c r="C768" s="14">
        <v>43054.606215277781</v>
      </c>
      <c r="D768" t="s">
        <v>1391</v>
      </c>
      <c r="E768" t="s">
        <v>1417</v>
      </c>
    </row>
    <row r="769" spans="1:5">
      <c r="A769">
        <v>2014</v>
      </c>
      <c r="B769" t="s">
        <v>263</v>
      </c>
      <c r="C769" s="14">
        <v>43054.606215277781</v>
      </c>
      <c r="D769" t="s">
        <v>1391</v>
      </c>
      <c r="E769" t="s">
        <v>1189</v>
      </c>
    </row>
    <row r="770" spans="1:5">
      <c r="A770">
        <v>2015</v>
      </c>
      <c r="B770" t="s">
        <v>263</v>
      </c>
      <c r="C770" s="14">
        <v>43054.606215277781</v>
      </c>
      <c r="D770" t="s">
        <v>1391</v>
      </c>
      <c r="E770" t="s">
        <v>5600</v>
      </c>
    </row>
    <row r="771" spans="1:5">
      <c r="A771">
        <v>2015</v>
      </c>
      <c r="B771" t="s">
        <v>263</v>
      </c>
      <c r="C771" s="14">
        <v>43054.606215277781</v>
      </c>
      <c r="D771" t="s">
        <v>1391</v>
      </c>
      <c r="E771" t="s">
        <v>1189</v>
      </c>
    </row>
    <row r="772" spans="1:5">
      <c r="A772">
        <v>2015</v>
      </c>
      <c r="B772" t="s">
        <v>263</v>
      </c>
      <c r="C772" s="14">
        <v>43054.606215277781</v>
      </c>
      <c r="D772" t="s">
        <v>1391</v>
      </c>
      <c r="E772" t="s">
        <v>1414</v>
      </c>
    </row>
    <row r="773" spans="1:5">
      <c r="A773">
        <v>2015</v>
      </c>
      <c r="B773" t="s">
        <v>263</v>
      </c>
      <c r="C773" s="14">
        <v>43054.606215277781</v>
      </c>
      <c r="D773" t="s">
        <v>1391</v>
      </c>
      <c r="E773" t="s">
        <v>1314</v>
      </c>
    </row>
    <row r="774" spans="1:5">
      <c r="A774">
        <v>2015</v>
      </c>
      <c r="B774" t="s">
        <v>263</v>
      </c>
      <c r="C774" s="14">
        <v>43054.606215277781</v>
      </c>
      <c r="D774" t="s">
        <v>1391</v>
      </c>
      <c r="E774" t="s">
        <v>1415</v>
      </c>
    </row>
    <row r="775" spans="1:5">
      <c r="A775">
        <v>2015</v>
      </c>
      <c r="B775" t="s">
        <v>263</v>
      </c>
      <c r="C775" s="14">
        <v>43054.606215277781</v>
      </c>
      <c r="D775" t="s">
        <v>1391</v>
      </c>
      <c r="E775" t="s">
        <v>1416</v>
      </c>
    </row>
    <row r="776" spans="1:5">
      <c r="A776">
        <v>2016</v>
      </c>
      <c r="B776" t="s">
        <v>192</v>
      </c>
      <c r="C776" s="14">
        <v>43054.606215277781</v>
      </c>
      <c r="D776" t="s">
        <v>1391</v>
      </c>
      <c r="E776" t="s">
        <v>1278</v>
      </c>
    </row>
    <row r="777" spans="1:5">
      <c r="A777">
        <v>2016</v>
      </c>
      <c r="B777" t="s">
        <v>192</v>
      </c>
      <c r="C777" s="14">
        <v>43054.606215277781</v>
      </c>
      <c r="D777" t="s">
        <v>1391</v>
      </c>
      <c r="E777" t="s">
        <v>1398</v>
      </c>
    </row>
    <row r="778" spans="1:5">
      <c r="A778">
        <v>2016</v>
      </c>
      <c r="B778" t="s">
        <v>192</v>
      </c>
      <c r="C778" s="14">
        <v>43054.606215277781</v>
      </c>
      <c r="D778" t="s">
        <v>1391</v>
      </c>
      <c r="E778" t="s">
        <v>1399</v>
      </c>
    </row>
    <row r="779" spans="1:5">
      <c r="A779">
        <v>2016</v>
      </c>
      <c r="B779" t="s">
        <v>192</v>
      </c>
      <c r="C779" s="14">
        <v>43054.606215277781</v>
      </c>
      <c r="D779" t="s">
        <v>1391</v>
      </c>
      <c r="E779" t="s">
        <v>1400</v>
      </c>
    </row>
    <row r="780" spans="1:5">
      <c r="A780">
        <v>2016</v>
      </c>
      <c r="B780" t="s">
        <v>192</v>
      </c>
      <c r="C780" s="14">
        <v>43054.606215277781</v>
      </c>
      <c r="D780" t="s">
        <v>1391</v>
      </c>
      <c r="E780" t="s">
        <v>5551</v>
      </c>
    </row>
    <row r="781" spans="1:5">
      <c r="A781">
        <v>2016</v>
      </c>
      <c r="B781" t="s">
        <v>192</v>
      </c>
      <c r="C781" s="14">
        <v>43054.606215277781</v>
      </c>
      <c r="D781" t="s">
        <v>1391</v>
      </c>
      <c r="E781" t="s">
        <v>1409</v>
      </c>
    </row>
    <row r="782" spans="1:5">
      <c r="A782">
        <v>2016</v>
      </c>
      <c r="B782" t="s">
        <v>172</v>
      </c>
      <c r="C782" s="14">
        <v>43054.606215277781</v>
      </c>
      <c r="D782" t="s">
        <v>1391</v>
      </c>
      <c r="E782" t="s">
        <v>5612</v>
      </c>
    </row>
    <row r="783" spans="1:5">
      <c r="A783">
        <v>2016</v>
      </c>
      <c r="B783" t="s">
        <v>172</v>
      </c>
      <c r="C783" s="14">
        <v>43054.606215277781</v>
      </c>
      <c r="D783" t="s">
        <v>1391</v>
      </c>
      <c r="E783" t="s">
        <v>1304</v>
      </c>
    </row>
    <row r="784" spans="1:5">
      <c r="A784">
        <v>2016</v>
      </c>
      <c r="B784" t="s">
        <v>172</v>
      </c>
      <c r="C784" s="14">
        <v>43054.606215277781</v>
      </c>
      <c r="D784" t="s">
        <v>1391</v>
      </c>
      <c r="E784" t="s">
        <v>1340</v>
      </c>
    </row>
    <row r="785" spans="1:5">
      <c r="A785">
        <v>2016</v>
      </c>
      <c r="B785" t="s">
        <v>172</v>
      </c>
      <c r="C785" s="14">
        <v>43054.606215277781</v>
      </c>
      <c r="D785" t="s">
        <v>1391</v>
      </c>
      <c r="E785" t="s">
        <v>1334</v>
      </c>
    </row>
    <row r="786" spans="1:5">
      <c r="A786">
        <v>2016</v>
      </c>
      <c r="B786" t="s">
        <v>172</v>
      </c>
      <c r="C786" s="14">
        <v>43054.606215277781</v>
      </c>
      <c r="D786" t="s">
        <v>1391</v>
      </c>
      <c r="E786" t="s">
        <v>1249</v>
      </c>
    </row>
    <row r="787" spans="1:5">
      <c r="A787">
        <v>2016</v>
      </c>
      <c r="B787" t="s">
        <v>327</v>
      </c>
      <c r="C787" s="14">
        <v>43054.606215277781</v>
      </c>
      <c r="D787" t="s">
        <v>1391</v>
      </c>
      <c r="E787" t="s">
        <v>1425</v>
      </c>
    </row>
    <row r="788" spans="1:5">
      <c r="A788">
        <v>2016</v>
      </c>
      <c r="B788" t="s">
        <v>327</v>
      </c>
      <c r="C788" s="14">
        <v>43054.606215277781</v>
      </c>
      <c r="D788" t="s">
        <v>1391</v>
      </c>
      <c r="E788" t="s">
        <v>1322</v>
      </c>
    </row>
    <row r="789" spans="1:5">
      <c r="A789">
        <v>2016</v>
      </c>
      <c r="B789" t="s">
        <v>327</v>
      </c>
      <c r="C789" s="14">
        <v>43054.606215277781</v>
      </c>
      <c r="D789" t="s">
        <v>1391</v>
      </c>
      <c r="E789" t="s">
        <v>5613</v>
      </c>
    </row>
    <row r="790" spans="1:5">
      <c r="A790">
        <v>2016</v>
      </c>
      <c r="B790" t="s">
        <v>327</v>
      </c>
      <c r="C790" s="14">
        <v>43054.606215277781</v>
      </c>
      <c r="D790" t="s">
        <v>1391</v>
      </c>
      <c r="E790" t="s">
        <v>1427</v>
      </c>
    </row>
    <row r="791" spans="1:5">
      <c r="A791">
        <v>2016</v>
      </c>
      <c r="B791" t="s">
        <v>327</v>
      </c>
      <c r="C791" s="14">
        <v>43054.606215277781</v>
      </c>
      <c r="D791" t="s">
        <v>1391</v>
      </c>
      <c r="E791" t="s">
        <v>5614</v>
      </c>
    </row>
    <row r="792" spans="1:5">
      <c r="A792">
        <v>2016</v>
      </c>
      <c r="B792" t="s">
        <v>327</v>
      </c>
      <c r="C792" s="14">
        <v>43054.606215277781</v>
      </c>
      <c r="D792" t="s">
        <v>1391</v>
      </c>
      <c r="E792" t="s">
        <v>5615</v>
      </c>
    </row>
    <row r="793" spans="1:5">
      <c r="A793">
        <v>2016</v>
      </c>
      <c r="B793" t="s">
        <v>254</v>
      </c>
      <c r="C793" s="14">
        <v>43054.606215277781</v>
      </c>
      <c r="D793" t="s">
        <v>1391</v>
      </c>
      <c r="E793" t="s">
        <v>1285</v>
      </c>
    </row>
    <row r="794" spans="1:5">
      <c r="A794">
        <v>2016</v>
      </c>
      <c r="B794" t="s">
        <v>254</v>
      </c>
      <c r="C794" s="14">
        <v>43054.606215277781</v>
      </c>
      <c r="D794" t="s">
        <v>1391</v>
      </c>
      <c r="E794" t="s">
        <v>1313</v>
      </c>
    </row>
    <row r="795" spans="1:5">
      <c r="A795">
        <v>2016</v>
      </c>
      <c r="B795" t="s">
        <v>254</v>
      </c>
      <c r="C795" s="14">
        <v>43054.606215277781</v>
      </c>
      <c r="D795" t="s">
        <v>1391</v>
      </c>
      <c r="E795" t="s">
        <v>1209</v>
      </c>
    </row>
    <row r="796" spans="1:5">
      <c r="A796">
        <v>2016</v>
      </c>
      <c r="B796" t="s">
        <v>254</v>
      </c>
      <c r="C796" s="14">
        <v>43054.606215277781</v>
      </c>
      <c r="D796" t="s">
        <v>1391</v>
      </c>
      <c r="E796" t="s">
        <v>1209</v>
      </c>
    </row>
    <row r="797" spans="1:5">
      <c r="A797">
        <v>2016</v>
      </c>
      <c r="B797" t="s">
        <v>254</v>
      </c>
      <c r="C797" s="14">
        <v>43054.606215277781</v>
      </c>
      <c r="D797" t="s">
        <v>1391</v>
      </c>
      <c r="E797" t="s">
        <v>1258</v>
      </c>
    </row>
    <row r="798" spans="1:5">
      <c r="A798">
        <v>2016</v>
      </c>
      <c r="B798" t="s">
        <v>155</v>
      </c>
      <c r="C798" s="14">
        <v>43054.606215277781</v>
      </c>
      <c r="D798" t="s">
        <v>1391</v>
      </c>
      <c r="E798" t="s">
        <v>5537</v>
      </c>
    </row>
    <row r="799" spans="1:5">
      <c r="A799">
        <v>2016</v>
      </c>
      <c r="B799" t="s">
        <v>155</v>
      </c>
      <c r="C799" s="14">
        <v>43054.606215277781</v>
      </c>
      <c r="D799" t="s">
        <v>1391</v>
      </c>
      <c r="E799" t="s">
        <v>1302</v>
      </c>
    </row>
    <row r="800" spans="1:5">
      <c r="A800">
        <v>2016</v>
      </c>
      <c r="B800" t="s">
        <v>155</v>
      </c>
      <c r="C800" s="14">
        <v>43054.606215277781</v>
      </c>
      <c r="D800" t="s">
        <v>1391</v>
      </c>
      <c r="E800" t="s">
        <v>5530</v>
      </c>
    </row>
    <row r="801" spans="1:5">
      <c r="A801">
        <v>2016</v>
      </c>
      <c r="B801" t="s">
        <v>155</v>
      </c>
      <c r="C801" s="14">
        <v>43054.606215277781</v>
      </c>
      <c r="D801" t="s">
        <v>1391</v>
      </c>
      <c r="E801" t="s">
        <v>5530</v>
      </c>
    </row>
    <row r="802" spans="1:5">
      <c r="A802">
        <v>2016</v>
      </c>
      <c r="B802" t="s">
        <v>155</v>
      </c>
      <c r="C802" s="14">
        <v>43054.606215277781</v>
      </c>
      <c r="D802" t="s">
        <v>1391</v>
      </c>
      <c r="E802" t="s">
        <v>5533</v>
      </c>
    </row>
    <row r="803" spans="1:5">
      <c r="A803">
        <v>2016</v>
      </c>
      <c r="B803" t="s">
        <v>155</v>
      </c>
      <c r="C803" s="14">
        <v>43054.606215277781</v>
      </c>
      <c r="D803" t="s">
        <v>1391</v>
      </c>
      <c r="E803" t="s">
        <v>1187</v>
      </c>
    </row>
    <row r="804" spans="1:5">
      <c r="A804">
        <v>2016</v>
      </c>
      <c r="B804" t="s">
        <v>291</v>
      </c>
      <c r="C804" s="14">
        <v>43054.606215277781</v>
      </c>
      <c r="D804" t="s">
        <v>1391</v>
      </c>
      <c r="E804" t="s">
        <v>5560</v>
      </c>
    </row>
    <row r="805" spans="1:5">
      <c r="A805">
        <v>2016</v>
      </c>
      <c r="B805" t="s">
        <v>291</v>
      </c>
      <c r="C805" s="14">
        <v>43054.606215277781</v>
      </c>
      <c r="D805" t="s">
        <v>1391</v>
      </c>
      <c r="E805" t="s">
        <v>1318</v>
      </c>
    </row>
    <row r="806" spans="1:5">
      <c r="A806">
        <v>2016</v>
      </c>
      <c r="B806" t="s">
        <v>291</v>
      </c>
      <c r="C806" s="14">
        <v>43054.606215277781</v>
      </c>
      <c r="D806" t="s">
        <v>1391</v>
      </c>
      <c r="E806" t="s">
        <v>1237</v>
      </c>
    </row>
    <row r="807" spans="1:5">
      <c r="A807">
        <v>2016</v>
      </c>
      <c r="B807" t="s">
        <v>291</v>
      </c>
      <c r="C807" s="14">
        <v>43054.606215277781</v>
      </c>
      <c r="D807" t="s">
        <v>1391</v>
      </c>
      <c r="E807" t="s">
        <v>1214</v>
      </c>
    </row>
    <row r="808" spans="1:5">
      <c r="A808">
        <v>2016</v>
      </c>
      <c r="B808" t="s">
        <v>291</v>
      </c>
      <c r="C808" s="14">
        <v>43054.606215277781</v>
      </c>
      <c r="D808" t="s">
        <v>1391</v>
      </c>
      <c r="E808" t="s">
        <v>1418</v>
      </c>
    </row>
    <row r="809" spans="1:5">
      <c r="A809">
        <v>2016</v>
      </c>
      <c r="B809" t="s">
        <v>280</v>
      </c>
      <c r="C809" s="14">
        <v>43054.606215277781</v>
      </c>
      <c r="D809" t="s">
        <v>1391</v>
      </c>
      <c r="E809" t="s">
        <v>1286</v>
      </c>
    </row>
    <row r="810" spans="1:5">
      <c r="A810">
        <v>2016</v>
      </c>
      <c r="B810" t="s">
        <v>280</v>
      </c>
      <c r="C810" s="14">
        <v>43054.606215277781</v>
      </c>
      <c r="D810" t="s">
        <v>1391</v>
      </c>
      <c r="E810" t="s">
        <v>1315</v>
      </c>
    </row>
    <row r="811" spans="1:5">
      <c r="A811">
        <v>2016</v>
      </c>
      <c r="B811" t="s">
        <v>280</v>
      </c>
      <c r="C811" s="14">
        <v>43054.606215277781</v>
      </c>
      <c r="D811" t="s">
        <v>1391</v>
      </c>
      <c r="E811" t="s">
        <v>1211</v>
      </c>
    </row>
    <row r="812" spans="1:5">
      <c r="A812">
        <v>2016</v>
      </c>
      <c r="B812" t="s">
        <v>280</v>
      </c>
      <c r="C812" s="14">
        <v>43054.606215277781</v>
      </c>
      <c r="D812" t="s">
        <v>1391</v>
      </c>
      <c r="E812" t="s">
        <v>1211</v>
      </c>
    </row>
    <row r="813" spans="1:5">
      <c r="A813">
        <v>2016</v>
      </c>
      <c r="B813" t="s">
        <v>280</v>
      </c>
      <c r="C813" s="14">
        <v>43054.606215277781</v>
      </c>
      <c r="D813" t="s">
        <v>1391</v>
      </c>
      <c r="E813" t="s">
        <v>1260</v>
      </c>
    </row>
    <row r="814" spans="1:5">
      <c r="A814">
        <v>2016</v>
      </c>
      <c r="B814" t="s">
        <v>285</v>
      </c>
      <c r="C814" s="14">
        <v>43054.606215277781</v>
      </c>
      <c r="D814" t="s">
        <v>1391</v>
      </c>
      <c r="E814" t="s">
        <v>1357</v>
      </c>
    </row>
    <row r="815" spans="1:5">
      <c r="A815">
        <v>2016</v>
      </c>
      <c r="B815" t="s">
        <v>285</v>
      </c>
      <c r="C815" s="14">
        <v>43054.606215277781</v>
      </c>
      <c r="D815" t="s">
        <v>1391</v>
      </c>
      <c r="E815" t="s">
        <v>1364</v>
      </c>
    </row>
    <row r="816" spans="1:5">
      <c r="A816">
        <v>2016</v>
      </c>
      <c r="B816" t="s">
        <v>285</v>
      </c>
      <c r="C816" s="14">
        <v>43054.606215277781</v>
      </c>
      <c r="D816" t="s">
        <v>1391</v>
      </c>
      <c r="E816" t="s">
        <v>1213</v>
      </c>
    </row>
    <row r="817" spans="1:5">
      <c r="A817">
        <v>2016</v>
      </c>
      <c r="B817" t="s">
        <v>285</v>
      </c>
      <c r="C817" s="14">
        <v>43054.606215277781</v>
      </c>
      <c r="D817" t="s">
        <v>1391</v>
      </c>
      <c r="E817" t="s">
        <v>1213</v>
      </c>
    </row>
    <row r="818" spans="1:5">
      <c r="A818">
        <v>2016</v>
      </c>
      <c r="B818" t="s">
        <v>285</v>
      </c>
      <c r="C818" s="14">
        <v>43054.606215277781</v>
      </c>
      <c r="D818" t="s">
        <v>1391</v>
      </c>
      <c r="E818" t="s">
        <v>1262</v>
      </c>
    </row>
    <row r="819" spans="1:5">
      <c r="A819">
        <v>2016</v>
      </c>
      <c r="B819" t="s">
        <v>285</v>
      </c>
      <c r="C819" s="14">
        <v>43054.606215277781</v>
      </c>
      <c r="D819" t="s">
        <v>1391</v>
      </c>
      <c r="E819" t="s">
        <v>1328</v>
      </c>
    </row>
    <row r="820" spans="1:5">
      <c r="A820">
        <v>2016</v>
      </c>
      <c r="B820" t="s">
        <v>285</v>
      </c>
      <c r="C820" s="14">
        <v>43054.606215277781</v>
      </c>
      <c r="D820" t="s">
        <v>1391</v>
      </c>
      <c r="E820" t="s">
        <v>1387</v>
      </c>
    </row>
    <row r="821" spans="1:5">
      <c r="A821">
        <v>2016</v>
      </c>
      <c r="B821" t="s">
        <v>147</v>
      </c>
      <c r="C821" s="14">
        <v>43054.606215277781</v>
      </c>
      <c r="D821" t="s">
        <v>1391</v>
      </c>
      <c r="E821" t="s">
        <v>1274</v>
      </c>
    </row>
    <row r="822" spans="1:5">
      <c r="A822">
        <v>2016</v>
      </c>
      <c r="B822" t="s">
        <v>147</v>
      </c>
      <c r="C822" s="14">
        <v>43054.606215277781</v>
      </c>
      <c r="D822" t="s">
        <v>1391</v>
      </c>
      <c r="E822" t="s">
        <v>1301</v>
      </c>
    </row>
    <row r="823" spans="1:5">
      <c r="A823">
        <v>2016</v>
      </c>
      <c r="B823" t="s">
        <v>147</v>
      </c>
      <c r="C823" s="14">
        <v>43054.606215277781</v>
      </c>
      <c r="D823" t="s">
        <v>1391</v>
      </c>
      <c r="E823" t="s">
        <v>1225</v>
      </c>
    </row>
    <row r="824" spans="1:5">
      <c r="A824">
        <v>2016</v>
      </c>
      <c r="B824" t="s">
        <v>147</v>
      </c>
      <c r="C824" s="14">
        <v>43054.606215277781</v>
      </c>
      <c r="D824" t="s">
        <v>1391</v>
      </c>
      <c r="E824" t="s">
        <v>1196</v>
      </c>
    </row>
    <row r="825" spans="1:5">
      <c r="A825">
        <v>2016</v>
      </c>
      <c r="B825" t="s">
        <v>147</v>
      </c>
      <c r="C825" s="14">
        <v>43054.606215277781</v>
      </c>
      <c r="D825" t="s">
        <v>1391</v>
      </c>
      <c r="E825" t="s">
        <v>1344</v>
      </c>
    </row>
    <row r="826" spans="1:5">
      <c r="A826">
        <v>2016</v>
      </c>
      <c r="B826" t="s">
        <v>117</v>
      </c>
      <c r="C826" s="14">
        <v>43054.606215277781</v>
      </c>
      <c r="D826" t="s">
        <v>1391</v>
      </c>
      <c r="E826" t="s">
        <v>1350</v>
      </c>
    </row>
    <row r="827" spans="1:5">
      <c r="A827">
        <v>2016</v>
      </c>
      <c r="B827" t="s">
        <v>117</v>
      </c>
      <c r="C827" s="14">
        <v>43054.606215277781</v>
      </c>
      <c r="D827" t="s">
        <v>1391</v>
      </c>
      <c r="E827" t="s">
        <v>1299</v>
      </c>
    </row>
    <row r="828" spans="1:5">
      <c r="A828">
        <v>2016</v>
      </c>
      <c r="B828" t="s">
        <v>117</v>
      </c>
      <c r="C828" s="14">
        <v>43054.606215277781</v>
      </c>
      <c r="D828" t="s">
        <v>1391</v>
      </c>
      <c r="E828" t="s">
        <v>1332</v>
      </c>
    </row>
    <row r="829" spans="1:5">
      <c r="A829">
        <v>2016</v>
      </c>
      <c r="B829" t="s">
        <v>117</v>
      </c>
      <c r="C829" s="14">
        <v>43054.606215277781</v>
      </c>
      <c r="D829" t="s">
        <v>1391</v>
      </c>
      <c r="E829" t="s">
        <v>1332</v>
      </c>
    </row>
    <row r="830" spans="1:5">
      <c r="A830">
        <v>2016</v>
      </c>
      <c r="B830" t="s">
        <v>117</v>
      </c>
      <c r="C830" s="14">
        <v>43054.606215277781</v>
      </c>
      <c r="D830" t="s">
        <v>1391</v>
      </c>
      <c r="E830" t="s">
        <v>1332</v>
      </c>
    </row>
    <row r="831" spans="1:5">
      <c r="A831">
        <v>2016</v>
      </c>
      <c r="B831" t="s">
        <v>117</v>
      </c>
      <c r="C831" s="14">
        <v>43054.606215277781</v>
      </c>
      <c r="D831" t="s">
        <v>1391</v>
      </c>
      <c r="E831" t="s">
        <v>5565</v>
      </c>
    </row>
    <row r="832" spans="1:5">
      <c r="A832">
        <v>2016</v>
      </c>
      <c r="B832" t="s">
        <v>117</v>
      </c>
      <c r="C832" s="14">
        <v>43054.606215277781</v>
      </c>
      <c r="D832" t="s">
        <v>1391</v>
      </c>
      <c r="E832" t="s">
        <v>1350</v>
      </c>
    </row>
    <row r="833" spans="1:5">
      <c r="A833">
        <v>2016</v>
      </c>
      <c r="B833" t="s">
        <v>117</v>
      </c>
      <c r="C833" s="14">
        <v>43054.606215277781</v>
      </c>
      <c r="D833" t="s">
        <v>1391</v>
      </c>
      <c r="E833" t="s">
        <v>1299</v>
      </c>
    </row>
    <row r="834" spans="1:5">
      <c r="A834">
        <v>2016</v>
      </c>
      <c r="B834" t="s">
        <v>117</v>
      </c>
      <c r="C834" s="14">
        <v>43054.606215277781</v>
      </c>
      <c r="D834" t="s">
        <v>1391</v>
      </c>
      <c r="E834" t="s">
        <v>1332</v>
      </c>
    </row>
    <row r="835" spans="1:5">
      <c r="A835">
        <v>2016</v>
      </c>
      <c r="B835" t="s">
        <v>117</v>
      </c>
      <c r="C835" s="14">
        <v>43054.606215277781</v>
      </c>
      <c r="D835" t="s">
        <v>1391</v>
      </c>
      <c r="E835" t="s">
        <v>1332</v>
      </c>
    </row>
    <row r="836" spans="1:5">
      <c r="A836">
        <v>2016</v>
      </c>
      <c r="B836" t="s">
        <v>117</v>
      </c>
      <c r="C836" s="14">
        <v>43054.606215277781</v>
      </c>
      <c r="D836" t="s">
        <v>1391</v>
      </c>
      <c r="E836" t="s">
        <v>1332</v>
      </c>
    </row>
    <row r="837" spans="1:5">
      <c r="A837">
        <v>2016</v>
      </c>
      <c r="B837" t="s">
        <v>117</v>
      </c>
      <c r="C837" s="14">
        <v>43054.606215277781</v>
      </c>
      <c r="D837" t="s">
        <v>1391</v>
      </c>
      <c r="E837" t="s">
        <v>5565</v>
      </c>
    </row>
    <row r="838" spans="1:5">
      <c r="A838">
        <v>2016</v>
      </c>
      <c r="B838" t="s">
        <v>162</v>
      </c>
      <c r="C838" s="14">
        <v>43054.606215277781</v>
      </c>
      <c r="D838" t="s">
        <v>1391</v>
      </c>
      <c r="E838" t="s">
        <v>1275</v>
      </c>
    </row>
    <row r="839" spans="1:5">
      <c r="A839">
        <v>2016</v>
      </c>
      <c r="B839" t="s">
        <v>162</v>
      </c>
      <c r="C839" s="14">
        <v>43054.606215277781</v>
      </c>
      <c r="D839" t="s">
        <v>1391</v>
      </c>
      <c r="E839" t="s">
        <v>1303</v>
      </c>
    </row>
    <row r="840" spans="1:5">
      <c r="A840">
        <v>2016</v>
      </c>
      <c r="B840" t="s">
        <v>162</v>
      </c>
      <c r="C840" s="14">
        <v>43054.606215277781</v>
      </c>
      <c r="D840" t="s">
        <v>1391</v>
      </c>
      <c r="E840" t="s">
        <v>1226</v>
      </c>
    </row>
    <row r="841" spans="1:5">
      <c r="A841">
        <v>2016</v>
      </c>
      <c r="B841" t="s">
        <v>162</v>
      </c>
      <c r="C841" s="14">
        <v>43054.606215277781</v>
      </c>
      <c r="D841" t="s">
        <v>1391</v>
      </c>
      <c r="E841" t="s">
        <v>5616</v>
      </c>
    </row>
    <row r="842" spans="1:5">
      <c r="A842">
        <v>2016</v>
      </c>
      <c r="B842" t="s">
        <v>162</v>
      </c>
      <c r="C842" s="14">
        <v>43054.606215277781</v>
      </c>
      <c r="D842" t="s">
        <v>1391</v>
      </c>
      <c r="E842" t="s">
        <v>5572</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G7"/>
  <sheetViews>
    <sheetView workbookViewId="0"/>
  </sheetViews>
  <sheetFormatPr defaultRowHeight="15"/>
  <sheetData>
    <row r="1" spans="1:33">
      <c r="A1">
        <v>4.2</v>
      </c>
      <c r="B1" t="s">
        <v>44</v>
      </c>
    </row>
    <row r="2" spans="1:33">
      <c r="A2" s="10" t="str">
        <f>HYPERLINK("#'Contents'!B46",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43054.606249999997</v>
      </c>
      <c r="C4">
        <v>120</v>
      </c>
      <c r="D4">
        <v>59</v>
      </c>
      <c r="E4">
        <v>117</v>
      </c>
      <c r="F4">
        <v>3</v>
      </c>
      <c r="G4">
        <v>367</v>
      </c>
      <c r="H4">
        <v>0</v>
      </c>
      <c r="I4">
        <v>350</v>
      </c>
      <c r="J4">
        <v>7</v>
      </c>
      <c r="K4">
        <v>633</v>
      </c>
      <c r="L4">
        <v>581</v>
      </c>
      <c r="M4">
        <v>12</v>
      </c>
      <c r="N4">
        <v>0</v>
      </c>
      <c r="O4">
        <v>57</v>
      </c>
      <c r="P4">
        <v>190</v>
      </c>
      <c r="Q4">
        <v>90</v>
      </c>
      <c r="R4">
        <v>0</v>
      </c>
      <c r="S4">
        <v>241</v>
      </c>
      <c r="T4">
        <v>0</v>
      </c>
      <c r="U4">
        <v>9</v>
      </c>
      <c r="V4">
        <v>0</v>
      </c>
      <c r="W4">
        <v>4</v>
      </c>
      <c r="X4">
        <v>0</v>
      </c>
      <c r="Y4">
        <v>246</v>
      </c>
      <c r="Z4">
        <v>1</v>
      </c>
      <c r="AA4">
        <v>454</v>
      </c>
      <c r="AB4">
        <v>176</v>
      </c>
      <c r="AC4">
        <v>20</v>
      </c>
      <c r="AD4">
        <v>260</v>
      </c>
      <c r="AE4">
        <v>11</v>
      </c>
      <c r="AF4">
        <v>29</v>
      </c>
      <c r="AG4">
        <v>397</v>
      </c>
    </row>
    <row r="5" spans="1:33">
      <c r="A5">
        <v>2014</v>
      </c>
      <c r="B5" s="14">
        <v>43054.606249999997</v>
      </c>
      <c r="C5">
        <v>52</v>
      </c>
      <c r="D5">
        <v>93</v>
      </c>
      <c r="E5">
        <v>19</v>
      </c>
      <c r="F5">
        <v>8</v>
      </c>
      <c r="G5">
        <v>158</v>
      </c>
      <c r="H5">
        <v>0</v>
      </c>
      <c r="I5">
        <v>80</v>
      </c>
      <c r="J5">
        <v>9</v>
      </c>
      <c r="K5">
        <v>439</v>
      </c>
      <c r="L5">
        <v>157</v>
      </c>
      <c r="N5">
        <v>2</v>
      </c>
      <c r="O5">
        <v>5</v>
      </c>
      <c r="P5">
        <v>58</v>
      </c>
      <c r="Q5">
        <v>53</v>
      </c>
      <c r="R5">
        <v>5</v>
      </c>
      <c r="S5">
        <v>139</v>
      </c>
      <c r="T5">
        <v>2</v>
      </c>
      <c r="U5">
        <v>6</v>
      </c>
      <c r="V5">
        <v>0</v>
      </c>
      <c r="W5">
        <v>15</v>
      </c>
      <c r="X5">
        <v>2</v>
      </c>
      <c r="Y5">
        <v>73</v>
      </c>
      <c r="Z5">
        <v>66</v>
      </c>
      <c r="AA5">
        <v>340</v>
      </c>
      <c r="AB5">
        <v>46</v>
      </c>
      <c r="AC5">
        <v>60</v>
      </c>
      <c r="AD5">
        <v>160</v>
      </c>
      <c r="AE5">
        <v>49</v>
      </c>
      <c r="AF5">
        <v>42</v>
      </c>
      <c r="AG5">
        <v>557</v>
      </c>
    </row>
    <row r="6" spans="1:33">
      <c r="A6">
        <v>2015</v>
      </c>
      <c r="B6" s="14">
        <v>43054.606249999997</v>
      </c>
      <c r="C6">
        <v>15</v>
      </c>
      <c r="D6">
        <v>68</v>
      </c>
      <c r="E6">
        <v>20</v>
      </c>
      <c r="F6">
        <v>0</v>
      </c>
      <c r="G6">
        <v>121</v>
      </c>
      <c r="H6">
        <v>74</v>
      </c>
      <c r="I6">
        <v>130</v>
      </c>
      <c r="J6">
        <v>4</v>
      </c>
      <c r="K6">
        <v>334</v>
      </c>
      <c r="L6">
        <v>147</v>
      </c>
      <c r="N6">
        <v>0</v>
      </c>
      <c r="O6">
        <v>12</v>
      </c>
      <c r="P6">
        <v>70</v>
      </c>
      <c r="Q6">
        <v>46</v>
      </c>
      <c r="R6">
        <v>0</v>
      </c>
      <c r="S6">
        <v>148</v>
      </c>
      <c r="T6">
        <v>2</v>
      </c>
      <c r="U6">
        <v>29</v>
      </c>
      <c r="V6">
        <v>0</v>
      </c>
      <c r="W6">
        <v>16</v>
      </c>
      <c r="X6">
        <v>0</v>
      </c>
      <c r="Y6">
        <v>3</v>
      </c>
      <c r="Z6">
        <v>142</v>
      </c>
      <c r="AA6">
        <v>341</v>
      </c>
      <c r="AB6">
        <v>34</v>
      </c>
      <c r="AC6">
        <v>39</v>
      </c>
      <c r="AD6">
        <v>168</v>
      </c>
      <c r="AE6">
        <v>21</v>
      </c>
      <c r="AF6">
        <v>23</v>
      </c>
      <c r="AG6">
        <v>511</v>
      </c>
    </row>
    <row r="7" spans="1:33">
      <c r="A7">
        <v>2016</v>
      </c>
      <c r="B7" s="14">
        <v>43054.606249999997</v>
      </c>
      <c r="C7">
        <v>17</v>
      </c>
      <c r="D7">
        <v>13</v>
      </c>
      <c r="E7">
        <v>31</v>
      </c>
      <c r="F7">
        <v>1</v>
      </c>
      <c r="G7">
        <v>102</v>
      </c>
      <c r="H7">
        <v>45</v>
      </c>
      <c r="I7">
        <v>66</v>
      </c>
      <c r="J7">
        <v>4</v>
      </c>
      <c r="K7">
        <v>262</v>
      </c>
      <c r="L7">
        <v>134</v>
      </c>
      <c r="M7">
        <v>0</v>
      </c>
      <c r="N7">
        <v>3</v>
      </c>
      <c r="O7">
        <v>18</v>
      </c>
      <c r="P7">
        <v>63</v>
      </c>
      <c r="Q7">
        <v>44</v>
      </c>
      <c r="R7">
        <v>0</v>
      </c>
      <c r="S7">
        <v>56</v>
      </c>
      <c r="T7">
        <v>0</v>
      </c>
      <c r="U7">
        <v>32</v>
      </c>
      <c r="V7">
        <v>0</v>
      </c>
      <c r="W7">
        <v>33</v>
      </c>
      <c r="X7">
        <v>0</v>
      </c>
      <c r="Y7">
        <v>1</v>
      </c>
      <c r="Z7">
        <v>130</v>
      </c>
      <c r="AA7">
        <v>60</v>
      </c>
      <c r="AB7">
        <v>18</v>
      </c>
      <c r="AC7">
        <v>12</v>
      </c>
      <c r="AD7">
        <v>160</v>
      </c>
      <c r="AE7">
        <v>16</v>
      </c>
      <c r="AF7">
        <v>16</v>
      </c>
      <c r="AG7">
        <v>503</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G7"/>
  <sheetViews>
    <sheetView workbookViewId="0"/>
  </sheetViews>
  <sheetFormatPr defaultRowHeight="15"/>
  <sheetData>
    <row r="1" spans="1:33">
      <c r="A1">
        <v>5.0999999999999996</v>
      </c>
      <c r="B1" t="s">
        <v>45</v>
      </c>
    </row>
    <row r="2" spans="1:33">
      <c r="A2" s="10" t="str">
        <f>HYPERLINK("#'Contents'!B48",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43054.606273148151</v>
      </c>
      <c r="C4" t="s">
        <v>687</v>
      </c>
      <c r="D4" t="s">
        <v>688</v>
      </c>
      <c r="E4" t="s">
        <v>688</v>
      </c>
      <c r="F4" t="s">
        <v>687</v>
      </c>
      <c r="G4" t="s">
        <v>688</v>
      </c>
      <c r="H4" t="s">
        <v>688</v>
      </c>
      <c r="I4" t="s">
        <v>688</v>
      </c>
      <c r="J4" t="s">
        <v>687</v>
      </c>
      <c r="K4" t="s">
        <v>687</v>
      </c>
      <c r="L4" t="s">
        <v>688</v>
      </c>
      <c r="M4" t="s">
        <v>688</v>
      </c>
      <c r="N4" t="s">
        <v>687</v>
      </c>
      <c r="O4" t="s">
        <v>687</v>
      </c>
      <c r="P4" t="s">
        <v>688</v>
      </c>
      <c r="Q4" t="s">
        <v>688</v>
      </c>
      <c r="R4" t="s">
        <v>688</v>
      </c>
      <c r="S4" t="s">
        <v>687</v>
      </c>
      <c r="T4" t="s">
        <v>687</v>
      </c>
      <c r="U4" t="s">
        <v>688</v>
      </c>
      <c r="V4" t="s">
        <v>687</v>
      </c>
      <c r="W4" t="s">
        <v>688</v>
      </c>
      <c r="X4" t="s">
        <v>687</v>
      </c>
      <c r="Y4" t="s">
        <v>688</v>
      </c>
      <c r="Z4" t="s">
        <v>687</v>
      </c>
      <c r="AA4" t="s">
        <v>687</v>
      </c>
      <c r="AB4" t="s">
        <v>687</v>
      </c>
      <c r="AC4" t="s">
        <v>687</v>
      </c>
      <c r="AD4" t="s">
        <v>687</v>
      </c>
      <c r="AE4" t="s">
        <v>687</v>
      </c>
      <c r="AF4" t="s">
        <v>687</v>
      </c>
      <c r="AG4" t="s">
        <v>688</v>
      </c>
    </row>
    <row r="5" spans="1:33">
      <c r="A5">
        <v>2014</v>
      </c>
      <c r="B5" s="14">
        <v>43054.606273148151</v>
      </c>
      <c r="C5" t="s">
        <v>687</v>
      </c>
      <c r="D5" t="s">
        <v>688</v>
      </c>
      <c r="E5" t="s">
        <v>688</v>
      </c>
      <c r="F5" t="s">
        <v>687</v>
      </c>
      <c r="G5" t="s">
        <v>688</v>
      </c>
      <c r="H5" t="s">
        <v>688</v>
      </c>
      <c r="I5" t="s">
        <v>688</v>
      </c>
      <c r="J5" t="s">
        <v>687</v>
      </c>
      <c r="K5" t="s">
        <v>687</v>
      </c>
      <c r="L5" t="s">
        <v>688</v>
      </c>
      <c r="M5" t="s">
        <v>688</v>
      </c>
      <c r="N5" t="s">
        <v>687</v>
      </c>
      <c r="O5" t="s">
        <v>687</v>
      </c>
      <c r="P5" t="s">
        <v>688</v>
      </c>
      <c r="Q5" t="s">
        <v>688</v>
      </c>
      <c r="R5" t="s">
        <v>688</v>
      </c>
      <c r="S5" t="s">
        <v>687</v>
      </c>
      <c r="T5" t="s">
        <v>687</v>
      </c>
      <c r="U5" t="s">
        <v>688</v>
      </c>
      <c r="V5" t="s">
        <v>687</v>
      </c>
      <c r="W5" t="s">
        <v>688</v>
      </c>
      <c r="X5" t="s">
        <v>687</v>
      </c>
      <c r="Y5" t="s">
        <v>688</v>
      </c>
      <c r="Z5" t="s">
        <v>687</v>
      </c>
      <c r="AA5" t="s">
        <v>687</v>
      </c>
      <c r="AB5" t="s">
        <v>687</v>
      </c>
      <c r="AC5" t="s">
        <v>687</v>
      </c>
      <c r="AD5" t="s">
        <v>687</v>
      </c>
      <c r="AE5" t="s">
        <v>687</v>
      </c>
      <c r="AF5" t="s">
        <v>687</v>
      </c>
      <c r="AG5" t="s">
        <v>688</v>
      </c>
    </row>
    <row r="6" spans="1:33">
      <c r="A6">
        <v>2015</v>
      </c>
      <c r="B6" s="14">
        <v>43054.606273148151</v>
      </c>
      <c r="C6" t="s">
        <v>687</v>
      </c>
      <c r="D6" t="s">
        <v>688</v>
      </c>
      <c r="E6" t="s">
        <v>688</v>
      </c>
      <c r="F6" t="s">
        <v>687</v>
      </c>
      <c r="G6" t="s">
        <v>688</v>
      </c>
      <c r="H6" t="s">
        <v>688</v>
      </c>
      <c r="I6" t="s">
        <v>688</v>
      </c>
      <c r="J6" t="s">
        <v>687</v>
      </c>
      <c r="K6" t="s">
        <v>687</v>
      </c>
      <c r="L6" t="s">
        <v>688</v>
      </c>
      <c r="M6" t="s">
        <v>688</v>
      </c>
      <c r="N6" t="s">
        <v>687</v>
      </c>
      <c r="O6" t="s">
        <v>687</v>
      </c>
      <c r="P6" t="s">
        <v>688</v>
      </c>
      <c r="Q6" t="s">
        <v>688</v>
      </c>
      <c r="R6" t="s">
        <v>688</v>
      </c>
      <c r="S6" t="s">
        <v>687</v>
      </c>
      <c r="T6" t="s">
        <v>687</v>
      </c>
      <c r="U6" t="s">
        <v>688</v>
      </c>
      <c r="V6" t="s">
        <v>687</v>
      </c>
      <c r="W6" t="s">
        <v>688</v>
      </c>
      <c r="X6" t="s">
        <v>687</v>
      </c>
      <c r="Y6" t="s">
        <v>688</v>
      </c>
      <c r="Z6" t="s">
        <v>687</v>
      </c>
      <c r="AA6" t="s">
        <v>688</v>
      </c>
      <c r="AB6" t="s">
        <v>688</v>
      </c>
      <c r="AC6" t="s">
        <v>687</v>
      </c>
      <c r="AD6" t="s">
        <v>687</v>
      </c>
      <c r="AE6" t="s">
        <v>687</v>
      </c>
      <c r="AF6" t="s">
        <v>687</v>
      </c>
      <c r="AG6" t="s">
        <v>688</v>
      </c>
    </row>
    <row r="7" spans="1:33">
      <c r="A7">
        <v>2016</v>
      </c>
      <c r="B7" s="14">
        <v>43054.606273148151</v>
      </c>
      <c r="C7" t="s">
        <v>687</v>
      </c>
      <c r="D7" t="s">
        <v>688</v>
      </c>
      <c r="E7" t="s">
        <v>688</v>
      </c>
      <c r="F7" t="s">
        <v>687</v>
      </c>
      <c r="G7" t="s">
        <v>688</v>
      </c>
      <c r="H7" t="s">
        <v>688</v>
      </c>
      <c r="I7" t="s">
        <v>688</v>
      </c>
      <c r="J7" t="s">
        <v>687</v>
      </c>
      <c r="K7" t="s">
        <v>687</v>
      </c>
      <c r="L7" t="s">
        <v>688</v>
      </c>
      <c r="M7" t="s">
        <v>688</v>
      </c>
      <c r="N7" t="s">
        <v>687</v>
      </c>
      <c r="O7" t="s">
        <v>687</v>
      </c>
      <c r="P7" t="s">
        <v>688</v>
      </c>
      <c r="Q7" t="s">
        <v>688</v>
      </c>
      <c r="R7" t="s">
        <v>688</v>
      </c>
      <c r="S7" t="s">
        <v>687</v>
      </c>
      <c r="T7" t="s">
        <v>687</v>
      </c>
      <c r="U7" t="s">
        <v>687</v>
      </c>
      <c r="V7" t="s">
        <v>687</v>
      </c>
      <c r="W7" t="s">
        <v>688</v>
      </c>
      <c r="X7" t="s">
        <v>687</v>
      </c>
      <c r="Y7" t="s">
        <v>688</v>
      </c>
      <c r="Z7" t="s">
        <v>687</v>
      </c>
      <c r="AA7" t="s">
        <v>688</v>
      </c>
      <c r="AB7" t="s">
        <v>687</v>
      </c>
      <c r="AC7" t="s">
        <v>687</v>
      </c>
      <c r="AD7" t="s">
        <v>688</v>
      </c>
      <c r="AE7" t="s">
        <v>687</v>
      </c>
      <c r="AF7" t="s">
        <v>687</v>
      </c>
      <c r="AG7" t="s">
        <v>688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27"/>
  <sheetViews>
    <sheetView workbookViewId="0"/>
  </sheetViews>
  <sheetFormatPr defaultRowHeight="15"/>
  <sheetData>
    <row r="1" spans="1:4">
      <c r="A1">
        <v>5.0999999999999996</v>
      </c>
      <c r="B1" t="s">
        <v>46</v>
      </c>
    </row>
    <row r="2" spans="1:4">
      <c r="A2" s="10" t="str">
        <f>HYPERLINK("#'Contents'!B49", "Back to Contents")</f>
        <v>Back to Contents</v>
      </c>
    </row>
    <row r="3" spans="1:4">
      <c r="A3" t="s">
        <v>110</v>
      </c>
      <c r="B3" t="s">
        <v>108</v>
      </c>
      <c r="C3" t="s">
        <v>109</v>
      </c>
      <c r="D3" t="s">
        <v>1442</v>
      </c>
    </row>
    <row r="4" spans="1:4">
      <c r="A4" t="s">
        <v>117</v>
      </c>
      <c r="B4">
        <v>2013</v>
      </c>
      <c r="C4" s="14">
        <v>43054.60628472222</v>
      </c>
    </row>
    <row r="5" spans="1:4">
      <c r="A5" t="s">
        <v>117</v>
      </c>
      <c r="B5">
        <v>2014</v>
      </c>
      <c r="C5" s="14">
        <v>43054.60628472222</v>
      </c>
    </row>
    <row r="6" spans="1:4">
      <c r="A6" t="s">
        <v>117</v>
      </c>
      <c r="B6">
        <v>2015</v>
      </c>
      <c r="C6" s="14">
        <v>43054.60628472222</v>
      </c>
      <c r="D6" s="8"/>
    </row>
    <row r="7" spans="1:4">
      <c r="A7" t="s">
        <v>117</v>
      </c>
      <c r="B7">
        <v>2016</v>
      </c>
      <c r="C7" s="14">
        <v>43054.60628472222</v>
      </c>
      <c r="D7" s="8"/>
    </row>
    <row r="8" spans="1:4" ht="409.5">
      <c r="A8" t="s">
        <v>126</v>
      </c>
      <c r="B8">
        <v>2013</v>
      </c>
      <c r="C8" s="14">
        <v>43054.60628472222</v>
      </c>
      <c r="D8" s="8" t="s">
        <v>5617</v>
      </c>
    </row>
    <row r="9" spans="1:4" ht="409.5">
      <c r="A9" t="s">
        <v>126</v>
      </c>
      <c r="B9">
        <v>2014</v>
      </c>
      <c r="C9" s="14">
        <v>43054.60628472222</v>
      </c>
      <c r="D9" s="8" t="s">
        <v>5617</v>
      </c>
    </row>
    <row r="10" spans="1:4">
      <c r="A10" t="s">
        <v>126</v>
      </c>
      <c r="B10">
        <v>2015</v>
      </c>
      <c r="C10" s="14">
        <v>43054.60628472222</v>
      </c>
      <c r="D10" t="s">
        <v>5617</v>
      </c>
    </row>
    <row r="11" spans="1:4">
      <c r="A11" t="s">
        <v>126</v>
      </c>
      <c r="B11">
        <v>2016</v>
      </c>
      <c r="C11" s="14">
        <v>43054.60628472222</v>
      </c>
      <c r="D11" t="s">
        <v>5617</v>
      </c>
    </row>
    <row r="12" spans="1:4" ht="409.5">
      <c r="A12" t="s">
        <v>134</v>
      </c>
      <c r="B12">
        <v>2013</v>
      </c>
      <c r="C12" s="14">
        <v>43054.60628472222</v>
      </c>
      <c r="D12" s="8" t="s">
        <v>5618</v>
      </c>
    </row>
    <row r="13" spans="1:4" ht="409.5">
      <c r="A13" t="s">
        <v>134</v>
      </c>
      <c r="B13">
        <v>2014</v>
      </c>
      <c r="C13" s="14">
        <v>43054.60628472222</v>
      </c>
      <c r="D13" s="8" t="s">
        <v>5619</v>
      </c>
    </row>
    <row r="14" spans="1:4" ht="409.5">
      <c r="A14" t="s">
        <v>134</v>
      </c>
      <c r="B14">
        <v>2015</v>
      </c>
      <c r="C14" s="14">
        <v>43054.60628472222</v>
      </c>
      <c r="D14" s="8" t="s">
        <v>5619</v>
      </c>
    </row>
    <row r="15" spans="1:4" ht="409.5">
      <c r="A15" t="s">
        <v>134</v>
      </c>
      <c r="B15">
        <v>2016</v>
      </c>
      <c r="C15" s="14">
        <v>43054.60628472222</v>
      </c>
      <c r="D15" s="8" t="s">
        <v>5620</v>
      </c>
    </row>
    <row r="16" spans="1:4">
      <c r="A16" t="s">
        <v>147</v>
      </c>
      <c r="B16">
        <v>2013</v>
      </c>
      <c r="C16" s="14">
        <v>43054.60628472222</v>
      </c>
    </row>
    <row r="17" spans="1:4">
      <c r="A17" t="s">
        <v>147</v>
      </c>
      <c r="B17">
        <v>2014</v>
      </c>
      <c r="C17" s="14">
        <v>43054.60628472222</v>
      </c>
    </row>
    <row r="18" spans="1:4">
      <c r="A18" t="s">
        <v>147</v>
      </c>
      <c r="B18">
        <v>2015</v>
      </c>
      <c r="C18" s="14">
        <v>43054.60628472222</v>
      </c>
    </row>
    <row r="19" spans="1:4">
      <c r="A19" t="s">
        <v>147</v>
      </c>
      <c r="B19">
        <v>2016</v>
      </c>
      <c r="C19" s="14">
        <v>43054.60628472222</v>
      </c>
    </row>
    <row r="20" spans="1:4">
      <c r="A20" t="s">
        <v>155</v>
      </c>
      <c r="B20">
        <v>2013</v>
      </c>
      <c r="C20" s="14">
        <v>43054.60628472222</v>
      </c>
      <c r="D20" t="s">
        <v>5621</v>
      </c>
    </row>
    <row r="21" spans="1:4">
      <c r="A21" t="s">
        <v>155</v>
      </c>
      <c r="B21">
        <v>2014</v>
      </c>
      <c r="C21" s="14">
        <v>43054.60628472222</v>
      </c>
      <c r="D21" t="s">
        <v>5621</v>
      </c>
    </row>
    <row r="22" spans="1:4">
      <c r="A22" t="s">
        <v>155</v>
      </c>
      <c r="B22">
        <v>2015</v>
      </c>
      <c r="C22" s="14">
        <v>43054.60628472222</v>
      </c>
      <c r="D22" t="s">
        <v>5621</v>
      </c>
    </row>
    <row r="23" spans="1:4" ht="409.5">
      <c r="A23" t="s">
        <v>155</v>
      </c>
      <c r="B23">
        <v>2016</v>
      </c>
      <c r="C23" s="14">
        <v>43054.60628472222</v>
      </c>
      <c r="D23" s="8" t="s">
        <v>5621</v>
      </c>
    </row>
    <row r="24" spans="1:4">
      <c r="A24" t="s">
        <v>162</v>
      </c>
      <c r="B24">
        <v>2013</v>
      </c>
      <c r="C24" s="14">
        <v>43054.60628472222</v>
      </c>
      <c r="D24" t="s">
        <v>5622</v>
      </c>
    </row>
    <row r="25" spans="1:4">
      <c r="A25" t="s">
        <v>162</v>
      </c>
      <c r="B25">
        <v>2014</v>
      </c>
      <c r="C25" s="14">
        <v>43054.60628472222</v>
      </c>
      <c r="D25" t="s">
        <v>5623</v>
      </c>
    </row>
    <row r="26" spans="1:4">
      <c r="A26" t="s">
        <v>162</v>
      </c>
      <c r="B26">
        <v>2015</v>
      </c>
      <c r="C26" s="14">
        <v>43054.60628472222</v>
      </c>
      <c r="D26" t="s">
        <v>5624</v>
      </c>
    </row>
    <row r="27" spans="1:4">
      <c r="A27" t="s">
        <v>162</v>
      </c>
      <c r="B27">
        <v>2016</v>
      </c>
      <c r="C27" s="14">
        <v>43054.60628472222</v>
      </c>
      <c r="D27" t="s">
        <v>5625</v>
      </c>
    </row>
    <row r="28" spans="1:4">
      <c r="A28" t="s">
        <v>172</v>
      </c>
      <c r="B28">
        <v>2013</v>
      </c>
      <c r="C28" s="14">
        <v>43054.60628472222</v>
      </c>
      <c r="D28" t="s">
        <v>1443</v>
      </c>
    </row>
    <row r="29" spans="1:4">
      <c r="A29" t="s">
        <v>172</v>
      </c>
      <c r="B29">
        <v>2014</v>
      </c>
      <c r="C29" s="14">
        <v>43054.60628472222</v>
      </c>
      <c r="D29" t="s">
        <v>1443</v>
      </c>
    </row>
    <row r="30" spans="1:4">
      <c r="A30" t="s">
        <v>172</v>
      </c>
      <c r="B30">
        <v>2015</v>
      </c>
      <c r="C30" s="14">
        <v>43054.60628472222</v>
      </c>
      <c r="D30" t="s">
        <v>1443</v>
      </c>
    </row>
    <row r="31" spans="1:4">
      <c r="A31" t="s">
        <v>172</v>
      </c>
      <c r="B31">
        <v>2016</v>
      </c>
      <c r="C31" s="14">
        <v>43054.60628472222</v>
      </c>
      <c r="D31" t="s">
        <v>1443</v>
      </c>
    </row>
    <row r="32" spans="1:4">
      <c r="A32" t="s">
        <v>180</v>
      </c>
      <c r="B32">
        <v>2013</v>
      </c>
      <c r="C32" s="14">
        <v>43054.60628472222</v>
      </c>
    </row>
    <row r="33" spans="1:4">
      <c r="A33" t="s">
        <v>180</v>
      </c>
      <c r="B33">
        <v>2014</v>
      </c>
      <c r="C33" s="14">
        <v>43054.60628472222</v>
      </c>
    </row>
    <row r="34" spans="1:4">
      <c r="A34" t="s">
        <v>180</v>
      </c>
      <c r="B34">
        <v>2015</v>
      </c>
      <c r="C34" s="14">
        <v>43054.60628472222</v>
      </c>
    </row>
    <row r="35" spans="1:4">
      <c r="A35" t="s">
        <v>180</v>
      </c>
      <c r="B35">
        <v>2016</v>
      </c>
      <c r="C35" s="14">
        <v>43054.60628472222</v>
      </c>
    </row>
    <row r="36" spans="1:4">
      <c r="A36" t="s">
        <v>192</v>
      </c>
      <c r="B36">
        <v>2013</v>
      </c>
      <c r="C36" s="14">
        <v>43054.60628472222</v>
      </c>
    </row>
    <row r="37" spans="1:4">
      <c r="A37" t="s">
        <v>192</v>
      </c>
      <c r="B37">
        <v>2014</v>
      </c>
      <c r="C37" s="14">
        <v>43054.60628472222</v>
      </c>
    </row>
    <row r="38" spans="1:4">
      <c r="A38" t="s">
        <v>192</v>
      </c>
      <c r="B38">
        <v>2015</v>
      </c>
      <c r="C38" s="14">
        <v>43054.60628472222</v>
      </c>
    </row>
    <row r="39" spans="1:4">
      <c r="A39" t="s">
        <v>192</v>
      </c>
      <c r="B39">
        <v>2016</v>
      </c>
      <c r="C39" s="14">
        <v>43054.60628472222</v>
      </c>
    </row>
    <row r="40" spans="1:4" ht="270">
      <c r="A40" t="s">
        <v>199</v>
      </c>
      <c r="B40">
        <v>2013</v>
      </c>
      <c r="C40" s="14">
        <v>43054.60628472222</v>
      </c>
      <c r="D40" s="8" t="s">
        <v>1444</v>
      </c>
    </row>
    <row r="41" spans="1:4" ht="409.5">
      <c r="A41" t="s">
        <v>199</v>
      </c>
      <c r="B41">
        <v>2014</v>
      </c>
      <c r="C41" s="14">
        <v>43054.60628472222</v>
      </c>
      <c r="D41" s="8" t="s">
        <v>5626</v>
      </c>
    </row>
    <row r="42" spans="1:4">
      <c r="A42" t="s">
        <v>199</v>
      </c>
      <c r="B42">
        <v>2015</v>
      </c>
      <c r="C42" s="14">
        <v>43054.60628472222</v>
      </c>
      <c r="D42" t="s">
        <v>5626</v>
      </c>
    </row>
    <row r="43" spans="1:4">
      <c r="A43" t="s">
        <v>199</v>
      </c>
      <c r="B43">
        <v>2016</v>
      </c>
      <c r="C43" s="14">
        <v>43054.60628472222</v>
      </c>
      <c r="D43" t="s">
        <v>5626</v>
      </c>
    </row>
    <row r="44" spans="1:4">
      <c r="A44" t="s">
        <v>205</v>
      </c>
      <c r="B44">
        <v>2013</v>
      </c>
      <c r="C44" s="14">
        <v>43054.60628472222</v>
      </c>
      <c r="D44" t="s">
        <v>1445</v>
      </c>
    </row>
    <row r="45" spans="1:4" ht="165">
      <c r="A45" t="s">
        <v>205</v>
      </c>
      <c r="B45">
        <v>2014</v>
      </c>
      <c r="C45" s="14">
        <v>43054.60628472222</v>
      </c>
      <c r="D45" s="8" t="s">
        <v>1445</v>
      </c>
    </row>
    <row r="46" spans="1:4">
      <c r="A46" t="s">
        <v>205</v>
      </c>
      <c r="B46">
        <v>2015</v>
      </c>
      <c r="C46" s="14">
        <v>43054.60628472222</v>
      </c>
      <c r="D46" t="s">
        <v>1445</v>
      </c>
    </row>
    <row r="47" spans="1:4">
      <c r="A47" t="s">
        <v>205</v>
      </c>
      <c r="B47">
        <v>2016</v>
      </c>
      <c r="C47" s="14">
        <v>43054.60628472222</v>
      </c>
      <c r="D47" t="s">
        <v>1445</v>
      </c>
    </row>
    <row r="48" spans="1:4">
      <c r="A48" t="s">
        <v>380</v>
      </c>
      <c r="B48">
        <v>2013</v>
      </c>
      <c r="C48" s="14">
        <v>43054.60628472222</v>
      </c>
    </row>
    <row r="49" spans="1:4">
      <c r="A49" t="s">
        <v>380</v>
      </c>
      <c r="B49">
        <v>2014</v>
      </c>
      <c r="C49" s="14">
        <v>43054.60628472222</v>
      </c>
    </row>
    <row r="50" spans="1:4">
      <c r="A50" t="s">
        <v>380</v>
      </c>
      <c r="B50">
        <v>2015</v>
      </c>
      <c r="C50" s="14">
        <v>43054.60628472222</v>
      </c>
    </row>
    <row r="51" spans="1:4">
      <c r="A51" t="s">
        <v>380</v>
      </c>
      <c r="B51">
        <v>2016</v>
      </c>
      <c r="C51" s="14">
        <v>43054.60628472222</v>
      </c>
    </row>
    <row r="52" spans="1:4">
      <c r="A52" t="s">
        <v>215</v>
      </c>
      <c r="B52">
        <v>2013</v>
      </c>
      <c r="C52" s="14">
        <v>43054.60628472222</v>
      </c>
    </row>
    <row r="53" spans="1:4">
      <c r="A53" t="s">
        <v>215</v>
      </c>
      <c r="B53">
        <v>2014</v>
      </c>
      <c r="C53" s="14">
        <v>43054.60628472222</v>
      </c>
    </row>
    <row r="54" spans="1:4">
      <c r="A54" t="s">
        <v>215</v>
      </c>
      <c r="B54">
        <v>2015</v>
      </c>
      <c r="C54" s="14">
        <v>43054.60628472222</v>
      </c>
    </row>
    <row r="55" spans="1:4">
      <c r="A55" t="s">
        <v>215</v>
      </c>
      <c r="B55">
        <v>2016</v>
      </c>
      <c r="C55" s="14">
        <v>43054.60628472222</v>
      </c>
    </row>
    <row r="56" spans="1:4">
      <c r="A56" t="s">
        <v>223</v>
      </c>
      <c r="B56">
        <v>2013</v>
      </c>
      <c r="C56" s="14">
        <v>43054.60628472222</v>
      </c>
      <c r="D56" t="s">
        <v>4986</v>
      </c>
    </row>
    <row r="57" spans="1:4">
      <c r="A57" t="s">
        <v>223</v>
      </c>
      <c r="B57">
        <v>2014</v>
      </c>
      <c r="C57" s="14">
        <v>43054.60628472222</v>
      </c>
      <c r="D57" t="s">
        <v>4986</v>
      </c>
    </row>
    <row r="58" spans="1:4">
      <c r="A58" t="s">
        <v>223</v>
      </c>
      <c r="B58">
        <v>2015</v>
      </c>
      <c r="C58" s="14">
        <v>43054.60628472222</v>
      </c>
      <c r="D58" t="s">
        <v>4986</v>
      </c>
    </row>
    <row r="59" spans="1:4">
      <c r="A59" t="s">
        <v>223</v>
      </c>
      <c r="B59">
        <v>2016</v>
      </c>
      <c r="C59" s="14">
        <v>43054.60628472222</v>
      </c>
      <c r="D59" t="s">
        <v>4986</v>
      </c>
    </row>
    <row r="60" spans="1:4">
      <c r="A60" t="s">
        <v>232</v>
      </c>
      <c r="B60">
        <v>2013</v>
      </c>
      <c r="C60" s="14">
        <v>43054.60628472222</v>
      </c>
      <c r="D60" t="s">
        <v>1446</v>
      </c>
    </row>
    <row r="61" spans="1:4">
      <c r="A61" t="s">
        <v>232</v>
      </c>
      <c r="B61">
        <v>2014</v>
      </c>
      <c r="C61" s="14">
        <v>43054.60628472222</v>
      </c>
      <c r="D61" t="s">
        <v>1447</v>
      </c>
    </row>
    <row r="62" spans="1:4">
      <c r="A62" t="s">
        <v>232</v>
      </c>
      <c r="B62">
        <v>2015</v>
      </c>
      <c r="C62" s="14">
        <v>43054.60628472222</v>
      </c>
      <c r="D62" t="s">
        <v>1447</v>
      </c>
    </row>
    <row r="63" spans="1:4">
      <c r="A63" t="s">
        <v>232</v>
      </c>
      <c r="B63">
        <v>2016</v>
      </c>
      <c r="C63" s="14">
        <v>43054.60628472222</v>
      </c>
      <c r="D63" t="s">
        <v>1447</v>
      </c>
    </row>
    <row r="64" spans="1:4">
      <c r="A64" t="s">
        <v>239</v>
      </c>
      <c r="B64">
        <v>2013</v>
      </c>
      <c r="C64" s="14">
        <v>43054.60628472222</v>
      </c>
      <c r="D64" t="s">
        <v>1448</v>
      </c>
    </row>
    <row r="65" spans="1:4">
      <c r="A65" t="s">
        <v>239</v>
      </c>
      <c r="B65">
        <v>2014</v>
      </c>
      <c r="C65" s="14">
        <v>43054.60628472222</v>
      </c>
      <c r="D65" t="s">
        <v>1448</v>
      </c>
    </row>
    <row r="66" spans="1:4">
      <c r="A66" t="s">
        <v>239</v>
      </c>
      <c r="B66">
        <v>2015</v>
      </c>
      <c r="C66" s="14">
        <v>43054.60628472222</v>
      </c>
      <c r="D66" t="s">
        <v>1448</v>
      </c>
    </row>
    <row r="67" spans="1:4">
      <c r="A67" t="s">
        <v>239</v>
      </c>
      <c r="B67">
        <v>2016</v>
      </c>
      <c r="C67" s="14">
        <v>43054.60628472222</v>
      </c>
      <c r="D67" t="s">
        <v>1448</v>
      </c>
    </row>
    <row r="68" spans="1:4">
      <c r="A68" t="s">
        <v>248</v>
      </c>
      <c r="B68">
        <v>2013</v>
      </c>
      <c r="C68" s="14">
        <v>43054.60628472222</v>
      </c>
    </row>
    <row r="69" spans="1:4">
      <c r="A69" t="s">
        <v>248</v>
      </c>
      <c r="B69">
        <v>2014</v>
      </c>
      <c r="C69" s="14">
        <v>43054.60628472222</v>
      </c>
    </row>
    <row r="70" spans="1:4">
      <c r="A70" t="s">
        <v>248</v>
      </c>
      <c r="B70">
        <v>2015</v>
      </c>
      <c r="C70" s="14">
        <v>43054.60628472222</v>
      </c>
    </row>
    <row r="71" spans="1:4">
      <c r="A71" t="s">
        <v>248</v>
      </c>
      <c r="B71">
        <v>2016</v>
      </c>
      <c r="C71" s="14">
        <v>43054.60628472222</v>
      </c>
    </row>
    <row r="72" spans="1:4">
      <c r="A72" t="s">
        <v>254</v>
      </c>
      <c r="B72">
        <v>2013</v>
      </c>
      <c r="C72" s="14">
        <v>43054.60628472222</v>
      </c>
    </row>
    <row r="73" spans="1:4">
      <c r="A73" t="s">
        <v>254</v>
      </c>
      <c r="B73">
        <v>2014</v>
      </c>
      <c r="C73" s="14">
        <v>43054.60628472222</v>
      </c>
    </row>
    <row r="74" spans="1:4">
      <c r="A74" t="s">
        <v>254</v>
      </c>
      <c r="B74">
        <v>2015</v>
      </c>
      <c r="C74" s="14">
        <v>43054.60628472222</v>
      </c>
    </row>
    <row r="75" spans="1:4">
      <c r="A75" t="s">
        <v>254</v>
      </c>
      <c r="B75">
        <v>2016</v>
      </c>
      <c r="C75" s="14">
        <v>43054.60628472222</v>
      </c>
    </row>
    <row r="76" spans="1:4">
      <c r="A76" t="s">
        <v>263</v>
      </c>
      <c r="B76">
        <v>2013</v>
      </c>
      <c r="C76" s="14">
        <v>43054.60628472222</v>
      </c>
      <c r="D76" t="s">
        <v>5627</v>
      </c>
    </row>
    <row r="77" spans="1:4">
      <c r="A77" t="s">
        <v>263</v>
      </c>
      <c r="B77">
        <v>2014</v>
      </c>
      <c r="C77" s="14">
        <v>43054.60628472222</v>
      </c>
      <c r="D77" t="s">
        <v>5627</v>
      </c>
    </row>
    <row r="78" spans="1:4">
      <c r="A78" t="s">
        <v>263</v>
      </c>
      <c r="B78">
        <v>2015</v>
      </c>
      <c r="C78" s="14">
        <v>43054.60628472222</v>
      </c>
      <c r="D78" t="s">
        <v>5628</v>
      </c>
    </row>
    <row r="79" spans="1:4">
      <c r="A79" t="s">
        <v>263</v>
      </c>
      <c r="B79">
        <v>2016</v>
      </c>
      <c r="C79" s="14">
        <v>43054.60628472222</v>
      </c>
    </row>
    <row r="80" spans="1:4">
      <c r="A80" t="s">
        <v>280</v>
      </c>
      <c r="B80">
        <v>2013</v>
      </c>
      <c r="C80" s="14">
        <v>43054.60628472222</v>
      </c>
    </row>
    <row r="81" spans="1:4">
      <c r="A81" t="s">
        <v>280</v>
      </c>
      <c r="B81">
        <v>2014</v>
      </c>
      <c r="C81" s="14">
        <v>43054.60628472222</v>
      </c>
    </row>
    <row r="82" spans="1:4">
      <c r="A82" t="s">
        <v>280</v>
      </c>
      <c r="B82">
        <v>2015</v>
      </c>
      <c r="C82" s="14">
        <v>43054.60628472222</v>
      </c>
    </row>
    <row r="83" spans="1:4">
      <c r="A83" t="s">
        <v>280</v>
      </c>
      <c r="B83">
        <v>2016</v>
      </c>
      <c r="C83" s="14">
        <v>43054.60628472222</v>
      </c>
    </row>
    <row r="84" spans="1:4">
      <c r="A84" t="s">
        <v>272</v>
      </c>
      <c r="B84">
        <v>2013</v>
      </c>
      <c r="C84" s="14">
        <v>43054.60628472222</v>
      </c>
      <c r="D84" t="s">
        <v>4987</v>
      </c>
    </row>
    <row r="85" spans="1:4">
      <c r="A85" t="s">
        <v>272</v>
      </c>
      <c r="B85">
        <v>2014</v>
      </c>
      <c r="C85" s="14">
        <v>43054.60628472222</v>
      </c>
      <c r="D85" t="s">
        <v>5629</v>
      </c>
    </row>
    <row r="86" spans="1:4">
      <c r="A86" t="s">
        <v>272</v>
      </c>
      <c r="B86">
        <v>2015</v>
      </c>
      <c r="C86" s="14">
        <v>43054.60628472222</v>
      </c>
      <c r="D86" t="s">
        <v>5630</v>
      </c>
    </row>
    <row r="87" spans="1:4">
      <c r="A87" t="s">
        <v>272</v>
      </c>
      <c r="B87">
        <v>2016</v>
      </c>
      <c r="C87" s="14">
        <v>43054.60628472222</v>
      </c>
      <c r="D87" t="s">
        <v>5630</v>
      </c>
    </row>
    <row r="88" spans="1:4">
      <c r="A88" t="s">
        <v>285</v>
      </c>
      <c r="B88">
        <v>2013</v>
      </c>
      <c r="C88" s="14">
        <v>43054.60628472222</v>
      </c>
    </row>
    <row r="89" spans="1:4">
      <c r="A89" t="s">
        <v>285</v>
      </c>
      <c r="B89">
        <v>2014</v>
      </c>
      <c r="C89" s="14">
        <v>43054.60628472222</v>
      </c>
    </row>
    <row r="90" spans="1:4">
      <c r="A90" t="s">
        <v>285</v>
      </c>
      <c r="B90">
        <v>2015</v>
      </c>
      <c r="C90" s="14">
        <v>43054.60628472222</v>
      </c>
    </row>
    <row r="91" spans="1:4">
      <c r="A91" t="s">
        <v>285</v>
      </c>
      <c r="B91">
        <v>2016</v>
      </c>
      <c r="C91" s="14">
        <v>43054.60628472222</v>
      </c>
    </row>
    <row r="92" spans="1:4">
      <c r="A92" t="s">
        <v>291</v>
      </c>
      <c r="B92">
        <v>2013</v>
      </c>
      <c r="C92" s="14">
        <v>43054.60628472222</v>
      </c>
      <c r="D92" t="s">
        <v>1449</v>
      </c>
    </row>
    <row r="93" spans="1:4">
      <c r="A93" t="s">
        <v>291</v>
      </c>
      <c r="B93">
        <v>2014</v>
      </c>
      <c r="C93" s="14">
        <v>43054.60628472222</v>
      </c>
      <c r="D93" t="s">
        <v>1449</v>
      </c>
    </row>
    <row r="94" spans="1:4">
      <c r="A94" t="s">
        <v>291</v>
      </c>
      <c r="B94">
        <v>2015</v>
      </c>
      <c r="C94" s="14">
        <v>43054.60628472222</v>
      </c>
      <c r="D94" t="s">
        <v>1449</v>
      </c>
    </row>
    <row r="95" spans="1:4">
      <c r="A95" t="s">
        <v>291</v>
      </c>
      <c r="B95">
        <v>2016</v>
      </c>
      <c r="C95" s="14">
        <v>43054.60628472222</v>
      </c>
      <c r="D95" t="s">
        <v>1449</v>
      </c>
    </row>
    <row r="96" spans="1:4">
      <c r="A96" t="s">
        <v>300</v>
      </c>
      <c r="B96">
        <v>2013</v>
      </c>
      <c r="C96" s="14">
        <v>43054.60628472222</v>
      </c>
    </row>
    <row r="97" spans="1:4">
      <c r="A97" t="s">
        <v>300</v>
      </c>
      <c r="B97">
        <v>2014</v>
      </c>
      <c r="C97" s="14">
        <v>43054.60628472222</v>
      </c>
    </row>
    <row r="98" spans="1:4">
      <c r="A98" t="s">
        <v>300</v>
      </c>
      <c r="B98">
        <v>2015</v>
      </c>
      <c r="C98" s="14">
        <v>43054.60628472222</v>
      </c>
    </row>
    <row r="99" spans="1:4">
      <c r="A99" t="s">
        <v>300</v>
      </c>
      <c r="B99">
        <v>2016</v>
      </c>
      <c r="C99" s="14">
        <v>43054.60628472222</v>
      </c>
    </row>
    <row r="100" spans="1:4">
      <c r="A100" t="s">
        <v>311</v>
      </c>
      <c r="B100">
        <v>2013</v>
      </c>
      <c r="C100" s="14">
        <v>43054.60628472222</v>
      </c>
    </row>
    <row r="101" spans="1:4">
      <c r="A101" t="s">
        <v>311</v>
      </c>
      <c r="B101">
        <v>2014</v>
      </c>
      <c r="C101" s="14">
        <v>43054.60628472222</v>
      </c>
    </row>
    <row r="102" spans="1:4">
      <c r="A102" t="s">
        <v>311</v>
      </c>
      <c r="B102">
        <v>2015</v>
      </c>
      <c r="C102" s="14">
        <v>43054.60628472222</v>
      </c>
      <c r="D102" t="s">
        <v>5631</v>
      </c>
    </row>
    <row r="103" spans="1:4">
      <c r="A103" t="s">
        <v>311</v>
      </c>
      <c r="B103">
        <v>2016</v>
      </c>
      <c r="C103" s="14">
        <v>43054.60628472222</v>
      </c>
      <c r="D103" t="s">
        <v>5632</v>
      </c>
    </row>
    <row r="104" spans="1:4">
      <c r="A104" t="s">
        <v>318</v>
      </c>
      <c r="B104">
        <v>2013</v>
      </c>
      <c r="C104" s="14">
        <v>43054.60628472222</v>
      </c>
    </row>
    <row r="105" spans="1:4">
      <c r="A105" t="s">
        <v>318</v>
      </c>
      <c r="B105">
        <v>2014</v>
      </c>
      <c r="C105" s="14">
        <v>43054.60628472222</v>
      </c>
    </row>
    <row r="106" spans="1:4">
      <c r="A106" t="s">
        <v>318</v>
      </c>
      <c r="B106">
        <v>2015</v>
      </c>
      <c r="C106" s="14">
        <v>43054.60628472222</v>
      </c>
      <c r="D106" t="s">
        <v>5633</v>
      </c>
    </row>
    <row r="107" spans="1:4">
      <c r="A107" t="s">
        <v>318</v>
      </c>
      <c r="B107">
        <v>2016</v>
      </c>
      <c r="C107" s="14">
        <v>43054.60628472222</v>
      </c>
    </row>
    <row r="108" spans="1:4">
      <c r="A108" t="s">
        <v>327</v>
      </c>
      <c r="B108">
        <v>2013</v>
      </c>
      <c r="C108" s="14">
        <v>43054.60628472222</v>
      </c>
    </row>
    <row r="109" spans="1:4">
      <c r="A109" t="s">
        <v>327</v>
      </c>
      <c r="B109">
        <v>2014</v>
      </c>
      <c r="C109" s="14">
        <v>43054.60628472222</v>
      </c>
    </row>
    <row r="110" spans="1:4">
      <c r="A110" t="s">
        <v>327</v>
      </c>
      <c r="B110">
        <v>2015</v>
      </c>
      <c r="C110" s="14">
        <v>43054.60628472222</v>
      </c>
    </row>
    <row r="111" spans="1:4">
      <c r="A111" t="s">
        <v>327</v>
      </c>
      <c r="B111">
        <v>2016</v>
      </c>
      <c r="C111" s="14">
        <v>43054.60628472222</v>
      </c>
    </row>
    <row r="112" spans="1:4">
      <c r="A112" t="s">
        <v>336</v>
      </c>
      <c r="B112">
        <v>2013</v>
      </c>
      <c r="C112" s="14">
        <v>43054.60628472222</v>
      </c>
    </row>
    <row r="113" spans="1:4">
      <c r="A113" t="s">
        <v>336</v>
      </c>
      <c r="B113">
        <v>2014</v>
      </c>
      <c r="C113" s="14">
        <v>43054.60628472222</v>
      </c>
    </row>
    <row r="114" spans="1:4">
      <c r="A114" t="s">
        <v>336</v>
      </c>
      <c r="B114">
        <v>2015</v>
      </c>
      <c r="C114" s="14">
        <v>43054.60628472222</v>
      </c>
    </row>
    <row r="115" spans="1:4">
      <c r="A115" t="s">
        <v>336</v>
      </c>
      <c r="B115">
        <v>2016</v>
      </c>
      <c r="C115" s="14">
        <v>43054.60628472222</v>
      </c>
      <c r="D115" t="s">
        <v>5634</v>
      </c>
    </row>
    <row r="116" spans="1:4">
      <c r="A116" t="s">
        <v>349</v>
      </c>
      <c r="B116">
        <v>2013</v>
      </c>
      <c r="C116" s="14">
        <v>43054.60628472222</v>
      </c>
    </row>
    <row r="117" spans="1:4">
      <c r="A117" t="s">
        <v>349</v>
      </c>
      <c r="B117">
        <v>2014</v>
      </c>
      <c r="C117" s="14">
        <v>43054.60628472222</v>
      </c>
    </row>
    <row r="118" spans="1:4">
      <c r="A118" t="s">
        <v>349</v>
      </c>
      <c r="B118">
        <v>2015</v>
      </c>
      <c r="C118" s="14">
        <v>43054.60628472222</v>
      </c>
    </row>
    <row r="119" spans="1:4">
      <c r="A119" t="s">
        <v>349</v>
      </c>
      <c r="B119">
        <v>2016</v>
      </c>
      <c r="C119" s="14">
        <v>43054.60628472222</v>
      </c>
    </row>
    <row r="120" spans="1:4">
      <c r="A120" t="s">
        <v>359</v>
      </c>
      <c r="B120">
        <v>2013</v>
      </c>
      <c r="C120" s="14">
        <v>43054.60628472222</v>
      </c>
    </row>
    <row r="121" spans="1:4">
      <c r="A121" t="s">
        <v>359</v>
      </c>
      <c r="B121">
        <v>2014</v>
      </c>
      <c r="C121" s="14">
        <v>43054.60628472222</v>
      </c>
    </row>
    <row r="122" spans="1:4">
      <c r="A122" t="s">
        <v>359</v>
      </c>
      <c r="B122">
        <v>2015</v>
      </c>
      <c r="C122" s="14">
        <v>43054.60628472222</v>
      </c>
    </row>
    <row r="123" spans="1:4">
      <c r="A123" t="s">
        <v>359</v>
      </c>
      <c r="B123">
        <v>2016</v>
      </c>
      <c r="C123" s="14">
        <v>43054.60628472222</v>
      </c>
    </row>
    <row r="124" spans="1:4">
      <c r="A124" t="s">
        <v>368</v>
      </c>
      <c r="B124">
        <v>2013</v>
      </c>
      <c r="C124" s="14">
        <v>43054.60628472222</v>
      </c>
      <c r="D124" t="s">
        <v>5635</v>
      </c>
    </row>
    <row r="125" spans="1:4">
      <c r="A125" t="s">
        <v>368</v>
      </c>
      <c r="B125">
        <v>2014</v>
      </c>
      <c r="C125" s="14">
        <v>43054.60628472222</v>
      </c>
      <c r="D125" t="s">
        <v>5635</v>
      </c>
    </row>
    <row r="126" spans="1:4">
      <c r="A126" t="s">
        <v>368</v>
      </c>
      <c r="B126">
        <v>2015</v>
      </c>
      <c r="C126" s="14">
        <v>43054.60628472222</v>
      </c>
      <c r="D126" t="s">
        <v>5635</v>
      </c>
    </row>
    <row r="127" spans="1:4">
      <c r="A127" t="s">
        <v>368</v>
      </c>
      <c r="B127">
        <v>2016</v>
      </c>
      <c r="C127" s="14">
        <v>43054.60628472222</v>
      </c>
      <c r="D127" t="s">
        <v>5635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G7"/>
  <sheetViews>
    <sheetView workbookViewId="0"/>
  </sheetViews>
  <sheetFormatPr defaultRowHeight="15"/>
  <sheetData>
    <row r="1" spans="1:33">
      <c r="A1">
        <v>5.0999999999999996</v>
      </c>
      <c r="B1" t="s">
        <v>47</v>
      </c>
    </row>
    <row r="2" spans="1:33">
      <c r="A2" s="10" t="str">
        <f>HYPERLINK("#'Contents'!B50",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43054.606296296297</v>
      </c>
      <c r="C4" t="s">
        <v>688</v>
      </c>
      <c r="D4" t="s">
        <v>688</v>
      </c>
      <c r="E4" t="s">
        <v>687</v>
      </c>
      <c r="F4" t="s">
        <v>687</v>
      </c>
      <c r="G4" t="s">
        <v>688</v>
      </c>
      <c r="H4" t="s">
        <v>688</v>
      </c>
      <c r="I4" t="s">
        <v>688</v>
      </c>
      <c r="J4" t="s">
        <v>687</v>
      </c>
      <c r="K4" t="s">
        <v>688</v>
      </c>
      <c r="L4" t="s">
        <v>688</v>
      </c>
      <c r="M4" t="s">
        <v>688</v>
      </c>
      <c r="N4" t="s">
        <v>687</v>
      </c>
      <c r="O4" t="s">
        <v>687</v>
      </c>
      <c r="P4" t="s">
        <v>687</v>
      </c>
      <c r="Q4" t="s">
        <v>687</v>
      </c>
      <c r="R4" t="s">
        <v>687</v>
      </c>
      <c r="S4" t="s">
        <v>688</v>
      </c>
      <c r="T4" t="s">
        <v>687</v>
      </c>
      <c r="U4" t="s">
        <v>687</v>
      </c>
      <c r="V4" t="s">
        <v>687</v>
      </c>
      <c r="W4" t="s">
        <v>688</v>
      </c>
      <c r="X4" t="s">
        <v>687</v>
      </c>
      <c r="Y4" t="s">
        <v>688</v>
      </c>
      <c r="Z4" t="s">
        <v>688</v>
      </c>
      <c r="AA4" t="s">
        <v>688</v>
      </c>
      <c r="AB4" t="s">
        <v>688</v>
      </c>
      <c r="AC4" t="s">
        <v>688</v>
      </c>
      <c r="AD4" t="s">
        <v>687</v>
      </c>
      <c r="AE4" t="s">
        <v>687</v>
      </c>
      <c r="AF4" t="s">
        <v>687</v>
      </c>
      <c r="AG4" t="s">
        <v>688</v>
      </c>
    </row>
    <row r="5" spans="1:33">
      <c r="A5">
        <v>2014</v>
      </c>
      <c r="B5" s="14">
        <v>43054.606296296297</v>
      </c>
      <c r="C5" t="s">
        <v>688</v>
      </c>
      <c r="D5" t="s">
        <v>688</v>
      </c>
      <c r="E5" t="s">
        <v>687</v>
      </c>
      <c r="F5" t="s">
        <v>687</v>
      </c>
      <c r="G5" t="s">
        <v>688</v>
      </c>
      <c r="H5" t="s">
        <v>688</v>
      </c>
      <c r="I5" t="s">
        <v>688</v>
      </c>
      <c r="J5" t="s">
        <v>687</v>
      </c>
      <c r="K5" t="s">
        <v>688</v>
      </c>
      <c r="L5" t="s">
        <v>688</v>
      </c>
      <c r="M5" t="s">
        <v>688</v>
      </c>
      <c r="N5" t="s">
        <v>687</v>
      </c>
      <c r="O5" t="s">
        <v>687</v>
      </c>
      <c r="P5" t="s">
        <v>687</v>
      </c>
      <c r="Q5" t="s">
        <v>687</v>
      </c>
      <c r="R5" t="s">
        <v>687</v>
      </c>
      <c r="S5" t="s">
        <v>688</v>
      </c>
      <c r="T5" t="s">
        <v>687</v>
      </c>
      <c r="U5" t="s">
        <v>687</v>
      </c>
      <c r="V5" t="s">
        <v>687</v>
      </c>
      <c r="W5" t="s">
        <v>688</v>
      </c>
      <c r="X5" t="s">
        <v>687</v>
      </c>
      <c r="Y5" t="s">
        <v>688</v>
      </c>
      <c r="Z5" t="s">
        <v>688</v>
      </c>
      <c r="AA5" t="s">
        <v>688</v>
      </c>
      <c r="AB5" t="s">
        <v>688</v>
      </c>
      <c r="AC5" t="s">
        <v>688</v>
      </c>
      <c r="AD5" t="s">
        <v>687</v>
      </c>
      <c r="AE5" t="s">
        <v>687</v>
      </c>
      <c r="AF5" t="s">
        <v>687</v>
      </c>
      <c r="AG5" t="s">
        <v>688</v>
      </c>
    </row>
    <row r="6" spans="1:33">
      <c r="A6">
        <v>2015</v>
      </c>
      <c r="B6" s="14">
        <v>43054.606296296297</v>
      </c>
      <c r="C6" t="s">
        <v>688</v>
      </c>
      <c r="D6" t="s">
        <v>688</v>
      </c>
      <c r="E6" t="s">
        <v>687</v>
      </c>
      <c r="F6" t="s">
        <v>687</v>
      </c>
      <c r="G6" t="s">
        <v>688</v>
      </c>
      <c r="H6" t="s">
        <v>688</v>
      </c>
      <c r="I6" t="s">
        <v>688</v>
      </c>
      <c r="J6" t="s">
        <v>687</v>
      </c>
      <c r="K6" t="s">
        <v>688</v>
      </c>
      <c r="L6" t="s">
        <v>688</v>
      </c>
      <c r="M6" t="s">
        <v>688</v>
      </c>
      <c r="N6" t="s">
        <v>687</v>
      </c>
      <c r="O6" t="s">
        <v>687</v>
      </c>
      <c r="P6" t="s">
        <v>687</v>
      </c>
      <c r="Q6" t="s">
        <v>687</v>
      </c>
      <c r="R6" t="s">
        <v>687</v>
      </c>
      <c r="S6" t="s">
        <v>687</v>
      </c>
      <c r="T6" t="s">
        <v>687</v>
      </c>
      <c r="U6" t="s">
        <v>687</v>
      </c>
      <c r="V6" t="s">
        <v>687</v>
      </c>
      <c r="W6" t="s">
        <v>688</v>
      </c>
      <c r="X6" t="s">
        <v>687</v>
      </c>
      <c r="Y6" t="s">
        <v>688</v>
      </c>
      <c r="Z6" t="s">
        <v>688</v>
      </c>
      <c r="AA6" t="s">
        <v>688</v>
      </c>
      <c r="AB6" t="s">
        <v>688</v>
      </c>
      <c r="AC6" t="s">
        <v>688</v>
      </c>
      <c r="AD6" t="s">
        <v>687</v>
      </c>
      <c r="AE6" t="s">
        <v>687</v>
      </c>
      <c r="AF6" t="s">
        <v>687</v>
      </c>
      <c r="AG6" t="s">
        <v>688</v>
      </c>
    </row>
    <row r="7" spans="1:33">
      <c r="A7">
        <v>2016</v>
      </c>
      <c r="B7" s="14">
        <v>43054.606296296297</v>
      </c>
      <c r="C7" t="s">
        <v>688</v>
      </c>
      <c r="D7" t="s">
        <v>688</v>
      </c>
      <c r="E7" t="s">
        <v>687</v>
      </c>
      <c r="F7" t="s">
        <v>687</v>
      </c>
      <c r="G7" t="s">
        <v>688</v>
      </c>
      <c r="H7" t="s">
        <v>688</v>
      </c>
      <c r="I7" t="s">
        <v>688</v>
      </c>
      <c r="J7" t="s">
        <v>687</v>
      </c>
      <c r="K7" t="s">
        <v>688</v>
      </c>
      <c r="L7" t="s">
        <v>688</v>
      </c>
      <c r="M7" t="s">
        <v>688</v>
      </c>
      <c r="N7" t="s">
        <v>687</v>
      </c>
      <c r="O7" t="s">
        <v>687</v>
      </c>
      <c r="P7" t="s">
        <v>687</v>
      </c>
      <c r="Q7" t="s">
        <v>688</v>
      </c>
      <c r="R7" t="s">
        <v>687</v>
      </c>
      <c r="S7" t="s">
        <v>687</v>
      </c>
      <c r="T7" t="s">
        <v>687</v>
      </c>
      <c r="U7" t="s">
        <v>687</v>
      </c>
      <c r="V7" t="s">
        <v>687</v>
      </c>
      <c r="W7" t="s">
        <v>688</v>
      </c>
      <c r="X7" t="s">
        <v>687</v>
      </c>
      <c r="Y7" t="s">
        <v>688</v>
      </c>
      <c r="Z7" t="s">
        <v>688</v>
      </c>
      <c r="AA7" t="s">
        <v>687</v>
      </c>
      <c r="AB7" t="s">
        <v>688</v>
      </c>
      <c r="AC7" t="s">
        <v>688</v>
      </c>
      <c r="AD7" t="s">
        <v>687</v>
      </c>
      <c r="AE7" t="s">
        <v>687</v>
      </c>
      <c r="AF7" t="s">
        <v>687</v>
      </c>
      <c r="AG7" t="s">
        <v>688</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27"/>
  <sheetViews>
    <sheetView workbookViewId="0"/>
  </sheetViews>
  <sheetFormatPr defaultRowHeight="15"/>
  <sheetData>
    <row r="1" spans="1:4">
      <c r="A1">
        <v>5.0999999999999996</v>
      </c>
      <c r="B1" t="s">
        <v>48</v>
      </c>
    </row>
    <row r="2" spans="1:4">
      <c r="A2" s="10" t="str">
        <f>HYPERLINK("#'Contents'!B51", "Back to Contents")</f>
        <v>Back to Contents</v>
      </c>
    </row>
    <row r="3" spans="1:4">
      <c r="A3" t="s">
        <v>110</v>
      </c>
      <c r="B3" t="s">
        <v>108</v>
      </c>
      <c r="C3" t="s">
        <v>109</v>
      </c>
      <c r="D3" t="s">
        <v>1450</v>
      </c>
    </row>
    <row r="4" spans="1:4">
      <c r="A4" t="s">
        <v>117</v>
      </c>
      <c r="B4">
        <v>2013</v>
      </c>
      <c r="C4" s="14">
        <v>43054.606307870374</v>
      </c>
      <c r="D4" t="s">
        <v>1451</v>
      </c>
    </row>
    <row r="5" spans="1:4">
      <c r="A5" t="s">
        <v>117</v>
      </c>
      <c r="B5">
        <v>2014</v>
      </c>
      <c r="C5" s="14">
        <v>43054.606307870374</v>
      </c>
      <c r="D5" t="s">
        <v>1452</v>
      </c>
    </row>
    <row r="6" spans="1:4" ht="255">
      <c r="A6" t="s">
        <v>117</v>
      </c>
      <c r="B6">
        <v>2015</v>
      </c>
      <c r="C6" s="14">
        <v>43054.606307870374</v>
      </c>
      <c r="D6" s="8" t="s">
        <v>1452</v>
      </c>
    </row>
    <row r="7" spans="1:4" ht="330">
      <c r="A7" t="s">
        <v>117</v>
      </c>
      <c r="B7">
        <v>2016</v>
      </c>
      <c r="C7" s="14">
        <v>43054.606307870374</v>
      </c>
      <c r="D7" s="8" t="s">
        <v>5636</v>
      </c>
    </row>
    <row r="8" spans="1:4">
      <c r="A8" t="s">
        <v>126</v>
      </c>
      <c r="B8">
        <v>2013</v>
      </c>
      <c r="C8" s="14">
        <v>43054.606307870374</v>
      </c>
      <c r="D8" t="s">
        <v>5637</v>
      </c>
    </row>
    <row r="9" spans="1:4">
      <c r="A9" t="s">
        <v>126</v>
      </c>
      <c r="B9">
        <v>2014</v>
      </c>
      <c r="C9" s="14">
        <v>43054.606307870374</v>
      </c>
      <c r="D9" t="s">
        <v>5638</v>
      </c>
    </row>
    <row r="10" spans="1:4">
      <c r="A10" t="s">
        <v>126</v>
      </c>
      <c r="B10">
        <v>2015</v>
      </c>
      <c r="C10" s="14">
        <v>43054.606307870374</v>
      </c>
      <c r="D10" t="s">
        <v>5639</v>
      </c>
    </row>
    <row r="11" spans="1:4">
      <c r="A11" t="s">
        <v>126</v>
      </c>
      <c r="B11">
        <v>2016</v>
      </c>
      <c r="C11" s="14">
        <v>43054.606307870374</v>
      </c>
      <c r="D11" t="s">
        <v>5639</v>
      </c>
    </row>
    <row r="12" spans="1:4">
      <c r="A12" t="s">
        <v>134</v>
      </c>
      <c r="B12">
        <v>2013</v>
      </c>
      <c r="C12" s="14">
        <v>43054.606307870374</v>
      </c>
    </row>
    <row r="13" spans="1:4">
      <c r="A13" t="s">
        <v>134</v>
      </c>
      <c r="B13">
        <v>2014</v>
      </c>
      <c r="C13" s="14">
        <v>43054.606307870374</v>
      </c>
    </row>
    <row r="14" spans="1:4">
      <c r="A14" t="s">
        <v>134</v>
      </c>
      <c r="B14">
        <v>2015</v>
      </c>
      <c r="C14" s="14">
        <v>43054.606307870374</v>
      </c>
      <c r="D14" s="8"/>
    </row>
    <row r="15" spans="1:4">
      <c r="A15" t="s">
        <v>134</v>
      </c>
      <c r="B15">
        <v>2016</v>
      </c>
      <c r="C15" s="14">
        <v>43054.606307870374</v>
      </c>
    </row>
    <row r="16" spans="1:4">
      <c r="A16" t="s">
        <v>147</v>
      </c>
      <c r="B16">
        <v>2013</v>
      </c>
      <c r="C16" s="14">
        <v>43054.606307870374</v>
      </c>
    </row>
    <row r="17" spans="1:4">
      <c r="A17" t="s">
        <v>147</v>
      </c>
      <c r="B17">
        <v>2014</v>
      </c>
      <c r="C17" s="14">
        <v>43054.606307870374</v>
      </c>
    </row>
    <row r="18" spans="1:4">
      <c r="A18" t="s">
        <v>147</v>
      </c>
      <c r="B18">
        <v>2015</v>
      </c>
      <c r="C18" s="14">
        <v>43054.606307870374</v>
      </c>
    </row>
    <row r="19" spans="1:4">
      <c r="A19" t="s">
        <v>147</v>
      </c>
      <c r="B19">
        <v>2016</v>
      </c>
      <c r="C19" s="14">
        <v>43054.606307870374</v>
      </c>
    </row>
    <row r="20" spans="1:4">
      <c r="A20" t="s">
        <v>155</v>
      </c>
      <c r="B20">
        <v>2013</v>
      </c>
      <c r="C20" s="14">
        <v>43054.606307870374</v>
      </c>
      <c r="D20" t="s">
        <v>1453</v>
      </c>
    </row>
    <row r="21" spans="1:4">
      <c r="A21" t="s">
        <v>155</v>
      </c>
      <c r="B21">
        <v>2014</v>
      </c>
      <c r="C21" s="14">
        <v>43054.606307870374</v>
      </c>
      <c r="D21" t="s">
        <v>1453</v>
      </c>
    </row>
    <row r="22" spans="1:4">
      <c r="A22" t="s">
        <v>155</v>
      </c>
      <c r="B22">
        <v>2015</v>
      </c>
      <c r="C22" s="14">
        <v>43054.606307870374</v>
      </c>
      <c r="D22" t="s">
        <v>1453</v>
      </c>
    </row>
    <row r="23" spans="1:4">
      <c r="A23" t="s">
        <v>155</v>
      </c>
      <c r="B23">
        <v>2016</v>
      </c>
      <c r="C23" s="14">
        <v>43054.606307870374</v>
      </c>
      <c r="D23" t="s">
        <v>1453</v>
      </c>
    </row>
    <row r="24" spans="1:4">
      <c r="A24" t="s">
        <v>162</v>
      </c>
      <c r="B24">
        <v>2013</v>
      </c>
      <c r="C24" s="14">
        <v>43054.606307870374</v>
      </c>
      <c r="D24" t="s">
        <v>5640</v>
      </c>
    </row>
    <row r="25" spans="1:4">
      <c r="A25" t="s">
        <v>162</v>
      </c>
      <c r="B25">
        <v>2014</v>
      </c>
      <c r="C25" s="14">
        <v>43054.606307870374</v>
      </c>
      <c r="D25" t="s">
        <v>4988</v>
      </c>
    </row>
    <row r="26" spans="1:4">
      <c r="A26" t="s">
        <v>162</v>
      </c>
      <c r="B26">
        <v>2015</v>
      </c>
      <c r="C26" s="14">
        <v>43054.606307870374</v>
      </c>
      <c r="D26" t="s">
        <v>4988</v>
      </c>
    </row>
    <row r="27" spans="1:4">
      <c r="A27" t="s">
        <v>162</v>
      </c>
      <c r="B27">
        <v>2016</v>
      </c>
      <c r="C27" s="14">
        <v>43054.606307870374</v>
      </c>
      <c r="D27" t="s">
        <v>5641</v>
      </c>
    </row>
    <row r="28" spans="1:4">
      <c r="A28" t="s">
        <v>172</v>
      </c>
      <c r="B28">
        <v>2013</v>
      </c>
      <c r="C28" s="14">
        <v>43054.606307870374</v>
      </c>
      <c r="D28" t="s">
        <v>5642</v>
      </c>
    </row>
    <row r="29" spans="1:4">
      <c r="A29" t="s">
        <v>172</v>
      </c>
      <c r="B29">
        <v>2014</v>
      </c>
      <c r="C29" s="14">
        <v>43054.606307870374</v>
      </c>
      <c r="D29" t="s">
        <v>5643</v>
      </c>
    </row>
    <row r="30" spans="1:4">
      <c r="A30" t="s">
        <v>172</v>
      </c>
      <c r="B30">
        <v>2015</v>
      </c>
      <c r="C30" s="14">
        <v>43054.606307870374</v>
      </c>
      <c r="D30" t="s">
        <v>5643</v>
      </c>
    </row>
    <row r="31" spans="1:4">
      <c r="A31" t="s">
        <v>172</v>
      </c>
      <c r="B31">
        <v>2016</v>
      </c>
      <c r="C31" s="14">
        <v>43054.606307870374</v>
      </c>
      <c r="D31" t="s">
        <v>5644</v>
      </c>
    </row>
    <row r="32" spans="1:4">
      <c r="A32" t="s">
        <v>180</v>
      </c>
      <c r="B32">
        <v>2013</v>
      </c>
      <c r="C32" s="14">
        <v>43054.606307870374</v>
      </c>
    </row>
    <row r="33" spans="1:4">
      <c r="A33" t="s">
        <v>180</v>
      </c>
      <c r="B33">
        <v>2014</v>
      </c>
      <c r="C33" s="14">
        <v>43054.606307870374</v>
      </c>
    </row>
    <row r="34" spans="1:4">
      <c r="A34" t="s">
        <v>180</v>
      </c>
      <c r="B34">
        <v>2015</v>
      </c>
      <c r="C34" s="14">
        <v>43054.606307870374</v>
      </c>
    </row>
    <row r="35" spans="1:4">
      <c r="A35" t="s">
        <v>180</v>
      </c>
      <c r="B35">
        <v>2016</v>
      </c>
      <c r="C35" s="14">
        <v>43054.606307870374</v>
      </c>
    </row>
    <row r="36" spans="1:4">
      <c r="A36" t="s">
        <v>192</v>
      </c>
      <c r="B36">
        <v>2013</v>
      </c>
      <c r="C36" s="14">
        <v>43054.606307870374</v>
      </c>
      <c r="D36" t="s">
        <v>4989</v>
      </c>
    </row>
    <row r="37" spans="1:4">
      <c r="A37" t="s">
        <v>192</v>
      </c>
      <c r="B37">
        <v>2014</v>
      </c>
      <c r="C37" s="14">
        <v>43054.606307870374</v>
      </c>
      <c r="D37" t="s">
        <v>4989</v>
      </c>
    </row>
    <row r="38" spans="1:4">
      <c r="A38" t="s">
        <v>192</v>
      </c>
      <c r="B38">
        <v>2015</v>
      </c>
      <c r="C38" s="14">
        <v>43054.606307870374</v>
      </c>
      <c r="D38" t="s">
        <v>4989</v>
      </c>
    </row>
    <row r="39" spans="1:4">
      <c r="A39" t="s">
        <v>192</v>
      </c>
      <c r="B39">
        <v>2016</v>
      </c>
      <c r="C39" s="14">
        <v>43054.606307870374</v>
      </c>
      <c r="D39" t="s">
        <v>5645</v>
      </c>
    </row>
    <row r="40" spans="1:4">
      <c r="A40" t="s">
        <v>199</v>
      </c>
      <c r="B40">
        <v>2013</v>
      </c>
      <c r="C40" s="14">
        <v>43054.606307870374</v>
      </c>
      <c r="D40" t="s">
        <v>1454</v>
      </c>
    </row>
    <row r="41" spans="1:4">
      <c r="A41" t="s">
        <v>199</v>
      </c>
      <c r="B41">
        <v>2014</v>
      </c>
      <c r="C41" s="14">
        <v>43054.606307870374</v>
      </c>
      <c r="D41" t="s">
        <v>1455</v>
      </c>
    </row>
    <row r="42" spans="1:4">
      <c r="A42" t="s">
        <v>199</v>
      </c>
      <c r="B42">
        <v>2015</v>
      </c>
      <c r="C42" s="14">
        <v>43054.606307870374</v>
      </c>
      <c r="D42" t="s">
        <v>5646</v>
      </c>
    </row>
    <row r="43" spans="1:4">
      <c r="A43" t="s">
        <v>199</v>
      </c>
      <c r="B43">
        <v>2016</v>
      </c>
      <c r="C43" s="14">
        <v>43054.606307870374</v>
      </c>
      <c r="D43" t="s">
        <v>5646</v>
      </c>
    </row>
    <row r="44" spans="1:4">
      <c r="A44" t="s">
        <v>205</v>
      </c>
      <c r="B44">
        <v>2013</v>
      </c>
      <c r="C44" s="14">
        <v>43054.606307870374</v>
      </c>
      <c r="D44" t="s">
        <v>1456</v>
      </c>
    </row>
    <row r="45" spans="1:4">
      <c r="A45" t="s">
        <v>205</v>
      </c>
      <c r="B45">
        <v>2014</v>
      </c>
      <c r="C45" s="14">
        <v>43054.606307870374</v>
      </c>
      <c r="D45" t="s">
        <v>1457</v>
      </c>
    </row>
    <row r="46" spans="1:4">
      <c r="A46" t="s">
        <v>205</v>
      </c>
      <c r="B46">
        <v>2015</v>
      </c>
      <c r="C46" s="14">
        <v>43054.606307870374</v>
      </c>
      <c r="D46" t="s">
        <v>1457</v>
      </c>
    </row>
    <row r="47" spans="1:4">
      <c r="A47" t="s">
        <v>205</v>
      </c>
      <c r="B47">
        <v>2016</v>
      </c>
      <c r="C47" s="14">
        <v>43054.606307870374</v>
      </c>
      <c r="D47" t="s">
        <v>1457</v>
      </c>
    </row>
    <row r="48" spans="1:4">
      <c r="A48" t="s">
        <v>380</v>
      </c>
      <c r="B48">
        <v>2013</v>
      </c>
      <c r="C48" s="14">
        <v>43054.606307870374</v>
      </c>
      <c r="D48" s="8"/>
    </row>
    <row r="49" spans="1:4">
      <c r="A49" t="s">
        <v>380</v>
      </c>
      <c r="B49">
        <v>2014</v>
      </c>
      <c r="C49" s="14">
        <v>43054.606307870374</v>
      </c>
      <c r="D49" s="8"/>
    </row>
    <row r="50" spans="1:4">
      <c r="A50" t="s">
        <v>380</v>
      </c>
      <c r="B50">
        <v>2015</v>
      </c>
      <c r="C50" s="14">
        <v>43054.606307870374</v>
      </c>
    </row>
    <row r="51" spans="1:4">
      <c r="A51" t="s">
        <v>380</v>
      </c>
      <c r="B51">
        <v>2016</v>
      </c>
      <c r="C51" s="14">
        <v>43054.606307870374</v>
      </c>
    </row>
    <row r="52" spans="1:4">
      <c r="A52" t="s">
        <v>215</v>
      </c>
      <c r="B52">
        <v>2013</v>
      </c>
      <c r="C52" s="14">
        <v>43054.606307870374</v>
      </c>
    </row>
    <row r="53" spans="1:4">
      <c r="A53" t="s">
        <v>215</v>
      </c>
      <c r="B53">
        <v>2014</v>
      </c>
      <c r="C53" s="14">
        <v>43054.606307870374</v>
      </c>
    </row>
    <row r="54" spans="1:4">
      <c r="A54" t="s">
        <v>215</v>
      </c>
      <c r="B54">
        <v>2015</v>
      </c>
      <c r="C54" s="14">
        <v>43054.606307870374</v>
      </c>
      <c r="D54" s="8"/>
    </row>
    <row r="55" spans="1:4">
      <c r="A55" t="s">
        <v>215</v>
      </c>
      <c r="B55">
        <v>2016</v>
      </c>
      <c r="C55" s="14">
        <v>43054.606307870374</v>
      </c>
    </row>
    <row r="56" spans="1:4">
      <c r="A56" t="s">
        <v>223</v>
      </c>
      <c r="B56">
        <v>2013</v>
      </c>
      <c r="C56" s="14">
        <v>43054.606307870374</v>
      </c>
    </row>
    <row r="57" spans="1:4">
      <c r="A57" t="s">
        <v>223</v>
      </c>
      <c r="B57">
        <v>2014</v>
      </c>
      <c r="C57" s="14">
        <v>43054.606307870374</v>
      </c>
    </row>
    <row r="58" spans="1:4">
      <c r="A58" t="s">
        <v>223</v>
      </c>
      <c r="B58">
        <v>2015</v>
      </c>
      <c r="C58" s="14">
        <v>43054.606307870374</v>
      </c>
    </row>
    <row r="59" spans="1:4">
      <c r="A59" t="s">
        <v>223</v>
      </c>
      <c r="B59">
        <v>2016</v>
      </c>
      <c r="C59" s="14">
        <v>43054.606307870374</v>
      </c>
    </row>
    <row r="60" spans="1:4">
      <c r="A60" t="s">
        <v>232</v>
      </c>
      <c r="B60">
        <v>2013</v>
      </c>
      <c r="C60" s="14">
        <v>43054.606307870374</v>
      </c>
    </row>
    <row r="61" spans="1:4">
      <c r="A61" t="s">
        <v>232</v>
      </c>
      <c r="B61">
        <v>2014</v>
      </c>
      <c r="C61" s="14">
        <v>43054.606307870374</v>
      </c>
    </row>
    <row r="62" spans="1:4">
      <c r="A62" t="s">
        <v>232</v>
      </c>
      <c r="B62">
        <v>2015</v>
      </c>
      <c r="C62" s="14">
        <v>43054.606307870374</v>
      </c>
    </row>
    <row r="63" spans="1:4">
      <c r="A63" t="s">
        <v>232</v>
      </c>
      <c r="B63">
        <v>2016</v>
      </c>
      <c r="C63" s="14">
        <v>43054.606307870374</v>
      </c>
      <c r="D63" t="s">
        <v>5647</v>
      </c>
    </row>
    <row r="64" spans="1:4">
      <c r="A64" t="s">
        <v>239</v>
      </c>
      <c r="B64">
        <v>2013</v>
      </c>
      <c r="C64" s="14">
        <v>43054.606307870374</v>
      </c>
      <c r="D64" s="15"/>
    </row>
    <row r="65" spans="1:4">
      <c r="A65" t="s">
        <v>239</v>
      </c>
      <c r="B65">
        <v>2014</v>
      </c>
      <c r="C65" s="14">
        <v>43054.606307870374</v>
      </c>
      <c r="D65" s="15"/>
    </row>
    <row r="66" spans="1:4">
      <c r="A66" t="s">
        <v>239</v>
      </c>
      <c r="B66">
        <v>2015</v>
      </c>
      <c r="C66" s="14">
        <v>43054.606307870374</v>
      </c>
    </row>
    <row r="67" spans="1:4">
      <c r="A67" t="s">
        <v>239</v>
      </c>
      <c r="B67">
        <v>2016</v>
      </c>
      <c r="C67" s="14">
        <v>43054.606307870374</v>
      </c>
    </row>
    <row r="68" spans="1:4">
      <c r="A68" t="s">
        <v>248</v>
      </c>
      <c r="B68">
        <v>2013</v>
      </c>
      <c r="C68" s="14">
        <v>43054.606307870374</v>
      </c>
      <c r="D68" t="s">
        <v>5648</v>
      </c>
    </row>
    <row r="69" spans="1:4">
      <c r="A69" t="s">
        <v>248</v>
      </c>
      <c r="B69">
        <v>2014</v>
      </c>
      <c r="C69" s="14">
        <v>43054.606307870374</v>
      </c>
      <c r="D69" t="s">
        <v>5648</v>
      </c>
    </row>
    <row r="70" spans="1:4">
      <c r="A70" t="s">
        <v>248</v>
      </c>
      <c r="B70">
        <v>2015</v>
      </c>
      <c r="C70" s="14">
        <v>43054.606307870374</v>
      </c>
    </row>
    <row r="71" spans="1:4">
      <c r="A71" t="s">
        <v>248</v>
      </c>
      <c r="B71">
        <v>2016</v>
      </c>
      <c r="C71" s="14">
        <v>43054.606307870374</v>
      </c>
    </row>
    <row r="72" spans="1:4">
      <c r="A72" t="s">
        <v>254</v>
      </c>
      <c r="B72">
        <v>2013</v>
      </c>
      <c r="C72" s="14">
        <v>43054.606307870374</v>
      </c>
    </row>
    <row r="73" spans="1:4">
      <c r="A73" t="s">
        <v>254</v>
      </c>
      <c r="B73">
        <v>2014</v>
      </c>
      <c r="C73" s="14">
        <v>43054.606307870374</v>
      </c>
    </row>
    <row r="74" spans="1:4">
      <c r="A74" t="s">
        <v>254</v>
      </c>
      <c r="B74">
        <v>2015</v>
      </c>
      <c r="C74" s="14">
        <v>43054.606307870374</v>
      </c>
    </row>
    <row r="75" spans="1:4">
      <c r="A75" t="s">
        <v>254</v>
      </c>
      <c r="B75">
        <v>2016</v>
      </c>
      <c r="C75" s="14">
        <v>43054.606307870374</v>
      </c>
    </row>
    <row r="76" spans="1:4">
      <c r="A76" t="s">
        <v>263</v>
      </c>
      <c r="B76">
        <v>2013</v>
      </c>
      <c r="C76" s="14">
        <v>43054.606307870374</v>
      </c>
    </row>
    <row r="77" spans="1:4">
      <c r="A77" t="s">
        <v>263</v>
      </c>
      <c r="B77">
        <v>2014</v>
      </c>
      <c r="C77" s="14">
        <v>43054.606307870374</v>
      </c>
    </row>
    <row r="78" spans="1:4">
      <c r="A78" t="s">
        <v>263</v>
      </c>
      <c r="B78">
        <v>2015</v>
      </c>
      <c r="C78" s="14">
        <v>43054.606307870374</v>
      </c>
    </row>
    <row r="79" spans="1:4">
      <c r="A79" t="s">
        <v>263</v>
      </c>
      <c r="B79">
        <v>2016</v>
      </c>
      <c r="C79" s="14">
        <v>43054.606307870374</v>
      </c>
    </row>
    <row r="80" spans="1:4">
      <c r="A80" t="s">
        <v>280</v>
      </c>
      <c r="B80">
        <v>2013</v>
      </c>
      <c r="C80" s="14">
        <v>43054.606307870374</v>
      </c>
    </row>
    <row r="81" spans="1:4">
      <c r="A81" t="s">
        <v>280</v>
      </c>
      <c r="B81">
        <v>2014</v>
      </c>
      <c r="C81" s="14">
        <v>43054.606307870374</v>
      </c>
    </row>
    <row r="82" spans="1:4">
      <c r="A82" t="s">
        <v>280</v>
      </c>
      <c r="B82">
        <v>2015</v>
      </c>
      <c r="C82" s="14">
        <v>43054.606307870374</v>
      </c>
    </row>
    <row r="83" spans="1:4">
      <c r="A83" t="s">
        <v>280</v>
      </c>
      <c r="B83">
        <v>2016</v>
      </c>
      <c r="C83" s="14">
        <v>43054.606307870374</v>
      </c>
    </row>
    <row r="84" spans="1:4">
      <c r="A84" t="s">
        <v>272</v>
      </c>
      <c r="B84">
        <v>2013</v>
      </c>
      <c r="C84" s="14">
        <v>43054.606307870374</v>
      </c>
      <c r="D84" t="s">
        <v>1458</v>
      </c>
    </row>
    <row r="85" spans="1:4">
      <c r="A85" t="s">
        <v>272</v>
      </c>
      <c r="B85">
        <v>2014</v>
      </c>
      <c r="C85" s="14">
        <v>43054.606307870374</v>
      </c>
      <c r="D85" t="s">
        <v>1458</v>
      </c>
    </row>
    <row r="86" spans="1:4">
      <c r="A86" t="s">
        <v>272</v>
      </c>
      <c r="B86">
        <v>2015</v>
      </c>
      <c r="C86" s="14">
        <v>43054.606307870374</v>
      </c>
      <c r="D86" t="s">
        <v>1458</v>
      </c>
    </row>
    <row r="87" spans="1:4">
      <c r="A87" t="s">
        <v>272</v>
      </c>
      <c r="B87">
        <v>2016</v>
      </c>
      <c r="C87" s="14">
        <v>43054.606307870374</v>
      </c>
      <c r="D87" t="s">
        <v>1458</v>
      </c>
    </row>
    <row r="88" spans="1:4">
      <c r="A88" t="s">
        <v>285</v>
      </c>
      <c r="B88">
        <v>2013</v>
      </c>
      <c r="C88" s="14">
        <v>43054.606307870374</v>
      </c>
    </row>
    <row r="89" spans="1:4">
      <c r="A89" t="s">
        <v>285</v>
      </c>
      <c r="B89">
        <v>2014</v>
      </c>
      <c r="C89" s="14">
        <v>43054.606307870374</v>
      </c>
    </row>
    <row r="90" spans="1:4">
      <c r="A90" t="s">
        <v>285</v>
      </c>
      <c r="B90">
        <v>2015</v>
      </c>
      <c r="C90" s="14">
        <v>43054.606307870374</v>
      </c>
    </row>
    <row r="91" spans="1:4">
      <c r="A91" t="s">
        <v>285</v>
      </c>
      <c r="B91">
        <v>2016</v>
      </c>
      <c r="C91" s="14">
        <v>43054.606307870374</v>
      </c>
    </row>
    <row r="92" spans="1:4">
      <c r="A92" t="s">
        <v>291</v>
      </c>
      <c r="B92">
        <v>2013</v>
      </c>
      <c r="C92" s="14">
        <v>43054.606307870374</v>
      </c>
      <c r="D92" t="s">
        <v>5649</v>
      </c>
    </row>
    <row r="93" spans="1:4">
      <c r="A93" t="s">
        <v>291</v>
      </c>
      <c r="B93">
        <v>2014</v>
      </c>
      <c r="C93" s="14">
        <v>43054.606307870374</v>
      </c>
      <c r="D93" t="s">
        <v>5649</v>
      </c>
    </row>
    <row r="94" spans="1:4">
      <c r="A94" t="s">
        <v>291</v>
      </c>
      <c r="B94">
        <v>2015</v>
      </c>
      <c r="C94" s="14">
        <v>43054.606307870374</v>
      </c>
      <c r="D94" t="s">
        <v>5650</v>
      </c>
    </row>
    <row r="95" spans="1:4">
      <c r="A95" t="s">
        <v>291</v>
      </c>
      <c r="B95">
        <v>2016</v>
      </c>
      <c r="C95" s="14">
        <v>43054.606307870374</v>
      </c>
      <c r="D95" t="s">
        <v>5650</v>
      </c>
    </row>
    <row r="96" spans="1:4">
      <c r="A96" t="s">
        <v>300</v>
      </c>
      <c r="B96">
        <v>2013</v>
      </c>
      <c r="C96" s="14">
        <v>43054.606307870374</v>
      </c>
      <c r="D96" t="s">
        <v>4990</v>
      </c>
    </row>
    <row r="97" spans="1:4">
      <c r="A97" t="s">
        <v>300</v>
      </c>
      <c r="B97">
        <v>2014</v>
      </c>
      <c r="C97" s="14">
        <v>43054.606307870374</v>
      </c>
      <c r="D97" t="s">
        <v>4990</v>
      </c>
    </row>
    <row r="98" spans="1:4">
      <c r="A98" t="s">
        <v>300</v>
      </c>
      <c r="B98">
        <v>2015</v>
      </c>
      <c r="C98" s="14">
        <v>43054.606307870374</v>
      </c>
      <c r="D98" t="s">
        <v>5651</v>
      </c>
    </row>
    <row r="99" spans="1:4">
      <c r="A99" t="s">
        <v>300</v>
      </c>
      <c r="B99">
        <v>2016</v>
      </c>
      <c r="C99" s="14">
        <v>43054.606307870374</v>
      </c>
      <c r="D99" t="s">
        <v>4990</v>
      </c>
    </row>
    <row r="100" spans="1:4">
      <c r="A100" t="s">
        <v>311</v>
      </c>
      <c r="B100">
        <v>2013</v>
      </c>
      <c r="C100" s="14">
        <v>43054.606307870374</v>
      </c>
      <c r="D100" t="s">
        <v>1459</v>
      </c>
    </row>
    <row r="101" spans="1:4">
      <c r="A101" t="s">
        <v>311</v>
      </c>
      <c r="B101">
        <v>2014</v>
      </c>
      <c r="C101" s="14">
        <v>43054.606307870374</v>
      </c>
      <c r="D101" t="s">
        <v>1460</v>
      </c>
    </row>
    <row r="102" spans="1:4">
      <c r="A102" t="s">
        <v>311</v>
      </c>
      <c r="B102">
        <v>2015</v>
      </c>
      <c r="C102" s="14">
        <v>43054.606307870374</v>
      </c>
      <c r="D102" t="s">
        <v>1460</v>
      </c>
    </row>
    <row r="103" spans="1:4">
      <c r="A103" t="s">
        <v>311</v>
      </c>
      <c r="B103">
        <v>2016</v>
      </c>
      <c r="C103" s="14">
        <v>43054.606307870374</v>
      </c>
    </row>
    <row r="104" spans="1:4">
      <c r="A104" t="s">
        <v>318</v>
      </c>
      <c r="B104">
        <v>2013</v>
      </c>
      <c r="C104" s="14">
        <v>43054.606307870374</v>
      </c>
      <c r="D104" t="s">
        <v>5652</v>
      </c>
    </row>
    <row r="105" spans="1:4">
      <c r="A105" t="s">
        <v>318</v>
      </c>
      <c r="B105">
        <v>2014</v>
      </c>
      <c r="C105" s="14">
        <v>43054.606307870374</v>
      </c>
      <c r="D105" t="s">
        <v>4991</v>
      </c>
    </row>
    <row r="106" spans="1:4">
      <c r="A106" t="s">
        <v>318</v>
      </c>
      <c r="B106">
        <v>2015</v>
      </c>
      <c r="C106" s="14">
        <v>43054.606307870374</v>
      </c>
      <c r="D106" t="s">
        <v>5633</v>
      </c>
    </row>
    <row r="107" spans="1:4">
      <c r="A107" t="s">
        <v>318</v>
      </c>
      <c r="B107">
        <v>2016</v>
      </c>
      <c r="C107" s="14">
        <v>43054.606307870374</v>
      </c>
      <c r="D107" t="s">
        <v>5633</v>
      </c>
    </row>
    <row r="108" spans="1:4">
      <c r="A108" t="s">
        <v>327</v>
      </c>
      <c r="B108">
        <v>2013</v>
      </c>
      <c r="C108" s="14">
        <v>43054.606307870374</v>
      </c>
      <c r="D108" t="s">
        <v>1461</v>
      </c>
    </row>
    <row r="109" spans="1:4">
      <c r="A109" t="s">
        <v>327</v>
      </c>
      <c r="B109">
        <v>2014</v>
      </c>
      <c r="C109" s="14">
        <v>43054.606307870374</v>
      </c>
      <c r="D109" t="s">
        <v>1462</v>
      </c>
    </row>
    <row r="110" spans="1:4">
      <c r="A110" t="s">
        <v>327</v>
      </c>
      <c r="B110">
        <v>2015</v>
      </c>
      <c r="C110" s="14">
        <v>43054.606307870374</v>
      </c>
      <c r="D110" t="s">
        <v>1462</v>
      </c>
    </row>
    <row r="111" spans="1:4">
      <c r="A111" t="s">
        <v>327</v>
      </c>
      <c r="B111">
        <v>2016</v>
      </c>
      <c r="C111" s="14">
        <v>43054.606307870374</v>
      </c>
      <c r="D111" t="s">
        <v>1462</v>
      </c>
    </row>
    <row r="112" spans="1:4">
      <c r="A112" t="s">
        <v>336</v>
      </c>
      <c r="B112">
        <v>2013</v>
      </c>
      <c r="C112" s="14">
        <v>43054.606307870374</v>
      </c>
    </row>
    <row r="113" spans="1:4">
      <c r="A113" t="s">
        <v>336</v>
      </c>
      <c r="B113">
        <v>2014</v>
      </c>
      <c r="C113" s="14">
        <v>43054.606307870374</v>
      </c>
    </row>
    <row r="114" spans="1:4">
      <c r="A114" t="s">
        <v>336</v>
      </c>
      <c r="B114">
        <v>2015</v>
      </c>
      <c r="C114" s="14">
        <v>43054.606307870374</v>
      </c>
    </row>
    <row r="115" spans="1:4">
      <c r="A115" t="s">
        <v>336</v>
      </c>
      <c r="B115">
        <v>2016</v>
      </c>
      <c r="C115" s="14">
        <v>43054.606307870374</v>
      </c>
    </row>
    <row r="116" spans="1:4">
      <c r="A116" t="s">
        <v>349</v>
      </c>
      <c r="B116">
        <v>2013</v>
      </c>
      <c r="C116" s="14">
        <v>43054.606307870374</v>
      </c>
    </row>
    <row r="117" spans="1:4">
      <c r="A117" t="s">
        <v>349</v>
      </c>
      <c r="B117">
        <v>2014</v>
      </c>
      <c r="C117" s="14">
        <v>43054.606307870374</v>
      </c>
    </row>
    <row r="118" spans="1:4">
      <c r="A118" t="s">
        <v>349</v>
      </c>
      <c r="B118">
        <v>2015</v>
      </c>
      <c r="C118" s="14">
        <v>43054.606307870374</v>
      </c>
    </row>
    <row r="119" spans="1:4">
      <c r="A119" t="s">
        <v>349</v>
      </c>
      <c r="B119">
        <v>2016</v>
      </c>
      <c r="C119" s="14">
        <v>43054.606307870374</v>
      </c>
    </row>
    <row r="120" spans="1:4">
      <c r="A120" t="s">
        <v>359</v>
      </c>
      <c r="B120">
        <v>2013</v>
      </c>
      <c r="C120" s="14">
        <v>43054.606307870374</v>
      </c>
    </row>
    <row r="121" spans="1:4">
      <c r="A121" t="s">
        <v>359</v>
      </c>
      <c r="B121">
        <v>2014</v>
      </c>
      <c r="C121" s="14">
        <v>43054.606307870374</v>
      </c>
    </row>
    <row r="122" spans="1:4">
      <c r="A122" t="s">
        <v>359</v>
      </c>
      <c r="B122">
        <v>2015</v>
      </c>
      <c r="C122" s="14">
        <v>43054.606307870374</v>
      </c>
    </row>
    <row r="123" spans="1:4">
      <c r="A123" t="s">
        <v>359</v>
      </c>
      <c r="B123">
        <v>2016</v>
      </c>
      <c r="C123" s="14">
        <v>43054.606307870374</v>
      </c>
    </row>
    <row r="124" spans="1:4">
      <c r="A124" t="s">
        <v>368</v>
      </c>
      <c r="B124">
        <v>2013</v>
      </c>
      <c r="C124" s="14">
        <v>43054.606307870374</v>
      </c>
      <c r="D124" s="15" t="s">
        <v>5653</v>
      </c>
    </row>
    <row r="125" spans="1:4">
      <c r="A125" t="s">
        <v>368</v>
      </c>
      <c r="B125">
        <v>2014</v>
      </c>
      <c r="C125" s="14">
        <v>43054.606307870374</v>
      </c>
      <c r="D125" s="15" t="s">
        <v>5653</v>
      </c>
    </row>
    <row r="126" spans="1:4">
      <c r="A126" t="s">
        <v>368</v>
      </c>
      <c r="B126">
        <v>2015</v>
      </c>
      <c r="C126" s="14">
        <v>43054.606307870374</v>
      </c>
      <c r="D126" s="15" t="s">
        <v>5653</v>
      </c>
    </row>
    <row r="127" spans="1:4">
      <c r="A127" t="s">
        <v>368</v>
      </c>
      <c r="B127">
        <v>2016</v>
      </c>
      <c r="C127" s="14">
        <v>43054.606307870374</v>
      </c>
      <c r="D127" s="15" t="s">
        <v>5653</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27"/>
  <sheetViews>
    <sheetView workbookViewId="0"/>
  </sheetViews>
  <sheetFormatPr defaultRowHeight="15"/>
  <sheetData>
    <row r="1" spans="1:4">
      <c r="A1">
        <v>5.2</v>
      </c>
      <c r="B1" t="s">
        <v>49</v>
      </c>
    </row>
    <row r="2" spans="1:4">
      <c r="A2" s="10" t="str">
        <f>HYPERLINK("#'Contents'!B52", "Back to Contents")</f>
        <v>Back to Contents</v>
      </c>
    </row>
    <row r="3" spans="1:4">
      <c r="A3" t="s">
        <v>108</v>
      </c>
      <c r="B3" t="s">
        <v>109</v>
      </c>
      <c r="C3" t="s">
        <v>110</v>
      </c>
      <c r="D3" t="s">
        <v>1463</v>
      </c>
    </row>
    <row r="4" spans="1:4">
      <c r="A4">
        <v>2013</v>
      </c>
      <c r="B4" s="14">
        <v>43054.606307870374</v>
      </c>
      <c r="C4" t="s">
        <v>117</v>
      </c>
      <c r="D4" t="s">
        <v>4992</v>
      </c>
    </row>
    <row r="5" spans="1:4" ht="409.5">
      <c r="A5">
        <v>2013</v>
      </c>
      <c r="B5" s="14">
        <v>43054.606307870374</v>
      </c>
      <c r="C5" t="s">
        <v>126</v>
      </c>
      <c r="D5" s="8" t="s">
        <v>5654</v>
      </c>
    </row>
    <row r="6" spans="1:4">
      <c r="A6">
        <v>2013</v>
      </c>
      <c r="B6" s="14">
        <v>43054.606307870374</v>
      </c>
      <c r="C6" t="s">
        <v>134</v>
      </c>
      <c r="D6" t="s">
        <v>1464</v>
      </c>
    </row>
    <row r="7" spans="1:4">
      <c r="A7">
        <v>2013</v>
      </c>
      <c r="B7" s="14">
        <v>43054.606307870374</v>
      </c>
      <c r="C7" t="s">
        <v>147</v>
      </c>
      <c r="D7" t="s">
        <v>4993</v>
      </c>
    </row>
    <row r="8" spans="1:4">
      <c r="A8">
        <v>2013</v>
      </c>
      <c r="B8" s="14">
        <v>43054.606307870374</v>
      </c>
      <c r="C8" t="s">
        <v>155</v>
      </c>
      <c r="D8" t="s">
        <v>5655</v>
      </c>
    </row>
    <row r="9" spans="1:4">
      <c r="A9">
        <v>2013</v>
      </c>
      <c r="B9" s="14">
        <v>43054.606307870374</v>
      </c>
      <c r="C9" t="s">
        <v>162</v>
      </c>
      <c r="D9" t="s">
        <v>5002</v>
      </c>
    </row>
    <row r="10" spans="1:4">
      <c r="A10">
        <v>2013</v>
      </c>
      <c r="B10" s="14">
        <v>43054.606307870374</v>
      </c>
      <c r="C10" t="s">
        <v>172</v>
      </c>
      <c r="D10" t="s">
        <v>1466</v>
      </c>
    </row>
    <row r="11" spans="1:4">
      <c r="A11">
        <v>2013</v>
      </c>
      <c r="B11" s="14">
        <v>43054.606307870374</v>
      </c>
      <c r="C11" t="s">
        <v>180</v>
      </c>
      <c r="D11" t="s">
        <v>1467</v>
      </c>
    </row>
    <row r="12" spans="1:4" ht="409.5">
      <c r="A12">
        <v>2013</v>
      </c>
      <c r="B12" s="14">
        <v>43054.606307870374</v>
      </c>
      <c r="C12" t="s">
        <v>192</v>
      </c>
      <c r="D12" s="8" t="s">
        <v>5656</v>
      </c>
    </row>
    <row r="13" spans="1:4">
      <c r="A13">
        <v>2013</v>
      </c>
      <c r="B13" s="14">
        <v>43054.606307870374</v>
      </c>
      <c r="C13" t="s">
        <v>199</v>
      </c>
      <c r="D13" t="s">
        <v>4994</v>
      </c>
    </row>
    <row r="14" spans="1:4">
      <c r="A14">
        <v>2013</v>
      </c>
      <c r="B14" s="14">
        <v>43054.606307870374</v>
      </c>
      <c r="C14" t="s">
        <v>205</v>
      </c>
      <c r="D14" t="s">
        <v>1468</v>
      </c>
    </row>
    <row r="15" spans="1:4">
      <c r="A15">
        <v>2013</v>
      </c>
      <c r="B15" s="14">
        <v>43054.606307870374</v>
      </c>
      <c r="C15" t="s">
        <v>380</v>
      </c>
      <c r="D15" t="s">
        <v>1469</v>
      </c>
    </row>
    <row r="16" spans="1:4">
      <c r="A16">
        <v>2013</v>
      </c>
      <c r="B16" s="14">
        <v>43054.606307870374</v>
      </c>
      <c r="C16" t="s">
        <v>215</v>
      </c>
      <c r="D16" t="s">
        <v>4995</v>
      </c>
    </row>
    <row r="17" spans="1:4" ht="409.5">
      <c r="A17">
        <v>2013</v>
      </c>
      <c r="B17" s="14">
        <v>43054.606307870374</v>
      </c>
      <c r="C17" t="s">
        <v>223</v>
      </c>
      <c r="D17" s="8" t="s">
        <v>5657</v>
      </c>
    </row>
    <row r="18" spans="1:4">
      <c r="A18">
        <v>2013</v>
      </c>
      <c r="B18" s="14">
        <v>43054.606307870374</v>
      </c>
      <c r="C18" t="s">
        <v>232</v>
      </c>
      <c r="D18" t="s">
        <v>1470</v>
      </c>
    </row>
    <row r="19" spans="1:4">
      <c r="A19">
        <v>2013</v>
      </c>
      <c r="B19" s="14">
        <v>43054.606307870374</v>
      </c>
      <c r="C19" t="s">
        <v>239</v>
      </c>
      <c r="D19" t="s">
        <v>1471</v>
      </c>
    </row>
    <row r="20" spans="1:4">
      <c r="A20">
        <v>2013</v>
      </c>
      <c r="B20" s="14">
        <v>43054.606307870374</v>
      </c>
      <c r="C20" t="s">
        <v>248</v>
      </c>
      <c r="D20" t="s">
        <v>5658</v>
      </c>
    </row>
    <row r="21" spans="1:4">
      <c r="A21">
        <v>2013</v>
      </c>
      <c r="B21" s="14">
        <v>43054.606307870374</v>
      </c>
      <c r="C21" t="s">
        <v>254</v>
      </c>
      <c r="D21" t="s">
        <v>1472</v>
      </c>
    </row>
    <row r="22" spans="1:4" ht="409.5">
      <c r="A22">
        <v>2013</v>
      </c>
      <c r="B22" s="14">
        <v>43054.606307870374</v>
      </c>
      <c r="C22" t="s">
        <v>263</v>
      </c>
      <c r="D22" s="8" t="s">
        <v>5659</v>
      </c>
    </row>
    <row r="23" spans="1:4">
      <c r="A23">
        <v>2013</v>
      </c>
      <c r="B23" s="14">
        <v>43054.606307870374</v>
      </c>
      <c r="C23" t="s">
        <v>280</v>
      </c>
      <c r="D23" t="s">
        <v>1473</v>
      </c>
    </row>
    <row r="24" spans="1:4">
      <c r="A24">
        <v>2013</v>
      </c>
      <c r="B24" s="14">
        <v>43054.606307870374</v>
      </c>
      <c r="C24" t="s">
        <v>272</v>
      </c>
      <c r="D24" t="s">
        <v>1474</v>
      </c>
    </row>
    <row r="25" spans="1:4">
      <c r="A25">
        <v>2013</v>
      </c>
      <c r="B25" s="14">
        <v>43054.606307870374</v>
      </c>
      <c r="C25" t="s">
        <v>285</v>
      </c>
      <c r="D25" t="s">
        <v>4996</v>
      </c>
    </row>
    <row r="26" spans="1:4">
      <c r="A26">
        <v>2013</v>
      </c>
      <c r="B26" s="14">
        <v>43054.606307870374</v>
      </c>
      <c r="C26" t="s">
        <v>291</v>
      </c>
      <c r="D26" t="s">
        <v>1116</v>
      </c>
    </row>
    <row r="27" spans="1:4">
      <c r="A27">
        <v>2013</v>
      </c>
      <c r="B27" s="14">
        <v>43054.606307870374</v>
      </c>
      <c r="C27" t="s">
        <v>300</v>
      </c>
      <c r="D27" t="s">
        <v>4997</v>
      </c>
    </row>
    <row r="28" spans="1:4">
      <c r="A28">
        <v>2013</v>
      </c>
      <c r="B28" s="14">
        <v>43054.606307870374</v>
      </c>
      <c r="C28" t="s">
        <v>311</v>
      </c>
      <c r="D28" t="s">
        <v>1475</v>
      </c>
    </row>
    <row r="29" spans="1:4">
      <c r="A29">
        <v>2013</v>
      </c>
      <c r="B29" s="14">
        <v>43054.606307870374</v>
      </c>
      <c r="C29" t="s">
        <v>318</v>
      </c>
      <c r="D29" t="s">
        <v>4998</v>
      </c>
    </row>
    <row r="30" spans="1:4">
      <c r="A30">
        <v>2013</v>
      </c>
      <c r="B30" s="14">
        <v>43054.606307870374</v>
      </c>
      <c r="C30" t="s">
        <v>327</v>
      </c>
      <c r="D30" t="s">
        <v>1476</v>
      </c>
    </row>
    <row r="31" spans="1:4">
      <c r="A31">
        <v>2013</v>
      </c>
      <c r="B31" s="14">
        <v>43054.606307870374</v>
      </c>
      <c r="C31" t="s">
        <v>336</v>
      </c>
      <c r="D31" t="s">
        <v>4999</v>
      </c>
    </row>
    <row r="32" spans="1:4">
      <c r="A32">
        <v>2013</v>
      </c>
      <c r="B32" s="14">
        <v>43054.606307870374</v>
      </c>
      <c r="C32" t="s">
        <v>349</v>
      </c>
      <c r="D32" t="s">
        <v>5000</v>
      </c>
    </row>
    <row r="33" spans="1:4">
      <c r="A33">
        <v>2013</v>
      </c>
      <c r="B33" s="14">
        <v>43054.606307870374</v>
      </c>
      <c r="C33" t="s">
        <v>359</v>
      </c>
      <c r="D33" t="s">
        <v>5660</v>
      </c>
    </row>
    <row r="34" spans="1:4">
      <c r="A34">
        <v>2013</v>
      </c>
      <c r="B34" s="14">
        <v>43054.606307870374</v>
      </c>
      <c r="C34" t="s">
        <v>368</v>
      </c>
      <c r="D34" t="s">
        <v>1477</v>
      </c>
    </row>
    <row r="35" spans="1:4">
      <c r="A35">
        <v>2014</v>
      </c>
      <c r="B35" s="14">
        <v>43054.606307870374</v>
      </c>
      <c r="C35" t="s">
        <v>117</v>
      </c>
      <c r="D35" t="s">
        <v>4992</v>
      </c>
    </row>
    <row r="36" spans="1:4" ht="409.5">
      <c r="A36">
        <v>2014</v>
      </c>
      <c r="B36" s="14">
        <v>43054.606307870374</v>
      </c>
      <c r="C36" t="s">
        <v>126</v>
      </c>
      <c r="D36" s="8" t="s">
        <v>5654</v>
      </c>
    </row>
    <row r="37" spans="1:4">
      <c r="A37">
        <v>2014</v>
      </c>
      <c r="B37" s="14">
        <v>43054.606307870374</v>
      </c>
      <c r="C37" t="s">
        <v>134</v>
      </c>
      <c r="D37" t="s">
        <v>1464</v>
      </c>
    </row>
    <row r="38" spans="1:4">
      <c r="A38">
        <v>2014</v>
      </c>
      <c r="B38" s="14">
        <v>43054.606307870374</v>
      </c>
      <c r="C38" t="s">
        <v>147</v>
      </c>
      <c r="D38" t="s">
        <v>5001</v>
      </c>
    </row>
    <row r="39" spans="1:4">
      <c r="A39">
        <v>2014</v>
      </c>
      <c r="B39" s="14">
        <v>43054.606307870374</v>
      </c>
      <c r="C39" t="s">
        <v>155</v>
      </c>
      <c r="D39" t="s">
        <v>5655</v>
      </c>
    </row>
    <row r="40" spans="1:4">
      <c r="A40">
        <v>2014</v>
      </c>
      <c r="B40" s="14">
        <v>43054.606307870374</v>
      </c>
      <c r="C40" t="s">
        <v>162</v>
      </c>
      <c r="D40" t="s">
        <v>5002</v>
      </c>
    </row>
    <row r="41" spans="1:4">
      <c r="A41">
        <v>2014</v>
      </c>
      <c r="B41" s="14">
        <v>43054.606307870374</v>
      </c>
      <c r="C41" t="s">
        <v>172</v>
      </c>
      <c r="D41" t="s">
        <v>1478</v>
      </c>
    </row>
    <row r="42" spans="1:4">
      <c r="A42">
        <v>2014</v>
      </c>
      <c r="B42" s="14">
        <v>43054.606307870374</v>
      </c>
      <c r="C42" t="s">
        <v>180</v>
      </c>
      <c r="D42" t="s">
        <v>5003</v>
      </c>
    </row>
    <row r="43" spans="1:4" ht="409.5">
      <c r="A43">
        <v>2014</v>
      </c>
      <c r="B43" s="14">
        <v>43054.606307870374</v>
      </c>
      <c r="C43" t="s">
        <v>192</v>
      </c>
      <c r="D43" s="8" t="s">
        <v>5656</v>
      </c>
    </row>
    <row r="44" spans="1:4">
      <c r="A44">
        <v>2014</v>
      </c>
      <c r="B44" s="14">
        <v>43054.606307870374</v>
      </c>
      <c r="C44" t="s">
        <v>199</v>
      </c>
      <c r="D44" t="s">
        <v>4994</v>
      </c>
    </row>
    <row r="45" spans="1:4">
      <c r="A45">
        <v>2014</v>
      </c>
      <c r="B45" s="14">
        <v>43054.606307870374</v>
      </c>
      <c r="C45" t="s">
        <v>205</v>
      </c>
      <c r="D45" t="s">
        <v>1479</v>
      </c>
    </row>
    <row r="46" spans="1:4">
      <c r="A46">
        <v>2014</v>
      </c>
      <c r="B46" s="14">
        <v>43054.606307870374</v>
      </c>
      <c r="C46" t="s">
        <v>380</v>
      </c>
      <c r="D46" t="s">
        <v>1469</v>
      </c>
    </row>
    <row r="47" spans="1:4">
      <c r="A47">
        <v>2014</v>
      </c>
      <c r="B47" s="14">
        <v>43054.606307870374</v>
      </c>
      <c r="C47" t="s">
        <v>215</v>
      </c>
      <c r="D47" t="s">
        <v>4995</v>
      </c>
    </row>
    <row r="48" spans="1:4" ht="409.5">
      <c r="A48">
        <v>2014</v>
      </c>
      <c r="B48" s="14">
        <v>43054.606307870374</v>
      </c>
      <c r="C48" t="s">
        <v>223</v>
      </c>
      <c r="D48" s="8" t="s">
        <v>5657</v>
      </c>
    </row>
    <row r="49" spans="1:4">
      <c r="A49">
        <v>2014</v>
      </c>
      <c r="B49" s="14">
        <v>43054.606307870374</v>
      </c>
      <c r="C49" t="s">
        <v>232</v>
      </c>
      <c r="D49" t="s">
        <v>5004</v>
      </c>
    </row>
    <row r="50" spans="1:4">
      <c r="A50">
        <v>2014</v>
      </c>
      <c r="B50" s="14">
        <v>43054.606307870374</v>
      </c>
      <c r="C50" t="s">
        <v>239</v>
      </c>
      <c r="D50" t="s">
        <v>1471</v>
      </c>
    </row>
    <row r="51" spans="1:4">
      <c r="A51">
        <v>2014</v>
      </c>
      <c r="B51" s="14">
        <v>43054.606307870374</v>
      </c>
      <c r="C51" t="s">
        <v>248</v>
      </c>
      <c r="D51" t="s">
        <v>5658</v>
      </c>
    </row>
    <row r="52" spans="1:4">
      <c r="A52">
        <v>2014</v>
      </c>
      <c r="B52" s="14">
        <v>43054.606307870374</v>
      </c>
      <c r="C52" t="s">
        <v>254</v>
      </c>
      <c r="D52" t="s">
        <v>1472</v>
      </c>
    </row>
    <row r="53" spans="1:4" ht="409.5">
      <c r="A53">
        <v>2014</v>
      </c>
      <c r="B53" s="14">
        <v>43054.606307870374</v>
      </c>
      <c r="C53" t="s">
        <v>263</v>
      </c>
      <c r="D53" s="8" t="s">
        <v>5659</v>
      </c>
    </row>
    <row r="54" spans="1:4">
      <c r="A54">
        <v>2014</v>
      </c>
      <c r="B54" s="14">
        <v>43054.606307870374</v>
      </c>
      <c r="C54" t="s">
        <v>280</v>
      </c>
      <c r="D54" t="s">
        <v>1473</v>
      </c>
    </row>
    <row r="55" spans="1:4" ht="409.5">
      <c r="A55">
        <v>2014</v>
      </c>
      <c r="B55" s="14">
        <v>43054.606307870374</v>
      </c>
      <c r="C55" t="s">
        <v>272</v>
      </c>
      <c r="D55" s="8" t="s">
        <v>5661</v>
      </c>
    </row>
    <row r="56" spans="1:4">
      <c r="A56">
        <v>2014</v>
      </c>
      <c r="B56" s="14">
        <v>43054.606307870374</v>
      </c>
      <c r="C56" t="s">
        <v>285</v>
      </c>
      <c r="D56" t="s">
        <v>4996</v>
      </c>
    </row>
    <row r="57" spans="1:4" ht="409.5">
      <c r="A57">
        <v>2014</v>
      </c>
      <c r="B57" s="14">
        <v>43054.606307870374</v>
      </c>
      <c r="C57" t="s">
        <v>291</v>
      </c>
      <c r="D57" s="8" t="s">
        <v>5662</v>
      </c>
    </row>
    <row r="58" spans="1:4">
      <c r="A58">
        <v>2014</v>
      </c>
      <c r="B58" s="14">
        <v>43054.606307870374</v>
      </c>
      <c r="C58" t="s">
        <v>300</v>
      </c>
      <c r="D58" t="s">
        <v>4997</v>
      </c>
    </row>
    <row r="59" spans="1:4">
      <c r="A59">
        <v>2014</v>
      </c>
      <c r="B59" s="14">
        <v>43054.606307870374</v>
      </c>
      <c r="C59" t="s">
        <v>311</v>
      </c>
      <c r="D59" t="s">
        <v>1480</v>
      </c>
    </row>
    <row r="60" spans="1:4">
      <c r="A60">
        <v>2014</v>
      </c>
      <c r="B60" s="14">
        <v>43054.606307870374</v>
      </c>
      <c r="C60" t="s">
        <v>318</v>
      </c>
      <c r="D60" t="s">
        <v>4998</v>
      </c>
    </row>
    <row r="61" spans="1:4">
      <c r="A61">
        <v>2014</v>
      </c>
      <c r="B61" s="14">
        <v>43054.606307870374</v>
      </c>
      <c r="C61" t="s">
        <v>327</v>
      </c>
      <c r="D61" t="s">
        <v>1476</v>
      </c>
    </row>
    <row r="62" spans="1:4">
      <c r="A62">
        <v>2014</v>
      </c>
      <c r="B62" s="14">
        <v>43054.606307870374</v>
      </c>
      <c r="C62" t="s">
        <v>336</v>
      </c>
      <c r="D62" t="s">
        <v>4999</v>
      </c>
    </row>
    <row r="63" spans="1:4">
      <c r="A63">
        <v>2014</v>
      </c>
      <c r="B63" s="14">
        <v>43054.606307870374</v>
      </c>
      <c r="C63" t="s">
        <v>349</v>
      </c>
      <c r="D63" t="s">
        <v>5000</v>
      </c>
    </row>
    <row r="64" spans="1:4" ht="409.5">
      <c r="A64">
        <v>2014</v>
      </c>
      <c r="B64" s="14">
        <v>43054.606307870374</v>
      </c>
      <c r="C64" t="s">
        <v>359</v>
      </c>
      <c r="D64" s="8" t="s">
        <v>5663</v>
      </c>
    </row>
    <row r="65" spans="1:4">
      <c r="A65">
        <v>2014</v>
      </c>
      <c r="B65" s="14">
        <v>43054.606307870374</v>
      </c>
      <c r="C65" t="s">
        <v>368</v>
      </c>
      <c r="D65" t="s">
        <v>1477</v>
      </c>
    </row>
    <row r="66" spans="1:4">
      <c r="A66">
        <v>2015</v>
      </c>
      <c r="B66" s="14">
        <v>43054.606307870374</v>
      </c>
      <c r="C66" t="s">
        <v>117</v>
      </c>
      <c r="D66" t="s">
        <v>4992</v>
      </c>
    </row>
    <row r="67" spans="1:4">
      <c r="A67">
        <v>2015</v>
      </c>
      <c r="B67" s="14">
        <v>43054.606307870374</v>
      </c>
      <c r="C67" t="s">
        <v>126</v>
      </c>
      <c r="D67" t="s">
        <v>5654</v>
      </c>
    </row>
    <row r="68" spans="1:4">
      <c r="A68">
        <v>2015</v>
      </c>
      <c r="B68" s="14">
        <v>43054.606307870374</v>
      </c>
      <c r="C68" t="s">
        <v>134</v>
      </c>
      <c r="D68" t="s">
        <v>5664</v>
      </c>
    </row>
    <row r="69" spans="1:4">
      <c r="A69">
        <v>2015</v>
      </c>
      <c r="B69" s="14">
        <v>43054.606307870374</v>
      </c>
      <c r="C69" t="s">
        <v>147</v>
      </c>
      <c r="D69" t="s">
        <v>5001</v>
      </c>
    </row>
    <row r="70" spans="1:4">
      <c r="A70">
        <v>2015</v>
      </c>
      <c r="B70" s="14">
        <v>43054.606307870374</v>
      </c>
      <c r="C70" t="s">
        <v>155</v>
      </c>
      <c r="D70" t="s">
        <v>5655</v>
      </c>
    </row>
    <row r="71" spans="1:4">
      <c r="A71">
        <v>2015</v>
      </c>
      <c r="B71" s="14">
        <v>43054.606307870374</v>
      </c>
      <c r="C71" t="s">
        <v>162</v>
      </c>
      <c r="D71" t="s">
        <v>5665</v>
      </c>
    </row>
    <row r="72" spans="1:4">
      <c r="A72">
        <v>2015</v>
      </c>
      <c r="B72" s="14">
        <v>43054.606307870374</v>
      </c>
      <c r="C72" t="s">
        <v>172</v>
      </c>
      <c r="D72" t="s">
        <v>1478</v>
      </c>
    </row>
    <row r="73" spans="1:4">
      <c r="A73">
        <v>2015</v>
      </c>
      <c r="B73" s="14">
        <v>43054.606307870374</v>
      </c>
      <c r="C73" t="s">
        <v>180</v>
      </c>
      <c r="D73" t="s">
        <v>5003</v>
      </c>
    </row>
    <row r="74" spans="1:4">
      <c r="A74">
        <v>2015</v>
      </c>
      <c r="B74" s="14">
        <v>43054.606307870374</v>
      </c>
      <c r="C74" t="s">
        <v>192</v>
      </c>
      <c r="D74" t="s">
        <v>5656</v>
      </c>
    </row>
    <row r="75" spans="1:4">
      <c r="A75">
        <v>2015</v>
      </c>
      <c r="B75" s="14">
        <v>43054.606307870374</v>
      </c>
      <c r="C75" t="s">
        <v>199</v>
      </c>
      <c r="D75" t="s">
        <v>4994</v>
      </c>
    </row>
    <row r="76" spans="1:4">
      <c r="A76">
        <v>2015</v>
      </c>
      <c r="B76" s="14">
        <v>43054.606307870374</v>
      </c>
      <c r="C76" t="s">
        <v>205</v>
      </c>
      <c r="D76" t="s">
        <v>5666</v>
      </c>
    </row>
    <row r="77" spans="1:4">
      <c r="A77">
        <v>2015</v>
      </c>
      <c r="B77" s="14">
        <v>43054.606307870374</v>
      </c>
      <c r="C77" t="s">
        <v>380</v>
      </c>
      <c r="D77" t="s">
        <v>1469</v>
      </c>
    </row>
    <row r="78" spans="1:4">
      <c r="A78">
        <v>2015</v>
      </c>
      <c r="B78" s="14">
        <v>43054.606307870374</v>
      </c>
      <c r="C78" t="s">
        <v>215</v>
      </c>
      <c r="D78" t="s">
        <v>4995</v>
      </c>
    </row>
    <row r="79" spans="1:4">
      <c r="A79">
        <v>2015</v>
      </c>
      <c r="B79" s="14">
        <v>43054.606307870374</v>
      </c>
      <c r="C79" t="s">
        <v>223</v>
      </c>
      <c r="D79" t="s">
        <v>5657</v>
      </c>
    </row>
    <row r="80" spans="1:4">
      <c r="A80">
        <v>2015</v>
      </c>
      <c r="B80" s="14">
        <v>43054.606307870374</v>
      </c>
      <c r="C80" t="s">
        <v>232</v>
      </c>
      <c r="D80" t="s">
        <v>1470</v>
      </c>
    </row>
    <row r="81" spans="1:4">
      <c r="A81">
        <v>2015</v>
      </c>
      <c r="B81" s="14">
        <v>43054.606307870374</v>
      </c>
      <c r="C81" t="s">
        <v>239</v>
      </c>
      <c r="D81" t="s">
        <v>1471</v>
      </c>
    </row>
    <row r="82" spans="1:4">
      <c r="A82">
        <v>2015</v>
      </c>
      <c r="B82" s="14">
        <v>43054.606307870374</v>
      </c>
      <c r="C82" t="s">
        <v>248</v>
      </c>
      <c r="D82" t="s">
        <v>5658</v>
      </c>
    </row>
    <row r="83" spans="1:4">
      <c r="A83">
        <v>2015</v>
      </c>
      <c r="B83" s="14">
        <v>43054.606307870374</v>
      </c>
      <c r="C83" t="s">
        <v>254</v>
      </c>
      <c r="D83" t="s">
        <v>1472</v>
      </c>
    </row>
    <row r="84" spans="1:4">
      <c r="A84">
        <v>2015</v>
      </c>
      <c r="B84" s="14">
        <v>43054.606307870374</v>
      </c>
      <c r="C84" t="s">
        <v>263</v>
      </c>
      <c r="D84" t="s">
        <v>5659</v>
      </c>
    </row>
    <row r="85" spans="1:4">
      <c r="A85">
        <v>2015</v>
      </c>
      <c r="B85" s="14">
        <v>43054.606307870374</v>
      </c>
      <c r="C85" t="s">
        <v>280</v>
      </c>
      <c r="D85" t="s">
        <v>1473</v>
      </c>
    </row>
    <row r="86" spans="1:4">
      <c r="A86">
        <v>2015</v>
      </c>
      <c r="B86" s="14">
        <v>43054.606307870374</v>
      </c>
      <c r="C86" t="s">
        <v>272</v>
      </c>
      <c r="D86" t="s">
        <v>5667</v>
      </c>
    </row>
    <row r="87" spans="1:4">
      <c r="A87">
        <v>2015</v>
      </c>
      <c r="B87" s="14">
        <v>43054.606307870374</v>
      </c>
      <c r="C87" t="s">
        <v>285</v>
      </c>
      <c r="D87" t="s">
        <v>4996</v>
      </c>
    </row>
    <row r="88" spans="1:4">
      <c r="A88">
        <v>2015</v>
      </c>
      <c r="B88" s="14">
        <v>43054.606307870374</v>
      </c>
      <c r="C88" t="s">
        <v>291</v>
      </c>
      <c r="D88" t="s">
        <v>5668</v>
      </c>
    </row>
    <row r="89" spans="1:4">
      <c r="A89">
        <v>2015</v>
      </c>
      <c r="B89" s="14">
        <v>43054.606307870374</v>
      </c>
      <c r="C89" t="s">
        <v>300</v>
      </c>
      <c r="D89" t="s">
        <v>4997</v>
      </c>
    </row>
    <row r="90" spans="1:4">
      <c r="A90">
        <v>2015</v>
      </c>
      <c r="B90" s="14">
        <v>43054.606307870374</v>
      </c>
      <c r="C90" t="s">
        <v>311</v>
      </c>
      <c r="D90" t="s">
        <v>5669</v>
      </c>
    </row>
    <row r="91" spans="1:4">
      <c r="A91">
        <v>2015</v>
      </c>
      <c r="B91" s="14">
        <v>43054.606307870374</v>
      </c>
      <c r="C91" t="s">
        <v>318</v>
      </c>
      <c r="D91" t="s">
        <v>4998</v>
      </c>
    </row>
    <row r="92" spans="1:4">
      <c r="A92">
        <v>2015</v>
      </c>
      <c r="B92" s="14">
        <v>43054.606307870374</v>
      </c>
      <c r="C92" t="s">
        <v>327</v>
      </c>
      <c r="D92" t="s">
        <v>1476</v>
      </c>
    </row>
    <row r="93" spans="1:4">
      <c r="A93">
        <v>2015</v>
      </c>
      <c r="B93" s="14">
        <v>43054.606307870374</v>
      </c>
      <c r="C93" t="s">
        <v>336</v>
      </c>
      <c r="D93" t="s">
        <v>4999</v>
      </c>
    </row>
    <row r="94" spans="1:4">
      <c r="A94">
        <v>2015</v>
      </c>
      <c r="B94" s="14">
        <v>43054.606307870374</v>
      </c>
      <c r="C94" t="s">
        <v>349</v>
      </c>
      <c r="D94" t="s">
        <v>5670</v>
      </c>
    </row>
    <row r="95" spans="1:4">
      <c r="A95">
        <v>2015</v>
      </c>
      <c r="B95" s="14">
        <v>43054.606307870374</v>
      </c>
      <c r="C95" t="s">
        <v>359</v>
      </c>
      <c r="D95" t="s">
        <v>5663</v>
      </c>
    </row>
    <row r="96" spans="1:4">
      <c r="A96">
        <v>2015</v>
      </c>
      <c r="B96" s="14">
        <v>43054.606307870374</v>
      </c>
      <c r="C96" t="s">
        <v>368</v>
      </c>
      <c r="D96" t="s">
        <v>1477</v>
      </c>
    </row>
    <row r="97" spans="1:4">
      <c r="A97">
        <v>2016</v>
      </c>
      <c r="B97" s="14">
        <v>43054.606307870374</v>
      </c>
      <c r="C97" t="s">
        <v>117</v>
      </c>
      <c r="D97" t="s">
        <v>4992</v>
      </c>
    </row>
    <row r="98" spans="1:4">
      <c r="A98">
        <v>2016</v>
      </c>
      <c r="B98" s="14">
        <v>43054.606307870374</v>
      </c>
      <c r="C98" t="s">
        <v>126</v>
      </c>
      <c r="D98" t="s">
        <v>5654</v>
      </c>
    </row>
    <row r="99" spans="1:4">
      <c r="A99">
        <v>2016</v>
      </c>
      <c r="B99" s="14">
        <v>43054.606307870374</v>
      </c>
      <c r="C99" t="s">
        <v>134</v>
      </c>
      <c r="D99" t="s">
        <v>5664</v>
      </c>
    </row>
    <row r="100" spans="1:4">
      <c r="A100">
        <v>2016</v>
      </c>
      <c r="B100" s="14">
        <v>43054.606307870374</v>
      </c>
      <c r="C100" t="s">
        <v>147</v>
      </c>
      <c r="D100" t="s">
        <v>5001</v>
      </c>
    </row>
    <row r="101" spans="1:4">
      <c r="A101">
        <v>2016</v>
      </c>
      <c r="B101" s="14">
        <v>43054.606307870374</v>
      </c>
      <c r="C101" t="s">
        <v>155</v>
      </c>
      <c r="D101" t="s">
        <v>5655</v>
      </c>
    </row>
    <row r="102" spans="1:4">
      <c r="A102">
        <v>2016</v>
      </c>
      <c r="B102" s="14">
        <v>43054.606307870374</v>
      </c>
      <c r="C102" t="s">
        <v>162</v>
      </c>
      <c r="D102" t="s">
        <v>5671</v>
      </c>
    </row>
    <row r="103" spans="1:4">
      <c r="A103">
        <v>2016</v>
      </c>
      <c r="B103" s="14">
        <v>43054.606307870374</v>
      </c>
      <c r="C103" t="s">
        <v>172</v>
      </c>
      <c r="D103" t="s">
        <v>1478</v>
      </c>
    </row>
    <row r="104" spans="1:4">
      <c r="A104">
        <v>2016</v>
      </c>
      <c r="B104" s="14">
        <v>43054.606307870374</v>
      </c>
      <c r="C104" t="s">
        <v>180</v>
      </c>
      <c r="D104" t="s">
        <v>5003</v>
      </c>
    </row>
    <row r="105" spans="1:4">
      <c r="A105">
        <v>2016</v>
      </c>
      <c r="B105" s="14">
        <v>43054.606307870374</v>
      </c>
      <c r="C105" t="s">
        <v>192</v>
      </c>
      <c r="D105" t="s">
        <v>5672</v>
      </c>
    </row>
    <row r="106" spans="1:4">
      <c r="A106">
        <v>2016</v>
      </c>
      <c r="B106" s="14">
        <v>43054.606307870374</v>
      </c>
      <c r="C106" t="s">
        <v>199</v>
      </c>
      <c r="D106" t="s">
        <v>4994</v>
      </c>
    </row>
    <row r="107" spans="1:4">
      <c r="A107">
        <v>2016</v>
      </c>
      <c r="B107" s="14">
        <v>43054.606307870374</v>
      </c>
      <c r="C107" t="s">
        <v>205</v>
      </c>
      <c r="D107" t="s">
        <v>5666</v>
      </c>
    </row>
    <row r="108" spans="1:4">
      <c r="A108">
        <v>2016</v>
      </c>
      <c r="B108" s="14">
        <v>43054.606307870374</v>
      </c>
      <c r="C108" t="s">
        <v>380</v>
      </c>
      <c r="D108" t="s">
        <v>1469</v>
      </c>
    </row>
    <row r="109" spans="1:4">
      <c r="A109">
        <v>2016</v>
      </c>
      <c r="B109" s="14">
        <v>43054.606307870374</v>
      </c>
      <c r="C109" t="s">
        <v>215</v>
      </c>
      <c r="D109" t="s">
        <v>4995</v>
      </c>
    </row>
    <row r="110" spans="1:4">
      <c r="A110">
        <v>2016</v>
      </c>
      <c r="B110" s="14">
        <v>43054.606307870374</v>
      </c>
      <c r="C110" t="s">
        <v>223</v>
      </c>
      <c r="D110" t="s">
        <v>5657</v>
      </c>
    </row>
    <row r="111" spans="1:4">
      <c r="A111">
        <v>2016</v>
      </c>
      <c r="B111" s="14">
        <v>43054.606307870374</v>
      </c>
      <c r="C111" t="s">
        <v>232</v>
      </c>
      <c r="D111" t="s">
        <v>5673</v>
      </c>
    </row>
    <row r="112" spans="1:4">
      <c r="A112">
        <v>2016</v>
      </c>
      <c r="B112" s="14">
        <v>43054.606307870374</v>
      </c>
      <c r="C112" t="s">
        <v>239</v>
      </c>
      <c r="D112" t="s">
        <v>5674</v>
      </c>
    </row>
    <row r="113" spans="1:4">
      <c r="A113">
        <v>2016</v>
      </c>
      <c r="B113" s="14">
        <v>43054.606307870374</v>
      </c>
      <c r="C113" t="s">
        <v>248</v>
      </c>
      <c r="D113" t="s">
        <v>5658</v>
      </c>
    </row>
    <row r="114" spans="1:4">
      <c r="A114">
        <v>2016</v>
      </c>
      <c r="B114" s="14">
        <v>43054.606307870374</v>
      </c>
      <c r="C114" t="s">
        <v>254</v>
      </c>
      <c r="D114" t="s">
        <v>1472</v>
      </c>
    </row>
    <row r="115" spans="1:4">
      <c r="A115">
        <v>2016</v>
      </c>
      <c r="B115" s="14">
        <v>43054.606307870374</v>
      </c>
      <c r="C115" t="s">
        <v>263</v>
      </c>
      <c r="D115" t="s">
        <v>5659</v>
      </c>
    </row>
    <row r="116" spans="1:4">
      <c r="A116">
        <v>2016</v>
      </c>
      <c r="B116" s="14">
        <v>43054.606307870374</v>
      </c>
      <c r="C116" t="s">
        <v>280</v>
      </c>
      <c r="D116" t="s">
        <v>1473</v>
      </c>
    </row>
    <row r="117" spans="1:4">
      <c r="A117">
        <v>2016</v>
      </c>
      <c r="B117" s="14">
        <v>43054.606307870374</v>
      </c>
      <c r="C117" t="s">
        <v>272</v>
      </c>
      <c r="D117" t="s">
        <v>5667</v>
      </c>
    </row>
    <row r="118" spans="1:4">
      <c r="A118">
        <v>2016</v>
      </c>
      <c r="B118" s="14">
        <v>43054.606307870374</v>
      </c>
      <c r="C118" t="s">
        <v>285</v>
      </c>
      <c r="D118" t="s">
        <v>4996</v>
      </c>
    </row>
    <row r="119" spans="1:4">
      <c r="A119">
        <v>2016</v>
      </c>
      <c r="B119" s="14">
        <v>43054.606307870374</v>
      </c>
      <c r="C119" t="s">
        <v>291</v>
      </c>
      <c r="D119" t="s">
        <v>5668</v>
      </c>
    </row>
    <row r="120" spans="1:4">
      <c r="A120">
        <v>2016</v>
      </c>
      <c r="B120" s="14">
        <v>43054.606307870374</v>
      </c>
      <c r="C120" t="s">
        <v>300</v>
      </c>
      <c r="D120" t="s">
        <v>4997</v>
      </c>
    </row>
    <row r="121" spans="1:4">
      <c r="A121">
        <v>2016</v>
      </c>
      <c r="B121" s="14">
        <v>43054.606307870374</v>
      </c>
      <c r="C121" t="s">
        <v>311</v>
      </c>
      <c r="D121" t="s">
        <v>1480</v>
      </c>
    </row>
    <row r="122" spans="1:4">
      <c r="A122">
        <v>2016</v>
      </c>
      <c r="B122" s="14">
        <v>43054.606307870374</v>
      </c>
      <c r="C122" t="s">
        <v>318</v>
      </c>
      <c r="D122" t="s">
        <v>5675</v>
      </c>
    </row>
    <row r="123" spans="1:4">
      <c r="A123">
        <v>2016</v>
      </c>
      <c r="B123" s="14">
        <v>43054.606307870374</v>
      </c>
      <c r="C123" t="s">
        <v>327</v>
      </c>
      <c r="D123" t="s">
        <v>5676</v>
      </c>
    </row>
    <row r="124" spans="1:4">
      <c r="A124">
        <v>2016</v>
      </c>
      <c r="B124" s="14">
        <v>43054.606307870374</v>
      </c>
      <c r="C124" t="s">
        <v>336</v>
      </c>
      <c r="D124" t="s">
        <v>4999</v>
      </c>
    </row>
    <row r="125" spans="1:4">
      <c r="A125">
        <v>2016</v>
      </c>
      <c r="B125" s="14">
        <v>43054.606307870374</v>
      </c>
      <c r="C125" t="s">
        <v>349</v>
      </c>
      <c r="D125" t="s">
        <v>5677</v>
      </c>
    </row>
    <row r="126" spans="1:4">
      <c r="A126">
        <v>2016</v>
      </c>
      <c r="B126" s="14">
        <v>43054.606307870374</v>
      </c>
      <c r="C126" t="s">
        <v>359</v>
      </c>
      <c r="D126" t="s">
        <v>5663</v>
      </c>
    </row>
    <row r="127" spans="1:4">
      <c r="A127">
        <v>2016</v>
      </c>
      <c r="B127" s="14">
        <v>43054.606307870374</v>
      </c>
      <c r="C127" t="s">
        <v>368</v>
      </c>
      <c r="D127" t="s">
        <v>1477</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G7"/>
  <sheetViews>
    <sheetView workbookViewId="0"/>
  </sheetViews>
  <sheetFormatPr defaultRowHeight="15"/>
  <sheetData>
    <row r="1" spans="1:33">
      <c r="A1">
        <v>5.3</v>
      </c>
      <c r="B1" t="s">
        <v>50</v>
      </c>
    </row>
    <row r="2" spans="1:33">
      <c r="A2" s="10" t="str">
        <f>HYPERLINK("#'Contents'!B53",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43054.606319444443</v>
      </c>
      <c r="C4" t="s">
        <v>688</v>
      </c>
      <c r="D4" t="s">
        <v>688</v>
      </c>
      <c r="E4" t="s">
        <v>687</v>
      </c>
      <c r="F4" t="s">
        <v>687</v>
      </c>
      <c r="G4" t="s">
        <v>687</v>
      </c>
      <c r="H4" t="s">
        <v>688</v>
      </c>
      <c r="I4" t="s">
        <v>688</v>
      </c>
      <c r="J4" t="s">
        <v>688</v>
      </c>
      <c r="K4" t="s">
        <v>688</v>
      </c>
      <c r="L4" t="s">
        <v>688</v>
      </c>
      <c r="M4" t="s">
        <v>688</v>
      </c>
      <c r="N4" t="s">
        <v>687</v>
      </c>
      <c r="O4" t="s">
        <v>687</v>
      </c>
      <c r="P4" t="s">
        <v>688</v>
      </c>
      <c r="Q4" t="s">
        <v>688</v>
      </c>
      <c r="R4" t="s">
        <v>687</v>
      </c>
      <c r="S4" t="s">
        <v>687</v>
      </c>
      <c r="T4" t="s">
        <v>687</v>
      </c>
      <c r="U4" t="s">
        <v>687</v>
      </c>
      <c r="V4" t="s">
        <v>687</v>
      </c>
      <c r="W4" t="s">
        <v>687</v>
      </c>
      <c r="X4" t="s">
        <v>687</v>
      </c>
      <c r="Y4" t="s">
        <v>688</v>
      </c>
      <c r="Z4" t="s">
        <v>688</v>
      </c>
      <c r="AA4" t="s">
        <v>688</v>
      </c>
      <c r="AB4" t="s">
        <v>687</v>
      </c>
      <c r="AC4" t="s">
        <v>687</v>
      </c>
      <c r="AD4" t="s">
        <v>688</v>
      </c>
      <c r="AE4" t="s">
        <v>688</v>
      </c>
      <c r="AF4" t="s">
        <v>687</v>
      </c>
      <c r="AG4" t="s">
        <v>688</v>
      </c>
    </row>
    <row r="5" spans="1:33">
      <c r="A5">
        <v>2014</v>
      </c>
      <c r="B5" s="14">
        <v>43054.606319444443</v>
      </c>
      <c r="C5" t="s">
        <v>688</v>
      </c>
      <c r="D5" t="s">
        <v>688</v>
      </c>
      <c r="E5" t="s">
        <v>687</v>
      </c>
      <c r="F5" t="s">
        <v>687</v>
      </c>
      <c r="G5" t="s">
        <v>687</v>
      </c>
      <c r="H5" t="s">
        <v>688</v>
      </c>
      <c r="I5" t="s">
        <v>688</v>
      </c>
      <c r="J5" t="s">
        <v>688</v>
      </c>
      <c r="K5" t="s">
        <v>688</v>
      </c>
      <c r="L5" t="s">
        <v>688</v>
      </c>
      <c r="M5" t="s">
        <v>688</v>
      </c>
      <c r="N5" t="s">
        <v>687</v>
      </c>
      <c r="O5" t="s">
        <v>687</v>
      </c>
      <c r="P5" t="s">
        <v>688</v>
      </c>
      <c r="Q5" t="s">
        <v>688</v>
      </c>
      <c r="R5" t="s">
        <v>687</v>
      </c>
      <c r="S5" t="s">
        <v>687</v>
      </c>
      <c r="T5" t="s">
        <v>687</v>
      </c>
      <c r="U5" t="s">
        <v>687</v>
      </c>
      <c r="V5" t="s">
        <v>687</v>
      </c>
      <c r="W5" t="s">
        <v>687</v>
      </c>
      <c r="X5" t="s">
        <v>687</v>
      </c>
      <c r="Y5" t="s">
        <v>688</v>
      </c>
      <c r="Z5" t="s">
        <v>688</v>
      </c>
      <c r="AA5" t="s">
        <v>688</v>
      </c>
      <c r="AB5" t="s">
        <v>687</v>
      </c>
      <c r="AC5" t="s">
        <v>687</v>
      </c>
      <c r="AD5" t="s">
        <v>688</v>
      </c>
      <c r="AE5" t="s">
        <v>688</v>
      </c>
      <c r="AF5" t="s">
        <v>687</v>
      </c>
      <c r="AG5" t="s">
        <v>688</v>
      </c>
    </row>
    <row r="6" spans="1:33">
      <c r="A6">
        <v>2015</v>
      </c>
      <c r="B6" s="14">
        <v>43054.606319444443</v>
      </c>
      <c r="C6" t="s">
        <v>688</v>
      </c>
      <c r="D6" t="s">
        <v>688</v>
      </c>
      <c r="E6" t="s">
        <v>687</v>
      </c>
      <c r="F6" t="s">
        <v>687</v>
      </c>
      <c r="G6" t="s">
        <v>687</v>
      </c>
      <c r="H6" t="s">
        <v>688</v>
      </c>
      <c r="I6" t="s">
        <v>688</v>
      </c>
      <c r="J6" t="s">
        <v>688</v>
      </c>
      <c r="K6" t="s">
        <v>688</v>
      </c>
      <c r="L6" t="s">
        <v>688</v>
      </c>
      <c r="M6" t="s">
        <v>688</v>
      </c>
      <c r="N6" t="s">
        <v>687</v>
      </c>
      <c r="O6" t="s">
        <v>687</v>
      </c>
      <c r="P6" t="s">
        <v>688</v>
      </c>
      <c r="Q6" t="s">
        <v>688</v>
      </c>
      <c r="R6" t="s">
        <v>687</v>
      </c>
      <c r="S6" t="s">
        <v>687</v>
      </c>
      <c r="T6" t="s">
        <v>687</v>
      </c>
      <c r="U6" t="s">
        <v>687</v>
      </c>
      <c r="V6" t="s">
        <v>687</v>
      </c>
      <c r="W6" t="s">
        <v>687</v>
      </c>
      <c r="X6" t="s">
        <v>687</v>
      </c>
      <c r="Y6" t="s">
        <v>688</v>
      </c>
      <c r="Z6" t="s">
        <v>688</v>
      </c>
      <c r="AA6" t="s">
        <v>688</v>
      </c>
      <c r="AB6" t="s">
        <v>687</v>
      </c>
      <c r="AC6" t="s">
        <v>687</v>
      </c>
      <c r="AD6" t="s">
        <v>688</v>
      </c>
      <c r="AE6" t="s">
        <v>688</v>
      </c>
      <c r="AF6" t="s">
        <v>687</v>
      </c>
      <c r="AG6" t="s">
        <v>688</v>
      </c>
    </row>
    <row r="7" spans="1:33">
      <c r="A7">
        <v>2016</v>
      </c>
      <c r="B7" s="14">
        <v>43054.606319444443</v>
      </c>
      <c r="C7" t="s">
        <v>688</v>
      </c>
      <c r="D7" t="s">
        <v>688</v>
      </c>
      <c r="E7" t="s">
        <v>687</v>
      </c>
      <c r="F7" t="s">
        <v>687</v>
      </c>
      <c r="G7" t="s">
        <v>687</v>
      </c>
      <c r="H7" t="s">
        <v>688</v>
      </c>
      <c r="I7" t="s">
        <v>688</v>
      </c>
      <c r="J7" t="s">
        <v>687</v>
      </c>
      <c r="K7" t="s">
        <v>688</v>
      </c>
      <c r="L7" t="s">
        <v>688</v>
      </c>
      <c r="M7" t="s">
        <v>688</v>
      </c>
      <c r="N7" t="s">
        <v>687</v>
      </c>
      <c r="O7" t="s">
        <v>687</v>
      </c>
      <c r="P7" t="s">
        <v>688</v>
      </c>
      <c r="Q7" t="s">
        <v>688</v>
      </c>
      <c r="R7" t="s">
        <v>687</v>
      </c>
      <c r="S7" t="s">
        <v>687</v>
      </c>
      <c r="T7" t="s">
        <v>687</v>
      </c>
      <c r="U7" t="s">
        <v>687</v>
      </c>
      <c r="V7" t="s">
        <v>687</v>
      </c>
      <c r="W7" t="s">
        <v>687</v>
      </c>
      <c r="X7" t="s">
        <v>687</v>
      </c>
      <c r="Y7" t="s">
        <v>688</v>
      </c>
      <c r="Z7" t="s">
        <v>688</v>
      </c>
      <c r="AA7" t="s">
        <v>688</v>
      </c>
      <c r="AB7" t="s">
        <v>687</v>
      </c>
      <c r="AC7" t="s">
        <v>687</v>
      </c>
      <c r="AD7" t="s">
        <v>688</v>
      </c>
      <c r="AE7" t="s">
        <v>688</v>
      </c>
      <c r="AF7" t="s">
        <v>687</v>
      </c>
      <c r="AG7" t="s">
        <v>688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7"/>
  <sheetViews>
    <sheetView workbookViewId="0">
      <selection activeCell="E15" sqref="E15"/>
    </sheetView>
  </sheetViews>
  <sheetFormatPr defaultRowHeight="15"/>
  <sheetData>
    <row r="1" spans="1:33">
      <c r="A1">
        <v>2.1</v>
      </c>
      <c r="B1" t="s">
        <v>4850</v>
      </c>
    </row>
    <row r="2" spans="1:33">
      <c r="A2" s="10" t="str">
        <f>HYPERLINK("#'Contents'!B5",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43054.60564814815</v>
      </c>
      <c r="C4">
        <v>3</v>
      </c>
      <c r="D4">
        <v>15</v>
      </c>
      <c r="E4">
        <v>4</v>
      </c>
      <c r="F4">
        <v>9</v>
      </c>
      <c r="G4">
        <v>3</v>
      </c>
      <c r="H4">
        <v>2</v>
      </c>
      <c r="I4">
        <v>1</v>
      </c>
      <c r="J4">
        <v>1</v>
      </c>
      <c r="K4">
        <v>6</v>
      </c>
      <c r="L4">
        <v>5</v>
      </c>
      <c r="M4">
        <v>1</v>
      </c>
      <c r="N4">
        <v>4</v>
      </c>
      <c r="O4">
        <v>4</v>
      </c>
      <c r="P4">
        <v>2</v>
      </c>
      <c r="Q4">
        <v>2</v>
      </c>
      <c r="R4">
        <v>1</v>
      </c>
      <c r="S4">
        <v>2</v>
      </c>
      <c r="T4">
        <v>1</v>
      </c>
      <c r="U4">
        <v>9</v>
      </c>
      <c r="V4">
        <v>3</v>
      </c>
      <c r="W4">
        <v>7</v>
      </c>
      <c r="X4">
        <v>2</v>
      </c>
      <c r="Y4">
        <v>3</v>
      </c>
      <c r="Z4">
        <v>2</v>
      </c>
      <c r="AA4">
        <v>5</v>
      </c>
      <c r="AB4">
        <v>3</v>
      </c>
      <c r="AC4">
        <v>6</v>
      </c>
      <c r="AD4">
        <v>4</v>
      </c>
      <c r="AE4">
        <v>3</v>
      </c>
      <c r="AF4">
        <v>3</v>
      </c>
      <c r="AG4">
        <v>6</v>
      </c>
    </row>
    <row r="5" spans="1:33">
      <c r="A5">
        <v>2014</v>
      </c>
      <c r="B5" s="14">
        <v>43054.60564814815</v>
      </c>
      <c r="C5">
        <v>2</v>
      </c>
      <c r="D5">
        <v>15</v>
      </c>
      <c r="E5">
        <v>4</v>
      </c>
      <c r="F5">
        <v>9</v>
      </c>
      <c r="G5">
        <v>3</v>
      </c>
      <c r="H5">
        <v>2</v>
      </c>
      <c r="I5">
        <v>1</v>
      </c>
      <c r="J5">
        <v>1</v>
      </c>
      <c r="K5">
        <v>6</v>
      </c>
      <c r="L5">
        <v>5</v>
      </c>
      <c r="M5">
        <v>1</v>
      </c>
      <c r="N5">
        <v>4</v>
      </c>
      <c r="O5">
        <v>3</v>
      </c>
      <c r="P5">
        <v>2</v>
      </c>
      <c r="Q5">
        <v>2</v>
      </c>
      <c r="R5">
        <v>1</v>
      </c>
      <c r="S5">
        <v>2</v>
      </c>
      <c r="T5">
        <v>1</v>
      </c>
      <c r="U5">
        <v>10</v>
      </c>
      <c r="V5">
        <v>3</v>
      </c>
      <c r="W5">
        <v>7</v>
      </c>
      <c r="X5">
        <v>2</v>
      </c>
      <c r="Y5">
        <v>3</v>
      </c>
      <c r="Z5">
        <v>2</v>
      </c>
      <c r="AA5">
        <v>6</v>
      </c>
      <c r="AB5">
        <v>5</v>
      </c>
      <c r="AC5">
        <v>6</v>
      </c>
      <c r="AD5">
        <v>4</v>
      </c>
      <c r="AE5">
        <v>3</v>
      </c>
      <c r="AF5">
        <v>3</v>
      </c>
      <c r="AG5">
        <v>6</v>
      </c>
    </row>
    <row r="6" spans="1:33">
      <c r="A6">
        <v>2015</v>
      </c>
      <c r="B6" s="14">
        <v>43054.60564814815</v>
      </c>
      <c r="C6">
        <v>2</v>
      </c>
      <c r="D6">
        <v>15</v>
      </c>
      <c r="E6">
        <v>4</v>
      </c>
      <c r="F6">
        <v>9</v>
      </c>
      <c r="G6">
        <v>3</v>
      </c>
      <c r="H6">
        <v>2</v>
      </c>
      <c r="I6">
        <v>1</v>
      </c>
      <c r="J6">
        <v>1</v>
      </c>
      <c r="K6">
        <v>6</v>
      </c>
      <c r="L6">
        <v>5</v>
      </c>
      <c r="M6">
        <v>3</v>
      </c>
      <c r="N6">
        <v>4</v>
      </c>
      <c r="O6">
        <v>3</v>
      </c>
      <c r="P6">
        <v>2</v>
      </c>
      <c r="Q6">
        <v>2</v>
      </c>
      <c r="R6">
        <v>1</v>
      </c>
      <c r="S6">
        <v>3</v>
      </c>
      <c r="T6">
        <v>1</v>
      </c>
      <c r="U6">
        <v>10</v>
      </c>
      <c r="V6">
        <v>3</v>
      </c>
      <c r="W6">
        <v>7</v>
      </c>
      <c r="X6">
        <v>2</v>
      </c>
      <c r="Y6">
        <v>3</v>
      </c>
      <c r="Z6">
        <v>2</v>
      </c>
      <c r="AA6">
        <v>7</v>
      </c>
      <c r="AB6">
        <v>5</v>
      </c>
      <c r="AC6">
        <v>6</v>
      </c>
      <c r="AD6">
        <v>4</v>
      </c>
      <c r="AE6">
        <v>3</v>
      </c>
      <c r="AF6">
        <v>3</v>
      </c>
      <c r="AG6">
        <v>6</v>
      </c>
    </row>
    <row r="7" spans="1:33">
      <c r="A7">
        <v>2016</v>
      </c>
      <c r="B7" s="14">
        <v>43054.60564814815</v>
      </c>
      <c r="C7">
        <v>2</v>
      </c>
      <c r="D7">
        <v>15</v>
      </c>
      <c r="E7">
        <v>4</v>
      </c>
      <c r="F7">
        <v>9</v>
      </c>
      <c r="G7">
        <v>3</v>
      </c>
      <c r="H7">
        <v>2</v>
      </c>
      <c r="I7">
        <v>1</v>
      </c>
      <c r="J7">
        <v>1</v>
      </c>
      <c r="K7">
        <v>6</v>
      </c>
      <c r="L7">
        <v>5</v>
      </c>
      <c r="M7">
        <v>10</v>
      </c>
      <c r="N7">
        <v>4</v>
      </c>
      <c r="O7">
        <v>3</v>
      </c>
      <c r="P7">
        <v>2</v>
      </c>
      <c r="Q7">
        <v>2</v>
      </c>
      <c r="R7">
        <v>1</v>
      </c>
      <c r="S7">
        <v>3</v>
      </c>
      <c r="T7">
        <v>1</v>
      </c>
      <c r="U7">
        <v>17</v>
      </c>
      <c r="V7">
        <v>3</v>
      </c>
      <c r="W7">
        <v>7</v>
      </c>
      <c r="X7">
        <v>2</v>
      </c>
      <c r="Y7">
        <v>3</v>
      </c>
      <c r="Z7">
        <v>2</v>
      </c>
      <c r="AA7">
        <v>8</v>
      </c>
      <c r="AB7">
        <v>5</v>
      </c>
      <c r="AC7">
        <v>7</v>
      </c>
      <c r="AD7">
        <v>5</v>
      </c>
      <c r="AE7">
        <v>3</v>
      </c>
      <c r="AF7">
        <v>3</v>
      </c>
      <c r="AG7">
        <v>6</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9"/>
  <sheetViews>
    <sheetView workbookViewId="0"/>
  </sheetViews>
  <sheetFormatPr defaultRowHeight="15"/>
  <sheetData>
    <row r="1" spans="1:34">
      <c r="A1">
        <v>5.3</v>
      </c>
      <c r="B1" t="s">
        <v>4861</v>
      </c>
    </row>
    <row r="2" spans="1:34">
      <c r="A2" s="10" t="str">
        <f>HYPERLINK("#'Contents'!B54", "Back to Contents")</f>
        <v>Back to Contents</v>
      </c>
    </row>
    <row r="3" spans="1:34">
      <c r="A3" t="s">
        <v>108</v>
      </c>
      <c r="B3" t="s">
        <v>109</v>
      </c>
      <c r="C3" t="s">
        <v>1481</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43054.606342592589</v>
      </c>
      <c r="C4" t="s">
        <v>1482</v>
      </c>
      <c r="D4" t="s">
        <v>1483</v>
      </c>
      <c r="E4" t="s">
        <v>1484</v>
      </c>
      <c r="I4" t="s">
        <v>1484</v>
      </c>
      <c r="J4" t="s">
        <v>1484</v>
      </c>
      <c r="K4" t="s">
        <v>1483</v>
      </c>
      <c r="L4" t="s">
        <v>1483</v>
      </c>
      <c r="M4" t="s">
        <v>1483</v>
      </c>
      <c r="N4" t="s">
        <v>1483</v>
      </c>
      <c r="Q4" t="s">
        <v>1483</v>
      </c>
      <c r="R4" t="s">
        <v>1483</v>
      </c>
      <c r="Z4" t="s">
        <v>1483</v>
      </c>
      <c r="AA4" t="s">
        <v>1483</v>
      </c>
      <c r="AB4" t="s">
        <v>1483</v>
      </c>
      <c r="AE4" t="s">
        <v>1484</v>
      </c>
      <c r="AF4" t="s">
        <v>1483</v>
      </c>
      <c r="AH4" t="s">
        <v>1483</v>
      </c>
    </row>
    <row r="5" spans="1:34">
      <c r="A5">
        <v>2013</v>
      </c>
      <c r="B5" s="14">
        <v>43054.606342592589</v>
      </c>
      <c r="C5" t="s">
        <v>1485</v>
      </c>
      <c r="D5" t="s">
        <v>1483</v>
      </c>
      <c r="E5" t="s">
        <v>1484</v>
      </c>
      <c r="I5" t="s">
        <v>1483</v>
      </c>
      <c r="J5" t="s">
        <v>1484</v>
      </c>
      <c r="L5" t="s">
        <v>1483</v>
      </c>
      <c r="M5" t="s">
        <v>1483</v>
      </c>
      <c r="R5" t="s">
        <v>1483</v>
      </c>
      <c r="Z5" t="s">
        <v>1483</v>
      </c>
      <c r="AH5" t="s">
        <v>1483</v>
      </c>
    </row>
    <row r="6" spans="1:34">
      <c r="A6">
        <v>2013</v>
      </c>
      <c r="B6" s="14">
        <v>43054.606342592589</v>
      </c>
      <c r="C6" t="s">
        <v>1486</v>
      </c>
      <c r="D6" t="s">
        <v>1483</v>
      </c>
      <c r="E6" t="s">
        <v>1484</v>
      </c>
      <c r="I6" t="s">
        <v>1484</v>
      </c>
      <c r="J6" t="s">
        <v>1483</v>
      </c>
      <c r="L6" t="s">
        <v>1483</v>
      </c>
      <c r="M6" t="s">
        <v>1483</v>
      </c>
      <c r="Q6" t="s">
        <v>1483</v>
      </c>
      <c r="R6" t="s">
        <v>1483</v>
      </c>
      <c r="Z6" t="s">
        <v>1483</v>
      </c>
      <c r="AA6" t="s">
        <v>1483</v>
      </c>
      <c r="AF6" t="s">
        <v>1483</v>
      </c>
      <c r="AH6" t="s">
        <v>1483</v>
      </c>
    </row>
    <row r="7" spans="1:34">
      <c r="A7">
        <v>2013</v>
      </c>
      <c r="B7" s="14">
        <v>43054.606342592589</v>
      </c>
      <c r="C7" t="s">
        <v>1487</v>
      </c>
      <c r="D7" t="s">
        <v>1483</v>
      </c>
      <c r="E7" t="s">
        <v>1484</v>
      </c>
      <c r="I7" t="s">
        <v>1484</v>
      </c>
      <c r="K7" t="s">
        <v>1483</v>
      </c>
      <c r="L7" t="s">
        <v>1483</v>
      </c>
      <c r="M7" t="s">
        <v>1483</v>
      </c>
      <c r="Q7" t="s">
        <v>1483</v>
      </c>
      <c r="R7" t="s">
        <v>1483</v>
      </c>
      <c r="Z7" t="s">
        <v>1483</v>
      </c>
      <c r="AH7" t="s">
        <v>1483</v>
      </c>
    </row>
    <row r="8" spans="1:34">
      <c r="A8">
        <v>2014</v>
      </c>
      <c r="B8" s="14">
        <v>43054.606342592589</v>
      </c>
      <c r="C8" t="s">
        <v>1482</v>
      </c>
      <c r="D8" t="s">
        <v>1483</v>
      </c>
      <c r="E8" t="s">
        <v>1484</v>
      </c>
      <c r="I8" t="s">
        <v>1484</v>
      </c>
      <c r="J8" t="s">
        <v>1483</v>
      </c>
      <c r="K8" t="s">
        <v>1483</v>
      </c>
      <c r="L8" t="s">
        <v>1483</v>
      </c>
      <c r="M8" t="s">
        <v>1483</v>
      </c>
      <c r="N8" t="s">
        <v>1483</v>
      </c>
      <c r="Q8" t="s">
        <v>1483</v>
      </c>
      <c r="R8" t="s">
        <v>1483</v>
      </c>
      <c r="Z8" t="s">
        <v>1483</v>
      </c>
      <c r="AA8" t="s">
        <v>1483</v>
      </c>
      <c r="AB8" t="s">
        <v>1483</v>
      </c>
      <c r="AE8" t="s">
        <v>1484</v>
      </c>
      <c r="AF8" t="s">
        <v>1483</v>
      </c>
      <c r="AH8" t="s">
        <v>1483</v>
      </c>
    </row>
    <row r="9" spans="1:34">
      <c r="A9">
        <v>2014</v>
      </c>
      <c r="B9" s="14">
        <v>43054.606342592589</v>
      </c>
      <c r="C9" t="s">
        <v>1485</v>
      </c>
      <c r="D9" t="s">
        <v>1483</v>
      </c>
      <c r="E9" t="s">
        <v>1484</v>
      </c>
      <c r="I9" t="s">
        <v>1483</v>
      </c>
      <c r="J9" t="s">
        <v>1484</v>
      </c>
      <c r="L9" t="s">
        <v>1483</v>
      </c>
      <c r="M9" t="s">
        <v>1483</v>
      </c>
      <c r="R9" t="s">
        <v>1483</v>
      </c>
      <c r="Z9" t="s">
        <v>1483</v>
      </c>
      <c r="AH9" t="s">
        <v>1483</v>
      </c>
    </row>
    <row r="10" spans="1:34">
      <c r="A10">
        <v>2014</v>
      </c>
      <c r="B10" s="14">
        <v>43054.606342592589</v>
      </c>
      <c r="C10" t="s">
        <v>1486</v>
      </c>
      <c r="D10" t="s">
        <v>1483</v>
      </c>
      <c r="E10" t="s">
        <v>1484</v>
      </c>
      <c r="I10" t="s">
        <v>1484</v>
      </c>
      <c r="J10" t="s">
        <v>1483</v>
      </c>
      <c r="L10" t="s">
        <v>1483</v>
      </c>
      <c r="M10" t="s">
        <v>1483</v>
      </c>
      <c r="Q10" t="s">
        <v>1483</v>
      </c>
      <c r="R10" t="s">
        <v>1483</v>
      </c>
      <c r="Z10" t="s">
        <v>1483</v>
      </c>
      <c r="AA10" t="s">
        <v>1483</v>
      </c>
      <c r="AF10" t="s">
        <v>1483</v>
      </c>
      <c r="AH10" t="s">
        <v>1483</v>
      </c>
    </row>
    <row r="11" spans="1:34">
      <c r="A11">
        <v>2014</v>
      </c>
      <c r="B11" s="14">
        <v>43054.606342592589</v>
      </c>
      <c r="C11" t="s">
        <v>1487</v>
      </c>
      <c r="D11" t="s">
        <v>1483</v>
      </c>
      <c r="E11" t="s">
        <v>1484</v>
      </c>
      <c r="I11" t="s">
        <v>1484</v>
      </c>
      <c r="J11" t="s">
        <v>1483</v>
      </c>
      <c r="K11" t="s">
        <v>1483</v>
      </c>
      <c r="L11" t="s">
        <v>1483</v>
      </c>
      <c r="M11" t="s">
        <v>1483</v>
      </c>
      <c r="Q11" t="s">
        <v>1483</v>
      </c>
      <c r="R11" t="s">
        <v>1483</v>
      </c>
      <c r="Z11" t="s">
        <v>1483</v>
      </c>
      <c r="AH11" t="s">
        <v>1483</v>
      </c>
    </row>
    <row r="12" spans="1:34">
      <c r="A12">
        <v>2015</v>
      </c>
      <c r="B12" s="14">
        <v>43054.606342592589</v>
      </c>
      <c r="C12" t="s">
        <v>1482</v>
      </c>
      <c r="D12" t="s">
        <v>1483</v>
      </c>
      <c r="E12" t="s">
        <v>1484</v>
      </c>
      <c r="I12" t="s">
        <v>1484</v>
      </c>
      <c r="J12" t="s">
        <v>1483</v>
      </c>
      <c r="K12" t="s">
        <v>1483</v>
      </c>
      <c r="L12" t="s">
        <v>1483</v>
      </c>
      <c r="M12" t="s">
        <v>1483</v>
      </c>
      <c r="N12" t="s">
        <v>1484</v>
      </c>
      <c r="Q12" t="s">
        <v>1483</v>
      </c>
      <c r="R12" t="s">
        <v>1483</v>
      </c>
      <c r="Z12" t="s">
        <v>1483</v>
      </c>
      <c r="AA12" t="s">
        <v>1483</v>
      </c>
      <c r="AB12" t="s">
        <v>1483</v>
      </c>
      <c r="AE12" t="s">
        <v>1484</v>
      </c>
      <c r="AF12" t="s">
        <v>1483</v>
      </c>
      <c r="AH12" t="s">
        <v>1483</v>
      </c>
    </row>
    <row r="13" spans="1:34">
      <c r="A13">
        <v>2015</v>
      </c>
      <c r="B13" s="14">
        <v>43054.606342592589</v>
      </c>
      <c r="C13" t="s">
        <v>1485</v>
      </c>
      <c r="D13" t="s">
        <v>1483</v>
      </c>
      <c r="E13" t="s">
        <v>1484</v>
      </c>
      <c r="I13" t="s">
        <v>1483</v>
      </c>
      <c r="J13" t="s">
        <v>1484</v>
      </c>
      <c r="L13" t="s">
        <v>1483</v>
      </c>
      <c r="M13" t="s">
        <v>1483</v>
      </c>
      <c r="R13" t="s">
        <v>1483</v>
      </c>
      <c r="Z13" t="s">
        <v>1483</v>
      </c>
      <c r="AH13" t="s">
        <v>1483</v>
      </c>
    </row>
    <row r="14" spans="1:34">
      <c r="A14">
        <v>2015</v>
      </c>
      <c r="B14" s="14">
        <v>43054.606342592589</v>
      </c>
      <c r="C14" t="s">
        <v>1486</v>
      </c>
      <c r="D14" t="s">
        <v>1483</v>
      </c>
      <c r="E14" t="s">
        <v>1484</v>
      </c>
      <c r="I14" t="s">
        <v>1484</v>
      </c>
      <c r="J14" t="s">
        <v>1483</v>
      </c>
      <c r="L14" t="s">
        <v>1483</v>
      </c>
      <c r="M14" t="s">
        <v>1483</v>
      </c>
      <c r="Q14" t="s">
        <v>1483</v>
      </c>
      <c r="R14" t="s">
        <v>1483</v>
      </c>
      <c r="Z14" t="s">
        <v>1483</v>
      </c>
      <c r="AA14" t="s">
        <v>1483</v>
      </c>
      <c r="AF14" t="s">
        <v>1483</v>
      </c>
      <c r="AH14" t="s">
        <v>1483</v>
      </c>
    </row>
    <row r="15" spans="1:34">
      <c r="A15">
        <v>2015</v>
      </c>
      <c r="B15" s="14">
        <v>43054.606342592589</v>
      </c>
      <c r="C15" t="s">
        <v>1487</v>
      </c>
      <c r="D15" t="s">
        <v>1483</v>
      </c>
      <c r="E15" t="s">
        <v>1484</v>
      </c>
      <c r="I15" t="s">
        <v>1484</v>
      </c>
      <c r="J15" t="s">
        <v>1483</v>
      </c>
      <c r="L15" t="s">
        <v>1483</v>
      </c>
      <c r="M15" t="s">
        <v>1483</v>
      </c>
      <c r="Q15" t="s">
        <v>1483</v>
      </c>
      <c r="R15" t="s">
        <v>1483</v>
      </c>
      <c r="Z15" t="s">
        <v>1483</v>
      </c>
      <c r="AH15" t="s">
        <v>1483</v>
      </c>
    </row>
    <row r="16" spans="1:34">
      <c r="A16">
        <v>2016</v>
      </c>
      <c r="B16" s="14">
        <v>43054.606342592589</v>
      </c>
      <c r="C16" t="s">
        <v>1482</v>
      </c>
      <c r="D16" t="s">
        <v>1483</v>
      </c>
      <c r="E16" t="s">
        <v>1484</v>
      </c>
      <c r="I16" t="s">
        <v>1484</v>
      </c>
      <c r="J16" t="s">
        <v>1483</v>
      </c>
      <c r="L16" t="s">
        <v>1483</v>
      </c>
      <c r="M16" t="s">
        <v>1483</v>
      </c>
      <c r="N16" t="s">
        <v>1484</v>
      </c>
      <c r="Q16" t="s">
        <v>1483</v>
      </c>
      <c r="R16" t="s">
        <v>1483</v>
      </c>
      <c r="Z16" t="s">
        <v>1483</v>
      </c>
      <c r="AA16" t="s">
        <v>1483</v>
      </c>
      <c r="AB16" t="s">
        <v>1483</v>
      </c>
      <c r="AE16" t="s">
        <v>1484</v>
      </c>
      <c r="AF16" t="s">
        <v>1483</v>
      </c>
      <c r="AH16" t="s">
        <v>1483</v>
      </c>
    </row>
    <row r="17" spans="1:34">
      <c r="A17">
        <v>2016</v>
      </c>
      <c r="B17" s="14">
        <v>43054.606342592589</v>
      </c>
      <c r="C17" t="s">
        <v>1485</v>
      </c>
      <c r="D17" t="s">
        <v>1483</v>
      </c>
      <c r="E17" t="s">
        <v>1484</v>
      </c>
      <c r="I17" t="s">
        <v>1483</v>
      </c>
      <c r="J17" t="s">
        <v>1484</v>
      </c>
      <c r="L17" t="s">
        <v>1483</v>
      </c>
      <c r="M17" t="s">
        <v>1483</v>
      </c>
      <c r="R17" t="s">
        <v>1483</v>
      </c>
      <c r="Z17" t="s">
        <v>1483</v>
      </c>
      <c r="AH17" t="s">
        <v>1483</v>
      </c>
    </row>
    <row r="18" spans="1:34">
      <c r="A18">
        <v>2016</v>
      </c>
      <c r="B18" s="14">
        <v>43054.606342592589</v>
      </c>
      <c r="C18" t="s">
        <v>1486</v>
      </c>
      <c r="D18" t="s">
        <v>1483</v>
      </c>
      <c r="E18" t="s">
        <v>1484</v>
      </c>
      <c r="I18" t="s">
        <v>1484</v>
      </c>
      <c r="J18" t="s">
        <v>1483</v>
      </c>
      <c r="L18" t="s">
        <v>1483</v>
      </c>
      <c r="M18" t="s">
        <v>1483</v>
      </c>
      <c r="Q18" t="s">
        <v>1483</v>
      </c>
      <c r="R18" t="s">
        <v>1483</v>
      </c>
      <c r="Z18" t="s">
        <v>1483</v>
      </c>
      <c r="AA18" t="s">
        <v>1483</v>
      </c>
      <c r="AF18" t="s">
        <v>1483</v>
      </c>
      <c r="AH18" t="s">
        <v>1483</v>
      </c>
    </row>
    <row r="19" spans="1:34">
      <c r="A19">
        <v>2016</v>
      </c>
      <c r="B19" s="14">
        <v>43054.606342592589</v>
      </c>
      <c r="C19" t="s">
        <v>1487</v>
      </c>
      <c r="D19" t="s">
        <v>1483</v>
      </c>
      <c r="E19" t="s">
        <v>1484</v>
      </c>
      <c r="I19" t="s">
        <v>1484</v>
      </c>
      <c r="J19" t="s">
        <v>1483</v>
      </c>
      <c r="L19" t="s">
        <v>1483</v>
      </c>
      <c r="M19" t="s">
        <v>1483</v>
      </c>
      <c r="Q19" t="s">
        <v>1483</v>
      </c>
      <c r="R19" t="s">
        <v>1483</v>
      </c>
      <c r="Z19" t="s">
        <v>1483</v>
      </c>
      <c r="AH19" t="s">
        <v>1483</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H19"/>
  <sheetViews>
    <sheetView workbookViewId="0"/>
  </sheetViews>
  <sheetFormatPr defaultRowHeight="15"/>
  <sheetData>
    <row r="1" spans="1:34">
      <c r="A1">
        <v>5.3</v>
      </c>
      <c r="B1" t="s">
        <v>4863</v>
      </c>
    </row>
    <row r="2" spans="1:34">
      <c r="A2" s="10" t="str">
        <f>HYPERLINK("#'Contents'!B56", "Back to Contents")</f>
        <v>Back to Contents</v>
      </c>
    </row>
    <row r="3" spans="1:34">
      <c r="A3" t="s">
        <v>108</v>
      </c>
      <c r="B3" t="s">
        <v>109</v>
      </c>
      <c r="C3" t="s">
        <v>1481</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43054.606354166666</v>
      </c>
      <c r="C4" t="s">
        <v>1488</v>
      </c>
      <c r="D4" t="s">
        <v>1483</v>
      </c>
      <c r="E4" t="s">
        <v>1484</v>
      </c>
      <c r="I4" t="s">
        <v>1484</v>
      </c>
      <c r="N4" t="s">
        <v>1483</v>
      </c>
      <c r="R4" t="s">
        <v>1483</v>
      </c>
      <c r="AH4" t="s">
        <v>1483</v>
      </c>
    </row>
    <row r="5" spans="1:34">
      <c r="A5">
        <v>2013</v>
      </c>
      <c r="B5" s="14">
        <v>43054.606354166666</v>
      </c>
      <c r="C5" t="s">
        <v>1489</v>
      </c>
      <c r="D5" t="s">
        <v>1483</v>
      </c>
      <c r="E5" t="s">
        <v>1484</v>
      </c>
      <c r="R5" t="s">
        <v>1483</v>
      </c>
      <c r="AH5" t="s">
        <v>1483</v>
      </c>
    </row>
    <row r="6" spans="1:34">
      <c r="A6">
        <v>2013</v>
      </c>
      <c r="B6" s="14">
        <v>43054.606354166666</v>
      </c>
      <c r="C6" t="s">
        <v>1490</v>
      </c>
      <c r="D6" t="s">
        <v>1483</v>
      </c>
      <c r="E6" t="s">
        <v>1484</v>
      </c>
      <c r="I6" t="s">
        <v>1484</v>
      </c>
      <c r="R6" t="s">
        <v>1483</v>
      </c>
      <c r="AH6" t="s">
        <v>1483</v>
      </c>
    </row>
    <row r="7" spans="1:34">
      <c r="A7">
        <v>2013</v>
      </c>
      <c r="B7" s="14">
        <v>43054.606354166666</v>
      </c>
      <c r="C7" t="s">
        <v>1491</v>
      </c>
      <c r="D7" t="s">
        <v>1483</v>
      </c>
      <c r="E7" t="s">
        <v>1484</v>
      </c>
      <c r="I7" t="s">
        <v>1484</v>
      </c>
      <c r="N7" t="s">
        <v>1484</v>
      </c>
      <c r="R7" t="s">
        <v>1483</v>
      </c>
      <c r="AH7" t="s">
        <v>1483</v>
      </c>
    </row>
    <row r="8" spans="1:34">
      <c r="A8">
        <v>2014</v>
      </c>
      <c r="B8" s="14">
        <v>43054.606354166666</v>
      </c>
      <c r="C8" t="s">
        <v>1488</v>
      </c>
      <c r="D8" t="s">
        <v>1483</v>
      </c>
      <c r="E8" t="s">
        <v>1484</v>
      </c>
      <c r="I8" t="s">
        <v>1484</v>
      </c>
      <c r="J8" t="s">
        <v>1483</v>
      </c>
      <c r="R8" t="s">
        <v>1483</v>
      </c>
      <c r="AB8" t="s">
        <v>1483</v>
      </c>
      <c r="AH8" t="s">
        <v>1483</v>
      </c>
    </row>
    <row r="9" spans="1:34">
      <c r="A9">
        <v>2014</v>
      </c>
      <c r="B9" s="14">
        <v>43054.606354166666</v>
      </c>
      <c r="C9" t="s">
        <v>1489</v>
      </c>
      <c r="D9" t="s">
        <v>1483</v>
      </c>
      <c r="E9" t="s">
        <v>1484</v>
      </c>
      <c r="I9" t="s">
        <v>1492</v>
      </c>
      <c r="R9" t="s">
        <v>1483</v>
      </c>
      <c r="AH9" t="s">
        <v>1483</v>
      </c>
    </row>
    <row r="10" spans="1:34">
      <c r="A10">
        <v>2014</v>
      </c>
      <c r="B10" s="14">
        <v>43054.606354166666</v>
      </c>
      <c r="C10" t="s">
        <v>1490</v>
      </c>
      <c r="D10" t="s">
        <v>1483</v>
      </c>
      <c r="E10" t="s">
        <v>1484</v>
      </c>
      <c r="I10" t="s">
        <v>1484</v>
      </c>
      <c r="R10" t="s">
        <v>1483</v>
      </c>
      <c r="AH10" t="s">
        <v>1483</v>
      </c>
    </row>
    <row r="11" spans="1:34">
      <c r="A11">
        <v>2014</v>
      </c>
      <c r="B11" s="14">
        <v>43054.606354166666</v>
      </c>
      <c r="C11" t="s">
        <v>1491</v>
      </c>
      <c r="D11" t="s">
        <v>1483</v>
      </c>
      <c r="E11" t="s">
        <v>1484</v>
      </c>
      <c r="I11" t="s">
        <v>1484</v>
      </c>
      <c r="R11" t="s">
        <v>1483</v>
      </c>
      <c r="AH11" t="s">
        <v>1483</v>
      </c>
    </row>
    <row r="12" spans="1:34">
      <c r="A12">
        <v>2015</v>
      </c>
      <c r="B12" s="14">
        <v>43054.606354166666</v>
      </c>
      <c r="C12" t="s">
        <v>1488</v>
      </c>
      <c r="D12" t="s">
        <v>1483</v>
      </c>
      <c r="E12" t="s">
        <v>1484</v>
      </c>
      <c r="I12" t="s">
        <v>1484</v>
      </c>
      <c r="R12" t="s">
        <v>1483</v>
      </c>
      <c r="AH12" t="s">
        <v>1483</v>
      </c>
    </row>
    <row r="13" spans="1:34">
      <c r="A13">
        <v>2015</v>
      </c>
      <c r="B13" s="14">
        <v>43054.606354166666</v>
      </c>
      <c r="C13" t="s">
        <v>1489</v>
      </c>
      <c r="D13" t="s">
        <v>1483</v>
      </c>
      <c r="E13" t="s">
        <v>1484</v>
      </c>
      <c r="R13" t="s">
        <v>1483</v>
      </c>
      <c r="AH13" t="s">
        <v>1483</v>
      </c>
    </row>
    <row r="14" spans="1:34">
      <c r="A14">
        <v>2015</v>
      </c>
      <c r="B14" s="14">
        <v>43054.606354166666</v>
      </c>
      <c r="C14" t="s">
        <v>1490</v>
      </c>
      <c r="D14" t="s">
        <v>1483</v>
      </c>
      <c r="E14" t="s">
        <v>1484</v>
      </c>
      <c r="I14" t="s">
        <v>1484</v>
      </c>
      <c r="R14" t="s">
        <v>1483</v>
      </c>
      <c r="AH14" t="s">
        <v>1483</v>
      </c>
    </row>
    <row r="15" spans="1:34">
      <c r="A15">
        <v>2015</v>
      </c>
      <c r="B15" s="14">
        <v>43054.606354166666</v>
      </c>
      <c r="C15" t="s">
        <v>1491</v>
      </c>
      <c r="D15" t="s">
        <v>1483</v>
      </c>
      <c r="E15" t="s">
        <v>1484</v>
      </c>
      <c r="I15" t="s">
        <v>1484</v>
      </c>
      <c r="R15" t="s">
        <v>1483</v>
      </c>
      <c r="AH15" t="s">
        <v>1483</v>
      </c>
    </row>
    <row r="16" spans="1:34">
      <c r="A16">
        <v>2016</v>
      </c>
      <c r="B16" s="14">
        <v>43054.606354166666</v>
      </c>
      <c r="C16" t="s">
        <v>1488</v>
      </c>
      <c r="D16" t="s">
        <v>1483</v>
      </c>
      <c r="E16" t="s">
        <v>1484</v>
      </c>
      <c r="I16" t="s">
        <v>1484</v>
      </c>
      <c r="R16" t="s">
        <v>1483</v>
      </c>
      <c r="AH16" t="s">
        <v>1483</v>
      </c>
    </row>
    <row r="17" spans="1:34">
      <c r="A17">
        <v>2016</v>
      </c>
      <c r="B17" s="14">
        <v>43054.606354166666</v>
      </c>
      <c r="C17" t="s">
        <v>1489</v>
      </c>
      <c r="D17" t="s">
        <v>1483</v>
      </c>
      <c r="E17" t="s">
        <v>1484</v>
      </c>
      <c r="I17" t="s">
        <v>1483</v>
      </c>
      <c r="R17" t="s">
        <v>1483</v>
      </c>
      <c r="AH17" t="s">
        <v>1483</v>
      </c>
    </row>
    <row r="18" spans="1:34">
      <c r="A18">
        <v>2016</v>
      </c>
      <c r="B18" s="14">
        <v>43054.606354166666</v>
      </c>
      <c r="C18" t="s">
        <v>1490</v>
      </c>
      <c r="D18" t="s">
        <v>1483</v>
      </c>
      <c r="E18" t="s">
        <v>1484</v>
      </c>
      <c r="I18" t="s">
        <v>1484</v>
      </c>
      <c r="R18" t="s">
        <v>1483</v>
      </c>
      <c r="AH18" t="s">
        <v>1483</v>
      </c>
    </row>
    <row r="19" spans="1:34">
      <c r="A19">
        <v>2016</v>
      </c>
      <c r="B19" s="14">
        <v>43054.606354166666</v>
      </c>
      <c r="C19" t="s">
        <v>1491</v>
      </c>
      <c r="D19" t="s">
        <v>1483</v>
      </c>
      <c r="E19" t="s">
        <v>1484</v>
      </c>
      <c r="I19" t="s">
        <v>1484</v>
      </c>
      <c r="R19" t="s">
        <v>1483</v>
      </c>
      <c r="AH19" t="s">
        <v>1483</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499"/>
  <sheetViews>
    <sheetView workbookViewId="0"/>
  </sheetViews>
  <sheetFormatPr defaultRowHeight="15"/>
  <sheetData>
    <row r="1" spans="1:6">
      <c r="A1">
        <v>5.3</v>
      </c>
      <c r="B1" t="s">
        <v>4864</v>
      </c>
    </row>
    <row r="2" spans="1:6">
      <c r="A2" s="10" t="str">
        <f>HYPERLINK("#'Contents'!B57", "Back to Contents")</f>
        <v>Back to Contents</v>
      </c>
    </row>
    <row r="3" spans="1:6">
      <c r="A3" t="s">
        <v>110</v>
      </c>
      <c r="B3" t="s">
        <v>108</v>
      </c>
      <c r="C3" t="s">
        <v>109</v>
      </c>
      <c r="D3" t="s">
        <v>1481</v>
      </c>
      <c r="E3" t="s">
        <v>1493</v>
      </c>
      <c r="F3" t="s">
        <v>1494</v>
      </c>
    </row>
    <row r="4" spans="1:6">
      <c r="A4" t="s">
        <v>117</v>
      </c>
      <c r="B4">
        <v>2015</v>
      </c>
      <c r="C4" s="14">
        <v>43054.606365740743</v>
      </c>
      <c r="D4" t="s">
        <v>1491</v>
      </c>
      <c r="E4" t="s">
        <v>1483</v>
      </c>
      <c r="F4" t="s">
        <v>562</v>
      </c>
    </row>
    <row r="5" spans="1:6">
      <c r="A5" t="s">
        <v>117</v>
      </c>
      <c r="B5">
        <v>2013</v>
      </c>
      <c r="C5" s="14">
        <v>43054.606365740743</v>
      </c>
      <c r="D5" t="s">
        <v>1490</v>
      </c>
      <c r="E5" t="s">
        <v>1483</v>
      </c>
      <c r="F5" t="s">
        <v>562</v>
      </c>
    </row>
    <row r="6" spans="1:6">
      <c r="A6" t="s">
        <v>117</v>
      </c>
      <c r="B6">
        <v>2016</v>
      </c>
      <c r="C6" s="14">
        <v>43054.606365740743</v>
      </c>
      <c r="D6" t="s">
        <v>1489</v>
      </c>
      <c r="E6" t="s">
        <v>1483</v>
      </c>
      <c r="F6" t="s">
        <v>562</v>
      </c>
    </row>
    <row r="7" spans="1:6">
      <c r="A7" t="s">
        <v>117</v>
      </c>
      <c r="B7">
        <v>2016</v>
      </c>
      <c r="C7" s="14">
        <v>43054.606365740743</v>
      </c>
      <c r="D7" t="s">
        <v>1491</v>
      </c>
      <c r="E7" t="s">
        <v>1483</v>
      </c>
      <c r="F7" t="s">
        <v>562</v>
      </c>
    </row>
    <row r="8" spans="1:6">
      <c r="A8" t="s">
        <v>117</v>
      </c>
      <c r="B8">
        <v>2016</v>
      </c>
      <c r="C8" s="14">
        <v>43054.606365740743</v>
      </c>
      <c r="D8" t="s">
        <v>1488</v>
      </c>
      <c r="E8" t="s">
        <v>1483</v>
      </c>
      <c r="F8" t="s">
        <v>562</v>
      </c>
    </row>
    <row r="9" spans="1:6">
      <c r="A9" t="s">
        <v>117</v>
      </c>
      <c r="B9">
        <v>2015</v>
      </c>
      <c r="C9" s="14">
        <v>43054.606365740743</v>
      </c>
      <c r="D9" t="s">
        <v>1489</v>
      </c>
      <c r="E9" t="s">
        <v>1483</v>
      </c>
      <c r="F9" t="s">
        <v>562</v>
      </c>
    </row>
    <row r="10" spans="1:6">
      <c r="A10" t="s">
        <v>117</v>
      </c>
      <c r="B10">
        <v>2015</v>
      </c>
      <c r="C10" s="14">
        <v>43054.606365740743</v>
      </c>
      <c r="D10" t="s">
        <v>1488</v>
      </c>
      <c r="E10" t="s">
        <v>1483</v>
      </c>
      <c r="F10" t="s">
        <v>562</v>
      </c>
    </row>
    <row r="11" spans="1:6">
      <c r="A11" t="s">
        <v>117</v>
      </c>
      <c r="B11">
        <v>2015</v>
      </c>
      <c r="C11" s="14">
        <v>43054.606365740743</v>
      </c>
      <c r="D11" t="s">
        <v>1490</v>
      </c>
      <c r="E11" t="s">
        <v>1483</v>
      </c>
      <c r="F11" t="s">
        <v>562</v>
      </c>
    </row>
    <row r="12" spans="1:6">
      <c r="A12" t="s">
        <v>117</v>
      </c>
      <c r="B12">
        <v>2014</v>
      </c>
      <c r="C12" s="14">
        <v>43054.606365740743</v>
      </c>
      <c r="D12" t="s">
        <v>1489</v>
      </c>
      <c r="E12" t="s">
        <v>1483</v>
      </c>
      <c r="F12" t="s">
        <v>562</v>
      </c>
    </row>
    <row r="13" spans="1:6">
      <c r="A13" t="s">
        <v>117</v>
      </c>
      <c r="B13">
        <v>2014</v>
      </c>
      <c r="C13" s="14">
        <v>43054.606365740743</v>
      </c>
      <c r="D13" t="s">
        <v>1491</v>
      </c>
      <c r="E13" t="s">
        <v>1483</v>
      </c>
      <c r="F13" t="s">
        <v>562</v>
      </c>
    </row>
    <row r="14" spans="1:6">
      <c r="A14" t="s">
        <v>117</v>
      </c>
      <c r="B14">
        <v>2014</v>
      </c>
      <c r="C14" s="14">
        <v>43054.606365740743</v>
      </c>
      <c r="D14" t="s">
        <v>1488</v>
      </c>
      <c r="E14" t="s">
        <v>1483</v>
      </c>
      <c r="F14" t="s">
        <v>562</v>
      </c>
    </row>
    <row r="15" spans="1:6">
      <c r="A15" t="s">
        <v>117</v>
      </c>
      <c r="B15">
        <v>2014</v>
      </c>
      <c r="C15" s="14">
        <v>43054.606365740743</v>
      </c>
      <c r="D15" t="s">
        <v>1490</v>
      </c>
      <c r="E15" t="s">
        <v>1483</v>
      </c>
      <c r="F15" t="s">
        <v>562</v>
      </c>
    </row>
    <row r="16" spans="1:6">
      <c r="A16" t="s">
        <v>117</v>
      </c>
      <c r="B16">
        <v>2013</v>
      </c>
      <c r="C16" s="14">
        <v>43054.606365740743</v>
      </c>
      <c r="D16" t="s">
        <v>1489</v>
      </c>
      <c r="E16" t="s">
        <v>1483</v>
      </c>
      <c r="F16" t="s">
        <v>562</v>
      </c>
    </row>
    <row r="17" spans="1:6">
      <c r="A17" t="s">
        <v>117</v>
      </c>
      <c r="B17">
        <v>2013</v>
      </c>
      <c r="C17" s="14">
        <v>43054.606365740743</v>
      </c>
      <c r="D17" t="s">
        <v>1491</v>
      </c>
      <c r="E17" t="s">
        <v>1483</v>
      </c>
      <c r="F17" t="s">
        <v>562</v>
      </c>
    </row>
    <row r="18" spans="1:6">
      <c r="A18" t="s">
        <v>117</v>
      </c>
      <c r="B18">
        <v>2013</v>
      </c>
      <c r="C18" s="14">
        <v>43054.606365740743</v>
      </c>
      <c r="D18" t="s">
        <v>1488</v>
      </c>
      <c r="E18" t="s">
        <v>1483</v>
      </c>
      <c r="F18" t="s">
        <v>562</v>
      </c>
    </row>
    <row r="19" spans="1:6">
      <c r="A19" t="s">
        <v>117</v>
      </c>
      <c r="B19">
        <v>2016</v>
      </c>
      <c r="C19" s="14">
        <v>43054.606365740743</v>
      </c>
      <c r="D19" t="s">
        <v>1490</v>
      </c>
      <c r="E19" t="s">
        <v>1483</v>
      </c>
      <c r="F19" t="s">
        <v>562</v>
      </c>
    </row>
    <row r="20" spans="1:6">
      <c r="A20" t="s">
        <v>126</v>
      </c>
      <c r="B20">
        <v>2015</v>
      </c>
      <c r="C20" s="14">
        <v>43054.606365740743</v>
      </c>
      <c r="D20" t="s">
        <v>1491</v>
      </c>
      <c r="E20" t="s">
        <v>1484</v>
      </c>
      <c r="F20" t="s">
        <v>1496</v>
      </c>
    </row>
    <row r="21" spans="1:6">
      <c r="A21" t="s">
        <v>126</v>
      </c>
      <c r="B21">
        <v>2015</v>
      </c>
      <c r="C21" s="14">
        <v>43054.606365740743</v>
      </c>
      <c r="D21" t="s">
        <v>1490</v>
      </c>
      <c r="E21" t="s">
        <v>1484</v>
      </c>
      <c r="F21" t="s">
        <v>1495</v>
      </c>
    </row>
    <row r="22" spans="1:6">
      <c r="A22" t="s">
        <v>126</v>
      </c>
      <c r="B22">
        <v>2016</v>
      </c>
      <c r="C22" s="14">
        <v>43054.606365740743</v>
      </c>
      <c r="D22" t="s">
        <v>1489</v>
      </c>
      <c r="E22" t="s">
        <v>1484</v>
      </c>
      <c r="F22" t="s">
        <v>1496</v>
      </c>
    </row>
    <row r="23" spans="1:6">
      <c r="A23" t="s">
        <v>126</v>
      </c>
      <c r="B23">
        <v>2016</v>
      </c>
      <c r="C23" s="14">
        <v>43054.606365740743</v>
      </c>
      <c r="D23" t="s">
        <v>1491</v>
      </c>
      <c r="E23" t="s">
        <v>1484</v>
      </c>
      <c r="F23" t="s">
        <v>1496</v>
      </c>
    </row>
    <row r="24" spans="1:6">
      <c r="A24" t="s">
        <v>126</v>
      </c>
      <c r="B24">
        <v>2016</v>
      </c>
      <c r="C24" s="14">
        <v>43054.606365740743</v>
      </c>
      <c r="D24" t="s">
        <v>1488</v>
      </c>
      <c r="E24" t="s">
        <v>1484</v>
      </c>
      <c r="F24" t="s">
        <v>5696</v>
      </c>
    </row>
    <row r="25" spans="1:6">
      <c r="A25" t="s">
        <v>126</v>
      </c>
      <c r="B25">
        <v>2015</v>
      </c>
      <c r="C25" s="14">
        <v>43054.606365740743</v>
      </c>
      <c r="D25" t="s">
        <v>1489</v>
      </c>
      <c r="E25" t="s">
        <v>1484</v>
      </c>
      <c r="F25" t="s">
        <v>1496</v>
      </c>
    </row>
    <row r="26" spans="1:6">
      <c r="A26" t="s">
        <v>126</v>
      </c>
      <c r="B26">
        <v>2015</v>
      </c>
      <c r="C26" s="14">
        <v>43054.606365740743</v>
      </c>
      <c r="D26" t="s">
        <v>1488</v>
      </c>
      <c r="E26" t="s">
        <v>1484</v>
      </c>
      <c r="F26" t="s">
        <v>5696</v>
      </c>
    </row>
    <row r="27" spans="1:6">
      <c r="A27" t="s">
        <v>126</v>
      </c>
      <c r="B27">
        <v>2013</v>
      </c>
      <c r="C27" s="14">
        <v>43054.606365740743</v>
      </c>
      <c r="D27" t="s">
        <v>1491</v>
      </c>
      <c r="E27" t="s">
        <v>1484</v>
      </c>
      <c r="F27" t="s">
        <v>1496</v>
      </c>
    </row>
    <row r="28" spans="1:6">
      <c r="A28" t="s">
        <v>126</v>
      </c>
      <c r="B28">
        <v>2014</v>
      </c>
      <c r="C28" s="14">
        <v>43054.606365740743</v>
      </c>
      <c r="D28" t="s">
        <v>1489</v>
      </c>
      <c r="E28" t="s">
        <v>1484</v>
      </c>
      <c r="F28" t="s">
        <v>1496</v>
      </c>
    </row>
    <row r="29" spans="1:6">
      <c r="A29" t="s">
        <v>126</v>
      </c>
      <c r="B29">
        <v>2016</v>
      </c>
      <c r="C29" s="14">
        <v>43054.606365740743</v>
      </c>
      <c r="D29" t="s">
        <v>1490</v>
      </c>
      <c r="E29" t="s">
        <v>1484</v>
      </c>
      <c r="F29" t="s">
        <v>1495</v>
      </c>
    </row>
    <row r="30" spans="1:6">
      <c r="A30" t="s">
        <v>126</v>
      </c>
      <c r="B30">
        <v>2013</v>
      </c>
      <c r="C30" s="14">
        <v>43054.606365740743</v>
      </c>
      <c r="D30" t="s">
        <v>1488</v>
      </c>
      <c r="E30" t="s">
        <v>1484</v>
      </c>
      <c r="F30" t="s">
        <v>1496</v>
      </c>
    </row>
    <row r="31" spans="1:6">
      <c r="A31" t="s">
        <v>126</v>
      </c>
      <c r="B31">
        <v>2013</v>
      </c>
      <c r="C31" s="14">
        <v>43054.606365740743</v>
      </c>
      <c r="D31" t="s">
        <v>1489</v>
      </c>
      <c r="E31" t="s">
        <v>1484</v>
      </c>
      <c r="F31" t="s">
        <v>1496</v>
      </c>
    </row>
    <row r="32" spans="1:6">
      <c r="A32" t="s">
        <v>126</v>
      </c>
      <c r="B32">
        <v>2014</v>
      </c>
      <c r="C32" s="14">
        <v>43054.606365740743</v>
      </c>
      <c r="D32" t="s">
        <v>1490</v>
      </c>
      <c r="E32" t="s">
        <v>1484</v>
      </c>
      <c r="F32" t="s">
        <v>1495</v>
      </c>
    </row>
    <row r="33" spans="1:6">
      <c r="A33" t="s">
        <v>126</v>
      </c>
      <c r="B33">
        <v>2013</v>
      </c>
      <c r="C33" s="14">
        <v>43054.606365740743</v>
      </c>
      <c r="D33" t="s">
        <v>1490</v>
      </c>
      <c r="E33" t="s">
        <v>1484</v>
      </c>
      <c r="F33" t="s">
        <v>1495</v>
      </c>
    </row>
    <row r="34" spans="1:6">
      <c r="A34" t="s">
        <v>126</v>
      </c>
      <c r="B34">
        <v>2014</v>
      </c>
      <c r="C34" s="14">
        <v>43054.606365740743</v>
      </c>
      <c r="D34" t="s">
        <v>1488</v>
      </c>
      <c r="E34" t="s">
        <v>1484</v>
      </c>
      <c r="F34" t="s">
        <v>1496</v>
      </c>
    </row>
    <row r="35" spans="1:6">
      <c r="A35" t="s">
        <v>126</v>
      </c>
      <c r="B35">
        <v>2014</v>
      </c>
      <c r="C35" s="14">
        <v>43054.606365740743</v>
      </c>
      <c r="D35" t="s">
        <v>1491</v>
      </c>
      <c r="E35" t="s">
        <v>1484</v>
      </c>
      <c r="F35" t="s">
        <v>1496</v>
      </c>
    </row>
    <row r="36" spans="1:6">
      <c r="A36" t="s">
        <v>134</v>
      </c>
      <c r="B36">
        <v>2016</v>
      </c>
      <c r="C36" s="14">
        <v>43054.606365740743</v>
      </c>
      <c r="D36" t="s">
        <v>1489</v>
      </c>
    </row>
    <row r="37" spans="1:6">
      <c r="A37" t="s">
        <v>134</v>
      </c>
      <c r="B37">
        <v>2014</v>
      </c>
      <c r="C37" s="14">
        <v>43054.606365740743</v>
      </c>
      <c r="D37" t="s">
        <v>1491</v>
      </c>
    </row>
    <row r="38" spans="1:6">
      <c r="A38" t="s">
        <v>134</v>
      </c>
      <c r="B38">
        <v>2016</v>
      </c>
      <c r="C38" s="14">
        <v>43054.606365740743</v>
      </c>
      <c r="D38" t="s">
        <v>1488</v>
      </c>
    </row>
    <row r="39" spans="1:6">
      <c r="A39" t="s">
        <v>134</v>
      </c>
      <c r="B39">
        <v>2016</v>
      </c>
      <c r="C39" s="14">
        <v>43054.606365740743</v>
      </c>
      <c r="D39" t="s">
        <v>1490</v>
      </c>
    </row>
    <row r="40" spans="1:6">
      <c r="A40" t="s">
        <v>134</v>
      </c>
      <c r="B40">
        <v>2015</v>
      </c>
      <c r="C40" s="14">
        <v>43054.606365740743</v>
      </c>
      <c r="D40" t="s">
        <v>1489</v>
      </c>
    </row>
    <row r="41" spans="1:6">
      <c r="A41" t="s">
        <v>134</v>
      </c>
      <c r="B41">
        <v>2015</v>
      </c>
      <c r="C41" s="14">
        <v>43054.606365740743</v>
      </c>
      <c r="D41" t="s">
        <v>1491</v>
      </c>
    </row>
    <row r="42" spans="1:6">
      <c r="A42" t="s">
        <v>134</v>
      </c>
      <c r="B42">
        <v>2015</v>
      </c>
      <c r="C42" s="14">
        <v>43054.606365740743</v>
      </c>
      <c r="D42" t="s">
        <v>1488</v>
      </c>
    </row>
    <row r="43" spans="1:6">
      <c r="A43" t="s">
        <v>134</v>
      </c>
      <c r="B43">
        <v>2016</v>
      </c>
      <c r="C43" s="14">
        <v>43054.606365740743</v>
      </c>
      <c r="D43" t="s">
        <v>1491</v>
      </c>
    </row>
    <row r="44" spans="1:6">
      <c r="A44" t="s">
        <v>134</v>
      </c>
      <c r="B44">
        <v>2014</v>
      </c>
      <c r="C44" s="14">
        <v>43054.606365740743</v>
      </c>
      <c r="D44" t="s">
        <v>1489</v>
      </c>
    </row>
    <row r="45" spans="1:6">
      <c r="A45" t="s">
        <v>134</v>
      </c>
      <c r="B45">
        <v>2014</v>
      </c>
      <c r="C45" s="14">
        <v>43054.606365740743</v>
      </c>
      <c r="D45" t="s">
        <v>1488</v>
      </c>
    </row>
    <row r="46" spans="1:6">
      <c r="A46" t="s">
        <v>134</v>
      </c>
      <c r="B46">
        <v>2014</v>
      </c>
      <c r="C46" s="14">
        <v>43054.606365740743</v>
      </c>
      <c r="D46" t="s">
        <v>1490</v>
      </c>
    </row>
    <row r="47" spans="1:6">
      <c r="A47" t="s">
        <v>134</v>
      </c>
      <c r="B47">
        <v>2013</v>
      </c>
      <c r="C47" s="14">
        <v>43054.606365740743</v>
      </c>
      <c r="D47" t="s">
        <v>1489</v>
      </c>
    </row>
    <row r="48" spans="1:6">
      <c r="A48" t="s">
        <v>134</v>
      </c>
      <c r="B48">
        <v>2013</v>
      </c>
      <c r="C48" s="14">
        <v>43054.606365740743</v>
      </c>
      <c r="D48" t="s">
        <v>1491</v>
      </c>
    </row>
    <row r="49" spans="1:4">
      <c r="A49" t="s">
        <v>134</v>
      </c>
      <c r="B49">
        <v>2013</v>
      </c>
      <c r="C49" s="14">
        <v>43054.606365740743</v>
      </c>
      <c r="D49" t="s">
        <v>1488</v>
      </c>
    </row>
    <row r="50" spans="1:4">
      <c r="A50" t="s">
        <v>134</v>
      </c>
      <c r="B50">
        <v>2013</v>
      </c>
      <c r="C50" s="14">
        <v>43054.606365740743</v>
      </c>
      <c r="D50" t="s">
        <v>1490</v>
      </c>
    </row>
    <row r="51" spans="1:4">
      <c r="A51" t="s">
        <v>134</v>
      </c>
      <c r="B51">
        <v>2015</v>
      </c>
      <c r="C51" s="14">
        <v>43054.606365740743</v>
      </c>
      <c r="D51" t="s">
        <v>1490</v>
      </c>
    </row>
    <row r="52" spans="1:4">
      <c r="A52" t="s">
        <v>147</v>
      </c>
      <c r="B52">
        <v>2015</v>
      </c>
      <c r="C52" s="14">
        <v>43054.606365740743</v>
      </c>
      <c r="D52" t="s">
        <v>1490</v>
      </c>
    </row>
    <row r="53" spans="1:4">
      <c r="A53" t="s">
        <v>147</v>
      </c>
      <c r="B53">
        <v>2015</v>
      </c>
      <c r="C53" s="14">
        <v>43054.606365740743</v>
      </c>
      <c r="D53" t="s">
        <v>1491</v>
      </c>
    </row>
    <row r="54" spans="1:4">
      <c r="A54" t="s">
        <v>147</v>
      </c>
      <c r="B54">
        <v>2016</v>
      </c>
      <c r="C54" s="14">
        <v>43054.606365740743</v>
      </c>
      <c r="D54" t="s">
        <v>1489</v>
      </c>
    </row>
    <row r="55" spans="1:4">
      <c r="A55" t="s">
        <v>147</v>
      </c>
      <c r="B55">
        <v>2016</v>
      </c>
      <c r="C55" s="14">
        <v>43054.606365740743</v>
      </c>
      <c r="D55" t="s">
        <v>1491</v>
      </c>
    </row>
    <row r="56" spans="1:4">
      <c r="A56" t="s">
        <v>147</v>
      </c>
      <c r="B56">
        <v>2016</v>
      </c>
      <c r="C56" s="14">
        <v>43054.606365740743</v>
      </c>
      <c r="D56" t="s">
        <v>1488</v>
      </c>
    </row>
    <row r="57" spans="1:4">
      <c r="A57" t="s">
        <v>147</v>
      </c>
      <c r="B57">
        <v>2015</v>
      </c>
      <c r="C57" s="14">
        <v>43054.606365740743</v>
      </c>
      <c r="D57" t="s">
        <v>1489</v>
      </c>
    </row>
    <row r="58" spans="1:4">
      <c r="A58" t="s">
        <v>147</v>
      </c>
      <c r="B58">
        <v>2015</v>
      </c>
      <c r="C58" s="14">
        <v>43054.606365740743</v>
      </c>
      <c r="D58" t="s">
        <v>1488</v>
      </c>
    </row>
    <row r="59" spans="1:4">
      <c r="A59" t="s">
        <v>147</v>
      </c>
      <c r="B59">
        <v>2013</v>
      </c>
      <c r="C59" s="14">
        <v>43054.606365740743</v>
      </c>
      <c r="D59" t="s">
        <v>1491</v>
      </c>
    </row>
    <row r="60" spans="1:4">
      <c r="A60" t="s">
        <v>147</v>
      </c>
      <c r="B60">
        <v>2016</v>
      </c>
      <c r="C60" s="14">
        <v>43054.606365740743</v>
      </c>
      <c r="D60" t="s">
        <v>1490</v>
      </c>
    </row>
    <row r="61" spans="1:4">
      <c r="A61" t="s">
        <v>147</v>
      </c>
      <c r="B61">
        <v>2013</v>
      </c>
      <c r="C61" s="14">
        <v>43054.606365740743</v>
      </c>
      <c r="D61" t="s">
        <v>1488</v>
      </c>
    </row>
    <row r="62" spans="1:4">
      <c r="A62" t="s">
        <v>147</v>
      </c>
      <c r="B62">
        <v>2013</v>
      </c>
      <c r="C62" s="14">
        <v>43054.606365740743</v>
      </c>
      <c r="D62" t="s">
        <v>1489</v>
      </c>
    </row>
    <row r="63" spans="1:4">
      <c r="A63" t="s">
        <v>147</v>
      </c>
      <c r="B63">
        <v>2014</v>
      </c>
      <c r="C63" s="14">
        <v>43054.606365740743</v>
      </c>
      <c r="D63" t="s">
        <v>1489</v>
      </c>
    </row>
    <row r="64" spans="1:4">
      <c r="A64" t="s">
        <v>147</v>
      </c>
      <c r="B64">
        <v>2014</v>
      </c>
      <c r="C64" s="14">
        <v>43054.606365740743</v>
      </c>
      <c r="D64" t="s">
        <v>1490</v>
      </c>
    </row>
    <row r="65" spans="1:4">
      <c r="A65" t="s">
        <v>147</v>
      </c>
      <c r="B65">
        <v>2013</v>
      </c>
      <c r="C65" s="14">
        <v>43054.606365740743</v>
      </c>
      <c r="D65" t="s">
        <v>1490</v>
      </c>
    </row>
    <row r="66" spans="1:4">
      <c r="A66" t="s">
        <v>147</v>
      </c>
      <c r="B66">
        <v>2014</v>
      </c>
      <c r="C66" s="14">
        <v>43054.606365740743</v>
      </c>
      <c r="D66" t="s">
        <v>1488</v>
      </c>
    </row>
    <row r="67" spans="1:4">
      <c r="A67" t="s">
        <v>147</v>
      </c>
      <c r="B67">
        <v>2014</v>
      </c>
      <c r="C67" s="14">
        <v>43054.606365740743</v>
      </c>
      <c r="D67" t="s">
        <v>1491</v>
      </c>
    </row>
    <row r="68" spans="1:4">
      <c r="A68" t="s">
        <v>155</v>
      </c>
      <c r="B68">
        <v>2014</v>
      </c>
      <c r="C68" s="14">
        <v>43054.606365740743</v>
      </c>
      <c r="D68" t="s">
        <v>1491</v>
      </c>
    </row>
    <row r="69" spans="1:4">
      <c r="A69" t="s">
        <v>155</v>
      </c>
      <c r="B69">
        <v>2016</v>
      </c>
      <c r="C69" s="14">
        <v>43054.606365740743</v>
      </c>
      <c r="D69" t="s">
        <v>1491</v>
      </c>
    </row>
    <row r="70" spans="1:4">
      <c r="A70" t="s">
        <v>155</v>
      </c>
      <c r="B70">
        <v>2016</v>
      </c>
      <c r="C70" s="14">
        <v>43054.606365740743</v>
      </c>
      <c r="D70" t="s">
        <v>1488</v>
      </c>
    </row>
    <row r="71" spans="1:4">
      <c r="A71" t="s">
        <v>155</v>
      </c>
      <c r="B71">
        <v>2016</v>
      </c>
      <c r="C71" s="14">
        <v>43054.606365740743</v>
      </c>
      <c r="D71" t="s">
        <v>1490</v>
      </c>
    </row>
    <row r="72" spans="1:4">
      <c r="A72" t="s">
        <v>155</v>
      </c>
      <c r="B72">
        <v>2015</v>
      </c>
      <c r="C72" s="14">
        <v>43054.606365740743</v>
      </c>
      <c r="D72" t="s">
        <v>1489</v>
      </c>
    </row>
    <row r="73" spans="1:4">
      <c r="A73" t="s">
        <v>155</v>
      </c>
      <c r="B73">
        <v>2015</v>
      </c>
      <c r="C73" s="14">
        <v>43054.606365740743</v>
      </c>
      <c r="D73" t="s">
        <v>1491</v>
      </c>
    </row>
    <row r="74" spans="1:4">
      <c r="A74" t="s">
        <v>155</v>
      </c>
      <c r="B74">
        <v>2015</v>
      </c>
      <c r="C74" s="14">
        <v>43054.606365740743</v>
      </c>
      <c r="D74" t="s">
        <v>1488</v>
      </c>
    </row>
    <row r="75" spans="1:4">
      <c r="A75" t="s">
        <v>155</v>
      </c>
      <c r="B75">
        <v>2016</v>
      </c>
      <c r="C75" s="14">
        <v>43054.606365740743</v>
      </c>
      <c r="D75" t="s">
        <v>1489</v>
      </c>
    </row>
    <row r="76" spans="1:4">
      <c r="A76" t="s">
        <v>155</v>
      </c>
      <c r="B76">
        <v>2013</v>
      </c>
      <c r="C76" s="14">
        <v>43054.606365740743</v>
      </c>
      <c r="D76" t="s">
        <v>1490</v>
      </c>
    </row>
    <row r="77" spans="1:4">
      <c r="A77" t="s">
        <v>155</v>
      </c>
      <c r="B77">
        <v>2014</v>
      </c>
      <c r="C77" s="14">
        <v>43054.606365740743</v>
      </c>
      <c r="D77" t="s">
        <v>1488</v>
      </c>
    </row>
    <row r="78" spans="1:4">
      <c r="A78" t="s">
        <v>155</v>
      </c>
      <c r="B78">
        <v>2014</v>
      </c>
      <c r="C78" s="14">
        <v>43054.606365740743</v>
      </c>
      <c r="D78" t="s">
        <v>1490</v>
      </c>
    </row>
    <row r="79" spans="1:4">
      <c r="A79" t="s">
        <v>155</v>
      </c>
      <c r="B79">
        <v>2013</v>
      </c>
      <c r="C79" s="14">
        <v>43054.606365740743</v>
      </c>
      <c r="D79" t="s">
        <v>1489</v>
      </c>
    </row>
    <row r="80" spans="1:4">
      <c r="A80" t="s">
        <v>155</v>
      </c>
      <c r="B80">
        <v>2013</v>
      </c>
      <c r="C80" s="14">
        <v>43054.606365740743</v>
      </c>
      <c r="D80" t="s">
        <v>1491</v>
      </c>
    </row>
    <row r="81" spans="1:6">
      <c r="A81" t="s">
        <v>155</v>
      </c>
      <c r="B81">
        <v>2013</v>
      </c>
      <c r="C81" s="14">
        <v>43054.606365740743</v>
      </c>
      <c r="D81" t="s">
        <v>1488</v>
      </c>
    </row>
    <row r="82" spans="1:6">
      <c r="A82" t="s">
        <v>155</v>
      </c>
      <c r="B82">
        <v>2014</v>
      </c>
      <c r="C82" s="14">
        <v>43054.606365740743</v>
      </c>
      <c r="D82" t="s">
        <v>1489</v>
      </c>
    </row>
    <row r="83" spans="1:6">
      <c r="A83" t="s">
        <v>155</v>
      </c>
      <c r="B83">
        <v>2015</v>
      </c>
      <c r="C83" s="14">
        <v>43054.606365740743</v>
      </c>
      <c r="D83" t="s">
        <v>1490</v>
      </c>
    </row>
    <row r="84" spans="1:6">
      <c r="A84" t="s">
        <v>162</v>
      </c>
      <c r="B84">
        <v>2016</v>
      </c>
      <c r="C84" s="14">
        <v>43054.606365740743</v>
      </c>
      <c r="D84" t="s">
        <v>1489</v>
      </c>
      <c r="E84" t="s">
        <v>1483</v>
      </c>
      <c r="F84" t="s">
        <v>5685</v>
      </c>
    </row>
    <row r="85" spans="1:6">
      <c r="A85" t="s">
        <v>162</v>
      </c>
      <c r="B85">
        <v>2015</v>
      </c>
      <c r="C85" s="14">
        <v>43054.606365740743</v>
      </c>
      <c r="D85" t="s">
        <v>1488</v>
      </c>
      <c r="E85" t="s">
        <v>1484</v>
      </c>
      <c r="F85" t="s">
        <v>5686</v>
      </c>
    </row>
    <row r="86" spans="1:6">
      <c r="A86" t="s">
        <v>162</v>
      </c>
      <c r="B86">
        <v>2015</v>
      </c>
      <c r="C86" s="14">
        <v>43054.606365740743</v>
      </c>
      <c r="D86" t="s">
        <v>1491</v>
      </c>
      <c r="E86" t="s">
        <v>1484</v>
      </c>
      <c r="F86" t="s">
        <v>5686</v>
      </c>
    </row>
    <row r="87" spans="1:6">
      <c r="A87" t="s">
        <v>162</v>
      </c>
      <c r="B87">
        <v>2015</v>
      </c>
      <c r="C87" s="14">
        <v>43054.606365740743</v>
      </c>
      <c r="D87" t="s">
        <v>1489</v>
      </c>
      <c r="F87" t="s">
        <v>5687</v>
      </c>
    </row>
    <row r="88" spans="1:6">
      <c r="A88" t="s">
        <v>162</v>
      </c>
      <c r="B88">
        <v>2016</v>
      </c>
      <c r="C88" s="14">
        <v>43054.606365740743</v>
      </c>
      <c r="D88" t="s">
        <v>1490</v>
      </c>
      <c r="E88" t="s">
        <v>1484</v>
      </c>
      <c r="F88" t="s">
        <v>5697</v>
      </c>
    </row>
    <row r="89" spans="1:6">
      <c r="A89" t="s">
        <v>162</v>
      </c>
      <c r="B89">
        <v>2016</v>
      </c>
      <c r="C89" s="14">
        <v>43054.606365740743</v>
      </c>
      <c r="D89" t="s">
        <v>1491</v>
      </c>
      <c r="E89" t="s">
        <v>1484</v>
      </c>
      <c r="F89" t="s">
        <v>5697</v>
      </c>
    </row>
    <row r="90" spans="1:6">
      <c r="A90" t="s">
        <v>162</v>
      </c>
      <c r="B90">
        <v>2014</v>
      </c>
      <c r="C90" s="14">
        <v>43054.606365740743</v>
      </c>
      <c r="D90" t="s">
        <v>1491</v>
      </c>
      <c r="E90" t="s">
        <v>1484</v>
      </c>
      <c r="F90" t="s">
        <v>1497</v>
      </c>
    </row>
    <row r="91" spans="1:6">
      <c r="A91" t="s">
        <v>162</v>
      </c>
      <c r="B91">
        <v>2016</v>
      </c>
      <c r="C91" s="14">
        <v>43054.606365740743</v>
      </c>
      <c r="D91" t="s">
        <v>1488</v>
      </c>
      <c r="E91" t="s">
        <v>1484</v>
      </c>
      <c r="F91" t="s">
        <v>5697</v>
      </c>
    </row>
    <row r="92" spans="1:6">
      <c r="A92" t="s">
        <v>162</v>
      </c>
      <c r="B92">
        <v>2014</v>
      </c>
      <c r="C92" s="14">
        <v>43054.606365740743</v>
      </c>
      <c r="D92" t="s">
        <v>1488</v>
      </c>
      <c r="E92" t="s">
        <v>1484</v>
      </c>
      <c r="F92" t="s">
        <v>1497</v>
      </c>
    </row>
    <row r="93" spans="1:6">
      <c r="A93" t="s">
        <v>162</v>
      </c>
      <c r="B93">
        <v>2014</v>
      </c>
      <c r="C93" s="14">
        <v>43054.606365740743</v>
      </c>
      <c r="D93" t="s">
        <v>1490</v>
      </c>
      <c r="E93" t="s">
        <v>1484</v>
      </c>
      <c r="F93" t="s">
        <v>1497</v>
      </c>
    </row>
    <row r="94" spans="1:6">
      <c r="A94" t="s">
        <v>162</v>
      </c>
      <c r="B94">
        <v>2013</v>
      </c>
      <c r="C94" s="14">
        <v>43054.606365740743</v>
      </c>
      <c r="D94" t="s">
        <v>1489</v>
      </c>
      <c r="F94" t="s">
        <v>561</v>
      </c>
    </row>
    <row r="95" spans="1:6">
      <c r="A95" t="s">
        <v>162</v>
      </c>
      <c r="B95">
        <v>2013</v>
      </c>
      <c r="C95" s="14">
        <v>43054.606365740743</v>
      </c>
      <c r="D95" t="s">
        <v>1491</v>
      </c>
      <c r="E95" t="s">
        <v>1484</v>
      </c>
      <c r="F95" t="s">
        <v>1497</v>
      </c>
    </row>
    <row r="96" spans="1:6">
      <c r="A96" t="s">
        <v>162</v>
      </c>
      <c r="B96">
        <v>2013</v>
      </c>
      <c r="C96" s="14">
        <v>43054.606365740743</v>
      </c>
      <c r="D96" t="s">
        <v>1488</v>
      </c>
      <c r="E96" t="s">
        <v>1484</v>
      </c>
      <c r="F96" t="s">
        <v>1497</v>
      </c>
    </row>
    <row r="97" spans="1:6">
      <c r="A97" t="s">
        <v>162</v>
      </c>
      <c r="B97">
        <v>2013</v>
      </c>
      <c r="C97" s="14">
        <v>43054.606365740743</v>
      </c>
      <c r="D97" t="s">
        <v>1490</v>
      </c>
      <c r="E97" t="s">
        <v>1484</v>
      </c>
      <c r="F97" t="s">
        <v>1497</v>
      </c>
    </row>
    <row r="98" spans="1:6">
      <c r="A98" t="s">
        <v>162</v>
      </c>
      <c r="B98">
        <v>2014</v>
      </c>
      <c r="C98" s="14">
        <v>43054.606365740743</v>
      </c>
      <c r="D98" t="s">
        <v>1489</v>
      </c>
      <c r="E98" t="s">
        <v>1492</v>
      </c>
      <c r="F98" t="s">
        <v>561</v>
      </c>
    </row>
    <row r="99" spans="1:6">
      <c r="A99" t="s">
        <v>162</v>
      </c>
      <c r="B99">
        <v>2015</v>
      </c>
      <c r="C99" s="14">
        <v>43054.606365740743</v>
      </c>
      <c r="D99" t="s">
        <v>1490</v>
      </c>
      <c r="E99" t="s">
        <v>1484</v>
      </c>
      <c r="F99" t="s">
        <v>5686</v>
      </c>
    </row>
    <row r="100" spans="1:6">
      <c r="A100" t="s">
        <v>172</v>
      </c>
      <c r="B100">
        <v>2016</v>
      </c>
      <c r="C100" s="14">
        <v>43054.606365740743</v>
      </c>
      <c r="D100" t="s">
        <v>1489</v>
      </c>
      <c r="F100" t="s">
        <v>5698</v>
      </c>
    </row>
    <row r="101" spans="1:6">
      <c r="A101" t="s">
        <v>172</v>
      </c>
      <c r="B101">
        <v>2015</v>
      </c>
      <c r="C101" s="14">
        <v>43054.606365740743</v>
      </c>
      <c r="D101" t="s">
        <v>1488</v>
      </c>
      <c r="F101" t="s">
        <v>5698</v>
      </c>
    </row>
    <row r="102" spans="1:6">
      <c r="A102" t="s">
        <v>172</v>
      </c>
      <c r="B102">
        <v>2015</v>
      </c>
      <c r="C102" s="14">
        <v>43054.606365740743</v>
      </c>
      <c r="D102" t="s">
        <v>1491</v>
      </c>
      <c r="F102" t="s">
        <v>5698</v>
      </c>
    </row>
    <row r="103" spans="1:6">
      <c r="A103" t="s">
        <v>172</v>
      </c>
      <c r="B103">
        <v>2015</v>
      </c>
      <c r="C103" s="14">
        <v>43054.606365740743</v>
      </c>
      <c r="D103" t="s">
        <v>1489</v>
      </c>
      <c r="F103" t="s">
        <v>5698</v>
      </c>
    </row>
    <row r="104" spans="1:6">
      <c r="A104" t="s">
        <v>172</v>
      </c>
      <c r="B104">
        <v>2016</v>
      </c>
      <c r="C104" s="14">
        <v>43054.606365740743</v>
      </c>
      <c r="D104" t="s">
        <v>1490</v>
      </c>
      <c r="F104" t="s">
        <v>5698</v>
      </c>
    </row>
    <row r="105" spans="1:6">
      <c r="A105" t="s">
        <v>172</v>
      </c>
      <c r="B105">
        <v>2016</v>
      </c>
      <c r="C105" s="14">
        <v>43054.606365740743</v>
      </c>
      <c r="D105" t="s">
        <v>1491</v>
      </c>
      <c r="F105" t="s">
        <v>5698</v>
      </c>
    </row>
    <row r="106" spans="1:6">
      <c r="A106" t="s">
        <v>172</v>
      </c>
      <c r="B106">
        <v>2014</v>
      </c>
      <c r="C106" s="14">
        <v>43054.606365740743</v>
      </c>
      <c r="D106" t="s">
        <v>1491</v>
      </c>
    </row>
    <row r="107" spans="1:6">
      <c r="A107" t="s">
        <v>172</v>
      </c>
      <c r="B107">
        <v>2016</v>
      </c>
      <c r="C107" s="14">
        <v>43054.606365740743</v>
      </c>
      <c r="D107" t="s">
        <v>1488</v>
      </c>
      <c r="F107" t="s">
        <v>5698</v>
      </c>
    </row>
    <row r="108" spans="1:6">
      <c r="A108" t="s">
        <v>172</v>
      </c>
      <c r="B108">
        <v>2014</v>
      </c>
      <c r="C108" s="14">
        <v>43054.606365740743</v>
      </c>
      <c r="D108" t="s">
        <v>1489</v>
      </c>
    </row>
    <row r="109" spans="1:6">
      <c r="A109" t="s">
        <v>172</v>
      </c>
      <c r="B109">
        <v>2014</v>
      </c>
      <c r="C109" s="14">
        <v>43054.606365740743</v>
      </c>
      <c r="D109" t="s">
        <v>1488</v>
      </c>
      <c r="E109" t="s">
        <v>1483</v>
      </c>
      <c r="F109" t="s">
        <v>1500</v>
      </c>
    </row>
    <row r="110" spans="1:6">
      <c r="A110" t="s">
        <v>172</v>
      </c>
      <c r="B110">
        <v>2014</v>
      </c>
      <c r="C110" s="14">
        <v>43054.606365740743</v>
      </c>
      <c r="D110" t="s">
        <v>1490</v>
      </c>
    </row>
    <row r="111" spans="1:6">
      <c r="A111" t="s">
        <v>172</v>
      </c>
      <c r="B111">
        <v>2013</v>
      </c>
      <c r="C111" s="14">
        <v>43054.606365740743</v>
      </c>
      <c r="D111" t="s">
        <v>1489</v>
      </c>
    </row>
    <row r="112" spans="1:6">
      <c r="A112" t="s">
        <v>172</v>
      </c>
      <c r="B112">
        <v>2013</v>
      </c>
      <c r="C112" s="14">
        <v>43054.606365740743</v>
      </c>
      <c r="D112" t="s">
        <v>1491</v>
      </c>
    </row>
    <row r="113" spans="1:6">
      <c r="A113" t="s">
        <v>172</v>
      </c>
      <c r="B113">
        <v>2013</v>
      </c>
      <c r="C113" s="14">
        <v>43054.606365740743</v>
      </c>
      <c r="D113" t="s">
        <v>1488</v>
      </c>
      <c r="F113" t="s">
        <v>1499</v>
      </c>
    </row>
    <row r="114" spans="1:6">
      <c r="A114" t="s">
        <v>172</v>
      </c>
      <c r="B114">
        <v>2013</v>
      </c>
      <c r="C114" s="14">
        <v>43054.606365740743</v>
      </c>
      <c r="D114" t="s">
        <v>1490</v>
      </c>
    </row>
    <row r="115" spans="1:6">
      <c r="A115" t="s">
        <v>172</v>
      </c>
      <c r="B115">
        <v>2015</v>
      </c>
      <c r="C115" s="14">
        <v>43054.606365740743</v>
      </c>
      <c r="D115" t="s">
        <v>1490</v>
      </c>
      <c r="F115" t="s">
        <v>5698</v>
      </c>
    </row>
    <row r="116" spans="1:6">
      <c r="A116" t="s">
        <v>180</v>
      </c>
      <c r="B116">
        <v>2015</v>
      </c>
      <c r="C116" s="14">
        <v>43054.606365740743</v>
      </c>
      <c r="D116" t="s">
        <v>1490</v>
      </c>
    </row>
    <row r="117" spans="1:6">
      <c r="A117" t="s">
        <v>180</v>
      </c>
      <c r="B117">
        <v>2015</v>
      </c>
      <c r="C117" s="14">
        <v>43054.606365740743</v>
      </c>
      <c r="D117" t="s">
        <v>1489</v>
      </c>
    </row>
    <row r="118" spans="1:6">
      <c r="A118" t="s">
        <v>180</v>
      </c>
      <c r="B118">
        <v>2016</v>
      </c>
      <c r="C118" s="14">
        <v>43054.606365740743</v>
      </c>
      <c r="D118" t="s">
        <v>1489</v>
      </c>
    </row>
    <row r="119" spans="1:6">
      <c r="A119" t="s">
        <v>180</v>
      </c>
      <c r="B119">
        <v>2016</v>
      </c>
      <c r="C119" s="14">
        <v>43054.606365740743</v>
      </c>
      <c r="D119" t="s">
        <v>1491</v>
      </c>
    </row>
    <row r="120" spans="1:6">
      <c r="A120" t="s">
        <v>180</v>
      </c>
      <c r="B120">
        <v>2016</v>
      </c>
      <c r="C120" s="14">
        <v>43054.606365740743</v>
      </c>
      <c r="D120" t="s">
        <v>1490</v>
      </c>
    </row>
    <row r="121" spans="1:6">
      <c r="A121" t="s">
        <v>180</v>
      </c>
      <c r="B121">
        <v>2015</v>
      </c>
      <c r="C121" s="14">
        <v>43054.606365740743</v>
      </c>
      <c r="D121" t="s">
        <v>1491</v>
      </c>
    </row>
    <row r="122" spans="1:6">
      <c r="A122" t="s">
        <v>180</v>
      </c>
      <c r="B122">
        <v>2015</v>
      </c>
      <c r="C122" s="14">
        <v>43054.606365740743</v>
      </c>
      <c r="D122" t="s">
        <v>1488</v>
      </c>
    </row>
    <row r="123" spans="1:6">
      <c r="A123" t="s">
        <v>180</v>
      </c>
      <c r="B123">
        <v>2013</v>
      </c>
      <c r="C123" s="14">
        <v>43054.606365740743</v>
      </c>
      <c r="D123" t="s">
        <v>1491</v>
      </c>
    </row>
    <row r="124" spans="1:6">
      <c r="A124" t="s">
        <v>180</v>
      </c>
      <c r="B124">
        <v>2016</v>
      </c>
      <c r="C124" s="14">
        <v>43054.606365740743</v>
      </c>
      <c r="D124" t="s">
        <v>1488</v>
      </c>
    </row>
    <row r="125" spans="1:6">
      <c r="A125" t="s">
        <v>180</v>
      </c>
      <c r="B125">
        <v>2013</v>
      </c>
      <c r="C125" s="14">
        <v>43054.606365740743</v>
      </c>
      <c r="D125" t="s">
        <v>1488</v>
      </c>
    </row>
    <row r="126" spans="1:6">
      <c r="A126" t="s">
        <v>180</v>
      </c>
      <c r="B126">
        <v>2014</v>
      </c>
      <c r="C126" s="14">
        <v>43054.606365740743</v>
      </c>
      <c r="D126" t="s">
        <v>1489</v>
      </c>
    </row>
    <row r="127" spans="1:6">
      <c r="A127" t="s">
        <v>180</v>
      </c>
      <c r="B127">
        <v>2013</v>
      </c>
      <c r="C127" s="14">
        <v>43054.606365740743</v>
      </c>
      <c r="D127" t="s">
        <v>1489</v>
      </c>
    </row>
    <row r="128" spans="1:6">
      <c r="A128" t="s">
        <v>180</v>
      </c>
      <c r="B128">
        <v>2013</v>
      </c>
      <c r="C128" s="14">
        <v>43054.606365740743</v>
      </c>
      <c r="D128" t="s">
        <v>1490</v>
      </c>
    </row>
    <row r="129" spans="1:6">
      <c r="A129" t="s">
        <v>180</v>
      </c>
      <c r="B129">
        <v>2014</v>
      </c>
      <c r="C129" s="14">
        <v>43054.606365740743</v>
      </c>
      <c r="D129" t="s">
        <v>1490</v>
      </c>
    </row>
    <row r="130" spans="1:6">
      <c r="A130" t="s">
        <v>180</v>
      </c>
      <c r="B130">
        <v>2014</v>
      </c>
      <c r="C130" s="14">
        <v>43054.606365740743</v>
      </c>
      <c r="D130" t="s">
        <v>1488</v>
      </c>
    </row>
    <row r="131" spans="1:6">
      <c r="A131" t="s">
        <v>180</v>
      </c>
      <c r="B131">
        <v>2014</v>
      </c>
      <c r="C131" s="14">
        <v>43054.606365740743</v>
      </c>
      <c r="D131" t="s">
        <v>1491</v>
      </c>
    </row>
    <row r="132" spans="1:6">
      <c r="A132" t="s">
        <v>192</v>
      </c>
      <c r="B132">
        <v>2014</v>
      </c>
      <c r="C132" s="14">
        <v>43054.606365740743</v>
      </c>
      <c r="D132" t="s">
        <v>1491</v>
      </c>
      <c r="F132" t="s">
        <v>1501</v>
      </c>
    </row>
    <row r="133" spans="1:6">
      <c r="A133" t="s">
        <v>192</v>
      </c>
      <c r="B133">
        <v>2016</v>
      </c>
      <c r="C133" s="14">
        <v>43054.606365740743</v>
      </c>
      <c r="D133" t="s">
        <v>1491</v>
      </c>
      <c r="F133" t="s">
        <v>1501</v>
      </c>
    </row>
    <row r="134" spans="1:6">
      <c r="A134" t="s">
        <v>192</v>
      </c>
      <c r="B134">
        <v>2016</v>
      </c>
      <c r="C134" s="14">
        <v>43054.606365740743</v>
      </c>
      <c r="D134" t="s">
        <v>1488</v>
      </c>
      <c r="F134" t="s">
        <v>1501</v>
      </c>
    </row>
    <row r="135" spans="1:6">
      <c r="A135" t="s">
        <v>192</v>
      </c>
      <c r="B135">
        <v>2016</v>
      </c>
      <c r="C135" s="14">
        <v>43054.606365740743</v>
      </c>
      <c r="D135" t="s">
        <v>1490</v>
      </c>
      <c r="F135" t="s">
        <v>1501</v>
      </c>
    </row>
    <row r="136" spans="1:6">
      <c r="A136" t="s">
        <v>192</v>
      </c>
      <c r="B136">
        <v>2015</v>
      </c>
      <c r="C136" s="14">
        <v>43054.606365740743</v>
      </c>
      <c r="D136" t="s">
        <v>1489</v>
      </c>
      <c r="F136" t="s">
        <v>1501</v>
      </c>
    </row>
    <row r="137" spans="1:6">
      <c r="A137" t="s">
        <v>192</v>
      </c>
      <c r="B137">
        <v>2015</v>
      </c>
      <c r="C137" s="14">
        <v>43054.606365740743</v>
      </c>
      <c r="D137" t="s">
        <v>1491</v>
      </c>
      <c r="F137" t="s">
        <v>1501</v>
      </c>
    </row>
    <row r="138" spans="1:6">
      <c r="A138" t="s">
        <v>192</v>
      </c>
      <c r="B138">
        <v>2015</v>
      </c>
      <c r="C138" s="14">
        <v>43054.606365740743</v>
      </c>
      <c r="D138" t="s">
        <v>1488</v>
      </c>
      <c r="F138" t="s">
        <v>1501</v>
      </c>
    </row>
    <row r="139" spans="1:6">
      <c r="A139" t="s">
        <v>192</v>
      </c>
      <c r="B139">
        <v>2016</v>
      </c>
      <c r="C139" s="14">
        <v>43054.606365740743</v>
      </c>
      <c r="D139" t="s">
        <v>1489</v>
      </c>
      <c r="F139" t="s">
        <v>1501</v>
      </c>
    </row>
    <row r="140" spans="1:6">
      <c r="A140" t="s">
        <v>192</v>
      </c>
      <c r="B140">
        <v>2013</v>
      </c>
      <c r="C140" s="14">
        <v>43054.606365740743</v>
      </c>
      <c r="D140" t="s">
        <v>1490</v>
      </c>
      <c r="F140" t="s">
        <v>1501</v>
      </c>
    </row>
    <row r="141" spans="1:6">
      <c r="A141" t="s">
        <v>192</v>
      </c>
      <c r="B141">
        <v>2014</v>
      </c>
      <c r="C141" s="14">
        <v>43054.606365740743</v>
      </c>
      <c r="D141" t="s">
        <v>1488</v>
      </c>
      <c r="F141" t="s">
        <v>1501</v>
      </c>
    </row>
    <row r="142" spans="1:6">
      <c r="A142" t="s">
        <v>192</v>
      </c>
      <c r="B142">
        <v>2014</v>
      </c>
      <c r="C142" s="14">
        <v>43054.606365740743</v>
      </c>
      <c r="D142" t="s">
        <v>1490</v>
      </c>
      <c r="F142" t="s">
        <v>1501</v>
      </c>
    </row>
    <row r="143" spans="1:6">
      <c r="A143" t="s">
        <v>192</v>
      </c>
      <c r="B143">
        <v>2013</v>
      </c>
      <c r="C143" s="14">
        <v>43054.606365740743</v>
      </c>
      <c r="D143" t="s">
        <v>1489</v>
      </c>
      <c r="F143" t="s">
        <v>1501</v>
      </c>
    </row>
    <row r="144" spans="1:6">
      <c r="A144" t="s">
        <v>192</v>
      </c>
      <c r="B144">
        <v>2013</v>
      </c>
      <c r="C144" s="14">
        <v>43054.606365740743</v>
      </c>
      <c r="D144" t="s">
        <v>1491</v>
      </c>
      <c r="F144" t="s">
        <v>1501</v>
      </c>
    </row>
    <row r="145" spans="1:6">
      <c r="A145" t="s">
        <v>192</v>
      </c>
      <c r="B145">
        <v>2013</v>
      </c>
      <c r="C145" s="14">
        <v>43054.606365740743</v>
      </c>
      <c r="D145" t="s">
        <v>1488</v>
      </c>
      <c r="F145" t="s">
        <v>1501</v>
      </c>
    </row>
    <row r="146" spans="1:6">
      <c r="A146" t="s">
        <v>192</v>
      </c>
      <c r="B146">
        <v>2014</v>
      </c>
      <c r="C146" s="14">
        <v>43054.606365740743</v>
      </c>
      <c r="D146" t="s">
        <v>1489</v>
      </c>
      <c r="F146" t="s">
        <v>1501</v>
      </c>
    </row>
    <row r="147" spans="1:6">
      <c r="A147" t="s">
        <v>192</v>
      </c>
      <c r="B147">
        <v>2015</v>
      </c>
      <c r="C147" s="14">
        <v>43054.606365740743</v>
      </c>
      <c r="D147" t="s">
        <v>1490</v>
      </c>
      <c r="F147" t="s">
        <v>1501</v>
      </c>
    </row>
    <row r="148" spans="1:6">
      <c r="A148" t="s">
        <v>199</v>
      </c>
      <c r="B148">
        <v>2015</v>
      </c>
      <c r="C148" s="14">
        <v>43054.606365740743</v>
      </c>
      <c r="D148" t="s">
        <v>1488</v>
      </c>
    </row>
    <row r="149" spans="1:6">
      <c r="A149" t="s">
        <v>199</v>
      </c>
      <c r="B149">
        <v>2015</v>
      </c>
      <c r="C149" s="14">
        <v>43054.606365740743</v>
      </c>
      <c r="D149" t="s">
        <v>1491</v>
      </c>
    </row>
    <row r="150" spans="1:6">
      <c r="A150" t="s">
        <v>199</v>
      </c>
      <c r="B150">
        <v>2015</v>
      </c>
      <c r="C150" s="14">
        <v>43054.606365740743</v>
      </c>
      <c r="D150" t="s">
        <v>1489</v>
      </c>
    </row>
    <row r="151" spans="1:6">
      <c r="A151" t="s">
        <v>199</v>
      </c>
      <c r="B151">
        <v>2016</v>
      </c>
      <c r="C151" s="14">
        <v>43054.606365740743</v>
      </c>
      <c r="D151" t="s">
        <v>1490</v>
      </c>
    </row>
    <row r="152" spans="1:6">
      <c r="A152" t="s">
        <v>199</v>
      </c>
      <c r="B152">
        <v>2016</v>
      </c>
      <c r="C152" s="14">
        <v>43054.606365740743</v>
      </c>
      <c r="D152" t="s">
        <v>1488</v>
      </c>
    </row>
    <row r="153" spans="1:6">
      <c r="A153" t="s">
        <v>199</v>
      </c>
      <c r="B153">
        <v>2016</v>
      </c>
      <c r="C153" s="14">
        <v>43054.606365740743</v>
      </c>
      <c r="D153" t="s">
        <v>1489</v>
      </c>
    </row>
    <row r="154" spans="1:6">
      <c r="A154" t="s">
        <v>199</v>
      </c>
      <c r="B154">
        <v>2014</v>
      </c>
      <c r="C154" s="14">
        <v>43054.606365740743</v>
      </c>
      <c r="D154" t="s">
        <v>1491</v>
      </c>
    </row>
    <row r="155" spans="1:6">
      <c r="A155" t="s">
        <v>199</v>
      </c>
      <c r="B155">
        <v>2016</v>
      </c>
      <c r="C155" s="14">
        <v>43054.606365740743</v>
      </c>
      <c r="D155" t="s">
        <v>1491</v>
      </c>
    </row>
    <row r="156" spans="1:6">
      <c r="A156" t="s">
        <v>199</v>
      </c>
      <c r="B156">
        <v>2013</v>
      </c>
      <c r="C156" s="14">
        <v>43054.606365740743</v>
      </c>
      <c r="D156" t="s">
        <v>1490</v>
      </c>
    </row>
    <row r="157" spans="1:6">
      <c r="A157" t="s">
        <v>199</v>
      </c>
      <c r="B157">
        <v>2014</v>
      </c>
      <c r="C157" s="14">
        <v>43054.606365740743</v>
      </c>
      <c r="D157" t="s">
        <v>1488</v>
      </c>
    </row>
    <row r="158" spans="1:6">
      <c r="A158" t="s">
        <v>199</v>
      </c>
      <c r="B158">
        <v>2014</v>
      </c>
      <c r="C158" s="14">
        <v>43054.606365740743</v>
      </c>
      <c r="D158" t="s">
        <v>1490</v>
      </c>
    </row>
    <row r="159" spans="1:6">
      <c r="A159" t="s">
        <v>199</v>
      </c>
      <c r="B159">
        <v>2013</v>
      </c>
      <c r="C159" s="14">
        <v>43054.606365740743</v>
      </c>
      <c r="D159" t="s">
        <v>1489</v>
      </c>
    </row>
    <row r="160" spans="1:6">
      <c r="A160" t="s">
        <v>199</v>
      </c>
      <c r="B160">
        <v>2013</v>
      </c>
      <c r="C160" s="14">
        <v>43054.606365740743</v>
      </c>
      <c r="D160" t="s">
        <v>1491</v>
      </c>
    </row>
    <row r="161" spans="1:5">
      <c r="A161" t="s">
        <v>199</v>
      </c>
      <c r="B161">
        <v>2013</v>
      </c>
      <c r="C161" s="14">
        <v>43054.606365740743</v>
      </c>
      <c r="D161" t="s">
        <v>1488</v>
      </c>
    </row>
    <row r="162" spans="1:5">
      <c r="A162" t="s">
        <v>199</v>
      </c>
      <c r="B162">
        <v>2015</v>
      </c>
      <c r="C162" s="14">
        <v>43054.606365740743</v>
      </c>
      <c r="D162" t="s">
        <v>1490</v>
      </c>
    </row>
    <row r="163" spans="1:5">
      <c r="A163" t="s">
        <v>199</v>
      </c>
      <c r="B163">
        <v>2014</v>
      </c>
      <c r="C163" s="14">
        <v>43054.606365740743</v>
      </c>
      <c r="D163" t="s">
        <v>1489</v>
      </c>
    </row>
    <row r="164" spans="1:5">
      <c r="A164" t="s">
        <v>205</v>
      </c>
      <c r="B164">
        <v>2015</v>
      </c>
      <c r="C164" s="14">
        <v>43054.606365740743</v>
      </c>
      <c r="D164" t="s">
        <v>1490</v>
      </c>
    </row>
    <row r="165" spans="1:5">
      <c r="A165" t="s">
        <v>205</v>
      </c>
      <c r="B165">
        <v>2015</v>
      </c>
      <c r="C165" s="14">
        <v>43054.606365740743</v>
      </c>
      <c r="D165" t="s">
        <v>1491</v>
      </c>
    </row>
    <row r="166" spans="1:5">
      <c r="A166" t="s">
        <v>205</v>
      </c>
      <c r="B166">
        <v>2015</v>
      </c>
      <c r="C166" s="14">
        <v>43054.606365740743</v>
      </c>
      <c r="D166" t="s">
        <v>1489</v>
      </c>
    </row>
    <row r="167" spans="1:5">
      <c r="A167" t="s">
        <v>205</v>
      </c>
      <c r="B167">
        <v>2016</v>
      </c>
      <c r="C167" s="14">
        <v>43054.606365740743</v>
      </c>
      <c r="D167" t="s">
        <v>1490</v>
      </c>
    </row>
    <row r="168" spans="1:5">
      <c r="A168" t="s">
        <v>205</v>
      </c>
      <c r="B168">
        <v>2016</v>
      </c>
      <c r="C168" s="14">
        <v>43054.606365740743</v>
      </c>
      <c r="D168" t="s">
        <v>1491</v>
      </c>
    </row>
    <row r="169" spans="1:5">
      <c r="A169" t="s">
        <v>205</v>
      </c>
      <c r="B169">
        <v>2014</v>
      </c>
      <c r="C169" s="14">
        <v>43054.606365740743</v>
      </c>
      <c r="D169" t="s">
        <v>1489</v>
      </c>
    </row>
    <row r="170" spans="1:5">
      <c r="A170" t="s">
        <v>205</v>
      </c>
      <c r="B170">
        <v>2016</v>
      </c>
      <c r="C170" s="14">
        <v>43054.606365740743</v>
      </c>
      <c r="D170" t="s">
        <v>1489</v>
      </c>
    </row>
    <row r="171" spans="1:5">
      <c r="A171" t="s">
        <v>205</v>
      </c>
      <c r="B171">
        <v>2016</v>
      </c>
      <c r="C171" s="14">
        <v>43054.606365740743</v>
      </c>
      <c r="D171" t="s">
        <v>1488</v>
      </c>
    </row>
    <row r="172" spans="1:5">
      <c r="A172" t="s">
        <v>205</v>
      </c>
      <c r="B172">
        <v>2014</v>
      </c>
      <c r="C172" s="14">
        <v>43054.606365740743</v>
      </c>
      <c r="D172" t="s">
        <v>1488</v>
      </c>
    </row>
    <row r="173" spans="1:5">
      <c r="A173" t="s">
        <v>205</v>
      </c>
      <c r="B173">
        <v>2014</v>
      </c>
      <c r="C173" s="14">
        <v>43054.606365740743</v>
      </c>
      <c r="D173" t="s">
        <v>1490</v>
      </c>
    </row>
    <row r="174" spans="1:5">
      <c r="A174" t="s">
        <v>205</v>
      </c>
      <c r="B174">
        <v>2013</v>
      </c>
      <c r="C174" s="14">
        <v>43054.606365740743</v>
      </c>
      <c r="D174" t="s">
        <v>1489</v>
      </c>
    </row>
    <row r="175" spans="1:5">
      <c r="A175" t="s">
        <v>205</v>
      </c>
      <c r="B175">
        <v>2013</v>
      </c>
      <c r="C175" s="14">
        <v>43054.606365740743</v>
      </c>
      <c r="D175" t="s">
        <v>1491</v>
      </c>
      <c r="E175" t="s">
        <v>1484</v>
      </c>
    </row>
    <row r="176" spans="1:5">
      <c r="A176" t="s">
        <v>205</v>
      </c>
      <c r="B176">
        <v>2013</v>
      </c>
      <c r="C176" s="14">
        <v>43054.606365740743</v>
      </c>
      <c r="D176" t="s">
        <v>1488</v>
      </c>
      <c r="E176" t="s">
        <v>1483</v>
      </c>
    </row>
    <row r="177" spans="1:4">
      <c r="A177" t="s">
        <v>205</v>
      </c>
      <c r="B177">
        <v>2013</v>
      </c>
      <c r="C177" s="14">
        <v>43054.606365740743</v>
      </c>
      <c r="D177" t="s">
        <v>1490</v>
      </c>
    </row>
    <row r="178" spans="1:4">
      <c r="A178" t="s">
        <v>205</v>
      </c>
      <c r="B178">
        <v>2014</v>
      </c>
      <c r="C178" s="14">
        <v>43054.606365740743</v>
      </c>
      <c r="D178" t="s">
        <v>1491</v>
      </c>
    </row>
    <row r="179" spans="1:4">
      <c r="A179" t="s">
        <v>205</v>
      </c>
      <c r="B179">
        <v>2015</v>
      </c>
      <c r="C179" s="14">
        <v>43054.606365740743</v>
      </c>
      <c r="D179" t="s">
        <v>1488</v>
      </c>
    </row>
    <row r="180" spans="1:4">
      <c r="A180" t="s">
        <v>215</v>
      </c>
      <c r="B180">
        <v>2015</v>
      </c>
      <c r="C180" s="14">
        <v>43054.606365740743</v>
      </c>
      <c r="D180" t="s">
        <v>1491</v>
      </c>
    </row>
    <row r="181" spans="1:4">
      <c r="A181" t="s">
        <v>215</v>
      </c>
      <c r="B181">
        <v>2015</v>
      </c>
      <c r="C181" s="14">
        <v>43054.606365740743</v>
      </c>
      <c r="D181" t="s">
        <v>1489</v>
      </c>
    </row>
    <row r="182" spans="1:4">
      <c r="A182" t="s">
        <v>215</v>
      </c>
      <c r="B182">
        <v>2016</v>
      </c>
      <c r="C182" s="14">
        <v>43054.606365740743</v>
      </c>
      <c r="D182" t="s">
        <v>1490</v>
      </c>
    </row>
    <row r="183" spans="1:4">
      <c r="A183" t="s">
        <v>215</v>
      </c>
      <c r="B183">
        <v>2016</v>
      </c>
      <c r="C183" s="14">
        <v>43054.606365740743</v>
      </c>
      <c r="D183" t="s">
        <v>1488</v>
      </c>
    </row>
    <row r="184" spans="1:4">
      <c r="A184" t="s">
        <v>215</v>
      </c>
      <c r="B184">
        <v>2015</v>
      </c>
      <c r="C184" s="14">
        <v>43054.606365740743</v>
      </c>
      <c r="D184" t="s">
        <v>1490</v>
      </c>
    </row>
    <row r="185" spans="1:4">
      <c r="A185" t="s">
        <v>215</v>
      </c>
      <c r="B185">
        <v>2016</v>
      </c>
      <c r="C185" s="14">
        <v>43054.606365740743</v>
      </c>
      <c r="D185" t="s">
        <v>1489</v>
      </c>
    </row>
    <row r="186" spans="1:4">
      <c r="A186" t="s">
        <v>215</v>
      </c>
      <c r="B186">
        <v>2014</v>
      </c>
      <c r="C186" s="14">
        <v>43054.606365740743</v>
      </c>
      <c r="D186" t="s">
        <v>1489</v>
      </c>
    </row>
    <row r="187" spans="1:4">
      <c r="A187" t="s">
        <v>215</v>
      </c>
      <c r="B187">
        <v>2016</v>
      </c>
      <c r="C187" s="14">
        <v>43054.606365740743</v>
      </c>
      <c r="D187" t="s">
        <v>1491</v>
      </c>
    </row>
    <row r="188" spans="1:4">
      <c r="A188" t="s">
        <v>215</v>
      </c>
      <c r="B188">
        <v>2013</v>
      </c>
      <c r="C188" s="14">
        <v>43054.606365740743</v>
      </c>
      <c r="D188" t="s">
        <v>1490</v>
      </c>
    </row>
    <row r="189" spans="1:4">
      <c r="A189" t="s">
        <v>215</v>
      </c>
      <c r="B189">
        <v>2014</v>
      </c>
      <c r="C189" s="14">
        <v>43054.606365740743</v>
      </c>
      <c r="D189" t="s">
        <v>1491</v>
      </c>
    </row>
    <row r="190" spans="1:4">
      <c r="A190" t="s">
        <v>215</v>
      </c>
      <c r="B190">
        <v>2014</v>
      </c>
      <c r="C190" s="14">
        <v>43054.606365740743</v>
      </c>
      <c r="D190" t="s">
        <v>1488</v>
      </c>
    </row>
    <row r="191" spans="1:4">
      <c r="A191" t="s">
        <v>215</v>
      </c>
      <c r="B191">
        <v>2014</v>
      </c>
      <c r="C191" s="14">
        <v>43054.606365740743</v>
      </c>
      <c r="D191" t="s">
        <v>1490</v>
      </c>
    </row>
    <row r="192" spans="1:4">
      <c r="A192" t="s">
        <v>215</v>
      </c>
      <c r="B192">
        <v>2013</v>
      </c>
      <c r="C192" s="14">
        <v>43054.606365740743</v>
      </c>
      <c r="D192" t="s">
        <v>1489</v>
      </c>
    </row>
    <row r="193" spans="1:6">
      <c r="A193" t="s">
        <v>215</v>
      </c>
      <c r="B193">
        <v>2013</v>
      </c>
      <c r="C193" s="14">
        <v>43054.606365740743</v>
      </c>
      <c r="D193" t="s">
        <v>1491</v>
      </c>
    </row>
    <row r="194" spans="1:6">
      <c r="A194" t="s">
        <v>215</v>
      </c>
      <c r="B194">
        <v>2013</v>
      </c>
      <c r="C194" s="14">
        <v>43054.606365740743</v>
      </c>
      <c r="D194" t="s">
        <v>1488</v>
      </c>
    </row>
    <row r="195" spans="1:6">
      <c r="A195" t="s">
        <v>215</v>
      </c>
      <c r="B195">
        <v>2015</v>
      </c>
      <c r="C195" s="14">
        <v>43054.606365740743</v>
      </c>
      <c r="D195" t="s">
        <v>1488</v>
      </c>
    </row>
    <row r="196" spans="1:6">
      <c r="A196" t="s">
        <v>223</v>
      </c>
      <c r="B196">
        <v>2015</v>
      </c>
      <c r="C196" s="14">
        <v>43054.606365740743</v>
      </c>
      <c r="D196" t="s">
        <v>1490</v>
      </c>
      <c r="F196" t="s">
        <v>1502</v>
      </c>
    </row>
    <row r="197" spans="1:6">
      <c r="A197" t="s">
        <v>223</v>
      </c>
      <c r="B197">
        <v>2016</v>
      </c>
      <c r="C197" s="14">
        <v>43054.606365740743</v>
      </c>
      <c r="D197" t="s">
        <v>1489</v>
      </c>
    </row>
    <row r="198" spans="1:6">
      <c r="A198" t="s">
        <v>223</v>
      </c>
      <c r="B198">
        <v>2015</v>
      </c>
      <c r="C198" s="14">
        <v>43054.606365740743</v>
      </c>
      <c r="D198" t="s">
        <v>1491</v>
      </c>
      <c r="F198" t="s">
        <v>1502</v>
      </c>
    </row>
    <row r="199" spans="1:6">
      <c r="A199" t="s">
        <v>223</v>
      </c>
      <c r="B199">
        <v>2015</v>
      </c>
      <c r="C199" s="14">
        <v>43054.606365740743</v>
      </c>
      <c r="D199" t="s">
        <v>1489</v>
      </c>
    </row>
    <row r="200" spans="1:6">
      <c r="A200" t="s">
        <v>223</v>
      </c>
      <c r="B200">
        <v>2016</v>
      </c>
      <c r="C200" s="14">
        <v>43054.606365740743</v>
      </c>
      <c r="D200" t="s">
        <v>1490</v>
      </c>
      <c r="F200" t="s">
        <v>1502</v>
      </c>
    </row>
    <row r="201" spans="1:6">
      <c r="A201" t="s">
        <v>223</v>
      </c>
      <c r="B201">
        <v>2016</v>
      </c>
      <c r="C201" s="14">
        <v>43054.606365740743</v>
      </c>
      <c r="D201" t="s">
        <v>1491</v>
      </c>
      <c r="F201" t="s">
        <v>1502</v>
      </c>
    </row>
    <row r="202" spans="1:6">
      <c r="A202" t="s">
        <v>223</v>
      </c>
      <c r="B202">
        <v>2014</v>
      </c>
      <c r="C202" s="14">
        <v>43054.606365740743</v>
      </c>
      <c r="D202" t="s">
        <v>1489</v>
      </c>
    </row>
    <row r="203" spans="1:6">
      <c r="A203" t="s">
        <v>223</v>
      </c>
      <c r="B203">
        <v>2016</v>
      </c>
      <c r="C203" s="14">
        <v>43054.606365740743</v>
      </c>
      <c r="D203" t="s">
        <v>1488</v>
      </c>
      <c r="F203" t="s">
        <v>1502</v>
      </c>
    </row>
    <row r="204" spans="1:6">
      <c r="A204" t="s">
        <v>223</v>
      </c>
      <c r="B204">
        <v>2014</v>
      </c>
      <c r="C204" s="14">
        <v>43054.606365740743</v>
      </c>
      <c r="D204" t="s">
        <v>1488</v>
      </c>
      <c r="F204" t="s">
        <v>1502</v>
      </c>
    </row>
    <row r="205" spans="1:6">
      <c r="A205" t="s">
        <v>223</v>
      </c>
      <c r="B205">
        <v>2014</v>
      </c>
      <c r="C205" s="14">
        <v>43054.606365740743</v>
      </c>
      <c r="D205" t="s">
        <v>1490</v>
      </c>
      <c r="F205" t="s">
        <v>1502</v>
      </c>
    </row>
    <row r="206" spans="1:6">
      <c r="A206" t="s">
        <v>223</v>
      </c>
      <c r="B206">
        <v>2013</v>
      </c>
      <c r="C206" s="14">
        <v>43054.606365740743</v>
      </c>
      <c r="D206" t="s">
        <v>1489</v>
      </c>
    </row>
    <row r="207" spans="1:6">
      <c r="A207" t="s">
        <v>223</v>
      </c>
      <c r="B207">
        <v>2013</v>
      </c>
      <c r="C207" s="14">
        <v>43054.606365740743</v>
      </c>
      <c r="D207" t="s">
        <v>1491</v>
      </c>
      <c r="F207" t="s">
        <v>1502</v>
      </c>
    </row>
    <row r="208" spans="1:6">
      <c r="A208" t="s">
        <v>223</v>
      </c>
      <c r="B208">
        <v>2013</v>
      </c>
      <c r="C208" s="14">
        <v>43054.606365740743</v>
      </c>
      <c r="D208" t="s">
        <v>1488</v>
      </c>
      <c r="F208" t="s">
        <v>1502</v>
      </c>
    </row>
    <row r="209" spans="1:6">
      <c r="A209" t="s">
        <v>223</v>
      </c>
      <c r="B209">
        <v>2013</v>
      </c>
      <c r="C209" s="14">
        <v>43054.606365740743</v>
      </c>
      <c r="D209" t="s">
        <v>1490</v>
      </c>
      <c r="F209" t="s">
        <v>1502</v>
      </c>
    </row>
    <row r="210" spans="1:6">
      <c r="A210" t="s">
        <v>223</v>
      </c>
      <c r="B210">
        <v>2015</v>
      </c>
      <c r="C210" s="14">
        <v>43054.606365740743</v>
      </c>
      <c r="D210" t="s">
        <v>1488</v>
      </c>
      <c r="F210" t="s">
        <v>1502</v>
      </c>
    </row>
    <row r="211" spans="1:6">
      <c r="A211" t="s">
        <v>223</v>
      </c>
      <c r="B211">
        <v>2014</v>
      </c>
      <c r="C211" s="14">
        <v>43054.606365740743</v>
      </c>
      <c r="D211" t="s">
        <v>1491</v>
      </c>
      <c r="F211" t="s">
        <v>1502</v>
      </c>
    </row>
    <row r="212" spans="1:6">
      <c r="A212" t="s">
        <v>232</v>
      </c>
      <c r="B212">
        <v>2016</v>
      </c>
      <c r="C212" s="14">
        <v>43054.606365740743</v>
      </c>
      <c r="D212" t="s">
        <v>1489</v>
      </c>
      <c r="E212" t="s">
        <v>1483</v>
      </c>
      <c r="F212" t="s">
        <v>1503</v>
      </c>
    </row>
    <row r="213" spans="1:6">
      <c r="A213" t="s">
        <v>232</v>
      </c>
      <c r="B213">
        <v>2015</v>
      </c>
      <c r="C213" s="14">
        <v>43054.606365740743</v>
      </c>
      <c r="D213" t="s">
        <v>1490</v>
      </c>
      <c r="E213" t="s">
        <v>1483</v>
      </c>
      <c r="F213" t="s">
        <v>1503</v>
      </c>
    </row>
    <row r="214" spans="1:6">
      <c r="A214" t="s">
        <v>232</v>
      </c>
      <c r="B214">
        <v>2015</v>
      </c>
      <c r="C214" s="14">
        <v>43054.606365740743</v>
      </c>
      <c r="D214" t="s">
        <v>1491</v>
      </c>
      <c r="E214" t="s">
        <v>1483</v>
      </c>
      <c r="F214" t="s">
        <v>1503</v>
      </c>
    </row>
    <row r="215" spans="1:6">
      <c r="A215" t="s">
        <v>232</v>
      </c>
      <c r="B215">
        <v>2015</v>
      </c>
      <c r="C215" s="14">
        <v>43054.606365740743</v>
      </c>
      <c r="D215" t="s">
        <v>1489</v>
      </c>
      <c r="E215" t="s">
        <v>1483</v>
      </c>
      <c r="F215" t="s">
        <v>1503</v>
      </c>
    </row>
    <row r="216" spans="1:6">
      <c r="A216" t="s">
        <v>232</v>
      </c>
      <c r="B216">
        <v>2016</v>
      </c>
      <c r="C216" s="14">
        <v>43054.606365740743</v>
      </c>
      <c r="D216" t="s">
        <v>1490</v>
      </c>
      <c r="E216" t="s">
        <v>1483</v>
      </c>
      <c r="F216" t="s">
        <v>1503</v>
      </c>
    </row>
    <row r="217" spans="1:6">
      <c r="A217" t="s">
        <v>232</v>
      </c>
      <c r="B217">
        <v>2016</v>
      </c>
      <c r="C217" s="14">
        <v>43054.606365740743</v>
      </c>
      <c r="D217" t="s">
        <v>1491</v>
      </c>
      <c r="E217" t="s">
        <v>1483</v>
      </c>
      <c r="F217" t="s">
        <v>1503</v>
      </c>
    </row>
    <row r="218" spans="1:6">
      <c r="A218" t="s">
        <v>232</v>
      </c>
      <c r="B218">
        <v>2014</v>
      </c>
      <c r="C218" s="14">
        <v>43054.606365740743</v>
      </c>
      <c r="D218" t="s">
        <v>1489</v>
      </c>
      <c r="E218" t="s">
        <v>1483</v>
      </c>
      <c r="F218" t="s">
        <v>1503</v>
      </c>
    </row>
    <row r="219" spans="1:6">
      <c r="A219" t="s">
        <v>232</v>
      </c>
      <c r="B219">
        <v>2016</v>
      </c>
      <c r="C219" s="14">
        <v>43054.606365740743</v>
      </c>
      <c r="D219" t="s">
        <v>1488</v>
      </c>
      <c r="E219" t="s">
        <v>1483</v>
      </c>
      <c r="F219" t="s">
        <v>1503</v>
      </c>
    </row>
    <row r="220" spans="1:6">
      <c r="A220" t="s">
        <v>232</v>
      </c>
      <c r="B220">
        <v>2014</v>
      </c>
      <c r="C220" s="14">
        <v>43054.606365740743</v>
      </c>
      <c r="D220" t="s">
        <v>1488</v>
      </c>
      <c r="E220" t="s">
        <v>1483</v>
      </c>
      <c r="F220" t="s">
        <v>1503</v>
      </c>
    </row>
    <row r="221" spans="1:6">
      <c r="A221" t="s">
        <v>232</v>
      </c>
      <c r="B221">
        <v>2014</v>
      </c>
      <c r="C221" s="14">
        <v>43054.606365740743</v>
      </c>
      <c r="D221" t="s">
        <v>1490</v>
      </c>
      <c r="E221" t="s">
        <v>1483</v>
      </c>
      <c r="F221" t="s">
        <v>1503</v>
      </c>
    </row>
    <row r="222" spans="1:6">
      <c r="A222" t="s">
        <v>232</v>
      </c>
      <c r="B222">
        <v>2013</v>
      </c>
      <c r="C222" s="14">
        <v>43054.606365740743</v>
      </c>
      <c r="D222" t="s">
        <v>1489</v>
      </c>
      <c r="E222" t="s">
        <v>1483</v>
      </c>
      <c r="F222" t="s">
        <v>1503</v>
      </c>
    </row>
    <row r="223" spans="1:6">
      <c r="A223" t="s">
        <v>232</v>
      </c>
      <c r="B223">
        <v>2013</v>
      </c>
      <c r="C223" s="14">
        <v>43054.606365740743</v>
      </c>
      <c r="D223" t="s">
        <v>1491</v>
      </c>
      <c r="E223" t="s">
        <v>1483</v>
      </c>
      <c r="F223" t="s">
        <v>1503</v>
      </c>
    </row>
    <row r="224" spans="1:6">
      <c r="A224" t="s">
        <v>232</v>
      </c>
      <c r="B224">
        <v>2013</v>
      </c>
      <c r="C224" s="14">
        <v>43054.606365740743</v>
      </c>
      <c r="D224" t="s">
        <v>1488</v>
      </c>
      <c r="E224" t="s">
        <v>1483</v>
      </c>
      <c r="F224" t="s">
        <v>1503</v>
      </c>
    </row>
    <row r="225" spans="1:6">
      <c r="A225" t="s">
        <v>232</v>
      </c>
      <c r="B225">
        <v>2013</v>
      </c>
      <c r="C225" s="14">
        <v>43054.606365740743</v>
      </c>
      <c r="D225" t="s">
        <v>1490</v>
      </c>
      <c r="E225" t="s">
        <v>1483</v>
      </c>
      <c r="F225" t="s">
        <v>1503</v>
      </c>
    </row>
    <row r="226" spans="1:6">
      <c r="A226" t="s">
        <v>232</v>
      </c>
      <c r="B226">
        <v>2014</v>
      </c>
      <c r="C226" s="14">
        <v>43054.606365740743</v>
      </c>
      <c r="D226" t="s">
        <v>1491</v>
      </c>
      <c r="E226" t="s">
        <v>1483</v>
      </c>
      <c r="F226" t="s">
        <v>1503</v>
      </c>
    </row>
    <row r="227" spans="1:6">
      <c r="A227" t="s">
        <v>232</v>
      </c>
      <c r="B227">
        <v>2015</v>
      </c>
      <c r="C227" s="14">
        <v>43054.606365740743</v>
      </c>
      <c r="D227" t="s">
        <v>1488</v>
      </c>
      <c r="E227" t="s">
        <v>1483</v>
      </c>
      <c r="F227" t="s">
        <v>1503</v>
      </c>
    </row>
    <row r="228" spans="1:6">
      <c r="A228" t="s">
        <v>239</v>
      </c>
      <c r="B228">
        <v>2014</v>
      </c>
      <c r="C228" s="14">
        <v>43054.606365740743</v>
      </c>
      <c r="D228" t="s">
        <v>1489</v>
      </c>
    </row>
    <row r="229" spans="1:6">
      <c r="A229" t="s">
        <v>239</v>
      </c>
      <c r="B229">
        <v>2015</v>
      </c>
      <c r="C229" s="14">
        <v>43054.606365740743</v>
      </c>
      <c r="D229" t="s">
        <v>1490</v>
      </c>
    </row>
    <row r="230" spans="1:6">
      <c r="A230" t="s">
        <v>239</v>
      </c>
      <c r="B230">
        <v>2014</v>
      </c>
      <c r="C230" s="14">
        <v>43054.606365740743</v>
      </c>
      <c r="D230" t="s">
        <v>1488</v>
      </c>
    </row>
    <row r="231" spans="1:6">
      <c r="A231" t="s">
        <v>239</v>
      </c>
      <c r="B231">
        <v>2014</v>
      </c>
      <c r="C231" s="14">
        <v>43054.606365740743</v>
      </c>
      <c r="D231" t="s">
        <v>1490</v>
      </c>
    </row>
    <row r="232" spans="1:6">
      <c r="A232" t="s">
        <v>239</v>
      </c>
      <c r="B232">
        <v>2013</v>
      </c>
      <c r="C232" s="14">
        <v>43054.606365740743</v>
      </c>
      <c r="D232" t="s">
        <v>1489</v>
      </c>
    </row>
    <row r="233" spans="1:6">
      <c r="A233" t="s">
        <v>239</v>
      </c>
      <c r="B233">
        <v>2013</v>
      </c>
      <c r="C233" s="14">
        <v>43054.606365740743</v>
      </c>
      <c r="D233" t="s">
        <v>1491</v>
      </c>
    </row>
    <row r="234" spans="1:6">
      <c r="A234" t="s">
        <v>239</v>
      </c>
      <c r="B234">
        <v>2013</v>
      </c>
      <c r="C234" s="14">
        <v>43054.606365740743</v>
      </c>
      <c r="D234" t="s">
        <v>1490</v>
      </c>
    </row>
    <row r="235" spans="1:6">
      <c r="A235" t="s">
        <v>239</v>
      </c>
      <c r="B235">
        <v>2013</v>
      </c>
      <c r="C235" s="14">
        <v>43054.606365740743</v>
      </c>
      <c r="D235" t="s">
        <v>1488</v>
      </c>
    </row>
    <row r="236" spans="1:6">
      <c r="A236" t="s">
        <v>239</v>
      </c>
      <c r="B236">
        <v>2016</v>
      </c>
      <c r="C236" s="14">
        <v>43054.606365740743</v>
      </c>
      <c r="D236" t="s">
        <v>1489</v>
      </c>
    </row>
    <row r="237" spans="1:6">
      <c r="A237" t="s">
        <v>239</v>
      </c>
      <c r="B237">
        <v>2014</v>
      </c>
      <c r="C237" s="14">
        <v>43054.606365740743</v>
      </c>
      <c r="D237" t="s">
        <v>1491</v>
      </c>
    </row>
    <row r="238" spans="1:6">
      <c r="A238" t="s">
        <v>239</v>
      </c>
      <c r="B238">
        <v>2016</v>
      </c>
      <c r="C238" s="14">
        <v>43054.606365740743</v>
      </c>
      <c r="D238" t="s">
        <v>1491</v>
      </c>
    </row>
    <row r="239" spans="1:6">
      <c r="A239" t="s">
        <v>239</v>
      </c>
      <c r="B239">
        <v>2016</v>
      </c>
      <c r="C239" s="14">
        <v>43054.606365740743</v>
      </c>
      <c r="D239" t="s">
        <v>1488</v>
      </c>
    </row>
    <row r="240" spans="1:6">
      <c r="A240" t="s">
        <v>239</v>
      </c>
      <c r="B240">
        <v>2016</v>
      </c>
      <c r="C240" s="14">
        <v>43054.606365740743</v>
      </c>
      <c r="D240" t="s">
        <v>1490</v>
      </c>
    </row>
    <row r="241" spans="1:4">
      <c r="A241" t="s">
        <v>239</v>
      </c>
      <c r="B241">
        <v>2015</v>
      </c>
      <c r="C241" s="14">
        <v>43054.606365740743</v>
      </c>
      <c r="D241" t="s">
        <v>1489</v>
      </c>
    </row>
    <row r="242" spans="1:4">
      <c r="A242" t="s">
        <v>239</v>
      </c>
      <c r="B242">
        <v>2015</v>
      </c>
      <c r="C242" s="14">
        <v>43054.606365740743</v>
      </c>
      <c r="D242" t="s">
        <v>1491</v>
      </c>
    </row>
    <row r="243" spans="1:4">
      <c r="A243" t="s">
        <v>239</v>
      </c>
      <c r="B243">
        <v>2015</v>
      </c>
      <c r="C243" s="14">
        <v>43054.606365740743</v>
      </c>
      <c r="D243" t="s">
        <v>1488</v>
      </c>
    </row>
    <row r="244" spans="1:4">
      <c r="A244" t="s">
        <v>248</v>
      </c>
      <c r="B244">
        <v>2014</v>
      </c>
      <c r="C244" s="14">
        <v>43054.606365740743</v>
      </c>
      <c r="D244" t="s">
        <v>1489</v>
      </c>
    </row>
    <row r="245" spans="1:4">
      <c r="A245" t="s">
        <v>248</v>
      </c>
      <c r="B245">
        <v>2015</v>
      </c>
      <c r="C245" s="14">
        <v>43054.606365740743</v>
      </c>
      <c r="D245" t="s">
        <v>1490</v>
      </c>
    </row>
    <row r="246" spans="1:4">
      <c r="A246" t="s">
        <v>248</v>
      </c>
      <c r="B246">
        <v>2016</v>
      </c>
      <c r="C246" s="14">
        <v>43054.606365740743</v>
      </c>
      <c r="D246" t="s">
        <v>1491</v>
      </c>
    </row>
    <row r="247" spans="1:4">
      <c r="A247" t="s">
        <v>248</v>
      </c>
      <c r="B247">
        <v>2016</v>
      </c>
      <c r="C247" s="14">
        <v>43054.606365740743</v>
      </c>
      <c r="D247" t="s">
        <v>1488</v>
      </c>
    </row>
    <row r="248" spans="1:4">
      <c r="A248" t="s">
        <v>248</v>
      </c>
      <c r="B248">
        <v>2016</v>
      </c>
      <c r="C248" s="14">
        <v>43054.606365740743</v>
      </c>
      <c r="D248" t="s">
        <v>1490</v>
      </c>
    </row>
    <row r="249" spans="1:4">
      <c r="A249" t="s">
        <v>248</v>
      </c>
      <c r="B249">
        <v>2015</v>
      </c>
      <c r="C249" s="14">
        <v>43054.606365740743</v>
      </c>
      <c r="D249" t="s">
        <v>1489</v>
      </c>
    </row>
    <row r="250" spans="1:4">
      <c r="A250" t="s">
        <v>248</v>
      </c>
      <c r="B250">
        <v>2015</v>
      </c>
      <c r="C250" s="14">
        <v>43054.606365740743</v>
      </c>
      <c r="D250" t="s">
        <v>1491</v>
      </c>
    </row>
    <row r="251" spans="1:4">
      <c r="A251" t="s">
        <v>248</v>
      </c>
      <c r="B251">
        <v>2016</v>
      </c>
      <c r="C251" s="14">
        <v>43054.606365740743</v>
      </c>
      <c r="D251" t="s">
        <v>1489</v>
      </c>
    </row>
    <row r="252" spans="1:4">
      <c r="A252" t="s">
        <v>248</v>
      </c>
      <c r="B252">
        <v>2013</v>
      </c>
      <c r="C252" s="14">
        <v>43054.606365740743</v>
      </c>
      <c r="D252" t="s">
        <v>1488</v>
      </c>
    </row>
    <row r="253" spans="1:4">
      <c r="A253" t="s">
        <v>248</v>
      </c>
      <c r="B253">
        <v>2015</v>
      </c>
      <c r="C253" s="14">
        <v>43054.606365740743</v>
      </c>
      <c r="D253" t="s">
        <v>1488</v>
      </c>
    </row>
    <row r="254" spans="1:4">
      <c r="A254" t="s">
        <v>248</v>
      </c>
      <c r="B254">
        <v>2013</v>
      </c>
      <c r="C254" s="14">
        <v>43054.606365740743</v>
      </c>
      <c r="D254" t="s">
        <v>1490</v>
      </c>
    </row>
    <row r="255" spans="1:4">
      <c r="A255" t="s">
        <v>248</v>
      </c>
      <c r="B255">
        <v>2013</v>
      </c>
      <c r="C255" s="14">
        <v>43054.606365740743</v>
      </c>
      <c r="D255" t="s">
        <v>1491</v>
      </c>
    </row>
    <row r="256" spans="1:4">
      <c r="A256" t="s">
        <v>248</v>
      </c>
      <c r="B256">
        <v>2013</v>
      </c>
      <c r="C256" s="14">
        <v>43054.606365740743</v>
      </c>
      <c r="D256" t="s">
        <v>1489</v>
      </c>
    </row>
    <row r="257" spans="1:4">
      <c r="A257" t="s">
        <v>248</v>
      </c>
      <c r="B257">
        <v>2014</v>
      </c>
      <c r="C257" s="14">
        <v>43054.606365740743</v>
      </c>
      <c r="D257" t="s">
        <v>1490</v>
      </c>
    </row>
    <row r="258" spans="1:4">
      <c r="A258" t="s">
        <v>248</v>
      </c>
      <c r="B258">
        <v>2014</v>
      </c>
      <c r="C258" s="14">
        <v>43054.606365740743</v>
      </c>
      <c r="D258" t="s">
        <v>1488</v>
      </c>
    </row>
    <row r="259" spans="1:4">
      <c r="A259" t="s">
        <v>248</v>
      </c>
      <c r="B259">
        <v>2014</v>
      </c>
      <c r="C259" s="14">
        <v>43054.606365740743</v>
      </c>
      <c r="D259" t="s">
        <v>1491</v>
      </c>
    </row>
    <row r="260" spans="1:4">
      <c r="A260" t="s">
        <v>254</v>
      </c>
      <c r="B260">
        <v>2014</v>
      </c>
      <c r="C260" s="14">
        <v>43054.606365740743</v>
      </c>
      <c r="D260" t="s">
        <v>1489</v>
      </c>
    </row>
    <row r="261" spans="1:4">
      <c r="A261" t="s">
        <v>254</v>
      </c>
      <c r="B261">
        <v>2015</v>
      </c>
      <c r="C261" s="14">
        <v>43054.606365740743</v>
      </c>
      <c r="D261" t="s">
        <v>1490</v>
      </c>
    </row>
    <row r="262" spans="1:4">
      <c r="A262" t="s">
        <v>254</v>
      </c>
      <c r="B262">
        <v>2016</v>
      </c>
      <c r="C262" s="14">
        <v>43054.606365740743</v>
      </c>
      <c r="D262" t="s">
        <v>1491</v>
      </c>
    </row>
    <row r="263" spans="1:4">
      <c r="A263" t="s">
        <v>254</v>
      </c>
      <c r="B263">
        <v>2016</v>
      </c>
      <c r="C263" s="14">
        <v>43054.606365740743</v>
      </c>
      <c r="D263" t="s">
        <v>1488</v>
      </c>
    </row>
    <row r="264" spans="1:4">
      <c r="A264" t="s">
        <v>254</v>
      </c>
      <c r="B264">
        <v>2016</v>
      </c>
      <c r="C264" s="14">
        <v>43054.606365740743</v>
      </c>
      <c r="D264" t="s">
        <v>1490</v>
      </c>
    </row>
    <row r="265" spans="1:4">
      <c r="A265" t="s">
        <v>254</v>
      </c>
      <c r="B265">
        <v>2015</v>
      </c>
      <c r="C265" s="14">
        <v>43054.606365740743</v>
      </c>
      <c r="D265" t="s">
        <v>1489</v>
      </c>
    </row>
    <row r="266" spans="1:4">
      <c r="A266" t="s">
        <v>254</v>
      </c>
      <c r="B266">
        <v>2015</v>
      </c>
      <c r="C266" s="14">
        <v>43054.606365740743</v>
      </c>
      <c r="D266" t="s">
        <v>1491</v>
      </c>
    </row>
    <row r="267" spans="1:4">
      <c r="A267" t="s">
        <v>254</v>
      </c>
      <c r="B267">
        <v>2016</v>
      </c>
      <c r="C267" s="14">
        <v>43054.606365740743</v>
      </c>
      <c r="D267" t="s">
        <v>1489</v>
      </c>
    </row>
    <row r="268" spans="1:4">
      <c r="A268" t="s">
        <v>254</v>
      </c>
      <c r="B268">
        <v>2013</v>
      </c>
      <c r="C268" s="14">
        <v>43054.606365740743</v>
      </c>
      <c r="D268" t="s">
        <v>1488</v>
      </c>
    </row>
    <row r="269" spans="1:4">
      <c r="A269" t="s">
        <v>254</v>
      </c>
      <c r="B269">
        <v>2013</v>
      </c>
      <c r="C269" s="14">
        <v>43054.606365740743</v>
      </c>
      <c r="D269" t="s">
        <v>1490</v>
      </c>
    </row>
    <row r="270" spans="1:4">
      <c r="A270" t="s">
        <v>254</v>
      </c>
      <c r="B270">
        <v>2014</v>
      </c>
      <c r="C270" s="14">
        <v>43054.606365740743</v>
      </c>
      <c r="D270" t="s">
        <v>1491</v>
      </c>
    </row>
    <row r="271" spans="1:4">
      <c r="A271" t="s">
        <v>254</v>
      </c>
      <c r="B271">
        <v>2014</v>
      </c>
      <c r="C271" s="14">
        <v>43054.606365740743</v>
      </c>
      <c r="D271" t="s">
        <v>1488</v>
      </c>
    </row>
    <row r="272" spans="1:4">
      <c r="A272" t="s">
        <v>254</v>
      </c>
      <c r="B272">
        <v>2014</v>
      </c>
      <c r="C272" s="14">
        <v>43054.606365740743</v>
      </c>
      <c r="D272" t="s">
        <v>1490</v>
      </c>
    </row>
    <row r="273" spans="1:4">
      <c r="A273" t="s">
        <v>254</v>
      </c>
      <c r="B273">
        <v>2013</v>
      </c>
      <c r="C273" s="14">
        <v>43054.606365740743</v>
      </c>
      <c r="D273" t="s">
        <v>1489</v>
      </c>
    </row>
    <row r="274" spans="1:4">
      <c r="A274" t="s">
        <v>254</v>
      </c>
      <c r="B274">
        <v>2013</v>
      </c>
      <c r="C274" s="14">
        <v>43054.606365740743</v>
      </c>
      <c r="D274" t="s">
        <v>1491</v>
      </c>
    </row>
    <row r="275" spans="1:4">
      <c r="A275" t="s">
        <v>254</v>
      </c>
      <c r="B275">
        <v>2015</v>
      </c>
      <c r="C275" s="14">
        <v>43054.606365740743</v>
      </c>
      <c r="D275" t="s">
        <v>1488</v>
      </c>
    </row>
    <row r="276" spans="1:4">
      <c r="A276" t="s">
        <v>263</v>
      </c>
      <c r="B276">
        <v>2015</v>
      </c>
      <c r="C276" s="14">
        <v>43054.606365740743</v>
      </c>
      <c r="D276" t="s">
        <v>1491</v>
      </c>
    </row>
    <row r="277" spans="1:4">
      <c r="A277" t="s">
        <v>263</v>
      </c>
      <c r="B277">
        <v>2015</v>
      </c>
      <c r="C277" s="14">
        <v>43054.606365740743</v>
      </c>
      <c r="D277" t="s">
        <v>1489</v>
      </c>
    </row>
    <row r="278" spans="1:4">
      <c r="A278" t="s">
        <v>263</v>
      </c>
      <c r="B278">
        <v>2016</v>
      </c>
      <c r="C278" s="14">
        <v>43054.606365740743</v>
      </c>
      <c r="D278" t="s">
        <v>1490</v>
      </c>
    </row>
    <row r="279" spans="1:4">
      <c r="A279" t="s">
        <v>263</v>
      </c>
      <c r="B279">
        <v>2016</v>
      </c>
      <c r="C279" s="14">
        <v>43054.606365740743</v>
      </c>
      <c r="D279" t="s">
        <v>1488</v>
      </c>
    </row>
    <row r="280" spans="1:4">
      <c r="A280" t="s">
        <v>263</v>
      </c>
      <c r="B280">
        <v>2015</v>
      </c>
      <c r="C280" s="14">
        <v>43054.606365740743</v>
      </c>
      <c r="D280" t="s">
        <v>1490</v>
      </c>
    </row>
    <row r="281" spans="1:4">
      <c r="A281" t="s">
        <v>263</v>
      </c>
      <c r="B281">
        <v>2016</v>
      </c>
      <c r="C281" s="14">
        <v>43054.606365740743</v>
      </c>
      <c r="D281" t="s">
        <v>1489</v>
      </c>
    </row>
    <row r="282" spans="1:4">
      <c r="A282" t="s">
        <v>263</v>
      </c>
      <c r="B282">
        <v>2014</v>
      </c>
      <c r="C282" s="14">
        <v>43054.606365740743</v>
      </c>
      <c r="D282" t="s">
        <v>1489</v>
      </c>
    </row>
    <row r="283" spans="1:4">
      <c r="A283" t="s">
        <v>263</v>
      </c>
      <c r="B283">
        <v>2016</v>
      </c>
      <c r="C283" s="14">
        <v>43054.606365740743</v>
      </c>
      <c r="D283" t="s">
        <v>1491</v>
      </c>
    </row>
    <row r="284" spans="1:4">
      <c r="A284" t="s">
        <v>263</v>
      </c>
      <c r="B284">
        <v>2013</v>
      </c>
      <c r="C284" s="14">
        <v>43054.606365740743</v>
      </c>
      <c r="D284" t="s">
        <v>1490</v>
      </c>
    </row>
    <row r="285" spans="1:4">
      <c r="A285" t="s">
        <v>263</v>
      </c>
      <c r="B285">
        <v>2014</v>
      </c>
      <c r="C285" s="14">
        <v>43054.606365740743</v>
      </c>
      <c r="D285" t="s">
        <v>1491</v>
      </c>
    </row>
    <row r="286" spans="1:4">
      <c r="A286" t="s">
        <v>263</v>
      </c>
      <c r="B286">
        <v>2014</v>
      </c>
      <c r="C286" s="14">
        <v>43054.606365740743</v>
      </c>
      <c r="D286" t="s">
        <v>1488</v>
      </c>
    </row>
    <row r="287" spans="1:4">
      <c r="A287" t="s">
        <v>263</v>
      </c>
      <c r="B287">
        <v>2014</v>
      </c>
      <c r="C287" s="14">
        <v>43054.606365740743</v>
      </c>
      <c r="D287" t="s">
        <v>1490</v>
      </c>
    </row>
    <row r="288" spans="1:4">
      <c r="A288" t="s">
        <v>263</v>
      </c>
      <c r="B288">
        <v>2013</v>
      </c>
      <c r="C288" s="14">
        <v>43054.606365740743</v>
      </c>
      <c r="D288" t="s">
        <v>1489</v>
      </c>
    </row>
    <row r="289" spans="1:4">
      <c r="A289" t="s">
        <v>263</v>
      </c>
      <c r="B289">
        <v>2013</v>
      </c>
      <c r="C289" s="14">
        <v>43054.606365740743</v>
      </c>
      <c r="D289" t="s">
        <v>1491</v>
      </c>
    </row>
    <row r="290" spans="1:4">
      <c r="A290" t="s">
        <v>263</v>
      </c>
      <c r="B290">
        <v>2013</v>
      </c>
      <c r="C290" s="14">
        <v>43054.606365740743</v>
      </c>
      <c r="D290" t="s">
        <v>1488</v>
      </c>
    </row>
    <row r="291" spans="1:4">
      <c r="A291" t="s">
        <v>263</v>
      </c>
      <c r="B291">
        <v>2015</v>
      </c>
      <c r="C291" s="14">
        <v>43054.606365740743</v>
      </c>
      <c r="D291" t="s">
        <v>1488</v>
      </c>
    </row>
    <row r="292" spans="1:4">
      <c r="A292" t="s">
        <v>272</v>
      </c>
      <c r="B292">
        <v>2014</v>
      </c>
      <c r="C292" s="14">
        <v>43054.606365740743</v>
      </c>
      <c r="D292" t="s">
        <v>1489</v>
      </c>
    </row>
    <row r="293" spans="1:4">
      <c r="A293" t="s">
        <v>272</v>
      </c>
      <c r="B293">
        <v>2015</v>
      </c>
      <c r="C293" s="14">
        <v>43054.606365740743</v>
      </c>
      <c r="D293" t="s">
        <v>1490</v>
      </c>
    </row>
    <row r="294" spans="1:4">
      <c r="A294" t="s">
        <v>272</v>
      </c>
      <c r="B294">
        <v>2016</v>
      </c>
      <c r="C294" s="14">
        <v>43054.606365740743</v>
      </c>
      <c r="D294" t="s">
        <v>1491</v>
      </c>
    </row>
    <row r="295" spans="1:4">
      <c r="A295" t="s">
        <v>272</v>
      </c>
      <c r="B295">
        <v>2016</v>
      </c>
      <c r="C295" s="14">
        <v>43054.606365740743</v>
      </c>
      <c r="D295" t="s">
        <v>1488</v>
      </c>
    </row>
    <row r="296" spans="1:4">
      <c r="A296" t="s">
        <v>272</v>
      </c>
      <c r="B296">
        <v>2016</v>
      </c>
      <c r="C296" s="14">
        <v>43054.606365740743</v>
      </c>
      <c r="D296" t="s">
        <v>1490</v>
      </c>
    </row>
    <row r="297" spans="1:4">
      <c r="A297" t="s">
        <v>272</v>
      </c>
      <c r="B297">
        <v>2015</v>
      </c>
      <c r="C297" s="14">
        <v>43054.606365740743</v>
      </c>
      <c r="D297" t="s">
        <v>1489</v>
      </c>
    </row>
    <row r="298" spans="1:4">
      <c r="A298" t="s">
        <v>272</v>
      </c>
      <c r="B298">
        <v>2015</v>
      </c>
      <c r="C298" s="14">
        <v>43054.606365740743</v>
      </c>
      <c r="D298" t="s">
        <v>1491</v>
      </c>
    </row>
    <row r="299" spans="1:4">
      <c r="A299" t="s">
        <v>272</v>
      </c>
      <c r="B299">
        <v>2016</v>
      </c>
      <c r="C299" s="14">
        <v>43054.606365740743</v>
      </c>
      <c r="D299" t="s">
        <v>1489</v>
      </c>
    </row>
    <row r="300" spans="1:4">
      <c r="A300" t="s">
        <v>272</v>
      </c>
      <c r="B300">
        <v>2013</v>
      </c>
      <c r="C300" s="14">
        <v>43054.606365740743</v>
      </c>
      <c r="D300" t="s">
        <v>1488</v>
      </c>
    </row>
    <row r="301" spans="1:4">
      <c r="A301" t="s">
        <v>272</v>
      </c>
      <c r="B301">
        <v>2013</v>
      </c>
      <c r="C301" s="14">
        <v>43054.606365740743</v>
      </c>
      <c r="D301" t="s">
        <v>1490</v>
      </c>
    </row>
    <row r="302" spans="1:4">
      <c r="A302" t="s">
        <v>272</v>
      </c>
      <c r="B302">
        <v>2014</v>
      </c>
      <c r="C302" s="14">
        <v>43054.606365740743</v>
      </c>
      <c r="D302" t="s">
        <v>1491</v>
      </c>
    </row>
    <row r="303" spans="1:4">
      <c r="A303" t="s">
        <v>272</v>
      </c>
      <c r="B303">
        <v>2014</v>
      </c>
      <c r="C303" s="14">
        <v>43054.606365740743</v>
      </c>
      <c r="D303" t="s">
        <v>1488</v>
      </c>
    </row>
    <row r="304" spans="1:4">
      <c r="A304" t="s">
        <v>272</v>
      </c>
      <c r="B304">
        <v>2014</v>
      </c>
      <c r="C304" s="14">
        <v>43054.606365740743</v>
      </c>
      <c r="D304" t="s">
        <v>1490</v>
      </c>
    </row>
    <row r="305" spans="1:4">
      <c r="A305" t="s">
        <v>272</v>
      </c>
      <c r="B305">
        <v>2013</v>
      </c>
      <c r="C305" s="14">
        <v>43054.606365740743</v>
      </c>
      <c r="D305" t="s">
        <v>1489</v>
      </c>
    </row>
    <row r="306" spans="1:4">
      <c r="A306" t="s">
        <v>272</v>
      </c>
      <c r="B306">
        <v>2013</v>
      </c>
      <c r="C306" s="14">
        <v>43054.606365740743</v>
      </c>
      <c r="D306" t="s">
        <v>1491</v>
      </c>
    </row>
    <row r="307" spans="1:4">
      <c r="A307" t="s">
        <v>272</v>
      </c>
      <c r="B307">
        <v>2015</v>
      </c>
      <c r="C307" s="14">
        <v>43054.606365740743</v>
      </c>
      <c r="D307" t="s">
        <v>1488</v>
      </c>
    </row>
    <row r="308" spans="1:4">
      <c r="A308" t="s">
        <v>280</v>
      </c>
      <c r="B308">
        <v>2015</v>
      </c>
      <c r="C308" s="14">
        <v>43054.606365740743</v>
      </c>
      <c r="D308" t="s">
        <v>1491</v>
      </c>
    </row>
    <row r="309" spans="1:4">
      <c r="A309" t="s">
        <v>280</v>
      </c>
      <c r="B309">
        <v>2015</v>
      </c>
      <c r="C309" s="14">
        <v>43054.606365740743</v>
      </c>
      <c r="D309" t="s">
        <v>1489</v>
      </c>
    </row>
    <row r="310" spans="1:4">
      <c r="A310" t="s">
        <v>280</v>
      </c>
      <c r="B310">
        <v>2016</v>
      </c>
      <c r="C310" s="14">
        <v>43054.606365740743</v>
      </c>
      <c r="D310" t="s">
        <v>1490</v>
      </c>
    </row>
    <row r="311" spans="1:4">
      <c r="A311" t="s">
        <v>280</v>
      </c>
      <c r="B311">
        <v>2016</v>
      </c>
      <c r="C311" s="14">
        <v>43054.606365740743</v>
      </c>
      <c r="D311" t="s">
        <v>1488</v>
      </c>
    </row>
    <row r="312" spans="1:4">
      <c r="A312" t="s">
        <v>280</v>
      </c>
      <c r="B312">
        <v>2016</v>
      </c>
      <c r="C312" s="14">
        <v>43054.606365740743</v>
      </c>
      <c r="D312" t="s">
        <v>1491</v>
      </c>
    </row>
    <row r="313" spans="1:4">
      <c r="A313" t="s">
        <v>280</v>
      </c>
      <c r="B313">
        <v>2015</v>
      </c>
      <c r="C313" s="14">
        <v>43054.606365740743</v>
      </c>
      <c r="D313" t="s">
        <v>1490</v>
      </c>
    </row>
    <row r="314" spans="1:4">
      <c r="A314" t="s">
        <v>280</v>
      </c>
      <c r="B314">
        <v>2014</v>
      </c>
      <c r="C314" s="14">
        <v>43054.606365740743</v>
      </c>
      <c r="D314" t="s">
        <v>1489</v>
      </c>
    </row>
    <row r="315" spans="1:4">
      <c r="A315" t="s">
        <v>280</v>
      </c>
      <c r="B315">
        <v>2016</v>
      </c>
      <c r="C315" s="14">
        <v>43054.606365740743</v>
      </c>
      <c r="D315" t="s">
        <v>1489</v>
      </c>
    </row>
    <row r="316" spans="1:4">
      <c r="A316" t="s">
        <v>280</v>
      </c>
      <c r="B316">
        <v>2013</v>
      </c>
      <c r="C316" s="14">
        <v>43054.606365740743</v>
      </c>
      <c r="D316" t="s">
        <v>1488</v>
      </c>
    </row>
    <row r="317" spans="1:4">
      <c r="A317" t="s">
        <v>280</v>
      </c>
      <c r="B317">
        <v>2015</v>
      </c>
      <c r="C317" s="14">
        <v>43054.606365740743</v>
      </c>
      <c r="D317" t="s">
        <v>1488</v>
      </c>
    </row>
    <row r="318" spans="1:4">
      <c r="A318" t="s">
        <v>280</v>
      </c>
      <c r="B318">
        <v>2013</v>
      </c>
      <c r="C318" s="14">
        <v>43054.606365740743</v>
      </c>
      <c r="D318" t="s">
        <v>1491</v>
      </c>
    </row>
    <row r="319" spans="1:4">
      <c r="A319" t="s">
        <v>280</v>
      </c>
      <c r="B319">
        <v>2013</v>
      </c>
      <c r="C319" s="14">
        <v>43054.606365740743</v>
      </c>
      <c r="D319" t="s">
        <v>1489</v>
      </c>
    </row>
    <row r="320" spans="1:4">
      <c r="A320" t="s">
        <v>280</v>
      </c>
      <c r="B320">
        <v>2014</v>
      </c>
      <c r="C320" s="14">
        <v>43054.606365740743</v>
      </c>
      <c r="D320" t="s">
        <v>1490</v>
      </c>
    </row>
    <row r="321" spans="1:4">
      <c r="A321" t="s">
        <v>280</v>
      </c>
      <c r="B321">
        <v>2014</v>
      </c>
      <c r="C321" s="14">
        <v>43054.606365740743</v>
      </c>
      <c r="D321" t="s">
        <v>1488</v>
      </c>
    </row>
    <row r="322" spans="1:4">
      <c r="A322" t="s">
        <v>280</v>
      </c>
      <c r="B322">
        <v>2014</v>
      </c>
      <c r="C322" s="14">
        <v>43054.606365740743</v>
      </c>
      <c r="D322" t="s">
        <v>1491</v>
      </c>
    </row>
    <row r="323" spans="1:4">
      <c r="A323" t="s">
        <v>280</v>
      </c>
      <c r="B323">
        <v>2013</v>
      </c>
      <c r="C323" s="14">
        <v>43054.606365740743</v>
      </c>
      <c r="D323" t="s">
        <v>1490</v>
      </c>
    </row>
    <row r="324" spans="1:4">
      <c r="A324" t="s">
        <v>285</v>
      </c>
      <c r="B324">
        <v>2015</v>
      </c>
      <c r="C324" s="14">
        <v>43054.606365740743</v>
      </c>
      <c r="D324" t="s">
        <v>1491</v>
      </c>
    </row>
    <row r="325" spans="1:4">
      <c r="A325" t="s">
        <v>285</v>
      </c>
      <c r="B325">
        <v>2015</v>
      </c>
      <c r="C325" s="14">
        <v>43054.606365740743</v>
      </c>
      <c r="D325" t="s">
        <v>1489</v>
      </c>
    </row>
    <row r="326" spans="1:4">
      <c r="A326" t="s">
        <v>285</v>
      </c>
      <c r="B326">
        <v>2016</v>
      </c>
      <c r="C326" s="14">
        <v>43054.606365740743</v>
      </c>
      <c r="D326" t="s">
        <v>1490</v>
      </c>
    </row>
    <row r="327" spans="1:4">
      <c r="A327" t="s">
        <v>285</v>
      </c>
      <c r="B327">
        <v>2016</v>
      </c>
      <c r="C327" s="14">
        <v>43054.606365740743</v>
      </c>
      <c r="D327" t="s">
        <v>1488</v>
      </c>
    </row>
    <row r="328" spans="1:4">
      <c r="A328" t="s">
        <v>285</v>
      </c>
      <c r="B328">
        <v>2016</v>
      </c>
      <c r="C328" s="14">
        <v>43054.606365740743</v>
      </c>
      <c r="D328" t="s">
        <v>1489</v>
      </c>
    </row>
    <row r="329" spans="1:4">
      <c r="A329" t="s">
        <v>285</v>
      </c>
      <c r="B329">
        <v>2014</v>
      </c>
      <c r="C329" s="14">
        <v>43054.606365740743</v>
      </c>
      <c r="D329" t="s">
        <v>1489</v>
      </c>
    </row>
    <row r="330" spans="1:4">
      <c r="A330" t="s">
        <v>285</v>
      </c>
      <c r="B330">
        <v>2015</v>
      </c>
      <c r="C330" s="14">
        <v>43054.606365740743</v>
      </c>
      <c r="D330" t="s">
        <v>1490</v>
      </c>
    </row>
    <row r="331" spans="1:4">
      <c r="A331" t="s">
        <v>285</v>
      </c>
      <c r="B331">
        <v>2016</v>
      </c>
      <c r="C331" s="14">
        <v>43054.606365740743</v>
      </c>
      <c r="D331" t="s">
        <v>1491</v>
      </c>
    </row>
    <row r="332" spans="1:4">
      <c r="A332" t="s">
        <v>285</v>
      </c>
      <c r="B332">
        <v>2013</v>
      </c>
      <c r="C332" s="14">
        <v>43054.606365740743</v>
      </c>
      <c r="D332" t="s">
        <v>1490</v>
      </c>
    </row>
    <row r="333" spans="1:4">
      <c r="A333" t="s">
        <v>285</v>
      </c>
      <c r="B333">
        <v>2014</v>
      </c>
      <c r="C333" s="14">
        <v>43054.606365740743</v>
      </c>
      <c r="D333" t="s">
        <v>1491</v>
      </c>
    </row>
    <row r="334" spans="1:4">
      <c r="A334" t="s">
        <v>285</v>
      </c>
      <c r="B334">
        <v>2014</v>
      </c>
      <c r="C334" s="14">
        <v>43054.606365740743</v>
      </c>
      <c r="D334" t="s">
        <v>1488</v>
      </c>
    </row>
    <row r="335" spans="1:4">
      <c r="A335" t="s">
        <v>285</v>
      </c>
      <c r="B335">
        <v>2014</v>
      </c>
      <c r="C335" s="14">
        <v>43054.606365740743</v>
      </c>
      <c r="D335" t="s">
        <v>1490</v>
      </c>
    </row>
    <row r="336" spans="1:4">
      <c r="A336" t="s">
        <v>285</v>
      </c>
      <c r="B336">
        <v>2013</v>
      </c>
      <c r="C336" s="14">
        <v>43054.606365740743</v>
      </c>
      <c r="D336" t="s">
        <v>1489</v>
      </c>
    </row>
    <row r="337" spans="1:4">
      <c r="A337" t="s">
        <v>285</v>
      </c>
      <c r="B337">
        <v>2013</v>
      </c>
      <c r="C337" s="14">
        <v>43054.606365740743</v>
      </c>
      <c r="D337" t="s">
        <v>1491</v>
      </c>
    </row>
    <row r="338" spans="1:4">
      <c r="A338" t="s">
        <v>285</v>
      </c>
      <c r="B338">
        <v>2013</v>
      </c>
      <c r="C338" s="14">
        <v>43054.606365740743</v>
      </c>
      <c r="D338" t="s">
        <v>1488</v>
      </c>
    </row>
    <row r="339" spans="1:4">
      <c r="A339" t="s">
        <v>285</v>
      </c>
      <c r="B339">
        <v>2015</v>
      </c>
      <c r="C339" s="14">
        <v>43054.606365740743</v>
      </c>
      <c r="D339" t="s">
        <v>1488</v>
      </c>
    </row>
    <row r="340" spans="1:4">
      <c r="A340" t="s">
        <v>291</v>
      </c>
      <c r="B340">
        <v>2015</v>
      </c>
      <c r="C340" s="14">
        <v>43054.606365740743</v>
      </c>
      <c r="D340" t="s">
        <v>1491</v>
      </c>
    </row>
    <row r="341" spans="1:4">
      <c r="A341" t="s">
        <v>291</v>
      </c>
      <c r="B341">
        <v>2015</v>
      </c>
      <c r="C341" s="14">
        <v>43054.606365740743</v>
      </c>
      <c r="D341" t="s">
        <v>1489</v>
      </c>
    </row>
    <row r="342" spans="1:4">
      <c r="A342" t="s">
        <v>291</v>
      </c>
      <c r="B342">
        <v>2016</v>
      </c>
      <c r="C342" s="14">
        <v>43054.606365740743</v>
      </c>
      <c r="D342" t="s">
        <v>1490</v>
      </c>
    </row>
    <row r="343" spans="1:4">
      <c r="A343" t="s">
        <v>291</v>
      </c>
      <c r="B343">
        <v>2016</v>
      </c>
      <c r="C343" s="14">
        <v>43054.606365740743</v>
      </c>
      <c r="D343" t="s">
        <v>1488</v>
      </c>
    </row>
    <row r="344" spans="1:4">
      <c r="A344" t="s">
        <v>291</v>
      </c>
      <c r="B344">
        <v>2015</v>
      </c>
      <c r="C344" s="14">
        <v>43054.606365740743</v>
      </c>
      <c r="D344" t="s">
        <v>1490</v>
      </c>
    </row>
    <row r="345" spans="1:4">
      <c r="A345" t="s">
        <v>291</v>
      </c>
      <c r="B345">
        <v>2016</v>
      </c>
      <c r="C345" s="14">
        <v>43054.606365740743</v>
      </c>
      <c r="D345" t="s">
        <v>1489</v>
      </c>
    </row>
    <row r="346" spans="1:4">
      <c r="A346" t="s">
        <v>291</v>
      </c>
      <c r="B346">
        <v>2014</v>
      </c>
      <c r="C346" s="14">
        <v>43054.606365740743</v>
      </c>
      <c r="D346" t="s">
        <v>1489</v>
      </c>
    </row>
    <row r="347" spans="1:4">
      <c r="A347" t="s">
        <v>291</v>
      </c>
      <c r="B347">
        <v>2016</v>
      </c>
      <c r="C347" s="14">
        <v>43054.606365740743</v>
      </c>
      <c r="D347" t="s">
        <v>1491</v>
      </c>
    </row>
    <row r="348" spans="1:4">
      <c r="A348" t="s">
        <v>291</v>
      </c>
      <c r="B348">
        <v>2013</v>
      </c>
      <c r="C348" s="14">
        <v>43054.606365740743</v>
      </c>
      <c r="D348" t="s">
        <v>1490</v>
      </c>
    </row>
    <row r="349" spans="1:4">
      <c r="A349" t="s">
        <v>291</v>
      </c>
      <c r="B349">
        <v>2014</v>
      </c>
      <c r="C349" s="14">
        <v>43054.606365740743</v>
      </c>
      <c r="D349" t="s">
        <v>1491</v>
      </c>
    </row>
    <row r="350" spans="1:4">
      <c r="A350" t="s">
        <v>291</v>
      </c>
      <c r="B350">
        <v>2014</v>
      </c>
      <c r="C350" s="14">
        <v>43054.606365740743</v>
      </c>
      <c r="D350" t="s">
        <v>1488</v>
      </c>
    </row>
    <row r="351" spans="1:4">
      <c r="A351" t="s">
        <v>291</v>
      </c>
      <c r="B351">
        <v>2014</v>
      </c>
      <c r="C351" s="14">
        <v>43054.606365740743</v>
      </c>
      <c r="D351" t="s">
        <v>1490</v>
      </c>
    </row>
    <row r="352" spans="1:4">
      <c r="A352" t="s">
        <v>291</v>
      </c>
      <c r="B352">
        <v>2013</v>
      </c>
      <c r="C352" s="14">
        <v>43054.606365740743</v>
      </c>
      <c r="D352" t="s">
        <v>1489</v>
      </c>
    </row>
    <row r="353" spans="1:6">
      <c r="A353" t="s">
        <v>291</v>
      </c>
      <c r="B353">
        <v>2013</v>
      </c>
      <c r="C353" s="14">
        <v>43054.606365740743</v>
      </c>
      <c r="D353" t="s">
        <v>1491</v>
      </c>
    </row>
    <row r="354" spans="1:6">
      <c r="A354" t="s">
        <v>291</v>
      </c>
      <c r="B354">
        <v>2013</v>
      </c>
      <c r="C354" s="14">
        <v>43054.606365740743</v>
      </c>
      <c r="D354" t="s">
        <v>1488</v>
      </c>
    </row>
    <row r="355" spans="1:6">
      <c r="A355" t="s">
        <v>291</v>
      </c>
      <c r="B355">
        <v>2015</v>
      </c>
      <c r="C355" s="14">
        <v>43054.606365740743</v>
      </c>
      <c r="D355" t="s">
        <v>1488</v>
      </c>
    </row>
    <row r="356" spans="1:6">
      <c r="A356" t="s">
        <v>300</v>
      </c>
      <c r="B356">
        <v>2015</v>
      </c>
      <c r="C356" s="14">
        <v>43054.606365740743</v>
      </c>
      <c r="D356" t="s">
        <v>1491</v>
      </c>
      <c r="F356" t="s">
        <v>5695</v>
      </c>
    </row>
    <row r="357" spans="1:6">
      <c r="A357" t="s">
        <v>300</v>
      </c>
      <c r="B357">
        <v>2015</v>
      </c>
      <c r="C357" s="14">
        <v>43054.606365740743</v>
      </c>
      <c r="D357" t="s">
        <v>1488</v>
      </c>
      <c r="F357" t="s">
        <v>5695</v>
      </c>
    </row>
    <row r="358" spans="1:6">
      <c r="A358" t="s">
        <v>300</v>
      </c>
      <c r="B358">
        <v>2015</v>
      </c>
      <c r="C358" s="14">
        <v>43054.606365740743</v>
      </c>
      <c r="D358" t="s">
        <v>1489</v>
      </c>
      <c r="F358" t="s">
        <v>5695</v>
      </c>
    </row>
    <row r="359" spans="1:6">
      <c r="A359" t="s">
        <v>300</v>
      </c>
      <c r="B359">
        <v>2016</v>
      </c>
      <c r="C359" s="14">
        <v>43054.606365740743</v>
      </c>
      <c r="D359" t="s">
        <v>1490</v>
      </c>
      <c r="F359" t="s">
        <v>5695</v>
      </c>
    </row>
    <row r="360" spans="1:6">
      <c r="A360" t="s">
        <v>300</v>
      </c>
      <c r="B360">
        <v>2016</v>
      </c>
      <c r="C360" s="14">
        <v>43054.606365740743</v>
      </c>
      <c r="D360" t="s">
        <v>1488</v>
      </c>
      <c r="F360" t="s">
        <v>5695</v>
      </c>
    </row>
    <row r="361" spans="1:6">
      <c r="A361" t="s">
        <v>300</v>
      </c>
      <c r="B361">
        <v>2016</v>
      </c>
      <c r="C361" s="14">
        <v>43054.606365740743</v>
      </c>
      <c r="D361" t="s">
        <v>1489</v>
      </c>
      <c r="F361" t="s">
        <v>5695</v>
      </c>
    </row>
    <row r="362" spans="1:6">
      <c r="A362" t="s">
        <v>300</v>
      </c>
      <c r="B362">
        <v>2013</v>
      </c>
      <c r="C362" s="14">
        <v>43054.606365740743</v>
      </c>
      <c r="D362" t="s">
        <v>1489</v>
      </c>
      <c r="F362" t="s">
        <v>5695</v>
      </c>
    </row>
    <row r="363" spans="1:6">
      <c r="A363" t="s">
        <v>300</v>
      </c>
      <c r="B363">
        <v>2016</v>
      </c>
      <c r="C363" s="14">
        <v>43054.606365740743</v>
      </c>
      <c r="D363" t="s">
        <v>1491</v>
      </c>
      <c r="F363" t="s">
        <v>5695</v>
      </c>
    </row>
    <row r="364" spans="1:6">
      <c r="A364" t="s">
        <v>300</v>
      </c>
      <c r="B364">
        <v>2013</v>
      </c>
      <c r="C364" s="14">
        <v>43054.606365740743</v>
      </c>
      <c r="D364" t="s">
        <v>1490</v>
      </c>
      <c r="F364" t="s">
        <v>5695</v>
      </c>
    </row>
    <row r="365" spans="1:6">
      <c r="A365" t="s">
        <v>300</v>
      </c>
      <c r="B365">
        <v>2015</v>
      </c>
      <c r="C365" s="14">
        <v>43054.606365740743</v>
      </c>
      <c r="D365" t="s">
        <v>1490</v>
      </c>
      <c r="F365" t="s">
        <v>5695</v>
      </c>
    </row>
    <row r="366" spans="1:6">
      <c r="A366" t="s">
        <v>300</v>
      </c>
      <c r="B366">
        <v>2013</v>
      </c>
      <c r="C366" s="14">
        <v>43054.606365740743</v>
      </c>
      <c r="D366" t="s">
        <v>1488</v>
      </c>
      <c r="F366" t="s">
        <v>5695</v>
      </c>
    </row>
    <row r="367" spans="1:6">
      <c r="A367" t="s">
        <v>300</v>
      </c>
      <c r="B367">
        <v>2013</v>
      </c>
      <c r="C367" s="14">
        <v>43054.606365740743</v>
      </c>
      <c r="D367" t="s">
        <v>1491</v>
      </c>
      <c r="F367" t="s">
        <v>5695</v>
      </c>
    </row>
    <row r="368" spans="1:6">
      <c r="A368" t="s">
        <v>300</v>
      </c>
      <c r="B368">
        <v>2014</v>
      </c>
      <c r="C368" s="14">
        <v>43054.606365740743</v>
      </c>
      <c r="D368" t="s">
        <v>1488</v>
      </c>
      <c r="F368" t="s">
        <v>5695</v>
      </c>
    </row>
    <row r="369" spans="1:6">
      <c r="A369" t="s">
        <v>300</v>
      </c>
      <c r="B369">
        <v>2014</v>
      </c>
      <c r="C369" s="14">
        <v>43054.606365740743</v>
      </c>
      <c r="D369" t="s">
        <v>1490</v>
      </c>
      <c r="F369" t="s">
        <v>5695</v>
      </c>
    </row>
    <row r="370" spans="1:6">
      <c r="A370" t="s">
        <v>300</v>
      </c>
      <c r="B370">
        <v>2014</v>
      </c>
      <c r="C370" s="14">
        <v>43054.606365740743</v>
      </c>
      <c r="D370" t="s">
        <v>1491</v>
      </c>
      <c r="F370" t="s">
        <v>5695</v>
      </c>
    </row>
    <row r="371" spans="1:6">
      <c r="A371" t="s">
        <v>300</v>
      </c>
      <c r="B371">
        <v>2014</v>
      </c>
      <c r="C371" s="14">
        <v>43054.606365740743</v>
      </c>
      <c r="D371" t="s">
        <v>1489</v>
      </c>
      <c r="F371" t="s">
        <v>5695</v>
      </c>
    </row>
    <row r="372" spans="1:6">
      <c r="A372" t="s">
        <v>311</v>
      </c>
      <c r="B372">
        <v>2014</v>
      </c>
      <c r="C372" s="14">
        <v>43054.606365740743</v>
      </c>
      <c r="D372" t="s">
        <v>1489</v>
      </c>
      <c r="F372" t="s">
        <v>1504</v>
      </c>
    </row>
    <row r="373" spans="1:6">
      <c r="A373" t="s">
        <v>311</v>
      </c>
      <c r="B373">
        <v>2015</v>
      </c>
      <c r="C373" s="14">
        <v>43054.606365740743</v>
      </c>
      <c r="D373" t="s">
        <v>1490</v>
      </c>
    </row>
    <row r="374" spans="1:6">
      <c r="A374" t="s">
        <v>311</v>
      </c>
      <c r="B374">
        <v>2016</v>
      </c>
      <c r="C374" s="14">
        <v>43054.606365740743</v>
      </c>
      <c r="D374" t="s">
        <v>1491</v>
      </c>
    </row>
    <row r="375" spans="1:6">
      <c r="A375" t="s">
        <v>311</v>
      </c>
      <c r="B375">
        <v>2016</v>
      </c>
      <c r="C375" s="14">
        <v>43054.606365740743</v>
      </c>
      <c r="D375" t="s">
        <v>1488</v>
      </c>
    </row>
    <row r="376" spans="1:6">
      <c r="A376" t="s">
        <v>311</v>
      </c>
      <c r="B376">
        <v>2016</v>
      </c>
      <c r="C376" s="14">
        <v>43054.606365740743</v>
      </c>
      <c r="D376" t="s">
        <v>1490</v>
      </c>
    </row>
    <row r="377" spans="1:6">
      <c r="A377" t="s">
        <v>311</v>
      </c>
      <c r="B377">
        <v>2015</v>
      </c>
      <c r="C377" s="14">
        <v>43054.606365740743</v>
      </c>
      <c r="D377" t="s">
        <v>1489</v>
      </c>
    </row>
    <row r="378" spans="1:6">
      <c r="A378" t="s">
        <v>311</v>
      </c>
      <c r="B378">
        <v>2015</v>
      </c>
      <c r="C378" s="14">
        <v>43054.606365740743</v>
      </c>
      <c r="D378" t="s">
        <v>1491</v>
      </c>
    </row>
    <row r="379" spans="1:6">
      <c r="A379" t="s">
        <v>311</v>
      </c>
      <c r="B379">
        <v>2016</v>
      </c>
      <c r="C379" s="14">
        <v>43054.606365740743</v>
      </c>
      <c r="D379" t="s">
        <v>1489</v>
      </c>
    </row>
    <row r="380" spans="1:6">
      <c r="A380" t="s">
        <v>311</v>
      </c>
      <c r="B380">
        <v>2013</v>
      </c>
      <c r="C380" s="14">
        <v>43054.606365740743</v>
      </c>
      <c r="D380" t="s">
        <v>1488</v>
      </c>
      <c r="F380" t="s">
        <v>1504</v>
      </c>
    </row>
    <row r="381" spans="1:6">
      <c r="A381" t="s">
        <v>311</v>
      </c>
      <c r="B381">
        <v>2015</v>
      </c>
      <c r="C381" s="14">
        <v>43054.606365740743</v>
      </c>
      <c r="D381" t="s">
        <v>1488</v>
      </c>
    </row>
    <row r="382" spans="1:6">
      <c r="A382" t="s">
        <v>311</v>
      </c>
      <c r="B382">
        <v>2013</v>
      </c>
      <c r="C382" s="14">
        <v>43054.606365740743</v>
      </c>
      <c r="D382" t="s">
        <v>1490</v>
      </c>
      <c r="F382" t="s">
        <v>1504</v>
      </c>
    </row>
    <row r="383" spans="1:6">
      <c r="A383" t="s">
        <v>311</v>
      </c>
      <c r="B383">
        <v>2013</v>
      </c>
      <c r="C383" s="14">
        <v>43054.606365740743</v>
      </c>
      <c r="D383" t="s">
        <v>1491</v>
      </c>
      <c r="F383" t="s">
        <v>1504</v>
      </c>
    </row>
    <row r="384" spans="1:6">
      <c r="A384" t="s">
        <v>311</v>
      </c>
      <c r="B384">
        <v>2013</v>
      </c>
      <c r="C384" s="14">
        <v>43054.606365740743</v>
      </c>
      <c r="D384" t="s">
        <v>1489</v>
      </c>
      <c r="F384" t="s">
        <v>706</v>
      </c>
    </row>
    <row r="385" spans="1:6">
      <c r="A385" t="s">
        <v>311</v>
      </c>
      <c r="B385">
        <v>2014</v>
      </c>
      <c r="C385" s="14">
        <v>43054.606365740743</v>
      </c>
      <c r="D385" t="s">
        <v>1490</v>
      </c>
      <c r="F385" t="s">
        <v>1504</v>
      </c>
    </row>
    <row r="386" spans="1:6">
      <c r="A386" t="s">
        <v>311</v>
      </c>
      <c r="B386">
        <v>2014</v>
      </c>
      <c r="C386" s="14">
        <v>43054.606365740743</v>
      </c>
      <c r="D386" t="s">
        <v>1488</v>
      </c>
      <c r="E386" t="s">
        <v>1483</v>
      </c>
      <c r="F386" t="s">
        <v>1504</v>
      </c>
    </row>
    <row r="387" spans="1:6">
      <c r="A387" t="s">
        <v>311</v>
      </c>
      <c r="B387">
        <v>2014</v>
      </c>
      <c r="C387" s="14">
        <v>43054.606365740743</v>
      </c>
      <c r="D387" t="s">
        <v>1491</v>
      </c>
      <c r="F387" t="s">
        <v>1504</v>
      </c>
    </row>
    <row r="388" spans="1:6">
      <c r="A388" t="s">
        <v>318</v>
      </c>
      <c r="B388">
        <v>2014</v>
      </c>
      <c r="C388" s="14">
        <v>43054.606365740743</v>
      </c>
      <c r="D388" t="s">
        <v>1489</v>
      </c>
    </row>
    <row r="389" spans="1:6">
      <c r="A389" t="s">
        <v>318</v>
      </c>
      <c r="B389">
        <v>2015</v>
      </c>
      <c r="C389" s="14">
        <v>43054.606365740743</v>
      </c>
      <c r="D389" t="s">
        <v>1490</v>
      </c>
    </row>
    <row r="390" spans="1:6">
      <c r="A390" t="s">
        <v>318</v>
      </c>
      <c r="B390">
        <v>2016</v>
      </c>
      <c r="C390" s="14">
        <v>43054.606365740743</v>
      </c>
      <c r="D390" t="s">
        <v>1491</v>
      </c>
    </row>
    <row r="391" spans="1:6">
      <c r="A391" t="s">
        <v>318</v>
      </c>
      <c r="B391">
        <v>2016</v>
      </c>
      <c r="C391" s="14">
        <v>43054.606365740743</v>
      </c>
      <c r="D391" t="s">
        <v>1488</v>
      </c>
    </row>
    <row r="392" spans="1:6">
      <c r="A392" t="s">
        <v>318</v>
      </c>
      <c r="B392">
        <v>2016</v>
      </c>
      <c r="C392" s="14">
        <v>43054.606365740743</v>
      </c>
      <c r="D392" t="s">
        <v>1490</v>
      </c>
    </row>
    <row r="393" spans="1:6">
      <c r="A393" t="s">
        <v>318</v>
      </c>
      <c r="B393">
        <v>2015</v>
      </c>
      <c r="C393" s="14">
        <v>43054.606365740743</v>
      </c>
      <c r="D393" t="s">
        <v>1489</v>
      </c>
    </row>
    <row r="394" spans="1:6">
      <c r="A394" t="s">
        <v>318</v>
      </c>
      <c r="B394">
        <v>2015</v>
      </c>
      <c r="C394" s="14">
        <v>43054.606365740743</v>
      </c>
      <c r="D394" t="s">
        <v>1491</v>
      </c>
    </row>
    <row r="395" spans="1:6">
      <c r="A395" t="s">
        <v>318</v>
      </c>
      <c r="B395">
        <v>2016</v>
      </c>
      <c r="C395" s="14">
        <v>43054.606365740743</v>
      </c>
      <c r="D395" t="s">
        <v>1489</v>
      </c>
    </row>
    <row r="396" spans="1:6">
      <c r="A396" t="s">
        <v>318</v>
      </c>
      <c r="B396">
        <v>2013</v>
      </c>
      <c r="C396" s="14">
        <v>43054.606365740743</v>
      </c>
      <c r="D396" t="s">
        <v>1488</v>
      </c>
    </row>
    <row r="397" spans="1:6">
      <c r="A397" t="s">
        <v>318</v>
      </c>
      <c r="B397">
        <v>2013</v>
      </c>
      <c r="C397" s="14">
        <v>43054.606365740743</v>
      </c>
      <c r="D397" t="s">
        <v>1490</v>
      </c>
    </row>
    <row r="398" spans="1:6">
      <c r="A398" t="s">
        <v>318</v>
      </c>
      <c r="B398">
        <v>2014</v>
      </c>
      <c r="C398" s="14">
        <v>43054.606365740743</v>
      </c>
      <c r="D398" t="s">
        <v>1491</v>
      </c>
    </row>
    <row r="399" spans="1:6">
      <c r="A399" t="s">
        <v>318</v>
      </c>
      <c r="B399">
        <v>2014</v>
      </c>
      <c r="C399" s="14">
        <v>43054.606365740743</v>
      </c>
      <c r="D399" t="s">
        <v>1488</v>
      </c>
    </row>
    <row r="400" spans="1:6">
      <c r="A400" t="s">
        <v>318</v>
      </c>
      <c r="B400">
        <v>2014</v>
      </c>
      <c r="C400" s="14">
        <v>43054.606365740743</v>
      </c>
      <c r="D400" t="s">
        <v>1490</v>
      </c>
    </row>
    <row r="401" spans="1:4">
      <c r="A401" t="s">
        <v>318</v>
      </c>
      <c r="B401">
        <v>2013</v>
      </c>
      <c r="C401" s="14">
        <v>43054.606365740743</v>
      </c>
      <c r="D401" t="s">
        <v>1489</v>
      </c>
    </row>
    <row r="402" spans="1:4">
      <c r="A402" t="s">
        <v>318</v>
      </c>
      <c r="B402">
        <v>2013</v>
      </c>
      <c r="C402" s="14">
        <v>43054.606365740743</v>
      </c>
      <c r="D402" t="s">
        <v>1491</v>
      </c>
    </row>
    <row r="403" spans="1:4">
      <c r="A403" t="s">
        <v>318</v>
      </c>
      <c r="B403">
        <v>2015</v>
      </c>
      <c r="C403" s="14">
        <v>43054.606365740743</v>
      </c>
      <c r="D403" t="s">
        <v>1488</v>
      </c>
    </row>
    <row r="404" spans="1:4">
      <c r="A404" t="s">
        <v>327</v>
      </c>
      <c r="B404">
        <v>2015</v>
      </c>
      <c r="C404" s="14">
        <v>43054.606365740743</v>
      </c>
      <c r="D404" t="s">
        <v>1491</v>
      </c>
    </row>
    <row r="405" spans="1:4">
      <c r="A405" t="s">
        <v>327</v>
      </c>
      <c r="B405">
        <v>2015</v>
      </c>
      <c r="C405" s="14">
        <v>43054.606365740743</v>
      </c>
      <c r="D405" t="s">
        <v>1489</v>
      </c>
    </row>
    <row r="406" spans="1:4">
      <c r="A406" t="s">
        <v>327</v>
      </c>
      <c r="B406">
        <v>2016</v>
      </c>
      <c r="C406" s="14">
        <v>43054.606365740743</v>
      </c>
      <c r="D406" t="s">
        <v>1490</v>
      </c>
    </row>
    <row r="407" spans="1:4">
      <c r="A407" t="s">
        <v>327</v>
      </c>
      <c r="B407">
        <v>2016</v>
      </c>
      <c r="C407" s="14">
        <v>43054.606365740743</v>
      </c>
      <c r="D407" t="s">
        <v>1488</v>
      </c>
    </row>
    <row r="408" spans="1:4">
      <c r="A408" t="s">
        <v>327</v>
      </c>
      <c r="B408">
        <v>2015</v>
      </c>
      <c r="C408" s="14">
        <v>43054.606365740743</v>
      </c>
      <c r="D408" t="s">
        <v>1490</v>
      </c>
    </row>
    <row r="409" spans="1:4">
      <c r="A409" t="s">
        <v>327</v>
      </c>
      <c r="B409">
        <v>2016</v>
      </c>
      <c r="C409" s="14">
        <v>43054.606365740743</v>
      </c>
      <c r="D409" t="s">
        <v>1489</v>
      </c>
    </row>
    <row r="410" spans="1:4">
      <c r="A410" t="s">
        <v>327</v>
      </c>
      <c r="B410">
        <v>2014</v>
      </c>
      <c r="C410" s="14">
        <v>43054.606365740743</v>
      </c>
      <c r="D410" t="s">
        <v>1489</v>
      </c>
    </row>
    <row r="411" spans="1:4">
      <c r="A411" t="s">
        <v>327</v>
      </c>
      <c r="B411">
        <v>2016</v>
      </c>
      <c r="C411" s="14">
        <v>43054.606365740743</v>
      </c>
      <c r="D411" t="s">
        <v>1491</v>
      </c>
    </row>
    <row r="412" spans="1:4">
      <c r="A412" t="s">
        <v>327</v>
      </c>
      <c r="B412">
        <v>2013</v>
      </c>
      <c r="C412" s="14">
        <v>43054.606365740743</v>
      </c>
      <c r="D412" t="s">
        <v>1490</v>
      </c>
    </row>
    <row r="413" spans="1:4">
      <c r="A413" t="s">
        <v>327</v>
      </c>
      <c r="B413">
        <v>2014</v>
      </c>
      <c r="C413" s="14">
        <v>43054.606365740743</v>
      </c>
      <c r="D413" t="s">
        <v>1491</v>
      </c>
    </row>
    <row r="414" spans="1:4">
      <c r="A414" t="s">
        <v>327</v>
      </c>
      <c r="B414">
        <v>2014</v>
      </c>
      <c r="C414" s="14">
        <v>43054.606365740743</v>
      </c>
      <c r="D414" t="s">
        <v>1488</v>
      </c>
    </row>
    <row r="415" spans="1:4">
      <c r="A415" t="s">
        <v>327</v>
      </c>
      <c r="B415">
        <v>2014</v>
      </c>
      <c r="C415" s="14">
        <v>43054.606365740743</v>
      </c>
      <c r="D415" t="s">
        <v>1490</v>
      </c>
    </row>
    <row r="416" spans="1:4">
      <c r="A416" t="s">
        <v>327</v>
      </c>
      <c r="B416">
        <v>2013</v>
      </c>
      <c r="C416" s="14">
        <v>43054.606365740743</v>
      </c>
      <c r="D416" t="s">
        <v>1489</v>
      </c>
    </row>
    <row r="417" spans="1:6">
      <c r="A417" t="s">
        <v>327</v>
      </c>
      <c r="B417">
        <v>2013</v>
      </c>
      <c r="C417" s="14">
        <v>43054.606365740743</v>
      </c>
      <c r="D417" t="s">
        <v>1491</v>
      </c>
    </row>
    <row r="418" spans="1:6">
      <c r="A418" t="s">
        <v>327</v>
      </c>
      <c r="B418">
        <v>2013</v>
      </c>
      <c r="C418" s="14">
        <v>43054.606365740743</v>
      </c>
      <c r="D418" t="s">
        <v>1488</v>
      </c>
    </row>
    <row r="419" spans="1:6">
      <c r="A419" t="s">
        <v>327</v>
      </c>
      <c r="B419">
        <v>2015</v>
      </c>
      <c r="C419" s="14">
        <v>43054.606365740743</v>
      </c>
      <c r="D419" t="s">
        <v>1488</v>
      </c>
    </row>
    <row r="420" spans="1:6">
      <c r="A420" t="s">
        <v>336</v>
      </c>
      <c r="B420">
        <v>2015</v>
      </c>
      <c r="C420" s="14">
        <v>43054.606365740743</v>
      </c>
      <c r="D420" t="s">
        <v>1491</v>
      </c>
      <c r="F420" t="s">
        <v>1506</v>
      </c>
    </row>
    <row r="421" spans="1:6">
      <c r="A421" t="s">
        <v>336</v>
      </c>
      <c r="B421">
        <v>2016</v>
      </c>
      <c r="C421" s="14">
        <v>43054.606365740743</v>
      </c>
      <c r="D421" t="s">
        <v>1489</v>
      </c>
      <c r="F421" t="s">
        <v>1506</v>
      </c>
    </row>
    <row r="422" spans="1:6">
      <c r="A422" t="s">
        <v>336</v>
      </c>
      <c r="B422">
        <v>2015</v>
      </c>
      <c r="C422" s="14">
        <v>43054.606365740743</v>
      </c>
      <c r="D422" t="s">
        <v>1489</v>
      </c>
      <c r="F422" t="s">
        <v>1506</v>
      </c>
    </row>
    <row r="423" spans="1:6">
      <c r="A423" t="s">
        <v>336</v>
      </c>
      <c r="B423">
        <v>2015</v>
      </c>
      <c r="C423" s="14">
        <v>43054.606365740743</v>
      </c>
      <c r="D423" t="s">
        <v>1488</v>
      </c>
      <c r="F423" t="s">
        <v>1506</v>
      </c>
    </row>
    <row r="424" spans="1:6">
      <c r="A424" t="s">
        <v>336</v>
      </c>
      <c r="B424">
        <v>2016</v>
      </c>
      <c r="C424" s="14">
        <v>43054.606365740743</v>
      </c>
      <c r="D424" t="s">
        <v>1490</v>
      </c>
      <c r="F424" t="s">
        <v>1506</v>
      </c>
    </row>
    <row r="425" spans="1:6">
      <c r="A425" t="s">
        <v>336</v>
      </c>
      <c r="B425">
        <v>2016</v>
      </c>
      <c r="C425" s="14">
        <v>43054.606365740743</v>
      </c>
      <c r="D425" t="s">
        <v>1491</v>
      </c>
      <c r="F425" t="s">
        <v>1506</v>
      </c>
    </row>
    <row r="426" spans="1:6">
      <c r="A426" t="s">
        <v>336</v>
      </c>
      <c r="B426">
        <v>2013</v>
      </c>
      <c r="C426" s="14">
        <v>43054.606365740743</v>
      </c>
      <c r="D426" t="s">
        <v>1489</v>
      </c>
      <c r="F426" t="s">
        <v>1506</v>
      </c>
    </row>
    <row r="427" spans="1:6">
      <c r="A427" t="s">
        <v>336</v>
      </c>
      <c r="B427">
        <v>2016</v>
      </c>
      <c r="C427" s="14">
        <v>43054.606365740743</v>
      </c>
      <c r="D427" t="s">
        <v>1488</v>
      </c>
      <c r="F427" t="s">
        <v>1506</v>
      </c>
    </row>
    <row r="428" spans="1:6">
      <c r="A428" t="s">
        <v>336</v>
      </c>
      <c r="B428">
        <v>2014</v>
      </c>
      <c r="C428" s="14">
        <v>43054.606365740743</v>
      </c>
      <c r="D428" t="s">
        <v>1488</v>
      </c>
      <c r="F428" t="s">
        <v>1507</v>
      </c>
    </row>
    <row r="429" spans="1:6">
      <c r="A429" t="s">
        <v>336</v>
      </c>
      <c r="B429">
        <v>2015</v>
      </c>
      <c r="C429" s="14">
        <v>43054.606365740743</v>
      </c>
      <c r="D429" t="s">
        <v>1490</v>
      </c>
      <c r="F429" t="s">
        <v>1506</v>
      </c>
    </row>
    <row r="430" spans="1:6">
      <c r="A430" t="s">
        <v>336</v>
      </c>
      <c r="B430">
        <v>2013</v>
      </c>
      <c r="C430" s="14">
        <v>43054.606365740743</v>
      </c>
      <c r="D430" t="s">
        <v>1490</v>
      </c>
      <c r="F430" t="s">
        <v>1506</v>
      </c>
    </row>
    <row r="431" spans="1:6">
      <c r="A431" t="s">
        <v>336</v>
      </c>
      <c r="B431">
        <v>2013</v>
      </c>
      <c r="C431" s="14">
        <v>43054.606365740743</v>
      </c>
      <c r="D431" t="s">
        <v>1488</v>
      </c>
      <c r="F431" t="s">
        <v>1505</v>
      </c>
    </row>
    <row r="432" spans="1:6">
      <c r="A432" t="s">
        <v>336</v>
      </c>
      <c r="B432">
        <v>2013</v>
      </c>
      <c r="C432" s="14">
        <v>43054.606365740743</v>
      </c>
      <c r="D432" t="s">
        <v>1491</v>
      </c>
      <c r="F432" t="s">
        <v>1506</v>
      </c>
    </row>
    <row r="433" spans="1:6">
      <c r="A433" t="s">
        <v>336</v>
      </c>
      <c r="B433">
        <v>2014</v>
      </c>
      <c r="C433" s="14">
        <v>43054.606365740743</v>
      </c>
      <c r="D433" t="s">
        <v>1490</v>
      </c>
      <c r="F433" t="s">
        <v>1506</v>
      </c>
    </row>
    <row r="434" spans="1:6">
      <c r="A434" t="s">
        <v>336</v>
      </c>
      <c r="B434">
        <v>2014</v>
      </c>
      <c r="C434" s="14">
        <v>43054.606365740743</v>
      </c>
      <c r="D434" t="s">
        <v>1491</v>
      </c>
      <c r="F434" t="s">
        <v>1506</v>
      </c>
    </row>
    <row r="435" spans="1:6">
      <c r="A435" t="s">
        <v>336</v>
      </c>
      <c r="B435">
        <v>2014</v>
      </c>
      <c r="C435" s="14">
        <v>43054.606365740743</v>
      </c>
      <c r="D435" t="s">
        <v>1489</v>
      </c>
      <c r="F435" t="s">
        <v>1506</v>
      </c>
    </row>
    <row r="436" spans="1:6">
      <c r="A436" t="s">
        <v>349</v>
      </c>
      <c r="B436">
        <v>2014</v>
      </c>
      <c r="C436" s="14">
        <v>43054.606365740743</v>
      </c>
      <c r="D436" t="s">
        <v>1489</v>
      </c>
    </row>
    <row r="437" spans="1:6">
      <c r="A437" t="s">
        <v>349</v>
      </c>
      <c r="B437">
        <v>2015</v>
      </c>
      <c r="C437" s="14">
        <v>43054.606365740743</v>
      </c>
      <c r="D437" t="s">
        <v>1490</v>
      </c>
    </row>
    <row r="438" spans="1:6">
      <c r="A438" t="s">
        <v>349</v>
      </c>
      <c r="B438">
        <v>2016</v>
      </c>
      <c r="C438" s="14">
        <v>43054.606365740743</v>
      </c>
      <c r="D438" t="s">
        <v>1491</v>
      </c>
    </row>
    <row r="439" spans="1:6">
      <c r="A439" t="s">
        <v>349</v>
      </c>
      <c r="B439">
        <v>2016</v>
      </c>
      <c r="C439" s="14">
        <v>43054.606365740743</v>
      </c>
      <c r="D439" t="s">
        <v>1488</v>
      </c>
    </row>
    <row r="440" spans="1:6">
      <c r="A440" t="s">
        <v>349</v>
      </c>
      <c r="B440">
        <v>2016</v>
      </c>
      <c r="C440" s="14">
        <v>43054.606365740743</v>
      </c>
      <c r="D440" t="s">
        <v>1490</v>
      </c>
    </row>
    <row r="441" spans="1:6">
      <c r="A441" t="s">
        <v>349</v>
      </c>
      <c r="B441">
        <v>2015</v>
      </c>
      <c r="C441" s="14">
        <v>43054.606365740743</v>
      </c>
      <c r="D441" t="s">
        <v>1489</v>
      </c>
    </row>
    <row r="442" spans="1:6">
      <c r="A442" t="s">
        <v>349</v>
      </c>
      <c r="B442">
        <v>2015</v>
      </c>
      <c r="C442" s="14">
        <v>43054.606365740743</v>
      </c>
      <c r="D442" t="s">
        <v>1491</v>
      </c>
    </row>
    <row r="443" spans="1:6">
      <c r="A443" t="s">
        <v>349</v>
      </c>
      <c r="B443">
        <v>2016</v>
      </c>
      <c r="C443" s="14">
        <v>43054.606365740743</v>
      </c>
      <c r="D443" t="s">
        <v>1489</v>
      </c>
    </row>
    <row r="444" spans="1:6">
      <c r="A444" t="s">
        <v>349</v>
      </c>
      <c r="B444">
        <v>2013</v>
      </c>
      <c r="C444" s="14">
        <v>43054.606365740743</v>
      </c>
      <c r="D444" t="s">
        <v>1488</v>
      </c>
    </row>
    <row r="445" spans="1:6">
      <c r="A445" t="s">
        <v>349</v>
      </c>
      <c r="B445">
        <v>2014</v>
      </c>
      <c r="C445" s="14">
        <v>43054.606365740743</v>
      </c>
      <c r="D445" t="s">
        <v>1491</v>
      </c>
    </row>
    <row r="446" spans="1:6">
      <c r="A446" t="s">
        <v>349</v>
      </c>
      <c r="B446">
        <v>2014</v>
      </c>
      <c r="C446" s="14">
        <v>43054.606365740743</v>
      </c>
      <c r="D446" t="s">
        <v>1488</v>
      </c>
    </row>
    <row r="447" spans="1:6">
      <c r="A447" t="s">
        <v>349</v>
      </c>
      <c r="B447">
        <v>2014</v>
      </c>
      <c r="C447" s="14">
        <v>43054.606365740743</v>
      </c>
      <c r="D447" t="s">
        <v>1490</v>
      </c>
    </row>
    <row r="448" spans="1:6">
      <c r="A448" t="s">
        <v>349</v>
      </c>
      <c r="B448">
        <v>2013</v>
      </c>
      <c r="C448" s="14">
        <v>43054.606365740743</v>
      </c>
      <c r="D448" t="s">
        <v>1489</v>
      </c>
    </row>
    <row r="449" spans="1:4">
      <c r="A449" t="s">
        <v>349</v>
      </c>
      <c r="B449">
        <v>2013</v>
      </c>
      <c r="C449" s="14">
        <v>43054.606365740743</v>
      </c>
      <c r="D449" t="s">
        <v>1491</v>
      </c>
    </row>
    <row r="450" spans="1:4">
      <c r="A450" t="s">
        <v>349</v>
      </c>
      <c r="B450">
        <v>2015</v>
      </c>
      <c r="C450" s="14">
        <v>43054.606365740743</v>
      </c>
      <c r="D450" t="s">
        <v>1488</v>
      </c>
    </row>
    <row r="451" spans="1:4">
      <c r="A451" t="s">
        <v>349</v>
      </c>
      <c r="B451">
        <v>2013</v>
      </c>
      <c r="C451" s="14">
        <v>43054.606365740743</v>
      </c>
      <c r="D451" t="s">
        <v>1490</v>
      </c>
    </row>
    <row r="452" spans="1:4">
      <c r="A452" t="s">
        <v>359</v>
      </c>
      <c r="B452">
        <v>2015</v>
      </c>
      <c r="C452" s="14">
        <v>43054.606365740743</v>
      </c>
      <c r="D452" t="s">
        <v>1491</v>
      </c>
    </row>
    <row r="453" spans="1:4">
      <c r="A453" t="s">
        <v>359</v>
      </c>
      <c r="B453">
        <v>2016</v>
      </c>
      <c r="C453" s="14">
        <v>43054.606365740743</v>
      </c>
      <c r="D453" t="s">
        <v>1489</v>
      </c>
    </row>
    <row r="454" spans="1:4">
      <c r="A454" t="s">
        <v>359</v>
      </c>
      <c r="B454">
        <v>2015</v>
      </c>
      <c r="C454" s="14">
        <v>43054.606365740743</v>
      </c>
      <c r="D454" t="s">
        <v>1489</v>
      </c>
    </row>
    <row r="455" spans="1:4">
      <c r="A455" t="s">
        <v>359</v>
      </c>
      <c r="B455">
        <v>2016</v>
      </c>
      <c r="C455" s="14">
        <v>43054.606365740743</v>
      </c>
      <c r="D455" t="s">
        <v>1490</v>
      </c>
    </row>
    <row r="456" spans="1:4">
      <c r="A456" t="s">
        <v>359</v>
      </c>
      <c r="B456">
        <v>2016</v>
      </c>
      <c r="C456" s="14">
        <v>43054.606365740743</v>
      </c>
      <c r="D456" t="s">
        <v>1491</v>
      </c>
    </row>
    <row r="457" spans="1:4">
      <c r="A457" t="s">
        <v>359</v>
      </c>
      <c r="B457">
        <v>2013</v>
      </c>
      <c r="C457" s="14">
        <v>43054.606365740743</v>
      </c>
      <c r="D457" t="s">
        <v>1489</v>
      </c>
    </row>
    <row r="458" spans="1:4">
      <c r="A458" t="s">
        <v>359</v>
      </c>
      <c r="B458">
        <v>2015</v>
      </c>
      <c r="C458" s="14">
        <v>43054.606365740743</v>
      </c>
      <c r="D458" t="s">
        <v>1488</v>
      </c>
    </row>
    <row r="459" spans="1:4">
      <c r="A459" t="s">
        <v>359</v>
      </c>
      <c r="B459">
        <v>2016</v>
      </c>
      <c r="C459" s="14">
        <v>43054.606365740743</v>
      </c>
      <c r="D459" t="s">
        <v>1488</v>
      </c>
    </row>
    <row r="460" spans="1:4">
      <c r="A460" t="s">
        <v>359</v>
      </c>
      <c r="B460">
        <v>2014</v>
      </c>
      <c r="C460" s="14">
        <v>43054.606365740743</v>
      </c>
      <c r="D460" t="s">
        <v>1489</v>
      </c>
    </row>
    <row r="461" spans="1:4">
      <c r="A461" t="s">
        <v>359</v>
      </c>
      <c r="B461">
        <v>2014</v>
      </c>
      <c r="C461" s="14">
        <v>43054.606365740743</v>
      </c>
      <c r="D461" t="s">
        <v>1491</v>
      </c>
    </row>
    <row r="462" spans="1:4">
      <c r="A462" t="s">
        <v>359</v>
      </c>
      <c r="B462">
        <v>2014</v>
      </c>
      <c r="C462" s="14">
        <v>43054.606365740743</v>
      </c>
      <c r="D462" t="s">
        <v>1490</v>
      </c>
    </row>
    <row r="463" spans="1:4">
      <c r="A463" t="s">
        <v>359</v>
      </c>
      <c r="B463">
        <v>2013</v>
      </c>
      <c r="C463" s="14">
        <v>43054.606365740743</v>
      </c>
      <c r="D463" t="s">
        <v>1491</v>
      </c>
    </row>
    <row r="464" spans="1:4">
      <c r="A464" t="s">
        <v>359</v>
      </c>
      <c r="B464">
        <v>2013</v>
      </c>
      <c r="C464" s="14">
        <v>43054.606365740743</v>
      </c>
      <c r="D464" t="s">
        <v>1488</v>
      </c>
    </row>
    <row r="465" spans="1:6">
      <c r="A465" t="s">
        <v>359</v>
      </c>
      <c r="B465">
        <v>2013</v>
      </c>
      <c r="C465" s="14">
        <v>43054.606365740743</v>
      </c>
      <c r="D465" t="s">
        <v>1490</v>
      </c>
    </row>
    <row r="466" spans="1:6">
      <c r="A466" t="s">
        <v>359</v>
      </c>
      <c r="B466">
        <v>2014</v>
      </c>
      <c r="C466" s="14">
        <v>43054.606365740743</v>
      </c>
      <c r="D466" t="s">
        <v>1488</v>
      </c>
    </row>
    <row r="467" spans="1:6">
      <c r="A467" t="s">
        <v>359</v>
      </c>
      <c r="B467">
        <v>2015</v>
      </c>
      <c r="C467" s="14">
        <v>43054.606365740743</v>
      </c>
      <c r="D467" t="s">
        <v>1490</v>
      </c>
    </row>
    <row r="468" spans="1:6">
      <c r="A468" t="s">
        <v>368</v>
      </c>
      <c r="B468">
        <v>2016</v>
      </c>
      <c r="C468" s="14">
        <v>43054.606365740743</v>
      </c>
      <c r="D468" t="s">
        <v>1491</v>
      </c>
      <c r="E468" t="s">
        <v>1483</v>
      </c>
      <c r="F468" t="s">
        <v>1508</v>
      </c>
    </row>
    <row r="469" spans="1:6">
      <c r="A469" t="s">
        <v>368</v>
      </c>
      <c r="B469">
        <v>2015</v>
      </c>
      <c r="C469" s="14">
        <v>43054.606365740743</v>
      </c>
      <c r="D469" t="s">
        <v>1488</v>
      </c>
      <c r="E469" t="s">
        <v>1483</v>
      </c>
      <c r="F469" t="s">
        <v>1508</v>
      </c>
    </row>
    <row r="470" spans="1:6">
      <c r="A470" t="s">
        <v>368</v>
      </c>
      <c r="B470">
        <v>2015</v>
      </c>
      <c r="C470" s="14">
        <v>43054.606365740743</v>
      </c>
      <c r="D470" t="s">
        <v>1491</v>
      </c>
      <c r="E470" t="s">
        <v>1483</v>
      </c>
      <c r="F470" t="s">
        <v>1508</v>
      </c>
    </row>
    <row r="471" spans="1:6">
      <c r="A471" t="s">
        <v>368</v>
      </c>
      <c r="B471">
        <v>2015</v>
      </c>
      <c r="C471" s="14">
        <v>43054.606365740743</v>
      </c>
      <c r="D471" t="s">
        <v>1489</v>
      </c>
      <c r="E471" t="s">
        <v>1483</v>
      </c>
      <c r="F471" t="s">
        <v>1508</v>
      </c>
    </row>
    <row r="472" spans="1:6">
      <c r="A472" t="s">
        <v>368</v>
      </c>
      <c r="B472">
        <v>2015</v>
      </c>
      <c r="C472" s="14">
        <v>43054.606365740743</v>
      </c>
      <c r="D472" t="s">
        <v>1490</v>
      </c>
      <c r="E472" t="s">
        <v>1483</v>
      </c>
      <c r="F472" t="s">
        <v>1508</v>
      </c>
    </row>
    <row r="473" spans="1:6">
      <c r="A473" t="s">
        <v>368</v>
      </c>
      <c r="B473">
        <v>2016</v>
      </c>
      <c r="C473" s="14">
        <v>43054.606365740743</v>
      </c>
      <c r="D473" t="s">
        <v>1488</v>
      </c>
      <c r="E473" t="s">
        <v>1483</v>
      </c>
      <c r="F473" t="s">
        <v>1508</v>
      </c>
    </row>
    <row r="474" spans="1:6">
      <c r="A474" t="s">
        <v>368</v>
      </c>
      <c r="B474">
        <v>2013</v>
      </c>
      <c r="C474" s="14">
        <v>43054.606365740743</v>
      </c>
      <c r="D474" t="s">
        <v>1489</v>
      </c>
      <c r="E474" t="s">
        <v>1483</v>
      </c>
      <c r="F474" t="s">
        <v>1508</v>
      </c>
    </row>
    <row r="475" spans="1:6">
      <c r="A475" t="s">
        <v>368</v>
      </c>
      <c r="B475">
        <v>2016</v>
      </c>
      <c r="C475" s="14">
        <v>43054.606365740743</v>
      </c>
      <c r="D475" t="s">
        <v>1490</v>
      </c>
      <c r="E475" t="s">
        <v>1483</v>
      </c>
      <c r="F475" t="s">
        <v>1508</v>
      </c>
    </row>
    <row r="476" spans="1:6">
      <c r="A476" t="s">
        <v>368</v>
      </c>
      <c r="B476">
        <v>2014</v>
      </c>
      <c r="C476" s="14">
        <v>43054.606365740743</v>
      </c>
      <c r="D476" t="s">
        <v>1489</v>
      </c>
      <c r="E476" t="s">
        <v>1483</v>
      </c>
      <c r="F476" t="s">
        <v>1508</v>
      </c>
    </row>
    <row r="477" spans="1:6">
      <c r="A477" t="s">
        <v>368</v>
      </c>
      <c r="B477">
        <v>2014</v>
      </c>
      <c r="C477" s="14">
        <v>43054.606365740743</v>
      </c>
      <c r="D477" t="s">
        <v>1491</v>
      </c>
      <c r="E477" t="s">
        <v>1483</v>
      </c>
      <c r="F477" t="s">
        <v>1508</v>
      </c>
    </row>
    <row r="478" spans="1:6">
      <c r="A478" t="s">
        <v>368</v>
      </c>
      <c r="B478">
        <v>2014</v>
      </c>
      <c r="C478" s="14">
        <v>43054.606365740743</v>
      </c>
      <c r="D478" t="s">
        <v>1490</v>
      </c>
      <c r="E478" t="s">
        <v>1483</v>
      </c>
      <c r="F478" t="s">
        <v>1508</v>
      </c>
    </row>
    <row r="479" spans="1:6">
      <c r="A479" t="s">
        <v>368</v>
      </c>
      <c r="B479">
        <v>2013</v>
      </c>
      <c r="C479" s="14">
        <v>43054.606365740743</v>
      </c>
      <c r="D479" t="s">
        <v>1491</v>
      </c>
      <c r="E479" t="s">
        <v>1483</v>
      </c>
      <c r="F479" t="s">
        <v>1508</v>
      </c>
    </row>
    <row r="480" spans="1:6">
      <c r="A480" t="s">
        <v>368</v>
      </c>
      <c r="B480">
        <v>2013</v>
      </c>
      <c r="C480" s="14">
        <v>43054.606365740743</v>
      </c>
      <c r="D480" t="s">
        <v>1488</v>
      </c>
      <c r="E480" t="s">
        <v>1483</v>
      </c>
      <c r="F480" t="s">
        <v>1508</v>
      </c>
    </row>
    <row r="481" spans="1:6">
      <c r="A481" t="s">
        <v>368</v>
      </c>
      <c r="B481">
        <v>2013</v>
      </c>
      <c r="C481" s="14">
        <v>43054.606365740743</v>
      </c>
      <c r="D481" t="s">
        <v>1490</v>
      </c>
      <c r="E481" t="s">
        <v>1483</v>
      </c>
      <c r="F481" t="s">
        <v>1508</v>
      </c>
    </row>
    <row r="482" spans="1:6">
      <c r="A482" t="s">
        <v>368</v>
      </c>
      <c r="B482">
        <v>2016</v>
      </c>
      <c r="C482" s="14">
        <v>43054.606365740743</v>
      </c>
      <c r="D482" t="s">
        <v>1489</v>
      </c>
      <c r="E482" t="s">
        <v>1483</v>
      </c>
      <c r="F482" t="s">
        <v>1508</v>
      </c>
    </row>
    <row r="483" spans="1:6">
      <c r="A483" t="s">
        <v>368</v>
      </c>
      <c r="B483">
        <v>2014</v>
      </c>
      <c r="C483" s="14">
        <v>43054.606365740743</v>
      </c>
      <c r="D483" t="s">
        <v>1488</v>
      </c>
      <c r="E483" t="s">
        <v>1483</v>
      </c>
      <c r="F483" t="s">
        <v>1508</v>
      </c>
    </row>
    <row r="484" spans="1:6">
      <c r="A484" t="s">
        <v>380</v>
      </c>
      <c r="B484">
        <v>2014</v>
      </c>
      <c r="C484" s="14">
        <v>43054.606365740743</v>
      </c>
      <c r="D484" t="s">
        <v>1491</v>
      </c>
    </row>
    <row r="485" spans="1:6">
      <c r="A485" t="s">
        <v>380</v>
      </c>
      <c r="B485">
        <v>2016</v>
      </c>
      <c r="C485" s="14">
        <v>43054.606365740743</v>
      </c>
      <c r="D485" t="s">
        <v>1489</v>
      </c>
    </row>
    <row r="486" spans="1:6">
      <c r="A486" t="s">
        <v>380</v>
      </c>
      <c r="B486">
        <v>2015</v>
      </c>
      <c r="C486" s="14">
        <v>43054.606365740743</v>
      </c>
      <c r="D486" t="s">
        <v>1488</v>
      </c>
    </row>
    <row r="487" spans="1:6">
      <c r="A487" t="s">
        <v>380</v>
      </c>
      <c r="B487">
        <v>2015</v>
      </c>
      <c r="C487" s="14">
        <v>43054.606365740743</v>
      </c>
      <c r="D487" t="s">
        <v>1491</v>
      </c>
    </row>
    <row r="488" spans="1:6">
      <c r="A488" t="s">
        <v>380</v>
      </c>
      <c r="B488">
        <v>2015</v>
      </c>
      <c r="C488" s="14">
        <v>43054.606365740743</v>
      </c>
      <c r="D488" t="s">
        <v>1489</v>
      </c>
    </row>
    <row r="489" spans="1:6">
      <c r="A489" t="s">
        <v>380</v>
      </c>
      <c r="B489">
        <v>2016</v>
      </c>
      <c r="C489" s="14">
        <v>43054.606365740743</v>
      </c>
      <c r="D489" t="s">
        <v>1490</v>
      </c>
    </row>
    <row r="490" spans="1:6">
      <c r="A490" t="s">
        <v>380</v>
      </c>
      <c r="B490">
        <v>2016</v>
      </c>
      <c r="C490" s="14">
        <v>43054.606365740743</v>
      </c>
      <c r="D490" t="s">
        <v>1491</v>
      </c>
    </row>
    <row r="491" spans="1:6">
      <c r="A491" t="s">
        <v>380</v>
      </c>
      <c r="B491">
        <v>2016</v>
      </c>
      <c r="C491" s="14">
        <v>43054.606365740743</v>
      </c>
      <c r="D491" t="s">
        <v>1488</v>
      </c>
    </row>
    <row r="492" spans="1:6">
      <c r="A492" t="s">
        <v>380</v>
      </c>
      <c r="B492">
        <v>2015</v>
      </c>
      <c r="C492" s="14">
        <v>43054.606365740743</v>
      </c>
      <c r="D492" t="s">
        <v>1490</v>
      </c>
    </row>
    <row r="493" spans="1:6">
      <c r="A493" t="s">
        <v>380</v>
      </c>
      <c r="B493">
        <v>2014</v>
      </c>
      <c r="C493" s="14">
        <v>43054.606365740743</v>
      </c>
      <c r="D493" t="s">
        <v>1488</v>
      </c>
    </row>
    <row r="494" spans="1:6">
      <c r="A494" t="s">
        <v>380</v>
      </c>
      <c r="B494">
        <v>2014</v>
      </c>
      <c r="C494" s="14">
        <v>43054.606365740743</v>
      </c>
      <c r="D494" t="s">
        <v>1490</v>
      </c>
    </row>
    <row r="495" spans="1:6">
      <c r="A495" t="s">
        <v>380</v>
      </c>
      <c r="B495">
        <v>2013</v>
      </c>
      <c r="C495" s="14">
        <v>43054.606365740743</v>
      </c>
      <c r="D495" t="s">
        <v>1489</v>
      </c>
    </row>
    <row r="496" spans="1:6">
      <c r="A496" t="s">
        <v>380</v>
      </c>
      <c r="B496">
        <v>2013</v>
      </c>
      <c r="C496" s="14">
        <v>43054.606365740743</v>
      </c>
      <c r="D496" t="s">
        <v>1491</v>
      </c>
    </row>
    <row r="497" spans="1:4">
      <c r="A497" t="s">
        <v>380</v>
      </c>
      <c r="B497">
        <v>2013</v>
      </c>
      <c r="C497" s="14">
        <v>43054.606365740743</v>
      </c>
      <c r="D497" t="s">
        <v>1488</v>
      </c>
    </row>
    <row r="498" spans="1:4">
      <c r="A498" t="s">
        <v>380</v>
      </c>
      <c r="B498">
        <v>2013</v>
      </c>
      <c r="C498" s="14">
        <v>43054.606365740743</v>
      </c>
      <c r="D498" t="s">
        <v>1490</v>
      </c>
    </row>
    <row r="499" spans="1:4">
      <c r="A499" t="s">
        <v>380</v>
      </c>
      <c r="B499">
        <v>2014</v>
      </c>
      <c r="C499" s="14">
        <v>43054.606365740743</v>
      </c>
      <c r="D499" t="s">
        <v>1489</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499"/>
  <sheetViews>
    <sheetView workbookViewId="0"/>
  </sheetViews>
  <sheetFormatPr defaultRowHeight="15"/>
  <sheetData>
    <row r="1" spans="1:6">
      <c r="A1">
        <v>5.3</v>
      </c>
      <c r="B1" t="s">
        <v>4862</v>
      </c>
    </row>
    <row r="2" spans="1:6">
      <c r="A2" s="10" t="str">
        <f>HYPERLINK("#'Contents'!B55", "Back to Contents")</f>
        <v>Back to Contents</v>
      </c>
    </row>
    <row r="3" spans="1:6">
      <c r="A3" t="s">
        <v>110</v>
      </c>
      <c r="B3" t="s">
        <v>108</v>
      </c>
      <c r="C3" t="s">
        <v>109</v>
      </c>
      <c r="D3" t="s">
        <v>1481</v>
      </c>
      <c r="E3" t="s">
        <v>1493</v>
      </c>
      <c r="F3" t="s">
        <v>1494</v>
      </c>
    </row>
    <row r="4" spans="1:6">
      <c r="A4" t="s">
        <v>117</v>
      </c>
      <c r="B4">
        <v>2015</v>
      </c>
      <c r="C4" s="14">
        <v>43054.606342592589</v>
      </c>
      <c r="D4" t="s">
        <v>1487</v>
      </c>
      <c r="E4" t="s">
        <v>1483</v>
      </c>
      <c r="F4" t="s">
        <v>562</v>
      </c>
    </row>
    <row r="5" spans="1:6">
      <c r="A5" t="s">
        <v>117</v>
      </c>
      <c r="B5">
        <v>2013</v>
      </c>
      <c r="C5" s="14">
        <v>43054.606342592589</v>
      </c>
      <c r="D5" t="s">
        <v>1486</v>
      </c>
      <c r="E5" t="s">
        <v>1483</v>
      </c>
      <c r="F5" t="s">
        <v>1510</v>
      </c>
    </row>
    <row r="6" spans="1:6">
      <c r="A6" t="s">
        <v>117</v>
      </c>
      <c r="B6">
        <v>2016</v>
      </c>
      <c r="C6" s="14">
        <v>43054.606342592589</v>
      </c>
      <c r="D6" t="s">
        <v>1485</v>
      </c>
      <c r="E6" t="s">
        <v>1483</v>
      </c>
      <c r="F6" t="s">
        <v>1509</v>
      </c>
    </row>
    <row r="7" spans="1:6">
      <c r="A7" t="s">
        <v>117</v>
      </c>
      <c r="B7">
        <v>2016</v>
      </c>
      <c r="C7" s="14">
        <v>43054.606342592589</v>
      </c>
      <c r="D7" t="s">
        <v>1487</v>
      </c>
      <c r="E7" t="s">
        <v>1483</v>
      </c>
      <c r="F7" t="s">
        <v>562</v>
      </c>
    </row>
    <row r="8" spans="1:6">
      <c r="A8" t="s">
        <v>117</v>
      </c>
      <c r="B8">
        <v>2016</v>
      </c>
      <c r="C8" s="14">
        <v>43054.606342592589</v>
      </c>
      <c r="D8" t="s">
        <v>1482</v>
      </c>
      <c r="E8" t="s">
        <v>1483</v>
      </c>
      <c r="F8" t="s">
        <v>5678</v>
      </c>
    </row>
    <row r="9" spans="1:6">
      <c r="A9" t="s">
        <v>117</v>
      </c>
      <c r="B9">
        <v>2015</v>
      </c>
      <c r="C9" s="14">
        <v>43054.606342592589</v>
      </c>
      <c r="D9" t="s">
        <v>1485</v>
      </c>
      <c r="E9" t="s">
        <v>1483</v>
      </c>
      <c r="F9" t="s">
        <v>1509</v>
      </c>
    </row>
    <row r="10" spans="1:6">
      <c r="A10" t="s">
        <v>117</v>
      </c>
      <c r="B10">
        <v>2015</v>
      </c>
      <c r="C10" s="14">
        <v>43054.606342592589</v>
      </c>
      <c r="D10" t="s">
        <v>1482</v>
      </c>
      <c r="E10" t="s">
        <v>1483</v>
      </c>
      <c r="F10" t="s">
        <v>5679</v>
      </c>
    </row>
    <row r="11" spans="1:6">
      <c r="A11" t="s">
        <v>117</v>
      </c>
      <c r="B11">
        <v>2015</v>
      </c>
      <c r="C11" s="14">
        <v>43054.606342592589</v>
      </c>
      <c r="D11" t="s">
        <v>1486</v>
      </c>
      <c r="E11" t="s">
        <v>1483</v>
      </c>
      <c r="F11" t="s">
        <v>1510</v>
      </c>
    </row>
    <row r="12" spans="1:6">
      <c r="A12" t="s">
        <v>117</v>
      </c>
      <c r="B12">
        <v>2014</v>
      </c>
      <c r="C12" s="14">
        <v>43054.606342592589</v>
      </c>
      <c r="D12" t="s">
        <v>1485</v>
      </c>
      <c r="E12" t="s">
        <v>1483</v>
      </c>
      <c r="F12" t="s">
        <v>1509</v>
      </c>
    </row>
    <row r="13" spans="1:6">
      <c r="A13" t="s">
        <v>117</v>
      </c>
      <c r="B13">
        <v>2014</v>
      </c>
      <c r="C13" s="14">
        <v>43054.606342592589</v>
      </c>
      <c r="D13" t="s">
        <v>1487</v>
      </c>
      <c r="E13" t="s">
        <v>1483</v>
      </c>
      <c r="F13" t="s">
        <v>562</v>
      </c>
    </row>
    <row r="14" spans="1:6">
      <c r="A14" t="s">
        <v>117</v>
      </c>
      <c r="B14">
        <v>2014</v>
      </c>
      <c r="C14" s="14">
        <v>43054.606342592589</v>
      </c>
      <c r="D14" t="s">
        <v>1482</v>
      </c>
      <c r="E14" t="s">
        <v>1483</v>
      </c>
      <c r="F14" t="s">
        <v>5679</v>
      </c>
    </row>
    <row r="15" spans="1:6">
      <c r="A15" t="s">
        <v>117</v>
      </c>
      <c r="B15">
        <v>2014</v>
      </c>
      <c r="C15" s="14">
        <v>43054.606342592589</v>
      </c>
      <c r="D15" t="s">
        <v>1486</v>
      </c>
      <c r="E15" t="s">
        <v>1483</v>
      </c>
      <c r="F15" t="s">
        <v>1510</v>
      </c>
    </row>
    <row r="16" spans="1:6">
      <c r="A16" t="s">
        <v>117</v>
      </c>
      <c r="B16">
        <v>2013</v>
      </c>
      <c r="C16" s="14">
        <v>43054.606342592589</v>
      </c>
      <c r="D16" t="s">
        <v>1485</v>
      </c>
      <c r="E16" t="s">
        <v>1483</v>
      </c>
      <c r="F16" t="s">
        <v>1509</v>
      </c>
    </row>
    <row r="17" spans="1:6">
      <c r="A17" t="s">
        <v>117</v>
      </c>
      <c r="B17">
        <v>2013</v>
      </c>
      <c r="C17" s="14">
        <v>43054.606342592589</v>
      </c>
      <c r="D17" t="s">
        <v>1487</v>
      </c>
      <c r="E17" t="s">
        <v>1483</v>
      </c>
      <c r="F17" t="s">
        <v>562</v>
      </c>
    </row>
    <row r="18" spans="1:6">
      <c r="A18" t="s">
        <v>117</v>
      </c>
      <c r="B18">
        <v>2013</v>
      </c>
      <c r="C18" s="14">
        <v>43054.606342592589</v>
      </c>
      <c r="D18" t="s">
        <v>1482</v>
      </c>
      <c r="E18" t="s">
        <v>1483</v>
      </c>
      <c r="F18" t="s">
        <v>5679</v>
      </c>
    </row>
    <row r="19" spans="1:6">
      <c r="A19" t="s">
        <v>117</v>
      </c>
      <c r="B19">
        <v>2016</v>
      </c>
      <c r="C19" s="14">
        <v>43054.606342592589</v>
      </c>
      <c r="D19" t="s">
        <v>1486</v>
      </c>
      <c r="E19" t="s">
        <v>1483</v>
      </c>
      <c r="F19" t="s">
        <v>5680</v>
      </c>
    </row>
    <row r="20" spans="1:6">
      <c r="A20" t="s">
        <v>126</v>
      </c>
      <c r="B20">
        <v>2015</v>
      </c>
      <c r="C20" s="14">
        <v>43054.606342592589</v>
      </c>
      <c r="D20" t="s">
        <v>1487</v>
      </c>
      <c r="E20" t="s">
        <v>1484</v>
      </c>
      <c r="F20" t="s">
        <v>5681</v>
      </c>
    </row>
    <row r="21" spans="1:6">
      <c r="A21" t="s">
        <v>126</v>
      </c>
      <c r="B21">
        <v>2015</v>
      </c>
      <c r="C21" s="14">
        <v>43054.606342592589</v>
      </c>
      <c r="D21" t="s">
        <v>1486</v>
      </c>
      <c r="E21" t="s">
        <v>1484</v>
      </c>
      <c r="F21" t="s">
        <v>5682</v>
      </c>
    </row>
    <row r="22" spans="1:6">
      <c r="A22" t="s">
        <v>126</v>
      </c>
      <c r="B22">
        <v>2016</v>
      </c>
      <c r="C22" s="14">
        <v>43054.606342592589</v>
      </c>
      <c r="D22" t="s">
        <v>1485</v>
      </c>
      <c r="E22" t="s">
        <v>1484</v>
      </c>
      <c r="F22" t="s">
        <v>5683</v>
      </c>
    </row>
    <row r="23" spans="1:6">
      <c r="A23" t="s">
        <v>126</v>
      </c>
      <c r="B23">
        <v>2016</v>
      </c>
      <c r="C23" s="14">
        <v>43054.606342592589</v>
      </c>
      <c r="D23" t="s">
        <v>1487</v>
      </c>
      <c r="E23" t="s">
        <v>1484</v>
      </c>
      <c r="F23" t="s">
        <v>5681</v>
      </c>
    </row>
    <row r="24" spans="1:6">
      <c r="A24" t="s">
        <v>126</v>
      </c>
      <c r="B24">
        <v>2016</v>
      </c>
      <c r="C24" s="14">
        <v>43054.606342592589</v>
      </c>
      <c r="D24" t="s">
        <v>1482</v>
      </c>
      <c r="E24" t="s">
        <v>1484</v>
      </c>
      <c r="F24" t="s">
        <v>1513</v>
      </c>
    </row>
    <row r="25" spans="1:6">
      <c r="A25" t="s">
        <v>126</v>
      </c>
      <c r="B25">
        <v>2015</v>
      </c>
      <c r="C25" s="14">
        <v>43054.606342592589</v>
      </c>
      <c r="D25" t="s">
        <v>1485</v>
      </c>
      <c r="E25" t="s">
        <v>1484</v>
      </c>
      <c r="F25" t="s">
        <v>1512</v>
      </c>
    </row>
    <row r="26" spans="1:6">
      <c r="A26" t="s">
        <v>126</v>
      </c>
      <c r="B26">
        <v>2015</v>
      </c>
      <c r="C26" s="14">
        <v>43054.606342592589</v>
      </c>
      <c r="D26" t="s">
        <v>1482</v>
      </c>
      <c r="E26" t="s">
        <v>1484</v>
      </c>
      <c r="F26" t="s">
        <v>1513</v>
      </c>
    </row>
    <row r="27" spans="1:6">
      <c r="A27" t="s">
        <v>126</v>
      </c>
      <c r="B27">
        <v>2013</v>
      </c>
      <c r="C27" s="14">
        <v>43054.606342592589</v>
      </c>
      <c r="D27" t="s">
        <v>1487</v>
      </c>
      <c r="E27" t="s">
        <v>1484</v>
      </c>
      <c r="F27" t="s">
        <v>1514</v>
      </c>
    </row>
    <row r="28" spans="1:6">
      <c r="A28" t="s">
        <v>126</v>
      </c>
      <c r="B28">
        <v>2014</v>
      </c>
      <c r="C28" s="14">
        <v>43054.606342592589</v>
      </c>
      <c r="D28" t="s">
        <v>1485</v>
      </c>
      <c r="E28" t="s">
        <v>1484</v>
      </c>
      <c r="F28" t="s">
        <v>1512</v>
      </c>
    </row>
    <row r="29" spans="1:6">
      <c r="A29" t="s">
        <v>126</v>
      </c>
      <c r="B29">
        <v>2016</v>
      </c>
      <c r="C29" s="14">
        <v>43054.606342592589</v>
      </c>
      <c r="D29" t="s">
        <v>1486</v>
      </c>
      <c r="E29" t="s">
        <v>1484</v>
      </c>
      <c r="F29" t="s">
        <v>5684</v>
      </c>
    </row>
    <row r="30" spans="1:6">
      <c r="A30" t="s">
        <v>126</v>
      </c>
      <c r="B30">
        <v>2013</v>
      </c>
      <c r="C30" s="14">
        <v>43054.606342592589</v>
      </c>
      <c r="D30" t="s">
        <v>1482</v>
      </c>
      <c r="E30" t="s">
        <v>1484</v>
      </c>
      <c r="F30" t="s">
        <v>1513</v>
      </c>
    </row>
    <row r="31" spans="1:6">
      <c r="A31" t="s">
        <v>126</v>
      </c>
      <c r="B31">
        <v>2013</v>
      </c>
      <c r="C31" s="14">
        <v>43054.606342592589</v>
      </c>
      <c r="D31" t="s">
        <v>1485</v>
      </c>
      <c r="E31" t="s">
        <v>1484</v>
      </c>
      <c r="F31" t="s">
        <v>1512</v>
      </c>
    </row>
    <row r="32" spans="1:6">
      <c r="A32" t="s">
        <v>126</v>
      </c>
      <c r="B32">
        <v>2014</v>
      </c>
      <c r="C32" s="14">
        <v>43054.606342592589</v>
      </c>
      <c r="D32" t="s">
        <v>1486</v>
      </c>
      <c r="E32" t="s">
        <v>1484</v>
      </c>
      <c r="F32" t="s">
        <v>1511</v>
      </c>
    </row>
    <row r="33" spans="1:6">
      <c r="A33" t="s">
        <v>126</v>
      </c>
      <c r="B33">
        <v>2013</v>
      </c>
      <c r="C33" s="14">
        <v>43054.606342592589</v>
      </c>
      <c r="D33" t="s">
        <v>1486</v>
      </c>
      <c r="E33" t="s">
        <v>1484</v>
      </c>
      <c r="F33" t="s">
        <v>1511</v>
      </c>
    </row>
    <row r="34" spans="1:6">
      <c r="A34" t="s">
        <v>126</v>
      </c>
      <c r="B34">
        <v>2014</v>
      </c>
      <c r="C34" s="14">
        <v>43054.606342592589</v>
      </c>
      <c r="D34" t="s">
        <v>1482</v>
      </c>
      <c r="E34" t="s">
        <v>1484</v>
      </c>
      <c r="F34" t="s">
        <v>1513</v>
      </c>
    </row>
    <row r="35" spans="1:6">
      <c r="A35" t="s">
        <v>126</v>
      </c>
      <c r="B35">
        <v>2014</v>
      </c>
      <c r="C35" s="14">
        <v>43054.606342592589</v>
      </c>
      <c r="D35" t="s">
        <v>1487</v>
      </c>
      <c r="E35" t="s">
        <v>1484</v>
      </c>
      <c r="F35" t="s">
        <v>1514</v>
      </c>
    </row>
    <row r="36" spans="1:6">
      <c r="A36" t="s">
        <v>134</v>
      </c>
      <c r="B36">
        <v>2016</v>
      </c>
      <c r="C36" s="14">
        <v>43054.606342592589</v>
      </c>
      <c r="D36" t="s">
        <v>1485</v>
      </c>
    </row>
    <row r="37" spans="1:6">
      <c r="A37" t="s">
        <v>134</v>
      </c>
      <c r="B37">
        <v>2014</v>
      </c>
      <c r="C37" s="14">
        <v>43054.606342592589</v>
      </c>
      <c r="D37" t="s">
        <v>1487</v>
      </c>
    </row>
    <row r="38" spans="1:6">
      <c r="A38" t="s">
        <v>134</v>
      </c>
      <c r="B38">
        <v>2016</v>
      </c>
      <c r="C38" s="14">
        <v>43054.606342592589</v>
      </c>
      <c r="D38" t="s">
        <v>1482</v>
      </c>
    </row>
    <row r="39" spans="1:6">
      <c r="A39" t="s">
        <v>134</v>
      </c>
      <c r="B39">
        <v>2016</v>
      </c>
      <c r="C39" s="14">
        <v>43054.606342592589</v>
      </c>
      <c r="D39" t="s">
        <v>1486</v>
      </c>
    </row>
    <row r="40" spans="1:6">
      <c r="A40" t="s">
        <v>134</v>
      </c>
      <c r="B40">
        <v>2015</v>
      </c>
      <c r="C40" s="14">
        <v>43054.606342592589</v>
      </c>
      <c r="D40" t="s">
        <v>1485</v>
      </c>
    </row>
    <row r="41" spans="1:6">
      <c r="A41" t="s">
        <v>134</v>
      </c>
      <c r="B41">
        <v>2015</v>
      </c>
      <c r="C41" s="14">
        <v>43054.606342592589</v>
      </c>
      <c r="D41" t="s">
        <v>1487</v>
      </c>
    </row>
    <row r="42" spans="1:6">
      <c r="A42" t="s">
        <v>134</v>
      </c>
      <c r="B42">
        <v>2015</v>
      </c>
      <c r="C42" s="14">
        <v>43054.606342592589</v>
      </c>
      <c r="D42" t="s">
        <v>1482</v>
      </c>
    </row>
    <row r="43" spans="1:6">
      <c r="A43" t="s">
        <v>134</v>
      </c>
      <c r="B43">
        <v>2016</v>
      </c>
      <c r="C43" s="14">
        <v>43054.606342592589</v>
      </c>
      <c r="D43" t="s">
        <v>1487</v>
      </c>
    </row>
    <row r="44" spans="1:6">
      <c r="A44" t="s">
        <v>134</v>
      </c>
      <c r="B44">
        <v>2014</v>
      </c>
      <c r="C44" s="14">
        <v>43054.606342592589</v>
      </c>
      <c r="D44" t="s">
        <v>1485</v>
      </c>
    </row>
    <row r="45" spans="1:6">
      <c r="A45" t="s">
        <v>134</v>
      </c>
      <c r="B45">
        <v>2014</v>
      </c>
      <c r="C45" s="14">
        <v>43054.606342592589</v>
      </c>
      <c r="D45" t="s">
        <v>1482</v>
      </c>
    </row>
    <row r="46" spans="1:6">
      <c r="A46" t="s">
        <v>134</v>
      </c>
      <c r="B46">
        <v>2014</v>
      </c>
      <c r="C46" s="14">
        <v>43054.606342592589</v>
      </c>
      <c r="D46" t="s">
        <v>1486</v>
      </c>
    </row>
    <row r="47" spans="1:6">
      <c r="A47" t="s">
        <v>134</v>
      </c>
      <c r="B47">
        <v>2013</v>
      </c>
      <c r="C47" s="14">
        <v>43054.606342592589</v>
      </c>
      <c r="D47" t="s">
        <v>1485</v>
      </c>
    </row>
    <row r="48" spans="1:6">
      <c r="A48" t="s">
        <v>134</v>
      </c>
      <c r="B48">
        <v>2013</v>
      </c>
      <c r="C48" s="14">
        <v>43054.606342592589</v>
      </c>
      <c r="D48" t="s">
        <v>1487</v>
      </c>
    </row>
    <row r="49" spans="1:4">
      <c r="A49" t="s">
        <v>134</v>
      </c>
      <c r="B49">
        <v>2013</v>
      </c>
      <c r="C49" s="14">
        <v>43054.606342592589</v>
      </c>
      <c r="D49" t="s">
        <v>1482</v>
      </c>
    </row>
    <row r="50" spans="1:4">
      <c r="A50" t="s">
        <v>134</v>
      </c>
      <c r="B50">
        <v>2013</v>
      </c>
      <c r="C50" s="14">
        <v>43054.606342592589</v>
      </c>
      <c r="D50" t="s">
        <v>1486</v>
      </c>
    </row>
    <row r="51" spans="1:4">
      <c r="A51" t="s">
        <v>134</v>
      </c>
      <c r="B51">
        <v>2015</v>
      </c>
      <c r="C51" s="14">
        <v>43054.606342592589</v>
      </c>
      <c r="D51" t="s">
        <v>1486</v>
      </c>
    </row>
    <row r="52" spans="1:4">
      <c r="A52" t="s">
        <v>147</v>
      </c>
      <c r="B52">
        <v>2015</v>
      </c>
      <c r="C52" s="14">
        <v>43054.606342592589</v>
      </c>
      <c r="D52" t="s">
        <v>1486</v>
      </c>
    </row>
    <row r="53" spans="1:4">
      <c r="A53" t="s">
        <v>147</v>
      </c>
      <c r="B53">
        <v>2015</v>
      </c>
      <c r="C53" s="14">
        <v>43054.606342592589</v>
      </c>
      <c r="D53" t="s">
        <v>1487</v>
      </c>
    </row>
    <row r="54" spans="1:4">
      <c r="A54" t="s">
        <v>147</v>
      </c>
      <c r="B54">
        <v>2016</v>
      </c>
      <c r="C54" s="14">
        <v>43054.606342592589</v>
      </c>
      <c r="D54" t="s">
        <v>1485</v>
      </c>
    </row>
    <row r="55" spans="1:4">
      <c r="A55" t="s">
        <v>147</v>
      </c>
      <c r="B55">
        <v>2016</v>
      </c>
      <c r="C55" s="14">
        <v>43054.606342592589</v>
      </c>
      <c r="D55" t="s">
        <v>1487</v>
      </c>
    </row>
    <row r="56" spans="1:4">
      <c r="A56" t="s">
        <v>147</v>
      </c>
      <c r="B56">
        <v>2016</v>
      </c>
      <c r="C56" s="14">
        <v>43054.606342592589</v>
      </c>
      <c r="D56" t="s">
        <v>1482</v>
      </c>
    </row>
    <row r="57" spans="1:4">
      <c r="A57" t="s">
        <v>147</v>
      </c>
      <c r="B57">
        <v>2015</v>
      </c>
      <c r="C57" s="14">
        <v>43054.606342592589</v>
      </c>
      <c r="D57" t="s">
        <v>1485</v>
      </c>
    </row>
    <row r="58" spans="1:4">
      <c r="A58" t="s">
        <v>147</v>
      </c>
      <c r="B58">
        <v>2015</v>
      </c>
      <c r="C58" s="14">
        <v>43054.606342592589</v>
      </c>
      <c r="D58" t="s">
        <v>1482</v>
      </c>
    </row>
    <row r="59" spans="1:4">
      <c r="A59" t="s">
        <v>147</v>
      </c>
      <c r="B59">
        <v>2013</v>
      </c>
      <c r="C59" s="14">
        <v>43054.606342592589</v>
      </c>
      <c r="D59" t="s">
        <v>1487</v>
      </c>
    </row>
    <row r="60" spans="1:4">
      <c r="A60" t="s">
        <v>147</v>
      </c>
      <c r="B60">
        <v>2016</v>
      </c>
      <c r="C60" s="14">
        <v>43054.606342592589</v>
      </c>
      <c r="D60" t="s">
        <v>1486</v>
      </c>
    </row>
    <row r="61" spans="1:4">
      <c r="A61" t="s">
        <v>147</v>
      </c>
      <c r="B61">
        <v>2013</v>
      </c>
      <c r="C61" s="14">
        <v>43054.606342592589</v>
      </c>
      <c r="D61" t="s">
        <v>1482</v>
      </c>
    </row>
    <row r="62" spans="1:4">
      <c r="A62" t="s">
        <v>147</v>
      </c>
      <c r="B62">
        <v>2013</v>
      </c>
      <c r="C62" s="14">
        <v>43054.606342592589</v>
      </c>
      <c r="D62" t="s">
        <v>1485</v>
      </c>
    </row>
    <row r="63" spans="1:4">
      <c r="A63" t="s">
        <v>147</v>
      </c>
      <c r="B63">
        <v>2014</v>
      </c>
      <c r="C63" s="14">
        <v>43054.606342592589</v>
      </c>
      <c r="D63" t="s">
        <v>1485</v>
      </c>
    </row>
    <row r="64" spans="1:4">
      <c r="A64" t="s">
        <v>147</v>
      </c>
      <c r="B64">
        <v>2014</v>
      </c>
      <c r="C64" s="14">
        <v>43054.606342592589</v>
      </c>
      <c r="D64" t="s">
        <v>1486</v>
      </c>
    </row>
    <row r="65" spans="1:4">
      <c r="A65" t="s">
        <v>147</v>
      </c>
      <c r="B65">
        <v>2013</v>
      </c>
      <c r="C65" s="14">
        <v>43054.606342592589</v>
      </c>
      <c r="D65" t="s">
        <v>1486</v>
      </c>
    </row>
    <row r="66" spans="1:4">
      <c r="A66" t="s">
        <v>147</v>
      </c>
      <c r="B66">
        <v>2014</v>
      </c>
      <c r="C66" s="14">
        <v>43054.606342592589</v>
      </c>
      <c r="D66" t="s">
        <v>1482</v>
      </c>
    </row>
    <row r="67" spans="1:4">
      <c r="A67" t="s">
        <v>147</v>
      </c>
      <c r="B67">
        <v>2014</v>
      </c>
      <c r="C67" s="14">
        <v>43054.606342592589</v>
      </c>
      <c r="D67" t="s">
        <v>1487</v>
      </c>
    </row>
    <row r="68" spans="1:4">
      <c r="A68" t="s">
        <v>155</v>
      </c>
      <c r="B68">
        <v>2014</v>
      </c>
      <c r="C68" s="14">
        <v>43054.606342592589</v>
      </c>
      <c r="D68" t="s">
        <v>1487</v>
      </c>
    </row>
    <row r="69" spans="1:4">
      <c r="A69" t="s">
        <v>155</v>
      </c>
      <c r="B69">
        <v>2016</v>
      </c>
      <c r="C69" s="14">
        <v>43054.606342592589</v>
      </c>
      <c r="D69" t="s">
        <v>1487</v>
      </c>
    </row>
    <row r="70" spans="1:4">
      <c r="A70" t="s">
        <v>155</v>
      </c>
      <c r="B70">
        <v>2016</v>
      </c>
      <c r="C70" s="14">
        <v>43054.606342592589</v>
      </c>
      <c r="D70" t="s">
        <v>1482</v>
      </c>
    </row>
    <row r="71" spans="1:4">
      <c r="A71" t="s">
        <v>155</v>
      </c>
      <c r="B71">
        <v>2016</v>
      </c>
      <c r="C71" s="14">
        <v>43054.606342592589</v>
      </c>
      <c r="D71" t="s">
        <v>1486</v>
      </c>
    </row>
    <row r="72" spans="1:4">
      <c r="A72" t="s">
        <v>155</v>
      </c>
      <c r="B72">
        <v>2015</v>
      </c>
      <c r="C72" s="14">
        <v>43054.606342592589</v>
      </c>
      <c r="D72" t="s">
        <v>1485</v>
      </c>
    </row>
    <row r="73" spans="1:4">
      <c r="A73" t="s">
        <v>155</v>
      </c>
      <c r="B73">
        <v>2015</v>
      </c>
      <c r="C73" s="14">
        <v>43054.606342592589</v>
      </c>
      <c r="D73" t="s">
        <v>1487</v>
      </c>
    </row>
    <row r="74" spans="1:4">
      <c r="A74" t="s">
        <v>155</v>
      </c>
      <c r="B74">
        <v>2015</v>
      </c>
      <c r="C74" s="14">
        <v>43054.606342592589</v>
      </c>
      <c r="D74" t="s">
        <v>1482</v>
      </c>
    </row>
    <row r="75" spans="1:4">
      <c r="A75" t="s">
        <v>155</v>
      </c>
      <c r="B75">
        <v>2016</v>
      </c>
      <c r="C75" s="14">
        <v>43054.606342592589</v>
      </c>
      <c r="D75" t="s">
        <v>1485</v>
      </c>
    </row>
    <row r="76" spans="1:4">
      <c r="A76" t="s">
        <v>155</v>
      </c>
      <c r="B76">
        <v>2013</v>
      </c>
      <c r="C76" s="14">
        <v>43054.606342592589</v>
      </c>
      <c r="D76" t="s">
        <v>1486</v>
      </c>
    </row>
    <row r="77" spans="1:4">
      <c r="A77" t="s">
        <v>155</v>
      </c>
      <c r="B77">
        <v>2014</v>
      </c>
      <c r="C77" s="14">
        <v>43054.606342592589</v>
      </c>
      <c r="D77" t="s">
        <v>1482</v>
      </c>
    </row>
    <row r="78" spans="1:4">
      <c r="A78" t="s">
        <v>155</v>
      </c>
      <c r="B78">
        <v>2014</v>
      </c>
      <c r="C78" s="14">
        <v>43054.606342592589</v>
      </c>
      <c r="D78" t="s">
        <v>1486</v>
      </c>
    </row>
    <row r="79" spans="1:4">
      <c r="A79" t="s">
        <v>155</v>
      </c>
      <c r="B79">
        <v>2013</v>
      </c>
      <c r="C79" s="14">
        <v>43054.606342592589</v>
      </c>
      <c r="D79" t="s">
        <v>1485</v>
      </c>
    </row>
    <row r="80" spans="1:4">
      <c r="A80" t="s">
        <v>155</v>
      </c>
      <c r="B80">
        <v>2013</v>
      </c>
      <c r="C80" s="14">
        <v>43054.606342592589</v>
      </c>
      <c r="D80" t="s">
        <v>1487</v>
      </c>
    </row>
    <row r="81" spans="1:6">
      <c r="A81" t="s">
        <v>155</v>
      </c>
      <c r="B81">
        <v>2013</v>
      </c>
      <c r="C81" s="14">
        <v>43054.606342592589</v>
      </c>
      <c r="D81" t="s">
        <v>1482</v>
      </c>
    </row>
    <row r="82" spans="1:6">
      <c r="A82" t="s">
        <v>155</v>
      </c>
      <c r="B82">
        <v>2014</v>
      </c>
      <c r="C82" s="14">
        <v>43054.606342592589</v>
      </c>
      <c r="D82" t="s">
        <v>1485</v>
      </c>
    </row>
    <row r="83" spans="1:6">
      <c r="A83" t="s">
        <v>155</v>
      </c>
      <c r="B83">
        <v>2015</v>
      </c>
      <c r="C83" s="14">
        <v>43054.606342592589</v>
      </c>
      <c r="D83" t="s">
        <v>1486</v>
      </c>
    </row>
    <row r="84" spans="1:6">
      <c r="A84" t="s">
        <v>162</v>
      </c>
      <c r="B84">
        <v>2016</v>
      </c>
      <c r="C84" s="14">
        <v>43054.606342592589</v>
      </c>
      <c r="D84" t="s">
        <v>1485</v>
      </c>
      <c r="E84" t="s">
        <v>1483</v>
      </c>
      <c r="F84" t="s">
        <v>5685</v>
      </c>
    </row>
    <row r="85" spans="1:6">
      <c r="A85" t="s">
        <v>162</v>
      </c>
      <c r="B85">
        <v>2015</v>
      </c>
      <c r="C85" s="14">
        <v>43054.606342592589</v>
      </c>
      <c r="D85" t="s">
        <v>1482</v>
      </c>
      <c r="E85" t="s">
        <v>1484</v>
      </c>
      <c r="F85" t="s">
        <v>5686</v>
      </c>
    </row>
    <row r="86" spans="1:6">
      <c r="A86" t="s">
        <v>162</v>
      </c>
      <c r="B86">
        <v>2015</v>
      </c>
      <c r="C86" s="14">
        <v>43054.606342592589</v>
      </c>
      <c r="D86" t="s">
        <v>1487</v>
      </c>
      <c r="E86" t="s">
        <v>1484</v>
      </c>
      <c r="F86" t="s">
        <v>5686</v>
      </c>
    </row>
    <row r="87" spans="1:6">
      <c r="A87" t="s">
        <v>162</v>
      </c>
      <c r="B87">
        <v>2015</v>
      </c>
      <c r="C87" s="14">
        <v>43054.606342592589</v>
      </c>
      <c r="D87" t="s">
        <v>1485</v>
      </c>
      <c r="E87" t="s">
        <v>1483</v>
      </c>
      <c r="F87" t="s">
        <v>5687</v>
      </c>
    </row>
    <row r="88" spans="1:6">
      <c r="A88" t="s">
        <v>162</v>
      </c>
      <c r="B88">
        <v>2016</v>
      </c>
      <c r="C88" s="14">
        <v>43054.606342592589</v>
      </c>
      <c r="D88" t="s">
        <v>1486</v>
      </c>
      <c r="E88" t="s">
        <v>1484</v>
      </c>
      <c r="F88" t="s">
        <v>5688</v>
      </c>
    </row>
    <row r="89" spans="1:6">
      <c r="A89" t="s">
        <v>162</v>
      </c>
      <c r="B89">
        <v>2016</v>
      </c>
      <c r="C89" s="14">
        <v>43054.606342592589</v>
      </c>
      <c r="D89" t="s">
        <v>1487</v>
      </c>
      <c r="E89" t="s">
        <v>1484</v>
      </c>
      <c r="F89" t="s">
        <v>5688</v>
      </c>
    </row>
    <row r="90" spans="1:6">
      <c r="A90" t="s">
        <v>162</v>
      </c>
      <c r="B90">
        <v>2014</v>
      </c>
      <c r="C90" s="14">
        <v>43054.606342592589</v>
      </c>
      <c r="D90" t="s">
        <v>1487</v>
      </c>
      <c r="E90" t="s">
        <v>1484</v>
      </c>
      <c r="F90" t="s">
        <v>1497</v>
      </c>
    </row>
    <row r="91" spans="1:6">
      <c r="A91" t="s">
        <v>162</v>
      </c>
      <c r="B91">
        <v>2016</v>
      </c>
      <c r="C91" s="14">
        <v>43054.606342592589</v>
      </c>
      <c r="D91" t="s">
        <v>1482</v>
      </c>
      <c r="E91" t="s">
        <v>1484</v>
      </c>
      <c r="F91" t="s">
        <v>5688</v>
      </c>
    </row>
    <row r="92" spans="1:6">
      <c r="A92" t="s">
        <v>162</v>
      </c>
      <c r="B92">
        <v>2014</v>
      </c>
      <c r="C92" s="14">
        <v>43054.606342592589</v>
      </c>
      <c r="D92" t="s">
        <v>1482</v>
      </c>
      <c r="E92" t="s">
        <v>1484</v>
      </c>
      <c r="F92" t="s">
        <v>1497</v>
      </c>
    </row>
    <row r="93" spans="1:6">
      <c r="A93" t="s">
        <v>162</v>
      </c>
      <c r="B93">
        <v>2014</v>
      </c>
      <c r="C93" s="14">
        <v>43054.606342592589</v>
      </c>
      <c r="D93" t="s">
        <v>1486</v>
      </c>
      <c r="E93" t="s">
        <v>1484</v>
      </c>
      <c r="F93" t="s">
        <v>1497</v>
      </c>
    </row>
    <row r="94" spans="1:6">
      <c r="A94" t="s">
        <v>162</v>
      </c>
      <c r="B94">
        <v>2013</v>
      </c>
      <c r="C94" s="14">
        <v>43054.606342592589</v>
      </c>
      <c r="D94" t="s">
        <v>1485</v>
      </c>
      <c r="E94" t="s">
        <v>1483</v>
      </c>
      <c r="F94" t="s">
        <v>1515</v>
      </c>
    </row>
    <row r="95" spans="1:6">
      <c r="A95" t="s">
        <v>162</v>
      </c>
      <c r="B95">
        <v>2013</v>
      </c>
      <c r="C95" s="14">
        <v>43054.606342592589</v>
      </c>
      <c r="D95" t="s">
        <v>1487</v>
      </c>
      <c r="E95" t="s">
        <v>1484</v>
      </c>
      <c r="F95" t="s">
        <v>1497</v>
      </c>
    </row>
    <row r="96" spans="1:6">
      <c r="A96" t="s">
        <v>162</v>
      </c>
      <c r="B96">
        <v>2013</v>
      </c>
      <c r="C96" s="14">
        <v>43054.606342592589</v>
      </c>
      <c r="D96" t="s">
        <v>1482</v>
      </c>
      <c r="E96" t="s">
        <v>1484</v>
      </c>
      <c r="F96" t="s">
        <v>1497</v>
      </c>
    </row>
    <row r="97" spans="1:6">
      <c r="A97" t="s">
        <v>162</v>
      </c>
      <c r="B97">
        <v>2013</v>
      </c>
      <c r="C97" s="14">
        <v>43054.606342592589</v>
      </c>
      <c r="D97" t="s">
        <v>1486</v>
      </c>
      <c r="E97" t="s">
        <v>1484</v>
      </c>
      <c r="F97" t="s">
        <v>1497</v>
      </c>
    </row>
    <row r="98" spans="1:6">
      <c r="A98" t="s">
        <v>162</v>
      </c>
      <c r="B98">
        <v>2014</v>
      </c>
      <c r="C98" s="14">
        <v>43054.606342592589</v>
      </c>
      <c r="D98" t="s">
        <v>1485</v>
      </c>
      <c r="E98" t="s">
        <v>1483</v>
      </c>
      <c r="F98" t="s">
        <v>1515</v>
      </c>
    </row>
    <row r="99" spans="1:6">
      <c r="A99" t="s">
        <v>162</v>
      </c>
      <c r="B99">
        <v>2015</v>
      </c>
      <c r="C99" s="14">
        <v>43054.606342592589</v>
      </c>
      <c r="D99" t="s">
        <v>1486</v>
      </c>
      <c r="E99" t="s">
        <v>1484</v>
      </c>
      <c r="F99" t="s">
        <v>5686</v>
      </c>
    </row>
    <row r="100" spans="1:6">
      <c r="A100" t="s">
        <v>172</v>
      </c>
      <c r="B100">
        <v>2016</v>
      </c>
      <c r="C100" s="14">
        <v>43054.606342592589</v>
      </c>
      <c r="D100" t="s">
        <v>1485</v>
      </c>
      <c r="E100" t="s">
        <v>1484</v>
      </c>
      <c r="F100" t="s">
        <v>5689</v>
      </c>
    </row>
    <row r="101" spans="1:6">
      <c r="A101" t="s">
        <v>172</v>
      </c>
      <c r="B101">
        <v>2015</v>
      </c>
      <c r="C101" s="14">
        <v>43054.606342592589</v>
      </c>
      <c r="D101" t="s">
        <v>1482</v>
      </c>
      <c r="E101" t="s">
        <v>1483</v>
      </c>
      <c r="F101" t="s">
        <v>1519</v>
      </c>
    </row>
    <row r="102" spans="1:6">
      <c r="A102" t="s">
        <v>172</v>
      </c>
      <c r="B102">
        <v>2015</v>
      </c>
      <c r="C102" s="14">
        <v>43054.606342592589</v>
      </c>
      <c r="D102" t="s">
        <v>1487</v>
      </c>
      <c r="E102" t="s">
        <v>1483</v>
      </c>
      <c r="F102" t="s">
        <v>1520</v>
      </c>
    </row>
    <row r="103" spans="1:6">
      <c r="A103" t="s">
        <v>172</v>
      </c>
      <c r="B103">
        <v>2015</v>
      </c>
      <c r="C103" s="14">
        <v>43054.606342592589</v>
      </c>
      <c r="D103" t="s">
        <v>1485</v>
      </c>
      <c r="E103" t="s">
        <v>1484</v>
      </c>
      <c r="F103" t="s">
        <v>5690</v>
      </c>
    </row>
    <row r="104" spans="1:6">
      <c r="A104" t="s">
        <v>172</v>
      </c>
      <c r="B104">
        <v>2016</v>
      </c>
      <c r="C104" s="14">
        <v>43054.606342592589</v>
      </c>
      <c r="D104" t="s">
        <v>1486</v>
      </c>
      <c r="E104" t="s">
        <v>1483</v>
      </c>
      <c r="F104" t="s">
        <v>1518</v>
      </c>
    </row>
    <row r="105" spans="1:6">
      <c r="A105" t="s">
        <v>172</v>
      </c>
      <c r="B105">
        <v>2016</v>
      </c>
      <c r="C105" s="14">
        <v>43054.606342592589</v>
      </c>
      <c r="D105" t="s">
        <v>1487</v>
      </c>
      <c r="E105" t="s">
        <v>1483</v>
      </c>
      <c r="F105" t="s">
        <v>1520</v>
      </c>
    </row>
    <row r="106" spans="1:6">
      <c r="A106" t="s">
        <v>172</v>
      </c>
      <c r="B106">
        <v>2014</v>
      </c>
      <c r="C106" s="14">
        <v>43054.606342592589</v>
      </c>
      <c r="D106" t="s">
        <v>1487</v>
      </c>
      <c r="E106" t="s">
        <v>1483</v>
      </c>
      <c r="F106" t="s">
        <v>1520</v>
      </c>
    </row>
    <row r="107" spans="1:6">
      <c r="A107" t="s">
        <v>172</v>
      </c>
      <c r="B107">
        <v>2016</v>
      </c>
      <c r="C107" s="14">
        <v>43054.606342592589</v>
      </c>
      <c r="D107" t="s">
        <v>1482</v>
      </c>
      <c r="E107" t="s">
        <v>1483</v>
      </c>
      <c r="F107" t="s">
        <v>1519</v>
      </c>
    </row>
    <row r="108" spans="1:6">
      <c r="A108" t="s">
        <v>172</v>
      </c>
      <c r="B108">
        <v>2014</v>
      </c>
      <c r="C108" s="14">
        <v>43054.606342592589</v>
      </c>
      <c r="D108" t="s">
        <v>1485</v>
      </c>
      <c r="E108" t="s">
        <v>1484</v>
      </c>
      <c r="F108" t="s">
        <v>5691</v>
      </c>
    </row>
    <row r="109" spans="1:6">
      <c r="A109" t="s">
        <v>172</v>
      </c>
      <c r="B109">
        <v>2014</v>
      </c>
      <c r="C109" s="14">
        <v>43054.606342592589</v>
      </c>
      <c r="D109" t="s">
        <v>1482</v>
      </c>
      <c r="E109" t="s">
        <v>1483</v>
      </c>
      <c r="F109" t="s">
        <v>1519</v>
      </c>
    </row>
    <row r="110" spans="1:6">
      <c r="A110" t="s">
        <v>172</v>
      </c>
      <c r="B110">
        <v>2014</v>
      </c>
      <c r="C110" s="14">
        <v>43054.606342592589</v>
      </c>
      <c r="D110" t="s">
        <v>1486</v>
      </c>
      <c r="E110" t="s">
        <v>1483</v>
      </c>
      <c r="F110" t="s">
        <v>1518</v>
      </c>
    </row>
    <row r="111" spans="1:6">
      <c r="A111" t="s">
        <v>172</v>
      </c>
      <c r="B111">
        <v>2013</v>
      </c>
      <c r="C111" s="14">
        <v>43054.606342592589</v>
      </c>
      <c r="D111" t="s">
        <v>1485</v>
      </c>
      <c r="E111" t="s">
        <v>1484</v>
      </c>
      <c r="F111" t="s">
        <v>5691</v>
      </c>
    </row>
    <row r="112" spans="1:6">
      <c r="A112" t="s">
        <v>172</v>
      </c>
      <c r="B112">
        <v>2013</v>
      </c>
      <c r="C112" s="14">
        <v>43054.606342592589</v>
      </c>
      <c r="D112" t="s">
        <v>1487</v>
      </c>
    </row>
    <row r="113" spans="1:6">
      <c r="A113" t="s">
        <v>172</v>
      </c>
      <c r="B113">
        <v>2013</v>
      </c>
      <c r="C113" s="14">
        <v>43054.606342592589</v>
      </c>
      <c r="D113" t="s">
        <v>1482</v>
      </c>
      <c r="E113" t="s">
        <v>1484</v>
      </c>
      <c r="F113" t="s">
        <v>1517</v>
      </c>
    </row>
    <row r="114" spans="1:6">
      <c r="A114" t="s">
        <v>172</v>
      </c>
      <c r="B114">
        <v>2013</v>
      </c>
      <c r="C114" s="14">
        <v>43054.606342592589</v>
      </c>
      <c r="D114" t="s">
        <v>1486</v>
      </c>
      <c r="E114" t="s">
        <v>1483</v>
      </c>
      <c r="F114" t="s">
        <v>1516</v>
      </c>
    </row>
    <row r="115" spans="1:6">
      <c r="A115" t="s">
        <v>172</v>
      </c>
      <c r="B115">
        <v>2015</v>
      </c>
      <c r="C115" s="14">
        <v>43054.606342592589</v>
      </c>
      <c r="D115" t="s">
        <v>1486</v>
      </c>
      <c r="E115" t="s">
        <v>1483</v>
      </c>
      <c r="F115" t="s">
        <v>1518</v>
      </c>
    </row>
    <row r="116" spans="1:6">
      <c r="A116" t="s">
        <v>180</v>
      </c>
      <c r="B116">
        <v>2015</v>
      </c>
      <c r="C116" s="14">
        <v>43054.606342592589</v>
      </c>
      <c r="D116" t="s">
        <v>1486</v>
      </c>
    </row>
    <row r="117" spans="1:6">
      <c r="A117" t="s">
        <v>180</v>
      </c>
      <c r="B117">
        <v>2015</v>
      </c>
      <c r="C117" s="14">
        <v>43054.606342592589</v>
      </c>
      <c r="D117" t="s">
        <v>1485</v>
      </c>
    </row>
    <row r="118" spans="1:6">
      <c r="A118" t="s">
        <v>180</v>
      </c>
      <c r="B118">
        <v>2016</v>
      </c>
      <c r="C118" s="14">
        <v>43054.606342592589</v>
      </c>
      <c r="D118" t="s">
        <v>1485</v>
      </c>
    </row>
    <row r="119" spans="1:6">
      <c r="A119" t="s">
        <v>180</v>
      </c>
      <c r="B119">
        <v>2016</v>
      </c>
      <c r="C119" s="14">
        <v>43054.606342592589</v>
      </c>
      <c r="D119" t="s">
        <v>1487</v>
      </c>
    </row>
    <row r="120" spans="1:6">
      <c r="A120" t="s">
        <v>180</v>
      </c>
      <c r="B120">
        <v>2016</v>
      </c>
      <c r="C120" s="14">
        <v>43054.606342592589</v>
      </c>
      <c r="D120" t="s">
        <v>1486</v>
      </c>
    </row>
    <row r="121" spans="1:6">
      <c r="A121" t="s">
        <v>180</v>
      </c>
      <c r="B121">
        <v>2015</v>
      </c>
      <c r="C121" s="14">
        <v>43054.606342592589</v>
      </c>
      <c r="D121" t="s">
        <v>1487</v>
      </c>
    </row>
    <row r="122" spans="1:6">
      <c r="A122" t="s">
        <v>180</v>
      </c>
      <c r="B122">
        <v>2015</v>
      </c>
      <c r="C122" s="14">
        <v>43054.606342592589</v>
      </c>
      <c r="D122" t="s">
        <v>1482</v>
      </c>
      <c r="E122" t="s">
        <v>1483</v>
      </c>
      <c r="F122" t="s">
        <v>5692</v>
      </c>
    </row>
    <row r="123" spans="1:6">
      <c r="A123" t="s">
        <v>180</v>
      </c>
      <c r="B123">
        <v>2013</v>
      </c>
      <c r="C123" s="14">
        <v>43054.606342592589</v>
      </c>
      <c r="D123" t="s">
        <v>1487</v>
      </c>
      <c r="E123" t="s">
        <v>1483</v>
      </c>
      <c r="F123" t="s">
        <v>1521</v>
      </c>
    </row>
    <row r="124" spans="1:6">
      <c r="A124" t="s">
        <v>180</v>
      </c>
      <c r="B124">
        <v>2016</v>
      </c>
      <c r="C124" s="14">
        <v>43054.606342592589</v>
      </c>
      <c r="D124" t="s">
        <v>1482</v>
      </c>
    </row>
    <row r="125" spans="1:6">
      <c r="A125" t="s">
        <v>180</v>
      </c>
      <c r="B125">
        <v>2013</v>
      </c>
      <c r="C125" s="14">
        <v>43054.606342592589</v>
      </c>
      <c r="D125" t="s">
        <v>1482</v>
      </c>
      <c r="E125" t="s">
        <v>1483</v>
      </c>
      <c r="F125" t="s">
        <v>1521</v>
      </c>
    </row>
    <row r="126" spans="1:6">
      <c r="A126" t="s">
        <v>180</v>
      </c>
      <c r="B126">
        <v>2014</v>
      </c>
      <c r="C126" s="14">
        <v>43054.606342592589</v>
      </c>
      <c r="D126" t="s">
        <v>1485</v>
      </c>
    </row>
    <row r="127" spans="1:6">
      <c r="A127" t="s">
        <v>180</v>
      </c>
      <c r="B127">
        <v>2013</v>
      </c>
      <c r="C127" s="14">
        <v>43054.606342592589</v>
      </c>
      <c r="D127" t="s">
        <v>1485</v>
      </c>
    </row>
    <row r="128" spans="1:6">
      <c r="A128" t="s">
        <v>180</v>
      </c>
      <c r="B128">
        <v>2013</v>
      </c>
      <c r="C128" s="14">
        <v>43054.606342592589</v>
      </c>
      <c r="D128" t="s">
        <v>1486</v>
      </c>
    </row>
    <row r="129" spans="1:6">
      <c r="A129" t="s">
        <v>180</v>
      </c>
      <c r="B129">
        <v>2014</v>
      </c>
      <c r="C129" s="14">
        <v>43054.606342592589</v>
      </c>
      <c r="D129" t="s">
        <v>1486</v>
      </c>
    </row>
    <row r="130" spans="1:6">
      <c r="A130" t="s">
        <v>180</v>
      </c>
      <c r="B130">
        <v>2014</v>
      </c>
      <c r="C130" s="14">
        <v>43054.606342592589</v>
      </c>
      <c r="D130" t="s">
        <v>1482</v>
      </c>
      <c r="E130" t="s">
        <v>1483</v>
      </c>
      <c r="F130" t="s">
        <v>1521</v>
      </c>
    </row>
    <row r="131" spans="1:6">
      <c r="A131" t="s">
        <v>180</v>
      </c>
      <c r="B131">
        <v>2014</v>
      </c>
      <c r="C131" s="14">
        <v>43054.606342592589</v>
      </c>
      <c r="D131" t="s">
        <v>1487</v>
      </c>
      <c r="E131" t="s">
        <v>1483</v>
      </c>
      <c r="F131" t="s">
        <v>1521</v>
      </c>
    </row>
    <row r="132" spans="1:6">
      <c r="A132" t="s">
        <v>192</v>
      </c>
      <c r="B132">
        <v>2014</v>
      </c>
      <c r="C132" s="14">
        <v>43054.606342592589</v>
      </c>
      <c r="D132" t="s">
        <v>1487</v>
      </c>
      <c r="E132" t="s">
        <v>1483</v>
      </c>
      <c r="F132" t="s">
        <v>1522</v>
      </c>
    </row>
    <row r="133" spans="1:6">
      <c r="A133" t="s">
        <v>192</v>
      </c>
      <c r="B133">
        <v>2016</v>
      </c>
      <c r="C133" s="14">
        <v>43054.606342592589</v>
      </c>
      <c r="D133" t="s">
        <v>1487</v>
      </c>
      <c r="E133" t="s">
        <v>1483</v>
      </c>
      <c r="F133" t="s">
        <v>1522</v>
      </c>
    </row>
    <row r="134" spans="1:6">
      <c r="A134" t="s">
        <v>192</v>
      </c>
      <c r="B134">
        <v>2016</v>
      </c>
      <c r="C134" s="14">
        <v>43054.606342592589</v>
      </c>
      <c r="D134" t="s">
        <v>1482</v>
      </c>
      <c r="E134" t="s">
        <v>1483</v>
      </c>
      <c r="F134" t="s">
        <v>1524</v>
      </c>
    </row>
    <row r="135" spans="1:6">
      <c r="A135" t="s">
        <v>192</v>
      </c>
      <c r="B135">
        <v>2016</v>
      </c>
      <c r="C135" s="14">
        <v>43054.606342592589</v>
      </c>
      <c r="D135" t="s">
        <v>1486</v>
      </c>
      <c r="E135" t="s">
        <v>1483</v>
      </c>
      <c r="F135" t="s">
        <v>1522</v>
      </c>
    </row>
    <row r="136" spans="1:6">
      <c r="A136" t="s">
        <v>192</v>
      </c>
      <c r="B136">
        <v>2015</v>
      </c>
      <c r="C136" s="14">
        <v>43054.606342592589</v>
      </c>
      <c r="D136" t="s">
        <v>1485</v>
      </c>
      <c r="E136" t="s">
        <v>1483</v>
      </c>
      <c r="F136" t="s">
        <v>1523</v>
      </c>
    </row>
    <row r="137" spans="1:6">
      <c r="A137" t="s">
        <v>192</v>
      </c>
      <c r="B137">
        <v>2015</v>
      </c>
      <c r="C137" s="14">
        <v>43054.606342592589</v>
      </c>
      <c r="D137" t="s">
        <v>1487</v>
      </c>
      <c r="E137" t="s">
        <v>1483</v>
      </c>
      <c r="F137" t="s">
        <v>1522</v>
      </c>
    </row>
    <row r="138" spans="1:6">
      <c r="A138" t="s">
        <v>192</v>
      </c>
      <c r="B138">
        <v>2015</v>
      </c>
      <c r="C138" s="14">
        <v>43054.606342592589</v>
      </c>
      <c r="D138" t="s">
        <v>1482</v>
      </c>
      <c r="E138" t="s">
        <v>1483</v>
      </c>
      <c r="F138" t="s">
        <v>1524</v>
      </c>
    </row>
    <row r="139" spans="1:6">
      <c r="A139" t="s">
        <v>192</v>
      </c>
      <c r="B139">
        <v>2016</v>
      </c>
      <c r="C139" s="14">
        <v>43054.606342592589</v>
      </c>
      <c r="D139" t="s">
        <v>1485</v>
      </c>
      <c r="E139" t="s">
        <v>1483</v>
      </c>
      <c r="F139" t="s">
        <v>1523</v>
      </c>
    </row>
    <row r="140" spans="1:6">
      <c r="A140" t="s">
        <v>192</v>
      </c>
      <c r="B140">
        <v>2013</v>
      </c>
      <c r="C140" s="14">
        <v>43054.606342592589</v>
      </c>
      <c r="D140" t="s">
        <v>1486</v>
      </c>
      <c r="E140" t="s">
        <v>1483</v>
      </c>
      <c r="F140" t="s">
        <v>1522</v>
      </c>
    </row>
    <row r="141" spans="1:6">
      <c r="A141" t="s">
        <v>192</v>
      </c>
      <c r="B141">
        <v>2014</v>
      </c>
      <c r="C141" s="14">
        <v>43054.606342592589</v>
      </c>
      <c r="D141" t="s">
        <v>1482</v>
      </c>
      <c r="E141" t="s">
        <v>1483</v>
      </c>
      <c r="F141" t="s">
        <v>1524</v>
      </c>
    </row>
    <row r="142" spans="1:6">
      <c r="A142" t="s">
        <v>192</v>
      </c>
      <c r="B142">
        <v>2014</v>
      </c>
      <c r="C142" s="14">
        <v>43054.606342592589</v>
      </c>
      <c r="D142" t="s">
        <v>1486</v>
      </c>
      <c r="E142" t="s">
        <v>1483</v>
      </c>
      <c r="F142" t="s">
        <v>1522</v>
      </c>
    </row>
    <row r="143" spans="1:6">
      <c r="A143" t="s">
        <v>192</v>
      </c>
      <c r="B143">
        <v>2013</v>
      </c>
      <c r="C143" s="14">
        <v>43054.606342592589</v>
      </c>
      <c r="D143" t="s">
        <v>1485</v>
      </c>
      <c r="E143" t="s">
        <v>1483</v>
      </c>
      <c r="F143" t="s">
        <v>1523</v>
      </c>
    </row>
    <row r="144" spans="1:6">
      <c r="A144" t="s">
        <v>192</v>
      </c>
      <c r="B144">
        <v>2013</v>
      </c>
      <c r="C144" s="14">
        <v>43054.606342592589</v>
      </c>
      <c r="D144" t="s">
        <v>1487</v>
      </c>
      <c r="E144" t="s">
        <v>1483</v>
      </c>
      <c r="F144" t="s">
        <v>1522</v>
      </c>
    </row>
    <row r="145" spans="1:6">
      <c r="A145" t="s">
        <v>192</v>
      </c>
      <c r="B145">
        <v>2013</v>
      </c>
      <c r="C145" s="14">
        <v>43054.606342592589</v>
      </c>
      <c r="D145" t="s">
        <v>1482</v>
      </c>
      <c r="E145" t="s">
        <v>1483</v>
      </c>
      <c r="F145" t="s">
        <v>1524</v>
      </c>
    </row>
    <row r="146" spans="1:6">
      <c r="A146" t="s">
        <v>192</v>
      </c>
      <c r="B146">
        <v>2014</v>
      </c>
      <c r="C146" s="14">
        <v>43054.606342592589</v>
      </c>
      <c r="D146" t="s">
        <v>1485</v>
      </c>
      <c r="E146" t="s">
        <v>1483</v>
      </c>
      <c r="F146" t="s">
        <v>1523</v>
      </c>
    </row>
    <row r="147" spans="1:6">
      <c r="A147" t="s">
        <v>192</v>
      </c>
      <c r="B147">
        <v>2015</v>
      </c>
      <c r="C147" s="14">
        <v>43054.606342592589</v>
      </c>
      <c r="D147" t="s">
        <v>1486</v>
      </c>
      <c r="E147" t="s">
        <v>1483</v>
      </c>
      <c r="F147" t="s">
        <v>1522</v>
      </c>
    </row>
    <row r="148" spans="1:6">
      <c r="A148" t="s">
        <v>199</v>
      </c>
      <c r="B148">
        <v>2015</v>
      </c>
      <c r="C148" s="14">
        <v>43054.606342592589</v>
      </c>
      <c r="D148" t="s">
        <v>1482</v>
      </c>
      <c r="E148" t="s">
        <v>1483</v>
      </c>
      <c r="F148" t="s">
        <v>1525</v>
      </c>
    </row>
    <row r="149" spans="1:6">
      <c r="A149" t="s">
        <v>199</v>
      </c>
      <c r="B149">
        <v>2015</v>
      </c>
      <c r="C149" s="14">
        <v>43054.606342592589</v>
      </c>
      <c r="D149" t="s">
        <v>1487</v>
      </c>
      <c r="E149" t="s">
        <v>1483</v>
      </c>
      <c r="F149" t="s">
        <v>1525</v>
      </c>
    </row>
    <row r="150" spans="1:6">
      <c r="A150" t="s">
        <v>199</v>
      </c>
      <c r="B150">
        <v>2015</v>
      </c>
      <c r="C150" s="14">
        <v>43054.606342592589</v>
      </c>
      <c r="D150" t="s">
        <v>1485</v>
      </c>
      <c r="E150" t="s">
        <v>1483</v>
      </c>
      <c r="F150" t="s">
        <v>1526</v>
      </c>
    </row>
    <row r="151" spans="1:6">
      <c r="A151" t="s">
        <v>199</v>
      </c>
      <c r="B151">
        <v>2016</v>
      </c>
      <c r="C151" s="14">
        <v>43054.606342592589</v>
      </c>
      <c r="D151" t="s">
        <v>1486</v>
      </c>
      <c r="E151" t="s">
        <v>1483</v>
      </c>
      <c r="F151" t="s">
        <v>1525</v>
      </c>
    </row>
    <row r="152" spans="1:6">
      <c r="A152" t="s">
        <v>199</v>
      </c>
      <c r="B152">
        <v>2016</v>
      </c>
      <c r="C152" s="14">
        <v>43054.606342592589</v>
      </c>
      <c r="D152" t="s">
        <v>1482</v>
      </c>
      <c r="E152" t="s">
        <v>1483</v>
      </c>
      <c r="F152" t="s">
        <v>1525</v>
      </c>
    </row>
    <row r="153" spans="1:6">
      <c r="A153" t="s">
        <v>199</v>
      </c>
      <c r="B153">
        <v>2016</v>
      </c>
      <c r="C153" s="14">
        <v>43054.606342592589</v>
      </c>
      <c r="D153" t="s">
        <v>1485</v>
      </c>
      <c r="E153" t="s">
        <v>1483</v>
      </c>
      <c r="F153" t="s">
        <v>1526</v>
      </c>
    </row>
    <row r="154" spans="1:6">
      <c r="A154" t="s">
        <v>199</v>
      </c>
      <c r="B154">
        <v>2014</v>
      </c>
      <c r="C154" s="14">
        <v>43054.606342592589</v>
      </c>
      <c r="D154" t="s">
        <v>1487</v>
      </c>
      <c r="E154" t="s">
        <v>1483</v>
      </c>
      <c r="F154" t="s">
        <v>1525</v>
      </c>
    </row>
    <row r="155" spans="1:6">
      <c r="A155" t="s">
        <v>199</v>
      </c>
      <c r="B155">
        <v>2016</v>
      </c>
      <c r="C155" s="14">
        <v>43054.606342592589</v>
      </c>
      <c r="D155" t="s">
        <v>1487</v>
      </c>
      <c r="E155" t="s">
        <v>1483</v>
      </c>
      <c r="F155" t="s">
        <v>1525</v>
      </c>
    </row>
    <row r="156" spans="1:6">
      <c r="A156" t="s">
        <v>199</v>
      </c>
      <c r="B156">
        <v>2013</v>
      </c>
      <c r="C156" s="14">
        <v>43054.606342592589</v>
      </c>
      <c r="D156" t="s">
        <v>1486</v>
      </c>
      <c r="E156" t="s">
        <v>1483</v>
      </c>
      <c r="F156" t="s">
        <v>1525</v>
      </c>
    </row>
    <row r="157" spans="1:6">
      <c r="A157" t="s">
        <v>199</v>
      </c>
      <c r="B157">
        <v>2014</v>
      </c>
      <c r="C157" s="14">
        <v>43054.606342592589</v>
      </c>
      <c r="D157" t="s">
        <v>1482</v>
      </c>
      <c r="E157" t="s">
        <v>1483</v>
      </c>
      <c r="F157" t="s">
        <v>1525</v>
      </c>
    </row>
    <row r="158" spans="1:6">
      <c r="A158" t="s">
        <v>199</v>
      </c>
      <c r="B158">
        <v>2014</v>
      </c>
      <c r="C158" s="14">
        <v>43054.606342592589</v>
      </c>
      <c r="D158" t="s">
        <v>1486</v>
      </c>
      <c r="E158" t="s">
        <v>1483</v>
      </c>
      <c r="F158" t="s">
        <v>1525</v>
      </c>
    </row>
    <row r="159" spans="1:6">
      <c r="A159" t="s">
        <v>199</v>
      </c>
      <c r="B159">
        <v>2013</v>
      </c>
      <c r="C159" s="14">
        <v>43054.606342592589</v>
      </c>
      <c r="D159" t="s">
        <v>1485</v>
      </c>
      <c r="E159" t="s">
        <v>1483</v>
      </c>
      <c r="F159" t="s">
        <v>1526</v>
      </c>
    </row>
    <row r="160" spans="1:6">
      <c r="A160" t="s">
        <v>199</v>
      </c>
      <c r="B160">
        <v>2013</v>
      </c>
      <c r="C160" s="14">
        <v>43054.606342592589</v>
      </c>
      <c r="D160" t="s">
        <v>1487</v>
      </c>
      <c r="E160" t="s">
        <v>1483</v>
      </c>
      <c r="F160" t="s">
        <v>1525</v>
      </c>
    </row>
    <row r="161" spans="1:6">
      <c r="A161" t="s">
        <v>199</v>
      </c>
      <c r="B161">
        <v>2013</v>
      </c>
      <c r="C161" s="14">
        <v>43054.606342592589</v>
      </c>
      <c r="D161" t="s">
        <v>1482</v>
      </c>
      <c r="E161" t="s">
        <v>1483</v>
      </c>
      <c r="F161" t="s">
        <v>1525</v>
      </c>
    </row>
    <row r="162" spans="1:6">
      <c r="A162" t="s">
        <v>199</v>
      </c>
      <c r="B162">
        <v>2015</v>
      </c>
      <c r="C162" s="14">
        <v>43054.606342592589</v>
      </c>
      <c r="D162" t="s">
        <v>1486</v>
      </c>
      <c r="E162" t="s">
        <v>1483</v>
      </c>
      <c r="F162" t="s">
        <v>1525</v>
      </c>
    </row>
    <row r="163" spans="1:6">
      <c r="A163" t="s">
        <v>199</v>
      </c>
      <c r="B163">
        <v>2014</v>
      </c>
      <c r="C163" s="14">
        <v>43054.606342592589</v>
      </c>
      <c r="D163" t="s">
        <v>1485</v>
      </c>
      <c r="E163" t="s">
        <v>1483</v>
      </c>
      <c r="F163" t="s">
        <v>1526</v>
      </c>
    </row>
    <row r="164" spans="1:6">
      <c r="A164" t="s">
        <v>205</v>
      </c>
      <c r="B164">
        <v>2015</v>
      </c>
      <c r="C164" s="14">
        <v>43054.606342592589</v>
      </c>
      <c r="D164" t="s">
        <v>1486</v>
      </c>
    </row>
    <row r="165" spans="1:6">
      <c r="A165" t="s">
        <v>205</v>
      </c>
      <c r="B165">
        <v>2015</v>
      </c>
      <c r="C165" s="14">
        <v>43054.606342592589</v>
      </c>
      <c r="D165" t="s">
        <v>1487</v>
      </c>
    </row>
    <row r="166" spans="1:6">
      <c r="A166" t="s">
        <v>205</v>
      </c>
      <c r="B166">
        <v>2015</v>
      </c>
      <c r="C166" s="14">
        <v>43054.606342592589</v>
      </c>
      <c r="D166" t="s">
        <v>1485</v>
      </c>
    </row>
    <row r="167" spans="1:6">
      <c r="A167" t="s">
        <v>205</v>
      </c>
      <c r="B167">
        <v>2016</v>
      </c>
      <c r="C167" s="14">
        <v>43054.606342592589</v>
      </c>
      <c r="D167" t="s">
        <v>1486</v>
      </c>
    </row>
    <row r="168" spans="1:6">
      <c r="A168" t="s">
        <v>205</v>
      </c>
      <c r="B168">
        <v>2016</v>
      </c>
      <c r="C168" s="14">
        <v>43054.606342592589</v>
      </c>
      <c r="D168" t="s">
        <v>1487</v>
      </c>
    </row>
    <row r="169" spans="1:6">
      <c r="A169" t="s">
        <v>205</v>
      </c>
      <c r="B169">
        <v>2014</v>
      </c>
      <c r="C169" s="14">
        <v>43054.606342592589</v>
      </c>
      <c r="D169" t="s">
        <v>1485</v>
      </c>
    </row>
    <row r="170" spans="1:6">
      <c r="A170" t="s">
        <v>205</v>
      </c>
      <c r="B170">
        <v>2016</v>
      </c>
      <c r="C170" s="14">
        <v>43054.606342592589</v>
      </c>
      <c r="D170" t="s">
        <v>1485</v>
      </c>
    </row>
    <row r="171" spans="1:6">
      <c r="A171" t="s">
        <v>205</v>
      </c>
      <c r="B171">
        <v>2016</v>
      </c>
      <c r="C171" s="14">
        <v>43054.606342592589</v>
      </c>
      <c r="D171" t="s">
        <v>1482</v>
      </c>
      <c r="E171" t="s">
        <v>1484</v>
      </c>
      <c r="F171" t="s">
        <v>5693</v>
      </c>
    </row>
    <row r="172" spans="1:6">
      <c r="A172" t="s">
        <v>205</v>
      </c>
      <c r="B172">
        <v>2014</v>
      </c>
      <c r="C172" s="14">
        <v>43054.606342592589</v>
      </c>
      <c r="D172" t="s">
        <v>1482</v>
      </c>
      <c r="E172" t="s">
        <v>1483</v>
      </c>
    </row>
    <row r="173" spans="1:6">
      <c r="A173" t="s">
        <v>205</v>
      </c>
      <c r="B173">
        <v>2014</v>
      </c>
      <c r="C173" s="14">
        <v>43054.606342592589</v>
      </c>
      <c r="D173" t="s">
        <v>1486</v>
      </c>
    </row>
    <row r="174" spans="1:6">
      <c r="A174" t="s">
        <v>205</v>
      </c>
      <c r="B174">
        <v>2013</v>
      </c>
      <c r="C174" s="14">
        <v>43054.606342592589</v>
      </c>
      <c r="D174" t="s">
        <v>1485</v>
      </c>
    </row>
    <row r="175" spans="1:6">
      <c r="A175" t="s">
        <v>205</v>
      </c>
      <c r="B175">
        <v>2013</v>
      </c>
      <c r="C175" s="14">
        <v>43054.606342592589</v>
      </c>
      <c r="D175" t="s">
        <v>1487</v>
      </c>
    </row>
    <row r="176" spans="1:6">
      <c r="A176" t="s">
        <v>205</v>
      </c>
      <c r="B176">
        <v>2013</v>
      </c>
      <c r="C176" s="14">
        <v>43054.606342592589</v>
      </c>
      <c r="D176" t="s">
        <v>1482</v>
      </c>
      <c r="E176" t="s">
        <v>1483</v>
      </c>
      <c r="F176" t="s">
        <v>1527</v>
      </c>
    </row>
    <row r="177" spans="1:6">
      <c r="A177" t="s">
        <v>205</v>
      </c>
      <c r="B177">
        <v>2013</v>
      </c>
      <c r="C177" s="14">
        <v>43054.606342592589</v>
      </c>
      <c r="D177" t="s">
        <v>1486</v>
      </c>
    </row>
    <row r="178" spans="1:6">
      <c r="A178" t="s">
        <v>205</v>
      </c>
      <c r="B178">
        <v>2014</v>
      </c>
      <c r="C178" s="14">
        <v>43054.606342592589</v>
      </c>
      <c r="D178" t="s">
        <v>1487</v>
      </c>
    </row>
    <row r="179" spans="1:6">
      <c r="A179" t="s">
        <v>205</v>
      </c>
      <c r="B179">
        <v>2015</v>
      </c>
      <c r="C179" s="14">
        <v>43054.606342592589</v>
      </c>
      <c r="D179" t="s">
        <v>1482</v>
      </c>
      <c r="E179" t="s">
        <v>1484</v>
      </c>
      <c r="F179" t="s">
        <v>5693</v>
      </c>
    </row>
    <row r="180" spans="1:6">
      <c r="A180" t="s">
        <v>215</v>
      </c>
      <c r="B180">
        <v>2015</v>
      </c>
      <c r="C180" s="14">
        <v>43054.606342592589</v>
      </c>
      <c r="D180" t="s">
        <v>1487</v>
      </c>
    </row>
    <row r="181" spans="1:6">
      <c r="A181" t="s">
        <v>215</v>
      </c>
      <c r="B181">
        <v>2015</v>
      </c>
      <c r="C181" s="14">
        <v>43054.606342592589</v>
      </c>
      <c r="D181" t="s">
        <v>1485</v>
      </c>
    </row>
    <row r="182" spans="1:6">
      <c r="A182" t="s">
        <v>215</v>
      </c>
      <c r="B182">
        <v>2016</v>
      </c>
      <c r="C182" s="14">
        <v>43054.606342592589</v>
      </c>
      <c r="D182" t="s">
        <v>1486</v>
      </c>
    </row>
    <row r="183" spans="1:6">
      <c r="A183" t="s">
        <v>215</v>
      </c>
      <c r="B183">
        <v>2016</v>
      </c>
      <c r="C183" s="14">
        <v>43054.606342592589</v>
      </c>
      <c r="D183" t="s">
        <v>1482</v>
      </c>
    </row>
    <row r="184" spans="1:6">
      <c r="A184" t="s">
        <v>215</v>
      </c>
      <c r="B184">
        <v>2015</v>
      </c>
      <c r="C184" s="14">
        <v>43054.606342592589</v>
      </c>
      <c r="D184" t="s">
        <v>1486</v>
      </c>
    </row>
    <row r="185" spans="1:6">
      <c r="A185" t="s">
        <v>215</v>
      </c>
      <c r="B185">
        <v>2016</v>
      </c>
      <c r="C185" s="14">
        <v>43054.606342592589</v>
      </c>
      <c r="D185" t="s">
        <v>1485</v>
      </c>
    </row>
    <row r="186" spans="1:6">
      <c r="A186" t="s">
        <v>215</v>
      </c>
      <c r="B186">
        <v>2014</v>
      </c>
      <c r="C186" s="14">
        <v>43054.606342592589</v>
      </c>
      <c r="D186" t="s">
        <v>1485</v>
      </c>
    </row>
    <row r="187" spans="1:6">
      <c r="A187" t="s">
        <v>215</v>
      </c>
      <c r="B187">
        <v>2016</v>
      </c>
      <c r="C187" s="14">
        <v>43054.606342592589</v>
      </c>
      <c r="D187" t="s">
        <v>1487</v>
      </c>
    </row>
    <row r="188" spans="1:6">
      <c r="A188" t="s">
        <v>215</v>
      </c>
      <c r="B188">
        <v>2013</v>
      </c>
      <c r="C188" s="14">
        <v>43054.606342592589</v>
      </c>
      <c r="D188" t="s">
        <v>1486</v>
      </c>
    </row>
    <row r="189" spans="1:6">
      <c r="A189" t="s">
        <v>215</v>
      </c>
      <c r="B189">
        <v>2014</v>
      </c>
      <c r="C189" s="14">
        <v>43054.606342592589</v>
      </c>
      <c r="D189" t="s">
        <v>1487</v>
      </c>
    </row>
    <row r="190" spans="1:6">
      <c r="A190" t="s">
        <v>215</v>
      </c>
      <c r="B190">
        <v>2014</v>
      </c>
      <c r="C190" s="14">
        <v>43054.606342592589</v>
      </c>
      <c r="D190" t="s">
        <v>1482</v>
      </c>
    </row>
    <row r="191" spans="1:6">
      <c r="A191" t="s">
        <v>215</v>
      </c>
      <c r="B191">
        <v>2014</v>
      </c>
      <c r="C191" s="14">
        <v>43054.606342592589</v>
      </c>
      <c r="D191" t="s">
        <v>1486</v>
      </c>
    </row>
    <row r="192" spans="1:6">
      <c r="A192" t="s">
        <v>215</v>
      </c>
      <c r="B192">
        <v>2013</v>
      </c>
      <c r="C192" s="14">
        <v>43054.606342592589</v>
      </c>
      <c r="D192" t="s">
        <v>1485</v>
      </c>
    </row>
    <row r="193" spans="1:6">
      <c r="A193" t="s">
        <v>215</v>
      </c>
      <c r="B193">
        <v>2013</v>
      </c>
      <c r="C193" s="14">
        <v>43054.606342592589</v>
      </c>
      <c r="D193" t="s">
        <v>1487</v>
      </c>
    </row>
    <row r="194" spans="1:6">
      <c r="A194" t="s">
        <v>215</v>
      </c>
      <c r="B194">
        <v>2013</v>
      </c>
      <c r="C194" s="14">
        <v>43054.606342592589</v>
      </c>
      <c r="D194" t="s">
        <v>1482</v>
      </c>
    </row>
    <row r="195" spans="1:6">
      <c r="A195" t="s">
        <v>215</v>
      </c>
      <c r="B195">
        <v>2015</v>
      </c>
      <c r="C195" s="14">
        <v>43054.606342592589</v>
      </c>
      <c r="D195" t="s">
        <v>1482</v>
      </c>
    </row>
    <row r="196" spans="1:6">
      <c r="A196" t="s">
        <v>223</v>
      </c>
      <c r="B196">
        <v>2015</v>
      </c>
      <c r="C196" s="14">
        <v>43054.606342592589</v>
      </c>
      <c r="D196" t="s">
        <v>1486</v>
      </c>
      <c r="E196" t="s">
        <v>1483</v>
      </c>
      <c r="F196" t="s">
        <v>1528</v>
      </c>
    </row>
    <row r="197" spans="1:6">
      <c r="A197" t="s">
        <v>223</v>
      </c>
      <c r="B197">
        <v>2016</v>
      </c>
      <c r="C197" s="14">
        <v>43054.606342592589</v>
      </c>
      <c r="D197" t="s">
        <v>1485</v>
      </c>
    </row>
    <row r="198" spans="1:6">
      <c r="A198" t="s">
        <v>223</v>
      </c>
      <c r="B198">
        <v>2015</v>
      </c>
      <c r="C198" s="14">
        <v>43054.606342592589</v>
      </c>
      <c r="D198" t="s">
        <v>1487</v>
      </c>
      <c r="E198" t="s">
        <v>1483</v>
      </c>
      <c r="F198" t="s">
        <v>1528</v>
      </c>
    </row>
    <row r="199" spans="1:6">
      <c r="A199" t="s">
        <v>223</v>
      </c>
      <c r="B199">
        <v>2015</v>
      </c>
      <c r="C199" s="14">
        <v>43054.606342592589</v>
      </c>
      <c r="D199" t="s">
        <v>1485</v>
      </c>
    </row>
    <row r="200" spans="1:6">
      <c r="A200" t="s">
        <v>223</v>
      </c>
      <c r="B200">
        <v>2016</v>
      </c>
      <c r="C200" s="14">
        <v>43054.606342592589</v>
      </c>
      <c r="D200" t="s">
        <v>1486</v>
      </c>
      <c r="E200" t="s">
        <v>1483</v>
      </c>
      <c r="F200" t="s">
        <v>1528</v>
      </c>
    </row>
    <row r="201" spans="1:6">
      <c r="A201" t="s">
        <v>223</v>
      </c>
      <c r="B201">
        <v>2016</v>
      </c>
      <c r="C201" s="14">
        <v>43054.606342592589</v>
      </c>
      <c r="D201" t="s">
        <v>1487</v>
      </c>
      <c r="E201" t="s">
        <v>1483</v>
      </c>
      <c r="F201" t="s">
        <v>1528</v>
      </c>
    </row>
    <row r="202" spans="1:6">
      <c r="A202" t="s">
        <v>223</v>
      </c>
      <c r="B202">
        <v>2014</v>
      </c>
      <c r="C202" s="14">
        <v>43054.606342592589</v>
      </c>
      <c r="D202" t="s">
        <v>1485</v>
      </c>
    </row>
    <row r="203" spans="1:6">
      <c r="A203" t="s">
        <v>223</v>
      </c>
      <c r="B203">
        <v>2016</v>
      </c>
      <c r="C203" s="14">
        <v>43054.606342592589</v>
      </c>
      <c r="D203" t="s">
        <v>1482</v>
      </c>
      <c r="E203" t="s">
        <v>1483</v>
      </c>
      <c r="F203" t="s">
        <v>1528</v>
      </c>
    </row>
    <row r="204" spans="1:6">
      <c r="A204" t="s">
        <v>223</v>
      </c>
      <c r="B204">
        <v>2014</v>
      </c>
      <c r="C204" s="14">
        <v>43054.606342592589</v>
      </c>
      <c r="D204" t="s">
        <v>1482</v>
      </c>
      <c r="E204" t="s">
        <v>1483</v>
      </c>
      <c r="F204" t="s">
        <v>1528</v>
      </c>
    </row>
    <row r="205" spans="1:6">
      <c r="A205" t="s">
        <v>223</v>
      </c>
      <c r="B205">
        <v>2014</v>
      </c>
      <c r="C205" s="14">
        <v>43054.606342592589</v>
      </c>
      <c r="D205" t="s">
        <v>1486</v>
      </c>
      <c r="E205" t="s">
        <v>1483</v>
      </c>
      <c r="F205" t="s">
        <v>1528</v>
      </c>
    </row>
    <row r="206" spans="1:6">
      <c r="A206" t="s">
        <v>223</v>
      </c>
      <c r="B206">
        <v>2013</v>
      </c>
      <c r="C206" s="14">
        <v>43054.606342592589</v>
      </c>
      <c r="D206" t="s">
        <v>1485</v>
      </c>
    </row>
    <row r="207" spans="1:6">
      <c r="A207" t="s">
        <v>223</v>
      </c>
      <c r="B207">
        <v>2013</v>
      </c>
      <c r="C207" s="14">
        <v>43054.606342592589</v>
      </c>
      <c r="D207" t="s">
        <v>1487</v>
      </c>
      <c r="E207" t="s">
        <v>1483</v>
      </c>
      <c r="F207" t="s">
        <v>1528</v>
      </c>
    </row>
    <row r="208" spans="1:6">
      <c r="A208" t="s">
        <v>223</v>
      </c>
      <c r="B208">
        <v>2013</v>
      </c>
      <c r="C208" s="14">
        <v>43054.606342592589</v>
      </c>
      <c r="D208" t="s">
        <v>1482</v>
      </c>
      <c r="E208" t="s">
        <v>1483</v>
      </c>
      <c r="F208" t="s">
        <v>1528</v>
      </c>
    </row>
    <row r="209" spans="1:6">
      <c r="A209" t="s">
        <v>223</v>
      </c>
      <c r="B209">
        <v>2013</v>
      </c>
      <c r="C209" s="14">
        <v>43054.606342592589</v>
      </c>
      <c r="D209" t="s">
        <v>1486</v>
      </c>
      <c r="E209" t="s">
        <v>1483</v>
      </c>
      <c r="F209" t="s">
        <v>1528</v>
      </c>
    </row>
    <row r="210" spans="1:6">
      <c r="A210" t="s">
        <v>223</v>
      </c>
      <c r="B210">
        <v>2015</v>
      </c>
      <c r="C210" s="14">
        <v>43054.606342592589</v>
      </c>
      <c r="D210" t="s">
        <v>1482</v>
      </c>
      <c r="E210" t="s">
        <v>1483</v>
      </c>
      <c r="F210" t="s">
        <v>1528</v>
      </c>
    </row>
    <row r="211" spans="1:6">
      <c r="A211" t="s">
        <v>223</v>
      </c>
      <c r="B211">
        <v>2014</v>
      </c>
      <c r="C211" s="14">
        <v>43054.606342592589</v>
      </c>
      <c r="D211" t="s">
        <v>1487</v>
      </c>
      <c r="E211" t="s">
        <v>1483</v>
      </c>
      <c r="F211" t="s">
        <v>1528</v>
      </c>
    </row>
    <row r="212" spans="1:6">
      <c r="A212" t="s">
        <v>232</v>
      </c>
      <c r="B212">
        <v>2016</v>
      </c>
      <c r="C212" s="14">
        <v>43054.606342592589</v>
      </c>
      <c r="D212" t="s">
        <v>1485</v>
      </c>
      <c r="E212" t="s">
        <v>1483</v>
      </c>
      <c r="F212" t="s">
        <v>1503</v>
      </c>
    </row>
    <row r="213" spans="1:6">
      <c r="A213" t="s">
        <v>232</v>
      </c>
      <c r="B213">
        <v>2015</v>
      </c>
      <c r="C213" s="14">
        <v>43054.606342592589</v>
      </c>
      <c r="D213" t="s">
        <v>1486</v>
      </c>
      <c r="E213" t="s">
        <v>1483</v>
      </c>
      <c r="F213" t="s">
        <v>1503</v>
      </c>
    </row>
    <row r="214" spans="1:6">
      <c r="A214" t="s">
        <v>232</v>
      </c>
      <c r="B214">
        <v>2015</v>
      </c>
      <c r="C214" s="14">
        <v>43054.606342592589</v>
      </c>
      <c r="D214" t="s">
        <v>1487</v>
      </c>
      <c r="E214" t="s">
        <v>1483</v>
      </c>
      <c r="F214" t="s">
        <v>1503</v>
      </c>
    </row>
    <row r="215" spans="1:6">
      <c r="A215" t="s">
        <v>232</v>
      </c>
      <c r="B215">
        <v>2015</v>
      </c>
      <c r="C215" s="14">
        <v>43054.606342592589</v>
      </c>
      <c r="D215" t="s">
        <v>1485</v>
      </c>
      <c r="E215" t="s">
        <v>1483</v>
      </c>
      <c r="F215" t="s">
        <v>1503</v>
      </c>
    </row>
    <row r="216" spans="1:6">
      <c r="A216" t="s">
        <v>232</v>
      </c>
      <c r="B216">
        <v>2016</v>
      </c>
      <c r="C216" s="14">
        <v>43054.606342592589</v>
      </c>
      <c r="D216" t="s">
        <v>1486</v>
      </c>
      <c r="E216" t="s">
        <v>1483</v>
      </c>
      <c r="F216" t="s">
        <v>1503</v>
      </c>
    </row>
    <row r="217" spans="1:6">
      <c r="A217" t="s">
        <v>232</v>
      </c>
      <c r="B217">
        <v>2016</v>
      </c>
      <c r="C217" s="14">
        <v>43054.606342592589</v>
      </c>
      <c r="D217" t="s">
        <v>1487</v>
      </c>
      <c r="E217" t="s">
        <v>1483</v>
      </c>
      <c r="F217" t="s">
        <v>1503</v>
      </c>
    </row>
    <row r="218" spans="1:6">
      <c r="A218" t="s">
        <v>232</v>
      </c>
      <c r="B218">
        <v>2014</v>
      </c>
      <c r="C218" s="14">
        <v>43054.606342592589</v>
      </c>
      <c r="D218" t="s">
        <v>1485</v>
      </c>
      <c r="E218" t="s">
        <v>1483</v>
      </c>
      <c r="F218" t="s">
        <v>1503</v>
      </c>
    </row>
    <row r="219" spans="1:6">
      <c r="A219" t="s">
        <v>232</v>
      </c>
      <c r="B219">
        <v>2016</v>
      </c>
      <c r="C219" s="14">
        <v>43054.606342592589</v>
      </c>
      <c r="D219" t="s">
        <v>1482</v>
      </c>
      <c r="E219" t="s">
        <v>1483</v>
      </c>
      <c r="F219" t="s">
        <v>1503</v>
      </c>
    </row>
    <row r="220" spans="1:6">
      <c r="A220" t="s">
        <v>232</v>
      </c>
      <c r="B220">
        <v>2014</v>
      </c>
      <c r="C220" s="14">
        <v>43054.606342592589</v>
      </c>
      <c r="D220" t="s">
        <v>1482</v>
      </c>
      <c r="E220" t="s">
        <v>1483</v>
      </c>
      <c r="F220" t="s">
        <v>1503</v>
      </c>
    </row>
    <row r="221" spans="1:6">
      <c r="A221" t="s">
        <v>232</v>
      </c>
      <c r="B221">
        <v>2014</v>
      </c>
      <c r="C221" s="14">
        <v>43054.606342592589</v>
      </c>
      <c r="D221" t="s">
        <v>1486</v>
      </c>
      <c r="E221" t="s">
        <v>1483</v>
      </c>
      <c r="F221" t="s">
        <v>1503</v>
      </c>
    </row>
    <row r="222" spans="1:6">
      <c r="A222" t="s">
        <v>232</v>
      </c>
      <c r="B222">
        <v>2013</v>
      </c>
      <c r="C222" s="14">
        <v>43054.606342592589</v>
      </c>
      <c r="D222" t="s">
        <v>1485</v>
      </c>
      <c r="E222" t="s">
        <v>1483</v>
      </c>
      <c r="F222" t="s">
        <v>1503</v>
      </c>
    </row>
    <row r="223" spans="1:6">
      <c r="A223" t="s">
        <v>232</v>
      </c>
      <c r="B223">
        <v>2013</v>
      </c>
      <c r="C223" s="14">
        <v>43054.606342592589</v>
      </c>
      <c r="D223" t="s">
        <v>1487</v>
      </c>
      <c r="E223" t="s">
        <v>1483</v>
      </c>
      <c r="F223" t="s">
        <v>1503</v>
      </c>
    </row>
    <row r="224" spans="1:6">
      <c r="A224" t="s">
        <v>232</v>
      </c>
      <c r="B224">
        <v>2013</v>
      </c>
      <c r="C224" s="14">
        <v>43054.606342592589</v>
      </c>
      <c r="D224" t="s">
        <v>1482</v>
      </c>
      <c r="E224" t="s">
        <v>1483</v>
      </c>
      <c r="F224" t="s">
        <v>1503</v>
      </c>
    </row>
    <row r="225" spans="1:6">
      <c r="A225" t="s">
        <v>232</v>
      </c>
      <c r="B225">
        <v>2013</v>
      </c>
      <c r="C225" s="14">
        <v>43054.606342592589</v>
      </c>
      <c r="D225" t="s">
        <v>1486</v>
      </c>
      <c r="E225" t="s">
        <v>1483</v>
      </c>
      <c r="F225" t="s">
        <v>1503</v>
      </c>
    </row>
    <row r="226" spans="1:6">
      <c r="A226" t="s">
        <v>232</v>
      </c>
      <c r="B226">
        <v>2014</v>
      </c>
      <c r="C226" s="14">
        <v>43054.606342592589</v>
      </c>
      <c r="D226" t="s">
        <v>1487</v>
      </c>
      <c r="E226" t="s">
        <v>1483</v>
      </c>
      <c r="F226" t="s">
        <v>1503</v>
      </c>
    </row>
    <row r="227" spans="1:6">
      <c r="A227" t="s">
        <v>232</v>
      </c>
      <c r="B227">
        <v>2015</v>
      </c>
      <c r="C227" s="14">
        <v>43054.606342592589</v>
      </c>
      <c r="D227" t="s">
        <v>1482</v>
      </c>
      <c r="E227" t="s">
        <v>1483</v>
      </c>
      <c r="F227" t="s">
        <v>1503</v>
      </c>
    </row>
    <row r="228" spans="1:6">
      <c r="A228" t="s">
        <v>239</v>
      </c>
      <c r="B228">
        <v>2014</v>
      </c>
      <c r="C228" s="14">
        <v>43054.606342592589</v>
      </c>
      <c r="D228" t="s">
        <v>1485</v>
      </c>
    </row>
    <row r="229" spans="1:6">
      <c r="A229" t="s">
        <v>239</v>
      </c>
      <c r="B229">
        <v>2015</v>
      </c>
      <c r="C229" s="14">
        <v>43054.606342592589</v>
      </c>
      <c r="D229" t="s">
        <v>1486</v>
      </c>
    </row>
    <row r="230" spans="1:6">
      <c r="A230" t="s">
        <v>239</v>
      </c>
      <c r="B230">
        <v>2014</v>
      </c>
      <c r="C230" s="14">
        <v>43054.606342592589</v>
      </c>
      <c r="D230" t="s">
        <v>1482</v>
      </c>
    </row>
    <row r="231" spans="1:6">
      <c r="A231" t="s">
        <v>239</v>
      </c>
      <c r="B231">
        <v>2014</v>
      </c>
      <c r="C231" s="14">
        <v>43054.606342592589</v>
      </c>
      <c r="D231" t="s">
        <v>1486</v>
      </c>
    </row>
    <row r="232" spans="1:6">
      <c r="A232" t="s">
        <v>239</v>
      </c>
      <c r="B232">
        <v>2013</v>
      </c>
      <c r="C232" s="14">
        <v>43054.606342592589</v>
      </c>
      <c r="D232" t="s">
        <v>1485</v>
      </c>
    </row>
    <row r="233" spans="1:6">
      <c r="A233" t="s">
        <v>239</v>
      </c>
      <c r="B233">
        <v>2013</v>
      </c>
      <c r="C233" s="14">
        <v>43054.606342592589</v>
      </c>
      <c r="D233" t="s">
        <v>1487</v>
      </c>
    </row>
    <row r="234" spans="1:6">
      <c r="A234" t="s">
        <v>239</v>
      </c>
      <c r="B234">
        <v>2013</v>
      </c>
      <c r="C234" s="14">
        <v>43054.606342592589</v>
      </c>
      <c r="D234" t="s">
        <v>1486</v>
      </c>
    </row>
    <row r="235" spans="1:6">
      <c r="A235" t="s">
        <v>239</v>
      </c>
      <c r="B235">
        <v>2013</v>
      </c>
      <c r="C235" s="14">
        <v>43054.606342592589</v>
      </c>
      <c r="D235" t="s">
        <v>1482</v>
      </c>
    </row>
    <row r="236" spans="1:6">
      <c r="A236" t="s">
        <v>239</v>
      </c>
      <c r="B236">
        <v>2016</v>
      </c>
      <c r="C236" s="14">
        <v>43054.606342592589</v>
      </c>
      <c r="D236" t="s">
        <v>1485</v>
      </c>
    </row>
    <row r="237" spans="1:6">
      <c r="A237" t="s">
        <v>239</v>
      </c>
      <c r="B237">
        <v>2014</v>
      </c>
      <c r="C237" s="14">
        <v>43054.606342592589</v>
      </c>
      <c r="D237" t="s">
        <v>1487</v>
      </c>
    </row>
    <row r="238" spans="1:6">
      <c r="A238" t="s">
        <v>239</v>
      </c>
      <c r="B238">
        <v>2016</v>
      </c>
      <c r="C238" s="14">
        <v>43054.606342592589</v>
      </c>
      <c r="D238" t="s">
        <v>1487</v>
      </c>
    </row>
    <row r="239" spans="1:6">
      <c r="A239" t="s">
        <v>239</v>
      </c>
      <c r="B239">
        <v>2016</v>
      </c>
      <c r="C239" s="14">
        <v>43054.606342592589</v>
      </c>
      <c r="D239" t="s">
        <v>1482</v>
      </c>
    </row>
    <row r="240" spans="1:6">
      <c r="A240" t="s">
        <v>239</v>
      </c>
      <c r="B240">
        <v>2016</v>
      </c>
      <c r="C240" s="14">
        <v>43054.606342592589</v>
      </c>
      <c r="D240" t="s">
        <v>1486</v>
      </c>
    </row>
    <row r="241" spans="1:4">
      <c r="A241" t="s">
        <v>239</v>
      </c>
      <c r="B241">
        <v>2015</v>
      </c>
      <c r="C241" s="14">
        <v>43054.606342592589</v>
      </c>
      <c r="D241" t="s">
        <v>1485</v>
      </c>
    </row>
    <row r="242" spans="1:4">
      <c r="A242" t="s">
        <v>239</v>
      </c>
      <c r="B242">
        <v>2015</v>
      </c>
      <c r="C242" s="14">
        <v>43054.606342592589</v>
      </c>
      <c r="D242" t="s">
        <v>1487</v>
      </c>
    </row>
    <row r="243" spans="1:4">
      <c r="A243" t="s">
        <v>239</v>
      </c>
      <c r="B243">
        <v>2015</v>
      </c>
      <c r="C243" s="14">
        <v>43054.606342592589</v>
      </c>
      <c r="D243" t="s">
        <v>1482</v>
      </c>
    </row>
    <row r="244" spans="1:4">
      <c r="A244" t="s">
        <v>248</v>
      </c>
      <c r="B244">
        <v>2014</v>
      </c>
      <c r="C244" s="14">
        <v>43054.606342592589</v>
      </c>
      <c r="D244" t="s">
        <v>1485</v>
      </c>
    </row>
    <row r="245" spans="1:4">
      <c r="A245" t="s">
        <v>248</v>
      </c>
      <c r="B245">
        <v>2015</v>
      </c>
      <c r="C245" s="14">
        <v>43054.606342592589</v>
      </c>
      <c r="D245" t="s">
        <v>1486</v>
      </c>
    </row>
    <row r="246" spans="1:4">
      <c r="A246" t="s">
        <v>248</v>
      </c>
      <c r="B246">
        <v>2016</v>
      </c>
      <c r="C246" s="14">
        <v>43054.606342592589</v>
      </c>
      <c r="D246" t="s">
        <v>1487</v>
      </c>
    </row>
    <row r="247" spans="1:4">
      <c r="A247" t="s">
        <v>248</v>
      </c>
      <c r="B247">
        <v>2016</v>
      </c>
      <c r="C247" s="14">
        <v>43054.606342592589</v>
      </c>
      <c r="D247" t="s">
        <v>1482</v>
      </c>
    </row>
    <row r="248" spans="1:4">
      <c r="A248" t="s">
        <v>248</v>
      </c>
      <c r="B248">
        <v>2016</v>
      </c>
      <c r="C248" s="14">
        <v>43054.606342592589</v>
      </c>
      <c r="D248" t="s">
        <v>1486</v>
      </c>
    </row>
    <row r="249" spans="1:4">
      <c r="A249" t="s">
        <v>248</v>
      </c>
      <c r="B249">
        <v>2015</v>
      </c>
      <c r="C249" s="14">
        <v>43054.606342592589</v>
      </c>
      <c r="D249" t="s">
        <v>1485</v>
      </c>
    </row>
    <row r="250" spans="1:4">
      <c r="A250" t="s">
        <v>248</v>
      </c>
      <c r="B250">
        <v>2015</v>
      </c>
      <c r="C250" s="14">
        <v>43054.606342592589</v>
      </c>
      <c r="D250" t="s">
        <v>1487</v>
      </c>
    </row>
    <row r="251" spans="1:4">
      <c r="A251" t="s">
        <v>248</v>
      </c>
      <c r="B251">
        <v>2016</v>
      </c>
      <c r="C251" s="14">
        <v>43054.606342592589</v>
      </c>
      <c r="D251" t="s">
        <v>1485</v>
      </c>
    </row>
    <row r="252" spans="1:4">
      <c r="A252" t="s">
        <v>248</v>
      </c>
      <c r="B252">
        <v>2013</v>
      </c>
      <c r="C252" s="14">
        <v>43054.606342592589</v>
      </c>
      <c r="D252" t="s">
        <v>1482</v>
      </c>
    </row>
    <row r="253" spans="1:4">
      <c r="A253" t="s">
        <v>248</v>
      </c>
      <c r="B253">
        <v>2015</v>
      </c>
      <c r="C253" s="14">
        <v>43054.606342592589</v>
      </c>
      <c r="D253" t="s">
        <v>1482</v>
      </c>
    </row>
    <row r="254" spans="1:4">
      <c r="A254" t="s">
        <v>248</v>
      </c>
      <c r="B254">
        <v>2013</v>
      </c>
      <c r="C254" s="14">
        <v>43054.606342592589</v>
      </c>
      <c r="D254" t="s">
        <v>1486</v>
      </c>
    </row>
    <row r="255" spans="1:4">
      <c r="A255" t="s">
        <v>248</v>
      </c>
      <c r="B255">
        <v>2013</v>
      </c>
      <c r="C255" s="14">
        <v>43054.606342592589</v>
      </c>
      <c r="D255" t="s">
        <v>1487</v>
      </c>
    </row>
    <row r="256" spans="1:4">
      <c r="A256" t="s">
        <v>248</v>
      </c>
      <c r="B256">
        <v>2013</v>
      </c>
      <c r="C256" s="14">
        <v>43054.606342592589</v>
      </c>
      <c r="D256" t="s">
        <v>1485</v>
      </c>
    </row>
    <row r="257" spans="1:4">
      <c r="A257" t="s">
        <v>248</v>
      </c>
      <c r="B257">
        <v>2014</v>
      </c>
      <c r="C257" s="14">
        <v>43054.606342592589</v>
      </c>
      <c r="D257" t="s">
        <v>1486</v>
      </c>
    </row>
    <row r="258" spans="1:4">
      <c r="A258" t="s">
        <v>248</v>
      </c>
      <c r="B258">
        <v>2014</v>
      </c>
      <c r="C258" s="14">
        <v>43054.606342592589</v>
      </c>
      <c r="D258" t="s">
        <v>1482</v>
      </c>
    </row>
    <row r="259" spans="1:4">
      <c r="A259" t="s">
        <v>248</v>
      </c>
      <c r="B259">
        <v>2014</v>
      </c>
      <c r="C259" s="14">
        <v>43054.606342592589</v>
      </c>
      <c r="D259" t="s">
        <v>1487</v>
      </c>
    </row>
    <row r="260" spans="1:4">
      <c r="A260" t="s">
        <v>254</v>
      </c>
      <c r="B260">
        <v>2014</v>
      </c>
      <c r="C260" s="14">
        <v>43054.606342592589</v>
      </c>
      <c r="D260" t="s">
        <v>1485</v>
      </c>
    </row>
    <row r="261" spans="1:4">
      <c r="A261" t="s">
        <v>254</v>
      </c>
      <c r="B261">
        <v>2015</v>
      </c>
      <c r="C261" s="14">
        <v>43054.606342592589</v>
      </c>
      <c r="D261" t="s">
        <v>1486</v>
      </c>
    </row>
    <row r="262" spans="1:4">
      <c r="A262" t="s">
        <v>254</v>
      </c>
      <c r="B262">
        <v>2016</v>
      </c>
      <c r="C262" s="14">
        <v>43054.606342592589</v>
      </c>
      <c r="D262" t="s">
        <v>1487</v>
      </c>
    </row>
    <row r="263" spans="1:4">
      <c r="A263" t="s">
        <v>254</v>
      </c>
      <c r="B263">
        <v>2016</v>
      </c>
      <c r="C263" s="14">
        <v>43054.606342592589</v>
      </c>
      <c r="D263" t="s">
        <v>1482</v>
      </c>
    </row>
    <row r="264" spans="1:4">
      <c r="A264" t="s">
        <v>254</v>
      </c>
      <c r="B264">
        <v>2016</v>
      </c>
      <c r="C264" s="14">
        <v>43054.606342592589</v>
      </c>
      <c r="D264" t="s">
        <v>1486</v>
      </c>
    </row>
    <row r="265" spans="1:4">
      <c r="A265" t="s">
        <v>254</v>
      </c>
      <c r="B265">
        <v>2015</v>
      </c>
      <c r="C265" s="14">
        <v>43054.606342592589</v>
      </c>
      <c r="D265" t="s">
        <v>1485</v>
      </c>
    </row>
    <row r="266" spans="1:4">
      <c r="A266" t="s">
        <v>254</v>
      </c>
      <c r="B266">
        <v>2015</v>
      </c>
      <c r="C266" s="14">
        <v>43054.606342592589</v>
      </c>
      <c r="D266" t="s">
        <v>1487</v>
      </c>
    </row>
    <row r="267" spans="1:4">
      <c r="A267" t="s">
        <v>254</v>
      </c>
      <c r="B267">
        <v>2016</v>
      </c>
      <c r="C267" s="14">
        <v>43054.606342592589</v>
      </c>
      <c r="D267" t="s">
        <v>1485</v>
      </c>
    </row>
    <row r="268" spans="1:4">
      <c r="A268" t="s">
        <v>254</v>
      </c>
      <c r="B268">
        <v>2013</v>
      </c>
      <c r="C268" s="14">
        <v>43054.606342592589</v>
      </c>
      <c r="D268" t="s">
        <v>1482</v>
      </c>
    </row>
    <row r="269" spans="1:4">
      <c r="A269" t="s">
        <v>254</v>
      </c>
      <c r="B269">
        <v>2013</v>
      </c>
      <c r="C269" s="14">
        <v>43054.606342592589</v>
      </c>
      <c r="D269" t="s">
        <v>1486</v>
      </c>
    </row>
    <row r="270" spans="1:4">
      <c r="A270" t="s">
        <v>254</v>
      </c>
      <c r="B270">
        <v>2014</v>
      </c>
      <c r="C270" s="14">
        <v>43054.606342592589</v>
      </c>
      <c r="D270" t="s">
        <v>1487</v>
      </c>
    </row>
    <row r="271" spans="1:4">
      <c r="A271" t="s">
        <v>254</v>
      </c>
      <c r="B271">
        <v>2014</v>
      </c>
      <c r="C271" s="14">
        <v>43054.606342592589</v>
      </c>
      <c r="D271" t="s">
        <v>1482</v>
      </c>
    </row>
    <row r="272" spans="1:4">
      <c r="A272" t="s">
        <v>254</v>
      </c>
      <c r="B272">
        <v>2014</v>
      </c>
      <c r="C272" s="14">
        <v>43054.606342592589</v>
      </c>
      <c r="D272" t="s">
        <v>1486</v>
      </c>
    </row>
    <row r="273" spans="1:4">
      <c r="A273" t="s">
        <v>254</v>
      </c>
      <c r="B273">
        <v>2013</v>
      </c>
      <c r="C273" s="14">
        <v>43054.606342592589</v>
      </c>
      <c r="D273" t="s">
        <v>1485</v>
      </c>
    </row>
    <row r="274" spans="1:4">
      <c r="A274" t="s">
        <v>254</v>
      </c>
      <c r="B274">
        <v>2013</v>
      </c>
      <c r="C274" s="14">
        <v>43054.606342592589</v>
      </c>
      <c r="D274" t="s">
        <v>1487</v>
      </c>
    </row>
    <row r="275" spans="1:4">
      <c r="A275" t="s">
        <v>254</v>
      </c>
      <c r="B275">
        <v>2015</v>
      </c>
      <c r="C275" s="14">
        <v>43054.606342592589</v>
      </c>
      <c r="D275" t="s">
        <v>1482</v>
      </c>
    </row>
    <row r="276" spans="1:4">
      <c r="A276" t="s">
        <v>263</v>
      </c>
      <c r="B276">
        <v>2015</v>
      </c>
      <c r="C276" s="14">
        <v>43054.606342592589</v>
      </c>
      <c r="D276" t="s">
        <v>1487</v>
      </c>
    </row>
    <row r="277" spans="1:4">
      <c r="A277" t="s">
        <v>263</v>
      </c>
      <c r="B277">
        <v>2015</v>
      </c>
      <c r="C277" s="14">
        <v>43054.606342592589</v>
      </c>
      <c r="D277" t="s">
        <v>1485</v>
      </c>
    </row>
    <row r="278" spans="1:4">
      <c r="A278" t="s">
        <v>263</v>
      </c>
      <c r="B278">
        <v>2016</v>
      </c>
      <c r="C278" s="14">
        <v>43054.606342592589</v>
      </c>
      <c r="D278" t="s">
        <v>1486</v>
      </c>
    </row>
    <row r="279" spans="1:4">
      <c r="A279" t="s">
        <v>263</v>
      </c>
      <c r="B279">
        <v>2016</v>
      </c>
      <c r="C279" s="14">
        <v>43054.606342592589</v>
      </c>
      <c r="D279" t="s">
        <v>1482</v>
      </c>
    </row>
    <row r="280" spans="1:4">
      <c r="A280" t="s">
        <v>263</v>
      </c>
      <c r="B280">
        <v>2015</v>
      </c>
      <c r="C280" s="14">
        <v>43054.606342592589</v>
      </c>
      <c r="D280" t="s">
        <v>1486</v>
      </c>
    </row>
    <row r="281" spans="1:4">
      <c r="A281" t="s">
        <v>263</v>
      </c>
      <c r="B281">
        <v>2016</v>
      </c>
      <c r="C281" s="14">
        <v>43054.606342592589</v>
      </c>
      <c r="D281" t="s">
        <v>1485</v>
      </c>
    </row>
    <row r="282" spans="1:4">
      <c r="A282" t="s">
        <v>263</v>
      </c>
      <c r="B282">
        <v>2014</v>
      </c>
      <c r="C282" s="14">
        <v>43054.606342592589</v>
      </c>
      <c r="D282" t="s">
        <v>1485</v>
      </c>
    </row>
    <row r="283" spans="1:4">
      <c r="A283" t="s">
        <v>263</v>
      </c>
      <c r="B283">
        <v>2016</v>
      </c>
      <c r="C283" s="14">
        <v>43054.606342592589</v>
      </c>
      <c r="D283" t="s">
        <v>1487</v>
      </c>
    </row>
    <row r="284" spans="1:4">
      <c r="A284" t="s">
        <v>263</v>
      </c>
      <c r="B284">
        <v>2013</v>
      </c>
      <c r="C284" s="14">
        <v>43054.606342592589</v>
      </c>
      <c r="D284" t="s">
        <v>1486</v>
      </c>
    </row>
    <row r="285" spans="1:4">
      <c r="A285" t="s">
        <v>263</v>
      </c>
      <c r="B285">
        <v>2014</v>
      </c>
      <c r="C285" s="14">
        <v>43054.606342592589</v>
      </c>
      <c r="D285" t="s">
        <v>1487</v>
      </c>
    </row>
    <row r="286" spans="1:4">
      <c r="A286" t="s">
        <v>263</v>
      </c>
      <c r="B286">
        <v>2014</v>
      </c>
      <c r="C286" s="14">
        <v>43054.606342592589</v>
      </c>
      <c r="D286" t="s">
        <v>1482</v>
      </c>
    </row>
    <row r="287" spans="1:4">
      <c r="A287" t="s">
        <v>263</v>
      </c>
      <c r="B287">
        <v>2014</v>
      </c>
      <c r="C287" s="14">
        <v>43054.606342592589</v>
      </c>
      <c r="D287" t="s">
        <v>1486</v>
      </c>
    </row>
    <row r="288" spans="1:4">
      <c r="A288" t="s">
        <v>263</v>
      </c>
      <c r="B288">
        <v>2013</v>
      </c>
      <c r="C288" s="14">
        <v>43054.606342592589</v>
      </c>
      <c r="D288" t="s">
        <v>1485</v>
      </c>
    </row>
    <row r="289" spans="1:4">
      <c r="A289" t="s">
        <v>263</v>
      </c>
      <c r="B289">
        <v>2013</v>
      </c>
      <c r="C289" s="14">
        <v>43054.606342592589</v>
      </c>
      <c r="D289" t="s">
        <v>1487</v>
      </c>
    </row>
    <row r="290" spans="1:4">
      <c r="A290" t="s">
        <v>263</v>
      </c>
      <c r="B290">
        <v>2013</v>
      </c>
      <c r="C290" s="14">
        <v>43054.606342592589</v>
      </c>
      <c r="D290" t="s">
        <v>1482</v>
      </c>
    </row>
    <row r="291" spans="1:4">
      <c r="A291" t="s">
        <v>263</v>
      </c>
      <c r="B291">
        <v>2015</v>
      </c>
      <c r="C291" s="14">
        <v>43054.606342592589</v>
      </c>
      <c r="D291" t="s">
        <v>1482</v>
      </c>
    </row>
    <row r="292" spans="1:4">
      <c r="A292" t="s">
        <v>272</v>
      </c>
      <c r="B292">
        <v>2014</v>
      </c>
      <c r="C292" s="14">
        <v>43054.606342592589</v>
      </c>
      <c r="D292" t="s">
        <v>1485</v>
      </c>
    </row>
    <row r="293" spans="1:4">
      <c r="A293" t="s">
        <v>272</v>
      </c>
      <c r="B293">
        <v>2015</v>
      </c>
      <c r="C293" s="14">
        <v>43054.606342592589</v>
      </c>
      <c r="D293" t="s">
        <v>1486</v>
      </c>
    </row>
    <row r="294" spans="1:4">
      <c r="A294" t="s">
        <v>272</v>
      </c>
      <c r="B294">
        <v>2016</v>
      </c>
      <c r="C294" s="14">
        <v>43054.606342592589</v>
      </c>
      <c r="D294" t="s">
        <v>1487</v>
      </c>
    </row>
    <row r="295" spans="1:4">
      <c r="A295" t="s">
        <v>272</v>
      </c>
      <c r="B295">
        <v>2016</v>
      </c>
      <c r="C295" s="14">
        <v>43054.606342592589</v>
      </c>
      <c r="D295" t="s">
        <v>1482</v>
      </c>
    </row>
    <row r="296" spans="1:4">
      <c r="A296" t="s">
        <v>272</v>
      </c>
      <c r="B296">
        <v>2016</v>
      </c>
      <c r="C296" s="14">
        <v>43054.606342592589</v>
      </c>
      <c r="D296" t="s">
        <v>1486</v>
      </c>
    </row>
    <row r="297" spans="1:4">
      <c r="A297" t="s">
        <v>272</v>
      </c>
      <c r="B297">
        <v>2015</v>
      </c>
      <c r="C297" s="14">
        <v>43054.606342592589</v>
      </c>
      <c r="D297" t="s">
        <v>1485</v>
      </c>
    </row>
    <row r="298" spans="1:4">
      <c r="A298" t="s">
        <v>272</v>
      </c>
      <c r="B298">
        <v>2015</v>
      </c>
      <c r="C298" s="14">
        <v>43054.606342592589</v>
      </c>
      <c r="D298" t="s">
        <v>1487</v>
      </c>
    </row>
    <row r="299" spans="1:4">
      <c r="A299" t="s">
        <v>272</v>
      </c>
      <c r="B299">
        <v>2016</v>
      </c>
      <c r="C299" s="14">
        <v>43054.606342592589</v>
      </c>
      <c r="D299" t="s">
        <v>1485</v>
      </c>
    </row>
    <row r="300" spans="1:4">
      <c r="A300" t="s">
        <v>272</v>
      </c>
      <c r="B300">
        <v>2013</v>
      </c>
      <c r="C300" s="14">
        <v>43054.606342592589</v>
      </c>
      <c r="D300" t="s">
        <v>1482</v>
      </c>
    </row>
    <row r="301" spans="1:4">
      <c r="A301" t="s">
        <v>272</v>
      </c>
      <c r="B301">
        <v>2013</v>
      </c>
      <c r="C301" s="14">
        <v>43054.606342592589</v>
      </c>
      <c r="D301" t="s">
        <v>1486</v>
      </c>
    </row>
    <row r="302" spans="1:4">
      <c r="A302" t="s">
        <v>272</v>
      </c>
      <c r="B302">
        <v>2014</v>
      </c>
      <c r="C302" s="14">
        <v>43054.606342592589</v>
      </c>
      <c r="D302" t="s">
        <v>1487</v>
      </c>
    </row>
    <row r="303" spans="1:4">
      <c r="A303" t="s">
        <v>272</v>
      </c>
      <c r="B303">
        <v>2014</v>
      </c>
      <c r="C303" s="14">
        <v>43054.606342592589</v>
      </c>
      <c r="D303" t="s">
        <v>1482</v>
      </c>
    </row>
    <row r="304" spans="1:4">
      <c r="A304" t="s">
        <v>272</v>
      </c>
      <c r="B304">
        <v>2014</v>
      </c>
      <c r="C304" s="14">
        <v>43054.606342592589</v>
      </c>
      <c r="D304" t="s">
        <v>1486</v>
      </c>
    </row>
    <row r="305" spans="1:4">
      <c r="A305" t="s">
        <v>272</v>
      </c>
      <c r="B305">
        <v>2013</v>
      </c>
      <c r="C305" s="14">
        <v>43054.606342592589</v>
      </c>
      <c r="D305" t="s">
        <v>1485</v>
      </c>
    </row>
    <row r="306" spans="1:4">
      <c r="A306" t="s">
        <v>272</v>
      </c>
      <c r="B306">
        <v>2013</v>
      </c>
      <c r="C306" s="14">
        <v>43054.606342592589</v>
      </c>
      <c r="D306" t="s">
        <v>1487</v>
      </c>
    </row>
    <row r="307" spans="1:4">
      <c r="A307" t="s">
        <v>272</v>
      </c>
      <c r="B307">
        <v>2015</v>
      </c>
      <c r="C307" s="14">
        <v>43054.606342592589</v>
      </c>
      <c r="D307" t="s">
        <v>1482</v>
      </c>
    </row>
    <row r="308" spans="1:4">
      <c r="A308" t="s">
        <v>280</v>
      </c>
      <c r="B308">
        <v>2015</v>
      </c>
      <c r="C308" s="14">
        <v>43054.606342592589</v>
      </c>
      <c r="D308" t="s">
        <v>1487</v>
      </c>
    </row>
    <row r="309" spans="1:4">
      <c r="A309" t="s">
        <v>280</v>
      </c>
      <c r="B309">
        <v>2015</v>
      </c>
      <c r="C309" s="14">
        <v>43054.606342592589</v>
      </c>
      <c r="D309" t="s">
        <v>1485</v>
      </c>
    </row>
    <row r="310" spans="1:4">
      <c r="A310" t="s">
        <v>280</v>
      </c>
      <c r="B310">
        <v>2016</v>
      </c>
      <c r="C310" s="14">
        <v>43054.606342592589</v>
      </c>
      <c r="D310" t="s">
        <v>1486</v>
      </c>
    </row>
    <row r="311" spans="1:4">
      <c r="A311" t="s">
        <v>280</v>
      </c>
      <c r="B311">
        <v>2016</v>
      </c>
      <c r="C311" s="14">
        <v>43054.606342592589</v>
      </c>
      <c r="D311" t="s">
        <v>1482</v>
      </c>
    </row>
    <row r="312" spans="1:4">
      <c r="A312" t="s">
        <v>280</v>
      </c>
      <c r="B312">
        <v>2016</v>
      </c>
      <c r="C312" s="14">
        <v>43054.606342592589</v>
      </c>
      <c r="D312" t="s">
        <v>1487</v>
      </c>
    </row>
    <row r="313" spans="1:4">
      <c r="A313" t="s">
        <v>280</v>
      </c>
      <c r="B313">
        <v>2015</v>
      </c>
      <c r="C313" s="14">
        <v>43054.606342592589</v>
      </c>
      <c r="D313" t="s">
        <v>1486</v>
      </c>
    </row>
    <row r="314" spans="1:4">
      <c r="A314" t="s">
        <v>280</v>
      </c>
      <c r="B314">
        <v>2014</v>
      </c>
      <c r="C314" s="14">
        <v>43054.606342592589</v>
      </c>
      <c r="D314" t="s">
        <v>1485</v>
      </c>
    </row>
    <row r="315" spans="1:4">
      <c r="A315" t="s">
        <v>280</v>
      </c>
      <c r="B315">
        <v>2016</v>
      </c>
      <c r="C315" s="14">
        <v>43054.606342592589</v>
      </c>
      <c r="D315" t="s">
        <v>1485</v>
      </c>
    </row>
    <row r="316" spans="1:4">
      <c r="A316" t="s">
        <v>280</v>
      </c>
      <c r="B316">
        <v>2013</v>
      </c>
      <c r="C316" s="14">
        <v>43054.606342592589</v>
      </c>
      <c r="D316" t="s">
        <v>1482</v>
      </c>
    </row>
    <row r="317" spans="1:4">
      <c r="A317" t="s">
        <v>280</v>
      </c>
      <c r="B317">
        <v>2015</v>
      </c>
      <c r="C317" s="14">
        <v>43054.606342592589</v>
      </c>
      <c r="D317" t="s">
        <v>1482</v>
      </c>
    </row>
    <row r="318" spans="1:4">
      <c r="A318" t="s">
        <v>280</v>
      </c>
      <c r="B318">
        <v>2013</v>
      </c>
      <c r="C318" s="14">
        <v>43054.606342592589</v>
      </c>
      <c r="D318" t="s">
        <v>1487</v>
      </c>
    </row>
    <row r="319" spans="1:4">
      <c r="A319" t="s">
        <v>280</v>
      </c>
      <c r="B319">
        <v>2013</v>
      </c>
      <c r="C319" s="14">
        <v>43054.606342592589</v>
      </c>
      <c r="D319" t="s">
        <v>1485</v>
      </c>
    </row>
    <row r="320" spans="1:4">
      <c r="A320" t="s">
        <v>280</v>
      </c>
      <c r="B320">
        <v>2014</v>
      </c>
      <c r="C320" s="14">
        <v>43054.606342592589</v>
      </c>
      <c r="D320" t="s">
        <v>1486</v>
      </c>
    </row>
    <row r="321" spans="1:4">
      <c r="A321" t="s">
        <v>280</v>
      </c>
      <c r="B321">
        <v>2014</v>
      </c>
      <c r="C321" s="14">
        <v>43054.606342592589</v>
      </c>
      <c r="D321" t="s">
        <v>1482</v>
      </c>
    </row>
    <row r="322" spans="1:4">
      <c r="A322" t="s">
        <v>280</v>
      </c>
      <c r="B322">
        <v>2014</v>
      </c>
      <c r="C322" s="14">
        <v>43054.606342592589</v>
      </c>
      <c r="D322" t="s">
        <v>1487</v>
      </c>
    </row>
    <row r="323" spans="1:4">
      <c r="A323" t="s">
        <v>280</v>
      </c>
      <c r="B323">
        <v>2013</v>
      </c>
      <c r="C323" s="14">
        <v>43054.606342592589</v>
      </c>
      <c r="D323" t="s">
        <v>1486</v>
      </c>
    </row>
    <row r="324" spans="1:4">
      <c r="A324" t="s">
        <v>285</v>
      </c>
      <c r="B324">
        <v>2015</v>
      </c>
      <c r="C324" s="14">
        <v>43054.606342592589</v>
      </c>
      <c r="D324" t="s">
        <v>1487</v>
      </c>
    </row>
    <row r="325" spans="1:4">
      <c r="A325" t="s">
        <v>285</v>
      </c>
      <c r="B325">
        <v>2015</v>
      </c>
      <c r="C325" s="14">
        <v>43054.606342592589</v>
      </c>
      <c r="D325" t="s">
        <v>1485</v>
      </c>
    </row>
    <row r="326" spans="1:4">
      <c r="A326" t="s">
        <v>285</v>
      </c>
      <c r="B326">
        <v>2016</v>
      </c>
      <c r="C326" s="14">
        <v>43054.606342592589</v>
      </c>
      <c r="D326" t="s">
        <v>1486</v>
      </c>
    </row>
    <row r="327" spans="1:4">
      <c r="A327" t="s">
        <v>285</v>
      </c>
      <c r="B327">
        <v>2016</v>
      </c>
      <c r="C327" s="14">
        <v>43054.606342592589</v>
      </c>
      <c r="D327" t="s">
        <v>1482</v>
      </c>
    </row>
    <row r="328" spans="1:4">
      <c r="A328" t="s">
        <v>285</v>
      </c>
      <c r="B328">
        <v>2016</v>
      </c>
      <c r="C328" s="14">
        <v>43054.606342592589</v>
      </c>
      <c r="D328" t="s">
        <v>1485</v>
      </c>
    </row>
    <row r="329" spans="1:4">
      <c r="A329" t="s">
        <v>285</v>
      </c>
      <c r="B329">
        <v>2014</v>
      </c>
      <c r="C329" s="14">
        <v>43054.606342592589</v>
      </c>
      <c r="D329" t="s">
        <v>1485</v>
      </c>
    </row>
    <row r="330" spans="1:4">
      <c r="A330" t="s">
        <v>285</v>
      </c>
      <c r="B330">
        <v>2015</v>
      </c>
      <c r="C330" s="14">
        <v>43054.606342592589</v>
      </c>
      <c r="D330" t="s">
        <v>1486</v>
      </c>
    </row>
    <row r="331" spans="1:4">
      <c r="A331" t="s">
        <v>285</v>
      </c>
      <c r="B331">
        <v>2016</v>
      </c>
      <c r="C331" s="14">
        <v>43054.606342592589</v>
      </c>
      <c r="D331" t="s">
        <v>1487</v>
      </c>
    </row>
    <row r="332" spans="1:4">
      <c r="A332" t="s">
        <v>285</v>
      </c>
      <c r="B332">
        <v>2013</v>
      </c>
      <c r="C332" s="14">
        <v>43054.606342592589</v>
      </c>
      <c r="D332" t="s">
        <v>1486</v>
      </c>
    </row>
    <row r="333" spans="1:4">
      <c r="A333" t="s">
        <v>285</v>
      </c>
      <c r="B333">
        <v>2014</v>
      </c>
      <c r="C333" s="14">
        <v>43054.606342592589</v>
      </c>
      <c r="D333" t="s">
        <v>1487</v>
      </c>
    </row>
    <row r="334" spans="1:4">
      <c r="A334" t="s">
        <v>285</v>
      </c>
      <c r="B334">
        <v>2014</v>
      </c>
      <c r="C334" s="14">
        <v>43054.606342592589</v>
      </c>
      <c r="D334" t="s">
        <v>1482</v>
      </c>
    </row>
    <row r="335" spans="1:4">
      <c r="A335" t="s">
        <v>285</v>
      </c>
      <c r="B335">
        <v>2014</v>
      </c>
      <c r="C335" s="14">
        <v>43054.606342592589</v>
      </c>
      <c r="D335" t="s">
        <v>1486</v>
      </c>
    </row>
    <row r="336" spans="1:4">
      <c r="A336" t="s">
        <v>285</v>
      </c>
      <c r="B336">
        <v>2013</v>
      </c>
      <c r="C336" s="14">
        <v>43054.606342592589</v>
      </c>
      <c r="D336" t="s">
        <v>1485</v>
      </c>
    </row>
    <row r="337" spans="1:6">
      <c r="A337" t="s">
        <v>285</v>
      </c>
      <c r="B337">
        <v>2013</v>
      </c>
      <c r="C337" s="14">
        <v>43054.606342592589</v>
      </c>
      <c r="D337" t="s">
        <v>1487</v>
      </c>
    </row>
    <row r="338" spans="1:6">
      <c r="A338" t="s">
        <v>285</v>
      </c>
      <c r="B338">
        <v>2013</v>
      </c>
      <c r="C338" s="14">
        <v>43054.606342592589</v>
      </c>
      <c r="D338" t="s">
        <v>1482</v>
      </c>
    </row>
    <row r="339" spans="1:6">
      <c r="A339" t="s">
        <v>285</v>
      </c>
      <c r="B339">
        <v>2015</v>
      </c>
      <c r="C339" s="14">
        <v>43054.606342592589</v>
      </c>
      <c r="D339" t="s">
        <v>1482</v>
      </c>
    </row>
    <row r="340" spans="1:6">
      <c r="A340" t="s">
        <v>291</v>
      </c>
      <c r="B340">
        <v>2015</v>
      </c>
      <c r="C340" s="14">
        <v>43054.606342592589</v>
      </c>
      <c r="D340" t="s">
        <v>1487</v>
      </c>
      <c r="E340" t="s">
        <v>1483</v>
      </c>
      <c r="F340" t="s">
        <v>1531</v>
      </c>
    </row>
    <row r="341" spans="1:6">
      <c r="A341" t="s">
        <v>291</v>
      </c>
      <c r="B341">
        <v>2015</v>
      </c>
      <c r="C341" s="14">
        <v>43054.606342592589</v>
      </c>
      <c r="D341" t="s">
        <v>1485</v>
      </c>
      <c r="E341" t="s">
        <v>1483</v>
      </c>
      <c r="F341" t="s">
        <v>1530</v>
      </c>
    </row>
    <row r="342" spans="1:6">
      <c r="A342" t="s">
        <v>291</v>
      </c>
      <c r="B342">
        <v>2016</v>
      </c>
      <c r="C342" s="14">
        <v>43054.606342592589</v>
      </c>
      <c r="D342" t="s">
        <v>1486</v>
      </c>
      <c r="E342" t="s">
        <v>1483</v>
      </c>
      <c r="F342" t="s">
        <v>1532</v>
      </c>
    </row>
    <row r="343" spans="1:6">
      <c r="A343" t="s">
        <v>291</v>
      </c>
      <c r="B343">
        <v>2016</v>
      </c>
      <c r="C343" s="14">
        <v>43054.606342592589</v>
      </c>
      <c r="D343" t="s">
        <v>1482</v>
      </c>
      <c r="E343" t="s">
        <v>1483</v>
      </c>
      <c r="F343" t="s">
        <v>5694</v>
      </c>
    </row>
    <row r="344" spans="1:6">
      <c r="A344" t="s">
        <v>291</v>
      </c>
      <c r="B344">
        <v>2015</v>
      </c>
      <c r="C344" s="14">
        <v>43054.606342592589</v>
      </c>
      <c r="D344" t="s">
        <v>1486</v>
      </c>
      <c r="E344" t="s">
        <v>1483</v>
      </c>
      <c r="F344" t="s">
        <v>1532</v>
      </c>
    </row>
    <row r="345" spans="1:6">
      <c r="A345" t="s">
        <v>291</v>
      </c>
      <c r="B345">
        <v>2016</v>
      </c>
      <c r="C345" s="14">
        <v>43054.606342592589</v>
      </c>
      <c r="D345" t="s">
        <v>1485</v>
      </c>
      <c r="E345" t="s">
        <v>1483</v>
      </c>
      <c r="F345" t="s">
        <v>1530</v>
      </c>
    </row>
    <row r="346" spans="1:6">
      <c r="A346" t="s">
        <v>291</v>
      </c>
      <c r="B346">
        <v>2014</v>
      </c>
      <c r="C346" s="14">
        <v>43054.606342592589</v>
      </c>
      <c r="D346" t="s">
        <v>1485</v>
      </c>
      <c r="E346" t="s">
        <v>1483</v>
      </c>
      <c r="F346" t="s">
        <v>1530</v>
      </c>
    </row>
    <row r="347" spans="1:6">
      <c r="A347" t="s">
        <v>291</v>
      </c>
      <c r="B347">
        <v>2016</v>
      </c>
      <c r="C347" s="14">
        <v>43054.606342592589</v>
      </c>
      <c r="D347" t="s">
        <v>1487</v>
      </c>
      <c r="E347" t="s">
        <v>1483</v>
      </c>
      <c r="F347" t="s">
        <v>1531</v>
      </c>
    </row>
    <row r="348" spans="1:6">
      <c r="A348" t="s">
        <v>291</v>
      </c>
      <c r="B348">
        <v>2013</v>
      </c>
      <c r="C348" s="14">
        <v>43054.606342592589</v>
      </c>
      <c r="D348" t="s">
        <v>1486</v>
      </c>
      <c r="E348" t="s">
        <v>1483</v>
      </c>
      <c r="F348" t="s">
        <v>1532</v>
      </c>
    </row>
    <row r="349" spans="1:6">
      <c r="A349" t="s">
        <v>291</v>
      </c>
      <c r="B349">
        <v>2014</v>
      </c>
      <c r="C349" s="14">
        <v>43054.606342592589</v>
      </c>
      <c r="D349" t="s">
        <v>1487</v>
      </c>
      <c r="E349" t="s">
        <v>1483</v>
      </c>
      <c r="F349" t="s">
        <v>1531</v>
      </c>
    </row>
    <row r="350" spans="1:6">
      <c r="A350" t="s">
        <v>291</v>
      </c>
      <c r="B350">
        <v>2014</v>
      </c>
      <c r="C350" s="14">
        <v>43054.606342592589</v>
      </c>
      <c r="D350" t="s">
        <v>1482</v>
      </c>
      <c r="E350" t="s">
        <v>1483</v>
      </c>
      <c r="F350" t="s">
        <v>5694</v>
      </c>
    </row>
    <row r="351" spans="1:6">
      <c r="A351" t="s">
        <v>291</v>
      </c>
      <c r="B351">
        <v>2014</v>
      </c>
      <c r="C351" s="14">
        <v>43054.606342592589</v>
      </c>
      <c r="D351" t="s">
        <v>1486</v>
      </c>
      <c r="E351" t="s">
        <v>1483</v>
      </c>
      <c r="F351" t="s">
        <v>1532</v>
      </c>
    </row>
    <row r="352" spans="1:6">
      <c r="A352" t="s">
        <v>291</v>
      </c>
      <c r="B352">
        <v>2013</v>
      </c>
      <c r="C352" s="14">
        <v>43054.606342592589</v>
      </c>
      <c r="D352" t="s">
        <v>1485</v>
      </c>
      <c r="E352" t="s">
        <v>1483</v>
      </c>
      <c r="F352" t="s">
        <v>1529</v>
      </c>
    </row>
    <row r="353" spans="1:6">
      <c r="A353" t="s">
        <v>291</v>
      </c>
      <c r="B353">
        <v>2013</v>
      </c>
      <c r="C353" s="14">
        <v>43054.606342592589</v>
      </c>
      <c r="D353" t="s">
        <v>1487</v>
      </c>
      <c r="E353" t="s">
        <v>1483</v>
      </c>
      <c r="F353" t="s">
        <v>1531</v>
      </c>
    </row>
    <row r="354" spans="1:6">
      <c r="A354" t="s">
        <v>291</v>
      </c>
      <c r="B354">
        <v>2013</v>
      </c>
      <c r="C354" s="14">
        <v>43054.606342592589</v>
      </c>
      <c r="D354" t="s">
        <v>1482</v>
      </c>
      <c r="E354" t="s">
        <v>1483</v>
      </c>
      <c r="F354" t="s">
        <v>5694</v>
      </c>
    </row>
    <row r="355" spans="1:6">
      <c r="A355" t="s">
        <v>291</v>
      </c>
      <c r="B355">
        <v>2015</v>
      </c>
      <c r="C355" s="14">
        <v>43054.606342592589</v>
      </c>
      <c r="D355" t="s">
        <v>1482</v>
      </c>
      <c r="E355" t="s">
        <v>1483</v>
      </c>
      <c r="F355" t="s">
        <v>5694</v>
      </c>
    </row>
    <row r="356" spans="1:6">
      <c r="A356" t="s">
        <v>300</v>
      </c>
      <c r="B356">
        <v>2015</v>
      </c>
      <c r="C356" s="14">
        <v>43054.606342592589</v>
      </c>
      <c r="D356" t="s">
        <v>1487</v>
      </c>
      <c r="F356" t="s">
        <v>5695</v>
      </c>
    </row>
    <row r="357" spans="1:6">
      <c r="A357" t="s">
        <v>300</v>
      </c>
      <c r="B357">
        <v>2015</v>
      </c>
      <c r="C357" s="14">
        <v>43054.606342592589</v>
      </c>
      <c r="D357" t="s">
        <v>1482</v>
      </c>
      <c r="E357" t="s">
        <v>1483</v>
      </c>
      <c r="F357" t="s">
        <v>1533</v>
      </c>
    </row>
    <row r="358" spans="1:6">
      <c r="A358" t="s">
        <v>300</v>
      </c>
      <c r="B358">
        <v>2015</v>
      </c>
      <c r="C358" s="14">
        <v>43054.606342592589</v>
      </c>
      <c r="D358" t="s">
        <v>1485</v>
      </c>
      <c r="F358" t="s">
        <v>5695</v>
      </c>
    </row>
    <row r="359" spans="1:6">
      <c r="A359" t="s">
        <v>300</v>
      </c>
      <c r="B359">
        <v>2016</v>
      </c>
      <c r="C359" s="14">
        <v>43054.606342592589</v>
      </c>
      <c r="D359" t="s">
        <v>1486</v>
      </c>
      <c r="E359" t="s">
        <v>1483</v>
      </c>
      <c r="F359" t="s">
        <v>1533</v>
      </c>
    </row>
    <row r="360" spans="1:6">
      <c r="A360" t="s">
        <v>300</v>
      </c>
      <c r="B360">
        <v>2016</v>
      </c>
      <c r="C360" s="14">
        <v>43054.606342592589</v>
      </c>
      <c r="D360" t="s">
        <v>1482</v>
      </c>
      <c r="E360" t="s">
        <v>1483</v>
      </c>
      <c r="F360" t="s">
        <v>1533</v>
      </c>
    </row>
    <row r="361" spans="1:6">
      <c r="A361" t="s">
        <v>300</v>
      </c>
      <c r="B361">
        <v>2016</v>
      </c>
      <c r="C361" s="14">
        <v>43054.606342592589</v>
      </c>
      <c r="D361" t="s">
        <v>1485</v>
      </c>
      <c r="F361" t="s">
        <v>5695</v>
      </c>
    </row>
    <row r="362" spans="1:6">
      <c r="A362" t="s">
        <v>300</v>
      </c>
      <c r="B362">
        <v>2013</v>
      </c>
      <c r="C362" s="14">
        <v>43054.606342592589</v>
      </c>
      <c r="D362" t="s">
        <v>1485</v>
      </c>
      <c r="F362" t="s">
        <v>5695</v>
      </c>
    </row>
    <row r="363" spans="1:6">
      <c r="A363" t="s">
        <v>300</v>
      </c>
      <c r="B363">
        <v>2016</v>
      </c>
      <c r="C363" s="14">
        <v>43054.606342592589</v>
      </c>
      <c r="D363" t="s">
        <v>1487</v>
      </c>
      <c r="F363" t="s">
        <v>5695</v>
      </c>
    </row>
    <row r="364" spans="1:6">
      <c r="A364" t="s">
        <v>300</v>
      </c>
      <c r="B364">
        <v>2013</v>
      </c>
      <c r="C364" s="14">
        <v>43054.606342592589</v>
      </c>
      <c r="D364" t="s">
        <v>1486</v>
      </c>
      <c r="E364" t="s">
        <v>1483</v>
      </c>
      <c r="F364" t="s">
        <v>1533</v>
      </c>
    </row>
    <row r="365" spans="1:6">
      <c r="A365" t="s">
        <v>300</v>
      </c>
      <c r="B365">
        <v>2015</v>
      </c>
      <c r="C365" s="14">
        <v>43054.606342592589</v>
      </c>
      <c r="D365" t="s">
        <v>1486</v>
      </c>
      <c r="E365" t="s">
        <v>1483</v>
      </c>
      <c r="F365" t="s">
        <v>1533</v>
      </c>
    </row>
    <row r="366" spans="1:6">
      <c r="A366" t="s">
        <v>300</v>
      </c>
      <c r="B366">
        <v>2013</v>
      </c>
      <c r="C366" s="14">
        <v>43054.606342592589</v>
      </c>
      <c r="D366" t="s">
        <v>1482</v>
      </c>
      <c r="E366" t="s">
        <v>1483</v>
      </c>
      <c r="F366" t="s">
        <v>1533</v>
      </c>
    </row>
    <row r="367" spans="1:6">
      <c r="A367" t="s">
        <v>300</v>
      </c>
      <c r="B367">
        <v>2013</v>
      </c>
      <c r="C367" s="14">
        <v>43054.606342592589</v>
      </c>
      <c r="D367" t="s">
        <v>1487</v>
      </c>
      <c r="F367" t="s">
        <v>5695</v>
      </c>
    </row>
    <row r="368" spans="1:6">
      <c r="A368" t="s">
        <v>300</v>
      </c>
      <c r="B368">
        <v>2014</v>
      </c>
      <c r="C368" s="14">
        <v>43054.606342592589</v>
      </c>
      <c r="D368" t="s">
        <v>1482</v>
      </c>
      <c r="E368" t="s">
        <v>1483</v>
      </c>
      <c r="F368" t="s">
        <v>1533</v>
      </c>
    </row>
    <row r="369" spans="1:6">
      <c r="A369" t="s">
        <v>300</v>
      </c>
      <c r="B369">
        <v>2014</v>
      </c>
      <c r="C369" s="14">
        <v>43054.606342592589</v>
      </c>
      <c r="D369" t="s">
        <v>1486</v>
      </c>
      <c r="E369" t="s">
        <v>1483</v>
      </c>
      <c r="F369" t="s">
        <v>1533</v>
      </c>
    </row>
    <row r="370" spans="1:6">
      <c r="A370" t="s">
        <v>300</v>
      </c>
      <c r="B370">
        <v>2014</v>
      </c>
      <c r="C370" s="14">
        <v>43054.606342592589</v>
      </c>
      <c r="D370" t="s">
        <v>1487</v>
      </c>
      <c r="F370" t="s">
        <v>5695</v>
      </c>
    </row>
    <row r="371" spans="1:6">
      <c r="A371" t="s">
        <v>300</v>
      </c>
      <c r="B371">
        <v>2014</v>
      </c>
      <c r="C371" s="14">
        <v>43054.606342592589</v>
      </c>
      <c r="D371" t="s">
        <v>1485</v>
      </c>
      <c r="F371" t="s">
        <v>5695</v>
      </c>
    </row>
    <row r="372" spans="1:6">
      <c r="A372" t="s">
        <v>311</v>
      </c>
      <c r="B372">
        <v>2014</v>
      </c>
      <c r="C372" s="14">
        <v>43054.606342592589</v>
      </c>
      <c r="D372" t="s">
        <v>1485</v>
      </c>
      <c r="F372" t="s">
        <v>1504</v>
      </c>
    </row>
    <row r="373" spans="1:6">
      <c r="A373" t="s">
        <v>311</v>
      </c>
      <c r="B373">
        <v>2015</v>
      </c>
      <c r="C373" s="14">
        <v>43054.606342592589</v>
      </c>
      <c r="D373" t="s">
        <v>1486</v>
      </c>
    </row>
    <row r="374" spans="1:6">
      <c r="A374" t="s">
        <v>311</v>
      </c>
      <c r="B374">
        <v>2016</v>
      </c>
      <c r="C374" s="14">
        <v>43054.606342592589</v>
      </c>
      <c r="D374" t="s">
        <v>1487</v>
      </c>
    </row>
    <row r="375" spans="1:6">
      <c r="A375" t="s">
        <v>311</v>
      </c>
      <c r="B375">
        <v>2016</v>
      </c>
      <c r="C375" s="14">
        <v>43054.606342592589</v>
      </c>
      <c r="D375" t="s">
        <v>1482</v>
      </c>
      <c r="E375" t="s">
        <v>1483</v>
      </c>
      <c r="F375" t="s">
        <v>1535</v>
      </c>
    </row>
    <row r="376" spans="1:6">
      <c r="A376" t="s">
        <v>311</v>
      </c>
      <c r="B376">
        <v>2016</v>
      </c>
      <c r="C376" s="14">
        <v>43054.606342592589</v>
      </c>
      <c r="D376" t="s">
        <v>1486</v>
      </c>
    </row>
    <row r="377" spans="1:6">
      <c r="A377" t="s">
        <v>311</v>
      </c>
      <c r="B377">
        <v>2015</v>
      </c>
      <c r="C377" s="14">
        <v>43054.606342592589</v>
      </c>
      <c r="D377" t="s">
        <v>1485</v>
      </c>
    </row>
    <row r="378" spans="1:6">
      <c r="A378" t="s">
        <v>311</v>
      </c>
      <c r="B378">
        <v>2015</v>
      </c>
      <c r="C378" s="14">
        <v>43054.606342592589</v>
      </c>
      <c r="D378" t="s">
        <v>1487</v>
      </c>
    </row>
    <row r="379" spans="1:6">
      <c r="A379" t="s">
        <v>311</v>
      </c>
      <c r="B379">
        <v>2016</v>
      </c>
      <c r="C379" s="14">
        <v>43054.606342592589</v>
      </c>
      <c r="D379" t="s">
        <v>1485</v>
      </c>
    </row>
    <row r="380" spans="1:6">
      <c r="A380" t="s">
        <v>311</v>
      </c>
      <c r="B380">
        <v>2013</v>
      </c>
      <c r="C380" s="14">
        <v>43054.606342592589</v>
      </c>
      <c r="D380" t="s">
        <v>1482</v>
      </c>
      <c r="E380" t="s">
        <v>1483</v>
      </c>
      <c r="F380" t="s">
        <v>1534</v>
      </c>
    </row>
    <row r="381" spans="1:6">
      <c r="A381" t="s">
        <v>311</v>
      </c>
      <c r="B381">
        <v>2015</v>
      </c>
      <c r="C381" s="14">
        <v>43054.606342592589</v>
      </c>
      <c r="D381" t="s">
        <v>1482</v>
      </c>
      <c r="E381" t="s">
        <v>1483</v>
      </c>
      <c r="F381" t="s">
        <v>1535</v>
      </c>
    </row>
    <row r="382" spans="1:6">
      <c r="A382" t="s">
        <v>311</v>
      </c>
      <c r="B382">
        <v>2013</v>
      </c>
      <c r="C382" s="14">
        <v>43054.606342592589</v>
      </c>
      <c r="D382" t="s">
        <v>1486</v>
      </c>
      <c r="F382" t="s">
        <v>1504</v>
      </c>
    </row>
    <row r="383" spans="1:6">
      <c r="A383" t="s">
        <v>311</v>
      </c>
      <c r="B383">
        <v>2013</v>
      </c>
      <c r="C383" s="14">
        <v>43054.606342592589</v>
      </c>
      <c r="D383" t="s">
        <v>1487</v>
      </c>
      <c r="F383" t="s">
        <v>1504</v>
      </c>
    </row>
    <row r="384" spans="1:6">
      <c r="A384" t="s">
        <v>311</v>
      </c>
      <c r="B384">
        <v>2013</v>
      </c>
      <c r="C384" s="14">
        <v>43054.606342592589</v>
      </c>
      <c r="D384" t="s">
        <v>1485</v>
      </c>
      <c r="F384" t="s">
        <v>706</v>
      </c>
    </row>
    <row r="385" spans="1:6">
      <c r="A385" t="s">
        <v>311</v>
      </c>
      <c r="B385">
        <v>2014</v>
      </c>
      <c r="C385" s="14">
        <v>43054.606342592589</v>
      </c>
      <c r="D385" t="s">
        <v>1486</v>
      </c>
      <c r="F385" t="s">
        <v>1504</v>
      </c>
    </row>
    <row r="386" spans="1:6">
      <c r="A386" t="s">
        <v>311</v>
      </c>
      <c r="B386">
        <v>2014</v>
      </c>
      <c r="C386" s="14">
        <v>43054.606342592589</v>
      </c>
      <c r="D386" t="s">
        <v>1482</v>
      </c>
      <c r="E386" t="s">
        <v>1483</v>
      </c>
      <c r="F386" t="s">
        <v>1535</v>
      </c>
    </row>
    <row r="387" spans="1:6">
      <c r="A387" t="s">
        <v>311</v>
      </c>
      <c r="B387">
        <v>2014</v>
      </c>
      <c r="C387" s="14">
        <v>43054.606342592589</v>
      </c>
      <c r="D387" t="s">
        <v>1487</v>
      </c>
      <c r="F387" t="s">
        <v>1504</v>
      </c>
    </row>
    <row r="388" spans="1:6">
      <c r="A388" t="s">
        <v>318</v>
      </c>
      <c r="B388">
        <v>2014</v>
      </c>
      <c r="C388" s="14">
        <v>43054.606342592589</v>
      </c>
      <c r="D388" t="s">
        <v>1485</v>
      </c>
    </row>
    <row r="389" spans="1:6">
      <c r="A389" t="s">
        <v>318</v>
      </c>
      <c r="B389">
        <v>2015</v>
      </c>
      <c r="C389" s="14">
        <v>43054.606342592589</v>
      </c>
      <c r="D389" t="s">
        <v>1486</v>
      </c>
    </row>
    <row r="390" spans="1:6">
      <c r="A390" t="s">
        <v>318</v>
      </c>
      <c r="B390">
        <v>2016</v>
      </c>
      <c r="C390" s="14">
        <v>43054.606342592589</v>
      </c>
      <c r="D390" t="s">
        <v>1487</v>
      </c>
    </row>
    <row r="391" spans="1:6">
      <c r="A391" t="s">
        <v>318</v>
      </c>
      <c r="B391">
        <v>2016</v>
      </c>
      <c r="C391" s="14">
        <v>43054.606342592589</v>
      </c>
      <c r="D391" t="s">
        <v>1482</v>
      </c>
    </row>
    <row r="392" spans="1:6">
      <c r="A392" t="s">
        <v>318</v>
      </c>
      <c r="B392">
        <v>2016</v>
      </c>
      <c r="C392" s="14">
        <v>43054.606342592589</v>
      </c>
      <c r="D392" t="s">
        <v>1486</v>
      </c>
    </row>
    <row r="393" spans="1:6">
      <c r="A393" t="s">
        <v>318</v>
      </c>
      <c r="B393">
        <v>2015</v>
      </c>
      <c r="C393" s="14">
        <v>43054.606342592589</v>
      </c>
      <c r="D393" t="s">
        <v>1485</v>
      </c>
    </row>
    <row r="394" spans="1:6">
      <c r="A394" t="s">
        <v>318</v>
      </c>
      <c r="B394">
        <v>2015</v>
      </c>
      <c r="C394" s="14">
        <v>43054.606342592589</v>
      </c>
      <c r="D394" t="s">
        <v>1487</v>
      </c>
    </row>
    <row r="395" spans="1:6">
      <c r="A395" t="s">
        <v>318</v>
      </c>
      <c r="B395">
        <v>2016</v>
      </c>
      <c r="C395" s="14">
        <v>43054.606342592589</v>
      </c>
      <c r="D395" t="s">
        <v>1485</v>
      </c>
    </row>
    <row r="396" spans="1:6">
      <c r="A396" t="s">
        <v>318</v>
      </c>
      <c r="B396">
        <v>2013</v>
      </c>
      <c r="C396" s="14">
        <v>43054.606342592589</v>
      </c>
      <c r="D396" t="s">
        <v>1482</v>
      </c>
    </row>
    <row r="397" spans="1:6">
      <c r="A397" t="s">
        <v>318</v>
      </c>
      <c r="B397">
        <v>2013</v>
      </c>
      <c r="C397" s="14">
        <v>43054.606342592589</v>
      </c>
      <c r="D397" t="s">
        <v>1486</v>
      </c>
    </row>
    <row r="398" spans="1:6">
      <c r="A398" t="s">
        <v>318</v>
      </c>
      <c r="B398">
        <v>2014</v>
      </c>
      <c r="C398" s="14">
        <v>43054.606342592589</v>
      </c>
      <c r="D398" t="s">
        <v>1487</v>
      </c>
    </row>
    <row r="399" spans="1:6">
      <c r="A399" t="s">
        <v>318</v>
      </c>
      <c r="B399">
        <v>2014</v>
      </c>
      <c r="C399" s="14">
        <v>43054.606342592589</v>
      </c>
      <c r="D399" t="s">
        <v>1482</v>
      </c>
    </row>
    <row r="400" spans="1:6">
      <c r="A400" t="s">
        <v>318</v>
      </c>
      <c r="B400">
        <v>2014</v>
      </c>
      <c r="C400" s="14">
        <v>43054.606342592589</v>
      </c>
      <c r="D400" t="s">
        <v>1486</v>
      </c>
    </row>
    <row r="401" spans="1:4">
      <c r="A401" t="s">
        <v>318</v>
      </c>
      <c r="B401">
        <v>2013</v>
      </c>
      <c r="C401" s="14">
        <v>43054.606342592589</v>
      </c>
      <c r="D401" t="s">
        <v>1485</v>
      </c>
    </row>
    <row r="402" spans="1:4">
      <c r="A402" t="s">
        <v>318</v>
      </c>
      <c r="B402">
        <v>2013</v>
      </c>
      <c r="C402" s="14">
        <v>43054.606342592589</v>
      </c>
      <c r="D402" t="s">
        <v>1487</v>
      </c>
    </row>
    <row r="403" spans="1:4">
      <c r="A403" t="s">
        <v>318</v>
      </c>
      <c r="B403">
        <v>2015</v>
      </c>
      <c r="C403" s="14">
        <v>43054.606342592589</v>
      </c>
      <c r="D403" t="s">
        <v>1482</v>
      </c>
    </row>
    <row r="404" spans="1:4">
      <c r="A404" t="s">
        <v>327</v>
      </c>
      <c r="B404">
        <v>2015</v>
      </c>
      <c r="C404" s="14">
        <v>43054.606342592589</v>
      </c>
      <c r="D404" t="s">
        <v>1487</v>
      </c>
    </row>
    <row r="405" spans="1:4">
      <c r="A405" t="s">
        <v>327</v>
      </c>
      <c r="B405">
        <v>2015</v>
      </c>
      <c r="C405" s="14">
        <v>43054.606342592589</v>
      </c>
      <c r="D405" t="s">
        <v>1485</v>
      </c>
    </row>
    <row r="406" spans="1:4">
      <c r="A406" t="s">
        <v>327</v>
      </c>
      <c r="B406">
        <v>2016</v>
      </c>
      <c r="C406" s="14">
        <v>43054.606342592589</v>
      </c>
      <c r="D406" t="s">
        <v>1486</v>
      </c>
    </row>
    <row r="407" spans="1:4">
      <c r="A407" t="s">
        <v>327</v>
      </c>
      <c r="B407">
        <v>2016</v>
      </c>
      <c r="C407" s="14">
        <v>43054.606342592589</v>
      </c>
      <c r="D407" t="s">
        <v>1482</v>
      </c>
    </row>
    <row r="408" spans="1:4">
      <c r="A408" t="s">
        <v>327</v>
      </c>
      <c r="B408">
        <v>2015</v>
      </c>
      <c r="C408" s="14">
        <v>43054.606342592589</v>
      </c>
      <c r="D408" t="s">
        <v>1486</v>
      </c>
    </row>
    <row r="409" spans="1:4">
      <c r="A409" t="s">
        <v>327</v>
      </c>
      <c r="B409">
        <v>2016</v>
      </c>
      <c r="C409" s="14">
        <v>43054.606342592589</v>
      </c>
      <c r="D409" t="s">
        <v>1485</v>
      </c>
    </row>
    <row r="410" spans="1:4">
      <c r="A410" t="s">
        <v>327</v>
      </c>
      <c r="B410">
        <v>2014</v>
      </c>
      <c r="C410" s="14">
        <v>43054.606342592589</v>
      </c>
      <c r="D410" t="s">
        <v>1485</v>
      </c>
    </row>
    <row r="411" spans="1:4">
      <c r="A411" t="s">
        <v>327</v>
      </c>
      <c r="B411">
        <v>2016</v>
      </c>
      <c r="C411" s="14">
        <v>43054.606342592589</v>
      </c>
      <c r="D411" t="s">
        <v>1487</v>
      </c>
    </row>
    <row r="412" spans="1:4">
      <c r="A412" t="s">
        <v>327</v>
      </c>
      <c r="B412">
        <v>2013</v>
      </c>
      <c r="C412" s="14">
        <v>43054.606342592589</v>
      </c>
      <c r="D412" t="s">
        <v>1486</v>
      </c>
    </row>
    <row r="413" spans="1:4">
      <c r="A413" t="s">
        <v>327</v>
      </c>
      <c r="B413">
        <v>2014</v>
      </c>
      <c r="C413" s="14">
        <v>43054.606342592589</v>
      </c>
      <c r="D413" t="s">
        <v>1487</v>
      </c>
    </row>
    <row r="414" spans="1:4">
      <c r="A414" t="s">
        <v>327</v>
      </c>
      <c r="B414">
        <v>2014</v>
      </c>
      <c r="C414" s="14">
        <v>43054.606342592589</v>
      </c>
      <c r="D414" t="s">
        <v>1482</v>
      </c>
    </row>
    <row r="415" spans="1:4">
      <c r="A415" t="s">
        <v>327</v>
      </c>
      <c r="B415">
        <v>2014</v>
      </c>
      <c r="C415" s="14">
        <v>43054.606342592589</v>
      </c>
      <c r="D415" t="s">
        <v>1486</v>
      </c>
    </row>
    <row r="416" spans="1:4">
      <c r="A416" t="s">
        <v>327</v>
      </c>
      <c r="B416">
        <v>2013</v>
      </c>
      <c r="C416" s="14">
        <v>43054.606342592589</v>
      </c>
      <c r="D416" t="s">
        <v>1485</v>
      </c>
    </row>
    <row r="417" spans="1:6">
      <c r="A417" t="s">
        <v>327</v>
      </c>
      <c r="B417">
        <v>2013</v>
      </c>
      <c r="C417" s="14">
        <v>43054.606342592589</v>
      </c>
      <c r="D417" t="s">
        <v>1487</v>
      </c>
    </row>
    <row r="418" spans="1:6">
      <c r="A418" t="s">
        <v>327</v>
      </c>
      <c r="B418">
        <v>2013</v>
      </c>
      <c r="C418" s="14">
        <v>43054.606342592589</v>
      </c>
      <c r="D418" t="s">
        <v>1482</v>
      </c>
    </row>
    <row r="419" spans="1:6">
      <c r="A419" t="s">
        <v>327</v>
      </c>
      <c r="B419">
        <v>2015</v>
      </c>
      <c r="C419" s="14">
        <v>43054.606342592589</v>
      </c>
      <c r="D419" t="s">
        <v>1482</v>
      </c>
    </row>
    <row r="420" spans="1:6">
      <c r="A420" t="s">
        <v>336</v>
      </c>
      <c r="B420">
        <v>2015</v>
      </c>
      <c r="C420" s="14">
        <v>43054.606342592589</v>
      </c>
      <c r="D420" t="s">
        <v>1487</v>
      </c>
      <c r="F420" t="s">
        <v>1506</v>
      </c>
    </row>
    <row r="421" spans="1:6">
      <c r="A421" t="s">
        <v>336</v>
      </c>
      <c r="B421">
        <v>2016</v>
      </c>
      <c r="C421" s="14">
        <v>43054.606342592589</v>
      </c>
      <c r="D421" t="s">
        <v>1485</v>
      </c>
      <c r="F421" t="s">
        <v>1506</v>
      </c>
    </row>
    <row r="422" spans="1:6">
      <c r="A422" t="s">
        <v>336</v>
      </c>
      <c r="B422">
        <v>2015</v>
      </c>
      <c r="C422" s="14">
        <v>43054.606342592589</v>
      </c>
      <c r="D422" t="s">
        <v>1485</v>
      </c>
      <c r="F422" t="s">
        <v>1506</v>
      </c>
    </row>
    <row r="423" spans="1:6">
      <c r="A423" t="s">
        <v>336</v>
      </c>
      <c r="B423">
        <v>2015</v>
      </c>
      <c r="C423" s="14">
        <v>43054.606342592589</v>
      </c>
      <c r="D423" t="s">
        <v>1482</v>
      </c>
      <c r="E423" t="s">
        <v>1484</v>
      </c>
      <c r="F423" t="s">
        <v>1536</v>
      </c>
    </row>
    <row r="424" spans="1:6">
      <c r="A424" t="s">
        <v>336</v>
      </c>
      <c r="B424">
        <v>2016</v>
      </c>
      <c r="C424" s="14">
        <v>43054.606342592589</v>
      </c>
      <c r="D424" t="s">
        <v>1486</v>
      </c>
      <c r="F424" t="s">
        <v>1506</v>
      </c>
    </row>
    <row r="425" spans="1:6">
      <c r="A425" t="s">
        <v>336</v>
      </c>
      <c r="B425">
        <v>2016</v>
      </c>
      <c r="C425" s="14">
        <v>43054.606342592589</v>
      </c>
      <c r="D425" t="s">
        <v>1487</v>
      </c>
      <c r="F425" t="s">
        <v>1506</v>
      </c>
    </row>
    <row r="426" spans="1:6">
      <c r="A426" t="s">
        <v>336</v>
      </c>
      <c r="B426">
        <v>2013</v>
      </c>
      <c r="C426" s="14">
        <v>43054.606342592589</v>
      </c>
      <c r="D426" t="s">
        <v>1485</v>
      </c>
      <c r="F426" t="s">
        <v>1506</v>
      </c>
    </row>
    <row r="427" spans="1:6">
      <c r="A427" t="s">
        <v>336</v>
      </c>
      <c r="B427">
        <v>2016</v>
      </c>
      <c r="C427" s="14">
        <v>43054.606342592589</v>
      </c>
      <c r="D427" t="s">
        <v>1482</v>
      </c>
      <c r="E427" t="s">
        <v>1484</v>
      </c>
      <c r="F427" t="s">
        <v>1536</v>
      </c>
    </row>
    <row r="428" spans="1:6">
      <c r="A428" t="s">
        <v>336</v>
      </c>
      <c r="B428">
        <v>2014</v>
      </c>
      <c r="C428" s="14">
        <v>43054.606342592589</v>
      </c>
      <c r="D428" t="s">
        <v>1482</v>
      </c>
      <c r="E428" t="s">
        <v>1484</v>
      </c>
      <c r="F428" t="s">
        <v>1536</v>
      </c>
    </row>
    <row r="429" spans="1:6">
      <c r="A429" t="s">
        <v>336</v>
      </c>
      <c r="B429">
        <v>2015</v>
      </c>
      <c r="C429" s="14">
        <v>43054.606342592589</v>
      </c>
      <c r="D429" t="s">
        <v>1486</v>
      </c>
      <c r="F429" t="s">
        <v>1506</v>
      </c>
    </row>
    <row r="430" spans="1:6">
      <c r="A430" t="s">
        <v>336</v>
      </c>
      <c r="B430">
        <v>2013</v>
      </c>
      <c r="C430" s="14">
        <v>43054.606342592589</v>
      </c>
      <c r="D430" t="s">
        <v>1486</v>
      </c>
      <c r="F430" t="s">
        <v>1506</v>
      </c>
    </row>
    <row r="431" spans="1:6">
      <c r="A431" t="s">
        <v>336</v>
      </c>
      <c r="B431">
        <v>2013</v>
      </c>
      <c r="C431" s="14">
        <v>43054.606342592589</v>
      </c>
      <c r="D431" t="s">
        <v>1482</v>
      </c>
      <c r="E431" t="s">
        <v>1484</v>
      </c>
      <c r="F431" t="s">
        <v>1536</v>
      </c>
    </row>
    <row r="432" spans="1:6">
      <c r="A432" t="s">
        <v>336</v>
      </c>
      <c r="B432">
        <v>2013</v>
      </c>
      <c r="C432" s="14">
        <v>43054.606342592589</v>
      </c>
      <c r="D432" t="s">
        <v>1487</v>
      </c>
      <c r="F432" t="s">
        <v>1506</v>
      </c>
    </row>
    <row r="433" spans="1:6">
      <c r="A433" t="s">
        <v>336</v>
      </c>
      <c r="B433">
        <v>2014</v>
      </c>
      <c r="C433" s="14">
        <v>43054.606342592589</v>
      </c>
      <c r="D433" t="s">
        <v>1486</v>
      </c>
      <c r="F433" t="s">
        <v>1506</v>
      </c>
    </row>
    <row r="434" spans="1:6">
      <c r="A434" t="s">
        <v>336</v>
      </c>
      <c r="B434">
        <v>2014</v>
      </c>
      <c r="C434" s="14">
        <v>43054.606342592589</v>
      </c>
      <c r="D434" t="s">
        <v>1487</v>
      </c>
      <c r="F434" t="s">
        <v>1506</v>
      </c>
    </row>
    <row r="435" spans="1:6">
      <c r="A435" t="s">
        <v>336</v>
      </c>
      <c r="B435">
        <v>2014</v>
      </c>
      <c r="C435" s="14">
        <v>43054.606342592589</v>
      </c>
      <c r="D435" t="s">
        <v>1485</v>
      </c>
      <c r="F435" t="s">
        <v>1506</v>
      </c>
    </row>
    <row r="436" spans="1:6">
      <c r="A436" t="s">
        <v>349</v>
      </c>
      <c r="B436">
        <v>2014</v>
      </c>
      <c r="C436" s="14">
        <v>43054.606342592589</v>
      </c>
      <c r="D436" t="s">
        <v>1485</v>
      </c>
    </row>
    <row r="437" spans="1:6">
      <c r="A437" t="s">
        <v>349</v>
      </c>
      <c r="B437">
        <v>2015</v>
      </c>
      <c r="C437" s="14">
        <v>43054.606342592589</v>
      </c>
      <c r="D437" t="s">
        <v>1486</v>
      </c>
      <c r="E437" t="s">
        <v>1483</v>
      </c>
      <c r="F437" t="s">
        <v>1537</v>
      </c>
    </row>
    <row r="438" spans="1:6">
      <c r="A438" t="s">
        <v>349</v>
      </c>
      <c r="B438">
        <v>2016</v>
      </c>
      <c r="C438" s="14">
        <v>43054.606342592589</v>
      </c>
      <c r="D438" t="s">
        <v>1487</v>
      </c>
    </row>
    <row r="439" spans="1:6">
      <c r="A439" t="s">
        <v>349</v>
      </c>
      <c r="B439">
        <v>2016</v>
      </c>
      <c r="C439" s="14">
        <v>43054.606342592589</v>
      </c>
      <c r="D439" t="s">
        <v>1482</v>
      </c>
      <c r="E439" t="s">
        <v>1483</v>
      </c>
      <c r="F439" t="s">
        <v>1537</v>
      </c>
    </row>
    <row r="440" spans="1:6">
      <c r="A440" t="s">
        <v>349</v>
      </c>
      <c r="B440">
        <v>2016</v>
      </c>
      <c r="C440" s="14">
        <v>43054.606342592589</v>
      </c>
      <c r="D440" t="s">
        <v>1486</v>
      </c>
      <c r="E440" t="s">
        <v>1483</v>
      </c>
      <c r="F440" t="s">
        <v>1537</v>
      </c>
    </row>
    <row r="441" spans="1:6">
      <c r="A441" t="s">
        <v>349</v>
      </c>
      <c r="B441">
        <v>2015</v>
      </c>
      <c r="C441" s="14">
        <v>43054.606342592589</v>
      </c>
      <c r="D441" t="s">
        <v>1485</v>
      </c>
    </row>
    <row r="442" spans="1:6">
      <c r="A442" t="s">
        <v>349</v>
      </c>
      <c r="B442">
        <v>2015</v>
      </c>
      <c r="C442" s="14">
        <v>43054.606342592589</v>
      </c>
      <c r="D442" t="s">
        <v>1487</v>
      </c>
    </row>
    <row r="443" spans="1:6">
      <c r="A443" t="s">
        <v>349</v>
      </c>
      <c r="B443">
        <v>2016</v>
      </c>
      <c r="C443" s="14">
        <v>43054.606342592589</v>
      </c>
      <c r="D443" t="s">
        <v>1485</v>
      </c>
    </row>
    <row r="444" spans="1:6">
      <c r="A444" t="s">
        <v>349</v>
      </c>
      <c r="B444">
        <v>2013</v>
      </c>
      <c r="C444" s="14">
        <v>43054.606342592589</v>
      </c>
      <c r="D444" t="s">
        <v>1482</v>
      </c>
      <c r="E444" t="s">
        <v>1483</v>
      </c>
      <c r="F444" t="s">
        <v>1537</v>
      </c>
    </row>
    <row r="445" spans="1:6">
      <c r="A445" t="s">
        <v>349</v>
      </c>
      <c r="B445">
        <v>2014</v>
      </c>
      <c r="C445" s="14">
        <v>43054.606342592589</v>
      </c>
      <c r="D445" t="s">
        <v>1487</v>
      </c>
    </row>
    <row r="446" spans="1:6">
      <c r="A446" t="s">
        <v>349</v>
      </c>
      <c r="B446">
        <v>2014</v>
      </c>
      <c r="C446" s="14">
        <v>43054.606342592589</v>
      </c>
      <c r="D446" t="s">
        <v>1482</v>
      </c>
      <c r="E446" t="s">
        <v>1483</v>
      </c>
      <c r="F446" t="s">
        <v>1537</v>
      </c>
    </row>
    <row r="447" spans="1:6">
      <c r="A447" t="s">
        <v>349</v>
      </c>
      <c r="B447">
        <v>2014</v>
      </c>
      <c r="C447" s="14">
        <v>43054.606342592589</v>
      </c>
      <c r="D447" t="s">
        <v>1486</v>
      </c>
      <c r="E447" t="s">
        <v>1483</v>
      </c>
      <c r="F447" t="s">
        <v>1537</v>
      </c>
    </row>
    <row r="448" spans="1:6">
      <c r="A448" t="s">
        <v>349</v>
      </c>
      <c r="B448">
        <v>2013</v>
      </c>
      <c r="C448" s="14">
        <v>43054.606342592589</v>
      </c>
      <c r="D448" t="s">
        <v>1485</v>
      </c>
    </row>
    <row r="449" spans="1:6">
      <c r="A449" t="s">
        <v>349</v>
      </c>
      <c r="B449">
        <v>2013</v>
      </c>
      <c r="C449" s="14">
        <v>43054.606342592589</v>
      </c>
      <c r="D449" t="s">
        <v>1487</v>
      </c>
    </row>
    <row r="450" spans="1:6">
      <c r="A450" t="s">
        <v>349</v>
      </c>
      <c r="B450">
        <v>2015</v>
      </c>
      <c r="C450" s="14">
        <v>43054.606342592589</v>
      </c>
      <c r="D450" t="s">
        <v>1482</v>
      </c>
      <c r="E450" t="s">
        <v>1483</v>
      </c>
      <c r="F450" t="s">
        <v>1537</v>
      </c>
    </row>
    <row r="451" spans="1:6">
      <c r="A451" t="s">
        <v>349</v>
      </c>
      <c r="B451">
        <v>2013</v>
      </c>
      <c r="C451" s="14">
        <v>43054.606342592589</v>
      </c>
      <c r="D451" t="s">
        <v>1486</v>
      </c>
      <c r="E451" t="s">
        <v>1483</v>
      </c>
      <c r="F451" t="s">
        <v>1537</v>
      </c>
    </row>
    <row r="452" spans="1:6">
      <c r="A452" t="s">
        <v>359</v>
      </c>
      <c r="B452">
        <v>2015</v>
      </c>
      <c r="C452" s="14">
        <v>43054.606342592589</v>
      </c>
      <c r="D452" t="s">
        <v>1487</v>
      </c>
    </row>
    <row r="453" spans="1:6">
      <c r="A453" t="s">
        <v>359</v>
      </c>
      <c r="B453">
        <v>2016</v>
      </c>
      <c r="C453" s="14">
        <v>43054.606342592589</v>
      </c>
      <c r="D453" t="s">
        <v>1485</v>
      </c>
    </row>
    <row r="454" spans="1:6">
      <c r="A454" t="s">
        <v>359</v>
      </c>
      <c r="B454">
        <v>2015</v>
      </c>
      <c r="C454" s="14">
        <v>43054.606342592589</v>
      </c>
      <c r="D454" t="s">
        <v>1485</v>
      </c>
    </row>
    <row r="455" spans="1:6">
      <c r="A455" t="s">
        <v>359</v>
      </c>
      <c r="B455">
        <v>2016</v>
      </c>
      <c r="C455" s="14">
        <v>43054.606342592589</v>
      </c>
      <c r="D455" t="s">
        <v>1486</v>
      </c>
    </row>
    <row r="456" spans="1:6">
      <c r="A456" t="s">
        <v>359</v>
      </c>
      <c r="B456">
        <v>2016</v>
      </c>
      <c r="C456" s="14">
        <v>43054.606342592589</v>
      </c>
      <c r="D456" t="s">
        <v>1487</v>
      </c>
    </row>
    <row r="457" spans="1:6">
      <c r="A457" t="s">
        <v>359</v>
      </c>
      <c r="B457">
        <v>2013</v>
      </c>
      <c r="C457" s="14">
        <v>43054.606342592589</v>
      </c>
      <c r="D457" t="s">
        <v>1485</v>
      </c>
    </row>
    <row r="458" spans="1:6">
      <c r="A458" t="s">
        <v>359</v>
      </c>
      <c r="B458">
        <v>2015</v>
      </c>
      <c r="C458" s="14">
        <v>43054.606342592589</v>
      </c>
      <c r="D458" t="s">
        <v>1482</v>
      </c>
    </row>
    <row r="459" spans="1:6">
      <c r="A459" t="s">
        <v>359</v>
      </c>
      <c r="B459">
        <v>2016</v>
      </c>
      <c r="C459" s="14">
        <v>43054.606342592589</v>
      </c>
      <c r="D459" t="s">
        <v>1482</v>
      </c>
    </row>
    <row r="460" spans="1:6">
      <c r="A460" t="s">
        <v>359</v>
      </c>
      <c r="B460">
        <v>2014</v>
      </c>
      <c r="C460" s="14">
        <v>43054.606342592589</v>
      </c>
      <c r="D460" t="s">
        <v>1485</v>
      </c>
    </row>
    <row r="461" spans="1:6">
      <c r="A461" t="s">
        <v>359</v>
      </c>
      <c r="B461">
        <v>2014</v>
      </c>
      <c r="C461" s="14">
        <v>43054.606342592589</v>
      </c>
      <c r="D461" t="s">
        <v>1487</v>
      </c>
    </row>
    <row r="462" spans="1:6">
      <c r="A462" t="s">
        <v>359</v>
      </c>
      <c r="B462">
        <v>2014</v>
      </c>
      <c r="C462" s="14">
        <v>43054.606342592589</v>
      </c>
      <c r="D462" t="s">
        <v>1486</v>
      </c>
    </row>
    <row r="463" spans="1:6">
      <c r="A463" t="s">
        <v>359</v>
      </c>
      <c r="B463">
        <v>2013</v>
      </c>
      <c r="C463" s="14">
        <v>43054.606342592589</v>
      </c>
      <c r="D463" t="s">
        <v>1487</v>
      </c>
    </row>
    <row r="464" spans="1:6">
      <c r="A464" t="s">
        <v>359</v>
      </c>
      <c r="B464">
        <v>2013</v>
      </c>
      <c r="C464" s="14">
        <v>43054.606342592589</v>
      </c>
      <c r="D464" t="s">
        <v>1482</v>
      </c>
    </row>
    <row r="465" spans="1:6">
      <c r="A465" t="s">
        <v>359</v>
      </c>
      <c r="B465">
        <v>2013</v>
      </c>
      <c r="C465" s="14">
        <v>43054.606342592589</v>
      </c>
      <c r="D465" t="s">
        <v>1486</v>
      </c>
    </row>
    <row r="466" spans="1:6">
      <c r="A466" t="s">
        <v>359</v>
      </c>
      <c r="B466">
        <v>2014</v>
      </c>
      <c r="C466" s="14">
        <v>43054.606342592589</v>
      </c>
      <c r="D466" t="s">
        <v>1482</v>
      </c>
    </row>
    <row r="467" spans="1:6">
      <c r="A467" t="s">
        <v>359</v>
      </c>
      <c r="B467">
        <v>2015</v>
      </c>
      <c r="C467" s="14">
        <v>43054.606342592589</v>
      </c>
      <c r="D467" t="s">
        <v>1486</v>
      </c>
    </row>
    <row r="468" spans="1:6">
      <c r="A468" t="s">
        <v>368</v>
      </c>
      <c r="B468">
        <v>2016</v>
      </c>
      <c r="C468" s="14">
        <v>43054.606342592589</v>
      </c>
      <c r="D468" t="s">
        <v>1487</v>
      </c>
      <c r="E468" t="s">
        <v>1483</v>
      </c>
      <c r="F468" t="s">
        <v>1508</v>
      </c>
    </row>
    <row r="469" spans="1:6">
      <c r="A469" t="s">
        <v>368</v>
      </c>
      <c r="B469">
        <v>2015</v>
      </c>
      <c r="C469" s="14">
        <v>43054.606342592589</v>
      </c>
      <c r="D469" t="s">
        <v>1482</v>
      </c>
      <c r="E469" t="s">
        <v>1483</v>
      </c>
      <c r="F469" t="s">
        <v>1508</v>
      </c>
    </row>
    <row r="470" spans="1:6">
      <c r="A470" t="s">
        <v>368</v>
      </c>
      <c r="B470">
        <v>2015</v>
      </c>
      <c r="C470" s="14">
        <v>43054.606342592589</v>
      </c>
      <c r="D470" t="s">
        <v>1487</v>
      </c>
      <c r="E470" t="s">
        <v>1483</v>
      </c>
      <c r="F470" t="s">
        <v>1508</v>
      </c>
    </row>
    <row r="471" spans="1:6">
      <c r="A471" t="s">
        <v>368</v>
      </c>
      <c r="B471">
        <v>2015</v>
      </c>
      <c r="C471" s="14">
        <v>43054.606342592589</v>
      </c>
      <c r="D471" t="s">
        <v>1485</v>
      </c>
      <c r="E471" t="s">
        <v>1483</v>
      </c>
      <c r="F471" t="s">
        <v>1508</v>
      </c>
    </row>
    <row r="472" spans="1:6">
      <c r="A472" t="s">
        <v>368</v>
      </c>
      <c r="B472">
        <v>2015</v>
      </c>
      <c r="C472" s="14">
        <v>43054.606342592589</v>
      </c>
      <c r="D472" t="s">
        <v>1486</v>
      </c>
      <c r="E472" t="s">
        <v>1483</v>
      </c>
      <c r="F472" t="s">
        <v>1508</v>
      </c>
    </row>
    <row r="473" spans="1:6">
      <c r="A473" t="s">
        <v>368</v>
      </c>
      <c r="B473">
        <v>2016</v>
      </c>
      <c r="C473" s="14">
        <v>43054.606342592589</v>
      </c>
      <c r="D473" t="s">
        <v>1482</v>
      </c>
      <c r="E473" t="s">
        <v>1483</v>
      </c>
      <c r="F473" t="s">
        <v>1508</v>
      </c>
    </row>
    <row r="474" spans="1:6">
      <c r="A474" t="s">
        <v>368</v>
      </c>
      <c r="B474">
        <v>2013</v>
      </c>
      <c r="C474" s="14">
        <v>43054.606342592589</v>
      </c>
      <c r="D474" t="s">
        <v>1485</v>
      </c>
      <c r="E474" t="s">
        <v>1483</v>
      </c>
      <c r="F474" t="s">
        <v>1508</v>
      </c>
    </row>
    <row r="475" spans="1:6">
      <c r="A475" t="s">
        <v>368</v>
      </c>
      <c r="B475">
        <v>2016</v>
      </c>
      <c r="C475" s="14">
        <v>43054.606342592589</v>
      </c>
      <c r="D475" t="s">
        <v>1486</v>
      </c>
      <c r="E475" t="s">
        <v>1483</v>
      </c>
      <c r="F475" t="s">
        <v>1508</v>
      </c>
    </row>
    <row r="476" spans="1:6">
      <c r="A476" t="s">
        <v>368</v>
      </c>
      <c r="B476">
        <v>2014</v>
      </c>
      <c r="C476" s="14">
        <v>43054.606342592589</v>
      </c>
      <c r="D476" t="s">
        <v>1485</v>
      </c>
      <c r="E476" t="s">
        <v>1483</v>
      </c>
      <c r="F476" t="s">
        <v>1508</v>
      </c>
    </row>
    <row r="477" spans="1:6">
      <c r="A477" t="s">
        <v>368</v>
      </c>
      <c r="B477">
        <v>2014</v>
      </c>
      <c r="C477" s="14">
        <v>43054.606342592589</v>
      </c>
      <c r="D477" t="s">
        <v>1487</v>
      </c>
      <c r="E477" t="s">
        <v>1483</v>
      </c>
      <c r="F477" t="s">
        <v>1508</v>
      </c>
    </row>
    <row r="478" spans="1:6">
      <c r="A478" t="s">
        <v>368</v>
      </c>
      <c r="B478">
        <v>2014</v>
      </c>
      <c r="C478" s="14">
        <v>43054.606342592589</v>
      </c>
      <c r="D478" t="s">
        <v>1486</v>
      </c>
      <c r="E478" t="s">
        <v>1483</v>
      </c>
      <c r="F478" t="s">
        <v>1508</v>
      </c>
    </row>
    <row r="479" spans="1:6">
      <c r="A479" t="s">
        <v>368</v>
      </c>
      <c r="B479">
        <v>2013</v>
      </c>
      <c r="C479" s="14">
        <v>43054.606342592589</v>
      </c>
      <c r="D479" t="s">
        <v>1487</v>
      </c>
      <c r="E479" t="s">
        <v>1483</v>
      </c>
      <c r="F479" t="s">
        <v>1508</v>
      </c>
    </row>
    <row r="480" spans="1:6">
      <c r="A480" t="s">
        <v>368</v>
      </c>
      <c r="B480">
        <v>2013</v>
      </c>
      <c r="C480" s="14">
        <v>43054.606342592589</v>
      </c>
      <c r="D480" t="s">
        <v>1482</v>
      </c>
      <c r="E480" t="s">
        <v>1483</v>
      </c>
      <c r="F480" t="s">
        <v>1508</v>
      </c>
    </row>
    <row r="481" spans="1:6">
      <c r="A481" t="s">
        <v>368</v>
      </c>
      <c r="B481">
        <v>2013</v>
      </c>
      <c r="C481" s="14">
        <v>43054.606342592589</v>
      </c>
      <c r="D481" t="s">
        <v>1486</v>
      </c>
      <c r="E481" t="s">
        <v>1483</v>
      </c>
      <c r="F481" t="s">
        <v>1508</v>
      </c>
    </row>
    <row r="482" spans="1:6">
      <c r="A482" t="s">
        <v>368</v>
      </c>
      <c r="B482">
        <v>2016</v>
      </c>
      <c r="C482" s="14">
        <v>43054.606342592589</v>
      </c>
      <c r="D482" t="s">
        <v>1485</v>
      </c>
      <c r="E482" t="s">
        <v>1483</v>
      </c>
      <c r="F482" t="s">
        <v>1508</v>
      </c>
    </row>
    <row r="483" spans="1:6">
      <c r="A483" t="s">
        <v>368</v>
      </c>
      <c r="B483">
        <v>2014</v>
      </c>
      <c r="C483" s="14">
        <v>43054.606342592589</v>
      </c>
      <c r="D483" t="s">
        <v>1482</v>
      </c>
      <c r="E483" t="s">
        <v>1483</v>
      </c>
      <c r="F483" t="s">
        <v>1508</v>
      </c>
    </row>
    <row r="484" spans="1:6">
      <c r="A484" t="s">
        <v>380</v>
      </c>
      <c r="B484">
        <v>2014</v>
      </c>
      <c r="C484" s="14">
        <v>43054.606342592589</v>
      </c>
      <c r="D484" t="s">
        <v>1487</v>
      </c>
    </row>
    <row r="485" spans="1:6">
      <c r="A485" t="s">
        <v>380</v>
      </c>
      <c r="B485">
        <v>2016</v>
      </c>
      <c r="C485" s="14">
        <v>43054.606342592589</v>
      </c>
      <c r="D485" t="s">
        <v>1485</v>
      </c>
    </row>
    <row r="486" spans="1:6">
      <c r="A486" t="s">
        <v>380</v>
      </c>
      <c r="B486">
        <v>2015</v>
      </c>
      <c r="C486" s="14">
        <v>43054.606342592589</v>
      </c>
      <c r="D486" t="s">
        <v>1482</v>
      </c>
    </row>
    <row r="487" spans="1:6">
      <c r="A487" t="s">
        <v>380</v>
      </c>
      <c r="B487">
        <v>2015</v>
      </c>
      <c r="C487" s="14">
        <v>43054.606342592589</v>
      </c>
      <c r="D487" t="s">
        <v>1487</v>
      </c>
    </row>
    <row r="488" spans="1:6">
      <c r="A488" t="s">
        <v>380</v>
      </c>
      <c r="B488">
        <v>2015</v>
      </c>
      <c r="C488" s="14">
        <v>43054.606342592589</v>
      </c>
      <c r="D488" t="s">
        <v>1485</v>
      </c>
    </row>
    <row r="489" spans="1:6">
      <c r="A489" t="s">
        <v>380</v>
      </c>
      <c r="B489">
        <v>2016</v>
      </c>
      <c r="C489" s="14">
        <v>43054.606342592589</v>
      </c>
      <c r="D489" t="s">
        <v>1486</v>
      </c>
    </row>
    <row r="490" spans="1:6">
      <c r="A490" t="s">
        <v>380</v>
      </c>
      <c r="B490">
        <v>2016</v>
      </c>
      <c r="C490" s="14">
        <v>43054.606342592589</v>
      </c>
      <c r="D490" t="s">
        <v>1487</v>
      </c>
    </row>
    <row r="491" spans="1:6">
      <c r="A491" t="s">
        <v>380</v>
      </c>
      <c r="B491">
        <v>2016</v>
      </c>
      <c r="C491" s="14">
        <v>43054.606342592589</v>
      </c>
      <c r="D491" t="s">
        <v>1482</v>
      </c>
    </row>
    <row r="492" spans="1:6">
      <c r="A492" t="s">
        <v>380</v>
      </c>
      <c r="B492">
        <v>2015</v>
      </c>
      <c r="C492" s="14">
        <v>43054.606342592589</v>
      </c>
      <c r="D492" t="s">
        <v>1486</v>
      </c>
    </row>
    <row r="493" spans="1:6">
      <c r="A493" t="s">
        <v>380</v>
      </c>
      <c r="B493">
        <v>2014</v>
      </c>
      <c r="C493" s="14">
        <v>43054.606342592589</v>
      </c>
      <c r="D493" t="s">
        <v>1482</v>
      </c>
    </row>
    <row r="494" spans="1:6">
      <c r="A494" t="s">
        <v>380</v>
      </c>
      <c r="B494">
        <v>2014</v>
      </c>
      <c r="C494" s="14">
        <v>43054.606342592589</v>
      </c>
      <c r="D494" t="s">
        <v>1486</v>
      </c>
    </row>
    <row r="495" spans="1:6">
      <c r="A495" t="s">
        <v>380</v>
      </c>
      <c r="B495">
        <v>2013</v>
      </c>
      <c r="C495" s="14">
        <v>43054.606342592589</v>
      </c>
      <c r="D495" t="s">
        <v>1485</v>
      </c>
    </row>
    <row r="496" spans="1:6">
      <c r="A496" t="s">
        <v>380</v>
      </c>
      <c r="B496">
        <v>2013</v>
      </c>
      <c r="C496" s="14">
        <v>43054.606342592589</v>
      </c>
      <c r="D496" t="s">
        <v>1487</v>
      </c>
    </row>
    <row r="497" spans="1:4">
      <c r="A497" t="s">
        <v>380</v>
      </c>
      <c r="B497">
        <v>2013</v>
      </c>
      <c r="C497" s="14">
        <v>43054.606342592589</v>
      </c>
      <c r="D497" t="s">
        <v>1482</v>
      </c>
    </row>
    <row r="498" spans="1:4">
      <c r="A498" t="s">
        <v>380</v>
      </c>
      <c r="B498">
        <v>2013</v>
      </c>
      <c r="C498" s="14">
        <v>43054.606342592589</v>
      </c>
      <c r="D498" t="s">
        <v>1486</v>
      </c>
    </row>
    <row r="499" spans="1:4">
      <c r="A499" t="s">
        <v>380</v>
      </c>
      <c r="B499">
        <v>2014</v>
      </c>
      <c r="C499" s="14">
        <v>43054.606342592589</v>
      </c>
      <c r="D499" t="s">
        <v>1485</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27"/>
  <sheetViews>
    <sheetView workbookViewId="0"/>
  </sheetViews>
  <sheetFormatPr defaultRowHeight="15"/>
  <sheetData>
    <row r="1" spans="1:4">
      <c r="A1">
        <v>5.3</v>
      </c>
      <c r="B1" t="s">
        <v>51</v>
      </c>
    </row>
    <row r="2" spans="1:4">
      <c r="A2" s="10" t="str">
        <f>HYPERLINK("#'Contents'!B58", "Back to Contents")</f>
        <v>Back to Contents</v>
      </c>
    </row>
    <row r="3" spans="1:4">
      <c r="A3" t="s">
        <v>110</v>
      </c>
      <c r="B3" t="s">
        <v>108</v>
      </c>
      <c r="C3" t="s">
        <v>109</v>
      </c>
      <c r="D3" t="s">
        <v>1538</v>
      </c>
    </row>
    <row r="4" spans="1:4">
      <c r="A4" t="s">
        <v>117</v>
      </c>
      <c r="B4">
        <v>2014</v>
      </c>
      <c r="C4" s="14">
        <v>43054.606365740743</v>
      </c>
      <c r="D4" t="s">
        <v>1539</v>
      </c>
    </row>
    <row r="5" spans="1:4">
      <c r="A5" t="s">
        <v>117</v>
      </c>
      <c r="B5">
        <v>2015</v>
      </c>
      <c r="C5" s="14">
        <v>43054.606365740743</v>
      </c>
      <c r="D5" t="s">
        <v>5699</v>
      </c>
    </row>
    <row r="6" spans="1:4">
      <c r="A6" t="s">
        <v>117</v>
      </c>
      <c r="B6">
        <v>2016</v>
      </c>
      <c r="C6" s="14">
        <v>43054.606365740743</v>
      </c>
      <c r="D6" t="s">
        <v>5699</v>
      </c>
    </row>
    <row r="7" spans="1:4">
      <c r="A7" t="s">
        <v>117</v>
      </c>
      <c r="B7">
        <v>2013</v>
      </c>
      <c r="C7" s="14">
        <v>43054.606365740743</v>
      </c>
      <c r="D7" t="s">
        <v>1540</v>
      </c>
    </row>
    <row r="8" spans="1:4">
      <c r="A8" t="s">
        <v>126</v>
      </c>
      <c r="B8">
        <v>2013</v>
      </c>
      <c r="C8" s="14">
        <v>43054.606365740743</v>
      </c>
      <c r="D8" t="s">
        <v>1541</v>
      </c>
    </row>
    <row r="9" spans="1:4">
      <c r="A9" t="s">
        <v>126</v>
      </c>
      <c r="B9">
        <v>2014</v>
      </c>
      <c r="C9" s="14">
        <v>43054.606365740743</v>
      </c>
      <c r="D9" t="s">
        <v>1541</v>
      </c>
    </row>
    <row r="10" spans="1:4" ht="45">
      <c r="A10" t="s">
        <v>126</v>
      </c>
      <c r="B10">
        <v>2015</v>
      </c>
      <c r="C10" s="14">
        <v>43054.606365740743</v>
      </c>
      <c r="D10" s="8" t="s">
        <v>1541</v>
      </c>
    </row>
    <row r="11" spans="1:4" ht="45">
      <c r="A11" t="s">
        <v>126</v>
      </c>
      <c r="B11">
        <v>2016</v>
      </c>
      <c r="C11" s="14">
        <v>43054.606365740743</v>
      </c>
      <c r="D11" s="8" t="s">
        <v>1541</v>
      </c>
    </row>
    <row r="12" spans="1:4">
      <c r="A12" t="s">
        <v>134</v>
      </c>
      <c r="B12">
        <v>2013</v>
      </c>
      <c r="C12" s="14">
        <v>43054.606365740743</v>
      </c>
      <c r="D12" t="s">
        <v>1542</v>
      </c>
    </row>
    <row r="13" spans="1:4">
      <c r="A13" t="s">
        <v>134</v>
      </c>
      <c r="B13">
        <v>2014</v>
      </c>
      <c r="C13" s="14">
        <v>43054.606365740743</v>
      </c>
      <c r="D13" t="s">
        <v>1542</v>
      </c>
    </row>
    <row r="14" spans="1:4" ht="195">
      <c r="A14" t="s">
        <v>134</v>
      </c>
      <c r="B14">
        <v>2015</v>
      </c>
      <c r="C14" s="14">
        <v>43054.606365740743</v>
      </c>
      <c r="D14" s="8" t="s">
        <v>5700</v>
      </c>
    </row>
    <row r="15" spans="1:4" ht="195">
      <c r="A15" t="s">
        <v>134</v>
      </c>
      <c r="B15">
        <v>2016</v>
      </c>
      <c r="C15" s="14">
        <v>43054.606365740743</v>
      </c>
      <c r="D15" s="8" t="s">
        <v>5701</v>
      </c>
    </row>
    <row r="16" spans="1:4">
      <c r="A16" t="s">
        <v>147</v>
      </c>
      <c r="B16">
        <v>2015</v>
      </c>
      <c r="C16" s="14">
        <v>43054.606365740743</v>
      </c>
      <c r="D16" t="s">
        <v>5702</v>
      </c>
    </row>
    <row r="17" spans="1:4">
      <c r="A17" t="s">
        <v>147</v>
      </c>
      <c r="B17">
        <v>2016</v>
      </c>
      <c r="C17" s="14">
        <v>43054.606365740743</v>
      </c>
      <c r="D17" t="s">
        <v>5702</v>
      </c>
    </row>
    <row r="18" spans="1:4">
      <c r="A18" t="s">
        <v>147</v>
      </c>
      <c r="B18">
        <v>2014</v>
      </c>
      <c r="C18" s="14">
        <v>43054.606365740743</v>
      </c>
      <c r="D18" t="s">
        <v>5703</v>
      </c>
    </row>
    <row r="19" spans="1:4">
      <c r="A19" t="s">
        <v>147</v>
      </c>
      <c r="B19">
        <v>2013</v>
      </c>
      <c r="C19" s="14">
        <v>43054.606365740743</v>
      </c>
      <c r="D19" t="s">
        <v>5703</v>
      </c>
    </row>
    <row r="20" spans="1:4">
      <c r="A20" t="s">
        <v>155</v>
      </c>
      <c r="B20">
        <v>2014</v>
      </c>
      <c r="C20" s="14">
        <v>43054.606365740743</v>
      </c>
      <c r="D20" t="s">
        <v>1543</v>
      </c>
    </row>
    <row r="21" spans="1:4">
      <c r="A21" t="s">
        <v>155</v>
      </c>
      <c r="B21">
        <v>2015</v>
      </c>
      <c r="C21" s="14">
        <v>43054.606365740743</v>
      </c>
      <c r="D21" t="s">
        <v>1543</v>
      </c>
    </row>
    <row r="22" spans="1:4">
      <c r="A22" t="s">
        <v>155</v>
      </c>
      <c r="B22">
        <v>2016</v>
      </c>
      <c r="C22" s="14">
        <v>43054.606365740743</v>
      </c>
      <c r="D22" t="s">
        <v>1543</v>
      </c>
    </row>
    <row r="23" spans="1:4">
      <c r="A23" t="s">
        <v>155</v>
      </c>
      <c r="B23">
        <v>2013</v>
      </c>
      <c r="C23" s="14">
        <v>43054.606365740743</v>
      </c>
      <c r="D23" t="s">
        <v>1543</v>
      </c>
    </row>
    <row r="24" spans="1:4">
      <c r="A24" t="s">
        <v>162</v>
      </c>
      <c r="B24">
        <v>2014</v>
      </c>
      <c r="C24" s="14">
        <v>43054.606365740743</v>
      </c>
      <c r="D24" t="s">
        <v>5704</v>
      </c>
    </row>
    <row r="25" spans="1:4">
      <c r="A25" t="s">
        <v>162</v>
      </c>
      <c r="B25">
        <v>2015</v>
      </c>
      <c r="C25" s="14">
        <v>43054.606365740743</v>
      </c>
      <c r="D25" t="s">
        <v>5705</v>
      </c>
    </row>
    <row r="26" spans="1:4">
      <c r="A26" t="s">
        <v>162</v>
      </c>
      <c r="B26">
        <v>2013</v>
      </c>
      <c r="C26" s="14">
        <v>43054.606365740743</v>
      </c>
      <c r="D26" t="s">
        <v>5706</v>
      </c>
    </row>
    <row r="27" spans="1:4">
      <c r="A27" t="s">
        <v>162</v>
      </c>
      <c r="B27">
        <v>2016</v>
      </c>
      <c r="C27" s="14">
        <v>43054.606365740743</v>
      </c>
      <c r="D27" t="s">
        <v>5707</v>
      </c>
    </row>
    <row r="28" spans="1:4">
      <c r="A28" t="s">
        <v>172</v>
      </c>
      <c r="B28">
        <v>2013</v>
      </c>
      <c r="C28" s="14">
        <v>43054.606365740743</v>
      </c>
      <c r="D28" t="s">
        <v>1544</v>
      </c>
    </row>
    <row r="29" spans="1:4">
      <c r="A29" t="s">
        <v>172</v>
      </c>
      <c r="B29">
        <v>2014</v>
      </c>
      <c r="C29" s="14">
        <v>43054.606365740743</v>
      </c>
      <c r="D29" t="s">
        <v>1544</v>
      </c>
    </row>
    <row r="30" spans="1:4">
      <c r="A30" t="s">
        <v>172</v>
      </c>
      <c r="B30">
        <v>2015</v>
      </c>
      <c r="C30" s="14">
        <v>43054.606365740743</v>
      </c>
      <c r="D30" t="s">
        <v>1544</v>
      </c>
    </row>
    <row r="31" spans="1:4">
      <c r="A31" t="s">
        <v>172</v>
      </c>
      <c r="B31">
        <v>2016</v>
      </c>
      <c r="C31" s="14">
        <v>43054.606365740743</v>
      </c>
      <c r="D31" t="s">
        <v>1544</v>
      </c>
    </row>
    <row r="32" spans="1:4">
      <c r="A32" t="s">
        <v>180</v>
      </c>
      <c r="B32">
        <v>2015</v>
      </c>
      <c r="C32" s="14">
        <v>43054.606365740743</v>
      </c>
      <c r="D32" t="s">
        <v>5708</v>
      </c>
    </row>
    <row r="33" spans="1:4">
      <c r="A33" t="s">
        <v>180</v>
      </c>
      <c r="B33">
        <v>2016</v>
      </c>
      <c r="C33" s="14">
        <v>43054.606365740743</v>
      </c>
      <c r="D33" t="s">
        <v>5709</v>
      </c>
    </row>
    <row r="34" spans="1:4">
      <c r="A34" t="s">
        <v>180</v>
      </c>
      <c r="B34">
        <v>2014</v>
      </c>
      <c r="C34" s="14">
        <v>43054.606365740743</v>
      </c>
      <c r="D34" t="s">
        <v>1545</v>
      </c>
    </row>
    <row r="35" spans="1:4">
      <c r="A35" t="s">
        <v>180</v>
      </c>
      <c r="B35">
        <v>2013</v>
      </c>
      <c r="C35" s="14">
        <v>43054.606365740743</v>
      </c>
      <c r="D35" t="s">
        <v>1545</v>
      </c>
    </row>
    <row r="36" spans="1:4">
      <c r="A36" t="s">
        <v>192</v>
      </c>
      <c r="B36">
        <v>2014</v>
      </c>
      <c r="C36" s="14">
        <v>43054.606365740743</v>
      </c>
      <c r="D36" t="s">
        <v>1546</v>
      </c>
    </row>
    <row r="37" spans="1:4">
      <c r="A37" t="s">
        <v>192</v>
      </c>
      <c r="B37">
        <v>2015</v>
      </c>
      <c r="C37" s="14">
        <v>43054.606365740743</v>
      </c>
      <c r="D37" t="s">
        <v>1546</v>
      </c>
    </row>
    <row r="38" spans="1:4" ht="409.5">
      <c r="A38" t="s">
        <v>192</v>
      </c>
      <c r="B38">
        <v>2016</v>
      </c>
      <c r="C38" s="14">
        <v>43054.606365740743</v>
      </c>
      <c r="D38" s="8" t="s">
        <v>1546</v>
      </c>
    </row>
    <row r="39" spans="1:4" ht="409.5">
      <c r="A39" t="s">
        <v>192</v>
      </c>
      <c r="B39">
        <v>2013</v>
      </c>
      <c r="C39" s="14">
        <v>43054.606365740743</v>
      </c>
      <c r="D39" s="8" t="s">
        <v>1546</v>
      </c>
    </row>
    <row r="40" spans="1:4" ht="409.5">
      <c r="A40" t="s">
        <v>199</v>
      </c>
      <c r="B40">
        <v>2014</v>
      </c>
      <c r="C40" s="14">
        <v>43054.606365740743</v>
      </c>
      <c r="D40" s="8" t="s">
        <v>1548</v>
      </c>
    </row>
    <row r="41" spans="1:4" ht="409.5">
      <c r="A41" t="s">
        <v>199</v>
      </c>
      <c r="B41">
        <v>2015</v>
      </c>
      <c r="C41" s="14">
        <v>43054.606365740743</v>
      </c>
      <c r="D41" s="8" t="s">
        <v>1548</v>
      </c>
    </row>
    <row r="42" spans="1:4">
      <c r="A42" t="s">
        <v>199</v>
      </c>
      <c r="B42">
        <v>2013</v>
      </c>
      <c r="C42" s="14">
        <v>43054.606365740743</v>
      </c>
      <c r="D42" t="s">
        <v>1547</v>
      </c>
    </row>
    <row r="43" spans="1:4">
      <c r="A43" t="s">
        <v>199</v>
      </c>
      <c r="B43">
        <v>2016</v>
      </c>
      <c r="C43" s="14">
        <v>43054.606365740743</v>
      </c>
      <c r="D43" t="s">
        <v>1548</v>
      </c>
    </row>
    <row r="44" spans="1:4">
      <c r="A44" t="s">
        <v>205</v>
      </c>
      <c r="B44">
        <v>2013</v>
      </c>
      <c r="C44" s="14">
        <v>43054.606365740743</v>
      </c>
    </row>
    <row r="45" spans="1:4">
      <c r="A45" t="s">
        <v>205</v>
      </c>
      <c r="B45">
        <v>2014</v>
      </c>
      <c r="C45" s="14">
        <v>43054.606365740743</v>
      </c>
      <c r="D45" t="s">
        <v>1479</v>
      </c>
    </row>
    <row r="46" spans="1:4">
      <c r="A46" t="s">
        <v>205</v>
      </c>
      <c r="B46">
        <v>2015</v>
      </c>
      <c r="C46" s="14">
        <v>43054.606365740743</v>
      </c>
      <c r="D46" t="s">
        <v>5710</v>
      </c>
    </row>
    <row r="47" spans="1:4">
      <c r="A47" t="s">
        <v>205</v>
      </c>
      <c r="B47">
        <v>2016</v>
      </c>
      <c r="C47" s="14">
        <v>43054.606365740743</v>
      </c>
      <c r="D47" t="s">
        <v>5710</v>
      </c>
    </row>
    <row r="48" spans="1:4" ht="409.5">
      <c r="A48" t="s">
        <v>215</v>
      </c>
      <c r="B48">
        <v>2013</v>
      </c>
      <c r="C48" s="14">
        <v>43054.606365740743</v>
      </c>
      <c r="D48" s="8" t="s">
        <v>1549</v>
      </c>
    </row>
    <row r="49" spans="1:4" ht="409.5">
      <c r="A49" t="s">
        <v>215</v>
      </c>
      <c r="B49">
        <v>2014</v>
      </c>
      <c r="C49" s="14">
        <v>43054.606365740743</v>
      </c>
      <c r="D49" s="8" t="s">
        <v>1549</v>
      </c>
    </row>
    <row r="50" spans="1:4">
      <c r="A50" t="s">
        <v>215</v>
      </c>
      <c r="B50">
        <v>2015</v>
      </c>
      <c r="C50" s="14">
        <v>43054.606365740743</v>
      </c>
      <c r="D50" t="s">
        <v>1549</v>
      </c>
    </row>
    <row r="51" spans="1:4">
      <c r="A51" t="s">
        <v>215</v>
      </c>
      <c r="B51">
        <v>2016</v>
      </c>
      <c r="C51" s="14">
        <v>43054.606365740743</v>
      </c>
      <c r="D51" t="s">
        <v>1549</v>
      </c>
    </row>
    <row r="52" spans="1:4">
      <c r="A52" t="s">
        <v>223</v>
      </c>
      <c r="B52">
        <v>2014</v>
      </c>
      <c r="C52" s="14">
        <v>43054.606365740743</v>
      </c>
      <c r="D52" t="s">
        <v>1550</v>
      </c>
    </row>
    <row r="53" spans="1:4">
      <c r="A53" t="s">
        <v>223</v>
      </c>
      <c r="B53">
        <v>2015</v>
      </c>
      <c r="C53" s="14">
        <v>43054.606365740743</v>
      </c>
      <c r="D53" t="s">
        <v>1550</v>
      </c>
    </row>
    <row r="54" spans="1:4">
      <c r="A54" t="s">
        <v>223</v>
      </c>
      <c r="B54">
        <v>2013</v>
      </c>
      <c r="C54" s="14">
        <v>43054.606365740743</v>
      </c>
      <c r="D54" t="s">
        <v>1550</v>
      </c>
    </row>
    <row r="55" spans="1:4">
      <c r="A55" t="s">
        <v>223</v>
      </c>
      <c r="B55">
        <v>2016</v>
      </c>
      <c r="C55" s="14">
        <v>43054.606365740743</v>
      </c>
      <c r="D55" t="s">
        <v>1550</v>
      </c>
    </row>
    <row r="56" spans="1:4" ht="409.5">
      <c r="A56" t="s">
        <v>232</v>
      </c>
      <c r="B56">
        <v>2013</v>
      </c>
      <c r="C56" s="14">
        <v>43054.606365740743</v>
      </c>
      <c r="D56" s="8" t="s">
        <v>1551</v>
      </c>
    </row>
    <row r="57" spans="1:4" ht="409.5">
      <c r="A57" t="s">
        <v>232</v>
      </c>
      <c r="B57">
        <v>2014</v>
      </c>
      <c r="C57" s="14">
        <v>43054.606365740743</v>
      </c>
      <c r="D57" s="8" t="s">
        <v>1552</v>
      </c>
    </row>
    <row r="58" spans="1:4">
      <c r="A58" t="s">
        <v>232</v>
      </c>
      <c r="B58">
        <v>2015</v>
      </c>
      <c r="C58" s="14">
        <v>43054.606365740743</v>
      </c>
      <c r="D58" t="s">
        <v>5711</v>
      </c>
    </row>
    <row r="59" spans="1:4">
      <c r="A59" t="s">
        <v>232</v>
      </c>
      <c r="B59">
        <v>2016</v>
      </c>
      <c r="C59" s="14">
        <v>43054.606365740743</v>
      </c>
      <c r="D59" t="s">
        <v>5711</v>
      </c>
    </row>
    <row r="60" spans="1:4">
      <c r="A60" t="s">
        <v>239</v>
      </c>
      <c r="B60">
        <v>2015</v>
      </c>
      <c r="C60" s="14">
        <v>43054.606365740743</v>
      </c>
      <c r="D60" t="s">
        <v>5712</v>
      </c>
    </row>
    <row r="61" spans="1:4">
      <c r="A61" t="s">
        <v>239</v>
      </c>
      <c r="B61">
        <v>2014</v>
      </c>
      <c r="C61" s="14">
        <v>43054.606365740743</v>
      </c>
      <c r="D61" t="s">
        <v>1553</v>
      </c>
    </row>
    <row r="62" spans="1:4" ht="285">
      <c r="A62" t="s">
        <v>239</v>
      </c>
      <c r="B62">
        <v>2016</v>
      </c>
      <c r="C62" s="14">
        <v>43054.606365740743</v>
      </c>
      <c r="D62" s="8" t="s">
        <v>5713</v>
      </c>
    </row>
    <row r="63" spans="1:4" ht="315">
      <c r="A63" t="s">
        <v>239</v>
      </c>
      <c r="B63">
        <v>2013</v>
      </c>
      <c r="C63" s="14">
        <v>43054.606365740743</v>
      </c>
      <c r="D63" s="8" t="s">
        <v>1553</v>
      </c>
    </row>
    <row r="64" spans="1:4">
      <c r="A64" t="s">
        <v>248</v>
      </c>
      <c r="B64">
        <v>2013</v>
      </c>
      <c r="C64" s="14">
        <v>43054.606365740743</v>
      </c>
      <c r="D64" t="s">
        <v>5714</v>
      </c>
    </row>
    <row r="65" spans="1:4">
      <c r="A65" t="s">
        <v>248</v>
      </c>
      <c r="B65">
        <v>2014</v>
      </c>
      <c r="C65" s="14">
        <v>43054.606365740743</v>
      </c>
      <c r="D65" t="s">
        <v>5714</v>
      </c>
    </row>
    <row r="66" spans="1:4">
      <c r="A66" t="s">
        <v>248</v>
      </c>
      <c r="B66">
        <v>2015</v>
      </c>
      <c r="C66" s="14">
        <v>43054.606365740743</v>
      </c>
      <c r="D66" t="s">
        <v>5714</v>
      </c>
    </row>
    <row r="67" spans="1:4">
      <c r="A67" t="s">
        <v>248</v>
      </c>
      <c r="B67">
        <v>2016</v>
      </c>
      <c r="C67" s="14">
        <v>43054.606365740743</v>
      </c>
      <c r="D67" t="s">
        <v>5714</v>
      </c>
    </row>
    <row r="68" spans="1:4">
      <c r="A68" t="s">
        <v>254</v>
      </c>
      <c r="B68">
        <v>2014</v>
      </c>
      <c r="C68" s="14">
        <v>43054.606365740743</v>
      </c>
      <c r="D68" t="s">
        <v>1554</v>
      </c>
    </row>
    <row r="69" spans="1:4">
      <c r="A69" t="s">
        <v>254</v>
      </c>
      <c r="B69">
        <v>2015</v>
      </c>
      <c r="C69" s="14">
        <v>43054.606365740743</v>
      </c>
      <c r="D69" t="s">
        <v>1554</v>
      </c>
    </row>
    <row r="70" spans="1:4">
      <c r="A70" t="s">
        <v>254</v>
      </c>
      <c r="B70">
        <v>2013</v>
      </c>
      <c r="C70" s="14">
        <v>43054.606365740743</v>
      </c>
      <c r="D70" t="s">
        <v>1554</v>
      </c>
    </row>
    <row r="71" spans="1:4">
      <c r="A71" t="s">
        <v>254</v>
      </c>
      <c r="B71">
        <v>2016</v>
      </c>
      <c r="C71" s="14">
        <v>43054.606365740743</v>
      </c>
      <c r="D71" t="s">
        <v>1554</v>
      </c>
    </row>
    <row r="72" spans="1:4">
      <c r="A72" t="s">
        <v>263</v>
      </c>
      <c r="B72">
        <v>2013</v>
      </c>
      <c r="C72" s="14">
        <v>43054.606365740743</v>
      </c>
      <c r="D72" t="s">
        <v>5715</v>
      </c>
    </row>
    <row r="73" spans="1:4">
      <c r="A73" t="s">
        <v>263</v>
      </c>
      <c r="B73">
        <v>2014</v>
      </c>
      <c r="C73" s="14">
        <v>43054.606365740743</v>
      </c>
      <c r="D73" t="s">
        <v>5715</v>
      </c>
    </row>
    <row r="74" spans="1:4">
      <c r="A74" t="s">
        <v>263</v>
      </c>
      <c r="B74">
        <v>2015</v>
      </c>
      <c r="C74" s="14">
        <v>43054.606365740743</v>
      </c>
      <c r="D74" t="s">
        <v>5716</v>
      </c>
    </row>
    <row r="75" spans="1:4">
      <c r="A75" t="s">
        <v>263</v>
      </c>
      <c r="B75">
        <v>2016</v>
      </c>
      <c r="C75" s="14">
        <v>43054.606365740743</v>
      </c>
      <c r="D75" t="s">
        <v>5716</v>
      </c>
    </row>
    <row r="76" spans="1:4">
      <c r="A76" t="s">
        <v>272</v>
      </c>
      <c r="B76">
        <v>2013</v>
      </c>
      <c r="C76" s="14">
        <v>43054.606365740743</v>
      </c>
      <c r="D76" t="s">
        <v>5717</v>
      </c>
    </row>
    <row r="77" spans="1:4">
      <c r="A77" t="s">
        <v>272</v>
      </c>
      <c r="B77">
        <v>2014</v>
      </c>
      <c r="C77" s="14">
        <v>43054.606365740743</v>
      </c>
      <c r="D77" t="s">
        <v>5718</v>
      </c>
    </row>
    <row r="78" spans="1:4">
      <c r="A78" t="s">
        <v>272</v>
      </c>
      <c r="B78">
        <v>2015</v>
      </c>
      <c r="C78" s="14">
        <v>43054.606365740743</v>
      </c>
      <c r="D78" t="s">
        <v>5719</v>
      </c>
    </row>
    <row r="79" spans="1:4">
      <c r="A79" t="s">
        <v>272</v>
      </c>
      <c r="B79">
        <v>2016</v>
      </c>
      <c r="C79" s="14">
        <v>43054.606365740743</v>
      </c>
      <c r="D79" t="s">
        <v>5719</v>
      </c>
    </row>
    <row r="80" spans="1:4">
      <c r="A80" t="s">
        <v>280</v>
      </c>
      <c r="B80">
        <v>2014</v>
      </c>
      <c r="C80" s="14">
        <v>43054.606365740743</v>
      </c>
      <c r="D80" t="s">
        <v>1555</v>
      </c>
    </row>
    <row r="81" spans="1:4">
      <c r="A81" t="s">
        <v>280</v>
      </c>
      <c r="B81">
        <v>2015</v>
      </c>
      <c r="C81" s="14">
        <v>43054.606365740743</v>
      </c>
      <c r="D81" t="s">
        <v>1555</v>
      </c>
    </row>
    <row r="82" spans="1:4">
      <c r="A82" t="s">
        <v>280</v>
      </c>
      <c r="B82">
        <v>2013</v>
      </c>
      <c r="C82" s="14">
        <v>43054.606365740743</v>
      </c>
      <c r="D82" t="s">
        <v>1555</v>
      </c>
    </row>
    <row r="83" spans="1:4">
      <c r="A83" t="s">
        <v>280</v>
      </c>
      <c r="B83">
        <v>2016</v>
      </c>
      <c r="C83" s="14">
        <v>43054.606365740743</v>
      </c>
      <c r="D83" t="s">
        <v>1555</v>
      </c>
    </row>
    <row r="84" spans="1:4">
      <c r="A84" t="s">
        <v>285</v>
      </c>
      <c r="B84">
        <v>2014</v>
      </c>
      <c r="C84" s="14">
        <v>43054.606365740743</v>
      </c>
      <c r="D84" t="s">
        <v>1557</v>
      </c>
    </row>
    <row r="85" spans="1:4">
      <c r="A85" t="s">
        <v>285</v>
      </c>
      <c r="B85">
        <v>2015</v>
      </c>
      <c r="C85" s="14">
        <v>43054.606365740743</v>
      </c>
      <c r="D85" t="s">
        <v>1557</v>
      </c>
    </row>
    <row r="86" spans="1:4">
      <c r="A86" t="s">
        <v>285</v>
      </c>
      <c r="B86">
        <v>2013</v>
      </c>
      <c r="C86" s="14">
        <v>43054.606365740743</v>
      </c>
      <c r="D86" t="s">
        <v>1556</v>
      </c>
    </row>
    <row r="87" spans="1:4">
      <c r="A87" t="s">
        <v>285</v>
      </c>
      <c r="B87">
        <v>2016</v>
      </c>
      <c r="C87" s="14">
        <v>43054.606365740743</v>
      </c>
      <c r="D87" t="s">
        <v>1557</v>
      </c>
    </row>
    <row r="88" spans="1:4">
      <c r="A88" t="s">
        <v>291</v>
      </c>
      <c r="B88">
        <v>2013</v>
      </c>
      <c r="C88" s="14">
        <v>43054.606365740743</v>
      </c>
      <c r="D88" t="s">
        <v>1558</v>
      </c>
    </row>
    <row r="89" spans="1:4">
      <c r="A89" t="s">
        <v>291</v>
      </c>
      <c r="B89">
        <v>2014</v>
      </c>
      <c r="C89" s="14">
        <v>43054.606365740743</v>
      </c>
      <c r="D89" t="s">
        <v>1558</v>
      </c>
    </row>
    <row r="90" spans="1:4">
      <c r="A90" t="s">
        <v>291</v>
      </c>
      <c r="B90">
        <v>2015</v>
      </c>
      <c r="C90" s="14">
        <v>43054.606365740743</v>
      </c>
      <c r="D90" t="s">
        <v>1558</v>
      </c>
    </row>
    <row r="91" spans="1:4">
      <c r="A91" t="s">
        <v>291</v>
      </c>
      <c r="B91">
        <v>2016</v>
      </c>
      <c r="C91" s="14">
        <v>43054.606365740743</v>
      </c>
      <c r="D91" t="s">
        <v>1558</v>
      </c>
    </row>
    <row r="92" spans="1:4">
      <c r="A92" t="s">
        <v>300</v>
      </c>
      <c r="B92">
        <v>2013</v>
      </c>
      <c r="C92" s="14">
        <v>43054.606365740743</v>
      </c>
      <c r="D92" t="s">
        <v>5720</v>
      </c>
    </row>
    <row r="93" spans="1:4">
      <c r="A93" t="s">
        <v>300</v>
      </c>
      <c r="B93">
        <v>2016</v>
      </c>
      <c r="C93" s="14">
        <v>43054.606365740743</v>
      </c>
      <c r="D93" t="s">
        <v>5720</v>
      </c>
    </row>
    <row r="94" spans="1:4">
      <c r="A94" t="s">
        <v>300</v>
      </c>
      <c r="B94">
        <v>2014</v>
      </c>
      <c r="C94" s="14">
        <v>43054.606365740743</v>
      </c>
      <c r="D94" t="s">
        <v>5720</v>
      </c>
    </row>
    <row r="95" spans="1:4">
      <c r="A95" t="s">
        <v>300</v>
      </c>
      <c r="B95">
        <v>2015</v>
      </c>
      <c r="C95" s="14">
        <v>43054.606365740743</v>
      </c>
      <c r="D95" t="s">
        <v>5720</v>
      </c>
    </row>
    <row r="96" spans="1:4">
      <c r="A96" t="s">
        <v>311</v>
      </c>
      <c r="B96">
        <v>2013</v>
      </c>
      <c r="C96" s="14">
        <v>43054.606365740743</v>
      </c>
      <c r="D96" t="s">
        <v>1559</v>
      </c>
    </row>
    <row r="97" spans="1:4">
      <c r="A97" t="s">
        <v>311</v>
      </c>
      <c r="B97">
        <v>2014</v>
      </c>
      <c r="C97" s="14">
        <v>43054.606365740743</v>
      </c>
      <c r="D97" t="s">
        <v>1560</v>
      </c>
    </row>
    <row r="98" spans="1:4">
      <c r="A98" t="s">
        <v>311</v>
      </c>
      <c r="B98">
        <v>2015</v>
      </c>
      <c r="C98" s="14">
        <v>43054.606365740743</v>
      </c>
      <c r="D98" t="s">
        <v>5721</v>
      </c>
    </row>
    <row r="99" spans="1:4">
      <c r="A99" t="s">
        <v>311</v>
      </c>
      <c r="B99">
        <v>2016</v>
      </c>
      <c r="C99" s="14">
        <v>43054.606365740743</v>
      </c>
      <c r="D99" t="s">
        <v>5722</v>
      </c>
    </row>
    <row r="100" spans="1:4">
      <c r="A100" t="s">
        <v>318</v>
      </c>
      <c r="B100">
        <v>2014</v>
      </c>
      <c r="C100" s="14">
        <v>43054.606365740743</v>
      </c>
      <c r="D100" t="s">
        <v>5723</v>
      </c>
    </row>
    <row r="101" spans="1:4">
      <c r="A101" t="s">
        <v>318</v>
      </c>
      <c r="B101">
        <v>2015</v>
      </c>
      <c r="C101" s="14">
        <v>43054.606365740743</v>
      </c>
      <c r="D101" t="s">
        <v>5723</v>
      </c>
    </row>
    <row r="102" spans="1:4">
      <c r="A102" t="s">
        <v>318</v>
      </c>
      <c r="B102">
        <v>2013</v>
      </c>
      <c r="C102" s="14">
        <v>43054.606365740743</v>
      </c>
      <c r="D102" t="s">
        <v>1561</v>
      </c>
    </row>
    <row r="103" spans="1:4">
      <c r="A103" t="s">
        <v>318</v>
      </c>
      <c r="B103">
        <v>2016</v>
      </c>
      <c r="C103" s="14">
        <v>43054.606365740743</v>
      </c>
      <c r="D103" t="s">
        <v>5724</v>
      </c>
    </row>
    <row r="104" spans="1:4">
      <c r="A104" t="s">
        <v>327</v>
      </c>
      <c r="B104">
        <v>2013</v>
      </c>
      <c r="C104" s="14">
        <v>43054.606365740743</v>
      </c>
      <c r="D104" t="s">
        <v>917</v>
      </c>
    </row>
    <row r="105" spans="1:4">
      <c r="A105" t="s">
        <v>327</v>
      </c>
      <c r="B105">
        <v>2014</v>
      </c>
      <c r="C105" s="14">
        <v>43054.606365740743</v>
      </c>
      <c r="D105" t="s">
        <v>917</v>
      </c>
    </row>
    <row r="106" spans="1:4">
      <c r="A106" t="s">
        <v>327</v>
      </c>
      <c r="B106">
        <v>2015</v>
      </c>
      <c r="C106" s="14">
        <v>43054.606365740743</v>
      </c>
      <c r="D106" t="s">
        <v>917</v>
      </c>
    </row>
    <row r="107" spans="1:4">
      <c r="A107" t="s">
        <v>327</v>
      </c>
      <c r="B107">
        <v>2016</v>
      </c>
      <c r="C107" s="14">
        <v>43054.606365740743</v>
      </c>
      <c r="D107" t="s">
        <v>917</v>
      </c>
    </row>
    <row r="108" spans="1:4">
      <c r="A108" t="s">
        <v>336</v>
      </c>
      <c r="B108">
        <v>2013</v>
      </c>
      <c r="C108" s="14">
        <v>43054.606365740743</v>
      </c>
      <c r="D108" t="s">
        <v>5725</v>
      </c>
    </row>
    <row r="109" spans="1:4">
      <c r="A109" t="s">
        <v>336</v>
      </c>
      <c r="B109">
        <v>2016</v>
      </c>
      <c r="C109" s="14">
        <v>43054.606365740743</v>
      </c>
      <c r="D109" t="s">
        <v>5726</v>
      </c>
    </row>
    <row r="110" spans="1:4">
      <c r="A110" t="s">
        <v>336</v>
      </c>
      <c r="B110">
        <v>2014</v>
      </c>
      <c r="C110" s="14">
        <v>43054.606365740743</v>
      </c>
      <c r="D110" t="s">
        <v>5727</v>
      </c>
    </row>
    <row r="111" spans="1:4">
      <c r="A111" t="s">
        <v>336</v>
      </c>
      <c r="B111">
        <v>2015</v>
      </c>
      <c r="C111" s="14">
        <v>43054.606365740743</v>
      </c>
      <c r="D111" t="s">
        <v>5728</v>
      </c>
    </row>
    <row r="112" spans="1:4">
      <c r="A112" t="s">
        <v>349</v>
      </c>
      <c r="B112">
        <v>2013</v>
      </c>
      <c r="C112" s="14">
        <v>43054.606365740743</v>
      </c>
      <c r="D112" t="s">
        <v>1562</v>
      </c>
    </row>
    <row r="113" spans="1:4">
      <c r="A113" t="s">
        <v>349</v>
      </c>
      <c r="B113">
        <v>2014</v>
      </c>
      <c r="C113" s="14">
        <v>43054.606365740743</v>
      </c>
      <c r="D113" t="s">
        <v>1562</v>
      </c>
    </row>
    <row r="114" spans="1:4">
      <c r="A114" t="s">
        <v>349</v>
      </c>
      <c r="B114">
        <v>2015</v>
      </c>
      <c r="C114" s="14">
        <v>43054.606365740743</v>
      </c>
      <c r="D114" t="s">
        <v>1562</v>
      </c>
    </row>
    <row r="115" spans="1:4">
      <c r="A115" t="s">
        <v>349</v>
      </c>
      <c r="B115">
        <v>2016</v>
      </c>
      <c r="C115" s="14">
        <v>43054.606365740743</v>
      </c>
      <c r="D115" t="s">
        <v>5729</v>
      </c>
    </row>
    <row r="116" spans="1:4">
      <c r="A116" t="s">
        <v>359</v>
      </c>
      <c r="B116">
        <v>2013</v>
      </c>
      <c r="C116" s="14">
        <v>43054.606365740743</v>
      </c>
      <c r="D116" t="s">
        <v>1563</v>
      </c>
    </row>
    <row r="117" spans="1:4">
      <c r="A117" t="s">
        <v>359</v>
      </c>
      <c r="B117">
        <v>2014</v>
      </c>
      <c r="C117" s="14">
        <v>43054.606365740743</v>
      </c>
      <c r="D117" t="s">
        <v>1564</v>
      </c>
    </row>
    <row r="118" spans="1:4">
      <c r="A118" t="s">
        <v>359</v>
      </c>
      <c r="B118">
        <v>2015</v>
      </c>
      <c r="C118" s="14">
        <v>43054.606365740743</v>
      </c>
      <c r="D118" t="s">
        <v>1564</v>
      </c>
    </row>
    <row r="119" spans="1:4">
      <c r="A119" t="s">
        <v>359</v>
      </c>
      <c r="B119">
        <v>2016</v>
      </c>
      <c r="C119" s="14">
        <v>43054.606365740743</v>
      </c>
      <c r="D119" t="s">
        <v>1564</v>
      </c>
    </row>
    <row r="120" spans="1:4">
      <c r="A120" t="s">
        <v>368</v>
      </c>
      <c r="B120">
        <v>2016</v>
      </c>
      <c r="C120" s="14">
        <v>43054.606365740743</v>
      </c>
      <c r="D120" t="s">
        <v>5730</v>
      </c>
    </row>
    <row r="121" spans="1:4">
      <c r="A121" t="s">
        <v>368</v>
      </c>
      <c r="B121">
        <v>2013</v>
      </c>
      <c r="C121" s="14">
        <v>43054.606365740743</v>
      </c>
      <c r="D121" t="s">
        <v>5730</v>
      </c>
    </row>
    <row r="122" spans="1:4">
      <c r="A122" t="s">
        <v>368</v>
      </c>
      <c r="B122">
        <v>2014</v>
      </c>
      <c r="C122" s="14">
        <v>43054.606365740743</v>
      </c>
      <c r="D122" t="s">
        <v>5730</v>
      </c>
    </row>
    <row r="123" spans="1:4">
      <c r="A123" t="s">
        <v>368</v>
      </c>
      <c r="B123">
        <v>2015</v>
      </c>
      <c r="C123" s="14">
        <v>43054.606365740743</v>
      </c>
      <c r="D123" t="s">
        <v>5730</v>
      </c>
    </row>
    <row r="124" spans="1:4">
      <c r="A124" t="s">
        <v>380</v>
      </c>
      <c r="B124">
        <v>2014</v>
      </c>
      <c r="C124" s="14">
        <v>43054.606365740743</v>
      </c>
      <c r="D124" t="s">
        <v>1565</v>
      </c>
    </row>
    <row r="125" spans="1:4">
      <c r="A125" t="s">
        <v>380</v>
      </c>
      <c r="B125">
        <v>2015</v>
      </c>
      <c r="C125" s="14">
        <v>43054.606365740743</v>
      </c>
      <c r="D125" t="s">
        <v>1565</v>
      </c>
    </row>
    <row r="126" spans="1:4">
      <c r="A126" t="s">
        <v>380</v>
      </c>
      <c r="B126">
        <v>2013</v>
      </c>
      <c r="C126" s="14">
        <v>43054.606365740743</v>
      </c>
      <c r="D126" t="s">
        <v>1565</v>
      </c>
    </row>
    <row r="127" spans="1:4">
      <c r="A127" t="s">
        <v>380</v>
      </c>
      <c r="B127">
        <v>2016</v>
      </c>
      <c r="C127" s="14">
        <v>43054.606365740743</v>
      </c>
      <c r="D127" t="s">
        <v>1565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G7"/>
  <sheetViews>
    <sheetView workbookViewId="0"/>
  </sheetViews>
  <sheetFormatPr defaultRowHeight="15"/>
  <sheetData>
    <row r="1" spans="1:33">
      <c r="A1">
        <v>5.4</v>
      </c>
      <c r="B1" t="s">
        <v>52</v>
      </c>
    </row>
    <row r="2" spans="1:33">
      <c r="A2" s="10" t="str">
        <f>HYPERLINK("#'Contents'!B59",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43054.606377314813</v>
      </c>
      <c r="C4" t="s">
        <v>688</v>
      </c>
      <c r="D4" t="s">
        <v>688</v>
      </c>
      <c r="E4" t="s">
        <v>687</v>
      </c>
      <c r="F4" t="s">
        <v>687</v>
      </c>
      <c r="G4" t="s">
        <v>687</v>
      </c>
      <c r="H4" t="s">
        <v>688</v>
      </c>
      <c r="I4" t="s">
        <v>688</v>
      </c>
      <c r="J4" t="s">
        <v>687</v>
      </c>
      <c r="K4" t="s">
        <v>688</v>
      </c>
      <c r="L4" t="s">
        <v>688</v>
      </c>
      <c r="M4" t="s">
        <v>687</v>
      </c>
      <c r="N4" t="s">
        <v>687</v>
      </c>
      <c r="O4" t="s">
        <v>687</v>
      </c>
      <c r="P4" t="s">
        <v>688</v>
      </c>
      <c r="Q4" t="s">
        <v>688</v>
      </c>
      <c r="R4" t="s">
        <v>687</v>
      </c>
      <c r="S4" t="s">
        <v>687</v>
      </c>
      <c r="T4" t="s">
        <v>687</v>
      </c>
      <c r="U4" t="s">
        <v>687</v>
      </c>
      <c r="V4" t="s">
        <v>687</v>
      </c>
      <c r="W4" t="s">
        <v>687</v>
      </c>
      <c r="X4" t="s">
        <v>687</v>
      </c>
      <c r="Y4" t="s">
        <v>687</v>
      </c>
      <c r="Z4" t="s">
        <v>688</v>
      </c>
      <c r="AA4" t="s">
        <v>687</v>
      </c>
      <c r="AB4" t="s">
        <v>687</v>
      </c>
      <c r="AC4" t="s">
        <v>687</v>
      </c>
      <c r="AD4" t="s">
        <v>687</v>
      </c>
      <c r="AE4" t="s">
        <v>687</v>
      </c>
      <c r="AF4" t="s">
        <v>687</v>
      </c>
      <c r="AG4" t="s">
        <v>688</v>
      </c>
    </row>
    <row r="5" spans="1:33">
      <c r="A5">
        <v>2014</v>
      </c>
      <c r="B5" s="14">
        <v>43054.606377314813</v>
      </c>
      <c r="C5" t="s">
        <v>688</v>
      </c>
      <c r="D5" t="s">
        <v>688</v>
      </c>
      <c r="E5" t="s">
        <v>687</v>
      </c>
      <c r="F5" t="s">
        <v>687</v>
      </c>
      <c r="G5" t="s">
        <v>687</v>
      </c>
      <c r="H5" t="s">
        <v>688</v>
      </c>
      <c r="I5" t="s">
        <v>688</v>
      </c>
      <c r="J5" t="s">
        <v>687</v>
      </c>
      <c r="K5" t="s">
        <v>688</v>
      </c>
      <c r="L5" t="s">
        <v>688</v>
      </c>
      <c r="M5" t="s">
        <v>687</v>
      </c>
      <c r="N5" t="s">
        <v>687</v>
      </c>
      <c r="O5" t="s">
        <v>687</v>
      </c>
      <c r="P5" t="s">
        <v>688</v>
      </c>
      <c r="Q5" t="s">
        <v>688</v>
      </c>
      <c r="R5" t="s">
        <v>687</v>
      </c>
      <c r="S5" t="s">
        <v>687</v>
      </c>
      <c r="T5" t="s">
        <v>687</v>
      </c>
      <c r="U5" t="s">
        <v>687</v>
      </c>
      <c r="V5" t="s">
        <v>687</v>
      </c>
      <c r="W5" t="s">
        <v>687</v>
      </c>
      <c r="X5" t="s">
        <v>687</v>
      </c>
      <c r="Y5" t="s">
        <v>687</v>
      </c>
      <c r="Z5" t="s">
        <v>688</v>
      </c>
      <c r="AA5" t="s">
        <v>687</v>
      </c>
      <c r="AB5" t="s">
        <v>687</v>
      </c>
      <c r="AC5" t="s">
        <v>687</v>
      </c>
      <c r="AD5" t="s">
        <v>687</v>
      </c>
      <c r="AE5" t="s">
        <v>687</v>
      </c>
      <c r="AF5" t="s">
        <v>687</v>
      </c>
      <c r="AG5" t="s">
        <v>688</v>
      </c>
    </row>
    <row r="6" spans="1:33">
      <c r="A6">
        <v>2015</v>
      </c>
      <c r="B6" s="14">
        <v>43054.606377314813</v>
      </c>
      <c r="C6" t="s">
        <v>688</v>
      </c>
      <c r="D6" t="s">
        <v>688</v>
      </c>
      <c r="E6" t="s">
        <v>687</v>
      </c>
      <c r="F6" t="s">
        <v>687</v>
      </c>
      <c r="G6" t="s">
        <v>687</v>
      </c>
      <c r="H6" t="s">
        <v>688</v>
      </c>
      <c r="I6" t="s">
        <v>688</v>
      </c>
      <c r="J6" t="s">
        <v>687</v>
      </c>
      <c r="K6" t="s">
        <v>688</v>
      </c>
      <c r="L6" t="s">
        <v>688</v>
      </c>
      <c r="M6" t="s">
        <v>687</v>
      </c>
      <c r="N6" t="s">
        <v>687</v>
      </c>
      <c r="O6" t="s">
        <v>687</v>
      </c>
      <c r="P6" t="s">
        <v>688</v>
      </c>
      <c r="Q6" t="s">
        <v>688</v>
      </c>
      <c r="R6" t="s">
        <v>687</v>
      </c>
      <c r="S6" t="s">
        <v>687</v>
      </c>
      <c r="T6" t="s">
        <v>687</v>
      </c>
      <c r="U6" t="s">
        <v>687</v>
      </c>
      <c r="V6" t="s">
        <v>687</v>
      </c>
      <c r="W6" t="s">
        <v>688</v>
      </c>
      <c r="X6" t="s">
        <v>687</v>
      </c>
      <c r="Y6" t="s">
        <v>687</v>
      </c>
      <c r="Z6" t="s">
        <v>688</v>
      </c>
      <c r="AA6" t="s">
        <v>687</v>
      </c>
      <c r="AB6" t="s">
        <v>687</v>
      </c>
      <c r="AC6" t="s">
        <v>687</v>
      </c>
      <c r="AD6" t="s">
        <v>687</v>
      </c>
      <c r="AE6" t="s">
        <v>687</v>
      </c>
      <c r="AF6" t="s">
        <v>687</v>
      </c>
      <c r="AG6" t="s">
        <v>688</v>
      </c>
    </row>
    <row r="7" spans="1:33">
      <c r="A7">
        <v>2016</v>
      </c>
      <c r="B7" s="14">
        <v>43054.606377314813</v>
      </c>
      <c r="C7" t="s">
        <v>688</v>
      </c>
      <c r="D7" t="s">
        <v>688</v>
      </c>
      <c r="E7" t="s">
        <v>687</v>
      </c>
      <c r="F7" t="s">
        <v>687</v>
      </c>
      <c r="G7" t="s">
        <v>687</v>
      </c>
      <c r="H7" t="s">
        <v>688</v>
      </c>
      <c r="I7" t="s">
        <v>688</v>
      </c>
      <c r="J7" t="s">
        <v>687</v>
      </c>
      <c r="K7" t="s">
        <v>688</v>
      </c>
      <c r="L7" t="s">
        <v>688</v>
      </c>
      <c r="M7" t="s">
        <v>687</v>
      </c>
      <c r="N7" t="s">
        <v>687</v>
      </c>
      <c r="O7" t="s">
        <v>687</v>
      </c>
      <c r="P7" t="s">
        <v>688</v>
      </c>
      <c r="Q7" t="s">
        <v>688</v>
      </c>
      <c r="R7" t="s">
        <v>687</v>
      </c>
      <c r="S7" t="s">
        <v>687</v>
      </c>
      <c r="T7" t="s">
        <v>687</v>
      </c>
      <c r="U7" t="s">
        <v>687</v>
      </c>
      <c r="V7" t="s">
        <v>687</v>
      </c>
      <c r="W7" t="s">
        <v>688</v>
      </c>
      <c r="X7" t="s">
        <v>687</v>
      </c>
      <c r="Y7" t="s">
        <v>687</v>
      </c>
      <c r="Z7" t="s">
        <v>688</v>
      </c>
      <c r="AA7" t="s">
        <v>687</v>
      </c>
      <c r="AB7" t="s">
        <v>688</v>
      </c>
      <c r="AC7" t="s">
        <v>687</v>
      </c>
      <c r="AD7" t="s">
        <v>687</v>
      </c>
      <c r="AE7" t="s">
        <v>687</v>
      </c>
      <c r="AF7" t="s">
        <v>687</v>
      </c>
      <c r="AG7" t="s">
        <v>688</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E127"/>
  <sheetViews>
    <sheetView workbookViewId="0"/>
  </sheetViews>
  <sheetFormatPr defaultRowHeight="15"/>
  <sheetData>
    <row r="1" spans="1:5">
      <c r="A1">
        <v>5.4</v>
      </c>
      <c r="B1" t="s">
        <v>53</v>
      </c>
    </row>
    <row r="2" spans="1:5">
      <c r="A2" s="10" t="str">
        <f>HYPERLINK("#'Contents'!B60", "Back to Contents")</f>
        <v>Back to Contents</v>
      </c>
    </row>
    <row r="3" spans="1:5">
      <c r="A3" t="s">
        <v>110</v>
      </c>
      <c r="B3" t="s">
        <v>108</v>
      </c>
      <c r="C3" t="s">
        <v>109</v>
      </c>
      <c r="D3" t="s">
        <v>1040</v>
      </c>
      <c r="E3" t="s">
        <v>1041</v>
      </c>
    </row>
    <row r="4" spans="1:5">
      <c r="A4" t="s">
        <v>205</v>
      </c>
      <c r="B4">
        <v>2016</v>
      </c>
      <c r="C4" s="14">
        <v>43054.606388888889</v>
      </c>
      <c r="D4" t="s">
        <v>1566</v>
      </c>
      <c r="E4" s="8"/>
    </row>
    <row r="5" spans="1:5">
      <c r="A5" t="s">
        <v>272</v>
      </c>
      <c r="B5">
        <v>2013</v>
      </c>
      <c r="C5" s="14">
        <v>43054.606388888889</v>
      </c>
      <c r="D5" t="s">
        <v>1566</v>
      </c>
    </row>
    <row r="6" spans="1:5">
      <c r="A6" t="s">
        <v>272</v>
      </c>
      <c r="B6">
        <v>2014</v>
      </c>
      <c r="C6" s="14">
        <v>43054.606388888889</v>
      </c>
      <c r="D6" t="s">
        <v>1566</v>
      </c>
    </row>
    <row r="7" spans="1:5">
      <c r="A7" t="s">
        <v>359</v>
      </c>
      <c r="B7">
        <v>2013</v>
      </c>
      <c r="C7" s="14">
        <v>43054.606388888889</v>
      </c>
      <c r="D7" t="s">
        <v>1566</v>
      </c>
    </row>
    <row r="8" spans="1:5">
      <c r="A8" t="s">
        <v>359</v>
      </c>
      <c r="B8">
        <v>2014</v>
      </c>
      <c r="C8" s="14">
        <v>43054.606388888889</v>
      </c>
      <c r="D8" t="s">
        <v>1566</v>
      </c>
      <c r="E8" s="8"/>
    </row>
    <row r="9" spans="1:5">
      <c r="A9" t="s">
        <v>359</v>
      </c>
      <c r="B9">
        <v>2015</v>
      </c>
      <c r="C9" s="14">
        <v>43054.606388888889</v>
      </c>
      <c r="D9" t="s">
        <v>1566</v>
      </c>
    </row>
    <row r="10" spans="1:5">
      <c r="A10" t="s">
        <v>155</v>
      </c>
      <c r="B10">
        <v>2015</v>
      </c>
      <c r="C10" s="14">
        <v>43054.606388888889</v>
      </c>
      <c r="D10" t="s">
        <v>1566</v>
      </c>
      <c r="E10" s="8"/>
    </row>
    <row r="11" spans="1:5">
      <c r="A11" t="s">
        <v>232</v>
      </c>
      <c r="B11">
        <v>2013</v>
      </c>
      <c r="C11" s="14">
        <v>43054.606388888889</v>
      </c>
      <c r="D11" t="s">
        <v>1566</v>
      </c>
      <c r="E11" t="s">
        <v>5731</v>
      </c>
    </row>
    <row r="12" spans="1:5" ht="409.5">
      <c r="A12" t="s">
        <v>232</v>
      </c>
      <c r="B12">
        <v>2014</v>
      </c>
      <c r="C12" s="14">
        <v>43054.606388888889</v>
      </c>
      <c r="D12" t="s">
        <v>1566</v>
      </c>
      <c r="E12" s="8" t="s">
        <v>5731</v>
      </c>
    </row>
    <row r="13" spans="1:5" ht="409.5">
      <c r="A13" t="s">
        <v>232</v>
      </c>
      <c r="B13">
        <v>2015</v>
      </c>
      <c r="C13" s="14">
        <v>43054.606388888889</v>
      </c>
      <c r="D13" t="s">
        <v>1566</v>
      </c>
      <c r="E13" s="8" t="s">
        <v>5731</v>
      </c>
    </row>
    <row r="14" spans="1:5">
      <c r="A14" t="s">
        <v>126</v>
      </c>
      <c r="B14">
        <v>2016</v>
      </c>
      <c r="C14" s="14">
        <v>43054.606388888889</v>
      </c>
      <c r="D14" t="s">
        <v>1566</v>
      </c>
      <c r="E14" t="s">
        <v>1567</v>
      </c>
    </row>
    <row r="15" spans="1:5">
      <c r="A15" t="s">
        <v>134</v>
      </c>
      <c r="B15">
        <v>2016</v>
      </c>
      <c r="C15" s="14">
        <v>43054.606388888889</v>
      </c>
      <c r="D15" t="s">
        <v>1566</v>
      </c>
    </row>
    <row r="16" spans="1:5">
      <c r="A16" t="s">
        <v>285</v>
      </c>
      <c r="B16">
        <v>2013</v>
      </c>
      <c r="C16" s="14">
        <v>43054.606388888889</v>
      </c>
      <c r="D16" t="s">
        <v>1566</v>
      </c>
    </row>
    <row r="17" spans="1:5">
      <c r="A17" t="s">
        <v>285</v>
      </c>
      <c r="B17">
        <v>2014</v>
      </c>
      <c r="C17" s="14">
        <v>43054.606388888889</v>
      </c>
      <c r="D17" t="s">
        <v>1566</v>
      </c>
    </row>
    <row r="18" spans="1:5">
      <c r="A18" t="s">
        <v>285</v>
      </c>
      <c r="B18">
        <v>2015</v>
      </c>
      <c r="C18" s="14">
        <v>43054.606388888889</v>
      </c>
      <c r="D18" t="s">
        <v>1566</v>
      </c>
    </row>
    <row r="19" spans="1:5" ht="409.5">
      <c r="A19" t="s">
        <v>223</v>
      </c>
      <c r="B19">
        <v>2014</v>
      </c>
      <c r="C19" s="14">
        <v>43054.606388888889</v>
      </c>
      <c r="D19" t="s">
        <v>1566</v>
      </c>
      <c r="E19" s="8" t="s">
        <v>5732</v>
      </c>
    </row>
    <row r="20" spans="1:5">
      <c r="A20" t="s">
        <v>223</v>
      </c>
      <c r="B20">
        <v>2013</v>
      </c>
      <c r="C20" s="14">
        <v>43054.606388888889</v>
      </c>
      <c r="D20" t="s">
        <v>1566</v>
      </c>
      <c r="E20" t="s">
        <v>5732</v>
      </c>
    </row>
    <row r="21" spans="1:5">
      <c r="A21" t="s">
        <v>223</v>
      </c>
      <c r="B21">
        <v>2015</v>
      </c>
      <c r="C21" s="14">
        <v>43054.606388888889</v>
      </c>
      <c r="D21" t="s">
        <v>1566</v>
      </c>
      <c r="E21" t="s">
        <v>5733</v>
      </c>
    </row>
    <row r="22" spans="1:5">
      <c r="A22" t="s">
        <v>239</v>
      </c>
      <c r="B22">
        <v>2016</v>
      </c>
      <c r="C22" s="14">
        <v>43054.606388888889</v>
      </c>
      <c r="D22" t="s">
        <v>1566</v>
      </c>
    </row>
    <row r="23" spans="1:5">
      <c r="A23" t="s">
        <v>359</v>
      </c>
      <c r="B23">
        <v>2016</v>
      </c>
      <c r="C23" s="14">
        <v>43054.606388888889</v>
      </c>
      <c r="D23" t="s">
        <v>1566</v>
      </c>
    </row>
    <row r="24" spans="1:5">
      <c r="A24" t="s">
        <v>215</v>
      </c>
      <c r="B24">
        <v>2016</v>
      </c>
      <c r="C24" s="14">
        <v>43054.606388888889</v>
      </c>
      <c r="D24" t="s">
        <v>1566</v>
      </c>
      <c r="E24" s="8"/>
    </row>
    <row r="25" spans="1:5">
      <c r="A25" t="s">
        <v>272</v>
      </c>
      <c r="B25">
        <v>2015</v>
      </c>
      <c r="C25" s="14">
        <v>43054.606388888889</v>
      </c>
      <c r="D25" t="s">
        <v>1566</v>
      </c>
      <c r="E25" t="s">
        <v>5734</v>
      </c>
    </row>
    <row r="26" spans="1:5">
      <c r="A26" t="s">
        <v>291</v>
      </c>
      <c r="B26">
        <v>2013</v>
      </c>
      <c r="C26" s="14">
        <v>43054.606388888889</v>
      </c>
      <c r="D26" t="s">
        <v>1566</v>
      </c>
    </row>
    <row r="27" spans="1:5">
      <c r="A27" t="s">
        <v>291</v>
      </c>
      <c r="B27">
        <v>2014</v>
      </c>
      <c r="C27" s="14">
        <v>43054.606388888889</v>
      </c>
      <c r="D27" t="s">
        <v>1566</v>
      </c>
      <c r="E27" s="8"/>
    </row>
    <row r="28" spans="1:5">
      <c r="A28" t="s">
        <v>291</v>
      </c>
      <c r="B28">
        <v>2015</v>
      </c>
      <c r="C28" s="14">
        <v>43054.606388888889</v>
      </c>
      <c r="D28" t="s">
        <v>1566</v>
      </c>
    </row>
    <row r="29" spans="1:5">
      <c r="A29" t="s">
        <v>155</v>
      </c>
      <c r="B29">
        <v>2013</v>
      </c>
      <c r="C29" s="14">
        <v>43054.606388888889</v>
      </c>
      <c r="D29" t="s">
        <v>1566</v>
      </c>
    </row>
    <row r="30" spans="1:5">
      <c r="A30" t="s">
        <v>155</v>
      </c>
      <c r="B30">
        <v>2014</v>
      </c>
      <c r="C30" s="14">
        <v>43054.606388888889</v>
      </c>
      <c r="D30" t="s">
        <v>1566</v>
      </c>
    </row>
    <row r="31" spans="1:5">
      <c r="A31" t="s">
        <v>239</v>
      </c>
      <c r="B31">
        <v>2013</v>
      </c>
      <c r="C31" s="14">
        <v>43054.606388888889</v>
      </c>
      <c r="D31" t="s">
        <v>1566</v>
      </c>
    </row>
    <row r="32" spans="1:5">
      <c r="A32" t="s">
        <v>239</v>
      </c>
      <c r="B32">
        <v>2014</v>
      </c>
      <c r="C32" s="14">
        <v>43054.606388888889</v>
      </c>
      <c r="D32" t="s">
        <v>1566</v>
      </c>
      <c r="E32" s="8"/>
    </row>
    <row r="33" spans="1:5">
      <c r="A33" t="s">
        <v>239</v>
      </c>
      <c r="B33">
        <v>2015</v>
      </c>
      <c r="C33" s="14">
        <v>43054.606388888889</v>
      </c>
      <c r="D33" t="s">
        <v>1566</v>
      </c>
      <c r="E33" s="8"/>
    </row>
    <row r="34" spans="1:5">
      <c r="A34" t="s">
        <v>192</v>
      </c>
      <c r="B34">
        <v>2013</v>
      </c>
      <c r="C34" s="14">
        <v>43054.606388888889</v>
      </c>
      <c r="D34" t="s">
        <v>1566</v>
      </c>
      <c r="E34" t="s">
        <v>5735</v>
      </c>
    </row>
    <row r="35" spans="1:5">
      <c r="A35" t="s">
        <v>192</v>
      </c>
      <c r="B35">
        <v>2014</v>
      </c>
      <c r="C35" s="14">
        <v>43054.606388888889</v>
      </c>
      <c r="D35" t="s">
        <v>1566</v>
      </c>
      <c r="E35" t="s">
        <v>1569</v>
      </c>
    </row>
    <row r="36" spans="1:5">
      <c r="A36" t="s">
        <v>192</v>
      </c>
      <c r="B36">
        <v>2015</v>
      </c>
      <c r="C36" s="14">
        <v>43054.606388888889</v>
      </c>
      <c r="D36" t="s">
        <v>1566</v>
      </c>
      <c r="E36" t="s">
        <v>5736</v>
      </c>
    </row>
    <row r="37" spans="1:5">
      <c r="A37" t="s">
        <v>254</v>
      </c>
      <c r="B37">
        <v>2013</v>
      </c>
      <c r="C37" s="14">
        <v>43054.606388888889</v>
      </c>
      <c r="D37" t="s">
        <v>1566</v>
      </c>
    </row>
    <row r="38" spans="1:5">
      <c r="A38" t="s">
        <v>254</v>
      </c>
      <c r="B38">
        <v>2014</v>
      </c>
      <c r="C38" s="14">
        <v>43054.606388888889</v>
      </c>
      <c r="D38" t="s">
        <v>1566</v>
      </c>
    </row>
    <row r="39" spans="1:5">
      <c r="A39" t="s">
        <v>254</v>
      </c>
      <c r="B39">
        <v>2015</v>
      </c>
      <c r="C39" s="14">
        <v>43054.606388888889</v>
      </c>
      <c r="D39" t="s">
        <v>1566</v>
      </c>
    </row>
    <row r="40" spans="1:5">
      <c r="A40" t="s">
        <v>215</v>
      </c>
      <c r="B40">
        <v>2014</v>
      </c>
      <c r="C40" s="14">
        <v>43054.606388888889</v>
      </c>
      <c r="D40" t="s">
        <v>1566</v>
      </c>
    </row>
    <row r="41" spans="1:5">
      <c r="A41" t="s">
        <v>215</v>
      </c>
      <c r="B41">
        <v>2013</v>
      </c>
      <c r="C41" s="14">
        <v>43054.606388888889</v>
      </c>
      <c r="D41" t="s">
        <v>1566</v>
      </c>
    </row>
    <row r="42" spans="1:5">
      <c r="A42" t="s">
        <v>215</v>
      </c>
      <c r="B42">
        <v>2015</v>
      </c>
      <c r="C42" s="14">
        <v>43054.606388888889</v>
      </c>
      <c r="D42" t="s">
        <v>1566</v>
      </c>
    </row>
    <row r="43" spans="1:5">
      <c r="A43" t="s">
        <v>205</v>
      </c>
      <c r="B43">
        <v>2013</v>
      </c>
      <c r="C43" s="14">
        <v>43054.606388888889</v>
      </c>
      <c r="D43" t="s">
        <v>1566</v>
      </c>
      <c r="E43" s="8"/>
    </row>
    <row r="44" spans="1:5">
      <c r="A44" t="s">
        <v>205</v>
      </c>
      <c r="B44">
        <v>2014</v>
      </c>
      <c r="C44" s="14">
        <v>43054.606388888889</v>
      </c>
      <c r="D44" t="s">
        <v>1566</v>
      </c>
      <c r="E44" s="8"/>
    </row>
    <row r="45" spans="1:5">
      <c r="A45" t="s">
        <v>311</v>
      </c>
      <c r="B45">
        <v>2013</v>
      </c>
      <c r="C45" s="14">
        <v>43054.606388888889</v>
      </c>
      <c r="D45" t="s">
        <v>1566</v>
      </c>
    </row>
    <row r="46" spans="1:5">
      <c r="A46" t="s">
        <v>311</v>
      </c>
      <c r="B46">
        <v>2014</v>
      </c>
      <c r="C46" s="14">
        <v>43054.606388888889</v>
      </c>
      <c r="D46" t="s">
        <v>1566</v>
      </c>
    </row>
    <row r="47" spans="1:5">
      <c r="A47" t="s">
        <v>311</v>
      </c>
      <c r="B47">
        <v>2015</v>
      </c>
      <c r="C47" s="14">
        <v>43054.606388888889</v>
      </c>
      <c r="D47" t="s">
        <v>1566</v>
      </c>
    </row>
    <row r="48" spans="1:5">
      <c r="A48" t="s">
        <v>368</v>
      </c>
      <c r="B48">
        <v>2016</v>
      </c>
      <c r="C48" s="14">
        <v>43054.606388888889</v>
      </c>
      <c r="D48" t="s">
        <v>1566</v>
      </c>
      <c r="E48" t="s">
        <v>5737</v>
      </c>
    </row>
    <row r="49" spans="1:5">
      <c r="A49" t="s">
        <v>180</v>
      </c>
      <c r="B49">
        <v>2016</v>
      </c>
      <c r="C49" s="14">
        <v>43054.606388888889</v>
      </c>
      <c r="D49" t="s">
        <v>1566</v>
      </c>
    </row>
    <row r="50" spans="1:5">
      <c r="A50" t="s">
        <v>162</v>
      </c>
      <c r="B50">
        <v>2015</v>
      </c>
      <c r="C50" s="14">
        <v>43054.606388888889</v>
      </c>
      <c r="D50" t="s">
        <v>1566</v>
      </c>
      <c r="E50" t="s">
        <v>5738</v>
      </c>
    </row>
    <row r="51" spans="1:5">
      <c r="A51" t="s">
        <v>300</v>
      </c>
      <c r="B51">
        <v>2016</v>
      </c>
      <c r="C51" s="14">
        <v>43054.606388888889</v>
      </c>
      <c r="D51" t="s">
        <v>1566</v>
      </c>
      <c r="E51" t="s">
        <v>5739</v>
      </c>
    </row>
    <row r="52" spans="1:5">
      <c r="A52" t="s">
        <v>349</v>
      </c>
      <c r="B52">
        <v>2016</v>
      </c>
      <c r="C52" s="14">
        <v>43054.606388888889</v>
      </c>
      <c r="D52" t="s">
        <v>1566</v>
      </c>
    </row>
    <row r="53" spans="1:5">
      <c r="A53" t="s">
        <v>223</v>
      </c>
      <c r="B53">
        <v>2016</v>
      </c>
      <c r="C53" s="14">
        <v>43054.606388888889</v>
      </c>
      <c r="D53" t="s">
        <v>1566</v>
      </c>
      <c r="E53" t="s">
        <v>5732</v>
      </c>
    </row>
    <row r="54" spans="1:5">
      <c r="A54" t="s">
        <v>336</v>
      </c>
      <c r="B54">
        <v>2016</v>
      </c>
      <c r="C54" s="14">
        <v>43054.606388888889</v>
      </c>
      <c r="D54" t="s">
        <v>1566</v>
      </c>
    </row>
    <row r="55" spans="1:5">
      <c r="A55" t="s">
        <v>199</v>
      </c>
      <c r="B55">
        <v>2013</v>
      </c>
      <c r="C55" s="14">
        <v>43054.606388888889</v>
      </c>
      <c r="D55" t="s">
        <v>1566</v>
      </c>
      <c r="E55" t="s">
        <v>1568</v>
      </c>
    </row>
    <row r="56" spans="1:5">
      <c r="A56" t="s">
        <v>199</v>
      </c>
      <c r="B56">
        <v>2014</v>
      </c>
      <c r="C56" s="14">
        <v>43054.606388888889</v>
      </c>
      <c r="D56" t="s">
        <v>1566</v>
      </c>
      <c r="E56" t="s">
        <v>5740</v>
      </c>
    </row>
    <row r="57" spans="1:5">
      <c r="A57" t="s">
        <v>199</v>
      </c>
      <c r="B57">
        <v>2015</v>
      </c>
      <c r="C57" s="14">
        <v>43054.606388888889</v>
      </c>
      <c r="D57" t="s">
        <v>1566</v>
      </c>
      <c r="E57" t="s">
        <v>5740</v>
      </c>
    </row>
    <row r="58" spans="1:5">
      <c r="A58" t="s">
        <v>280</v>
      </c>
      <c r="B58">
        <v>2013</v>
      </c>
      <c r="C58" s="14">
        <v>43054.606388888889</v>
      </c>
      <c r="D58" t="s">
        <v>1566</v>
      </c>
    </row>
    <row r="59" spans="1:5">
      <c r="A59" t="s">
        <v>280</v>
      </c>
      <c r="B59">
        <v>2014</v>
      </c>
      <c r="C59" s="14">
        <v>43054.606388888889</v>
      </c>
      <c r="D59" t="s">
        <v>1566</v>
      </c>
    </row>
    <row r="60" spans="1:5">
      <c r="A60" t="s">
        <v>280</v>
      </c>
      <c r="B60">
        <v>2015</v>
      </c>
      <c r="C60" s="14">
        <v>43054.606388888889</v>
      </c>
      <c r="D60" t="s">
        <v>1566</v>
      </c>
    </row>
    <row r="61" spans="1:5">
      <c r="A61" t="s">
        <v>180</v>
      </c>
      <c r="B61">
        <v>2013</v>
      </c>
      <c r="C61" s="14">
        <v>43054.606388888889</v>
      </c>
      <c r="D61" t="s">
        <v>1566</v>
      </c>
    </row>
    <row r="62" spans="1:5">
      <c r="A62" t="s">
        <v>180</v>
      </c>
      <c r="B62">
        <v>2014</v>
      </c>
      <c r="C62" s="14">
        <v>43054.606388888889</v>
      </c>
      <c r="D62" t="s">
        <v>1566</v>
      </c>
    </row>
    <row r="63" spans="1:5">
      <c r="A63" t="s">
        <v>180</v>
      </c>
      <c r="B63">
        <v>2015</v>
      </c>
      <c r="C63" s="14">
        <v>43054.606388888889</v>
      </c>
      <c r="D63" t="s">
        <v>1566</v>
      </c>
    </row>
    <row r="64" spans="1:5">
      <c r="A64" t="s">
        <v>172</v>
      </c>
      <c r="B64">
        <v>2014</v>
      </c>
      <c r="C64" s="14">
        <v>43054.606388888889</v>
      </c>
      <c r="D64" t="s">
        <v>1566</v>
      </c>
      <c r="E64" t="s">
        <v>5741</v>
      </c>
    </row>
    <row r="65" spans="1:5">
      <c r="A65" t="s">
        <v>172</v>
      </c>
      <c r="B65">
        <v>2013</v>
      </c>
      <c r="C65" s="14">
        <v>43054.606388888889</v>
      </c>
      <c r="D65" t="s">
        <v>1566</v>
      </c>
      <c r="E65" t="s">
        <v>5741</v>
      </c>
    </row>
    <row r="66" spans="1:5">
      <c r="A66" t="s">
        <v>172</v>
      </c>
      <c r="B66">
        <v>2015</v>
      </c>
      <c r="C66" s="14">
        <v>43054.606388888889</v>
      </c>
      <c r="D66" t="s">
        <v>1566</v>
      </c>
      <c r="E66" t="s">
        <v>5741</v>
      </c>
    </row>
    <row r="67" spans="1:5">
      <c r="A67" t="s">
        <v>117</v>
      </c>
      <c r="B67">
        <v>2014</v>
      </c>
      <c r="C67" s="14">
        <v>43054.606388888889</v>
      </c>
      <c r="D67" t="s">
        <v>1566</v>
      </c>
      <c r="E67" t="s">
        <v>5742</v>
      </c>
    </row>
    <row r="68" spans="1:5">
      <c r="A68" t="s">
        <v>117</v>
      </c>
      <c r="B68">
        <v>2015</v>
      </c>
      <c r="C68" s="14">
        <v>43054.606388888889</v>
      </c>
      <c r="D68" t="s">
        <v>1566</v>
      </c>
      <c r="E68" t="s">
        <v>5742</v>
      </c>
    </row>
    <row r="69" spans="1:5">
      <c r="A69" t="s">
        <v>349</v>
      </c>
      <c r="B69">
        <v>2013</v>
      </c>
      <c r="C69" s="14">
        <v>43054.606388888889</v>
      </c>
      <c r="D69" t="s">
        <v>1566</v>
      </c>
    </row>
    <row r="70" spans="1:5">
      <c r="A70" t="s">
        <v>349</v>
      </c>
      <c r="B70">
        <v>2014</v>
      </c>
      <c r="C70" s="14">
        <v>43054.606388888889</v>
      </c>
      <c r="D70" t="s">
        <v>1566</v>
      </c>
    </row>
    <row r="71" spans="1:5">
      <c r="A71" t="s">
        <v>349</v>
      </c>
      <c r="B71">
        <v>2015</v>
      </c>
      <c r="C71" s="14">
        <v>43054.606388888889</v>
      </c>
      <c r="D71" t="s">
        <v>1566</v>
      </c>
    </row>
    <row r="72" spans="1:5">
      <c r="A72" t="s">
        <v>134</v>
      </c>
      <c r="B72">
        <v>2013</v>
      </c>
      <c r="C72" s="14">
        <v>43054.606388888889</v>
      </c>
      <c r="D72" t="s">
        <v>1566</v>
      </c>
    </row>
    <row r="73" spans="1:5">
      <c r="A73" t="s">
        <v>134</v>
      </c>
      <c r="B73">
        <v>2014</v>
      </c>
      <c r="C73" s="14">
        <v>43054.606388888889</v>
      </c>
      <c r="D73" t="s">
        <v>1566</v>
      </c>
    </row>
    <row r="74" spans="1:5">
      <c r="A74" t="s">
        <v>134</v>
      </c>
      <c r="B74">
        <v>2015</v>
      </c>
      <c r="C74" s="14">
        <v>43054.606388888889</v>
      </c>
      <c r="D74" t="s">
        <v>1566</v>
      </c>
    </row>
    <row r="75" spans="1:5">
      <c r="A75" t="s">
        <v>300</v>
      </c>
      <c r="B75">
        <v>2014</v>
      </c>
      <c r="C75" s="14">
        <v>43054.606388888889</v>
      </c>
      <c r="D75" t="s">
        <v>1566</v>
      </c>
      <c r="E75" t="s">
        <v>5739</v>
      </c>
    </row>
    <row r="76" spans="1:5">
      <c r="A76" t="s">
        <v>300</v>
      </c>
      <c r="B76">
        <v>2013</v>
      </c>
      <c r="C76" s="14">
        <v>43054.606388888889</v>
      </c>
      <c r="D76" t="s">
        <v>1566</v>
      </c>
      <c r="E76" t="s">
        <v>5739</v>
      </c>
    </row>
    <row r="77" spans="1:5">
      <c r="A77" t="s">
        <v>300</v>
      </c>
      <c r="B77">
        <v>2015</v>
      </c>
      <c r="C77" s="14">
        <v>43054.606388888889</v>
      </c>
      <c r="D77" t="s">
        <v>1566</v>
      </c>
      <c r="E77" t="s">
        <v>5739</v>
      </c>
    </row>
    <row r="78" spans="1:5">
      <c r="A78" t="s">
        <v>263</v>
      </c>
      <c r="B78">
        <v>2016</v>
      </c>
      <c r="C78" s="14">
        <v>43054.606388888889</v>
      </c>
      <c r="D78" t="s">
        <v>1566</v>
      </c>
    </row>
    <row r="79" spans="1:5">
      <c r="A79" t="s">
        <v>162</v>
      </c>
      <c r="B79">
        <v>2013</v>
      </c>
      <c r="C79" s="14">
        <v>43054.606388888889</v>
      </c>
      <c r="D79" t="s">
        <v>1566</v>
      </c>
      <c r="E79" t="s">
        <v>5743</v>
      </c>
    </row>
    <row r="80" spans="1:5">
      <c r="A80" t="s">
        <v>162</v>
      </c>
      <c r="B80">
        <v>2014</v>
      </c>
      <c r="C80" s="14">
        <v>43054.606388888889</v>
      </c>
      <c r="D80" t="s">
        <v>1566</v>
      </c>
      <c r="E80" t="s">
        <v>5744</v>
      </c>
    </row>
    <row r="81" spans="1:5">
      <c r="A81" t="s">
        <v>336</v>
      </c>
      <c r="B81">
        <v>2014</v>
      </c>
      <c r="C81" s="14">
        <v>43054.606388888889</v>
      </c>
      <c r="D81" t="s">
        <v>1566</v>
      </c>
    </row>
    <row r="82" spans="1:5">
      <c r="A82" t="s">
        <v>336</v>
      </c>
      <c r="B82">
        <v>2013</v>
      </c>
      <c r="C82" s="14">
        <v>43054.606388888889</v>
      </c>
      <c r="D82" t="s">
        <v>1566</v>
      </c>
    </row>
    <row r="83" spans="1:5">
      <c r="A83" t="s">
        <v>336</v>
      </c>
      <c r="B83">
        <v>2015</v>
      </c>
      <c r="C83" s="14">
        <v>43054.606388888889</v>
      </c>
      <c r="D83" t="s">
        <v>1566</v>
      </c>
    </row>
    <row r="84" spans="1:5">
      <c r="A84" t="s">
        <v>380</v>
      </c>
      <c r="B84">
        <v>2014</v>
      </c>
      <c r="C84" s="14">
        <v>43054.606388888889</v>
      </c>
      <c r="D84" t="s">
        <v>1566</v>
      </c>
    </row>
    <row r="85" spans="1:5">
      <c r="A85" t="s">
        <v>380</v>
      </c>
      <c r="B85">
        <v>2013</v>
      </c>
      <c r="C85" s="14">
        <v>43054.606388888889</v>
      </c>
      <c r="D85" t="s">
        <v>1566</v>
      </c>
    </row>
    <row r="86" spans="1:5">
      <c r="A86" t="s">
        <v>380</v>
      </c>
      <c r="B86">
        <v>2015</v>
      </c>
      <c r="C86" s="14">
        <v>43054.606388888889</v>
      </c>
      <c r="D86" t="s">
        <v>1566</v>
      </c>
    </row>
    <row r="87" spans="1:5">
      <c r="A87" t="s">
        <v>199</v>
      </c>
      <c r="B87">
        <v>2016</v>
      </c>
      <c r="C87" s="14">
        <v>43054.606388888889</v>
      </c>
      <c r="D87" t="s">
        <v>1566</v>
      </c>
      <c r="E87" t="s">
        <v>5740</v>
      </c>
    </row>
    <row r="88" spans="1:5">
      <c r="A88" t="s">
        <v>147</v>
      </c>
      <c r="B88">
        <v>2013</v>
      </c>
      <c r="C88" s="14">
        <v>43054.606388888889</v>
      </c>
      <c r="D88" t="s">
        <v>1566</v>
      </c>
    </row>
    <row r="89" spans="1:5">
      <c r="A89" t="s">
        <v>147</v>
      </c>
      <c r="B89">
        <v>2014</v>
      </c>
      <c r="C89" s="14">
        <v>43054.606388888889</v>
      </c>
      <c r="D89" t="s">
        <v>1566</v>
      </c>
    </row>
    <row r="90" spans="1:5">
      <c r="A90" t="s">
        <v>147</v>
      </c>
      <c r="B90">
        <v>2015</v>
      </c>
      <c r="C90" s="14">
        <v>43054.606388888889</v>
      </c>
      <c r="D90" t="s">
        <v>1566</v>
      </c>
    </row>
    <row r="91" spans="1:5">
      <c r="A91" t="s">
        <v>248</v>
      </c>
      <c r="B91">
        <v>2013</v>
      </c>
      <c r="C91" s="14">
        <v>43054.606388888889</v>
      </c>
      <c r="D91" t="s">
        <v>1566</v>
      </c>
    </row>
    <row r="92" spans="1:5">
      <c r="A92" t="s">
        <v>248</v>
      </c>
      <c r="B92">
        <v>2014</v>
      </c>
      <c r="C92" s="14">
        <v>43054.606388888889</v>
      </c>
      <c r="D92" t="s">
        <v>1566</v>
      </c>
    </row>
    <row r="93" spans="1:5">
      <c r="A93" t="s">
        <v>248</v>
      </c>
      <c r="B93">
        <v>2015</v>
      </c>
      <c r="C93" s="14">
        <v>43054.606388888889</v>
      </c>
      <c r="D93" t="s">
        <v>1566</v>
      </c>
    </row>
    <row r="94" spans="1:5">
      <c r="A94" t="s">
        <v>318</v>
      </c>
      <c r="B94">
        <v>2013</v>
      </c>
      <c r="C94" s="14">
        <v>43054.606388888889</v>
      </c>
      <c r="D94" t="s">
        <v>1566</v>
      </c>
    </row>
    <row r="95" spans="1:5">
      <c r="A95" t="s">
        <v>318</v>
      </c>
      <c r="B95">
        <v>2014</v>
      </c>
      <c r="C95" s="14">
        <v>43054.606388888889</v>
      </c>
      <c r="D95" t="s">
        <v>1566</v>
      </c>
    </row>
    <row r="96" spans="1:5">
      <c r="A96" t="s">
        <v>318</v>
      </c>
      <c r="B96">
        <v>2015</v>
      </c>
      <c r="C96" s="14">
        <v>43054.606388888889</v>
      </c>
      <c r="D96" t="s">
        <v>1566</v>
      </c>
    </row>
    <row r="97" spans="1:5">
      <c r="A97" t="s">
        <v>205</v>
      </c>
      <c r="B97">
        <v>2015</v>
      </c>
      <c r="C97" s="14">
        <v>43054.606388888889</v>
      </c>
      <c r="D97" t="s">
        <v>1566</v>
      </c>
    </row>
    <row r="98" spans="1:5">
      <c r="A98" t="s">
        <v>272</v>
      </c>
      <c r="B98">
        <v>2016</v>
      </c>
      <c r="C98" s="14">
        <v>43054.606388888889</v>
      </c>
      <c r="D98" t="s">
        <v>1566</v>
      </c>
      <c r="E98" t="s">
        <v>5734</v>
      </c>
    </row>
    <row r="99" spans="1:5">
      <c r="A99" t="s">
        <v>232</v>
      </c>
      <c r="B99">
        <v>2016</v>
      </c>
      <c r="C99" s="14">
        <v>43054.606388888889</v>
      </c>
      <c r="D99" t="s">
        <v>1566</v>
      </c>
      <c r="E99" t="s">
        <v>5731</v>
      </c>
    </row>
    <row r="100" spans="1:5">
      <c r="A100" t="s">
        <v>380</v>
      </c>
      <c r="B100">
        <v>2016</v>
      </c>
      <c r="C100" s="14">
        <v>43054.606388888889</v>
      </c>
      <c r="D100" t="s">
        <v>1566</v>
      </c>
    </row>
    <row r="101" spans="1:5">
      <c r="A101" t="s">
        <v>126</v>
      </c>
      <c r="B101">
        <v>2013</v>
      </c>
      <c r="C101" s="14">
        <v>43054.606388888889</v>
      </c>
      <c r="D101" t="s">
        <v>1566</v>
      </c>
      <c r="E101" t="s">
        <v>1567</v>
      </c>
    </row>
    <row r="102" spans="1:5">
      <c r="A102" t="s">
        <v>126</v>
      </c>
      <c r="B102">
        <v>2014</v>
      </c>
      <c r="C102" s="14">
        <v>43054.606388888889</v>
      </c>
      <c r="D102" t="s">
        <v>1566</v>
      </c>
      <c r="E102" t="s">
        <v>1567</v>
      </c>
    </row>
    <row r="103" spans="1:5">
      <c r="A103" t="s">
        <v>126</v>
      </c>
      <c r="B103">
        <v>2015</v>
      </c>
      <c r="C103" s="14">
        <v>43054.606388888889</v>
      </c>
      <c r="D103" t="s">
        <v>1566</v>
      </c>
      <c r="E103" t="s">
        <v>1567</v>
      </c>
    </row>
    <row r="104" spans="1:5">
      <c r="A104" t="s">
        <v>327</v>
      </c>
      <c r="B104">
        <v>2014</v>
      </c>
      <c r="C104" s="14">
        <v>43054.606388888889</v>
      </c>
      <c r="D104" t="s">
        <v>1566</v>
      </c>
    </row>
    <row r="105" spans="1:5">
      <c r="A105" t="s">
        <v>327</v>
      </c>
      <c r="B105">
        <v>2013</v>
      </c>
      <c r="C105" s="14">
        <v>43054.606388888889</v>
      </c>
      <c r="D105" t="s">
        <v>1566</v>
      </c>
    </row>
    <row r="106" spans="1:5">
      <c r="A106" t="s">
        <v>327</v>
      </c>
      <c r="B106">
        <v>2015</v>
      </c>
      <c r="C106" s="14">
        <v>43054.606388888889</v>
      </c>
      <c r="D106" t="s">
        <v>1566</v>
      </c>
    </row>
    <row r="107" spans="1:5">
      <c r="A107" t="s">
        <v>368</v>
      </c>
      <c r="B107">
        <v>2013</v>
      </c>
      <c r="C107" s="14">
        <v>43054.606388888889</v>
      </c>
      <c r="D107" t="s">
        <v>1566</v>
      </c>
      <c r="E107" t="s">
        <v>5745</v>
      </c>
    </row>
    <row r="108" spans="1:5">
      <c r="A108" t="s">
        <v>368</v>
      </c>
      <c r="B108">
        <v>2014</v>
      </c>
      <c r="C108" s="14">
        <v>43054.606388888889</v>
      </c>
      <c r="D108" t="s">
        <v>1566</v>
      </c>
      <c r="E108" t="s">
        <v>5745</v>
      </c>
    </row>
    <row r="109" spans="1:5">
      <c r="A109" t="s">
        <v>368</v>
      </c>
      <c r="B109">
        <v>2015</v>
      </c>
      <c r="C109" s="14">
        <v>43054.606388888889</v>
      </c>
      <c r="D109" t="s">
        <v>1566</v>
      </c>
      <c r="E109" t="s">
        <v>5737</v>
      </c>
    </row>
    <row r="110" spans="1:5">
      <c r="A110" t="s">
        <v>318</v>
      </c>
      <c r="B110">
        <v>2016</v>
      </c>
      <c r="C110" s="14">
        <v>43054.606388888889</v>
      </c>
      <c r="D110" t="s">
        <v>1566</v>
      </c>
      <c r="E110" t="s">
        <v>5746</v>
      </c>
    </row>
    <row r="111" spans="1:5">
      <c r="A111" t="s">
        <v>248</v>
      </c>
      <c r="B111">
        <v>2016</v>
      </c>
      <c r="C111" s="14">
        <v>43054.606388888889</v>
      </c>
      <c r="D111" t="s">
        <v>1566</v>
      </c>
    </row>
    <row r="112" spans="1:5">
      <c r="A112" t="s">
        <v>311</v>
      </c>
      <c r="B112">
        <v>2016</v>
      </c>
      <c r="C112" s="14">
        <v>43054.606388888889</v>
      </c>
      <c r="D112" t="s">
        <v>1566</v>
      </c>
    </row>
    <row r="113" spans="1:5">
      <c r="A113" t="s">
        <v>263</v>
      </c>
      <c r="B113">
        <v>2013</v>
      </c>
      <c r="C113" s="14">
        <v>43054.606388888889</v>
      </c>
      <c r="D113" t="s">
        <v>1566</v>
      </c>
    </row>
    <row r="114" spans="1:5">
      <c r="A114" t="s">
        <v>263</v>
      </c>
      <c r="B114">
        <v>2014</v>
      </c>
      <c r="C114" s="14">
        <v>43054.606388888889</v>
      </c>
      <c r="D114" t="s">
        <v>1566</v>
      </c>
    </row>
    <row r="115" spans="1:5">
      <c r="A115" t="s">
        <v>263</v>
      </c>
      <c r="B115">
        <v>2015</v>
      </c>
      <c r="C115" s="14">
        <v>43054.606388888889</v>
      </c>
      <c r="D115" t="s">
        <v>1566</v>
      </c>
    </row>
    <row r="116" spans="1:5">
      <c r="A116" t="s">
        <v>192</v>
      </c>
      <c r="B116">
        <v>2016</v>
      </c>
      <c r="C116" s="14">
        <v>43054.606388888889</v>
      </c>
      <c r="D116" t="s">
        <v>1566</v>
      </c>
      <c r="E116" t="s">
        <v>5747</v>
      </c>
    </row>
    <row r="117" spans="1:5">
      <c r="A117" t="s">
        <v>172</v>
      </c>
      <c r="B117">
        <v>2016</v>
      </c>
      <c r="C117" s="14">
        <v>43054.606388888889</v>
      </c>
      <c r="D117" t="s">
        <v>1566</v>
      </c>
      <c r="E117" t="s">
        <v>5741</v>
      </c>
    </row>
    <row r="118" spans="1:5">
      <c r="A118" t="s">
        <v>327</v>
      </c>
      <c r="B118">
        <v>2016</v>
      </c>
      <c r="C118" s="14">
        <v>43054.606388888889</v>
      </c>
      <c r="D118" t="s">
        <v>1566</v>
      </c>
    </row>
    <row r="119" spans="1:5">
      <c r="A119" t="s">
        <v>254</v>
      </c>
      <c r="B119">
        <v>2016</v>
      </c>
      <c r="C119" s="14">
        <v>43054.606388888889</v>
      </c>
      <c r="D119" t="s">
        <v>1566</v>
      </c>
    </row>
    <row r="120" spans="1:5">
      <c r="A120" t="s">
        <v>155</v>
      </c>
      <c r="B120">
        <v>2016</v>
      </c>
      <c r="C120" s="14">
        <v>43054.606388888889</v>
      </c>
      <c r="D120" t="s">
        <v>1566</v>
      </c>
    </row>
    <row r="121" spans="1:5">
      <c r="A121" t="s">
        <v>291</v>
      </c>
      <c r="B121">
        <v>2016</v>
      </c>
      <c r="C121" s="14">
        <v>43054.606388888889</v>
      </c>
      <c r="D121" t="s">
        <v>1566</v>
      </c>
    </row>
    <row r="122" spans="1:5">
      <c r="A122" t="s">
        <v>280</v>
      </c>
      <c r="B122">
        <v>2016</v>
      </c>
      <c r="C122" s="14">
        <v>43054.606388888889</v>
      </c>
      <c r="D122" t="s">
        <v>1566</v>
      </c>
    </row>
    <row r="123" spans="1:5">
      <c r="A123" t="s">
        <v>285</v>
      </c>
      <c r="B123">
        <v>2016</v>
      </c>
      <c r="C123" s="14">
        <v>43054.606388888889</v>
      </c>
      <c r="D123" t="s">
        <v>1566</v>
      </c>
    </row>
    <row r="124" spans="1:5">
      <c r="A124" t="s">
        <v>147</v>
      </c>
      <c r="B124">
        <v>2016</v>
      </c>
      <c r="C124" s="14">
        <v>43054.606388888889</v>
      </c>
      <c r="D124" t="s">
        <v>1566</v>
      </c>
    </row>
    <row r="125" spans="1:5">
      <c r="A125" t="s">
        <v>117</v>
      </c>
      <c r="B125">
        <v>2016</v>
      </c>
      <c r="C125" s="14">
        <v>43054.606388888889</v>
      </c>
      <c r="D125" t="s">
        <v>1566</v>
      </c>
      <c r="E125" t="s">
        <v>5748</v>
      </c>
    </row>
    <row r="126" spans="1:5">
      <c r="A126" t="s">
        <v>162</v>
      </c>
      <c r="B126">
        <v>2016</v>
      </c>
      <c r="C126" s="14">
        <v>43054.606388888889</v>
      </c>
      <c r="D126" t="s">
        <v>1566</v>
      </c>
      <c r="E126" t="s">
        <v>5749</v>
      </c>
    </row>
    <row r="127" spans="1:5">
      <c r="A127" t="s">
        <v>117</v>
      </c>
      <c r="B127">
        <v>2013</v>
      </c>
      <c r="C127" s="14">
        <v>43054.606388888889</v>
      </c>
      <c r="D127" t="s">
        <v>1566</v>
      </c>
      <c r="E127" t="s">
        <v>5742</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H61"/>
  <sheetViews>
    <sheetView workbookViewId="0"/>
  </sheetViews>
  <sheetFormatPr defaultRowHeight="15"/>
  <sheetData>
    <row r="1" spans="1:34">
      <c r="A1">
        <v>5.5</v>
      </c>
      <c r="B1" t="s">
        <v>4866</v>
      </c>
    </row>
    <row r="2" spans="1:34">
      <c r="A2" s="10" t="str">
        <f>HYPERLINK("#'Contents'!B62", "Back to Contents")</f>
        <v>Back to Contents</v>
      </c>
    </row>
    <row r="3" spans="1:34">
      <c r="A3" t="s">
        <v>108</v>
      </c>
      <c r="B3" t="s">
        <v>109</v>
      </c>
      <c r="C3" t="s">
        <v>1571</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43054.606400462966</v>
      </c>
      <c r="C4" t="s">
        <v>1657</v>
      </c>
      <c r="I4">
        <v>20873.777999999998</v>
      </c>
    </row>
    <row r="5" spans="1:34">
      <c r="A5">
        <v>2013</v>
      </c>
      <c r="B5" s="14">
        <v>43054.606400462966</v>
      </c>
      <c r="C5" t="s">
        <v>1572</v>
      </c>
      <c r="D5">
        <v>0</v>
      </c>
      <c r="E5">
        <v>4600</v>
      </c>
      <c r="F5">
        <v>0</v>
      </c>
      <c r="G5">
        <v>0</v>
      </c>
      <c r="H5">
        <v>5731.9470000000001</v>
      </c>
      <c r="J5">
        <v>0</v>
      </c>
      <c r="K5">
        <v>0</v>
      </c>
      <c r="L5">
        <v>2838.7550000000001</v>
      </c>
      <c r="M5">
        <v>0</v>
      </c>
      <c r="N5">
        <v>3816.3009999999999</v>
      </c>
      <c r="O5">
        <v>0</v>
      </c>
      <c r="P5">
        <v>0</v>
      </c>
      <c r="Q5">
        <v>667.45399999999995</v>
      </c>
      <c r="R5">
        <v>0</v>
      </c>
      <c r="S5">
        <v>0.25900000000000001</v>
      </c>
      <c r="T5">
        <v>12.069000000000001</v>
      </c>
      <c r="U5">
        <v>0</v>
      </c>
      <c r="V5">
        <v>0</v>
      </c>
      <c r="W5">
        <v>0</v>
      </c>
      <c r="X5">
        <v>0</v>
      </c>
      <c r="Y5">
        <v>0</v>
      </c>
      <c r="Z5">
        <v>5554.2359999999999</v>
      </c>
      <c r="AA5">
        <v>0</v>
      </c>
      <c r="AB5">
        <v>3407.6879399999998</v>
      </c>
      <c r="AC5">
        <v>0</v>
      </c>
      <c r="AD5">
        <v>0</v>
      </c>
      <c r="AE5">
        <v>1930.7239999999999</v>
      </c>
      <c r="AF5">
        <v>0</v>
      </c>
      <c r="AG5">
        <v>0</v>
      </c>
      <c r="AH5">
        <v>13376.12917</v>
      </c>
    </row>
    <row r="6" spans="1:34">
      <c r="A6">
        <v>2013</v>
      </c>
      <c r="B6" s="14">
        <v>43054.606400462966</v>
      </c>
      <c r="C6" t="s">
        <v>1573</v>
      </c>
      <c r="D6">
        <v>3657.4360000000001</v>
      </c>
      <c r="E6">
        <v>4014.8690000000001</v>
      </c>
      <c r="F6">
        <v>3.4689999999999999</v>
      </c>
      <c r="G6">
        <v>0</v>
      </c>
      <c r="H6">
        <v>511.61599999999999</v>
      </c>
      <c r="I6">
        <v>708.44299999999998</v>
      </c>
      <c r="J6">
        <v>0</v>
      </c>
      <c r="K6">
        <v>0</v>
      </c>
      <c r="L6">
        <v>999.85947999999996</v>
      </c>
      <c r="M6">
        <v>74.326999999999998</v>
      </c>
      <c r="N6">
        <v>198.40799999999999</v>
      </c>
      <c r="O6">
        <v>0</v>
      </c>
      <c r="P6">
        <v>52.527000000000001</v>
      </c>
      <c r="Q6">
        <v>1226.586</v>
      </c>
      <c r="R6">
        <v>0</v>
      </c>
      <c r="S6">
        <v>92.046999999999997</v>
      </c>
      <c r="T6">
        <v>6392.0309999999999</v>
      </c>
      <c r="U6">
        <v>0</v>
      </c>
      <c r="V6">
        <v>51.685699999999997</v>
      </c>
      <c r="W6">
        <v>0</v>
      </c>
      <c r="X6">
        <v>0</v>
      </c>
      <c r="Y6">
        <v>0</v>
      </c>
      <c r="Z6">
        <v>976.62400000000002</v>
      </c>
      <c r="AA6">
        <v>1249.558</v>
      </c>
      <c r="AB6">
        <v>2409.5690399999999</v>
      </c>
      <c r="AC6">
        <v>0</v>
      </c>
      <c r="AD6">
        <v>39.295999999999999</v>
      </c>
      <c r="AE6">
        <v>75.331999999999994</v>
      </c>
      <c r="AF6">
        <v>68.188999999999993</v>
      </c>
      <c r="AG6">
        <v>219.416</v>
      </c>
      <c r="AH6">
        <v>3334.9342379999998</v>
      </c>
    </row>
    <row r="7" spans="1:34">
      <c r="A7">
        <v>2013</v>
      </c>
      <c r="B7" s="14">
        <v>43054.606400462966</v>
      </c>
      <c r="C7" t="s">
        <v>1671</v>
      </c>
      <c r="I7">
        <v>2329.8130000000001</v>
      </c>
    </row>
    <row r="8" spans="1:34">
      <c r="A8">
        <v>2013</v>
      </c>
      <c r="B8" s="14">
        <v>43054.606400462966</v>
      </c>
      <c r="C8" t="s">
        <v>1574</v>
      </c>
      <c r="D8">
        <v>0</v>
      </c>
      <c r="E8">
        <v>529.274</v>
      </c>
      <c r="F8">
        <v>0</v>
      </c>
      <c r="G8">
        <v>0</v>
      </c>
      <c r="H8">
        <v>800.97699999999998</v>
      </c>
      <c r="J8">
        <v>0</v>
      </c>
      <c r="K8">
        <v>159.96100000000001</v>
      </c>
      <c r="L8">
        <v>36.384</v>
      </c>
      <c r="M8">
        <v>28.19</v>
      </c>
      <c r="N8">
        <v>13.536</v>
      </c>
      <c r="O8">
        <v>0</v>
      </c>
      <c r="P8">
        <v>0</v>
      </c>
      <c r="Q8">
        <v>171.79900000000001</v>
      </c>
      <c r="R8">
        <v>0</v>
      </c>
      <c r="S8">
        <v>0</v>
      </c>
      <c r="T8">
        <v>110.7</v>
      </c>
      <c r="U8">
        <v>0</v>
      </c>
      <c r="V8">
        <v>0</v>
      </c>
      <c r="W8">
        <v>0</v>
      </c>
      <c r="X8">
        <v>0</v>
      </c>
      <c r="Y8">
        <v>0</v>
      </c>
      <c r="Z8">
        <v>5.0000000000000001E-3</v>
      </c>
      <c r="AA8">
        <v>0</v>
      </c>
      <c r="AB8">
        <v>2427.2797999999998</v>
      </c>
      <c r="AC8">
        <v>0</v>
      </c>
      <c r="AD8">
        <v>0</v>
      </c>
      <c r="AE8">
        <v>51.134</v>
      </c>
      <c r="AF8">
        <v>0</v>
      </c>
      <c r="AG8">
        <v>0</v>
      </c>
      <c r="AH8">
        <v>1081.9746710000002</v>
      </c>
    </row>
    <row r="9" spans="1:34">
      <c r="A9">
        <v>2013</v>
      </c>
      <c r="B9" s="14">
        <v>43054.606400462966</v>
      </c>
      <c r="C9" t="s">
        <v>1713</v>
      </c>
      <c r="I9">
        <v>5780.4359999999997</v>
      </c>
    </row>
    <row r="10" spans="1:34">
      <c r="A10">
        <v>2013</v>
      </c>
      <c r="B10" s="14">
        <v>43054.606400462966</v>
      </c>
      <c r="C10" t="s">
        <v>1575</v>
      </c>
      <c r="D10">
        <v>1566.143</v>
      </c>
      <c r="E10">
        <v>700.57600000000002</v>
      </c>
      <c r="F10">
        <v>151.208</v>
      </c>
      <c r="G10">
        <v>2106.2469999999998</v>
      </c>
      <c r="H10">
        <v>332.63</v>
      </c>
      <c r="J10">
        <v>581.29700000000003</v>
      </c>
      <c r="K10">
        <v>2.004</v>
      </c>
      <c r="L10">
        <v>7491.6641600000003</v>
      </c>
      <c r="M10">
        <v>965.41700000000003</v>
      </c>
      <c r="N10">
        <v>7134.5969999999998</v>
      </c>
      <c r="O10">
        <v>4166.5550000000003</v>
      </c>
      <c r="P10">
        <v>537.64700000000005</v>
      </c>
      <c r="Q10">
        <v>191.14099999999999</v>
      </c>
      <c r="R10">
        <v>513.68399999999997</v>
      </c>
      <c r="S10">
        <v>8.8580000000000005</v>
      </c>
      <c r="T10">
        <v>5262.2110000000002</v>
      </c>
      <c r="U10">
        <v>0.60199999999999998</v>
      </c>
      <c r="V10">
        <v>482.31569999999999</v>
      </c>
      <c r="W10">
        <v>3.1509999999999998</v>
      </c>
      <c r="X10">
        <v>27.279253000000001</v>
      </c>
      <c r="Y10">
        <v>1516.2909999999999</v>
      </c>
      <c r="Z10">
        <v>1064.4090000000001</v>
      </c>
      <c r="AA10">
        <v>269.04399999999998</v>
      </c>
      <c r="AB10">
        <v>2871.2933399999997</v>
      </c>
      <c r="AC10">
        <v>0</v>
      </c>
      <c r="AD10">
        <v>249.23599999999999</v>
      </c>
      <c r="AE10">
        <v>1728.15</v>
      </c>
      <c r="AF10">
        <v>25.268000000000001</v>
      </c>
      <c r="AG10">
        <v>29.425999999999998</v>
      </c>
      <c r="AH10">
        <v>3144.860639</v>
      </c>
    </row>
    <row r="11" spans="1:34">
      <c r="A11">
        <v>2013</v>
      </c>
      <c r="B11" s="14">
        <v>43054.606400462966</v>
      </c>
      <c r="C11" t="s">
        <v>3058</v>
      </c>
      <c r="I11">
        <v>118786.201</v>
      </c>
    </row>
    <row r="12" spans="1:34">
      <c r="A12">
        <v>2013</v>
      </c>
      <c r="B12" s="14">
        <v>43054.606400462966</v>
      </c>
      <c r="C12" t="s">
        <v>1576</v>
      </c>
      <c r="D12">
        <v>9197.8250000000007</v>
      </c>
      <c r="E12">
        <v>6979.14</v>
      </c>
      <c r="F12">
        <v>3461.58</v>
      </c>
      <c r="G12">
        <v>0</v>
      </c>
      <c r="H12">
        <v>7197.058</v>
      </c>
      <c r="J12">
        <v>12575.066999999999</v>
      </c>
      <c r="K12">
        <v>140.416</v>
      </c>
      <c r="L12">
        <v>23384.52966</v>
      </c>
      <c r="M12">
        <v>10007.464</v>
      </c>
      <c r="N12">
        <v>24736.629000000001</v>
      </c>
      <c r="O12">
        <v>205.761</v>
      </c>
      <c r="P12">
        <v>2482.9160000000002</v>
      </c>
      <c r="Q12">
        <v>2.7879999999999998</v>
      </c>
      <c r="R12">
        <v>4098.866</v>
      </c>
      <c r="S12">
        <v>295.38900000000001</v>
      </c>
      <c r="T12">
        <v>1195.799</v>
      </c>
      <c r="U12">
        <v>0</v>
      </c>
      <c r="V12">
        <v>0</v>
      </c>
      <c r="W12">
        <v>255.53299999999999</v>
      </c>
      <c r="X12">
        <v>163.21330900000001</v>
      </c>
      <c r="Y12">
        <v>0</v>
      </c>
      <c r="Z12">
        <v>21001.87</v>
      </c>
      <c r="AA12">
        <v>1750.12</v>
      </c>
      <c r="AB12">
        <v>101089.60943000001</v>
      </c>
      <c r="AC12">
        <v>9941.9680000000008</v>
      </c>
      <c r="AD12">
        <v>1156.865</v>
      </c>
      <c r="AE12">
        <v>2067.7449999999999</v>
      </c>
      <c r="AF12">
        <v>20.581</v>
      </c>
      <c r="AG12">
        <v>9644.4089999999997</v>
      </c>
      <c r="AH12">
        <v>115144.265</v>
      </c>
    </row>
    <row r="13" spans="1:34">
      <c r="A13">
        <v>2013</v>
      </c>
      <c r="B13" s="14">
        <v>43054.606400462966</v>
      </c>
      <c r="C13" t="s">
        <v>5750</v>
      </c>
      <c r="I13">
        <v>170142.95300000001</v>
      </c>
    </row>
    <row r="14" spans="1:34">
      <c r="A14">
        <v>2013</v>
      </c>
      <c r="B14" s="14">
        <v>43054.606400462966</v>
      </c>
      <c r="C14" t="s">
        <v>1577</v>
      </c>
      <c r="D14">
        <v>165.32599999999999</v>
      </c>
      <c r="E14">
        <v>771.61599999999999</v>
      </c>
      <c r="F14">
        <v>20180.701000000001</v>
      </c>
      <c r="G14">
        <v>0</v>
      </c>
      <c r="H14">
        <v>42757.944000000003</v>
      </c>
      <c r="J14">
        <v>56.265999999999998</v>
      </c>
      <c r="K14">
        <v>0</v>
      </c>
      <c r="L14">
        <v>13036.798699999999</v>
      </c>
      <c r="M14">
        <v>0.79200000000000004</v>
      </c>
      <c r="N14">
        <v>326.16199999999998</v>
      </c>
      <c r="O14">
        <v>36113.482000000004</v>
      </c>
      <c r="P14">
        <v>75.058999999999997</v>
      </c>
      <c r="Q14">
        <v>7369.3770000000004</v>
      </c>
      <c r="R14">
        <v>0</v>
      </c>
      <c r="S14">
        <v>0</v>
      </c>
      <c r="T14">
        <v>11926.053</v>
      </c>
      <c r="U14">
        <v>0</v>
      </c>
      <c r="V14">
        <v>0</v>
      </c>
      <c r="W14">
        <v>9.2100000000000009</v>
      </c>
      <c r="X14">
        <v>0</v>
      </c>
      <c r="Y14">
        <v>0</v>
      </c>
      <c r="Z14">
        <v>124.57899999999999</v>
      </c>
      <c r="AA14">
        <v>0</v>
      </c>
      <c r="AB14">
        <v>59737.50836</v>
      </c>
      <c r="AC14">
        <v>0</v>
      </c>
      <c r="AD14">
        <v>17997.88</v>
      </c>
      <c r="AE14">
        <v>0</v>
      </c>
      <c r="AF14">
        <v>5518.1880000000001</v>
      </c>
      <c r="AG14">
        <v>2563.7959999999998</v>
      </c>
      <c r="AH14">
        <v>0</v>
      </c>
    </row>
    <row r="15" spans="1:34">
      <c r="A15">
        <v>2013</v>
      </c>
      <c r="B15" s="14">
        <v>43054.606400462966</v>
      </c>
      <c r="C15" t="s">
        <v>2634</v>
      </c>
      <c r="I15">
        <v>46.726999999999997</v>
      </c>
    </row>
    <row r="16" spans="1:34">
      <c r="A16">
        <v>2013</v>
      </c>
      <c r="B16" s="14">
        <v>43054.606400462966</v>
      </c>
      <c r="C16" t="s">
        <v>1578</v>
      </c>
      <c r="D16">
        <v>0.10100000000000001</v>
      </c>
      <c r="E16">
        <v>2.8940000000000001</v>
      </c>
      <c r="F16">
        <v>9.98</v>
      </c>
      <c r="G16">
        <v>2.3719999999999999</v>
      </c>
      <c r="H16">
        <v>0.15</v>
      </c>
      <c r="J16">
        <v>1.96</v>
      </c>
      <c r="K16">
        <v>0</v>
      </c>
      <c r="L16">
        <v>9.1953099999999992</v>
      </c>
      <c r="M16">
        <v>345.214</v>
      </c>
      <c r="N16">
        <v>65.013000000000005</v>
      </c>
      <c r="O16">
        <v>12.769</v>
      </c>
      <c r="P16">
        <v>7.19</v>
      </c>
      <c r="Q16">
        <v>0.33800000000000002</v>
      </c>
      <c r="R16">
        <v>7.4189999999999996</v>
      </c>
      <c r="S16">
        <v>2.512</v>
      </c>
      <c r="T16">
        <v>437.63900000000001</v>
      </c>
      <c r="U16">
        <v>0</v>
      </c>
      <c r="V16">
        <v>0.107</v>
      </c>
      <c r="W16">
        <v>0</v>
      </c>
      <c r="X16">
        <v>7.0000000000000001E-3</v>
      </c>
      <c r="Y16">
        <v>0</v>
      </c>
      <c r="Z16">
        <v>5.9370000000000003</v>
      </c>
      <c r="AA16">
        <v>284.61700000000002</v>
      </c>
      <c r="AB16">
        <v>5.5387399999999998</v>
      </c>
      <c r="AC16">
        <v>3.9820000000000002</v>
      </c>
      <c r="AD16">
        <v>0.64300000000000002</v>
      </c>
      <c r="AE16">
        <v>236.89099999999999</v>
      </c>
      <c r="AF16">
        <v>0.65800000000000003</v>
      </c>
      <c r="AG16">
        <v>0</v>
      </c>
      <c r="AH16">
        <v>155.23678820000001</v>
      </c>
    </row>
    <row r="17" spans="1:34">
      <c r="A17">
        <v>2013</v>
      </c>
      <c r="B17" s="14">
        <v>43054.606400462966</v>
      </c>
      <c r="C17" t="s">
        <v>1753</v>
      </c>
      <c r="I17">
        <v>61341.978999999999</v>
      </c>
    </row>
    <row r="18" spans="1:34">
      <c r="A18">
        <v>2013</v>
      </c>
      <c r="B18" s="14">
        <v>43054.606400462966</v>
      </c>
      <c r="C18" t="s">
        <v>1579</v>
      </c>
      <c r="D18">
        <v>8771.1029999999992</v>
      </c>
      <c r="E18">
        <v>15649.058999999999</v>
      </c>
      <c r="F18">
        <v>4321.3019999999997</v>
      </c>
      <c r="G18">
        <v>0</v>
      </c>
      <c r="H18">
        <v>3879.8150000000001</v>
      </c>
      <c r="J18">
        <v>4353.7439999999997</v>
      </c>
      <c r="K18">
        <v>580.93399999999997</v>
      </c>
      <c r="L18">
        <v>36305.48085</v>
      </c>
      <c r="M18">
        <v>5907.9920000000002</v>
      </c>
      <c r="N18">
        <v>26256.639999999999</v>
      </c>
      <c r="O18">
        <v>5804.5529999999999</v>
      </c>
      <c r="P18">
        <v>2332.288</v>
      </c>
      <c r="Q18">
        <v>6411.9080000000004</v>
      </c>
      <c r="R18">
        <v>6340.491</v>
      </c>
      <c r="S18">
        <v>1E-3</v>
      </c>
      <c r="T18">
        <v>61816.857000000004</v>
      </c>
      <c r="U18">
        <v>0.34100000000000003</v>
      </c>
      <c r="V18">
        <v>4050.4349999999999</v>
      </c>
      <c r="W18">
        <v>1091.748</v>
      </c>
      <c r="X18">
        <v>1774.6893500000001</v>
      </c>
      <c r="Y18">
        <v>0</v>
      </c>
      <c r="Z18">
        <v>36749.419000000002</v>
      </c>
      <c r="AA18">
        <v>730.89400000000001</v>
      </c>
      <c r="AB18">
        <v>12120.25318</v>
      </c>
      <c r="AC18">
        <v>5120.576</v>
      </c>
      <c r="AD18">
        <v>10166.999189999999</v>
      </c>
      <c r="AE18">
        <v>414.46</v>
      </c>
      <c r="AF18">
        <v>820.36300000000006</v>
      </c>
      <c r="AG18">
        <v>4258.3490000000002</v>
      </c>
      <c r="AH18">
        <v>64572.591909999996</v>
      </c>
    </row>
    <row r="19" spans="1:34">
      <c r="A19">
        <v>2013</v>
      </c>
      <c r="B19" s="14">
        <v>43054.606400462966</v>
      </c>
      <c r="C19" t="s">
        <v>5751</v>
      </c>
      <c r="I19">
        <v>29480.238000000001</v>
      </c>
    </row>
    <row r="20" spans="1:34">
      <c r="A20">
        <v>2013</v>
      </c>
      <c r="B20" s="14">
        <v>43054.606400462966</v>
      </c>
      <c r="C20" t="s">
        <v>1580</v>
      </c>
      <c r="D20">
        <v>26.190999999999999</v>
      </c>
      <c r="E20">
        <v>127.333</v>
      </c>
      <c r="F20">
        <v>11.765000000000001</v>
      </c>
      <c r="G20">
        <v>743.904</v>
      </c>
      <c r="H20">
        <v>1102.646</v>
      </c>
      <c r="J20">
        <v>1459.9390000000001</v>
      </c>
      <c r="K20">
        <v>14822.200999999999</v>
      </c>
      <c r="L20">
        <v>6478.51181</v>
      </c>
      <c r="M20">
        <v>73.745000000000005</v>
      </c>
      <c r="N20">
        <v>7302.9350000000004</v>
      </c>
      <c r="O20">
        <v>1418.127</v>
      </c>
      <c r="P20">
        <v>40.323</v>
      </c>
      <c r="Q20">
        <v>1114.8409999999999</v>
      </c>
      <c r="R20">
        <v>215.02807999999999</v>
      </c>
      <c r="S20">
        <v>1379.8230000000001</v>
      </c>
      <c r="T20">
        <v>46246.372000000003</v>
      </c>
      <c r="U20">
        <v>0</v>
      </c>
      <c r="V20">
        <v>512.08859999999993</v>
      </c>
      <c r="W20">
        <v>21.114000000000001</v>
      </c>
      <c r="X20">
        <v>92.505200000000002</v>
      </c>
      <c r="Y20">
        <v>181.01300000000001</v>
      </c>
      <c r="Z20">
        <v>0</v>
      </c>
      <c r="AA20">
        <v>3664.6419999999998</v>
      </c>
      <c r="AB20">
        <v>981.37118000000009</v>
      </c>
      <c r="AC20">
        <v>268.839</v>
      </c>
      <c r="AD20">
        <v>322.59399999999999</v>
      </c>
      <c r="AE20">
        <v>7044.0810000000001</v>
      </c>
      <c r="AF20">
        <v>6.8000000000000005E-2</v>
      </c>
      <c r="AG20">
        <v>784.07399999999996</v>
      </c>
      <c r="AH20">
        <v>104.2416937</v>
      </c>
    </row>
    <row r="21" spans="1:34">
      <c r="A21">
        <v>2013</v>
      </c>
      <c r="B21" s="14">
        <v>43054.606400462966</v>
      </c>
      <c r="C21" t="s">
        <v>1581</v>
      </c>
      <c r="D21">
        <v>0</v>
      </c>
      <c r="E21">
        <v>0</v>
      </c>
      <c r="F21">
        <v>0</v>
      </c>
      <c r="G21">
        <v>0</v>
      </c>
      <c r="H21">
        <v>0</v>
      </c>
      <c r="I21">
        <v>8.5999999999999993E-2</v>
      </c>
      <c r="J21">
        <v>0</v>
      </c>
      <c r="K21">
        <v>117.239</v>
      </c>
      <c r="L21">
        <v>10.247</v>
      </c>
      <c r="M21">
        <v>5449.04</v>
      </c>
      <c r="N21">
        <v>0</v>
      </c>
      <c r="O21">
        <v>0</v>
      </c>
      <c r="P21">
        <v>0</v>
      </c>
      <c r="Q21">
        <v>0</v>
      </c>
      <c r="R21">
        <v>2582.0010000000002</v>
      </c>
      <c r="S21">
        <v>0</v>
      </c>
      <c r="T21">
        <v>0</v>
      </c>
      <c r="U21">
        <v>0</v>
      </c>
      <c r="V21">
        <v>5.5781999999999998</v>
      </c>
      <c r="W21">
        <v>0</v>
      </c>
      <c r="X21">
        <v>4.3170000000000002</v>
      </c>
      <c r="Y21">
        <v>0</v>
      </c>
      <c r="Z21">
        <v>81.001000000000005</v>
      </c>
      <c r="AA21">
        <v>0</v>
      </c>
      <c r="AB21">
        <v>0</v>
      </c>
      <c r="AC21">
        <v>0</v>
      </c>
      <c r="AD21">
        <v>0</v>
      </c>
      <c r="AE21">
        <v>799.94</v>
      </c>
      <c r="AF21">
        <v>0</v>
      </c>
      <c r="AG21">
        <v>55.581000000000003</v>
      </c>
      <c r="AH21">
        <v>0</v>
      </c>
    </row>
    <row r="22" spans="1:34">
      <c r="A22">
        <v>2013</v>
      </c>
      <c r="B22" s="14">
        <v>43054.606400462966</v>
      </c>
      <c r="C22" t="s">
        <v>1770</v>
      </c>
      <c r="I22">
        <v>372.77100000000002</v>
      </c>
    </row>
    <row r="23" spans="1:34">
      <c r="A23">
        <v>2013</v>
      </c>
      <c r="B23" s="14">
        <v>43054.606400462966</v>
      </c>
      <c r="C23" t="s">
        <v>1582</v>
      </c>
      <c r="D23">
        <v>151.345</v>
      </c>
      <c r="E23">
        <v>426.20600000000002</v>
      </c>
      <c r="F23">
        <v>1253.029</v>
      </c>
      <c r="G23">
        <v>406.01100000000002</v>
      </c>
      <c r="H23">
        <v>215.62700000000001</v>
      </c>
      <c r="J23">
        <v>564.06200000000001</v>
      </c>
      <c r="K23">
        <v>15.917999999999999</v>
      </c>
      <c r="L23">
        <v>4235.4558699999998</v>
      </c>
      <c r="M23">
        <v>283.87599999999998</v>
      </c>
      <c r="N23">
        <v>2967.9780000000001</v>
      </c>
      <c r="O23">
        <v>1673.338</v>
      </c>
      <c r="P23">
        <v>387.327</v>
      </c>
      <c r="Q23">
        <v>219.91399999999999</v>
      </c>
      <c r="R23">
        <v>347.22699999999998</v>
      </c>
      <c r="S23">
        <v>0</v>
      </c>
      <c r="T23">
        <v>5898.7340000000004</v>
      </c>
      <c r="U23">
        <v>0</v>
      </c>
      <c r="V23">
        <v>0.23899999999999999</v>
      </c>
      <c r="W23">
        <v>2.8090000000000002</v>
      </c>
      <c r="X23">
        <v>0</v>
      </c>
      <c r="Y23">
        <v>0</v>
      </c>
      <c r="Z23">
        <v>0</v>
      </c>
      <c r="AA23">
        <v>988.58799999999997</v>
      </c>
      <c r="AB23">
        <v>0</v>
      </c>
      <c r="AC23">
        <v>1363.5630000000001</v>
      </c>
      <c r="AD23">
        <v>1021.4450000000001</v>
      </c>
      <c r="AE23">
        <v>130.43</v>
      </c>
      <c r="AF23">
        <v>142.88800000000001</v>
      </c>
      <c r="AG23">
        <v>326.36799999999999</v>
      </c>
      <c r="AH23">
        <v>226.5512157</v>
      </c>
    </row>
    <row r="24" spans="1:34">
      <c r="A24">
        <v>2013</v>
      </c>
      <c r="B24" s="14">
        <v>43054.606400462966</v>
      </c>
      <c r="C24" t="s">
        <v>5752</v>
      </c>
      <c r="I24">
        <v>12839.145</v>
      </c>
    </row>
    <row r="25" spans="1:34">
      <c r="A25">
        <v>2013</v>
      </c>
      <c r="B25" s="14">
        <v>43054.606400462966</v>
      </c>
      <c r="C25" t="s">
        <v>1583</v>
      </c>
      <c r="D25">
        <v>1258.325</v>
      </c>
      <c r="E25">
        <v>5729.5060000000003</v>
      </c>
      <c r="F25">
        <v>733.23599999999999</v>
      </c>
      <c r="G25">
        <v>0</v>
      </c>
      <c r="H25">
        <v>1365.1690000000001</v>
      </c>
      <c r="J25">
        <v>814.99099999999999</v>
      </c>
      <c r="K25">
        <v>83.858000000000004</v>
      </c>
      <c r="L25">
        <v>5721.1418400000002</v>
      </c>
      <c r="M25">
        <v>1591.9780000000001</v>
      </c>
      <c r="N25">
        <v>6872.4340000000002</v>
      </c>
      <c r="O25">
        <v>2669.49</v>
      </c>
      <c r="P25">
        <v>376.22</v>
      </c>
      <c r="Q25">
        <v>770.322</v>
      </c>
      <c r="R25">
        <v>275.16399999999999</v>
      </c>
      <c r="S25">
        <v>0.99199999999999999</v>
      </c>
      <c r="T25">
        <v>11848.814</v>
      </c>
      <c r="U25">
        <v>0</v>
      </c>
      <c r="V25">
        <v>1518.4341000000002</v>
      </c>
      <c r="W25">
        <v>0</v>
      </c>
      <c r="X25">
        <v>0</v>
      </c>
      <c r="Y25">
        <v>0</v>
      </c>
      <c r="Z25">
        <v>14187.147000000001</v>
      </c>
      <c r="AA25">
        <v>12550.519</v>
      </c>
      <c r="AB25">
        <v>3979.87556</v>
      </c>
      <c r="AC25">
        <v>410.56900000000002</v>
      </c>
      <c r="AD25">
        <v>1331.8040000000001</v>
      </c>
      <c r="AE25">
        <v>1321.6890000000001</v>
      </c>
      <c r="AF25">
        <v>0.09</v>
      </c>
      <c r="AG25">
        <v>1072.2729999999999</v>
      </c>
      <c r="AH25">
        <v>2223.9960820000001</v>
      </c>
    </row>
    <row r="26" spans="1:34">
      <c r="A26">
        <v>2014</v>
      </c>
      <c r="B26" s="14">
        <v>43054.606400462966</v>
      </c>
      <c r="C26" t="s">
        <v>1572</v>
      </c>
      <c r="D26">
        <v>0</v>
      </c>
      <c r="E26">
        <v>4600</v>
      </c>
      <c r="F26">
        <v>0</v>
      </c>
      <c r="G26">
        <v>0</v>
      </c>
      <c r="H26">
        <v>5797.6210000000001</v>
      </c>
      <c r="I26">
        <v>21319.754824</v>
      </c>
      <c r="J26">
        <v>0</v>
      </c>
      <c r="K26">
        <v>0</v>
      </c>
      <c r="L26">
        <v>2947.8049999999998</v>
      </c>
      <c r="M26">
        <v>0</v>
      </c>
      <c r="N26">
        <v>4326.6390000000001</v>
      </c>
      <c r="O26">
        <v>0</v>
      </c>
      <c r="P26">
        <v>0</v>
      </c>
      <c r="Q26">
        <v>862.35900000000004</v>
      </c>
      <c r="R26">
        <v>0</v>
      </c>
      <c r="S26">
        <v>0</v>
      </c>
      <c r="T26">
        <v>0.38650999999999996</v>
      </c>
      <c r="U26">
        <v>0</v>
      </c>
      <c r="V26">
        <v>0</v>
      </c>
      <c r="W26">
        <v>0</v>
      </c>
      <c r="X26">
        <v>0</v>
      </c>
      <c r="Y26">
        <v>0</v>
      </c>
      <c r="Z26">
        <v>5927.0950000000003</v>
      </c>
      <c r="AA26">
        <v>0</v>
      </c>
      <c r="AB26">
        <v>4068.7438900000002</v>
      </c>
      <c r="AC26">
        <v>0</v>
      </c>
      <c r="AD26">
        <v>74.218000000000004</v>
      </c>
      <c r="AE26">
        <v>2048.203</v>
      </c>
      <c r="AF26">
        <v>0</v>
      </c>
      <c r="AG26">
        <v>3309.134</v>
      </c>
      <c r="AH26">
        <v>13464.191999999999</v>
      </c>
    </row>
    <row r="27" spans="1:34">
      <c r="A27">
        <v>2014</v>
      </c>
      <c r="B27" s="14">
        <v>43054.606400462966</v>
      </c>
      <c r="C27" t="s">
        <v>1573</v>
      </c>
      <c r="D27">
        <v>439.74599999999998</v>
      </c>
      <c r="E27">
        <v>4112.848</v>
      </c>
      <c r="F27">
        <v>18.5349</v>
      </c>
      <c r="G27">
        <v>0</v>
      </c>
      <c r="H27">
        <v>483.88200000000001</v>
      </c>
      <c r="I27">
        <v>799.85900271116498</v>
      </c>
      <c r="J27">
        <v>62.472000000000001</v>
      </c>
      <c r="K27">
        <v>0</v>
      </c>
      <c r="L27">
        <v>204.70420999999999</v>
      </c>
      <c r="M27">
        <v>64.591999999999999</v>
      </c>
      <c r="N27">
        <v>175.28200000000001</v>
      </c>
      <c r="O27">
        <v>0</v>
      </c>
      <c r="P27">
        <v>112.47799999999999</v>
      </c>
      <c r="Q27">
        <v>1539.807</v>
      </c>
      <c r="R27">
        <v>0</v>
      </c>
      <c r="S27">
        <v>79.48</v>
      </c>
      <c r="T27">
        <v>5412.8655599999993</v>
      </c>
      <c r="U27">
        <v>0</v>
      </c>
      <c r="V27">
        <v>39.948</v>
      </c>
      <c r="W27">
        <v>0</v>
      </c>
      <c r="X27">
        <v>0</v>
      </c>
      <c r="Y27">
        <v>0</v>
      </c>
      <c r="Z27">
        <v>97.497</v>
      </c>
      <c r="AA27">
        <v>1242.3620000000001</v>
      </c>
      <c r="AB27">
        <v>2599.0361699999999</v>
      </c>
      <c r="AC27">
        <v>0</v>
      </c>
      <c r="AD27">
        <v>23.318759999999997</v>
      </c>
      <c r="AE27">
        <v>71.736000000000004</v>
      </c>
      <c r="AF27">
        <v>67.47</v>
      </c>
      <c r="AG27">
        <v>57.039000000000001</v>
      </c>
      <c r="AH27">
        <v>1578.998</v>
      </c>
    </row>
    <row r="28" spans="1:34">
      <c r="A28">
        <v>2014</v>
      </c>
      <c r="B28" s="14">
        <v>43054.606400462966</v>
      </c>
      <c r="C28" t="s">
        <v>1574</v>
      </c>
      <c r="D28">
        <v>0</v>
      </c>
      <c r="E28">
        <v>457.709</v>
      </c>
      <c r="F28">
        <v>0</v>
      </c>
      <c r="G28">
        <v>0</v>
      </c>
      <c r="H28">
        <v>802.84199999999998</v>
      </c>
      <c r="I28">
        <v>2433.0185294622097</v>
      </c>
      <c r="J28">
        <v>0</v>
      </c>
      <c r="K28">
        <v>0</v>
      </c>
      <c r="L28">
        <v>29.32</v>
      </c>
      <c r="M28">
        <v>31.082000000000001</v>
      </c>
      <c r="N28">
        <v>22.311</v>
      </c>
      <c r="O28">
        <v>0</v>
      </c>
      <c r="P28">
        <v>0</v>
      </c>
      <c r="Q28">
        <v>184.643</v>
      </c>
      <c r="R28">
        <v>0</v>
      </c>
      <c r="S28">
        <v>0</v>
      </c>
      <c r="T28">
        <v>114.53</v>
      </c>
      <c r="U28">
        <v>0</v>
      </c>
      <c r="V28">
        <v>0</v>
      </c>
      <c r="W28">
        <v>0</v>
      </c>
      <c r="X28">
        <v>0</v>
      </c>
      <c r="Y28">
        <v>0</v>
      </c>
      <c r="Z28">
        <v>0</v>
      </c>
      <c r="AA28">
        <v>0</v>
      </c>
      <c r="AB28">
        <v>2432.3284800000001</v>
      </c>
      <c r="AC28">
        <v>0</v>
      </c>
      <c r="AD28">
        <v>0</v>
      </c>
      <c r="AE28">
        <v>20.983000000000001</v>
      </c>
      <c r="AF28">
        <v>0</v>
      </c>
      <c r="AG28">
        <v>433.06599999999997</v>
      </c>
      <c r="AH28">
        <v>1084.0156000000002</v>
      </c>
    </row>
    <row r="29" spans="1:34">
      <c r="A29">
        <v>2014</v>
      </c>
      <c r="B29" s="14">
        <v>43054.606400462966</v>
      </c>
      <c r="C29" t="s">
        <v>1575</v>
      </c>
      <c r="D29">
        <v>1001.31</v>
      </c>
      <c r="E29">
        <v>408.423</v>
      </c>
      <c r="F29">
        <v>133.1771</v>
      </c>
      <c r="G29">
        <v>2567.1190000000001</v>
      </c>
      <c r="H29">
        <v>277.45</v>
      </c>
      <c r="I29">
        <v>3712.8857020317696</v>
      </c>
      <c r="J29">
        <v>458.79</v>
      </c>
      <c r="K29">
        <v>2.1509999999999998</v>
      </c>
      <c r="L29">
        <v>9280.3323900000014</v>
      </c>
      <c r="M29">
        <v>1018.153</v>
      </c>
      <c r="N29">
        <v>5909.2240000000002</v>
      </c>
      <c r="O29">
        <v>4005.0160000000001</v>
      </c>
      <c r="P29">
        <v>448.76400000000001</v>
      </c>
      <c r="Q29">
        <v>71.680999999999997</v>
      </c>
      <c r="R29">
        <v>386.33499999999998</v>
      </c>
      <c r="S29">
        <v>6.6669999999999998</v>
      </c>
      <c r="T29">
        <v>4076.8198700000003</v>
      </c>
      <c r="U29">
        <v>0.13500000000000001</v>
      </c>
      <c r="V29">
        <v>343.25963000000002</v>
      </c>
      <c r="W29">
        <v>5.5789999999999997</v>
      </c>
      <c r="X29">
        <v>3.1094801889999999E-2</v>
      </c>
      <c r="Y29">
        <v>1483.0160000000001</v>
      </c>
      <c r="Z29">
        <v>233.38300000000001</v>
      </c>
      <c r="AA29">
        <v>255.44399999999999</v>
      </c>
      <c r="AB29">
        <v>2560.0529500000002</v>
      </c>
      <c r="AC29">
        <v>0</v>
      </c>
      <c r="AD29">
        <v>159.36799999999999</v>
      </c>
      <c r="AE29">
        <v>1291.6659999999999</v>
      </c>
      <c r="AF29">
        <v>82.668999999999997</v>
      </c>
      <c r="AG29">
        <v>513.46799999999996</v>
      </c>
      <c r="AH29">
        <v>874.56893000000002</v>
      </c>
    </row>
    <row r="30" spans="1:34">
      <c r="A30">
        <v>2014</v>
      </c>
      <c r="B30" s="14">
        <v>43054.606400462966</v>
      </c>
      <c r="C30" t="s">
        <v>1576</v>
      </c>
      <c r="D30">
        <v>2874.645</v>
      </c>
      <c r="E30">
        <v>6253.8159999999998</v>
      </c>
      <c r="F30">
        <v>3794.9445000000001</v>
      </c>
      <c r="G30">
        <v>0</v>
      </c>
      <c r="H30">
        <v>6768.1360000000004</v>
      </c>
      <c r="I30">
        <v>112297.022912639</v>
      </c>
      <c r="J30">
        <v>9972.9439999999995</v>
      </c>
      <c r="K30">
        <v>162.108</v>
      </c>
      <c r="L30">
        <v>25636.139600000002</v>
      </c>
      <c r="M30">
        <v>8085.1909999999998</v>
      </c>
      <c r="N30">
        <v>14518.722</v>
      </c>
      <c r="O30">
        <v>225.71700000000001</v>
      </c>
      <c r="P30">
        <v>2405.4699999999998</v>
      </c>
      <c r="Q30">
        <v>1.982</v>
      </c>
      <c r="R30">
        <v>4025.8510000000001</v>
      </c>
      <c r="S30">
        <v>272.55599999999998</v>
      </c>
      <c r="T30">
        <v>764.01483999999994</v>
      </c>
      <c r="U30">
        <v>0</v>
      </c>
      <c r="V30">
        <v>0</v>
      </c>
      <c r="W30">
        <v>250.95699999999999</v>
      </c>
      <c r="X30">
        <v>129.9440913</v>
      </c>
      <c r="Y30">
        <v>0</v>
      </c>
      <c r="Z30">
        <v>24159.62</v>
      </c>
      <c r="AA30">
        <v>1879.886</v>
      </c>
      <c r="AB30">
        <v>93428.080579999994</v>
      </c>
      <c r="AC30">
        <v>10049.056</v>
      </c>
      <c r="AD30">
        <v>2503.3623299999999</v>
      </c>
      <c r="AE30">
        <v>1698.8119999999999</v>
      </c>
      <c r="AF30">
        <v>24.231000000000002</v>
      </c>
      <c r="AG30">
        <v>2538.1260000000002</v>
      </c>
      <c r="AH30">
        <v>88390.198000000004</v>
      </c>
    </row>
    <row r="31" spans="1:34">
      <c r="A31">
        <v>2014</v>
      </c>
      <c r="B31" s="14">
        <v>43054.606400462966</v>
      </c>
      <c r="C31" t="s">
        <v>1577</v>
      </c>
      <c r="D31">
        <v>191.93100000000001</v>
      </c>
      <c r="E31">
        <v>818.55899999999997</v>
      </c>
      <c r="F31">
        <v>21539.071</v>
      </c>
      <c r="G31">
        <v>9.1479999999999997</v>
      </c>
      <c r="H31">
        <v>42023.99</v>
      </c>
      <c r="I31">
        <v>173785.87332772801</v>
      </c>
      <c r="J31">
        <v>0</v>
      </c>
      <c r="K31">
        <v>0</v>
      </c>
      <c r="L31">
        <v>14368.83438</v>
      </c>
      <c r="M31">
        <v>0.77900000000000003</v>
      </c>
      <c r="N31">
        <v>343.96</v>
      </c>
      <c r="O31">
        <v>33954.822999999997</v>
      </c>
      <c r="P31">
        <v>72.456999999999994</v>
      </c>
      <c r="Q31">
        <v>7015.5079999999998</v>
      </c>
      <c r="R31">
        <v>0</v>
      </c>
      <c r="S31">
        <v>0</v>
      </c>
      <c r="T31">
        <v>47723.379850000005</v>
      </c>
      <c r="U31">
        <v>0</v>
      </c>
      <c r="V31">
        <v>0</v>
      </c>
      <c r="W31">
        <v>12.180999999999999</v>
      </c>
      <c r="X31">
        <v>0</v>
      </c>
      <c r="Y31">
        <v>0</v>
      </c>
      <c r="Z31">
        <v>52.055999999999997</v>
      </c>
      <c r="AA31">
        <v>0</v>
      </c>
      <c r="AB31">
        <v>56968.055609999996</v>
      </c>
      <c r="AC31">
        <v>0</v>
      </c>
      <c r="AD31">
        <v>16948.920440000002</v>
      </c>
      <c r="AE31">
        <v>0</v>
      </c>
      <c r="AF31">
        <v>4270.915</v>
      </c>
      <c r="AG31">
        <v>2584.2710000000002</v>
      </c>
      <c r="AH31">
        <v>0</v>
      </c>
    </row>
    <row r="32" spans="1:34">
      <c r="A32">
        <v>2014</v>
      </c>
      <c r="B32" s="14">
        <v>43054.606400462966</v>
      </c>
      <c r="C32" t="s">
        <v>1578</v>
      </c>
      <c r="D32">
        <v>0.57899999999999996</v>
      </c>
      <c r="E32">
        <v>2.8690000000000002</v>
      </c>
      <c r="F32">
        <v>0</v>
      </c>
      <c r="G32">
        <v>1.1439999999999999</v>
      </c>
      <c r="H32">
        <v>0.112</v>
      </c>
      <c r="I32">
        <v>19.598907413799999</v>
      </c>
      <c r="J32">
        <v>3.8359999999999999</v>
      </c>
      <c r="K32">
        <v>0</v>
      </c>
      <c r="L32">
        <v>24.138919999999999</v>
      </c>
      <c r="M32">
        <v>376.91199999999998</v>
      </c>
      <c r="N32">
        <v>146.28299999999999</v>
      </c>
      <c r="O32">
        <v>11.114000000000001</v>
      </c>
      <c r="P32">
        <v>8.9320000000000004</v>
      </c>
      <c r="Q32">
        <v>0.443</v>
      </c>
      <c r="R32">
        <v>4.7679999999999998</v>
      </c>
      <c r="S32">
        <v>1.321</v>
      </c>
      <c r="T32">
        <v>228.64461</v>
      </c>
      <c r="U32">
        <v>0</v>
      </c>
      <c r="V32">
        <v>0</v>
      </c>
      <c r="W32">
        <v>0</v>
      </c>
      <c r="X32">
        <v>0</v>
      </c>
      <c r="Y32">
        <v>0</v>
      </c>
      <c r="Z32">
        <v>5.1970000000000001</v>
      </c>
      <c r="AA32">
        <v>240.60400000000001</v>
      </c>
      <c r="AB32">
        <v>4.4089900000000002</v>
      </c>
      <c r="AC32">
        <v>3.641</v>
      </c>
      <c r="AD32">
        <v>0.45035000000000003</v>
      </c>
      <c r="AE32">
        <v>194.17099999999999</v>
      </c>
      <c r="AF32">
        <v>0.23100000000000001</v>
      </c>
      <c r="AG32">
        <v>0</v>
      </c>
      <c r="AH32">
        <v>336.89703000000003</v>
      </c>
    </row>
    <row r="33" spans="1:34">
      <c r="A33">
        <v>2014</v>
      </c>
      <c r="B33" s="14">
        <v>43054.606400462966</v>
      </c>
      <c r="C33" t="s">
        <v>1579</v>
      </c>
      <c r="D33">
        <v>7180.991</v>
      </c>
      <c r="E33">
        <v>15190.287</v>
      </c>
      <c r="F33">
        <v>3765.692</v>
      </c>
      <c r="G33">
        <v>0</v>
      </c>
      <c r="H33">
        <v>3695.636</v>
      </c>
      <c r="I33">
        <v>58058.1832235564</v>
      </c>
      <c r="J33">
        <v>4099.174</v>
      </c>
      <c r="K33">
        <v>463.56</v>
      </c>
      <c r="L33">
        <v>35211.403439999995</v>
      </c>
      <c r="M33">
        <v>4688.3490000000002</v>
      </c>
      <c r="N33">
        <v>23034.241999999998</v>
      </c>
      <c r="O33">
        <v>4036.5360000000001</v>
      </c>
      <c r="P33">
        <v>1960.4010000000001</v>
      </c>
      <c r="Q33">
        <v>5938.6009999999997</v>
      </c>
      <c r="R33">
        <v>6212.5190000000002</v>
      </c>
      <c r="S33">
        <v>0</v>
      </c>
      <c r="T33">
        <v>56163.598429999998</v>
      </c>
      <c r="U33">
        <v>0.17399999999999999</v>
      </c>
      <c r="V33">
        <v>3875.2828599999998</v>
      </c>
      <c r="W33">
        <v>1151.9490000000001</v>
      </c>
      <c r="X33">
        <v>1505.03693</v>
      </c>
      <c r="Y33">
        <v>0</v>
      </c>
      <c r="Z33">
        <v>28699.665000000001</v>
      </c>
      <c r="AA33">
        <v>733.81899999999996</v>
      </c>
      <c r="AB33">
        <v>12375.426880000001</v>
      </c>
      <c r="AC33">
        <v>4788.7110000000002</v>
      </c>
      <c r="AD33">
        <v>9799.41266</v>
      </c>
      <c r="AE33">
        <v>339.71800000000002</v>
      </c>
      <c r="AF33">
        <v>720.76199999999994</v>
      </c>
      <c r="AG33">
        <v>2393.645</v>
      </c>
      <c r="AH33">
        <v>52367.167000000001</v>
      </c>
    </row>
    <row r="34" spans="1:34">
      <c r="A34">
        <v>2014</v>
      </c>
      <c r="B34" s="14">
        <v>43054.606400462966</v>
      </c>
      <c r="C34" t="s">
        <v>1580</v>
      </c>
      <c r="D34">
        <v>775.05499999999995</v>
      </c>
      <c r="E34">
        <v>139.489</v>
      </c>
      <c r="F34">
        <v>15.642139999999999</v>
      </c>
      <c r="G34">
        <v>387.24</v>
      </c>
      <c r="H34">
        <v>1010.32</v>
      </c>
      <c r="I34">
        <v>28761.188290384198</v>
      </c>
      <c r="J34">
        <v>1441.2149999999999</v>
      </c>
      <c r="K34">
        <v>12279.718999999999</v>
      </c>
      <c r="L34">
        <v>3727.7080499999997</v>
      </c>
      <c r="M34">
        <v>577.697</v>
      </c>
      <c r="N34">
        <v>7913.1840000000002</v>
      </c>
      <c r="O34">
        <v>1331.067</v>
      </c>
      <c r="P34">
        <v>41.816000000000003</v>
      </c>
      <c r="Q34">
        <v>302.29899999999998</v>
      </c>
      <c r="R34">
        <v>212.73099999999999</v>
      </c>
      <c r="S34">
        <v>1394.9190000000001</v>
      </c>
      <c r="T34">
        <v>5396.7354999999998</v>
      </c>
      <c r="U34">
        <v>0</v>
      </c>
      <c r="V34">
        <v>424.23270000000002</v>
      </c>
      <c r="W34">
        <v>493.952</v>
      </c>
      <c r="X34">
        <v>18.129668239999997</v>
      </c>
      <c r="Y34">
        <v>168.57499999999999</v>
      </c>
      <c r="Z34">
        <v>687.85</v>
      </c>
      <c r="AA34">
        <v>3225.3809999999999</v>
      </c>
      <c r="AB34">
        <v>1280.8196799999998</v>
      </c>
      <c r="AC34">
        <v>1325.7809999999999</v>
      </c>
      <c r="AD34">
        <v>318.73113000000001</v>
      </c>
      <c r="AE34">
        <v>4618.5420000000004</v>
      </c>
      <c r="AF34">
        <v>4.2000000000000003E-2</v>
      </c>
      <c r="AG34">
        <v>286.62299999999999</v>
      </c>
      <c r="AH34">
        <v>1935.21</v>
      </c>
    </row>
    <row r="35" spans="1:34">
      <c r="A35">
        <v>2014</v>
      </c>
      <c r="B35" s="14">
        <v>43054.606400462966</v>
      </c>
      <c r="C35" t="s">
        <v>1581</v>
      </c>
      <c r="D35">
        <v>0</v>
      </c>
      <c r="E35">
        <v>0</v>
      </c>
      <c r="F35">
        <v>0</v>
      </c>
      <c r="G35">
        <v>0</v>
      </c>
      <c r="H35">
        <v>0</v>
      </c>
      <c r="I35">
        <v>9.5282976000000005E-2</v>
      </c>
      <c r="J35">
        <v>0</v>
      </c>
      <c r="K35">
        <v>96.051000000000002</v>
      </c>
      <c r="L35">
        <v>0</v>
      </c>
      <c r="M35">
        <v>5789.7659999999996</v>
      </c>
      <c r="N35">
        <v>0</v>
      </c>
      <c r="O35">
        <v>0</v>
      </c>
      <c r="P35">
        <v>0</v>
      </c>
      <c r="Q35">
        <v>0</v>
      </c>
      <c r="R35">
        <v>2760.4810000000002</v>
      </c>
      <c r="S35">
        <v>0</v>
      </c>
      <c r="T35">
        <v>0</v>
      </c>
      <c r="U35">
        <v>0</v>
      </c>
      <c r="V35">
        <v>1.34995</v>
      </c>
      <c r="W35">
        <v>0</v>
      </c>
      <c r="X35">
        <v>0</v>
      </c>
      <c r="Y35">
        <v>0</v>
      </c>
      <c r="Z35">
        <v>0</v>
      </c>
      <c r="AA35">
        <v>0</v>
      </c>
      <c r="AB35">
        <v>0</v>
      </c>
      <c r="AC35">
        <v>0</v>
      </c>
      <c r="AD35">
        <v>0</v>
      </c>
      <c r="AE35">
        <v>623.10500000000002</v>
      </c>
      <c r="AF35">
        <v>0</v>
      </c>
      <c r="AG35">
        <v>26.864000000000001</v>
      </c>
      <c r="AH35">
        <v>0</v>
      </c>
    </row>
    <row r="36" spans="1:34">
      <c r="A36">
        <v>2014</v>
      </c>
      <c r="B36" s="14">
        <v>43054.606400462966</v>
      </c>
      <c r="C36" t="s">
        <v>1582</v>
      </c>
      <c r="D36">
        <v>143.94200000000001</v>
      </c>
      <c r="E36">
        <v>376.96499999999997</v>
      </c>
      <c r="F36">
        <v>1092.3599999999999</v>
      </c>
      <c r="G36">
        <v>493.87</v>
      </c>
      <c r="H36">
        <v>309.10500000000002</v>
      </c>
      <c r="I36">
        <v>382.92969365274701</v>
      </c>
      <c r="J36">
        <v>625.25699999999995</v>
      </c>
      <c r="K36">
        <v>0</v>
      </c>
      <c r="L36">
        <v>4790.0519400000003</v>
      </c>
      <c r="M36">
        <v>137.858</v>
      </c>
      <c r="N36">
        <v>2488.17</v>
      </c>
      <c r="O36">
        <v>1988.085</v>
      </c>
      <c r="P36">
        <v>466.964</v>
      </c>
      <c r="Q36">
        <v>101.23699999999999</v>
      </c>
      <c r="R36">
        <v>439.65199999999999</v>
      </c>
      <c r="S36">
        <v>0</v>
      </c>
      <c r="T36">
        <v>5402.4361200000003</v>
      </c>
      <c r="U36">
        <v>0</v>
      </c>
      <c r="V36">
        <v>0.12079999999999999</v>
      </c>
      <c r="W36">
        <v>2.7869999999999999</v>
      </c>
      <c r="X36">
        <v>0</v>
      </c>
      <c r="Y36">
        <v>0</v>
      </c>
      <c r="Z36">
        <v>0</v>
      </c>
      <c r="AA36">
        <v>987.51499999999999</v>
      </c>
      <c r="AB36">
        <v>0</v>
      </c>
      <c r="AC36">
        <v>1529.6759999999999</v>
      </c>
      <c r="AD36">
        <v>1271.49416</v>
      </c>
      <c r="AE36">
        <v>152.21299999999999</v>
      </c>
      <c r="AF36">
        <v>149.18299999999999</v>
      </c>
      <c r="AG36">
        <v>309.16399999999999</v>
      </c>
      <c r="AH36">
        <v>140.55060999999998</v>
      </c>
    </row>
    <row r="37" spans="1:34">
      <c r="A37">
        <v>2014</v>
      </c>
      <c r="B37" s="14">
        <v>43054.606400462966</v>
      </c>
      <c r="C37" t="s">
        <v>1583</v>
      </c>
      <c r="D37">
        <v>1282.588</v>
      </c>
      <c r="E37">
        <v>6108.4290000000001</v>
      </c>
      <c r="F37">
        <v>650.97519999999997</v>
      </c>
      <c r="G37">
        <v>0</v>
      </c>
      <c r="H37">
        <v>1500.771</v>
      </c>
      <c r="I37">
        <v>13064.9201160539</v>
      </c>
      <c r="J37">
        <v>458.25099999999998</v>
      </c>
      <c r="K37">
        <v>83.849000000000004</v>
      </c>
      <c r="L37">
        <v>6002.5892599999997</v>
      </c>
      <c r="M37">
        <v>1475.991</v>
      </c>
      <c r="N37">
        <v>6794.8090000000002</v>
      </c>
      <c r="O37">
        <v>2376.5369999999998</v>
      </c>
      <c r="P37">
        <v>363.399</v>
      </c>
      <c r="Q37">
        <v>1522.154</v>
      </c>
      <c r="R37">
        <v>257.85000000000002</v>
      </c>
      <c r="S37">
        <v>0</v>
      </c>
      <c r="T37">
        <v>14458.003429999999</v>
      </c>
      <c r="U37">
        <v>0</v>
      </c>
      <c r="V37">
        <v>772.0696999999999</v>
      </c>
      <c r="W37">
        <v>0</v>
      </c>
      <c r="X37">
        <v>0</v>
      </c>
      <c r="Y37">
        <v>0</v>
      </c>
      <c r="Z37">
        <v>13609.42</v>
      </c>
      <c r="AA37">
        <v>12184.837</v>
      </c>
      <c r="AB37">
        <v>3727.2583300000001</v>
      </c>
      <c r="AC37">
        <v>1545.856</v>
      </c>
      <c r="AD37">
        <v>1349.3747700000001</v>
      </c>
      <c r="AE37">
        <v>1486.8050000000001</v>
      </c>
      <c r="AF37">
        <v>0</v>
      </c>
      <c r="AG37">
        <v>959.94100000000003</v>
      </c>
      <c r="AH37">
        <v>21555.581999999999</v>
      </c>
    </row>
    <row r="38" spans="1:34">
      <c r="A38">
        <v>2015</v>
      </c>
      <c r="B38" s="14">
        <v>43054.606400462966</v>
      </c>
      <c r="C38" t="s">
        <v>1572</v>
      </c>
      <c r="D38">
        <v>0</v>
      </c>
      <c r="E38">
        <v>4481.8249999999998</v>
      </c>
      <c r="F38">
        <v>0</v>
      </c>
      <c r="G38">
        <v>0</v>
      </c>
      <c r="H38">
        <v>5519.6239999999998</v>
      </c>
      <c r="I38">
        <v>21301.632421999999</v>
      </c>
      <c r="J38">
        <v>0</v>
      </c>
      <c r="K38">
        <v>0</v>
      </c>
      <c r="L38">
        <v>2962.98</v>
      </c>
      <c r="M38">
        <v>0</v>
      </c>
      <c r="N38">
        <v>3938.7559999999999</v>
      </c>
      <c r="O38">
        <v>0</v>
      </c>
      <c r="P38">
        <v>0</v>
      </c>
      <c r="Q38">
        <v>1236.115</v>
      </c>
      <c r="R38">
        <v>0</v>
      </c>
      <c r="S38">
        <v>0</v>
      </c>
      <c r="T38">
        <v>2.1720000000000002</v>
      </c>
      <c r="U38">
        <v>0</v>
      </c>
      <c r="V38">
        <v>0</v>
      </c>
      <c r="W38">
        <v>0</v>
      </c>
      <c r="X38">
        <v>0</v>
      </c>
      <c r="Y38">
        <v>0</v>
      </c>
      <c r="Z38">
        <v>5871.8760000000002</v>
      </c>
      <c r="AA38">
        <v>0</v>
      </c>
      <c r="AB38">
        <v>644.80008999999995</v>
      </c>
      <c r="AC38">
        <v>0</v>
      </c>
      <c r="AD38">
        <v>56.034589999999994</v>
      </c>
      <c r="AE38">
        <v>1522.548</v>
      </c>
      <c r="AF38">
        <v>0</v>
      </c>
      <c r="AG38">
        <v>3141.596</v>
      </c>
      <c r="AH38">
        <v>11969.411</v>
      </c>
    </row>
    <row r="39" spans="1:34">
      <c r="A39">
        <v>2015</v>
      </c>
      <c r="B39" s="14">
        <v>43054.606400462966</v>
      </c>
      <c r="C39" t="s">
        <v>1573</v>
      </c>
      <c r="D39">
        <v>36.387</v>
      </c>
      <c r="E39">
        <v>4045.6689999999999</v>
      </c>
      <c r="F39">
        <v>17.845599999999997</v>
      </c>
      <c r="G39">
        <v>0</v>
      </c>
      <c r="H39">
        <v>468.61</v>
      </c>
      <c r="I39">
        <v>796.19112489727104</v>
      </c>
      <c r="J39">
        <v>51.801000000000002</v>
      </c>
      <c r="K39">
        <v>0</v>
      </c>
      <c r="L39">
        <v>307.28865000000002</v>
      </c>
      <c r="M39">
        <v>61.113999999999997</v>
      </c>
      <c r="N39">
        <v>258.637</v>
      </c>
      <c r="O39">
        <v>4.0999999999999996</v>
      </c>
      <c r="P39">
        <v>78.334999999999994</v>
      </c>
      <c r="Q39">
        <v>2148.777</v>
      </c>
      <c r="R39">
        <v>0</v>
      </c>
      <c r="S39">
        <v>79.600999999999999</v>
      </c>
      <c r="T39">
        <v>4780.1130000000003</v>
      </c>
      <c r="U39">
        <v>0</v>
      </c>
      <c r="V39">
        <v>422.17700000000002</v>
      </c>
      <c r="W39">
        <v>0</v>
      </c>
      <c r="X39">
        <v>0</v>
      </c>
      <c r="Y39">
        <v>0</v>
      </c>
      <c r="Z39">
        <v>96.052000000000007</v>
      </c>
      <c r="AA39">
        <v>1311.18</v>
      </c>
      <c r="AB39">
        <v>2662.6621600000003</v>
      </c>
      <c r="AC39">
        <v>0</v>
      </c>
      <c r="AD39">
        <v>152.64792</v>
      </c>
      <c r="AE39">
        <v>69.760000000000005</v>
      </c>
      <c r="AF39">
        <v>48.929000000000002</v>
      </c>
      <c r="AG39">
        <v>70.691000000000003</v>
      </c>
      <c r="AH39">
        <v>3112.2179999999998</v>
      </c>
    </row>
    <row r="40" spans="1:34">
      <c r="A40">
        <v>2015</v>
      </c>
      <c r="B40" s="14">
        <v>43054.606400462966</v>
      </c>
      <c r="C40" t="s">
        <v>1574</v>
      </c>
      <c r="D40">
        <v>0</v>
      </c>
      <c r="E40">
        <v>383.62299999999999</v>
      </c>
      <c r="F40">
        <v>0</v>
      </c>
      <c r="G40">
        <v>0</v>
      </c>
      <c r="H40">
        <v>746.48099999999999</v>
      </c>
      <c r="I40">
        <v>2503.8572469999999</v>
      </c>
      <c r="J40">
        <v>0</v>
      </c>
      <c r="K40">
        <v>0</v>
      </c>
      <c r="L40">
        <v>41.476999999999997</v>
      </c>
      <c r="M40">
        <v>26.727</v>
      </c>
      <c r="N40">
        <v>9.3770000000000007</v>
      </c>
      <c r="O40">
        <v>0</v>
      </c>
      <c r="P40">
        <v>0</v>
      </c>
      <c r="Q40">
        <v>201.49299999999999</v>
      </c>
      <c r="R40">
        <v>0</v>
      </c>
      <c r="S40">
        <v>0</v>
      </c>
      <c r="T40">
        <v>111.85899999999999</v>
      </c>
      <c r="U40">
        <v>0</v>
      </c>
      <c r="V40">
        <v>0</v>
      </c>
      <c r="W40">
        <v>0</v>
      </c>
      <c r="X40">
        <v>0</v>
      </c>
      <c r="Y40">
        <v>0</v>
      </c>
      <c r="Z40">
        <v>0</v>
      </c>
      <c r="AA40">
        <v>0</v>
      </c>
      <c r="AB40">
        <v>2138.7790299999997</v>
      </c>
      <c r="AC40">
        <v>0</v>
      </c>
      <c r="AD40">
        <v>0</v>
      </c>
      <c r="AE40">
        <v>36.844999999999999</v>
      </c>
      <c r="AF40">
        <v>0</v>
      </c>
      <c r="AG40">
        <v>401.60700000000003</v>
      </c>
      <c r="AH40">
        <v>963.428</v>
      </c>
    </row>
    <row r="41" spans="1:34">
      <c r="A41">
        <v>2015</v>
      </c>
      <c r="B41" s="14">
        <v>43054.606400462966</v>
      </c>
      <c r="C41" t="s">
        <v>1575</v>
      </c>
      <c r="D41">
        <v>1199.405</v>
      </c>
      <c r="E41">
        <v>470.61200000000002</v>
      </c>
      <c r="F41">
        <v>158.8759</v>
      </c>
      <c r="G41">
        <v>2756.134</v>
      </c>
      <c r="H41">
        <v>292.22199999999998</v>
      </c>
      <c r="I41">
        <v>4040.4717760060403</v>
      </c>
      <c r="J41">
        <v>423.89299999999997</v>
      </c>
      <c r="K41">
        <v>6.61</v>
      </c>
      <c r="L41">
        <v>9681.7116300000016</v>
      </c>
      <c r="M41">
        <v>1088.145</v>
      </c>
      <c r="N41">
        <v>5953.0429999999997</v>
      </c>
      <c r="O41">
        <v>4167.0590000000002</v>
      </c>
      <c r="P41">
        <v>607.76599999999996</v>
      </c>
      <c r="Q41">
        <v>59.326000000000001</v>
      </c>
      <c r="R41">
        <v>296.46499999999997</v>
      </c>
      <c r="S41">
        <v>4.3710000000000004</v>
      </c>
      <c r="T41">
        <v>4688.0649999999996</v>
      </c>
      <c r="U41">
        <v>0.16500000000000001</v>
      </c>
      <c r="V41">
        <v>366.12908000000004</v>
      </c>
      <c r="W41">
        <v>4.7060000000000004</v>
      </c>
      <c r="X41">
        <v>0</v>
      </c>
      <c r="Y41">
        <v>819.91499999999996</v>
      </c>
      <c r="Z41">
        <v>93.957999999999998</v>
      </c>
      <c r="AA41">
        <v>234.244</v>
      </c>
      <c r="AB41">
        <v>3460.7515099999996</v>
      </c>
      <c r="AC41">
        <v>365.64</v>
      </c>
      <c r="AD41">
        <v>176.46295000000001</v>
      </c>
      <c r="AE41">
        <v>1168.921</v>
      </c>
      <c r="AF41">
        <v>19.193000000000001</v>
      </c>
      <c r="AG41">
        <v>658.86</v>
      </c>
      <c r="AH41">
        <v>892.34299999999996</v>
      </c>
    </row>
    <row r="42" spans="1:34">
      <c r="A42">
        <v>2015</v>
      </c>
      <c r="B42" s="14">
        <v>43054.606400462966</v>
      </c>
      <c r="C42" t="s">
        <v>1576</v>
      </c>
      <c r="D42">
        <v>2904.6529999999998</v>
      </c>
      <c r="E42">
        <v>6094.73</v>
      </c>
      <c r="F42">
        <v>2089.8741110000001</v>
      </c>
      <c r="G42">
        <v>0</v>
      </c>
      <c r="H42">
        <v>6597.5870000000004</v>
      </c>
      <c r="I42">
        <v>106851.879547409</v>
      </c>
      <c r="J42">
        <v>7135.2759999999998</v>
      </c>
      <c r="K42">
        <v>53.823999999999998</v>
      </c>
      <c r="L42">
        <v>33957.709590000006</v>
      </c>
      <c r="M42">
        <v>5693.3180000000002</v>
      </c>
      <c r="N42">
        <v>13989.09</v>
      </c>
      <c r="O42">
        <v>177.577</v>
      </c>
      <c r="P42">
        <v>2196.076</v>
      </c>
      <c r="Q42">
        <v>4.431</v>
      </c>
      <c r="R42">
        <v>4732.3440000000001</v>
      </c>
      <c r="S42">
        <v>302.81599999999997</v>
      </c>
      <c r="T42">
        <v>643.38699999999994</v>
      </c>
      <c r="U42">
        <v>0</v>
      </c>
      <c r="V42">
        <v>0</v>
      </c>
      <c r="W42">
        <v>247.59299999999999</v>
      </c>
      <c r="X42">
        <v>96.485886059999999</v>
      </c>
      <c r="Y42">
        <v>0</v>
      </c>
      <c r="Z42">
        <v>31473.725999999999</v>
      </c>
      <c r="AA42">
        <v>1645.2760000000001</v>
      </c>
      <c r="AB42">
        <v>105552.7494</v>
      </c>
      <c r="AC42">
        <v>12246.085999999999</v>
      </c>
      <c r="AD42">
        <v>791.92339000000004</v>
      </c>
      <c r="AE42">
        <v>1697.6579999999999</v>
      </c>
      <c r="AF42">
        <v>14.026999999999999</v>
      </c>
      <c r="AG42">
        <v>2360.9380000000001</v>
      </c>
      <c r="AH42">
        <v>67623.186000000002</v>
      </c>
    </row>
    <row r="43" spans="1:34">
      <c r="A43">
        <v>2015</v>
      </c>
      <c r="B43" s="14">
        <v>43054.606400462966</v>
      </c>
      <c r="C43" t="s">
        <v>1577</v>
      </c>
      <c r="D43">
        <v>183.608</v>
      </c>
      <c r="E43">
        <v>782.36500000000001</v>
      </c>
      <c r="F43">
        <v>24538.3626</v>
      </c>
      <c r="G43">
        <v>14.686999999999999</v>
      </c>
      <c r="H43">
        <v>41976.786999999997</v>
      </c>
      <c r="I43">
        <v>173151.18557834701</v>
      </c>
      <c r="J43">
        <v>0</v>
      </c>
      <c r="K43">
        <v>0</v>
      </c>
      <c r="L43">
        <v>15203.395199999999</v>
      </c>
      <c r="M43">
        <v>0.72599999999999998</v>
      </c>
      <c r="N43">
        <v>262.68900000000002</v>
      </c>
      <c r="O43">
        <v>28754.503000000001</v>
      </c>
      <c r="P43">
        <v>67.113</v>
      </c>
      <c r="Q43">
        <v>6679.4769999999999</v>
      </c>
      <c r="R43">
        <v>0</v>
      </c>
      <c r="S43">
        <v>0</v>
      </c>
      <c r="T43">
        <v>47733.048000000003</v>
      </c>
      <c r="U43">
        <v>0</v>
      </c>
      <c r="V43">
        <v>0</v>
      </c>
      <c r="W43">
        <v>13.885999999999999</v>
      </c>
      <c r="X43">
        <v>0</v>
      </c>
      <c r="Y43">
        <v>0</v>
      </c>
      <c r="Z43">
        <v>58.716999999999999</v>
      </c>
      <c r="AA43">
        <v>0</v>
      </c>
      <c r="AB43">
        <v>58738.445090000001</v>
      </c>
      <c r="AC43">
        <v>0</v>
      </c>
      <c r="AD43">
        <v>18461.770399999998</v>
      </c>
      <c r="AE43">
        <v>0</v>
      </c>
      <c r="AF43">
        <v>4412.3459999999995</v>
      </c>
      <c r="AG43">
        <v>2732.857</v>
      </c>
      <c r="AH43">
        <v>0</v>
      </c>
    </row>
    <row r="44" spans="1:34">
      <c r="A44">
        <v>2015</v>
      </c>
      <c r="B44" s="14">
        <v>43054.606400462966</v>
      </c>
      <c r="C44" t="s">
        <v>1578</v>
      </c>
      <c r="D44">
        <v>5.4829999999999997</v>
      </c>
      <c r="E44">
        <v>5.6139999999999999</v>
      </c>
      <c r="F44">
        <v>0</v>
      </c>
      <c r="G44">
        <v>1.1060000000000001</v>
      </c>
      <c r="H44">
        <v>0.04</v>
      </c>
      <c r="I44">
        <v>20.128763786099999</v>
      </c>
      <c r="J44">
        <v>2.653</v>
      </c>
      <c r="K44">
        <v>0</v>
      </c>
      <c r="L44">
        <v>28.055160000000001</v>
      </c>
      <c r="M44">
        <v>369.15699999999998</v>
      </c>
      <c r="N44">
        <v>183.79</v>
      </c>
      <c r="O44">
        <v>11.698</v>
      </c>
      <c r="P44">
        <v>1.7000000000000001E-2</v>
      </c>
      <c r="Q44">
        <v>0.67400000000000004</v>
      </c>
      <c r="R44">
        <v>10.885999999999999</v>
      </c>
      <c r="S44">
        <v>1.1619999999999999</v>
      </c>
      <c r="T44">
        <v>212.94</v>
      </c>
      <c r="U44">
        <v>0</v>
      </c>
      <c r="V44">
        <v>0</v>
      </c>
      <c r="W44">
        <v>0</v>
      </c>
      <c r="X44">
        <v>6.0008625600000004E-2</v>
      </c>
      <c r="Y44">
        <v>0</v>
      </c>
      <c r="Z44">
        <v>6.1980000000000004</v>
      </c>
      <c r="AA44">
        <v>592.52099999999996</v>
      </c>
      <c r="AB44">
        <v>4.0416600000000003</v>
      </c>
      <c r="AC44">
        <v>4.03</v>
      </c>
      <c r="AD44">
        <v>0.34032000000000001</v>
      </c>
      <c r="AE44">
        <v>616.27499999999998</v>
      </c>
      <c r="AF44">
        <v>0.83399999999999996</v>
      </c>
      <c r="AG44">
        <v>0</v>
      </c>
      <c r="AH44">
        <v>258.589</v>
      </c>
    </row>
    <row r="45" spans="1:34">
      <c r="A45">
        <v>2015</v>
      </c>
      <c r="B45" s="14">
        <v>43054.606400462966</v>
      </c>
      <c r="C45" t="s">
        <v>1579</v>
      </c>
      <c r="D45">
        <v>8322.9920000000002</v>
      </c>
      <c r="E45">
        <v>16507.524000000001</v>
      </c>
      <c r="F45">
        <v>3909.5786000000003</v>
      </c>
      <c r="G45">
        <v>0</v>
      </c>
      <c r="H45">
        <v>3914.8130000000001</v>
      </c>
      <c r="I45">
        <v>56961.1854004411</v>
      </c>
      <c r="J45">
        <v>3909.9380000000001</v>
      </c>
      <c r="K45">
        <v>434.44099999999997</v>
      </c>
      <c r="L45">
        <v>33974.239130000002</v>
      </c>
      <c r="M45">
        <v>3953.8780000000002</v>
      </c>
      <c r="N45">
        <v>25859.222000000002</v>
      </c>
      <c r="O45">
        <v>4398.1220000000003</v>
      </c>
      <c r="P45">
        <v>1932.501</v>
      </c>
      <c r="Q45">
        <v>6153.1419999999998</v>
      </c>
      <c r="R45">
        <v>6161.4480000000003</v>
      </c>
      <c r="S45">
        <v>0</v>
      </c>
      <c r="T45">
        <v>61337.555</v>
      </c>
      <c r="U45">
        <v>0.125</v>
      </c>
      <c r="V45">
        <v>3819.2629999999999</v>
      </c>
      <c r="W45">
        <v>908.05100000000004</v>
      </c>
      <c r="X45">
        <v>1592.6686729999999</v>
      </c>
      <c r="Y45">
        <v>0</v>
      </c>
      <c r="Z45">
        <v>25955.741999999998</v>
      </c>
      <c r="AA45">
        <v>616.00900000000001</v>
      </c>
      <c r="AB45">
        <v>12881.585160000001</v>
      </c>
      <c r="AC45">
        <v>6348.585</v>
      </c>
      <c r="AD45">
        <v>9328.8508599999986</v>
      </c>
      <c r="AE45">
        <v>1300.0329999999999</v>
      </c>
      <c r="AF45">
        <v>746.46500000000003</v>
      </c>
      <c r="AG45">
        <v>2397.107</v>
      </c>
      <c r="AH45">
        <v>52374.343999999997</v>
      </c>
    </row>
    <row r="46" spans="1:34">
      <c r="A46">
        <v>2015</v>
      </c>
      <c r="B46" s="14">
        <v>43054.606400462966</v>
      </c>
      <c r="C46" t="s">
        <v>1580</v>
      </c>
      <c r="D46">
        <v>688.01199999999994</v>
      </c>
      <c r="E46">
        <v>152.91</v>
      </c>
      <c r="F46">
        <v>16.722900000000003</v>
      </c>
      <c r="G46">
        <v>280.74400000000003</v>
      </c>
      <c r="H46">
        <v>1208.52</v>
      </c>
      <c r="I46">
        <v>29474.891173760701</v>
      </c>
      <c r="J46">
        <v>1634.268</v>
      </c>
      <c r="K46">
        <v>10312.713</v>
      </c>
      <c r="L46">
        <v>3780.1287499999999</v>
      </c>
      <c r="M46">
        <v>411.12400000000002</v>
      </c>
      <c r="N46">
        <v>7516.07</v>
      </c>
      <c r="O46">
        <v>1322.604</v>
      </c>
      <c r="P46">
        <v>33.076000000000001</v>
      </c>
      <c r="Q46">
        <v>284.09899999999999</v>
      </c>
      <c r="R46">
        <v>260.41000000000003</v>
      </c>
      <c r="S46">
        <v>1320.405</v>
      </c>
      <c r="T46">
        <v>5359.5929999999998</v>
      </c>
      <c r="U46">
        <v>0</v>
      </c>
      <c r="V46">
        <v>345.21815000000004</v>
      </c>
      <c r="W46">
        <v>482.53300000000002</v>
      </c>
      <c r="X46">
        <v>24.700955889999999</v>
      </c>
      <c r="Y46">
        <v>63.896999999999998</v>
      </c>
      <c r="Z46">
        <v>560.36300000000006</v>
      </c>
      <c r="AA46">
        <v>3295.8319999999999</v>
      </c>
      <c r="AB46">
        <v>1565.5516499999999</v>
      </c>
      <c r="AC46">
        <v>1470.306</v>
      </c>
      <c r="AD46">
        <v>356.63675999999998</v>
      </c>
      <c r="AE46">
        <v>2675.3270000000002</v>
      </c>
      <c r="AF46">
        <v>3.5999999999999997E-2</v>
      </c>
      <c r="AG46">
        <v>199.999</v>
      </c>
      <c r="AH46">
        <v>3101.0369999999998</v>
      </c>
    </row>
    <row r="47" spans="1:34">
      <c r="A47">
        <v>2015</v>
      </c>
      <c r="B47" s="14">
        <v>43054.606400462966</v>
      </c>
      <c r="C47" t="s">
        <v>1581</v>
      </c>
      <c r="D47">
        <v>0</v>
      </c>
      <c r="E47">
        <v>0</v>
      </c>
      <c r="F47">
        <v>0</v>
      </c>
      <c r="G47">
        <v>0</v>
      </c>
      <c r="H47">
        <v>0</v>
      </c>
      <c r="I47">
        <v>7.1591551999999989E-2</v>
      </c>
      <c r="J47">
        <v>0</v>
      </c>
      <c r="K47">
        <v>90.021000000000001</v>
      </c>
      <c r="L47">
        <v>0</v>
      </c>
      <c r="M47">
        <v>5422.25</v>
      </c>
      <c r="N47">
        <v>0</v>
      </c>
      <c r="O47">
        <v>0</v>
      </c>
      <c r="P47">
        <v>0</v>
      </c>
      <c r="Q47">
        <v>0</v>
      </c>
      <c r="R47">
        <v>2711.6689999999999</v>
      </c>
      <c r="S47">
        <v>0</v>
      </c>
      <c r="T47">
        <v>0</v>
      </c>
      <c r="U47">
        <v>0</v>
      </c>
      <c r="V47">
        <v>0.31522</v>
      </c>
      <c r="W47">
        <v>0</v>
      </c>
      <c r="X47">
        <v>0</v>
      </c>
      <c r="Y47">
        <v>0</v>
      </c>
      <c r="Z47">
        <v>0</v>
      </c>
      <c r="AA47">
        <v>0</v>
      </c>
      <c r="AB47">
        <v>0</v>
      </c>
      <c r="AC47">
        <v>0</v>
      </c>
      <c r="AD47">
        <v>0</v>
      </c>
      <c r="AE47">
        <v>542.17600000000004</v>
      </c>
      <c r="AF47">
        <v>0</v>
      </c>
      <c r="AG47">
        <v>13.262</v>
      </c>
      <c r="AH47">
        <v>0.8</v>
      </c>
    </row>
    <row r="48" spans="1:34">
      <c r="A48">
        <v>2015</v>
      </c>
      <c r="B48" s="14">
        <v>43054.606400462966</v>
      </c>
      <c r="C48" t="s">
        <v>1582</v>
      </c>
      <c r="D48">
        <v>140.33000000000001</v>
      </c>
      <c r="E48">
        <v>193.08099999999999</v>
      </c>
      <c r="F48">
        <v>946.46159999999998</v>
      </c>
      <c r="G48">
        <v>383</v>
      </c>
      <c r="H48">
        <v>306.08699999999999</v>
      </c>
      <c r="I48">
        <v>303.16485773578796</v>
      </c>
      <c r="J48">
        <v>598.39700000000005</v>
      </c>
      <c r="K48">
        <v>0</v>
      </c>
      <c r="L48">
        <v>5820.89545</v>
      </c>
      <c r="M48">
        <v>157.48500000000001</v>
      </c>
      <c r="N48">
        <v>1924.001</v>
      </c>
      <c r="O48">
        <v>1885.0219999999999</v>
      </c>
      <c r="P48">
        <v>523.08299999999997</v>
      </c>
      <c r="Q48">
        <v>97.054000000000002</v>
      </c>
      <c r="R48">
        <v>491.101</v>
      </c>
      <c r="S48">
        <v>0</v>
      </c>
      <c r="T48">
        <v>4095.5210000000002</v>
      </c>
      <c r="U48">
        <v>0</v>
      </c>
      <c r="V48">
        <v>0</v>
      </c>
      <c r="W48">
        <v>4.0640000000000001</v>
      </c>
      <c r="X48">
        <v>0</v>
      </c>
      <c r="Y48">
        <v>0</v>
      </c>
      <c r="Z48">
        <v>0</v>
      </c>
      <c r="AA48">
        <v>929.56200000000001</v>
      </c>
      <c r="AB48">
        <v>0</v>
      </c>
      <c r="AC48">
        <v>1435.39</v>
      </c>
      <c r="AD48">
        <v>1420.87607</v>
      </c>
      <c r="AE48">
        <v>137.904</v>
      </c>
      <c r="AF48">
        <v>92.224000000000004</v>
      </c>
      <c r="AG48">
        <v>356.26100000000002</v>
      </c>
      <c r="AH48">
        <v>1043.018</v>
      </c>
    </row>
    <row r="49" spans="1:34">
      <c r="A49">
        <v>2015</v>
      </c>
      <c r="B49" s="14">
        <v>43054.606400462966</v>
      </c>
      <c r="C49" t="s">
        <v>1583</v>
      </c>
      <c r="D49">
        <v>1306.8979999999999</v>
      </c>
      <c r="E49">
        <v>6318.7529999999997</v>
      </c>
      <c r="F49">
        <v>646.93919999999991</v>
      </c>
      <c r="G49">
        <v>0</v>
      </c>
      <c r="H49">
        <v>1184.961</v>
      </c>
      <c r="I49">
        <v>12943.757412950801</v>
      </c>
      <c r="J49">
        <v>782.15599999999995</v>
      </c>
      <c r="K49">
        <v>98.265000000000001</v>
      </c>
      <c r="L49">
        <v>6179.8757000000005</v>
      </c>
      <c r="M49">
        <v>1668.989</v>
      </c>
      <c r="N49">
        <v>6443.576</v>
      </c>
      <c r="O49">
        <v>3081.2559999999999</v>
      </c>
      <c r="P49">
        <v>409.755</v>
      </c>
      <c r="Q49">
        <v>1680.463</v>
      </c>
      <c r="R49">
        <v>338.24700000000001</v>
      </c>
      <c r="S49">
        <v>0</v>
      </c>
      <c r="T49">
        <v>14671.026</v>
      </c>
      <c r="U49">
        <v>0</v>
      </c>
      <c r="V49">
        <v>1075.2703999999999</v>
      </c>
      <c r="W49">
        <v>0</v>
      </c>
      <c r="X49">
        <v>0</v>
      </c>
      <c r="Y49">
        <v>0</v>
      </c>
      <c r="Z49">
        <v>13919.245000000001</v>
      </c>
      <c r="AA49">
        <v>13020.769</v>
      </c>
      <c r="AB49">
        <v>3317.1511299999997</v>
      </c>
      <c r="AC49">
        <v>1881.4870000000001</v>
      </c>
      <c r="AD49">
        <v>1342.1661200000001</v>
      </c>
      <c r="AE49">
        <v>2245.1239999999998</v>
      </c>
      <c r="AF49">
        <v>0</v>
      </c>
      <c r="AG49">
        <v>1140.4179999999999</v>
      </c>
      <c r="AH49">
        <v>33092.887000000002</v>
      </c>
    </row>
    <row r="50" spans="1:34">
      <c r="A50">
        <v>2016</v>
      </c>
      <c r="B50" s="14">
        <v>43054.606400462966</v>
      </c>
      <c r="C50" t="s">
        <v>1572</v>
      </c>
      <c r="D50">
        <v>0</v>
      </c>
      <c r="E50">
        <v>0</v>
      </c>
      <c r="F50">
        <v>0</v>
      </c>
      <c r="G50">
        <v>0</v>
      </c>
      <c r="H50">
        <v>5460.7138130000003</v>
      </c>
      <c r="I50">
        <v>21032.498686999999</v>
      </c>
      <c r="J50">
        <v>0</v>
      </c>
      <c r="K50">
        <v>0</v>
      </c>
      <c r="L50">
        <v>2556.261</v>
      </c>
      <c r="M50">
        <v>0</v>
      </c>
      <c r="N50">
        <v>1893.873</v>
      </c>
      <c r="O50">
        <v>0</v>
      </c>
      <c r="P50">
        <v>0</v>
      </c>
      <c r="Q50">
        <v>861.64</v>
      </c>
      <c r="R50">
        <v>0</v>
      </c>
      <c r="S50">
        <v>0</v>
      </c>
      <c r="T50">
        <v>1E-3</v>
      </c>
      <c r="U50">
        <v>0</v>
      </c>
      <c r="V50">
        <v>0</v>
      </c>
      <c r="W50">
        <v>0</v>
      </c>
      <c r="X50">
        <v>0</v>
      </c>
      <c r="Y50">
        <v>0</v>
      </c>
      <c r="Z50">
        <v>5621.0870000000004</v>
      </c>
      <c r="AA50">
        <v>0</v>
      </c>
      <c r="AB50">
        <v>4522.37745</v>
      </c>
      <c r="AC50">
        <v>0</v>
      </c>
      <c r="AD50">
        <v>32.816669999999995</v>
      </c>
      <c r="AE50">
        <v>1823.383</v>
      </c>
      <c r="AF50">
        <v>0</v>
      </c>
      <c r="AG50">
        <v>3132.4879999999998</v>
      </c>
      <c r="AH50">
        <v>8392.9480000000003</v>
      </c>
    </row>
    <row r="51" spans="1:34">
      <c r="A51">
        <v>2016</v>
      </c>
      <c r="B51" s="14">
        <v>43054.606400462966</v>
      </c>
      <c r="C51" t="s">
        <v>1573</v>
      </c>
      <c r="D51">
        <v>29.445</v>
      </c>
      <c r="E51">
        <v>12.255000000000001</v>
      </c>
      <c r="F51">
        <v>81.351100000000002</v>
      </c>
      <c r="G51">
        <v>0</v>
      </c>
      <c r="H51">
        <v>143.7166153</v>
      </c>
      <c r="I51">
        <v>782.94705722386095</v>
      </c>
      <c r="J51">
        <v>34.295999999999999</v>
      </c>
      <c r="K51">
        <v>0</v>
      </c>
      <c r="L51">
        <v>290.3005</v>
      </c>
      <c r="M51">
        <v>47.975999999999999</v>
      </c>
      <c r="N51">
        <v>235.53800000000001</v>
      </c>
      <c r="O51">
        <v>4.0199999999999996</v>
      </c>
      <c r="P51">
        <v>88.978999999999999</v>
      </c>
      <c r="Q51">
        <v>1554.817</v>
      </c>
      <c r="R51">
        <v>0</v>
      </c>
      <c r="S51">
        <v>67.037999999999997</v>
      </c>
      <c r="T51">
        <v>5673.8069999999998</v>
      </c>
      <c r="U51">
        <v>0</v>
      </c>
      <c r="V51">
        <v>41.474719999999998</v>
      </c>
      <c r="W51">
        <v>0</v>
      </c>
      <c r="X51">
        <v>0</v>
      </c>
      <c r="Y51">
        <v>0</v>
      </c>
      <c r="Z51">
        <v>102.223</v>
      </c>
      <c r="AA51">
        <v>1265.134</v>
      </c>
      <c r="AB51">
        <v>2963.6010099999999</v>
      </c>
      <c r="AC51">
        <v>0</v>
      </c>
      <c r="AD51">
        <v>12.72148</v>
      </c>
      <c r="AE51">
        <v>76.796999999999997</v>
      </c>
      <c r="AF51">
        <v>44.402000000000001</v>
      </c>
      <c r="AG51">
        <v>74.95</v>
      </c>
      <c r="AH51">
        <v>3023.596</v>
      </c>
    </row>
    <row r="52" spans="1:34">
      <c r="A52">
        <v>2016</v>
      </c>
      <c r="B52" s="14">
        <v>43054.606400462966</v>
      </c>
      <c r="C52" t="s">
        <v>1574</v>
      </c>
      <c r="D52">
        <v>0</v>
      </c>
      <c r="E52">
        <v>0</v>
      </c>
      <c r="F52">
        <v>0</v>
      </c>
      <c r="G52">
        <v>0</v>
      </c>
      <c r="H52">
        <v>706.80858909999995</v>
      </c>
      <c r="I52">
        <v>2424.8247880000004</v>
      </c>
      <c r="J52">
        <v>0</v>
      </c>
      <c r="K52">
        <v>18.457599999999999</v>
      </c>
      <c r="L52">
        <v>50.466000000000001</v>
      </c>
      <c r="M52">
        <v>28.001000000000001</v>
      </c>
      <c r="N52">
        <v>8.0229999999999997</v>
      </c>
      <c r="O52">
        <v>0</v>
      </c>
      <c r="P52">
        <v>0</v>
      </c>
      <c r="Q52">
        <v>169.21700000000001</v>
      </c>
      <c r="R52">
        <v>0</v>
      </c>
      <c r="S52">
        <v>0</v>
      </c>
      <c r="T52">
        <v>113.58799999999999</v>
      </c>
      <c r="U52">
        <v>0</v>
      </c>
      <c r="V52">
        <v>0</v>
      </c>
      <c r="W52">
        <v>0</v>
      </c>
      <c r="X52">
        <v>0</v>
      </c>
      <c r="Y52">
        <v>0</v>
      </c>
      <c r="Z52">
        <v>7.0000000000000001E-3</v>
      </c>
      <c r="AA52">
        <v>0</v>
      </c>
      <c r="AB52">
        <v>1825.3489500000001</v>
      </c>
      <c r="AC52">
        <v>0</v>
      </c>
      <c r="AD52">
        <v>0</v>
      </c>
      <c r="AE52">
        <v>26.940999999999999</v>
      </c>
      <c r="AF52">
        <v>0</v>
      </c>
      <c r="AG52">
        <v>400.44299999999998</v>
      </c>
      <c r="AH52">
        <v>490.58100000000002</v>
      </c>
    </row>
    <row r="53" spans="1:34">
      <c r="A53">
        <v>2016</v>
      </c>
      <c r="B53" s="14">
        <v>43054.606400462966</v>
      </c>
      <c r="C53" t="s">
        <v>1575</v>
      </c>
      <c r="D53">
        <v>1183.636</v>
      </c>
      <c r="E53">
        <v>122.563</v>
      </c>
      <c r="F53">
        <v>157.03275399999998</v>
      </c>
      <c r="G53">
        <v>2845.788</v>
      </c>
      <c r="H53">
        <v>180.5573272</v>
      </c>
      <c r="I53">
        <v>3646.7339675079797</v>
      </c>
      <c r="J53">
        <v>424.37900000000002</v>
      </c>
      <c r="K53">
        <v>1.2295999999999998</v>
      </c>
      <c r="L53">
        <v>7182.7463499999994</v>
      </c>
      <c r="M53">
        <v>1023.099</v>
      </c>
      <c r="N53">
        <v>5479.1009999999997</v>
      </c>
      <c r="O53">
        <v>4075.5459999999998</v>
      </c>
      <c r="P53">
        <v>415.82600000000002</v>
      </c>
      <c r="Q53">
        <v>128.92500000000001</v>
      </c>
      <c r="R53">
        <v>260.23399999999998</v>
      </c>
      <c r="S53">
        <v>4.8010000000000002</v>
      </c>
      <c r="T53">
        <v>4163.8469999999998</v>
      </c>
      <c r="U53">
        <v>4.4999999999999998E-2</v>
      </c>
      <c r="V53">
        <v>254.15198999999998</v>
      </c>
      <c r="W53">
        <v>4.4859999999999998</v>
      </c>
      <c r="X53">
        <v>14.526</v>
      </c>
      <c r="Y53">
        <v>566.32330000000002</v>
      </c>
      <c r="Z53">
        <v>66.158000000000001</v>
      </c>
      <c r="AA53">
        <v>217.97800000000001</v>
      </c>
      <c r="AB53">
        <v>2997.7159300000003</v>
      </c>
      <c r="AC53">
        <v>0</v>
      </c>
      <c r="AD53">
        <v>250.48683</v>
      </c>
      <c r="AE53">
        <v>1388.8019999999999</v>
      </c>
      <c r="AF53">
        <v>12.138999999999999</v>
      </c>
      <c r="AG53">
        <v>767.22400000000005</v>
      </c>
      <c r="AH53">
        <v>1001.2910000000001</v>
      </c>
    </row>
    <row r="54" spans="1:34">
      <c r="A54">
        <v>2016</v>
      </c>
      <c r="B54" s="14">
        <v>43054.606400462966</v>
      </c>
      <c r="C54" t="s">
        <v>1576</v>
      </c>
      <c r="D54">
        <v>2116.8209999999999</v>
      </c>
      <c r="E54">
        <v>799.29700000000003</v>
      </c>
      <c r="F54">
        <v>1641.17329</v>
      </c>
      <c r="G54">
        <v>0</v>
      </c>
      <c r="H54">
        <v>7128.6906469999994</v>
      </c>
      <c r="I54">
        <v>102066.9543575</v>
      </c>
      <c r="J54">
        <v>8287.6959999999999</v>
      </c>
      <c r="K54">
        <v>44.723399999999998</v>
      </c>
      <c r="L54">
        <v>23207.464199999999</v>
      </c>
      <c r="M54">
        <v>7526.4430000000002</v>
      </c>
      <c r="N54">
        <v>12333.512000000001</v>
      </c>
      <c r="O54">
        <v>123.14</v>
      </c>
      <c r="P54">
        <v>2360.9630000000002</v>
      </c>
      <c r="Q54">
        <v>292.75400000000002</v>
      </c>
      <c r="R54">
        <v>4651.6610000000001</v>
      </c>
      <c r="S54">
        <v>318.803</v>
      </c>
      <c r="T54">
        <v>639.34100000000001</v>
      </c>
      <c r="U54">
        <v>0</v>
      </c>
      <c r="V54">
        <v>0</v>
      </c>
      <c r="W54">
        <v>244.33099999999999</v>
      </c>
      <c r="X54">
        <v>81.05</v>
      </c>
      <c r="Y54">
        <v>0</v>
      </c>
      <c r="Z54">
        <v>28456.072</v>
      </c>
      <c r="AA54">
        <v>1419.4059999999999</v>
      </c>
      <c r="AB54">
        <v>108404.19690000001</v>
      </c>
      <c r="AC54">
        <v>10528.119000000001</v>
      </c>
      <c r="AD54">
        <v>607.64791000000002</v>
      </c>
      <c r="AE54">
        <v>1366.4749999999999</v>
      </c>
      <c r="AF54">
        <v>12.054</v>
      </c>
      <c r="AG54">
        <v>2251.8290000000002</v>
      </c>
      <c r="AH54">
        <v>26069.721000000001</v>
      </c>
    </row>
    <row r="55" spans="1:34">
      <c r="A55">
        <v>2016</v>
      </c>
      <c r="B55" s="14">
        <v>43054.606400462966</v>
      </c>
      <c r="C55" t="s">
        <v>1577</v>
      </c>
      <c r="D55">
        <v>161.11199999999999</v>
      </c>
      <c r="E55">
        <v>652.30600000000004</v>
      </c>
      <c r="F55">
        <v>21471.524260000002</v>
      </c>
      <c r="G55">
        <v>1.9510000000000001</v>
      </c>
      <c r="H55">
        <v>37860.107790000002</v>
      </c>
      <c r="I55">
        <v>168043.32798181599</v>
      </c>
      <c r="J55">
        <v>0</v>
      </c>
      <c r="K55">
        <v>0</v>
      </c>
      <c r="L55">
        <v>13191.61563</v>
      </c>
      <c r="M55">
        <v>0.54300000000000004</v>
      </c>
      <c r="N55">
        <v>218.58199999999999</v>
      </c>
      <c r="O55">
        <v>22433.727999999999</v>
      </c>
      <c r="P55">
        <v>82.67</v>
      </c>
      <c r="Q55">
        <v>6349.384</v>
      </c>
      <c r="R55">
        <v>0</v>
      </c>
      <c r="S55">
        <v>0</v>
      </c>
      <c r="T55">
        <v>40669.084000000003</v>
      </c>
      <c r="U55">
        <v>0</v>
      </c>
      <c r="V55">
        <v>0</v>
      </c>
      <c r="W55">
        <v>16.78</v>
      </c>
      <c r="X55">
        <v>0</v>
      </c>
      <c r="Y55">
        <v>0</v>
      </c>
      <c r="Z55">
        <v>63.926000000000002</v>
      </c>
      <c r="AA55">
        <v>0</v>
      </c>
      <c r="AB55">
        <v>54925.78815</v>
      </c>
      <c r="AC55">
        <v>0</v>
      </c>
      <c r="AD55">
        <v>15990.145269999999</v>
      </c>
      <c r="AE55">
        <v>0</v>
      </c>
      <c r="AF55">
        <v>4764.4989999999998</v>
      </c>
      <c r="AG55">
        <v>2465.7109999999998</v>
      </c>
      <c r="AH55">
        <v>0</v>
      </c>
    </row>
    <row r="56" spans="1:34">
      <c r="A56">
        <v>2016</v>
      </c>
      <c r="B56" s="14">
        <v>43054.606400462966</v>
      </c>
      <c r="C56" t="s">
        <v>1578</v>
      </c>
      <c r="D56">
        <v>8.9740000000000002</v>
      </c>
      <c r="E56">
        <v>0.73099999999999998</v>
      </c>
      <c r="F56">
        <v>0</v>
      </c>
      <c r="G56">
        <v>0.872</v>
      </c>
      <c r="H56">
        <v>0.1117886863</v>
      </c>
      <c r="I56">
        <v>46.434246640600001</v>
      </c>
      <c r="J56">
        <v>3.778</v>
      </c>
      <c r="K56">
        <v>0</v>
      </c>
      <c r="L56">
        <v>31.12602</v>
      </c>
      <c r="M56">
        <v>373.553</v>
      </c>
      <c r="N56">
        <v>111.792</v>
      </c>
      <c r="O56">
        <v>22.131</v>
      </c>
      <c r="P56">
        <v>1.4999999999999999E-2</v>
      </c>
      <c r="Q56">
        <v>1.0609999999999999</v>
      </c>
      <c r="R56">
        <v>17.446000000000002</v>
      </c>
      <c r="S56">
        <v>0.9</v>
      </c>
      <c r="T56">
        <v>240.27799999999999</v>
      </c>
      <c r="U56">
        <v>0</v>
      </c>
      <c r="V56">
        <v>8.0299999999999989E-3</v>
      </c>
      <c r="W56">
        <v>0</v>
      </c>
      <c r="X56">
        <v>4.0000000000000001E-3</v>
      </c>
      <c r="Y56">
        <v>0</v>
      </c>
      <c r="Z56">
        <v>6.335</v>
      </c>
      <c r="AA56">
        <v>243.66399999999999</v>
      </c>
      <c r="AB56">
        <v>3.7991799999999998</v>
      </c>
      <c r="AC56">
        <v>4.0730000000000004</v>
      </c>
      <c r="AD56">
        <v>0.58507000000000009</v>
      </c>
      <c r="AE56">
        <v>616.452</v>
      </c>
      <c r="AF56">
        <v>0.84599999999999997</v>
      </c>
      <c r="AG56">
        <v>0</v>
      </c>
      <c r="AH56">
        <v>224.81200000000001</v>
      </c>
    </row>
    <row r="57" spans="1:34">
      <c r="A57">
        <v>2016</v>
      </c>
      <c r="B57" s="14">
        <v>43054.606400462966</v>
      </c>
      <c r="C57" t="s">
        <v>1579</v>
      </c>
      <c r="D57">
        <v>9255.7160000000003</v>
      </c>
      <c r="E57">
        <v>4979.866</v>
      </c>
      <c r="F57">
        <v>3863.342388</v>
      </c>
      <c r="G57">
        <v>0</v>
      </c>
      <c r="H57">
        <v>4570.7217209999999</v>
      </c>
      <c r="I57">
        <v>63151.249516869</v>
      </c>
      <c r="J57">
        <v>3924.6990000000001</v>
      </c>
      <c r="K57">
        <v>407.6728</v>
      </c>
      <c r="L57">
        <v>34785.857029999999</v>
      </c>
      <c r="M57">
        <v>3444.6239999999998</v>
      </c>
      <c r="N57">
        <v>29056.557000000001</v>
      </c>
      <c r="O57">
        <v>6145.3590000000004</v>
      </c>
      <c r="P57">
        <v>2115.7579999999998</v>
      </c>
      <c r="Q57">
        <v>6734.9129999999996</v>
      </c>
      <c r="R57">
        <v>7178.9849999999997</v>
      </c>
      <c r="S57">
        <v>0</v>
      </c>
      <c r="T57">
        <v>68178.659</v>
      </c>
      <c r="U57">
        <v>0.106</v>
      </c>
      <c r="V57">
        <v>3209.4328799999998</v>
      </c>
      <c r="W57">
        <v>702.29899999999998</v>
      </c>
      <c r="X57">
        <v>1645.346</v>
      </c>
      <c r="Y57">
        <v>0</v>
      </c>
      <c r="Z57">
        <v>28363.925999999999</v>
      </c>
      <c r="AA57">
        <v>246.221</v>
      </c>
      <c r="AB57">
        <v>15953.554320000001</v>
      </c>
      <c r="AC57">
        <v>6643.6149999999998</v>
      </c>
      <c r="AD57">
        <v>9067.8089</v>
      </c>
      <c r="AE57">
        <v>1229.3579999999999</v>
      </c>
      <c r="AF57">
        <v>777.16200000000003</v>
      </c>
      <c r="AG57">
        <v>2617.0830000000001</v>
      </c>
      <c r="AH57">
        <v>63851.243000000002</v>
      </c>
    </row>
    <row r="58" spans="1:34">
      <c r="A58">
        <v>2016</v>
      </c>
      <c r="B58" s="14">
        <v>43054.606400462966</v>
      </c>
      <c r="C58" t="s">
        <v>1580</v>
      </c>
      <c r="D58">
        <v>705.65599999999995</v>
      </c>
      <c r="E58">
        <v>452.00400000000002</v>
      </c>
      <c r="F58">
        <v>22.218800999999999</v>
      </c>
      <c r="G58">
        <v>472.12</v>
      </c>
      <c r="H58">
        <v>1099.438848</v>
      </c>
      <c r="I58">
        <v>31317.292085249199</v>
      </c>
      <c r="J58">
        <v>1620.1880000000001</v>
      </c>
      <c r="K58">
        <v>11433.610699999999</v>
      </c>
      <c r="L58">
        <v>5994.7711500000005</v>
      </c>
      <c r="M58">
        <v>632.85500000000002</v>
      </c>
      <c r="N58">
        <v>10608.467000000001</v>
      </c>
      <c r="O58">
        <v>1530.624</v>
      </c>
      <c r="P58">
        <v>30.280999999999999</v>
      </c>
      <c r="Q58">
        <v>203.077</v>
      </c>
      <c r="R58">
        <v>228.435</v>
      </c>
      <c r="S58">
        <v>1297.5840000000001</v>
      </c>
      <c r="T58">
        <v>4622.1239999999998</v>
      </c>
      <c r="U58">
        <v>0</v>
      </c>
      <c r="V58">
        <v>309.75125000000003</v>
      </c>
      <c r="W58">
        <v>531.62199999999996</v>
      </c>
      <c r="X58">
        <v>76.046000000000006</v>
      </c>
      <c r="Y58">
        <v>10.243399999999999</v>
      </c>
      <c r="Z58">
        <v>721.86099999999999</v>
      </c>
      <c r="AA58">
        <v>3212.3</v>
      </c>
      <c r="AB58">
        <v>908.55508999999995</v>
      </c>
      <c r="AC58">
        <v>1615.963</v>
      </c>
      <c r="AD58">
        <v>500.44376</v>
      </c>
      <c r="AE58">
        <v>2840.7260000000001</v>
      </c>
      <c r="AF58">
        <v>5.1999999999999998E-2</v>
      </c>
      <c r="AG58">
        <v>299.98700000000002</v>
      </c>
      <c r="AH58">
        <v>1856.6089999999999</v>
      </c>
    </row>
    <row r="59" spans="1:34">
      <c r="A59">
        <v>2016</v>
      </c>
      <c r="B59" s="14">
        <v>43054.606400462966</v>
      </c>
      <c r="C59" t="s">
        <v>1581</v>
      </c>
      <c r="D59">
        <v>0</v>
      </c>
      <c r="E59">
        <v>0</v>
      </c>
      <c r="F59">
        <v>0</v>
      </c>
      <c r="G59">
        <v>0</v>
      </c>
      <c r="H59">
        <v>0</v>
      </c>
      <c r="I59">
        <v>0.155</v>
      </c>
      <c r="J59">
        <v>0</v>
      </c>
      <c r="K59">
        <v>108.3274</v>
      </c>
      <c r="L59">
        <v>0</v>
      </c>
      <c r="M59">
        <v>5231.634</v>
      </c>
      <c r="N59">
        <v>0</v>
      </c>
      <c r="O59">
        <v>0</v>
      </c>
      <c r="P59">
        <v>0</v>
      </c>
      <c r="Q59">
        <v>0</v>
      </c>
      <c r="R59">
        <v>2603.6190000000001</v>
      </c>
      <c r="S59">
        <v>0</v>
      </c>
      <c r="T59">
        <v>0</v>
      </c>
      <c r="U59">
        <v>0</v>
      </c>
      <c r="V59">
        <v>2.8849200000000002</v>
      </c>
      <c r="W59">
        <v>0</v>
      </c>
      <c r="X59">
        <v>0</v>
      </c>
      <c r="Y59">
        <v>0</v>
      </c>
      <c r="Z59">
        <v>0</v>
      </c>
      <c r="AA59">
        <v>0</v>
      </c>
      <c r="AB59">
        <v>0</v>
      </c>
      <c r="AC59">
        <v>0</v>
      </c>
      <c r="AD59">
        <v>0</v>
      </c>
      <c r="AE59">
        <v>572.69100000000003</v>
      </c>
      <c r="AF59">
        <v>0</v>
      </c>
      <c r="AG59">
        <v>16.585000000000001</v>
      </c>
      <c r="AH59">
        <v>0.47699999999999998</v>
      </c>
    </row>
    <row r="60" spans="1:34">
      <c r="A60">
        <v>2016</v>
      </c>
      <c r="B60" s="14">
        <v>43054.606400462966</v>
      </c>
      <c r="C60" t="s">
        <v>1582</v>
      </c>
      <c r="D60">
        <v>145.91999999999999</v>
      </c>
      <c r="E60">
        <v>2.2650000000000001</v>
      </c>
      <c r="F60">
        <v>1091.3326000000002</v>
      </c>
      <c r="G60">
        <v>371.87900000000002</v>
      </c>
      <c r="H60">
        <v>212.8502402</v>
      </c>
      <c r="I60">
        <v>316.18062633103301</v>
      </c>
      <c r="J60">
        <v>662.54600000000005</v>
      </c>
      <c r="K60">
        <v>0</v>
      </c>
      <c r="L60">
        <v>5358.1604800000005</v>
      </c>
      <c r="M60">
        <v>170.398</v>
      </c>
      <c r="N60">
        <v>1557.24</v>
      </c>
      <c r="O60">
        <v>2086.85</v>
      </c>
      <c r="P60">
        <v>546.51800000000003</v>
      </c>
      <c r="Q60">
        <v>96.32</v>
      </c>
      <c r="R60">
        <v>527.46500000000003</v>
      </c>
      <c r="S60">
        <v>0</v>
      </c>
      <c r="T60">
        <v>4553.4679999999998</v>
      </c>
      <c r="U60">
        <v>0</v>
      </c>
      <c r="V60">
        <v>0</v>
      </c>
      <c r="W60">
        <v>3.806</v>
      </c>
      <c r="X60">
        <v>9.4510000000000005</v>
      </c>
      <c r="Y60">
        <v>0</v>
      </c>
      <c r="Z60">
        <v>0</v>
      </c>
      <c r="AA60">
        <v>1004.293</v>
      </c>
      <c r="AB60">
        <v>0</v>
      </c>
      <c r="AC60">
        <v>1089.3520000000001</v>
      </c>
      <c r="AD60">
        <v>1393.54384</v>
      </c>
      <c r="AE60">
        <v>383.33</v>
      </c>
      <c r="AF60">
        <v>88.75</v>
      </c>
      <c r="AG60">
        <v>360.05700000000002</v>
      </c>
      <c r="AH60">
        <v>968.827</v>
      </c>
    </row>
    <row r="61" spans="1:34">
      <c r="A61">
        <v>2016</v>
      </c>
      <c r="B61" s="14">
        <v>43054.606400462966</v>
      </c>
      <c r="C61" t="s">
        <v>1583</v>
      </c>
      <c r="D61">
        <v>1365.6990000000001</v>
      </c>
      <c r="E61">
        <v>8.0860000000000003</v>
      </c>
      <c r="F61">
        <v>859.01599999999996</v>
      </c>
      <c r="G61">
        <v>0</v>
      </c>
      <c r="H61">
        <v>1726.513013</v>
      </c>
      <c r="I61">
        <v>12921.2844305454</v>
      </c>
      <c r="J61">
        <v>796.25099999999998</v>
      </c>
      <c r="K61">
        <v>868.78880000000004</v>
      </c>
      <c r="L61">
        <v>6180.0527400000001</v>
      </c>
      <c r="M61">
        <v>1709.32</v>
      </c>
      <c r="N61">
        <v>5770.393</v>
      </c>
      <c r="O61">
        <v>3414.627</v>
      </c>
      <c r="P61">
        <v>357.34199999999998</v>
      </c>
      <c r="Q61">
        <v>1532.546</v>
      </c>
      <c r="R61">
        <v>296.49299999999999</v>
      </c>
      <c r="S61">
        <v>0</v>
      </c>
      <c r="T61">
        <v>14128.688</v>
      </c>
      <c r="U61">
        <v>0</v>
      </c>
      <c r="V61">
        <v>915.43416999999999</v>
      </c>
      <c r="W61">
        <v>0</v>
      </c>
      <c r="X61">
        <v>0</v>
      </c>
      <c r="Y61">
        <v>0</v>
      </c>
      <c r="Z61">
        <v>13638.111999999999</v>
      </c>
      <c r="AA61">
        <v>12594.714</v>
      </c>
      <c r="AB61">
        <v>1300.3080600000001</v>
      </c>
      <c r="AC61">
        <v>1857.4090000000001</v>
      </c>
      <c r="AD61">
        <v>1490.31683</v>
      </c>
      <c r="AE61">
        <v>2455.0439999999999</v>
      </c>
      <c r="AF61">
        <v>0</v>
      </c>
      <c r="AG61">
        <v>1108.221</v>
      </c>
      <c r="AH61">
        <v>29755.382000000001</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61"/>
  <sheetViews>
    <sheetView workbookViewId="0"/>
  </sheetViews>
  <sheetFormatPr defaultRowHeight="15"/>
  <sheetData>
    <row r="1" spans="1:34">
      <c r="A1">
        <v>5.5</v>
      </c>
      <c r="B1" t="s">
        <v>4865</v>
      </c>
    </row>
    <row r="2" spans="1:34">
      <c r="A2" s="10" t="str">
        <f>HYPERLINK("#'Contents'!B63", "Back to Contents")</f>
        <v>Back to Contents</v>
      </c>
    </row>
    <row r="3" spans="1:34">
      <c r="A3" t="s">
        <v>108</v>
      </c>
      <c r="B3" t="s">
        <v>109</v>
      </c>
      <c r="C3" t="s">
        <v>1571</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43054.606412037036</v>
      </c>
      <c r="C4" t="s">
        <v>1657</v>
      </c>
      <c r="I4">
        <v>80012</v>
      </c>
    </row>
    <row r="5" spans="1:34">
      <c r="A5">
        <v>2013</v>
      </c>
      <c r="B5" s="14">
        <v>43054.606412037036</v>
      </c>
      <c r="C5" t="s">
        <v>1572</v>
      </c>
      <c r="D5">
        <v>0</v>
      </c>
      <c r="E5">
        <v>18000</v>
      </c>
      <c r="F5">
        <v>0</v>
      </c>
      <c r="G5">
        <v>0</v>
      </c>
      <c r="H5">
        <v>22030</v>
      </c>
      <c r="J5">
        <v>0</v>
      </c>
      <c r="K5">
        <v>0</v>
      </c>
      <c r="L5">
        <v>10918</v>
      </c>
      <c r="M5">
        <v>0</v>
      </c>
      <c r="N5">
        <v>17113</v>
      </c>
      <c r="O5">
        <v>0</v>
      </c>
      <c r="P5">
        <v>0</v>
      </c>
      <c r="Q5">
        <v>2654</v>
      </c>
      <c r="R5">
        <v>0</v>
      </c>
      <c r="S5">
        <v>0</v>
      </c>
      <c r="T5">
        <v>18</v>
      </c>
      <c r="U5">
        <v>0</v>
      </c>
      <c r="V5">
        <v>0</v>
      </c>
      <c r="W5">
        <v>0</v>
      </c>
      <c r="X5">
        <v>0</v>
      </c>
      <c r="Y5">
        <v>0</v>
      </c>
      <c r="Z5">
        <v>24925</v>
      </c>
      <c r="AA5">
        <v>0</v>
      </c>
      <c r="AB5">
        <v>13850.92</v>
      </c>
      <c r="AC5">
        <v>0</v>
      </c>
      <c r="AD5">
        <v>0</v>
      </c>
      <c r="AE5">
        <v>6327</v>
      </c>
      <c r="AF5">
        <v>0</v>
      </c>
      <c r="AG5">
        <v>0</v>
      </c>
      <c r="AH5">
        <v>50211.226000000002</v>
      </c>
    </row>
    <row r="6" spans="1:34">
      <c r="A6">
        <v>2013</v>
      </c>
      <c r="B6" s="14">
        <v>43054.606412037036</v>
      </c>
      <c r="C6" t="s">
        <v>1573</v>
      </c>
      <c r="D6">
        <v>19336</v>
      </c>
      <c r="E6">
        <v>37137</v>
      </c>
      <c r="F6">
        <v>32.545000000000002</v>
      </c>
      <c r="G6">
        <v>0</v>
      </c>
      <c r="H6">
        <v>5072</v>
      </c>
      <c r="I6">
        <v>5517</v>
      </c>
      <c r="J6">
        <v>0</v>
      </c>
      <c r="K6">
        <v>0</v>
      </c>
      <c r="L6">
        <v>8926.0300000000007</v>
      </c>
      <c r="M6">
        <v>696</v>
      </c>
      <c r="N6">
        <v>830</v>
      </c>
      <c r="O6">
        <v>0</v>
      </c>
      <c r="P6">
        <v>500</v>
      </c>
      <c r="Q6">
        <v>11243</v>
      </c>
      <c r="R6">
        <v>0</v>
      </c>
      <c r="S6">
        <v>0</v>
      </c>
      <c r="T6">
        <v>57897</v>
      </c>
      <c r="U6">
        <v>0</v>
      </c>
      <c r="V6">
        <v>474.2</v>
      </c>
      <c r="W6">
        <v>0</v>
      </c>
      <c r="X6">
        <v>0</v>
      </c>
      <c r="Y6">
        <v>0</v>
      </c>
      <c r="Z6">
        <v>7663</v>
      </c>
      <c r="AA6">
        <v>13852</v>
      </c>
      <c r="AB6">
        <v>22127.46</v>
      </c>
      <c r="AC6">
        <v>0</v>
      </c>
      <c r="AD6">
        <v>496</v>
      </c>
      <c r="AE6">
        <v>729</v>
      </c>
      <c r="AF6">
        <v>630</v>
      </c>
      <c r="AG6">
        <v>2022</v>
      </c>
      <c r="AH6">
        <v>146575.07</v>
      </c>
    </row>
    <row r="7" spans="1:34">
      <c r="A7">
        <v>2013</v>
      </c>
      <c r="B7" s="14">
        <v>43054.606412037036</v>
      </c>
      <c r="C7" t="s">
        <v>1671</v>
      </c>
      <c r="I7">
        <v>57027</v>
      </c>
    </row>
    <row r="8" spans="1:34">
      <c r="A8">
        <v>2013</v>
      </c>
      <c r="B8" s="14">
        <v>43054.606412037036</v>
      </c>
      <c r="C8" t="s">
        <v>1574</v>
      </c>
      <c r="D8">
        <v>0</v>
      </c>
      <c r="E8">
        <v>12879</v>
      </c>
      <c r="F8">
        <v>0</v>
      </c>
      <c r="G8">
        <v>0</v>
      </c>
      <c r="H8">
        <v>17852</v>
      </c>
      <c r="J8">
        <v>0</v>
      </c>
      <c r="K8">
        <v>2727</v>
      </c>
      <c r="L8">
        <v>819</v>
      </c>
      <c r="M8">
        <v>686</v>
      </c>
      <c r="N8">
        <v>288</v>
      </c>
      <c r="O8">
        <v>0</v>
      </c>
      <c r="P8">
        <v>0</v>
      </c>
      <c r="Q8">
        <v>3622</v>
      </c>
      <c r="R8">
        <v>0</v>
      </c>
      <c r="S8">
        <v>0</v>
      </c>
      <c r="T8">
        <v>2418</v>
      </c>
      <c r="U8">
        <v>0</v>
      </c>
      <c r="V8">
        <v>0</v>
      </c>
      <c r="W8">
        <v>0</v>
      </c>
      <c r="X8">
        <v>0</v>
      </c>
      <c r="Y8">
        <v>0</v>
      </c>
      <c r="Z8">
        <v>0</v>
      </c>
      <c r="AA8">
        <v>0</v>
      </c>
      <c r="AB8">
        <v>54065.7</v>
      </c>
      <c r="AC8">
        <v>0</v>
      </c>
      <c r="AD8">
        <v>0</v>
      </c>
      <c r="AE8">
        <v>1151</v>
      </c>
      <c r="AF8">
        <v>0</v>
      </c>
      <c r="AG8">
        <v>0</v>
      </c>
      <c r="AH8">
        <v>25405.824000000001</v>
      </c>
    </row>
    <row r="9" spans="1:34">
      <c r="A9">
        <v>2013</v>
      </c>
      <c r="B9" s="14">
        <v>43054.606412037036</v>
      </c>
      <c r="C9" t="s">
        <v>1713</v>
      </c>
      <c r="I9">
        <v>73363</v>
      </c>
    </row>
    <row r="10" spans="1:34">
      <c r="A10">
        <v>2013</v>
      </c>
      <c r="B10" s="14">
        <v>43054.606412037036</v>
      </c>
      <c r="C10" t="s">
        <v>1575</v>
      </c>
      <c r="D10">
        <v>14369</v>
      </c>
      <c r="E10">
        <v>8522</v>
      </c>
      <c r="F10">
        <v>1959.835</v>
      </c>
      <c r="G10">
        <v>26637</v>
      </c>
      <c r="H10">
        <v>4128</v>
      </c>
      <c r="J10">
        <v>7576</v>
      </c>
      <c r="K10">
        <v>27</v>
      </c>
      <c r="L10">
        <v>103207.57</v>
      </c>
      <c r="M10">
        <v>12260</v>
      </c>
      <c r="N10">
        <v>92324</v>
      </c>
      <c r="O10">
        <v>54418</v>
      </c>
      <c r="P10">
        <v>6970</v>
      </c>
      <c r="Q10">
        <v>2425</v>
      </c>
      <c r="R10">
        <v>6558.19</v>
      </c>
      <c r="S10">
        <v>116.1</v>
      </c>
      <c r="T10">
        <v>67070</v>
      </c>
      <c r="U10">
        <v>8.1665200000000002</v>
      </c>
      <c r="V10">
        <v>6006.9</v>
      </c>
      <c r="W10">
        <v>43</v>
      </c>
      <c r="X10">
        <v>361.88709999999998</v>
      </c>
      <c r="Y10">
        <v>19130</v>
      </c>
      <c r="Z10">
        <v>13855</v>
      </c>
      <c r="AA10">
        <v>3539</v>
      </c>
      <c r="AB10">
        <v>37187.21</v>
      </c>
      <c r="AC10">
        <v>0</v>
      </c>
      <c r="AD10">
        <v>3147</v>
      </c>
      <c r="AE10">
        <v>24476</v>
      </c>
      <c r="AF10">
        <v>333</v>
      </c>
      <c r="AG10">
        <v>376</v>
      </c>
      <c r="AH10">
        <v>40085.947</v>
      </c>
    </row>
    <row r="11" spans="1:34">
      <c r="A11">
        <v>2013</v>
      </c>
      <c r="B11" s="14">
        <v>43054.606412037036</v>
      </c>
      <c r="C11" t="s">
        <v>3058</v>
      </c>
      <c r="I11">
        <v>1271446</v>
      </c>
    </row>
    <row r="12" spans="1:34">
      <c r="A12">
        <v>2013</v>
      </c>
      <c r="B12" s="14">
        <v>43054.606412037036</v>
      </c>
      <c r="C12" t="s">
        <v>1576</v>
      </c>
      <c r="D12">
        <v>99948</v>
      </c>
      <c r="E12">
        <v>73045</v>
      </c>
      <c r="F12">
        <v>36177.31</v>
      </c>
      <c r="G12">
        <v>0</v>
      </c>
      <c r="H12">
        <v>78844</v>
      </c>
      <c r="J12">
        <v>134059</v>
      </c>
      <c r="K12">
        <v>1464</v>
      </c>
      <c r="L12">
        <v>244564.54</v>
      </c>
      <c r="M12">
        <v>108397</v>
      </c>
      <c r="N12">
        <v>266626</v>
      </c>
      <c r="O12">
        <v>2190</v>
      </c>
      <c r="P12">
        <v>26685</v>
      </c>
      <c r="Q12">
        <v>30</v>
      </c>
      <c r="R12">
        <v>43695.61</v>
      </c>
      <c r="S12">
        <v>0</v>
      </c>
      <c r="T12">
        <v>12169</v>
      </c>
      <c r="U12">
        <v>0</v>
      </c>
      <c r="V12">
        <v>0</v>
      </c>
      <c r="W12">
        <v>2703</v>
      </c>
      <c r="X12">
        <v>1747.4690000000001</v>
      </c>
      <c r="Y12">
        <v>0</v>
      </c>
      <c r="Z12">
        <v>222648</v>
      </c>
      <c r="AA12">
        <v>17971</v>
      </c>
      <c r="AB12">
        <v>1080050.76</v>
      </c>
      <c r="AC12">
        <v>106794</v>
      </c>
      <c r="AD12">
        <v>12429</v>
      </c>
      <c r="AE12">
        <v>21924</v>
      </c>
      <c r="AF12">
        <v>217</v>
      </c>
      <c r="AG12">
        <v>101001</v>
      </c>
      <c r="AH12">
        <v>1243657.3999999999</v>
      </c>
    </row>
    <row r="13" spans="1:34">
      <c r="A13">
        <v>2013</v>
      </c>
      <c r="B13" s="14">
        <v>43054.606412037036</v>
      </c>
      <c r="C13" t="s">
        <v>5750</v>
      </c>
      <c r="I13">
        <v>1544023</v>
      </c>
    </row>
    <row r="14" spans="1:34">
      <c r="A14">
        <v>2013</v>
      </c>
      <c r="B14" s="14">
        <v>43054.606412037036</v>
      </c>
      <c r="C14" t="s">
        <v>1577</v>
      </c>
      <c r="D14">
        <v>1699</v>
      </c>
      <c r="E14">
        <v>7855</v>
      </c>
      <c r="F14">
        <v>194778.78</v>
      </c>
      <c r="G14">
        <v>0</v>
      </c>
      <c r="H14">
        <v>449006</v>
      </c>
      <c r="J14">
        <v>521</v>
      </c>
      <c r="K14">
        <v>0</v>
      </c>
      <c r="L14">
        <v>135700.60999999999</v>
      </c>
      <c r="M14">
        <v>5</v>
      </c>
      <c r="N14">
        <v>3334</v>
      </c>
      <c r="O14">
        <v>292600</v>
      </c>
      <c r="P14">
        <v>805</v>
      </c>
      <c r="Q14">
        <v>68515</v>
      </c>
      <c r="R14">
        <v>0</v>
      </c>
      <c r="S14">
        <v>0</v>
      </c>
      <c r="T14">
        <v>127687</v>
      </c>
      <c r="U14">
        <v>0</v>
      </c>
      <c r="V14">
        <v>0</v>
      </c>
      <c r="W14">
        <v>95</v>
      </c>
      <c r="X14">
        <v>0</v>
      </c>
      <c r="Y14">
        <v>0</v>
      </c>
      <c r="Z14">
        <v>1090</v>
      </c>
      <c r="AA14">
        <v>0</v>
      </c>
      <c r="AB14">
        <v>537187.41</v>
      </c>
      <c r="AC14">
        <v>0</v>
      </c>
      <c r="AD14">
        <v>201058</v>
      </c>
      <c r="AE14">
        <v>0</v>
      </c>
      <c r="AF14">
        <v>54400</v>
      </c>
      <c r="AG14">
        <v>28079</v>
      </c>
      <c r="AH14">
        <v>0</v>
      </c>
    </row>
    <row r="15" spans="1:34">
      <c r="A15">
        <v>2013</v>
      </c>
      <c r="B15" s="14">
        <v>43054.606412037036</v>
      </c>
      <c r="C15" t="s">
        <v>2634</v>
      </c>
      <c r="I15">
        <v>720</v>
      </c>
    </row>
    <row r="16" spans="1:34">
      <c r="A16">
        <v>2013</v>
      </c>
      <c r="B16" s="14">
        <v>43054.606412037036</v>
      </c>
      <c r="C16" t="s">
        <v>1578</v>
      </c>
      <c r="D16">
        <v>2</v>
      </c>
      <c r="E16">
        <v>46</v>
      </c>
      <c r="F16">
        <v>153.38399999999999</v>
      </c>
      <c r="G16">
        <v>38</v>
      </c>
      <c r="H16">
        <v>2.39</v>
      </c>
      <c r="J16">
        <v>31</v>
      </c>
      <c r="K16">
        <v>0</v>
      </c>
      <c r="L16">
        <v>143.87</v>
      </c>
      <c r="M16">
        <v>5334</v>
      </c>
      <c r="N16">
        <v>1016</v>
      </c>
      <c r="O16">
        <v>214</v>
      </c>
      <c r="P16">
        <v>114</v>
      </c>
      <c r="Q16">
        <v>5</v>
      </c>
      <c r="R16">
        <v>116.49</v>
      </c>
      <c r="S16">
        <v>27.3</v>
      </c>
      <c r="T16">
        <v>6559</v>
      </c>
      <c r="U16">
        <v>0</v>
      </c>
      <c r="V16">
        <v>1.6</v>
      </c>
      <c r="W16">
        <v>0</v>
      </c>
      <c r="X16">
        <v>0.11749999999999999</v>
      </c>
      <c r="Y16">
        <v>0</v>
      </c>
      <c r="Z16">
        <v>89</v>
      </c>
      <c r="AA16">
        <v>4486</v>
      </c>
      <c r="AB16">
        <v>74.2</v>
      </c>
      <c r="AC16">
        <v>60</v>
      </c>
      <c r="AD16">
        <v>10</v>
      </c>
      <c r="AE16">
        <v>3636</v>
      </c>
      <c r="AF16">
        <v>10</v>
      </c>
      <c r="AG16">
        <v>0</v>
      </c>
      <c r="AH16">
        <v>1921.2439999999999</v>
      </c>
    </row>
    <row r="17" spans="1:34">
      <c r="A17">
        <v>2013</v>
      </c>
      <c r="B17" s="14">
        <v>43054.606412037036</v>
      </c>
      <c r="C17" t="s">
        <v>1753</v>
      </c>
      <c r="I17">
        <v>1090821</v>
      </c>
    </row>
    <row r="18" spans="1:34">
      <c r="A18">
        <v>2013</v>
      </c>
      <c r="B18" s="14">
        <v>43054.606412037036</v>
      </c>
      <c r="C18" t="s">
        <v>1579</v>
      </c>
      <c r="D18">
        <v>158217</v>
      </c>
      <c r="E18">
        <v>285881</v>
      </c>
      <c r="F18">
        <v>102904.26609999999</v>
      </c>
      <c r="G18">
        <v>0</v>
      </c>
      <c r="H18">
        <v>69953</v>
      </c>
      <c r="J18">
        <v>76440</v>
      </c>
      <c r="K18">
        <v>10354</v>
      </c>
      <c r="L18">
        <v>645670.71</v>
      </c>
      <c r="M18">
        <v>95888</v>
      </c>
      <c r="N18">
        <v>464020</v>
      </c>
      <c r="O18">
        <v>104982</v>
      </c>
      <c r="P18">
        <v>42340</v>
      </c>
      <c r="Q18">
        <v>114838</v>
      </c>
      <c r="R18">
        <v>111408.45</v>
      </c>
      <c r="S18">
        <v>0.01</v>
      </c>
      <c r="T18">
        <v>1095277</v>
      </c>
      <c r="U18">
        <v>6.2</v>
      </c>
      <c r="V18">
        <v>72660.5</v>
      </c>
      <c r="W18">
        <v>19320</v>
      </c>
      <c r="X18">
        <v>32169.05</v>
      </c>
      <c r="Y18">
        <v>0</v>
      </c>
      <c r="Z18">
        <v>902378</v>
      </c>
      <c r="AA18">
        <v>13090</v>
      </c>
      <c r="AB18">
        <v>218309.24</v>
      </c>
      <c r="AC18">
        <v>71996</v>
      </c>
      <c r="AD18">
        <v>185379.84</v>
      </c>
      <c r="AE18">
        <v>7293</v>
      </c>
      <c r="AF18">
        <v>14837</v>
      </c>
      <c r="AG18">
        <v>76559</v>
      </c>
      <c r="AH18">
        <v>7661808.8499999996</v>
      </c>
    </row>
    <row r="19" spans="1:34">
      <c r="A19">
        <v>2013</v>
      </c>
      <c r="B19" s="14">
        <v>43054.606412037036</v>
      </c>
      <c r="C19" t="s">
        <v>5751</v>
      </c>
      <c r="I19">
        <v>507198</v>
      </c>
    </row>
    <row r="20" spans="1:34">
      <c r="A20">
        <v>2013</v>
      </c>
      <c r="B20" s="14">
        <v>43054.606412037036</v>
      </c>
      <c r="C20" t="s">
        <v>1580</v>
      </c>
      <c r="D20">
        <v>366</v>
      </c>
      <c r="E20">
        <v>1604</v>
      </c>
      <c r="F20">
        <v>162.78100000000001</v>
      </c>
      <c r="G20">
        <v>10038</v>
      </c>
      <c r="H20">
        <v>14377</v>
      </c>
      <c r="J20">
        <v>16129</v>
      </c>
      <c r="K20">
        <v>125299</v>
      </c>
      <c r="L20">
        <v>120351.09</v>
      </c>
      <c r="M20">
        <v>1013</v>
      </c>
      <c r="N20">
        <v>147144</v>
      </c>
      <c r="O20">
        <v>15469</v>
      </c>
      <c r="P20">
        <v>654</v>
      </c>
      <c r="Q20">
        <v>18640</v>
      </c>
      <c r="R20">
        <v>3473.22</v>
      </c>
      <c r="S20">
        <v>5877</v>
      </c>
      <c r="T20">
        <v>498837</v>
      </c>
      <c r="U20">
        <v>0</v>
      </c>
      <c r="V20">
        <v>5419.9</v>
      </c>
      <c r="W20">
        <v>337</v>
      </c>
      <c r="X20">
        <v>2121.7199999999998</v>
      </c>
      <c r="Y20">
        <v>2473</v>
      </c>
      <c r="Z20">
        <v>0</v>
      </c>
      <c r="AA20">
        <v>77371</v>
      </c>
      <c r="AB20">
        <v>11025.67</v>
      </c>
      <c r="AC20">
        <v>17085</v>
      </c>
      <c r="AD20">
        <v>3697</v>
      </c>
      <c r="AE20">
        <v>84012</v>
      </c>
      <c r="AF20">
        <v>1</v>
      </c>
      <c r="AG20">
        <v>10741</v>
      </c>
      <c r="AH20">
        <v>2018.1854000000001</v>
      </c>
    </row>
    <row r="21" spans="1:34">
      <c r="A21">
        <v>2013</v>
      </c>
      <c r="B21" s="14">
        <v>43054.606412037036</v>
      </c>
      <c r="C21" t="s">
        <v>1581</v>
      </c>
      <c r="D21">
        <v>0</v>
      </c>
      <c r="E21">
        <v>0</v>
      </c>
      <c r="F21">
        <v>0</v>
      </c>
      <c r="G21">
        <v>0</v>
      </c>
      <c r="H21">
        <v>0</v>
      </c>
      <c r="I21">
        <v>1</v>
      </c>
      <c r="J21">
        <v>0</v>
      </c>
      <c r="K21">
        <v>1118</v>
      </c>
      <c r="L21">
        <v>103.12</v>
      </c>
      <c r="M21">
        <v>51205</v>
      </c>
      <c r="N21">
        <v>0</v>
      </c>
      <c r="O21">
        <v>0</v>
      </c>
      <c r="P21">
        <v>0</v>
      </c>
      <c r="Q21">
        <v>0</v>
      </c>
      <c r="R21">
        <v>21928.38</v>
      </c>
      <c r="S21">
        <v>0</v>
      </c>
      <c r="T21">
        <v>0</v>
      </c>
      <c r="U21">
        <v>0</v>
      </c>
      <c r="V21">
        <v>53.5</v>
      </c>
      <c r="W21">
        <v>0</v>
      </c>
      <c r="X21">
        <v>41.567</v>
      </c>
      <c r="Y21">
        <v>0</v>
      </c>
      <c r="Z21">
        <v>410</v>
      </c>
      <c r="AA21">
        <v>0</v>
      </c>
      <c r="AB21">
        <v>0</v>
      </c>
      <c r="AC21">
        <v>0</v>
      </c>
      <c r="AD21">
        <v>0</v>
      </c>
      <c r="AE21">
        <v>7618</v>
      </c>
      <c r="AF21">
        <v>0</v>
      </c>
      <c r="AG21">
        <v>587</v>
      </c>
      <c r="AH21">
        <v>0</v>
      </c>
    </row>
    <row r="22" spans="1:34">
      <c r="A22">
        <v>2013</v>
      </c>
      <c r="B22" s="14">
        <v>43054.606412037036</v>
      </c>
      <c r="C22" t="s">
        <v>1770</v>
      </c>
      <c r="I22">
        <v>3906</v>
      </c>
    </row>
    <row r="23" spans="1:34">
      <c r="A23">
        <v>2013</v>
      </c>
      <c r="B23" s="14">
        <v>43054.606412037036</v>
      </c>
      <c r="C23" t="s">
        <v>1582</v>
      </c>
      <c r="D23">
        <v>1591</v>
      </c>
      <c r="E23">
        <v>4418</v>
      </c>
      <c r="F23">
        <v>13312.994000000001</v>
      </c>
      <c r="G23">
        <v>4347</v>
      </c>
      <c r="H23">
        <v>2425</v>
      </c>
      <c r="J23">
        <v>6065</v>
      </c>
      <c r="K23">
        <v>172</v>
      </c>
      <c r="L23">
        <v>48676.34</v>
      </c>
      <c r="M23">
        <v>1885</v>
      </c>
      <c r="N23">
        <v>32159</v>
      </c>
      <c r="O23">
        <v>18058</v>
      </c>
      <c r="P23">
        <v>4200</v>
      </c>
      <c r="Q23">
        <v>2378</v>
      </c>
      <c r="R23">
        <v>3735.61</v>
      </c>
      <c r="S23">
        <v>0</v>
      </c>
      <c r="T23">
        <v>62728</v>
      </c>
      <c r="U23">
        <v>0</v>
      </c>
      <c r="V23">
        <v>2.6</v>
      </c>
      <c r="W23">
        <v>29</v>
      </c>
      <c r="X23">
        <v>0</v>
      </c>
      <c r="Y23">
        <v>0</v>
      </c>
      <c r="Z23">
        <v>0</v>
      </c>
      <c r="AA23">
        <v>9525</v>
      </c>
      <c r="AB23">
        <v>0</v>
      </c>
      <c r="AC23">
        <v>14540</v>
      </c>
      <c r="AD23">
        <v>11007</v>
      </c>
      <c r="AE23">
        <v>1402</v>
      </c>
      <c r="AF23">
        <v>1458</v>
      </c>
      <c r="AG23">
        <v>3404</v>
      </c>
      <c r="AH23">
        <v>2264.4443999999999</v>
      </c>
    </row>
    <row r="24" spans="1:34">
      <c r="A24">
        <v>2013</v>
      </c>
      <c r="B24" s="14">
        <v>43054.606412037036</v>
      </c>
      <c r="C24" t="s">
        <v>5752</v>
      </c>
      <c r="I24">
        <v>219237</v>
      </c>
    </row>
    <row r="25" spans="1:34">
      <c r="A25">
        <v>2013</v>
      </c>
      <c r="B25" s="14">
        <v>43054.606412037036</v>
      </c>
      <c r="C25" t="s">
        <v>1583</v>
      </c>
      <c r="D25">
        <v>23688</v>
      </c>
      <c r="E25">
        <v>112440</v>
      </c>
      <c r="F25">
        <v>10987.5635</v>
      </c>
      <c r="G25">
        <v>0</v>
      </c>
      <c r="H25">
        <v>21434</v>
      </c>
      <c r="J25">
        <v>14006</v>
      </c>
      <c r="K25">
        <v>541</v>
      </c>
      <c r="L25">
        <v>106302.24</v>
      </c>
      <c r="M25">
        <v>28353</v>
      </c>
      <c r="N25">
        <v>121486</v>
      </c>
      <c r="O25">
        <v>40182</v>
      </c>
      <c r="P25">
        <v>7444</v>
      </c>
      <c r="Q25">
        <v>17713</v>
      </c>
      <c r="R25">
        <v>5131.38</v>
      </c>
      <c r="S25">
        <v>0</v>
      </c>
      <c r="T25">
        <v>214780</v>
      </c>
      <c r="U25">
        <v>0</v>
      </c>
      <c r="V25">
        <v>22411.7</v>
      </c>
      <c r="W25">
        <v>0</v>
      </c>
      <c r="X25">
        <v>0</v>
      </c>
      <c r="Y25">
        <v>0</v>
      </c>
      <c r="Z25">
        <v>377835</v>
      </c>
      <c r="AA25">
        <v>266131</v>
      </c>
      <c r="AB25">
        <v>71421.14</v>
      </c>
      <c r="AC25">
        <v>8743</v>
      </c>
      <c r="AD25">
        <v>23018</v>
      </c>
      <c r="AE25">
        <v>24161</v>
      </c>
      <c r="AF25">
        <v>3</v>
      </c>
      <c r="AG25">
        <v>14697</v>
      </c>
      <c r="AH25">
        <v>33853.008999999998</v>
      </c>
    </row>
    <row r="26" spans="1:34">
      <c r="A26">
        <v>2014</v>
      </c>
      <c r="B26" s="14">
        <v>43054.606412037036</v>
      </c>
      <c r="C26" t="s">
        <v>1572</v>
      </c>
      <c r="D26">
        <v>0</v>
      </c>
      <c r="E26">
        <v>18000</v>
      </c>
      <c r="F26">
        <v>0</v>
      </c>
      <c r="G26">
        <v>0</v>
      </c>
      <c r="H26">
        <v>22336</v>
      </c>
      <c r="I26">
        <v>81257.110390849994</v>
      </c>
      <c r="J26">
        <v>0</v>
      </c>
      <c r="K26">
        <v>0</v>
      </c>
      <c r="L26">
        <v>11244.55</v>
      </c>
      <c r="M26">
        <v>0</v>
      </c>
      <c r="N26">
        <v>18906</v>
      </c>
      <c r="O26">
        <v>0</v>
      </c>
      <c r="P26">
        <v>0</v>
      </c>
      <c r="Q26">
        <v>3522</v>
      </c>
      <c r="R26">
        <v>0</v>
      </c>
      <c r="S26">
        <v>0</v>
      </c>
      <c r="T26">
        <v>1.99</v>
      </c>
      <c r="U26">
        <v>0</v>
      </c>
      <c r="V26">
        <v>0</v>
      </c>
      <c r="W26">
        <v>0</v>
      </c>
      <c r="X26">
        <v>0</v>
      </c>
      <c r="Y26">
        <v>0</v>
      </c>
      <c r="Z26">
        <v>25896</v>
      </c>
      <c r="AA26">
        <v>0</v>
      </c>
      <c r="AB26">
        <v>16687.96</v>
      </c>
      <c r="AC26">
        <v>0</v>
      </c>
      <c r="AD26">
        <v>277.24</v>
      </c>
      <c r="AE26">
        <v>6684</v>
      </c>
      <c r="AF26">
        <v>0</v>
      </c>
      <c r="AG26">
        <v>12936</v>
      </c>
      <c r="AH26">
        <v>50627.161999999997</v>
      </c>
    </row>
    <row r="27" spans="1:34">
      <c r="A27">
        <v>2014</v>
      </c>
      <c r="B27" s="14">
        <v>43054.606412037036</v>
      </c>
      <c r="C27" t="s">
        <v>1573</v>
      </c>
      <c r="D27">
        <v>4212</v>
      </c>
      <c r="E27">
        <v>38118</v>
      </c>
      <c r="F27">
        <v>165.83044330000001</v>
      </c>
      <c r="G27">
        <v>0</v>
      </c>
      <c r="H27">
        <v>4921</v>
      </c>
      <c r="I27">
        <v>6255.9190981199999</v>
      </c>
      <c r="J27">
        <v>574</v>
      </c>
      <c r="K27">
        <v>0</v>
      </c>
      <c r="L27">
        <v>2040.63</v>
      </c>
      <c r="M27">
        <v>603</v>
      </c>
      <c r="N27">
        <v>1768</v>
      </c>
      <c r="O27">
        <v>0</v>
      </c>
      <c r="P27">
        <v>1052</v>
      </c>
      <c r="Q27">
        <v>14438</v>
      </c>
      <c r="R27">
        <v>0</v>
      </c>
      <c r="S27">
        <v>0</v>
      </c>
      <c r="T27">
        <v>48356.62</v>
      </c>
      <c r="U27">
        <v>0</v>
      </c>
      <c r="V27">
        <v>365.02</v>
      </c>
      <c r="W27">
        <v>0</v>
      </c>
      <c r="X27">
        <v>0</v>
      </c>
      <c r="Y27">
        <v>0</v>
      </c>
      <c r="Z27">
        <v>938</v>
      </c>
      <c r="AA27">
        <v>13840</v>
      </c>
      <c r="AB27">
        <v>23958.19</v>
      </c>
      <c r="AC27">
        <v>0</v>
      </c>
      <c r="AD27">
        <v>224.91</v>
      </c>
      <c r="AE27">
        <v>702</v>
      </c>
      <c r="AF27">
        <v>630.55999999999995</v>
      </c>
      <c r="AG27">
        <v>527</v>
      </c>
      <c r="AH27">
        <v>40099</v>
      </c>
    </row>
    <row r="28" spans="1:34">
      <c r="A28">
        <v>2014</v>
      </c>
      <c r="B28" s="14">
        <v>43054.606412037036</v>
      </c>
      <c r="C28" t="s">
        <v>1574</v>
      </c>
      <c r="D28">
        <v>0</v>
      </c>
      <c r="E28">
        <v>11145</v>
      </c>
      <c r="F28">
        <v>0</v>
      </c>
      <c r="G28">
        <v>0</v>
      </c>
      <c r="H28">
        <v>18279</v>
      </c>
      <c r="I28">
        <v>59291.898438329998</v>
      </c>
      <c r="J28">
        <v>0</v>
      </c>
      <c r="K28">
        <v>0</v>
      </c>
      <c r="L28">
        <v>691.35</v>
      </c>
      <c r="M28">
        <v>712</v>
      </c>
      <c r="N28">
        <v>475</v>
      </c>
      <c r="O28">
        <v>0</v>
      </c>
      <c r="P28">
        <v>0</v>
      </c>
      <c r="Q28">
        <v>3893</v>
      </c>
      <c r="R28">
        <v>0</v>
      </c>
      <c r="S28">
        <v>0</v>
      </c>
      <c r="T28">
        <v>2752.35</v>
      </c>
      <c r="U28">
        <v>0</v>
      </c>
      <c r="V28">
        <v>0</v>
      </c>
      <c r="W28">
        <v>0</v>
      </c>
      <c r="X28">
        <v>0</v>
      </c>
      <c r="Y28">
        <v>0</v>
      </c>
      <c r="Z28">
        <v>0</v>
      </c>
      <c r="AA28">
        <v>0</v>
      </c>
      <c r="AB28">
        <v>54465.279999999999</v>
      </c>
      <c r="AC28">
        <v>0</v>
      </c>
      <c r="AD28">
        <v>0</v>
      </c>
      <c r="AE28">
        <v>502</v>
      </c>
      <c r="AF28">
        <v>0</v>
      </c>
      <c r="AG28">
        <v>10442</v>
      </c>
      <c r="AH28">
        <v>24563.530999999999</v>
      </c>
    </row>
    <row r="29" spans="1:34">
      <c r="A29">
        <v>2014</v>
      </c>
      <c r="B29" s="14">
        <v>43054.606412037036</v>
      </c>
      <c r="C29" t="s">
        <v>1575</v>
      </c>
      <c r="D29">
        <v>12389</v>
      </c>
      <c r="E29">
        <v>5315</v>
      </c>
      <c r="F29">
        <v>1727.445166</v>
      </c>
      <c r="G29">
        <v>32462</v>
      </c>
      <c r="H29">
        <v>3381</v>
      </c>
      <c r="I29">
        <v>47561.204543662301</v>
      </c>
      <c r="J29">
        <v>5501</v>
      </c>
      <c r="K29">
        <v>29</v>
      </c>
      <c r="L29">
        <v>135145.31</v>
      </c>
      <c r="M29">
        <v>12932</v>
      </c>
      <c r="N29">
        <v>76690</v>
      </c>
      <c r="O29">
        <v>52349</v>
      </c>
      <c r="P29">
        <v>5796</v>
      </c>
      <c r="Q29">
        <v>940</v>
      </c>
      <c r="R29">
        <v>4917.3981999999996</v>
      </c>
      <c r="S29">
        <v>87</v>
      </c>
      <c r="T29">
        <v>51788.98</v>
      </c>
      <c r="U29">
        <v>1.83</v>
      </c>
      <c r="V29">
        <v>4218.59</v>
      </c>
      <c r="W29">
        <v>76</v>
      </c>
      <c r="X29">
        <v>0.40600000000000003</v>
      </c>
      <c r="Y29">
        <v>18836.43</v>
      </c>
      <c r="Z29">
        <v>3130</v>
      </c>
      <c r="AA29">
        <v>3395</v>
      </c>
      <c r="AB29">
        <v>32890.1</v>
      </c>
      <c r="AC29">
        <v>0</v>
      </c>
      <c r="AD29">
        <v>1997.9</v>
      </c>
      <c r="AE29">
        <v>16973</v>
      </c>
      <c r="AF29">
        <v>1105.94</v>
      </c>
      <c r="AG29">
        <v>6598</v>
      </c>
      <c r="AH29">
        <v>11197.1</v>
      </c>
    </row>
    <row r="30" spans="1:34">
      <c r="A30">
        <v>2014</v>
      </c>
      <c r="B30" s="14">
        <v>43054.606412037036</v>
      </c>
      <c r="C30" t="s">
        <v>1576</v>
      </c>
      <c r="D30">
        <v>31113</v>
      </c>
      <c r="E30">
        <v>66471</v>
      </c>
      <c r="F30">
        <v>39668.471259999998</v>
      </c>
      <c r="G30">
        <v>0</v>
      </c>
      <c r="H30">
        <v>73379</v>
      </c>
      <c r="I30">
        <v>1197548.23754007</v>
      </c>
      <c r="J30">
        <v>105924</v>
      </c>
      <c r="K30">
        <v>1689</v>
      </c>
      <c r="L30">
        <v>271660.53000000003</v>
      </c>
      <c r="M30">
        <v>87651</v>
      </c>
      <c r="N30">
        <v>155661</v>
      </c>
      <c r="O30">
        <v>2411</v>
      </c>
      <c r="P30">
        <v>25544</v>
      </c>
      <c r="Q30">
        <v>22</v>
      </c>
      <c r="R30">
        <v>43507.826000000001</v>
      </c>
      <c r="S30">
        <v>0</v>
      </c>
      <c r="T30">
        <v>7766.13</v>
      </c>
      <c r="U30">
        <v>0</v>
      </c>
      <c r="V30">
        <v>0</v>
      </c>
      <c r="W30">
        <v>1751</v>
      </c>
      <c r="X30">
        <v>1410.738861</v>
      </c>
      <c r="Y30">
        <v>0</v>
      </c>
      <c r="Z30">
        <v>255598</v>
      </c>
      <c r="AA30">
        <v>19467</v>
      </c>
      <c r="AB30">
        <v>997582.77</v>
      </c>
      <c r="AC30">
        <v>108058</v>
      </c>
      <c r="AD30">
        <v>27262.240000000002</v>
      </c>
      <c r="AE30">
        <v>17978</v>
      </c>
      <c r="AF30">
        <v>249.05</v>
      </c>
      <c r="AG30">
        <v>26225</v>
      </c>
      <c r="AH30">
        <v>954850.7</v>
      </c>
    </row>
    <row r="31" spans="1:34">
      <c r="A31">
        <v>2014</v>
      </c>
      <c r="B31" s="14">
        <v>43054.606412037036</v>
      </c>
      <c r="C31" t="s">
        <v>1577</v>
      </c>
      <c r="D31">
        <v>1978</v>
      </c>
      <c r="E31">
        <v>8376</v>
      </c>
      <c r="F31">
        <v>207956.87710000001</v>
      </c>
      <c r="G31">
        <v>96</v>
      </c>
      <c r="H31">
        <v>440878</v>
      </c>
      <c r="I31">
        <v>1478800.1606326301</v>
      </c>
      <c r="J31">
        <v>0</v>
      </c>
      <c r="K31">
        <v>0</v>
      </c>
      <c r="L31">
        <v>147178.70000000001</v>
      </c>
      <c r="M31">
        <v>6</v>
      </c>
      <c r="N31">
        <v>3531</v>
      </c>
      <c r="O31">
        <v>275553</v>
      </c>
      <c r="P31">
        <v>752</v>
      </c>
      <c r="Q31">
        <v>64935</v>
      </c>
      <c r="R31">
        <v>0</v>
      </c>
      <c r="S31">
        <v>0</v>
      </c>
      <c r="T31">
        <v>508195.26</v>
      </c>
      <c r="U31">
        <v>0</v>
      </c>
      <c r="V31">
        <v>0</v>
      </c>
      <c r="W31">
        <v>125</v>
      </c>
      <c r="X31">
        <v>0</v>
      </c>
      <c r="Y31">
        <v>0</v>
      </c>
      <c r="Z31">
        <v>481</v>
      </c>
      <c r="AA31">
        <v>0</v>
      </c>
      <c r="AB31">
        <v>514373.99</v>
      </c>
      <c r="AC31">
        <v>0</v>
      </c>
      <c r="AD31">
        <v>186290.23</v>
      </c>
      <c r="AE31">
        <v>0</v>
      </c>
      <c r="AF31">
        <v>41579.339999999997</v>
      </c>
      <c r="AG31">
        <v>25396</v>
      </c>
      <c r="AH31">
        <v>0</v>
      </c>
    </row>
    <row r="32" spans="1:34">
      <c r="A32">
        <v>2014</v>
      </c>
      <c r="B32" s="14">
        <v>43054.606412037036</v>
      </c>
      <c r="C32" t="s">
        <v>1578</v>
      </c>
      <c r="D32">
        <v>9</v>
      </c>
      <c r="E32">
        <v>45</v>
      </c>
      <c r="F32">
        <v>0</v>
      </c>
      <c r="G32">
        <v>18</v>
      </c>
      <c r="H32">
        <v>1.78</v>
      </c>
      <c r="I32">
        <v>294.5138288</v>
      </c>
      <c r="J32">
        <v>61</v>
      </c>
      <c r="K32">
        <v>0</v>
      </c>
      <c r="L32">
        <v>379.56</v>
      </c>
      <c r="M32">
        <v>5820</v>
      </c>
      <c r="N32">
        <v>2611</v>
      </c>
      <c r="O32">
        <v>177</v>
      </c>
      <c r="P32">
        <v>142</v>
      </c>
      <c r="Q32">
        <v>7</v>
      </c>
      <c r="R32">
        <v>74.857299999999995</v>
      </c>
      <c r="S32">
        <v>21</v>
      </c>
      <c r="T32">
        <v>3491.2</v>
      </c>
      <c r="U32">
        <v>0</v>
      </c>
      <c r="V32">
        <v>0</v>
      </c>
      <c r="W32">
        <v>0</v>
      </c>
      <c r="X32">
        <v>0</v>
      </c>
      <c r="Y32">
        <v>0</v>
      </c>
      <c r="Z32">
        <v>78</v>
      </c>
      <c r="AA32">
        <v>3793</v>
      </c>
      <c r="AB32">
        <v>69.77</v>
      </c>
      <c r="AC32">
        <v>58</v>
      </c>
      <c r="AD32">
        <v>7.14</v>
      </c>
      <c r="AE32">
        <v>1634</v>
      </c>
      <c r="AF32">
        <v>3.67</v>
      </c>
      <c r="AG32">
        <v>0</v>
      </c>
      <c r="AH32">
        <v>4211.7475000000004</v>
      </c>
    </row>
    <row r="33" spans="1:34">
      <c r="A33">
        <v>2014</v>
      </c>
      <c r="B33" s="14">
        <v>43054.606412037036</v>
      </c>
      <c r="C33" t="s">
        <v>1579</v>
      </c>
      <c r="D33">
        <v>129598</v>
      </c>
      <c r="E33">
        <v>269125</v>
      </c>
      <c r="F33">
        <v>68475.181140000001</v>
      </c>
      <c r="G33">
        <v>0</v>
      </c>
      <c r="H33">
        <v>67226</v>
      </c>
      <c r="I33">
        <v>1037510.5633895301</v>
      </c>
      <c r="J33">
        <v>67423</v>
      </c>
      <c r="K33">
        <v>8288</v>
      </c>
      <c r="L33">
        <v>625272.06999999995</v>
      </c>
      <c r="M33">
        <v>85302</v>
      </c>
      <c r="N33">
        <v>408406</v>
      </c>
      <c r="O33">
        <v>58806</v>
      </c>
      <c r="P33">
        <v>35463</v>
      </c>
      <c r="Q33">
        <v>106169</v>
      </c>
      <c r="R33">
        <v>109316.011</v>
      </c>
      <c r="S33">
        <v>0</v>
      </c>
      <c r="T33">
        <v>998045.76</v>
      </c>
      <c r="U33">
        <v>3.1</v>
      </c>
      <c r="V33">
        <v>69516.649999999994</v>
      </c>
      <c r="W33">
        <v>20200</v>
      </c>
      <c r="X33">
        <v>27416.093769999999</v>
      </c>
      <c r="Y33">
        <v>0</v>
      </c>
      <c r="Z33">
        <v>508587</v>
      </c>
      <c r="AA33">
        <v>13148</v>
      </c>
      <c r="AB33">
        <v>223156.87</v>
      </c>
      <c r="AC33">
        <v>85438</v>
      </c>
      <c r="AD33">
        <v>176217.61</v>
      </c>
      <c r="AE33">
        <v>3278</v>
      </c>
      <c r="AF33">
        <v>13036.08</v>
      </c>
      <c r="AG33">
        <v>42844</v>
      </c>
      <c r="AH33">
        <v>891914.32</v>
      </c>
    </row>
    <row r="34" spans="1:34">
      <c r="A34">
        <v>2014</v>
      </c>
      <c r="B34" s="14">
        <v>43054.606412037036</v>
      </c>
      <c r="C34" t="s">
        <v>1580</v>
      </c>
      <c r="D34">
        <v>9296</v>
      </c>
      <c r="E34">
        <v>1739</v>
      </c>
      <c r="F34">
        <v>212.11800310000001</v>
      </c>
      <c r="G34">
        <v>5234</v>
      </c>
      <c r="H34">
        <v>10801</v>
      </c>
      <c r="I34">
        <v>373930.37314312998</v>
      </c>
      <c r="J34">
        <v>16432</v>
      </c>
      <c r="K34">
        <v>119211</v>
      </c>
      <c r="L34">
        <v>60272.26</v>
      </c>
      <c r="M34">
        <v>11983</v>
      </c>
      <c r="N34">
        <v>237608</v>
      </c>
      <c r="O34">
        <v>16883</v>
      </c>
      <c r="P34">
        <v>654</v>
      </c>
      <c r="Q34">
        <v>3569</v>
      </c>
      <c r="R34">
        <v>2463.9917</v>
      </c>
      <c r="S34">
        <v>6039</v>
      </c>
      <c r="T34">
        <v>69844.070000000007</v>
      </c>
      <c r="U34">
        <v>0</v>
      </c>
      <c r="V34">
        <v>4485.5</v>
      </c>
      <c r="W34">
        <v>690</v>
      </c>
      <c r="X34">
        <v>244.97736929999999</v>
      </c>
      <c r="Y34">
        <v>2301.56</v>
      </c>
      <c r="Z34">
        <v>6818</v>
      </c>
      <c r="AA34">
        <v>74187</v>
      </c>
      <c r="AB34">
        <v>14177.46</v>
      </c>
      <c r="AC34">
        <v>16451</v>
      </c>
      <c r="AD34">
        <v>3538.08</v>
      </c>
      <c r="AE34">
        <v>76893</v>
      </c>
      <c r="AF34">
        <v>0.59</v>
      </c>
      <c r="AG34">
        <v>3364</v>
      </c>
      <c r="AH34">
        <v>44140</v>
      </c>
    </row>
    <row r="35" spans="1:34">
      <c r="A35">
        <v>2014</v>
      </c>
      <c r="B35" s="14">
        <v>43054.606412037036</v>
      </c>
      <c r="C35" t="s">
        <v>1581</v>
      </c>
      <c r="D35">
        <v>0</v>
      </c>
      <c r="E35">
        <v>0</v>
      </c>
      <c r="F35">
        <v>0</v>
      </c>
      <c r="G35">
        <v>0</v>
      </c>
      <c r="H35">
        <v>0</v>
      </c>
      <c r="I35">
        <v>0.89889600000000003</v>
      </c>
      <c r="J35">
        <v>0</v>
      </c>
      <c r="K35">
        <v>1795</v>
      </c>
      <c r="L35">
        <v>0</v>
      </c>
      <c r="M35">
        <v>54497</v>
      </c>
      <c r="N35">
        <v>0</v>
      </c>
      <c r="O35">
        <v>0</v>
      </c>
      <c r="P35">
        <v>0</v>
      </c>
      <c r="Q35">
        <v>0</v>
      </c>
      <c r="R35">
        <v>23591.091799999998</v>
      </c>
      <c r="S35">
        <v>0</v>
      </c>
      <c r="T35">
        <v>0</v>
      </c>
      <c r="U35">
        <v>0</v>
      </c>
      <c r="V35">
        <v>12.94</v>
      </c>
      <c r="W35">
        <v>0</v>
      </c>
      <c r="X35">
        <v>0</v>
      </c>
      <c r="Y35">
        <v>0</v>
      </c>
      <c r="Z35">
        <v>0</v>
      </c>
      <c r="AA35">
        <v>0</v>
      </c>
      <c r="AB35">
        <v>0</v>
      </c>
      <c r="AC35">
        <v>0</v>
      </c>
      <c r="AD35">
        <v>0</v>
      </c>
      <c r="AE35">
        <v>6117</v>
      </c>
      <c r="AF35">
        <v>0</v>
      </c>
      <c r="AG35">
        <v>284</v>
      </c>
      <c r="AH35">
        <v>0</v>
      </c>
    </row>
    <row r="36" spans="1:34">
      <c r="A36">
        <v>2014</v>
      </c>
      <c r="B36" s="14">
        <v>43054.606412037036</v>
      </c>
      <c r="C36" t="s">
        <v>1582</v>
      </c>
      <c r="D36">
        <v>1524</v>
      </c>
      <c r="E36">
        <v>3937</v>
      </c>
      <c r="F36">
        <v>11530.189340000001</v>
      </c>
      <c r="G36">
        <v>5233</v>
      </c>
      <c r="H36">
        <v>3393</v>
      </c>
      <c r="I36">
        <v>3996.7303581000001</v>
      </c>
      <c r="J36">
        <v>6687</v>
      </c>
      <c r="K36">
        <v>0</v>
      </c>
      <c r="L36">
        <v>50938.75</v>
      </c>
      <c r="M36">
        <v>1475</v>
      </c>
      <c r="N36">
        <v>24155</v>
      </c>
      <c r="O36">
        <v>21107</v>
      </c>
      <c r="P36">
        <v>4959</v>
      </c>
      <c r="Q36">
        <v>1088</v>
      </c>
      <c r="R36">
        <v>4738.9066999999995</v>
      </c>
      <c r="S36">
        <v>0</v>
      </c>
      <c r="T36">
        <v>57330.239999999998</v>
      </c>
      <c r="U36">
        <v>0</v>
      </c>
      <c r="V36">
        <v>1.27</v>
      </c>
      <c r="W36">
        <v>86</v>
      </c>
      <c r="X36">
        <v>0</v>
      </c>
      <c r="Y36">
        <v>0</v>
      </c>
      <c r="Z36">
        <v>0</v>
      </c>
      <c r="AA36">
        <v>9476</v>
      </c>
      <c r="AB36">
        <v>0</v>
      </c>
      <c r="AC36">
        <v>16360</v>
      </c>
      <c r="AD36">
        <v>13768.34</v>
      </c>
      <c r="AE36">
        <v>1624</v>
      </c>
      <c r="AF36">
        <v>1495.23</v>
      </c>
      <c r="AG36">
        <v>3247</v>
      </c>
      <c r="AH36">
        <v>1374.125</v>
      </c>
    </row>
    <row r="37" spans="1:34">
      <c r="A37">
        <v>2014</v>
      </c>
      <c r="B37" s="14">
        <v>43054.606412037036</v>
      </c>
      <c r="C37" t="s">
        <v>1583</v>
      </c>
      <c r="D37">
        <v>24258</v>
      </c>
      <c r="E37">
        <v>120121</v>
      </c>
      <c r="F37">
        <v>10365.433800000001</v>
      </c>
      <c r="G37">
        <v>0</v>
      </c>
      <c r="H37">
        <v>23898</v>
      </c>
      <c r="I37">
        <v>224177.35311736999</v>
      </c>
      <c r="J37">
        <v>7948</v>
      </c>
      <c r="K37">
        <v>586</v>
      </c>
      <c r="L37">
        <v>104090.66</v>
      </c>
      <c r="M37">
        <v>27234</v>
      </c>
      <c r="N37">
        <v>118716</v>
      </c>
      <c r="O37">
        <v>36463</v>
      </c>
      <c r="P37">
        <v>7196</v>
      </c>
      <c r="Q37">
        <v>29449</v>
      </c>
      <c r="R37">
        <v>4771.1274999999996</v>
      </c>
      <c r="S37">
        <v>0</v>
      </c>
      <c r="T37">
        <v>257846.65</v>
      </c>
      <c r="U37">
        <v>0</v>
      </c>
      <c r="V37">
        <v>13079.86</v>
      </c>
      <c r="W37">
        <v>0</v>
      </c>
      <c r="X37">
        <v>0</v>
      </c>
      <c r="Y37">
        <v>0</v>
      </c>
      <c r="Z37">
        <v>252532</v>
      </c>
      <c r="AA37">
        <v>258355</v>
      </c>
      <c r="AB37">
        <v>67055.81</v>
      </c>
      <c r="AC37">
        <v>27953</v>
      </c>
      <c r="AD37">
        <v>23525.49</v>
      </c>
      <c r="AE37">
        <v>26455</v>
      </c>
      <c r="AF37">
        <v>0</v>
      </c>
      <c r="AG37">
        <v>13656</v>
      </c>
      <c r="AH37">
        <v>304073</v>
      </c>
    </row>
    <row r="38" spans="1:34">
      <c r="A38">
        <v>2015</v>
      </c>
      <c r="B38" s="14">
        <v>43054.606412037036</v>
      </c>
      <c r="C38" t="s">
        <v>1572</v>
      </c>
      <c r="D38">
        <v>0</v>
      </c>
      <c r="E38">
        <v>17576</v>
      </c>
      <c r="F38">
        <v>0</v>
      </c>
      <c r="G38">
        <v>0</v>
      </c>
      <c r="H38">
        <v>21138.5</v>
      </c>
      <c r="I38">
        <v>80894.712820489993</v>
      </c>
      <c r="J38">
        <v>0</v>
      </c>
      <c r="K38">
        <v>0</v>
      </c>
      <c r="L38">
        <v>11303</v>
      </c>
      <c r="M38">
        <v>0</v>
      </c>
      <c r="N38">
        <v>17636</v>
      </c>
      <c r="O38">
        <v>0</v>
      </c>
      <c r="P38">
        <v>0</v>
      </c>
      <c r="Q38">
        <v>4844</v>
      </c>
      <c r="R38">
        <v>0</v>
      </c>
      <c r="S38">
        <v>0</v>
      </c>
      <c r="T38">
        <v>1</v>
      </c>
      <c r="U38">
        <v>0</v>
      </c>
      <c r="V38">
        <v>0</v>
      </c>
      <c r="W38">
        <v>0</v>
      </c>
      <c r="X38">
        <v>0</v>
      </c>
      <c r="Y38">
        <v>0</v>
      </c>
      <c r="Z38">
        <v>25393</v>
      </c>
      <c r="AA38">
        <v>0</v>
      </c>
      <c r="AB38">
        <v>3325.22</v>
      </c>
      <c r="AC38">
        <v>0</v>
      </c>
      <c r="AD38">
        <v>226.68</v>
      </c>
      <c r="AE38">
        <v>5454</v>
      </c>
      <c r="AF38">
        <v>0</v>
      </c>
      <c r="AG38">
        <v>12036</v>
      </c>
      <c r="AH38">
        <v>44196</v>
      </c>
    </row>
    <row r="39" spans="1:34">
      <c r="A39">
        <v>2015</v>
      </c>
      <c r="B39" s="14">
        <v>43054.606412037036</v>
      </c>
      <c r="C39" t="s">
        <v>1573</v>
      </c>
      <c r="D39">
        <v>341</v>
      </c>
      <c r="E39">
        <v>37633</v>
      </c>
      <c r="F39">
        <v>158.63338999999999</v>
      </c>
      <c r="G39">
        <v>0</v>
      </c>
      <c r="H39">
        <v>4712.8</v>
      </c>
      <c r="I39">
        <v>6329.1635454999996</v>
      </c>
      <c r="J39">
        <v>473</v>
      </c>
      <c r="K39">
        <v>0</v>
      </c>
      <c r="L39">
        <v>2876.72</v>
      </c>
      <c r="M39">
        <v>576</v>
      </c>
      <c r="N39">
        <v>2528</v>
      </c>
      <c r="O39">
        <v>39</v>
      </c>
      <c r="P39">
        <v>712</v>
      </c>
      <c r="Q39">
        <v>20093</v>
      </c>
      <c r="R39">
        <v>0</v>
      </c>
      <c r="S39">
        <v>0</v>
      </c>
      <c r="T39">
        <v>45949</v>
      </c>
      <c r="U39">
        <v>0</v>
      </c>
      <c r="V39">
        <v>3698.43</v>
      </c>
      <c r="W39">
        <v>0</v>
      </c>
      <c r="X39">
        <v>0</v>
      </c>
      <c r="Y39">
        <v>0</v>
      </c>
      <c r="Z39">
        <v>918</v>
      </c>
      <c r="AA39">
        <v>18555</v>
      </c>
      <c r="AB39">
        <v>24329.96</v>
      </c>
      <c r="AC39">
        <v>0</v>
      </c>
      <c r="AD39">
        <v>1457.26</v>
      </c>
      <c r="AE39">
        <v>684</v>
      </c>
      <c r="AF39">
        <v>457.28</v>
      </c>
      <c r="AG39">
        <v>665</v>
      </c>
      <c r="AH39">
        <v>50186</v>
      </c>
    </row>
    <row r="40" spans="1:34">
      <c r="A40">
        <v>2015</v>
      </c>
      <c r="B40" s="14">
        <v>43054.606412037036</v>
      </c>
      <c r="C40" t="s">
        <v>1574</v>
      </c>
      <c r="D40">
        <v>0</v>
      </c>
      <c r="E40">
        <v>9676</v>
      </c>
      <c r="F40">
        <v>0</v>
      </c>
      <c r="G40">
        <v>0</v>
      </c>
      <c r="H40">
        <v>16918.900000000001</v>
      </c>
      <c r="I40">
        <v>60777.4110697</v>
      </c>
      <c r="J40">
        <v>0</v>
      </c>
      <c r="K40">
        <v>0</v>
      </c>
      <c r="L40">
        <v>978</v>
      </c>
      <c r="M40">
        <v>627</v>
      </c>
      <c r="N40">
        <v>230</v>
      </c>
      <c r="O40">
        <v>0</v>
      </c>
      <c r="P40">
        <v>0</v>
      </c>
      <c r="Q40">
        <v>4248</v>
      </c>
      <c r="R40">
        <v>0</v>
      </c>
      <c r="S40">
        <v>0</v>
      </c>
      <c r="T40">
        <v>2479</v>
      </c>
      <c r="U40">
        <v>0</v>
      </c>
      <c r="V40">
        <v>0</v>
      </c>
      <c r="W40">
        <v>0</v>
      </c>
      <c r="X40">
        <v>0</v>
      </c>
      <c r="Y40">
        <v>0</v>
      </c>
      <c r="Z40">
        <v>0</v>
      </c>
      <c r="AA40">
        <v>0</v>
      </c>
      <c r="AB40">
        <v>47229.13</v>
      </c>
      <c r="AC40">
        <v>0</v>
      </c>
      <c r="AD40">
        <v>0</v>
      </c>
      <c r="AE40">
        <v>698</v>
      </c>
      <c r="AF40">
        <v>0</v>
      </c>
      <c r="AG40">
        <v>9550</v>
      </c>
      <c r="AH40">
        <v>120606</v>
      </c>
    </row>
    <row r="41" spans="1:34">
      <c r="A41">
        <v>2015</v>
      </c>
      <c r="B41" s="14">
        <v>43054.606412037036</v>
      </c>
      <c r="C41" t="s">
        <v>1575</v>
      </c>
      <c r="D41">
        <v>14875</v>
      </c>
      <c r="E41">
        <v>5851</v>
      </c>
      <c r="F41">
        <v>2052.67947</v>
      </c>
      <c r="G41">
        <v>35248</v>
      </c>
      <c r="H41">
        <v>3584.3</v>
      </c>
      <c r="I41">
        <v>51200.160220349899</v>
      </c>
      <c r="J41">
        <v>5442</v>
      </c>
      <c r="K41">
        <v>62</v>
      </c>
      <c r="L41">
        <v>137840.89000000001</v>
      </c>
      <c r="M41">
        <v>13765</v>
      </c>
      <c r="N41">
        <v>78380</v>
      </c>
      <c r="O41">
        <v>53134</v>
      </c>
      <c r="P41">
        <v>7810</v>
      </c>
      <c r="Q41">
        <v>780</v>
      </c>
      <c r="R41">
        <v>3810.694</v>
      </c>
      <c r="S41">
        <v>56</v>
      </c>
      <c r="T41">
        <v>59521</v>
      </c>
      <c r="U41">
        <v>2.2200000000000002</v>
      </c>
      <c r="V41">
        <v>4503.17</v>
      </c>
      <c r="W41">
        <v>64</v>
      </c>
      <c r="X41">
        <v>0</v>
      </c>
      <c r="Y41">
        <v>10345</v>
      </c>
      <c r="Z41">
        <v>1246</v>
      </c>
      <c r="AA41">
        <v>3130</v>
      </c>
      <c r="AB41">
        <v>44449.96</v>
      </c>
      <c r="AC41">
        <v>8039.56</v>
      </c>
      <c r="AD41">
        <v>2223.7399999999998</v>
      </c>
      <c r="AE41">
        <v>15435</v>
      </c>
      <c r="AF41">
        <v>258.32</v>
      </c>
      <c r="AG41">
        <v>8431</v>
      </c>
      <c r="AH41">
        <v>11390</v>
      </c>
    </row>
    <row r="42" spans="1:34">
      <c r="A42">
        <v>2015</v>
      </c>
      <c r="B42" s="14">
        <v>43054.606412037036</v>
      </c>
      <c r="C42" t="s">
        <v>1576</v>
      </c>
      <c r="D42">
        <v>31227</v>
      </c>
      <c r="E42">
        <v>64059</v>
      </c>
      <c r="F42">
        <v>21999.61275</v>
      </c>
      <c r="G42">
        <v>0</v>
      </c>
      <c r="H42">
        <v>72269.2</v>
      </c>
      <c r="I42">
        <v>1140452.69180762</v>
      </c>
      <c r="J42">
        <v>75702</v>
      </c>
      <c r="K42">
        <v>561</v>
      </c>
      <c r="L42">
        <v>360888.59</v>
      </c>
      <c r="M42">
        <v>61758</v>
      </c>
      <c r="N42">
        <v>151956</v>
      </c>
      <c r="O42">
        <v>1893</v>
      </c>
      <c r="P42">
        <v>23668</v>
      </c>
      <c r="Q42">
        <v>48</v>
      </c>
      <c r="R42">
        <v>51054.466999999997</v>
      </c>
      <c r="S42">
        <v>0</v>
      </c>
      <c r="T42">
        <v>6315</v>
      </c>
      <c r="U42">
        <v>0</v>
      </c>
      <c r="V42">
        <v>0</v>
      </c>
      <c r="W42">
        <v>1658</v>
      </c>
      <c r="X42">
        <v>1039.680423</v>
      </c>
      <c r="Y42">
        <v>0</v>
      </c>
      <c r="Z42">
        <v>334871</v>
      </c>
      <c r="AA42">
        <v>17197</v>
      </c>
      <c r="AB42">
        <v>973299.8</v>
      </c>
      <c r="AC42">
        <v>132115</v>
      </c>
      <c r="AD42">
        <v>8557.7099999999991</v>
      </c>
      <c r="AE42">
        <v>17860</v>
      </c>
      <c r="AF42">
        <v>147.79</v>
      </c>
      <c r="AG42">
        <v>22831</v>
      </c>
      <c r="AH42">
        <v>734012</v>
      </c>
    </row>
    <row r="43" spans="1:34">
      <c r="A43">
        <v>2015</v>
      </c>
      <c r="B43" s="14">
        <v>43054.606412037036</v>
      </c>
      <c r="C43" t="s">
        <v>1577</v>
      </c>
      <c r="D43">
        <v>1891</v>
      </c>
      <c r="E43">
        <v>7957</v>
      </c>
      <c r="F43">
        <v>236904.36180000001</v>
      </c>
      <c r="G43">
        <v>155</v>
      </c>
      <c r="H43">
        <v>443553.7</v>
      </c>
      <c r="I43">
        <v>1474868.08539346</v>
      </c>
      <c r="J43">
        <v>0</v>
      </c>
      <c r="K43">
        <v>0</v>
      </c>
      <c r="L43">
        <v>157963.67000000001</v>
      </c>
      <c r="M43">
        <v>6</v>
      </c>
      <c r="N43">
        <v>2682</v>
      </c>
      <c r="O43">
        <v>237153</v>
      </c>
      <c r="P43">
        <v>703</v>
      </c>
      <c r="Q43">
        <v>61878</v>
      </c>
      <c r="R43">
        <v>0</v>
      </c>
      <c r="S43">
        <v>0</v>
      </c>
      <c r="T43">
        <v>505722</v>
      </c>
      <c r="U43">
        <v>0</v>
      </c>
      <c r="V43">
        <v>0</v>
      </c>
      <c r="W43">
        <v>142</v>
      </c>
      <c r="X43">
        <v>0</v>
      </c>
      <c r="Y43">
        <v>0</v>
      </c>
      <c r="Z43">
        <v>594</v>
      </c>
      <c r="AA43">
        <v>0</v>
      </c>
      <c r="AB43">
        <v>534475.28</v>
      </c>
      <c r="AC43">
        <v>0</v>
      </c>
      <c r="AD43">
        <v>205602.57</v>
      </c>
      <c r="AE43">
        <v>0</v>
      </c>
      <c r="AF43">
        <v>43362.78</v>
      </c>
      <c r="AG43">
        <v>27067</v>
      </c>
      <c r="AH43">
        <v>0</v>
      </c>
    </row>
    <row r="44" spans="1:34">
      <c r="A44">
        <v>2015</v>
      </c>
      <c r="B44" s="14">
        <v>43054.606412037036</v>
      </c>
      <c r="C44" t="s">
        <v>1578</v>
      </c>
      <c r="D44">
        <v>81</v>
      </c>
      <c r="E44">
        <v>90</v>
      </c>
      <c r="F44">
        <v>0</v>
      </c>
      <c r="G44">
        <v>18</v>
      </c>
      <c r="H44">
        <v>0.63</v>
      </c>
      <c r="I44">
        <v>292.73783874999998</v>
      </c>
      <c r="J44">
        <v>42</v>
      </c>
      <c r="K44">
        <v>0</v>
      </c>
      <c r="L44">
        <v>438.45</v>
      </c>
      <c r="M44">
        <v>5716</v>
      </c>
      <c r="N44">
        <v>2938</v>
      </c>
      <c r="O44">
        <v>185</v>
      </c>
      <c r="P44">
        <v>0.26700000000000002</v>
      </c>
      <c r="Q44">
        <v>11</v>
      </c>
      <c r="R44">
        <v>170.9</v>
      </c>
      <c r="S44">
        <v>19</v>
      </c>
      <c r="T44">
        <v>3254</v>
      </c>
      <c r="U44">
        <v>0</v>
      </c>
      <c r="V44">
        <v>0</v>
      </c>
      <c r="W44">
        <v>0</v>
      </c>
      <c r="X44">
        <v>9.5633999999999997E-3</v>
      </c>
      <c r="Y44">
        <v>0</v>
      </c>
      <c r="Z44">
        <v>93</v>
      </c>
      <c r="AA44">
        <v>9341</v>
      </c>
      <c r="AB44">
        <v>63.27</v>
      </c>
      <c r="AC44">
        <v>62</v>
      </c>
      <c r="AD44">
        <v>5.4</v>
      </c>
      <c r="AE44">
        <v>9485</v>
      </c>
      <c r="AF44">
        <v>13.22</v>
      </c>
      <c r="AG44">
        <v>0</v>
      </c>
      <c r="AH44">
        <v>3059</v>
      </c>
    </row>
    <row r="45" spans="1:34">
      <c r="A45">
        <v>2015</v>
      </c>
      <c r="B45" s="14">
        <v>43054.606412037036</v>
      </c>
      <c r="C45" t="s">
        <v>1579</v>
      </c>
      <c r="D45">
        <v>150235</v>
      </c>
      <c r="E45">
        <v>292764</v>
      </c>
      <c r="F45">
        <v>70612.874460000006</v>
      </c>
      <c r="G45">
        <v>0</v>
      </c>
      <c r="H45">
        <v>70684.600000000006</v>
      </c>
      <c r="I45">
        <v>1015214.46072281</v>
      </c>
      <c r="J45">
        <v>68316</v>
      </c>
      <c r="K45">
        <v>6891</v>
      </c>
      <c r="L45">
        <v>606421.79</v>
      </c>
      <c r="M45">
        <v>71813</v>
      </c>
      <c r="N45">
        <v>458951</v>
      </c>
      <c r="O45">
        <v>79442</v>
      </c>
      <c r="P45">
        <v>34926</v>
      </c>
      <c r="Q45">
        <v>108768</v>
      </c>
      <c r="R45">
        <v>116532.643</v>
      </c>
      <c r="S45">
        <v>0</v>
      </c>
      <c r="T45">
        <v>1092322</v>
      </c>
      <c r="U45">
        <v>2.2200000000000002</v>
      </c>
      <c r="V45">
        <v>69099.31</v>
      </c>
      <c r="W45">
        <v>15952</v>
      </c>
      <c r="X45">
        <v>28797.796750000001</v>
      </c>
      <c r="Y45">
        <v>0</v>
      </c>
      <c r="Z45">
        <v>458531</v>
      </c>
      <c r="AA45">
        <v>11037</v>
      </c>
      <c r="AB45">
        <v>223125.8</v>
      </c>
      <c r="AC45">
        <v>108170.9</v>
      </c>
      <c r="AD45">
        <v>167838.54</v>
      </c>
      <c r="AE45">
        <v>23374</v>
      </c>
      <c r="AF45">
        <v>13500.92</v>
      </c>
      <c r="AG45">
        <v>43703</v>
      </c>
      <c r="AH45">
        <v>903362</v>
      </c>
    </row>
    <row r="46" spans="1:34">
      <c r="A46">
        <v>2015</v>
      </c>
      <c r="B46" s="14">
        <v>43054.606412037036</v>
      </c>
      <c r="C46" t="s">
        <v>1580</v>
      </c>
      <c r="D46">
        <v>8070</v>
      </c>
      <c r="E46">
        <v>1940</v>
      </c>
      <c r="F46">
        <v>225.67815630000001</v>
      </c>
      <c r="G46">
        <v>3817</v>
      </c>
      <c r="H46">
        <v>13060</v>
      </c>
      <c r="I46">
        <v>402680.03494543501</v>
      </c>
      <c r="J46">
        <v>17175</v>
      </c>
      <c r="K46">
        <v>97594</v>
      </c>
      <c r="L46">
        <v>65775.5</v>
      </c>
      <c r="M46">
        <v>6819</v>
      </c>
      <c r="N46">
        <v>121551</v>
      </c>
      <c r="O46">
        <v>16542</v>
      </c>
      <c r="P46">
        <v>510</v>
      </c>
      <c r="Q46">
        <v>3292</v>
      </c>
      <c r="R46">
        <v>2996.1770000000001</v>
      </c>
      <c r="S46">
        <v>6360</v>
      </c>
      <c r="T46">
        <v>70203</v>
      </c>
      <c r="U46">
        <v>0</v>
      </c>
      <c r="V46">
        <v>3657.91</v>
      </c>
      <c r="W46">
        <v>1291</v>
      </c>
      <c r="X46">
        <v>335.14546009999998</v>
      </c>
      <c r="Y46">
        <v>873</v>
      </c>
      <c r="Z46">
        <v>6494</v>
      </c>
      <c r="AA46">
        <v>72415</v>
      </c>
      <c r="AB46">
        <v>19267.18</v>
      </c>
      <c r="AC46">
        <v>18261.400000000001</v>
      </c>
      <c r="AD46">
        <v>3976.7</v>
      </c>
      <c r="AE46">
        <v>60886</v>
      </c>
      <c r="AF46">
        <v>0.52</v>
      </c>
      <c r="AG46">
        <v>2515</v>
      </c>
      <c r="AH46">
        <v>6152695</v>
      </c>
    </row>
    <row r="47" spans="1:34">
      <c r="A47">
        <v>2015</v>
      </c>
      <c r="B47" s="14">
        <v>43054.606412037036</v>
      </c>
      <c r="C47" t="s">
        <v>1581</v>
      </c>
      <c r="D47">
        <v>0</v>
      </c>
      <c r="E47">
        <v>0</v>
      </c>
      <c r="F47">
        <v>0</v>
      </c>
      <c r="G47">
        <v>0</v>
      </c>
      <c r="H47">
        <v>0</v>
      </c>
      <c r="I47">
        <v>0.67539199999999999</v>
      </c>
      <c r="J47">
        <v>0</v>
      </c>
      <c r="K47">
        <v>855</v>
      </c>
      <c r="L47">
        <v>0</v>
      </c>
      <c r="M47">
        <v>51088</v>
      </c>
      <c r="N47">
        <v>0</v>
      </c>
      <c r="O47">
        <v>0</v>
      </c>
      <c r="P47">
        <v>0</v>
      </c>
      <c r="Q47">
        <v>0</v>
      </c>
      <c r="R47">
        <v>23598.981</v>
      </c>
      <c r="S47">
        <v>0</v>
      </c>
      <c r="T47">
        <v>0</v>
      </c>
      <c r="U47">
        <v>0</v>
      </c>
      <c r="V47">
        <v>3.02</v>
      </c>
      <c r="W47">
        <v>0</v>
      </c>
      <c r="X47">
        <v>0</v>
      </c>
      <c r="Y47">
        <v>0</v>
      </c>
      <c r="Z47">
        <v>0</v>
      </c>
      <c r="AA47">
        <v>0</v>
      </c>
      <c r="AB47">
        <v>0</v>
      </c>
      <c r="AC47">
        <v>0</v>
      </c>
      <c r="AD47">
        <v>0</v>
      </c>
      <c r="AE47">
        <v>5376</v>
      </c>
      <c r="AF47">
        <v>0</v>
      </c>
      <c r="AG47">
        <v>141</v>
      </c>
      <c r="AH47">
        <v>7.5</v>
      </c>
    </row>
    <row r="48" spans="1:34">
      <c r="A48">
        <v>2015</v>
      </c>
      <c r="B48" s="14">
        <v>43054.606412037036</v>
      </c>
      <c r="C48" t="s">
        <v>1582</v>
      </c>
      <c r="D48">
        <v>1479</v>
      </c>
      <c r="E48">
        <v>1902</v>
      </c>
      <c r="F48">
        <v>10013.16007</v>
      </c>
      <c r="G48">
        <v>4065</v>
      </c>
      <c r="H48">
        <v>3474.3</v>
      </c>
      <c r="I48">
        <v>3122.9689951599998</v>
      </c>
      <c r="J48">
        <v>6387</v>
      </c>
      <c r="K48">
        <v>0</v>
      </c>
      <c r="L48">
        <v>62267.13</v>
      </c>
      <c r="M48">
        <v>1690</v>
      </c>
      <c r="N48">
        <v>20864</v>
      </c>
      <c r="O48">
        <v>19950</v>
      </c>
      <c r="P48">
        <v>5609</v>
      </c>
      <c r="Q48">
        <v>1038</v>
      </c>
      <c r="R48">
        <v>5194.7460000000001</v>
      </c>
      <c r="S48">
        <v>0</v>
      </c>
      <c r="T48">
        <v>43210</v>
      </c>
      <c r="U48">
        <v>0</v>
      </c>
      <c r="V48">
        <v>0</v>
      </c>
      <c r="W48">
        <v>42</v>
      </c>
      <c r="X48">
        <v>0</v>
      </c>
      <c r="Y48">
        <v>0</v>
      </c>
      <c r="Z48">
        <v>0</v>
      </c>
      <c r="AA48">
        <v>9151</v>
      </c>
      <c r="AB48">
        <v>0</v>
      </c>
      <c r="AC48">
        <v>15301</v>
      </c>
      <c r="AD48">
        <v>14967.43</v>
      </c>
      <c r="AE48">
        <v>1460</v>
      </c>
      <c r="AF48">
        <v>979.74</v>
      </c>
      <c r="AG48">
        <v>3727</v>
      </c>
      <c r="AH48">
        <v>11019</v>
      </c>
    </row>
    <row r="49" spans="1:34">
      <c r="A49">
        <v>2015</v>
      </c>
      <c r="B49" s="14">
        <v>43054.606412037036</v>
      </c>
      <c r="C49" t="s">
        <v>1583</v>
      </c>
      <c r="D49">
        <v>24368</v>
      </c>
      <c r="E49">
        <v>125100</v>
      </c>
      <c r="F49">
        <v>11487.648719999999</v>
      </c>
      <c r="G49">
        <v>0</v>
      </c>
      <c r="H49">
        <v>18227</v>
      </c>
      <c r="I49">
        <v>222387.60058448999</v>
      </c>
      <c r="J49">
        <v>13680</v>
      </c>
      <c r="K49">
        <v>721</v>
      </c>
      <c r="L49">
        <v>108291.11</v>
      </c>
      <c r="M49">
        <v>28793</v>
      </c>
      <c r="N49">
        <v>110548</v>
      </c>
      <c r="O49">
        <v>50000</v>
      </c>
      <c r="P49">
        <v>7683</v>
      </c>
      <c r="Q49">
        <v>31448</v>
      </c>
      <c r="R49">
        <v>6036.9459999999999</v>
      </c>
      <c r="S49">
        <v>0</v>
      </c>
      <c r="T49">
        <v>249055</v>
      </c>
      <c r="U49">
        <v>0</v>
      </c>
      <c r="V49">
        <v>18977.759999999998</v>
      </c>
      <c r="W49">
        <v>0</v>
      </c>
      <c r="X49">
        <v>0</v>
      </c>
      <c r="Y49">
        <v>0</v>
      </c>
      <c r="Z49">
        <v>238920</v>
      </c>
      <c r="AA49">
        <v>278787</v>
      </c>
      <c r="AB49">
        <v>59642.3</v>
      </c>
      <c r="AC49">
        <v>36112</v>
      </c>
      <c r="AD49">
        <v>23862.61</v>
      </c>
      <c r="AE49">
        <v>38886</v>
      </c>
      <c r="AF49">
        <v>0</v>
      </c>
      <c r="AG49">
        <v>16618</v>
      </c>
      <c r="AH49">
        <v>1903010</v>
      </c>
    </row>
    <row r="50" spans="1:34">
      <c r="A50">
        <v>2016</v>
      </c>
      <c r="B50" s="14">
        <v>43054.606412037036</v>
      </c>
      <c r="C50" t="s">
        <v>1572</v>
      </c>
      <c r="D50">
        <v>0</v>
      </c>
      <c r="E50">
        <v>0</v>
      </c>
      <c r="F50">
        <v>0</v>
      </c>
      <c r="G50">
        <v>0</v>
      </c>
      <c r="H50">
        <v>18874.058410000001</v>
      </c>
      <c r="I50">
        <v>79952.288571540004</v>
      </c>
      <c r="J50">
        <v>0</v>
      </c>
      <c r="K50">
        <v>0</v>
      </c>
      <c r="L50">
        <v>9868</v>
      </c>
      <c r="M50">
        <v>0</v>
      </c>
      <c r="N50">
        <v>18243</v>
      </c>
      <c r="O50">
        <v>0</v>
      </c>
      <c r="P50">
        <v>0</v>
      </c>
      <c r="Q50">
        <v>3249</v>
      </c>
      <c r="R50">
        <v>0</v>
      </c>
      <c r="S50">
        <v>0</v>
      </c>
      <c r="T50">
        <v>0</v>
      </c>
      <c r="U50">
        <v>0</v>
      </c>
      <c r="V50">
        <v>0</v>
      </c>
      <c r="W50">
        <v>0</v>
      </c>
      <c r="X50">
        <v>0</v>
      </c>
      <c r="Y50">
        <v>0</v>
      </c>
      <c r="Z50">
        <v>23532</v>
      </c>
      <c r="AA50">
        <v>0</v>
      </c>
      <c r="AB50">
        <v>17700.38</v>
      </c>
      <c r="AC50">
        <v>0</v>
      </c>
      <c r="AD50">
        <v>124.81</v>
      </c>
      <c r="AE50">
        <v>6639</v>
      </c>
      <c r="AF50">
        <v>0</v>
      </c>
      <c r="AG50">
        <v>12001</v>
      </c>
      <c r="AH50">
        <v>30571</v>
      </c>
    </row>
    <row r="51" spans="1:34">
      <c r="A51">
        <v>2016</v>
      </c>
      <c r="B51" s="14">
        <v>43054.606412037036</v>
      </c>
      <c r="C51" t="s">
        <v>1573</v>
      </c>
      <c r="D51">
        <v>277</v>
      </c>
      <c r="E51">
        <v>112</v>
      </c>
      <c r="F51">
        <v>701.04499999999996</v>
      </c>
      <c r="G51">
        <v>0</v>
      </c>
      <c r="H51">
        <v>1330.49659</v>
      </c>
      <c r="I51">
        <v>6303.7335114099997</v>
      </c>
      <c r="J51">
        <v>306</v>
      </c>
      <c r="K51">
        <v>0</v>
      </c>
      <c r="L51">
        <v>2676.41</v>
      </c>
      <c r="M51">
        <v>449</v>
      </c>
      <c r="N51">
        <v>2293</v>
      </c>
      <c r="O51">
        <v>38</v>
      </c>
      <c r="P51">
        <v>823</v>
      </c>
      <c r="Q51">
        <v>14444</v>
      </c>
      <c r="R51">
        <v>0</v>
      </c>
      <c r="S51">
        <v>0</v>
      </c>
      <c r="T51">
        <v>50982</v>
      </c>
      <c r="U51">
        <v>0</v>
      </c>
      <c r="V51">
        <v>379.04</v>
      </c>
      <c r="W51">
        <v>0</v>
      </c>
      <c r="X51">
        <v>0</v>
      </c>
      <c r="Y51">
        <v>0</v>
      </c>
      <c r="Z51">
        <v>973</v>
      </c>
      <c r="AA51">
        <v>11736</v>
      </c>
      <c r="AB51">
        <v>27270.29</v>
      </c>
      <c r="AC51">
        <v>0</v>
      </c>
      <c r="AD51">
        <v>130.80000000000001</v>
      </c>
      <c r="AE51">
        <v>749</v>
      </c>
      <c r="AF51">
        <v>414.97</v>
      </c>
      <c r="AG51">
        <v>694</v>
      </c>
      <c r="AH51">
        <v>54923</v>
      </c>
    </row>
    <row r="52" spans="1:34">
      <c r="A52">
        <v>2016</v>
      </c>
      <c r="B52" s="14">
        <v>43054.606412037036</v>
      </c>
      <c r="C52" t="s">
        <v>1574</v>
      </c>
      <c r="D52">
        <v>0</v>
      </c>
      <c r="E52">
        <v>0</v>
      </c>
      <c r="F52">
        <v>0</v>
      </c>
      <c r="G52">
        <v>0</v>
      </c>
      <c r="H52">
        <v>16061.24099</v>
      </c>
      <c r="I52">
        <v>58943.086473379997</v>
      </c>
      <c r="J52">
        <v>0</v>
      </c>
      <c r="K52">
        <v>306</v>
      </c>
      <c r="L52">
        <v>1124</v>
      </c>
      <c r="M52">
        <v>663</v>
      </c>
      <c r="N52">
        <v>200</v>
      </c>
      <c r="O52">
        <v>0</v>
      </c>
      <c r="P52">
        <v>0</v>
      </c>
      <c r="Q52">
        <v>3689</v>
      </c>
      <c r="R52">
        <v>0</v>
      </c>
      <c r="S52">
        <v>0</v>
      </c>
      <c r="T52">
        <v>2459</v>
      </c>
      <c r="U52">
        <v>0</v>
      </c>
      <c r="V52">
        <v>0</v>
      </c>
      <c r="W52">
        <v>0</v>
      </c>
      <c r="X52">
        <v>0</v>
      </c>
      <c r="Y52">
        <v>0</v>
      </c>
      <c r="Z52">
        <v>0</v>
      </c>
      <c r="AA52">
        <v>0</v>
      </c>
      <c r="AB52">
        <v>40633.46</v>
      </c>
      <c r="AC52">
        <v>0</v>
      </c>
      <c r="AD52">
        <v>0</v>
      </c>
      <c r="AE52">
        <v>504</v>
      </c>
      <c r="AF52">
        <v>0</v>
      </c>
      <c r="AG52">
        <v>9522</v>
      </c>
      <c r="AH52">
        <v>9681</v>
      </c>
    </row>
    <row r="53" spans="1:34">
      <c r="A53">
        <v>2016</v>
      </c>
      <c r="B53" s="14">
        <v>43054.606412037036</v>
      </c>
      <c r="C53" t="s">
        <v>1575</v>
      </c>
      <c r="D53">
        <v>14591</v>
      </c>
      <c r="E53">
        <v>1570</v>
      </c>
      <c r="F53">
        <v>2028.8969999999999</v>
      </c>
      <c r="G53">
        <v>36105</v>
      </c>
      <c r="H53">
        <v>2348.1836640000001</v>
      </c>
      <c r="I53">
        <v>46491.166246059998</v>
      </c>
      <c r="J53">
        <v>5468</v>
      </c>
      <c r="K53">
        <v>17.440000000000001</v>
      </c>
      <c r="L53">
        <v>90796.32</v>
      </c>
      <c r="M53">
        <v>12888</v>
      </c>
      <c r="N53">
        <v>71676</v>
      </c>
      <c r="O53">
        <v>51984</v>
      </c>
      <c r="P53">
        <v>5340</v>
      </c>
      <c r="Q53">
        <v>1619</v>
      </c>
      <c r="R53">
        <v>3344.884</v>
      </c>
      <c r="S53">
        <v>62</v>
      </c>
      <c r="T53">
        <v>52394</v>
      </c>
      <c r="U53">
        <v>0.6</v>
      </c>
      <c r="V53">
        <v>3101.12</v>
      </c>
      <c r="W53">
        <v>59</v>
      </c>
      <c r="X53">
        <v>194</v>
      </c>
      <c r="Y53">
        <v>7189.0330000000004</v>
      </c>
      <c r="Z53">
        <v>888</v>
      </c>
      <c r="AA53">
        <v>2895</v>
      </c>
      <c r="AB53">
        <v>34738.449999999997</v>
      </c>
      <c r="AC53">
        <v>0</v>
      </c>
      <c r="AD53">
        <v>3168.08</v>
      </c>
      <c r="AE53">
        <v>18357</v>
      </c>
      <c r="AF53">
        <v>163.82</v>
      </c>
      <c r="AG53">
        <v>9716</v>
      </c>
      <c r="AH53">
        <v>12825</v>
      </c>
    </row>
    <row r="54" spans="1:34">
      <c r="A54">
        <v>2016</v>
      </c>
      <c r="B54" s="14">
        <v>43054.606412037036</v>
      </c>
      <c r="C54" t="s">
        <v>1576</v>
      </c>
      <c r="D54">
        <v>23034</v>
      </c>
      <c r="E54">
        <v>8390</v>
      </c>
      <c r="F54">
        <v>21143.322</v>
      </c>
      <c r="G54">
        <v>0</v>
      </c>
      <c r="H54">
        <v>77752.52</v>
      </c>
      <c r="I54">
        <v>1088372.1482597201</v>
      </c>
      <c r="J54">
        <v>87289</v>
      </c>
      <c r="K54">
        <v>465.87</v>
      </c>
      <c r="L54">
        <v>248660.25</v>
      </c>
      <c r="M54">
        <v>81470</v>
      </c>
      <c r="N54">
        <v>133648</v>
      </c>
      <c r="O54">
        <v>1315</v>
      </c>
      <c r="P54">
        <v>25272</v>
      </c>
      <c r="Q54">
        <v>3166</v>
      </c>
      <c r="R54">
        <v>49988.985000000001</v>
      </c>
      <c r="S54">
        <v>0</v>
      </c>
      <c r="T54">
        <v>6291</v>
      </c>
      <c r="U54">
        <v>0</v>
      </c>
      <c r="V54">
        <v>0</v>
      </c>
      <c r="W54">
        <v>2486</v>
      </c>
      <c r="X54">
        <v>853</v>
      </c>
      <c r="Y54">
        <v>0</v>
      </c>
      <c r="Z54">
        <v>302460</v>
      </c>
      <c r="AA54">
        <v>15033</v>
      </c>
      <c r="AB54">
        <v>1167041.1399999999</v>
      </c>
      <c r="AC54">
        <v>114017</v>
      </c>
      <c r="AD54">
        <v>6583.43</v>
      </c>
      <c r="AE54">
        <v>14726</v>
      </c>
      <c r="AF54">
        <v>127.42</v>
      </c>
      <c r="AG54">
        <v>22980</v>
      </c>
      <c r="AH54">
        <v>275211</v>
      </c>
    </row>
    <row r="55" spans="1:34">
      <c r="A55">
        <v>2016</v>
      </c>
      <c r="B55" s="14">
        <v>43054.606412037036</v>
      </c>
      <c r="C55" t="s">
        <v>1577</v>
      </c>
      <c r="D55">
        <v>1660</v>
      </c>
      <c r="E55">
        <v>6498</v>
      </c>
      <c r="F55">
        <v>207067.45699999999</v>
      </c>
      <c r="G55">
        <v>21</v>
      </c>
      <c r="H55">
        <v>397260.98180000001</v>
      </c>
      <c r="I55">
        <v>1440003.25305698</v>
      </c>
      <c r="J55">
        <v>0</v>
      </c>
      <c r="K55">
        <v>0</v>
      </c>
      <c r="L55">
        <v>138922.6</v>
      </c>
      <c r="M55">
        <v>3</v>
      </c>
      <c r="N55">
        <v>2232</v>
      </c>
      <c r="O55">
        <v>182450</v>
      </c>
      <c r="P55">
        <v>878</v>
      </c>
      <c r="Q55">
        <v>58461</v>
      </c>
      <c r="R55">
        <v>0</v>
      </c>
      <c r="S55">
        <v>0</v>
      </c>
      <c r="T55">
        <v>426095</v>
      </c>
      <c r="U55">
        <v>0</v>
      </c>
      <c r="V55">
        <v>0</v>
      </c>
      <c r="W55">
        <v>172</v>
      </c>
      <c r="X55">
        <v>0</v>
      </c>
      <c r="Y55">
        <v>0</v>
      </c>
      <c r="Z55">
        <v>646</v>
      </c>
      <c r="AA55">
        <v>0</v>
      </c>
      <c r="AB55">
        <v>499610.49</v>
      </c>
      <c r="AC55">
        <v>0</v>
      </c>
      <c r="AD55">
        <v>178061.25</v>
      </c>
      <c r="AE55">
        <v>0</v>
      </c>
      <c r="AF55">
        <v>46548.23</v>
      </c>
      <c r="AG55">
        <v>24610</v>
      </c>
      <c r="AH55">
        <v>0</v>
      </c>
    </row>
    <row r="56" spans="1:34">
      <c r="A56">
        <v>2016</v>
      </c>
      <c r="B56" s="14">
        <v>43054.606412037036</v>
      </c>
      <c r="C56" t="s">
        <v>1578</v>
      </c>
      <c r="D56">
        <v>132</v>
      </c>
      <c r="E56">
        <v>12</v>
      </c>
      <c r="F56">
        <v>0</v>
      </c>
      <c r="G56">
        <v>14</v>
      </c>
      <c r="H56">
        <v>1.7716115100000001</v>
      </c>
      <c r="I56">
        <v>687.69393200000002</v>
      </c>
      <c r="J56">
        <v>60</v>
      </c>
      <c r="K56">
        <v>0</v>
      </c>
      <c r="L56">
        <v>495.32</v>
      </c>
      <c r="M56">
        <v>5756</v>
      </c>
      <c r="N56">
        <v>1951</v>
      </c>
      <c r="O56">
        <v>343</v>
      </c>
      <c r="P56">
        <v>0.26700000000000002</v>
      </c>
      <c r="Q56">
        <v>17</v>
      </c>
      <c r="R56">
        <v>273.88600000000002</v>
      </c>
      <c r="S56">
        <v>14</v>
      </c>
      <c r="T56">
        <v>3654</v>
      </c>
      <c r="U56">
        <v>0</v>
      </c>
      <c r="V56">
        <v>0.123</v>
      </c>
      <c r="W56">
        <v>0</v>
      </c>
      <c r="X56">
        <v>0.06</v>
      </c>
      <c r="Y56">
        <v>0</v>
      </c>
      <c r="Z56">
        <v>94</v>
      </c>
      <c r="AA56">
        <v>3845</v>
      </c>
      <c r="AB56">
        <v>60.2</v>
      </c>
      <c r="AC56">
        <v>63</v>
      </c>
      <c r="AD56">
        <v>9.27</v>
      </c>
      <c r="AE56">
        <v>9483</v>
      </c>
      <c r="AF56">
        <v>13.42</v>
      </c>
      <c r="AG56">
        <v>0</v>
      </c>
      <c r="AH56">
        <v>3474</v>
      </c>
    </row>
    <row r="57" spans="1:34">
      <c r="A57">
        <v>2016</v>
      </c>
      <c r="B57" s="14">
        <v>43054.606412037036</v>
      </c>
      <c r="C57" t="s">
        <v>1579</v>
      </c>
      <c r="D57">
        <v>167044</v>
      </c>
      <c r="E57">
        <v>88110</v>
      </c>
      <c r="F57">
        <v>69690.985000000001</v>
      </c>
      <c r="G57">
        <v>0</v>
      </c>
      <c r="H57">
        <v>77513.388579999999</v>
      </c>
      <c r="I57">
        <v>1129649.9385970901</v>
      </c>
      <c r="J57">
        <v>68601</v>
      </c>
      <c r="K57">
        <v>7129.39</v>
      </c>
      <c r="L57">
        <v>613894.65</v>
      </c>
      <c r="M57">
        <v>62246</v>
      </c>
      <c r="N57">
        <v>517163</v>
      </c>
      <c r="O57">
        <v>110088</v>
      </c>
      <c r="P57">
        <v>38186</v>
      </c>
      <c r="Q57">
        <v>119944</v>
      </c>
      <c r="R57">
        <v>128159.55100000001</v>
      </c>
      <c r="S57">
        <v>0</v>
      </c>
      <c r="T57">
        <v>1213176</v>
      </c>
      <c r="U57">
        <v>1.9</v>
      </c>
      <c r="V57">
        <v>58052.06</v>
      </c>
      <c r="W57">
        <v>12391</v>
      </c>
      <c r="X57">
        <v>29594</v>
      </c>
      <c r="Y57">
        <v>0</v>
      </c>
      <c r="Z57">
        <v>500501</v>
      </c>
      <c r="AA57">
        <v>4368</v>
      </c>
      <c r="AB57">
        <v>287357.34000000003</v>
      </c>
      <c r="AC57">
        <v>118066</v>
      </c>
      <c r="AD57">
        <v>162690.88</v>
      </c>
      <c r="AE57">
        <v>21588</v>
      </c>
      <c r="AF57">
        <v>14056.16</v>
      </c>
      <c r="AG57">
        <v>47749</v>
      </c>
      <c r="AH57">
        <v>1100432</v>
      </c>
    </row>
    <row r="58" spans="1:34">
      <c r="A58">
        <v>2016</v>
      </c>
      <c r="B58" s="14">
        <v>43054.606412037036</v>
      </c>
      <c r="C58" t="s">
        <v>1580</v>
      </c>
      <c r="D58">
        <v>8663</v>
      </c>
      <c r="E58">
        <v>5144</v>
      </c>
      <c r="F58">
        <v>299.84100000000001</v>
      </c>
      <c r="G58">
        <v>6408</v>
      </c>
      <c r="H58">
        <v>4258.4407709999996</v>
      </c>
      <c r="I58">
        <v>416653.87454346899</v>
      </c>
      <c r="J58">
        <v>17112</v>
      </c>
      <c r="K58">
        <v>105398.84</v>
      </c>
      <c r="L58">
        <v>84709.81</v>
      </c>
      <c r="M58">
        <v>8266</v>
      </c>
      <c r="N58">
        <v>129926</v>
      </c>
      <c r="O58">
        <v>12278</v>
      </c>
      <c r="P58">
        <v>454</v>
      </c>
      <c r="Q58">
        <v>2301</v>
      </c>
      <c r="R58">
        <v>2628.25</v>
      </c>
      <c r="S58">
        <v>91</v>
      </c>
      <c r="T58">
        <v>59848</v>
      </c>
      <c r="U58">
        <v>0</v>
      </c>
      <c r="V58">
        <v>3292.16</v>
      </c>
      <c r="W58">
        <v>1561</v>
      </c>
      <c r="X58">
        <v>892</v>
      </c>
      <c r="Y58">
        <v>140.08000000000001</v>
      </c>
      <c r="Z58">
        <v>9112</v>
      </c>
      <c r="AA58">
        <v>73296</v>
      </c>
      <c r="AB58">
        <v>16607.23</v>
      </c>
      <c r="AC58">
        <v>18476</v>
      </c>
      <c r="AD58">
        <v>5449.73</v>
      </c>
      <c r="AE58">
        <v>48808</v>
      </c>
      <c r="AF58">
        <v>0.73</v>
      </c>
      <c r="AG58">
        <v>3438</v>
      </c>
      <c r="AH58">
        <v>24786</v>
      </c>
    </row>
    <row r="59" spans="1:34">
      <c r="A59">
        <v>2016</v>
      </c>
      <c r="B59" s="14">
        <v>43054.606412037036</v>
      </c>
      <c r="C59" t="s">
        <v>1581</v>
      </c>
      <c r="D59">
        <v>0</v>
      </c>
      <c r="E59">
        <v>0</v>
      </c>
      <c r="F59">
        <v>0</v>
      </c>
      <c r="G59">
        <v>0</v>
      </c>
      <c r="H59">
        <v>0</v>
      </c>
      <c r="I59">
        <v>0.67539199999999999</v>
      </c>
      <c r="J59">
        <v>0</v>
      </c>
      <c r="K59">
        <v>1031.6300000000001</v>
      </c>
      <c r="L59">
        <v>0</v>
      </c>
      <c r="M59">
        <v>49110</v>
      </c>
      <c r="N59">
        <v>0</v>
      </c>
      <c r="O59">
        <v>0</v>
      </c>
      <c r="P59">
        <v>0</v>
      </c>
      <c r="Q59">
        <v>0</v>
      </c>
      <c r="R59">
        <v>22369.68</v>
      </c>
      <c r="S59">
        <v>0</v>
      </c>
      <c r="T59">
        <v>0</v>
      </c>
      <c r="U59">
        <v>0</v>
      </c>
      <c r="V59">
        <v>27.64</v>
      </c>
      <c r="W59">
        <v>0</v>
      </c>
      <c r="X59">
        <v>0</v>
      </c>
      <c r="Y59">
        <v>0</v>
      </c>
      <c r="Z59">
        <v>0</v>
      </c>
      <c r="AA59">
        <v>0</v>
      </c>
      <c r="AB59">
        <v>0</v>
      </c>
      <c r="AC59">
        <v>0</v>
      </c>
      <c r="AD59">
        <v>0</v>
      </c>
      <c r="AE59">
        <v>5599</v>
      </c>
      <c r="AF59">
        <v>0</v>
      </c>
      <c r="AG59">
        <v>175</v>
      </c>
      <c r="AH59">
        <v>5</v>
      </c>
    </row>
    <row r="60" spans="1:34">
      <c r="A60">
        <v>2016</v>
      </c>
      <c r="B60" s="14">
        <v>43054.606412037036</v>
      </c>
      <c r="C60" t="s">
        <v>1582</v>
      </c>
      <c r="D60">
        <v>1565</v>
      </c>
      <c r="E60">
        <v>15</v>
      </c>
      <c r="F60">
        <v>11491.192999999999</v>
      </c>
      <c r="G60">
        <v>3979</v>
      </c>
      <c r="H60">
        <v>2431.0160639999999</v>
      </c>
      <c r="I60">
        <v>2761.5431425500001</v>
      </c>
      <c r="J60">
        <v>7023</v>
      </c>
      <c r="K60">
        <v>0</v>
      </c>
      <c r="L60">
        <v>57197.5</v>
      </c>
      <c r="M60">
        <v>1812</v>
      </c>
      <c r="N60">
        <v>16678</v>
      </c>
      <c r="O60">
        <v>22038</v>
      </c>
      <c r="P60">
        <v>5863</v>
      </c>
      <c r="Q60">
        <v>1018</v>
      </c>
      <c r="R60">
        <v>5584.8450000000003</v>
      </c>
      <c r="S60">
        <v>0</v>
      </c>
      <c r="T60">
        <v>48320</v>
      </c>
      <c r="U60">
        <v>0</v>
      </c>
      <c r="V60">
        <v>0</v>
      </c>
      <c r="W60">
        <v>40</v>
      </c>
      <c r="X60">
        <v>97</v>
      </c>
      <c r="Y60">
        <v>0</v>
      </c>
      <c r="Z60">
        <v>0</v>
      </c>
      <c r="AA60">
        <v>9789</v>
      </c>
      <c r="AB60">
        <v>0</v>
      </c>
      <c r="AC60">
        <v>11509</v>
      </c>
      <c r="AD60">
        <v>14583.66</v>
      </c>
      <c r="AE60">
        <v>3750</v>
      </c>
      <c r="AF60">
        <v>949.63</v>
      </c>
      <c r="AG60">
        <v>3756</v>
      </c>
      <c r="AH60">
        <v>10154</v>
      </c>
    </row>
    <row r="61" spans="1:34">
      <c r="A61">
        <v>2016</v>
      </c>
      <c r="B61" s="14">
        <v>43054.606412037036</v>
      </c>
      <c r="C61" t="s">
        <v>1583</v>
      </c>
      <c r="D61">
        <v>25059</v>
      </c>
      <c r="E61">
        <v>125</v>
      </c>
      <c r="F61">
        <v>15239.423000000001</v>
      </c>
      <c r="G61">
        <v>0</v>
      </c>
      <c r="H61">
        <v>12391.895339999999</v>
      </c>
      <c r="I61">
        <v>220623.81217972</v>
      </c>
      <c r="J61">
        <v>13967</v>
      </c>
      <c r="K61">
        <v>10859.7</v>
      </c>
      <c r="L61">
        <v>146248.94</v>
      </c>
      <c r="M61">
        <v>31762</v>
      </c>
      <c r="N61">
        <v>102937</v>
      </c>
      <c r="O61">
        <v>54751</v>
      </c>
      <c r="P61">
        <v>6478</v>
      </c>
      <c r="Q61">
        <v>29196</v>
      </c>
      <c r="R61">
        <v>5499.3379999999997</v>
      </c>
      <c r="S61">
        <v>0</v>
      </c>
      <c r="T61">
        <v>233235</v>
      </c>
      <c r="U61">
        <v>0</v>
      </c>
      <c r="V61">
        <v>15691.53</v>
      </c>
      <c r="W61">
        <v>0</v>
      </c>
      <c r="X61">
        <v>0</v>
      </c>
      <c r="Y61">
        <v>0</v>
      </c>
      <c r="Z61">
        <v>259838</v>
      </c>
      <c r="AA61">
        <v>263328</v>
      </c>
      <c r="AB61">
        <v>21952.880000000001</v>
      </c>
      <c r="AC61">
        <v>35105</v>
      </c>
      <c r="AD61">
        <v>26439.4</v>
      </c>
      <c r="AE61">
        <v>54445</v>
      </c>
      <c r="AF61">
        <v>0</v>
      </c>
      <c r="AG61">
        <v>15887</v>
      </c>
      <c r="AH61">
        <v>4180163</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H442"/>
  <sheetViews>
    <sheetView workbookViewId="0"/>
  </sheetViews>
  <sheetFormatPr defaultRowHeight="15"/>
  <sheetData>
    <row r="1" spans="1:34">
      <c r="A1">
        <v>5.6</v>
      </c>
      <c r="B1" t="s">
        <v>4870</v>
      </c>
    </row>
    <row r="2" spans="1:34">
      <c r="A2" s="10" t="str">
        <f>HYPERLINK("#'Contents'!B64", "Back to Contents")</f>
        <v>Back to Contents</v>
      </c>
    </row>
    <row r="3" spans="1:34">
      <c r="A3" t="s">
        <v>108</v>
      </c>
      <c r="B3" t="s">
        <v>109</v>
      </c>
      <c r="C3" t="s">
        <v>1584</v>
      </c>
      <c r="D3" t="s">
        <v>1585</v>
      </c>
      <c r="E3" t="s">
        <v>117</v>
      </c>
      <c r="F3" t="s">
        <v>126</v>
      </c>
      <c r="G3" t="s">
        <v>134</v>
      </c>
      <c r="H3" t="s">
        <v>147</v>
      </c>
      <c r="I3" t="s">
        <v>155</v>
      </c>
      <c r="J3" t="s">
        <v>162</v>
      </c>
      <c r="K3" t="s">
        <v>172</v>
      </c>
      <c r="L3" t="s">
        <v>180</v>
      </c>
      <c r="M3" t="s">
        <v>192</v>
      </c>
      <c r="N3" t="s">
        <v>199</v>
      </c>
      <c r="O3" t="s">
        <v>205</v>
      </c>
      <c r="P3" t="s">
        <v>380</v>
      </c>
      <c r="Q3" t="s">
        <v>215</v>
      </c>
      <c r="R3" t="s">
        <v>223</v>
      </c>
      <c r="S3" t="s">
        <v>232</v>
      </c>
      <c r="T3" t="s">
        <v>239</v>
      </c>
      <c r="U3" t="s">
        <v>248</v>
      </c>
      <c r="V3" t="s">
        <v>254</v>
      </c>
      <c r="W3" t="s">
        <v>263</v>
      </c>
      <c r="X3" t="s">
        <v>280</v>
      </c>
      <c r="Y3" t="s">
        <v>272</v>
      </c>
      <c r="Z3" t="s">
        <v>285</v>
      </c>
      <c r="AA3" t="s">
        <v>291</v>
      </c>
      <c r="AB3" t="s">
        <v>300</v>
      </c>
      <c r="AC3" t="s">
        <v>318</v>
      </c>
      <c r="AD3" t="s">
        <v>327</v>
      </c>
      <c r="AE3" t="s">
        <v>336</v>
      </c>
      <c r="AF3" t="s">
        <v>349</v>
      </c>
      <c r="AG3" t="s">
        <v>359</v>
      </c>
      <c r="AH3" t="s">
        <v>368</v>
      </c>
    </row>
    <row r="4" spans="1:34">
      <c r="B4" s="14">
        <v>43054.606435185182</v>
      </c>
    </row>
    <row r="5" spans="1:34">
      <c r="A5">
        <v>2013</v>
      </c>
      <c r="B5" s="14">
        <v>43054.606435185182</v>
      </c>
      <c r="U5">
        <v>32263.413</v>
      </c>
    </row>
    <row r="6" spans="1:34">
      <c r="A6">
        <v>2013</v>
      </c>
      <c r="B6" s="14">
        <v>43054.606435185182</v>
      </c>
      <c r="D6" t="s">
        <v>1586</v>
      </c>
      <c r="M6">
        <v>1433.317</v>
      </c>
      <c r="U6">
        <v>293.65899999999999</v>
      </c>
      <c r="W6">
        <v>0.28699999999999998</v>
      </c>
    </row>
    <row r="7" spans="1:34">
      <c r="A7">
        <v>2013</v>
      </c>
      <c r="B7" s="14">
        <v>43054.606435185182</v>
      </c>
      <c r="D7" t="s">
        <v>1587</v>
      </c>
      <c r="M7">
        <v>10.124000000000001</v>
      </c>
      <c r="U7">
        <v>8.4079999999999995</v>
      </c>
      <c r="W7">
        <v>0</v>
      </c>
    </row>
    <row r="8" spans="1:34">
      <c r="A8">
        <v>2013</v>
      </c>
      <c r="B8" s="14">
        <v>43054.606435185182</v>
      </c>
      <c r="D8" t="s">
        <v>1588</v>
      </c>
      <c r="M8">
        <v>299.55500000000001</v>
      </c>
    </row>
    <row r="9" spans="1:34">
      <c r="A9">
        <v>2013</v>
      </c>
      <c r="B9" s="14">
        <v>43054.606435185182</v>
      </c>
      <c r="D9" t="s">
        <v>1589</v>
      </c>
      <c r="G9">
        <v>0</v>
      </c>
      <c r="J9">
        <v>0</v>
      </c>
    </row>
    <row r="10" spans="1:34">
      <c r="A10">
        <v>2013</v>
      </c>
      <c r="B10" s="14">
        <v>43054.606435185182</v>
      </c>
      <c r="D10" t="s">
        <v>1591</v>
      </c>
      <c r="J10">
        <v>0</v>
      </c>
    </row>
    <row r="11" spans="1:34">
      <c r="A11">
        <v>2013</v>
      </c>
      <c r="B11" s="14">
        <v>43054.606435185182</v>
      </c>
      <c r="D11" t="s">
        <v>1592</v>
      </c>
      <c r="J11">
        <v>0</v>
      </c>
      <c r="U11">
        <v>1.5129999999999999</v>
      </c>
      <c r="W11">
        <v>56.683</v>
      </c>
    </row>
    <row r="12" spans="1:34">
      <c r="A12">
        <v>2013</v>
      </c>
      <c r="B12" s="14">
        <v>43054.606435185182</v>
      </c>
      <c r="D12" t="s">
        <v>1593</v>
      </c>
      <c r="J12">
        <v>0</v>
      </c>
      <c r="W12">
        <v>0</v>
      </c>
    </row>
    <row r="13" spans="1:34">
      <c r="A13">
        <v>2013</v>
      </c>
      <c r="B13" s="14">
        <v>43054.606435185182</v>
      </c>
      <c r="D13" t="s">
        <v>1594</v>
      </c>
      <c r="J13">
        <v>0</v>
      </c>
      <c r="M13">
        <v>4.2469999999999999</v>
      </c>
      <c r="U13">
        <v>79.545000000000002</v>
      </c>
      <c r="W13">
        <v>0</v>
      </c>
    </row>
    <row r="14" spans="1:34">
      <c r="A14">
        <v>2013</v>
      </c>
      <c r="B14" s="14">
        <v>43054.606435185182</v>
      </c>
      <c r="D14" t="s">
        <v>1595</v>
      </c>
      <c r="J14">
        <v>0</v>
      </c>
      <c r="U14">
        <v>67.733999999999995</v>
      </c>
    </row>
    <row r="15" spans="1:34">
      <c r="A15">
        <v>2013</v>
      </c>
      <c r="B15" s="14">
        <v>43054.606435185182</v>
      </c>
      <c r="D15" t="s">
        <v>1596</v>
      </c>
    </row>
    <row r="16" spans="1:34">
      <c r="A16">
        <v>2013</v>
      </c>
      <c r="B16" s="14">
        <v>43054.606435185182</v>
      </c>
      <c r="D16" t="s">
        <v>1597</v>
      </c>
      <c r="J16">
        <v>0</v>
      </c>
      <c r="U16">
        <v>1222.1690000000001</v>
      </c>
    </row>
    <row r="17" spans="1:34">
      <c r="A17">
        <v>2013</v>
      </c>
      <c r="B17" s="14">
        <v>43054.606435185182</v>
      </c>
      <c r="D17" t="s">
        <v>1598</v>
      </c>
      <c r="J17">
        <v>0</v>
      </c>
      <c r="M17">
        <v>317.91000000000003</v>
      </c>
      <c r="U17">
        <v>24.585999999999999</v>
      </c>
    </row>
    <row r="18" spans="1:34">
      <c r="A18">
        <v>2013</v>
      </c>
      <c r="B18" s="14">
        <v>43054.606435185182</v>
      </c>
      <c r="D18" t="s">
        <v>1599</v>
      </c>
    </row>
    <row r="19" spans="1:34">
      <c r="A19">
        <v>2013</v>
      </c>
      <c r="B19" s="14">
        <v>43054.606435185182</v>
      </c>
      <c r="D19" t="s">
        <v>1600</v>
      </c>
      <c r="J19">
        <v>0</v>
      </c>
      <c r="M19">
        <v>12.821999999999999</v>
      </c>
    </row>
    <row r="20" spans="1:34">
      <c r="A20">
        <v>2013</v>
      </c>
      <c r="B20" s="14">
        <v>43054.606435185182</v>
      </c>
      <c r="D20" t="s">
        <v>1602</v>
      </c>
      <c r="U20">
        <v>19.477</v>
      </c>
    </row>
    <row r="21" spans="1:34">
      <c r="A21">
        <v>2013</v>
      </c>
      <c r="B21" s="14">
        <v>43054.606435185182</v>
      </c>
      <c r="D21" t="s">
        <v>1603</v>
      </c>
      <c r="J21">
        <v>0</v>
      </c>
      <c r="U21">
        <v>42.085000000000001</v>
      </c>
    </row>
    <row r="22" spans="1:34">
      <c r="A22">
        <v>2013</v>
      </c>
      <c r="B22" s="14">
        <v>43054.606435185182</v>
      </c>
      <c r="D22" t="s">
        <v>1604</v>
      </c>
      <c r="J22">
        <v>0</v>
      </c>
      <c r="U22">
        <v>4.6120000000000001</v>
      </c>
    </row>
    <row r="23" spans="1:34">
      <c r="A23">
        <v>2013</v>
      </c>
      <c r="B23" s="14">
        <v>43054.606435185182</v>
      </c>
      <c r="C23" t="s">
        <v>1605</v>
      </c>
      <c r="E23">
        <v>6115.0230000000001</v>
      </c>
      <c r="F23">
        <v>2276.308</v>
      </c>
      <c r="G23">
        <v>45.923000000000002</v>
      </c>
      <c r="J23">
        <v>309790.65000000002</v>
      </c>
      <c r="L23">
        <v>14010.699000000001</v>
      </c>
      <c r="M23">
        <v>39814.790420000005</v>
      </c>
      <c r="N23">
        <v>18669.16</v>
      </c>
      <c r="O23">
        <v>35483.055</v>
      </c>
      <c r="P23">
        <v>43954.241000000002</v>
      </c>
      <c r="Q23">
        <v>2103.4470000000001</v>
      </c>
      <c r="R23">
        <v>4520.18</v>
      </c>
      <c r="S23">
        <v>9313.0859999999993</v>
      </c>
      <c r="U23">
        <v>78262.331000000006</v>
      </c>
      <c r="W23">
        <v>1982.0029999999999</v>
      </c>
      <c r="X23">
        <v>464.49400000000003</v>
      </c>
      <c r="Y23">
        <v>1617.4945055000001</v>
      </c>
      <c r="Z23">
        <v>1697.3040000000001</v>
      </c>
      <c r="AD23">
        <v>15894.655000000001</v>
      </c>
      <c r="AF23">
        <v>5617.1350000000002</v>
      </c>
      <c r="AG23">
        <v>2536.4810000000002</v>
      </c>
      <c r="AH23">
        <v>91872.214219999994</v>
      </c>
    </row>
    <row r="24" spans="1:34">
      <c r="A24">
        <v>2013</v>
      </c>
      <c r="B24" s="14">
        <v>43054.606435185182</v>
      </c>
      <c r="C24" t="s">
        <v>1605</v>
      </c>
      <c r="D24" t="s">
        <v>1588</v>
      </c>
      <c r="G24">
        <v>25803.073</v>
      </c>
      <c r="K24">
        <v>15755.766</v>
      </c>
      <c r="M24">
        <v>3791.0619999999999</v>
      </c>
      <c r="Q24">
        <v>1390.356</v>
      </c>
      <c r="R24">
        <v>7166.9359999999997</v>
      </c>
      <c r="S24">
        <v>1427.807</v>
      </c>
      <c r="U24">
        <v>4713.6220000000003</v>
      </c>
      <c r="AD24">
        <v>8770.1489999999994</v>
      </c>
      <c r="AG24">
        <v>2274.8939999999998</v>
      </c>
      <c r="AH24">
        <v>55434.119490000005</v>
      </c>
    </row>
    <row r="25" spans="1:34">
      <c r="A25">
        <v>2013</v>
      </c>
      <c r="B25" s="14">
        <v>43054.606435185182</v>
      </c>
      <c r="C25" t="s">
        <v>1605</v>
      </c>
      <c r="D25" t="s">
        <v>1589</v>
      </c>
      <c r="M25">
        <v>8437.4860000000008</v>
      </c>
      <c r="U25">
        <v>0.154</v>
      </c>
    </row>
    <row r="26" spans="1:34">
      <c r="A26">
        <v>2013</v>
      </c>
      <c r="B26" s="14">
        <v>43054.606435185182</v>
      </c>
      <c r="C26" t="s">
        <v>1605</v>
      </c>
      <c r="D26" t="s">
        <v>1593</v>
      </c>
      <c r="U26">
        <v>192.512</v>
      </c>
    </row>
    <row r="27" spans="1:34">
      <c r="A27">
        <v>2013</v>
      </c>
      <c r="B27" s="14">
        <v>43054.606435185182</v>
      </c>
      <c r="C27" t="s">
        <v>1605</v>
      </c>
      <c r="D27" t="s">
        <v>1597</v>
      </c>
      <c r="AH27">
        <v>192.92179019999998</v>
      </c>
    </row>
    <row r="28" spans="1:34">
      <c r="A28">
        <v>2013</v>
      </c>
      <c r="B28" s="14">
        <v>43054.606435185182</v>
      </c>
      <c r="C28" t="s">
        <v>1605</v>
      </c>
      <c r="D28" t="s">
        <v>1603</v>
      </c>
      <c r="AH28">
        <v>181.53931309999999</v>
      </c>
    </row>
    <row r="29" spans="1:34">
      <c r="A29">
        <v>2013</v>
      </c>
      <c r="B29" s="14">
        <v>43054.606435185182</v>
      </c>
      <c r="C29" t="s">
        <v>1605</v>
      </c>
      <c r="D29" t="s">
        <v>1604</v>
      </c>
      <c r="U29">
        <v>18.544</v>
      </c>
    </row>
    <row r="30" spans="1:34">
      <c r="A30">
        <v>2013</v>
      </c>
      <c r="B30" s="14">
        <v>43054.606435185182</v>
      </c>
      <c r="C30" t="s">
        <v>1606</v>
      </c>
      <c r="E30">
        <v>2826.64</v>
      </c>
      <c r="J30">
        <v>22843.419000000002</v>
      </c>
      <c r="K30">
        <v>916.08399999999995</v>
      </c>
      <c r="M30">
        <v>8542.2732699999997</v>
      </c>
      <c r="N30">
        <v>3197.4969999999998</v>
      </c>
      <c r="O30">
        <v>8157.826</v>
      </c>
      <c r="P30">
        <v>4270.3500000000004</v>
      </c>
      <c r="R30">
        <v>1381.498</v>
      </c>
      <c r="S30">
        <v>294.315</v>
      </c>
      <c r="U30">
        <v>7508.6610000000001</v>
      </c>
      <c r="W30">
        <v>1159.9839999999999</v>
      </c>
      <c r="AD30">
        <v>1445.8219999999999</v>
      </c>
      <c r="AG30">
        <v>1423.86</v>
      </c>
      <c r="AH30">
        <v>8506.9477100000004</v>
      </c>
    </row>
    <row r="31" spans="1:34">
      <c r="A31">
        <v>2013</v>
      </c>
      <c r="B31" s="14">
        <v>43054.606435185182</v>
      </c>
      <c r="C31" t="s">
        <v>1606</v>
      </c>
      <c r="D31" t="s">
        <v>1588</v>
      </c>
      <c r="AG31">
        <v>735.19</v>
      </c>
    </row>
    <row r="32" spans="1:34">
      <c r="A32">
        <v>2013</v>
      </c>
      <c r="B32" s="14">
        <v>43054.606435185182</v>
      </c>
      <c r="C32" t="s">
        <v>1606</v>
      </c>
      <c r="D32" t="s">
        <v>1592</v>
      </c>
      <c r="AH32">
        <v>165.88083030000001</v>
      </c>
    </row>
    <row r="33" spans="1:34">
      <c r="A33">
        <v>2013</v>
      </c>
      <c r="B33" s="14">
        <v>43054.606435185182</v>
      </c>
      <c r="C33" t="s">
        <v>1606</v>
      </c>
      <c r="D33" t="s">
        <v>1597</v>
      </c>
      <c r="G33">
        <v>1066.6199999999999</v>
      </c>
      <c r="J33">
        <v>2457.9059999999999</v>
      </c>
      <c r="M33">
        <v>1396.1479999999999</v>
      </c>
      <c r="Q33">
        <v>1187.818</v>
      </c>
      <c r="AH33">
        <v>2932.0913849999997</v>
      </c>
    </row>
    <row r="34" spans="1:34">
      <c r="A34">
        <v>2013</v>
      </c>
      <c r="B34" s="14">
        <v>43054.606435185182</v>
      </c>
      <c r="C34" t="s">
        <v>1607</v>
      </c>
      <c r="E34">
        <v>51.316000000000003</v>
      </c>
      <c r="J34">
        <v>6946.7110000000002</v>
      </c>
      <c r="K34">
        <v>1468.6690000000001</v>
      </c>
      <c r="L34">
        <v>20.291</v>
      </c>
      <c r="M34">
        <v>766.73636999999997</v>
      </c>
      <c r="Q34">
        <v>96.35</v>
      </c>
      <c r="R34">
        <v>1.8160000000000001</v>
      </c>
      <c r="S34">
        <v>168.71299999999999</v>
      </c>
      <c r="U34">
        <v>1390.1780000000001</v>
      </c>
      <c r="AD34">
        <v>210.11099999999999</v>
      </c>
      <c r="AH34">
        <v>2494.8487949999999</v>
      </c>
    </row>
    <row r="35" spans="1:34">
      <c r="A35">
        <v>2013</v>
      </c>
      <c r="B35" s="14">
        <v>43054.606435185182</v>
      </c>
      <c r="C35" t="s">
        <v>1607</v>
      </c>
      <c r="D35" t="s">
        <v>1597</v>
      </c>
      <c r="AH35">
        <v>2.5716441799999998</v>
      </c>
    </row>
    <row r="36" spans="1:34">
      <c r="A36">
        <v>2013</v>
      </c>
      <c r="B36" s="14">
        <v>43054.606435185182</v>
      </c>
      <c r="C36" t="s">
        <v>1608</v>
      </c>
      <c r="F36">
        <v>709.18700000000001</v>
      </c>
      <c r="J36">
        <v>22231.883000000002</v>
      </c>
      <c r="K36">
        <v>82.578000000000003</v>
      </c>
      <c r="M36">
        <v>169.89270000000002</v>
      </c>
      <c r="U36">
        <v>426.68299999999999</v>
      </c>
      <c r="AD36">
        <v>276.79899999999998</v>
      </c>
      <c r="AH36">
        <v>31782.064589999998</v>
      </c>
    </row>
    <row r="37" spans="1:34">
      <c r="A37">
        <v>2013</v>
      </c>
      <c r="B37" s="14">
        <v>43054.606435185182</v>
      </c>
      <c r="C37" t="s">
        <v>1608</v>
      </c>
      <c r="D37" t="s">
        <v>1598</v>
      </c>
      <c r="E37">
        <v>0</v>
      </c>
      <c r="G37">
        <v>95.307000000000002</v>
      </c>
      <c r="J37">
        <v>307.51600000000002</v>
      </c>
      <c r="M37">
        <v>1245.02793</v>
      </c>
      <c r="N37">
        <v>301.101</v>
      </c>
      <c r="P37">
        <v>76.155000000000001</v>
      </c>
      <c r="Q37">
        <v>19.829000000000001</v>
      </c>
      <c r="R37">
        <v>1461.6369999999999</v>
      </c>
      <c r="U37">
        <v>1513.4480000000001</v>
      </c>
      <c r="X37">
        <v>308.24700000000001</v>
      </c>
      <c r="Y37">
        <v>30.431000000000001</v>
      </c>
      <c r="AD37">
        <v>624.69899999999996</v>
      </c>
      <c r="AF37">
        <v>150.66999999999999</v>
      </c>
      <c r="AG37">
        <v>3346.1489999999999</v>
      </c>
      <c r="AH37">
        <v>26888.042020000001</v>
      </c>
    </row>
    <row r="38" spans="1:34">
      <c r="A38">
        <v>2013</v>
      </c>
      <c r="B38" s="14">
        <v>43054.606435185182</v>
      </c>
      <c r="C38" t="s">
        <v>1608</v>
      </c>
      <c r="D38" t="s">
        <v>1602</v>
      </c>
      <c r="U38">
        <v>48.091999999999999</v>
      </c>
    </row>
    <row r="39" spans="1:34">
      <c r="A39">
        <v>2013</v>
      </c>
      <c r="B39" s="14">
        <v>43054.606435185182</v>
      </c>
      <c r="C39" t="s">
        <v>1609</v>
      </c>
      <c r="E39">
        <v>107.473</v>
      </c>
      <c r="J39">
        <v>1873.7049999999999</v>
      </c>
      <c r="M39">
        <v>104.76739999999999</v>
      </c>
      <c r="N39">
        <v>1.071</v>
      </c>
      <c r="O39">
        <v>1176.1790000000001</v>
      </c>
      <c r="R39">
        <v>12.26</v>
      </c>
      <c r="S39">
        <v>1345.722</v>
      </c>
      <c r="U39">
        <v>176.88300000000001</v>
      </c>
      <c r="X39">
        <v>39.893999999999998</v>
      </c>
      <c r="AD39">
        <v>299.35399999999998</v>
      </c>
      <c r="AF39">
        <v>36.030999999999999</v>
      </c>
      <c r="AH39">
        <v>93.72946404999999</v>
      </c>
    </row>
    <row r="40" spans="1:34">
      <c r="A40">
        <v>2013</v>
      </c>
      <c r="B40" s="14">
        <v>43054.606435185182</v>
      </c>
      <c r="C40" t="s">
        <v>1609</v>
      </c>
      <c r="D40" t="s">
        <v>1597</v>
      </c>
      <c r="U40">
        <v>198.834</v>
      </c>
    </row>
    <row r="41" spans="1:34">
      <c r="A41">
        <v>2013</v>
      </c>
      <c r="B41" s="14">
        <v>43054.606435185182</v>
      </c>
      <c r="C41" t="s">
        <v>1609</v>
      </c>
      <c r="D41" t="s">
        <v>1599</v>
      </c>
      <c r="M41">
        <v>0.52300000000000002</v>
      </c>
    </row>
    <row r="42" spans="1:34">
      <c r="A42">
        <v>2013</v>
      </c>
      <c r="B42" s="14">
        <v>43054.606435185182</v>
      </c>
      <c r="C42" t="s">
        <v>1609</v>
      </c>
      <c r="D42" t="s">
        <v>1600</v>
      </c>
      <c r="M42">
        <v>955.452</v>
      </c>
      <c r="P42">
        <v>890.02700000000004</v>
      </c>
      <c r="T42">
        <v>7.7789999999999999</v>
      </c>
      <c r="U42">
        <v>27.395</v>
      </c>
      <c r="AD42">
        <v>48.171999999999997</v>
      </c>
      <c r="AG42">
        <v>11.448</v>
      </c>
      <c r="AH42">
        <v>42.709389940000001</v>
      </c>
    </row>
    <row r="43" spans="1:34">
      <c r="A43">
        <v>2013</v>
      </c>
      <c r="B43" s="14">
        <v>43054.606435185182</v>
      </c>
      <c r="C43" t="s">
        <v>1609</v>
      </c>
      <c r="D43" t="s">
        <v>1601</v>
      </c>
      <c r="P43">
        <v>96.712999999999994</v>
      </c>
    </row>
    <row r="44" spans="1:34">
      <c r="A44">
        <v>2013</v>
      </c>
      <c r="B44" s="14">
        <v>43054.606435185182</v>
      </c>
      <c r="C44" t="s">
        <v>1609</v>
      </c>
      <c r="D44" t="s">
        <v>1602</v>
      </c>
      <c r="G44">
        <v>300.58</v>
      </c>
      <c r="M44">
        <v>36.143929999999997</v>
      </c>
      <c r="U44">
        <v>20.797999999999998</v>
      </c>
      <c r="AG44">
        <v>24.923999999999999</v>
      </c>
    </row>
    <row r="45" spans="1:34">
      <c r="A45">
        <v>2013</v>
      </c>
      <c r="B45" s="14">
        <v>43054.606435185182</v>
      </c>
      <c r="C45" t="s">
        <v>1610</v>
      </c>
      <c r="F45">
        <v>911.71</v>
      </c>
      <c r="J45">
        <v>24458.58</v>
      </c>
      <c r="K45">
        <v>126.86</v>
      </c>
      <c r="L45">
        <v>410.37900000000002</v>
      </c>
      <c r="M45">
        <v>3231.5832999999998</v>
      </c>
      <c r="N45">
        <v>614.76</v>
      </c>
      <c r="O45">
        <v>12478.65</v>
      </c>
      <c r="Q45">
        <v>1157.7940000000001</v>
      </c>
      <c r="R45">
        <v>492.27699999999999</v>
      </c>
      <c r="S45">
        <v>112.67100000000001</v>
      </c>
      <c r="U45">
        <v>382.31200000000001</v>
      </c>
      <c r="W45">
        <v>286.03899999999999</v>
      </c>
      <c r="X45">
        <v>121.47199999999999</v>
      </c>
      <c r="Y45">
        <v>7.375</v>
      </c>
      <c r="AD45">
        <v>102.843</v>
      </c>
      <c r="AF45">
        <v>50.250999999999998</v>
      </c>
      <c r="AG45">
        <v>116.32299999999999</v>
      </c>
      <c r="AH45">
        <v>4844.7590149999996</v>
      </c>
    </row>
    <row r="46" spans="1:34">
      <c r="A46">
        <v>2013</v>
      </c>
      <c r="B46" s="14">
        <v>43054.606435185182</v>
      </c>
      <c r="C46" t="s">
        <v>1610</v>
      </c>
      <c r="D46" t="s">
        <v>1587</v>
      </c>
      <c r="S46">
        <v>106.131</v>
      </c>
      <c r="AD46">
        <v>20.94</v>
      </c>
      <c r="AH46">
        <v>70.884809609999991</v>
      </c>
    </row>
    <row r="47" spans="1:34">
      <c r="A47">
        <v>2013</v>
      </c>
      <c r="B47" s="14">
        <v>43054.606435185182</v>
      </c>
      <c r="C47" t="s">
        <v>1610</v>
      </c>
      <c r="D47" t="s">
        <v>1589</v>
      </c>
      <c r="G47">
        <v>1453.366</v>
      </c>
      <c r="J47">
        <v>139.17400000000001</v>
      </c>
    </row>
    <row r="48" spans="1:34">
      <c r="A48">
        <v>2013</v>
      </c>
      <c r="B48" s="14">
        <v>43054.606435185182</v>
      </c>
      <c r="C48" t="s">
        <v>1610</v>
      </c>
      <c r="D48" t="s">
        <v>1592</v>
      </c>
      <c r="J48">
        <v>19.518000000000001</v>
      </c>
    </row>
    <row r="49" spans="1:34">
      <c r="A49">
        <v>2013</v>
      </c>
      <c r="B49" s="14">
        <v>43054.606435185182</v>
      </c>
      <c r="C49" t="s">
        <v>1610</v>
      </c>
      <c r="D49" t="s">
        <v>1593</v>
      </c>
      <c r="E49">
        <v>0</v>
      </c>
      <c r="J49">
        <v>2521.4560000000001</v>
      </c>
      <c r="M49">
        <v>694.21900000000005</v>
      </c>
      <c r="P49">
        <v>226.381</v>
      </c>
      <c r="U49">
        <v>1210.7190000000001</v>
      </c>
      <c r="AD49">
        <v>1841.277</v>
      </c>
      <c r="AG49">
        <v>971.36599999999999</v>
      </c>
      <c r="AH49">
        <v>287.56323650000002</v>
      </c>
    </row>
    <row r="50" spans="1:34">
      <c r="A50">
        <v>2013</v>
      </c>
      <c r="B50" s="14">
        <v>43054.606435185182</v>
      </c>
      <c r="C50" t="s">
        <v>1610</v>
      </c>
      <c r="D50" t="s">
        <v>1594</v>
      </c>
      <c r="J50">
        <v>1.63</v>
      </c>
      <c r="M50">
        <v>0</v>
      </c>
      <c r="R50">
        <v>765.79399999999998</v>
      </c>
    </row>
    <row r="51" spans="1:34">
      <c r="A51">
        <v>2013</v>
      </c>
      <c r="B51" s="14">
        <v>43054.606435185182</v>
      </c>
      <c r="C51" t="s">
        <v>1610</v>
      </c>
      <c r="D51" t="s">
        <v>1597</v>
      </c>
      <c r="E51">
        <v>0</v>
      </c>
      <c r="J51">
        <v>292.72199999999998</v>
      </c>
      <c r="M51">
        <v>382.71499999999997</v>
      </c>
      <c r="U51">
        <v>336.22199999999998</v>
      </c>
      <c r="AD51">
        <v>178.71700000000001</v>
      </c>
      <c r="AG51">
        <v>158.82499999999999</v>
      </c>
      <c r="AH51">
        <v>2259.733659</v>
      </c>
    </row>
    <row r="52" spans="1:34">
      <c r="A52">
        <v>2013</v>
      </c>
      <c r="B52" s="14">
        <v>43054.606435185182</v>
      </c>
      <c r="C52" t="s">
        <v>1611</v>
      </c>
      <c r="E52">
        <v>1655.8610000000001</v>
      </c>
      <c r="F52">
        <v>225.631</v>
      </c>
      <c r="J52">
        <v>7258.799</v>
      </c>
      <c r="K52">
        <v>68.861000000000004</v>
      </c>
      <c r="L52">
        <v>49.706000000000003</v>
      </c>
      <c r="M52">
        <v>1808.4211499999999</v>
      </c>
      <c r="N52">
        <v>2556.3229999999999</v>
      </c>
      <c r="O52">
        <v>2570.1669999999999</v>
      </c>
      <c r="Q52">
        <v>60.634</v>
      </c>
      <c r="R52">
        <v>136.01599999999999</v>
      </c>
      <c r="U52">
        <v>2003.04</v>
      </c>
      <c r="W52">
        <v>33.578000000000003</v>
      </c>
      <c r="Y52">
        <v>0</v>
      </c>
      <c r="AD52">
        <v>95.233999999999995</v>
      </c>
      <c r="AF52">
        <v>305.02699999999999</v>
      </c>
      <c r="AG52">
        <v>366.15600000000001</v>
      </c>
      <c r="AH52">
        <v>1382.3058510000001</v>
      </c>
    </row>
    <row r="53" spans="1:34">
      <c r="A53">
        <v>2013</v>
      </c>
      <c r="B53" s="14">
        <v>43054.606435185182</v>
      </c>
      <c r="C53" t="s">
        <v>1611</v>
      </c>
      <c r="D53" t="s">
        <v>1588</v>
      </c>
      <c r="U53">
        <v>117.4</v>
      </c>
    </row>
    <row r="54" spans="1:34">
      <c r="A54">
        <v>2013</v>
      </c>
      <c r="B54" s="14">
        <v>43054.606435185182</v>
      </c>
      <c r="C54" t="s">
        <v>1611</v>
      </c>
      <c r="D54" t="s">
        <v>1603</v>
      </c>
      <c r="G54">
        <v>93.656000000000006</v>
      </c>
      <c r="J54">
        <v>119.76600000000001</v>
      </c>
      <c r="M54">
        <v>1173.703</v>
      </c>
      <c r="P54">
        <v>129.43</v>
      </c>
      <c r="U54">
        <v>1160.5550000000001</v>
      </c>
      <c r="AH54">
        <v>205.12435939999997</v>
      </c>
    </row>
    <row r="55" spans="1:34">
      <c r="A55">
        <v>2013</v>
      </c>
      <c r="B55" s="14">
        <v>43054.606435185182</v>
      </c>
      <c r="C55" t="s">
        <v>1611</v>
      </c>
      <c r="D55" t="s">
        <v>1604</v>
      </c>
      <c r="AH55">
        <v>2.2767576300000001</v>
      </c>
    </row>
    <row r="56" spans="1:34">
      <c r="A56">
        <v>2013</v>
      </c>
      <c r="B56" s="14">
        <v>43054.606435185182</v>
      </c>
      <c r="C56" t="s">
        <v>1612</v>
      </c>
      <c r="E56">
        <v>302.56599999999997</v>
      </c>
      <c r="F56">
        <v>406.791</v>
      </c>
      <c r="J56">
        <v>3774.49</v>
      </c>
      <c r="M56">
        <v>1031.9771700000001</v>
      </c>
      <c r="N56">
        <v>61.441000000000003</v>
      </c>
      <c r="O56">
        <v>6709.8410000000003</v>
      </c>
      <c r="P56">
        <v>94.656999999999996</v>
      </c>
      <c r="R56">
        <v>251.25800000000001</v>
      </c>
      <c r="S56">
        <v>721.88400000000001</v>
      </c>
      <c r="U56">
        <v>374.29199999999997</v>
      </c>
      <c r="W56">
        <v>24.260999999999999</v>
      </c>
      <c r="Y56">
        <v>27.934000000000001</v>
      </c>
      <c r="AD56">
        <v>104.01900000000001</v>
      </c>
      <c r="AF56">
        <v>5.2889999999999997</v>
      </c>
      <c r="AG56">
        <v>161.48099999999999</v>
      </c>
      <c r="AH56">
        <v>2286.5569180000002</v>
      </c>
    </row>
    <row r="57" spans="1:34">
      <c r="A57">
        <v>2013</v>
      </c>
      <c r="B57" s="14">
        <v>43054.606435185182</v>
      </c>
      <c r="C57" t="s">
        <v>1612</v>
      </c>
      <c r="D57" t="s">
        <v>1587</v>
      </c>
      <c r="AD57">
        <v>111.863</v>
      </c>
    </row>
    <row r="58" spans="1:34">
      <c r="A58">
        <v>2013</v>
      </c>
      <c r="B58" s="14">
        <v>43054.606435185182</v>
      </c>
      <c r="C58" t="s">
        <v>1612</v>
      </c>
      <c r="D58" t="s">
        <v>1588</v>
      </c>
      <c r="K58">
        <v>763.63699999999994</v>
      </c>
    </row>
    <row r="59" spans="1:34">
      <c r="A59">
        <v>2013</v>
      </c>
      <c r="B59" s="14">
        <v>43054.606435185182</v>
      </c>
      <c r="C59" t="s">
        <v>1612</v>
      </c>
      <c r="D59" t="s">
        <v>1604</v>
      </c>
      <c r="G59">
        <v>146.11600000000001</v>
      </c>
      <c r="M59">
        <v>207.19</v>
      </c>
      <c r="Q59">
        <v>170.554</v>
      </c>
      <c r="U59">
        <v>162.28200000000001</v>
      </c>
      <c r="V59">
        <v>0.94299999999999995</v>
      </c>
      <c r="AH59">
        <v>609.53086670000005</v>
      </c>
    </row>
    <row r="60" spans="1:34">
      <c r="A60">
        <v>2013</v>
      </c>
      <c r="B60" s="14">
        <v>43054.606435185182</v>
      </c>
      <c r="C60" t="s">
        <v>1613</v>
      </c>
      <c r="E60">
        <v>1920.029</v>
      </c>
      <c r="F60">
        <v>2959.5749999999998</v>
      </c>
      <c r="G60">
        <v>58.856999999999999</v>
      </c>
      <c r="J60">
        <v>10479.253000000001</v>
      </c>
      <c r="K60">
        <v>124.678</v>
      </c>
      <c r="L60">
        <v>1320.6690000000001</v>
      </c>
      <c r="M60">
        <v>5364.1572300000007</v>
      </c>
      <c r="N60">
        <v>553.63499999999999</v>
      </c>
      <c r="O60">
        <v>10302.839</v>
      </c>
      <c r="P60">
        <v>58.811</v>
      </c>
      <c r="Q60">
        <v>2.4740000000000002</v>
      </c>
      <c r="R60">
        <v>494.89800000000002</v>
      </c>
      <c r="S60">
        <v>184.00200000000001</v>
      </c>
      <c r="T60">
        <v>2.802</v>
      </c>
      <c r="U60">
        <v>922.81</v>
      </c>
      <c r="W60">
        <v>619.44299999999998</v>
      </c>
      <c r="X60">
        <v>44.284999999999997</v>
      </c>
      <c r="Y60">
        <v>60.13767</v>
      </c>
      <c r="AD60">
        <v>355.36599999999999</v>
      </c>
      <c r="AF60">
        <v>143.351</v>
      </c>
      <c r="AG60">
        <v>616.85400000000004</v>
      </c>
      <c r="AH60">
        <v>2489.5818790000003</v>
      </c>
    </row>
    <row r="61" spans="1:34">
      <c r="A61">
        <v>2013</v>
      </c>
      <c r="B61" s="14">
        <v>43054.606435185182</v>
      </c>
      <c r="C61" t="s">
        <v>1613</v>
      </c>
      <c r="D61" t="s">
        <v>1586</v>
      </c>
      <c r="G61">
        <v>640.42200000000003</v>
      </c>
      <c r="J61">
        <v>6729.3310000000001</v>
      </c>
      <c r="K61">
        <v>780.13599999999997</v>
      </c>
      <c r="M61">
        <v>2554.5464999999999</v>
      </c>
      <c r="P61">
        <v>2156.9119999999998</v>
      </c>
      <c r="Q61">
        <v>699.54200000000003</v>
      </c>
      <c r="R61">
        <v>282.05500000000001</v>
      </c>
      <c r="S61">
        <v>633.55200000000002</v>
      </c>
      <c r="U61">
        <v>466.59300000000002</v>
      </c>
      <c r="X61">
        <v>234.10900000000001</v>
      </c>
      <c r="Y61">
        <v>216.02144000000001</v>
      </c>
      <c r="AD61">
        <v>1539.826</v>
      </c>
      <c r="AF61">
        <v>209.50700000000001</v>
      </c>
      <c r="AG61">
        <v>602.37400000000002</v>
      </c>
      <c r="AH61">
        <v>1942.6034</v>
      </c>
    </row>
    <row r="62" spans="1:34">
      <c r="A62">
        <v>2013</v>
      </c>
      <c r="B62" s="14">
        <v>43054.606435185182</v>
      </c>
      <c r="C62" t="s">
        <v>1613</v>
      </c>
      <c r="D62" t="s">
        <v>1587</v>
      </c>
      <c r="G62">
        <v>69.260999999999996</v>
      </c>
      <c r="J62">
        <v>2803.1179999999999</v>
      </c>
      <c r="K62">
        <v>23.061</v>
      </c>
      <c r="M62">
        <v>240.92410000000001</v>
      </c>
      <c r="P62">
        <v>175.15700000000001</v>
      </c>
      <c r="Q62">
        <v>27.795999999999999</v>
      </c>
      <c r="R62">
        <v>58.853000000000002</v>
      </c>
      <c r="S62">
        <v>41.268999999999998</v>
      </c>
      <c r="U62">
        <v>49.887999999999998</v>
      </c>
      <c r="Y62">
        <v>2.8370000000000002</v>
      </c>
      <c r="AD62">
        <v>89.53</v>
      </c>
      <c r="AF62">
        <v>11.436</v>
      </c>
      <c r="AG62">
        <v>273.96899999999999</v>
      </c>
      <c r="AH62">
        <v>200.19455840000001</v>
      </c>
    </row>
    <row r="63" spans="1:34">
      <c r="A63">
        <v>2013</v>
      </c>
      <c r="B63" s="14">
        <v>43054.606435185182</v>
      </c>
      <c r="C63" t="s">
        <v>1613</v>
      </c>
      <c r="D63" t="s">
        <v>1588</v>
      </c>
      <c r="G63">
        <v>287.90499999999997</v>
      </c>
      <c r="K63">
        <v>126.33499999999999</v>
      </c>
      <c r="M63">
        <v>51.725000000000001</v>
      </c>
      <c r="P63">
        <v>41.244</v>
      </c>
      <c r="Q63">
        <v>141.53100000000001</v>
      </c>
      <c r="U63">
        <v>618.75</v>
      </c>
      <c r="Y63">
        <v>26.31</v>
      </c>
      <c r="AD63">
        <v>74.585999999999999</v>
      </c>
      <c r="AF63">
        <v>5.0999999999999996</v>
      </c>
      <c r="AG63">
        <v>210.922</v>
      </c>
      <c r="AH63">
        <v>76.135412770000002</v>
      </c>
    </row>
    <row r="64" spans="1:34">
      <c r="A64">
        <v>2013</v>
      </c>
      <c r="B64" s="14">
        <v>43054.606435185182</v>
      </c>
      <c r="C64" t="s">
        <v>1613</v>
      </c>
      <c r="D64" t="s">
        <v>1589</v>
      </c>
      <c r="M64">
        <v>1016.4486999999999</v>
      </c>
      <c r="AH64">
        <v>18.927159</v>
      </c>
    </row>
    <row r="65" spans="1:34">
      <c r="A65">
        <v>2013</v>
      </c>
      <c r="B65" s="14">
        <v>43054.606435185182</v>
      </c>
      <c r="C65" t="s">
        <v>1613</v>
      </c>
      <c r="D65" t="s">
        <v>1590</v>
      </c>
      <c r="M65">
        <v>263.75415999999996</v>
      </c>
    </row>
    <row r="66" spans="1:34">
      <c r="A66">
        <v>2013</v>
      </c>
      <c r="B66" s="14">
        <v>43054.606435185182</v>
      </c>
      <c r="C66" t="s">
        <v>1613</v>
      </c>
      <c r="D66" t="s">
        <v>1591</v>
      </c>
      <c r="J66">
        <v>2.8839999999999999</v>
      </c>
      <c r="AH66">
        <v>3.9175554000000004</v>
      </c>
    </row>
    <row r="67" spans="1:34">
      <c r="A67">
        <v>2013</v>
      </c>
      <c r="B67" s="14">
        <v>43054.606435185182</v>
      </c>
      <c r="C67" t="s">
        <v>1613</v>
      </c>
      <c r="D67" t="s">
        <v>1592</v>
      </c>
      <c r="G67">
        <v>141.69300000000001</v>
      </c>
      <c r="J67">
        <v>1150.135</v>
      </c>
      <c r="K67">
        <v>123.974</v>
      </c>
      <c r="P67">
        <v>30.795000000000002</v>
      </c>
      <c r="Q67">
        <v>60.389000000000003</v>
      </c>
      <c r="R67">
        <v>313.38400000000001</v>
      </c>
      <c r="S67">
        <v>0.39600000000000002</v>
      </c>
      <c r="U67">
        <v>726.024</v>
      </c>
      <c r="X67">
        <v>123.828</v>
      </c>
      <c r="Y67">
        <v>16.242459999999998</v>
      </c>
      <c r="AD67">
        <v>197.31399999999999</v>
      </c>
      <c r="AF67">
        <v>122.25700000000001</v>
      </c>
      <c r="AG67">
        <v>91.847999999999999</v>
      </c>
      <c r="AH67">
        <v>1396.851463</v>
      </c>
    </row>
    <row r="68" spans="1:34">
      <c r="A68">
        <v>2013</v>
      </c>
      <c r="B68" s="14">
        <v>43054.606435185182</v>
      </c>
      <c r="C68" t="s">
        <v>1613</v>
      </c>
      <c r="D68" t="s">
        <v>1594</v>
      </c>
      <c r="J68">
        <v>42.268000000000001</v>
      </c>
    </row>
    <row r="69" spans="1:34">
      <c r="A69">
        <v>2013</v>
      </c>
      <c r="B69" s="14">
        <v>43054.606435185182</v>
      </c>
      <c r="C69" t="s">
        <v>1613</v>
      </c>
      <c r="D69" t="s">
        <v>1597</v>
      </c>
      <c r="M69">
        <v>41.412599999999998</v>
      </c>
      <c r="R69">
        <v>982.33500000000004</v>
      </c>
      <c r="U69">
        <v>226.19499999999999</v>
      </c>
      <c r="AD69">
        <v>5.4749999999999996</v>
      </c>
      <c r="AH69">
        <v>18.002598900000002</v>
      </c>
    </row>
    <row r="70" spans="1:34">
      <c r="A70">
        <v>2013</v>
      </c>
      <c r="B70" s="14">
        <v>43054.606435185182</v>
      </c>
      <c r="C70" t="s">
        <v>1613</v>
      </c>
      <c r="D70" t="s">
        <v>1599</v>
      </c>
      <c r="T70">
        <v>0.79</v>
      </c>
    </row>
    <row r="71" spans="1:34">
      <c r="A71">
        <v>2013</v>
      </c>
      <c r="B71" s="14">
        <v>43054.606435185182</v>
      </c>
      <c r="C71" t="s">
        <v>1613</v>
      </c>
      <c r="D71" t="s">
        <v>1602</v>
      </c>
      <c r="AH71">
        <v>7.0666506399999998</v>
      </c>
    </row>
    <row r="72" spans="1:34">
      <c r="A72">
        <v>2013</v>
      </c>
      <c r="B72" s="14">
        <v>43054.606435185182</v>
      </c>
      <c r="C72" t="s">
        <v>1613</v>
      </c>
      <c r="D72" t="s">
        <v>1603</v>
      </c>
      <c r="AH72">
        <v>27.996563819999999</v>
      </c>
    </row>
    <row r="73" spans="1:34">
      <c r="A73">
        <v>2013</v>
      </c>
      <c r="B73" s="14">
        <v>43054.606435185182</v>
      </c>
      <c r="C73" t="s">
        <v>1613</v>
      </c>
      <c r="D73" t="s">
        <v>1604</v>
      </c>
      <c r="M73">
        <v>50.823999999999998</v>
      </c>
      <c r="U73">
        <v>122.474</v>
      </c>
    </row>
    <row r="74" spans="1:34">
      <c r="A74">
        <v>2013</v>
      </c>
      <c r="B74" s="14">
        <v>43054.606435185182</v>
      </c>
      <c r="C74" t="s">
        <v>1614</v>
      </c>
      <c r="F74">
        <v>31.513000000000002</v>
      </c>
      <c r="J74">
        <v>119.723</v>
      </c>
      <c r="K74">
        <v>6.0419999999999998</v>
      </c>
      <c r="L74">
        <v>63.496000000000002</v>
      </c>
      <c r="M74">
        <v>164.16300000000001</v>
      </c>
      <c r="N74">
        <v>11.788</v>
      </c>
      <c r="O74">
        <v>381.404</v>
      </c>
      <c r="P74">
        <v>1.486</v>
      </c>
      <c r="R74">
        <v>12.855</v>
      </c>
      <c r="S74">
        <v>19.859000000000002</v>
      </c>
      <c r="U74">
        <v>151.642</v>
      </c>
      <c r="Y74">
        <v>39.154000000000003</v>
      </c>
      <c r="AG74">
        <v>27.594999999999999</v>
      </c>
      <c r="AH74">
        <v>1185.840743</v>
      </c>
    </row>
    <row r="75" spans="1:34">
      <c r="A75">
        <v>2013</v>
      </c>
      <c r="B75" s="14">
        <v>43054.606435185182</v>
      </c>
      <c r="C75" t="s">
        <v>1614</v>
      </c>
      <c r="D75" t="s">
        <v>1604</v>
      </c>
      <c r="AH75">
        <v>20.692103920000001</v>
      </c>
    </row>
    <row r="76" spans="1:34">
      <c r="A76">
        <v>2013</v>
      </c>
      <c r="B76" s="14">
        <v>43054.606435185182</v>
      </c>
      <c r="C76" t="s">
        <v>1615</v>
      </c>
      <c r="U76">
        <v>6.8710000000000004</v>
      </c>
      <c r="AH76">
        <v>10.71965763</v>
      </c>
    </row>
    <row r="77" spans="1:34">
      <c r="A77">
        <v>2013</v>
      </c>
      <c r="B77" s="14">
        <v>43054.606435185182</v>
      </c>
      <c r="C77" t="s">
        <v>1616</v>
      </c>
      <c r="G77">
        <v>32.197000000000003</v>
      </c>
      <c r="K77">
        <v>41.932000000000002</v>
      </c>
      <c r="O77">
        <v>75.228999999999999</v>
      </c>
      <c r="Y77">
        <v>18.074000000000002</v>
      </c>
      <c r="AG77">
        <v>88.840999999999994</v>
      </c>
      <c r="AH77">
        <v>44.220771640000002</v>
      </c>
    </row>
    <row r="78" spans="1:34">
      <c r="A78">
        <v>2013</v>
      </c>
      <c r="B78" s="14">
        <v>43054.606435185182</v>
      </c>
      <c r="C78" t="s">
        <v>1616</v>
      </c>
      <c r="D78" t="s">
        <v>1604</v>
      </c>
      <c r="AH78">
        <v>18.745052940000001</v>
      </c>
    </row>
    <row r="79" spans="1:34">
      <c r="A79">
        <v>2013</v>
      </c>
      <c r="B79" s="14">
        <v>43054.606435185182</v>
      </c>
      <c r="C79" t="s">
        <v>1617</v>
      </c>
      <c r="G79">
        <v>387.517</v>
      </c>
      <c r="J79">
        <v>234.74299999999999</v>
      </c>
      <c r="M79">
        <v>20.730400000000003</v>
      </c>
      <c r="S79">
        <v>11.444000000000001</v>
      </c>
      <c r="U79">
        <v>887.38599999999997</v>
      </c>
      <c r="AH79">
        <v>389.06467520000001</v>
      </c>
    </row>
    <row r="80" spans="1:34">
      <c r="A80">
        <v>2013</v>
      </c>
      <c r="B80" s="14">
        <v>43054.606435185182</v>
      </c>
      <c r="C80" t="s">
        <v>1617</v>
      </c>
      <c r="D80" t="s">
        <v>1586</v>
      </c>
      <c r="U80">
        <v>54.588999999999999</v>
      </c>
    </row>
    <row r="81" spans="1:34">
      <c r="A81">
        <v>2013</v>
      </c>
      <c r="B81" s="14">
        <v>43054.606435185182</v>
      </c>
      <c r="C81" t="s">
        <v>1617</v>
      </c>
      <c r="D81" t="s">
        <v>1587</v>
      </c>
      <c r="U81">
        <v>4.88</v>
      </c>
    </row>
    <row r="82" spans="1:34">
      <c r="A82">
        <v>2013</v>
      </c>
      <c r="B82" s="14">
        <v>43054.606435185182</v>
      </c>
      <c r="C82" t="s">
        <v>1617</v>
      </c>
      <c r="D82" t="s">
        <v>1588</v>
      </c>
      <c r="U82">
        <v>34.963000000000001</v>
      </c>
    </row>
    <row r="83" spans="1:34">
      <c r="A83">
        <v>2013</v>
      </c>
      <c r="B83" s="14">
        <v>43054.606435185182</v>
      </c>
      <c r="C83" t="s">
        <v>1617</v>
      </c>
      <c r="D83" t="s">
        <v>1591</v>
      </c>
      <c r="AH83">
        <v>30.920980570000001</v>
      </c>
    </row>
    <row r="84" spans="1:34">
      <c r="A84">
        <v>2013</v>
      </c>
      <c r="B84" s="14">
        <v>43054.606435185182</v>
      </c>
      <c r="C84" t="s">
        <v>1617</v>
      </c>
      <c r="D84" t="s">
        <v>1592</v>
      </c>
      <c r="U84">
        <v>3.1960000000000002</v>
      </c>
    </row>
    <row r="85" spans="1:34">
      <c r="A85">
        <v>2013</v>
      </c>
      <c r="B85" s="14">
        <v>43054.606435185182</v>
      </c>
      <c r="C85" t="s">
        <v>1617</v>
      </c>
      <c r="D85" t="s">
        <v>1597</v>
      </c>
      <c r="AH85">
        <v>20.71867546</v>
      </c>
    </row>
    <row r="86" spans="1:34">
      <c r="A86">
        <v>2013</v>
      </c>
      <c r="B86" s="14">
        <v>43054.606435185182</v>
      </c>
      <c r="C86" t="s">
        <v>1617</v>
      </c>
      <c r="D86" t="s">
        <v>1604</v>
      </c>
      <c r="AH86">
        <v>9.7479989800000002</v>
      </c>
    </row>
    <row r="87" spans="1:34">
      <c r="A87">
        <v>2013</v>
      </c>
      <c r="B87" s="14">
        <v>43054.606435185182</v>
      </c>
      <c r="C87" t="s">
        <v>1618</v>
      </c>
      <c r="U87">
        <v>2.2120000000000002</v>
      </c>
    </row>
    <row r="88" spans="1:34">
      <c r="A88">
        <v>2013</v>
      </c>
      <c r="B88" s="14">
        <v>43054.606435185182</v>
      </c>
      <c r="C88" t="s">
        <v>1618</v>
      </c>
      <c r="D88" t="s">
        <v>1586</v>
      </c>
      <c r="U88">
        <v>1650.384</v>
      </c>
    </row>
    <row r="89" spans="1:34">
      <c r="A89">
        <v>2013</v>
      </c>
      <c r="B89" s="14">
        <v>43054.606435185182</v>
      </c>
      <c r="C89" t="s">
        <v>1618</v>
      </c>
      <c r="D89" t="s">
        <v>1587</v>
      </c>
      <c r="U89">
        <v>3.4220000000000002</v>
      </c>
    </row>
    <row r="90" spans="1:34">
      <c r="A90">
        <v>2013</v>
      </c>
      <c r="B90" s="14">
        <v>43054.606435185182</v>
      </c>
      <c r="C90" t="s">
        <v>1619</v>
      </c>
      <c r="M90">
        <v>3.5536599999999998</v>
      </c>
    </row>
    <row r="91" spans="1:34">
      <c r="A91">
        <v>2013</v>
      </c>
      <c r="B91" s="14">
        <v>43054.606435185182</v>
      </c>
      <c r="C91" t="s">
        <v>1621</v>
      </c>
      <c r="M91">
        <v>457.67402000000004</v>
      </c>
      <c r="O91">
        <v>2585.165</v>
      </c>
      <c r="AD91">
        <v>0</v>
      </c>
      <c r="AH91">
        <v>29.788022550000001</v>
      </c>
    </row>
    <row r="92" spans="1:34">
      <c r="A92">
        <v>2013</v>
      </c>
      <c r="B92" s="14">
        <v>43054.606435185182</v>
      </c>
      <c r="C92" t="s">
        <v>1622</v>
      </c>
      <c r="K92">
        <v>239.62</v>
      </c>
      <c r="M92">
        <v>0.25197999999999998</v>
      </c>
      <c r="U92">
        <v>2.1739999999999999</v>
      </c>
      <c r="AH92">
        <v>289.07364330000001</v>
      </c>
    </row>
    <row r="93" spans="1:34">
      <c r="A93">
        <v>2013</v>
      </c>
      <c r="B93" s="14">
        <v>43054.606435185182</v>
      </c>
      <c r="C93" t="s">
        <v>1622</v>
      </c>
      <c r="D93" t="s">
        <v>1589</v>
      </c>
      <c r="AH93">
        <v>139.7309999</v>
      </c>
    </row>
    <row r="94" spans="1:34">
      <c r="A94">
        <v>2013</v>
      </c>
      <c r="B94" s="14">
        <v>43054.606435185182</v>
      </c>
      <c r="C94" t="s">
        <v>1622</v>
      </c>
      <c r="D94" t="s">
        <v>1592</v>
      </c>
      <c r="AH94">
        <v>6.7904458600000002</v>
      </c>
    </row>
    <row r="95" spans="1:34">
      <c r="A95">
        <v>2013</v>
      </c>
      <c r="B95" s="14">
        <v>43054.606435185182</v>
      </c>
      <c r="C95" t="s">
        <v>1622</v>
      </c>
      <c r="D95" t="s">
        <v>1598</v>
      </c>
      <c r="AH95">
        <v>18.222132760000001</v>
      </c>
    </row>
    <row r="96" spans="1:34">
      <c r="A96">
        <v>2013</v>
      </c>
      <c r="B96" s="14">
        <v>43054.606435185182</v>
      </c>
      <c r="C96" t="s">
        <v>1622</v>
      </c>
      <c r="D96" t="s">
        <v>1602</v>
      </c>
      <c r="AH96">
        <v>14.16947334</v>
      </c>
    </row>
    <row r="97" spans="1:34">
      <c r="A97">
        <v>2013</v>
      </c>
      <c r="B97" s="14">
        <v>43054.606435185182</v>
      </c>
      <c r="C97" t="s">
        <v>1623</v>
      </c>
      <c r="J97">
        <v>80.456999999999994</v>
      </c>
      <c r="M97">
        <v>12.430999999999999</v>
      </c>
      <c r="N97">
        <v>25.574999999999999</v>
      </c>
      <c r="O97">
        <v>307.33</v>
      </c>
      <c r="AD97">
        <v>84.316000000000003</v>
      </c>
    </row>
    <row r="98" spans="1:34">
      <c r="A98">
        <v>2013</v>
      </c>
      <c r="B98" s="14">
        <v>43054.606435185182</v>
      </c>
      <c r="C98" t="s">
        <v>1624</v>
      </c>
      <c r="AD98">
        <v>0</v>
      </c>
      <c r="AH98">
        <v>2.99162025</v>
      </c>
    </row>
    <row r="99" spans="1:34">
      <c r="A99">
        <v>2014</v>
      </c>
      <c r="B99" s="14">
        <v>43054.606435185182</v>
      </c>
      <c r="D99" t="s">
        <v>1586</v>
      </c>
      <c r="H99">
        <v>532.89499999999998</v>
      </c>
      <c r="M99">
        <v>418.24879999999996</v>
      </c>
      <c r="U99">
        <v>221.23500000000001</v>
      </c>
      <c r="W99">
        <v>0</v>
      </c>
      <c r="AH99">
        <v>361.62207000000001</v>
      </c>
    </row>
    <row r="100" spans="1:34">
      <c r="A100">
        <v>2014</v>
      </c>
      <c r="B100" s="14">
        <v>43054.606435185182</v>
      </c>
      <c r="D100" t="s">
        <v>1587</v>
      </c>
      <c r="M100">
        <v>71.203000000000003</v>
      </c>
      <c r="U100">
        <v>10.705</v>
      </c>
      <c r="W100">
        <v>0</v>
      </c>
    </row>
    <row r="101" spans="1:34">
      <c r="A101">
        <v>2014</v>
      </c>
      <c r="B101" s="14">
        <v>43054.606435185182</v>
      </c>
      <c r="D101" t="s">
        <v>1588</v>
      </c>
      <c r="M101">
        <v>339.97003999999998</v>
      </c>
      <c r="U101">
        <v>52.945</v>
      </c>
      <c r="W101">
        <v>0</v>
      </c>
      <c r="AH101">
        <v>101.56488</v>
      </c>
    </row>
    <row r="102" spans="1:34">
      <c r="A102">
        <v>2014</v>
      </c>
      <c r="B102" s="14">
        <v>43054.606435185182</v>
      </c>
      <c r="D102" t="s">
        <v>1589</v>
      </c>
      <c r="G102">
        <v>0</v>
      </c>
      <c r="J102">
        <v>0</v>
      </c>
      <c r="M102">
        <v>83.811999999999998</v>
      </c>
      <c r="W102">
        <v>0</v>
      </c>
    </row>
    <row r="103" spans="1:34">
      <c r="A103">
        <v>2014</v>
      </c>
      <c r="B103" s="14">
        <v>43054.606435185182</v>
      </c>
      <c r="D103" t="s">
        <v>1590</v>
      </c>
      <c r="W103">
        <v>0</v>
      </c>
    </row>
    <row r="104" spans="1:34">
      <c r="A104">
        <v>2014</v>
      </c>
      <c r="B104" s="14">
        <v>43054.606435185182</v>
      </c>
      <c r="D104" t="s">
        <v>1591</v>
      </c>
      <c r="J104">
        <v>0</v>
      </c>
    </row>
    <row r="105" spans="1:34">
      <c r="A105">
        <v>2014</v>
      </c>
      <c r="B105" s="14">
        <v>43054.606435185182</v>
      </c>
      <c r="D105" t="s">
        <v>1592</v>
      </c>
      <c r="H105">
        <v>12.163</v>
      </c>
      <c r="J105">
        <v>0</v>
      </c>
      <c r="M105">
        <v>30.9086</v>
      </c>
      <c r="U105">
        <v>0.45900000000000002</v>
      </c>
      <c r="AH105">
        <v>179.45003</v>
      </c>
    </row>
    <row r="106" spans="1:34">
      <c r="A106">
        <v>2014</v>
      </c>
      <c r="B106" s="14">
        <v>43054.606435185182</v>
      </c>
      <c r="D106" t="s">
        <v>1593</v>
      </c>
      <c r="J106">
        <v>0</v>
      </c>
      <c r="W106">
        <v>0</v>
      </c>
      <c r="AH106">
        <v>1427.3937700000001</v>
      </c>
    </row>
    <row r="107" spans="1:34">
      <c r="A107">
        <v>2014</v>
      </c>
      <c r="B107" s="14">
        <v>43054.606435185182</v>
      </c>
      <c r="D107" t="s">
        <v>1594</v>
      </c>
      <c r="F107">
        <v>0</v>
      </c>
      <c r="J107">
        <v>0</v>
      </c>
      <c r="M107">
        <v>4.5250000000000004</v>
      </c>
      <c r="U107">
        <v>21.422999999999998</v>
      </c>
      <c r="W107">
        <v>0</v>
      </c>
      <c r="AH107">
        <v>1427.3937700000001</v>
      </c>
    </row>
    <row r="108" spans="1:34">
      <c r="A108">
        <v>2014</v>
      </c>
      <c r="B108" s="14">
        <v>43054.606435185182</v>
      </c>
      <c r="D108" t="s">
        <v>1595</v>
      </c>
      <c r="J108">
        <v>0</v>
      </c>
      <c r="U108">
        <v>9.2569999999999997</v>
      </c>
    </row>
    <row r="109" spans="1:34">
      <c r="A109">
        <v>2014</v>
      </c>
      <c r="B109" s="14">
        <v>43054.606435185182</v>
      </c>
      <c r="D109" t="s">
        <v>1596</v>
      </c>
    </row>
    <row r="110" spans="1:34">
      <c r="A110">
        <v>2014</v>
      </c>
      <c r="B110" s="14">
        <v>43054.606435185182</v>
      </c>
      <c r="D110" t="s">
        <v>1597</v>
      </c>
      <c r="J110">
        <v>0</v>
      </c>
      <c r="M110">
        <v>6.8603500000000004</v>
      </c>
      <c r="U110">
        <v>717.22</v>
      </c>
      <c r="AH110">
        <v>266.11617999999999</v>
      </c>
    </row>
    <row r="111" spans="1:34">
      <c r="A111">
        <v>2014</v>
      </c>
      <c r="B111" s="14">
        <v>43054.606435185182</v>
      </c>
      <c r="D111" t="s">
        <v>1598</v>
      </c>
      <c r="J111">
        <v>0</v>
      </c>
      <c r="M111">
        <v>369.90800000000002</v>
      </c>
      <c r="U111">
        <v>23.117000000000001</v>
      </c>
      <c r="AH111">
        <v>48.574889999999996</v>
      </c>
    </row>
    <row r="112" spans="1:34">
      <c r="A112">
        <v>2014</v>
      </c>
      <c r="B112" s="14">
        <v>43054.606435185182</v>
      </c>
      <c r="D112" t="s">
        <v>1599</v>
      </c>
      <c r="M112">
        <v>76.696300000000008</v>
      </c>
      <c r="U112">
        <v>0</v>
      </c>
    </row>
    <row r="113" spans="1:34">
      <c r="A113">
        <v>2014</v>
      </c>
      <c r="B113" s="14">
        <v>43054.606435185182</v>
      </c>
      <c r="D113" t="s">
        <v>1600</v>
      </c>
      <c r="J113">
        <v>0</v>
      </c>
      <c r="M113">
        <v>14.616200000000001</v>
      </c>
      <c r="AH113">
        <v>2.32192</v>
      </c>
    </row>
    <row r="114" spans="1:34">
      <c r="A114">
        <v>2014</v>
      </c>
      <c r="B114" s="14">
        <v>43054.606435185182</v>
      </c>
      <c r="D114" t="s">
        <v>1602</v>
      </c>
      <c r="U114">
        <v>19.677</v>
      </c>
    </row>
    <row r="115" spans="1:34">
      <c r="A115">
        <v>2014</v>
      </c>
      <c r="B115" s="14">
        <v>43054.606435185182</v>
      </c>
      <c r="D115" t="s">
        <v>1603</v>
      </c>
      <c r="J115">
        <v>0</v>
      </c>
      <c r="U115">
        <v>42.180999999999997</v>
      </c>
    </row>
    <row r="116" spans="1:34">
      <c r="A116">
        <v>2014</v>
      </c>
      <c r="B116" s="14">
        <v>43054.606435185182</v>
      </c>
      <c r="D116" t="s">
        <v>1604</v>
      </c>
      <c r="J116">
        <v>0</v>
      </c>
      <c r="U116">
        <v>7.0570000000000004</v>
      </c>
      <c r="AH116">
        <v>36.547089999999997</v>
      </c>
    </row>
    <row r="117" spans="1:34">
      <c r="A117">
        <v>2014</v>
      </c>
      <c r="B117" s="14">
        <v>43054.606435185182</v>
      </c>
      <c r="C117" t="s">
        <v>1605</v>
      </c>
      <c r="E117">
        <v>4604.9430000000002</v>
      </c>
      <c r="F117">
        <v>2168.2144600000001</v>
      </c>
      <c r="G117">
        <v>28.439</v>
      </c>
      <c r="H117">
        <v>2940.3209999999999</v>
      </c>
      <c r="J117">
        <v>291907.63588907599</v>
      </c>
      <c r="L117">
        <v>13067.249</v>
      </c>
      <c r="M117">
        <v>38615.477159999995</v>
      </c>
      <c r="N117">
        <v>15965.656000000001</v>
      </c>
      <c r="O117">
        <v>22147.627</v>
      </c>
      <c r="P117">
        <v>39963.404000000002</v>
      </c>
      <c r="Q117">
        <v>1554.9680000000001</v>
      </c>
      <c r="R117">
        <v>2626.366</v>
      </c>
      <c r="S117">
        <v>9068.07</v>
      </c>
      <c r="U117">
        <v>70826.428</v>
      </c>
      <c r="W117">
        <v>1206.1333300000001</v>
      </c>
      <c r="X117">
        <v>494.72199999999998</v>
      </c>
      <c r="Y117">
        <v>1290.8831889223</v>
      </c>
      <c r="Z117">
        <v>1659.1179999999999</v>
      </c>
      <c r="AD117">
        <v>13096.722</v>
      </c>
      <c r="AF117">
        <v>4329.0219999999999</v>
      </c>
      <c r="AG117">
        <v>3932.7939999999999</v>
      </c>
      <c r="AH117">
        <v>82630.692299999995</v>
      </c>
    </row>
    <row r="118" spans="1:34">
      <c r="A118">
        <v>2014</v>
      </c>
      <c r="B118" s="14">
        <v>43054.606435185182</v>
      </c>
      <c r="C118" t="s">
        <v>1605</v>
      </c>
      <c r="D118" t="s">
        <v>1588</v>
      </c>
      <c r="G118">
        <v>27322.151000000002</v>
      </c>
      <c r="K118">
        <v>12494.075999999999</v>
      </c>
      <c r="M118">
        <v>4921.67803</v>
      </c>
      <c r="Q118">
        <v>1414.329</v>
      </c>
      <c r="R118">
        <v>6903.549</v>
      </c>
      <c r="S118">
        <v>1485.6030000000001</v>
      </c>
      <c r="U118">
        <v>4444.4350000000004</v>
      </c>
      <c r="AD118">
        <v>11601.914000000001</v>
      </c>
      <c r="AH118">
        <v>40210.316039999998</v>
      </c>
    </row>
    <row r="119" spans="1:34">
      <c r="A119">
        <v>2014</v>
      </c>
      <c r="B119" s="14">
        <v>43054.606435185182</v>
      </c>
      <c r="C119" t="s">
        <v>1605</v>
      </c>
      <c r="D119" t="s">
        <v>1589</v>
      </c>
      <c r="M119">
        <v>8684.7819999999992</v>
      </c>
      <c r="U119">
        <v>5.8000000000000003E-2</v>
      </c>
    </row>
    <row r="120" spans="1:34">
      <c r="A120">
        <v>2014</v>
      </c>
      <c r="B120" s="14">
        <v>43054.606435185182</v>
      </c>
      <c r="C120" t="s">
        <v>1605</v>
      </c>
      <c r="D120" t="s">
        <v>1593</v>
      </c>
      <c r="U120">
        <v>117.224</v>
      </c>
    </row>
    <row r="121" spans="1:34">
      <c r="A121">
        <v>2014</v>
      </c>
      <c r="B121" s="14">
        <v>43054.606435185182</v>
      </c>
      <c r="C121" t="s">
        <v>1605</v>
      </c>
      <c r="D121" t="s">
        <v>1597</v>
      </c>
      <c r="J121">
        <v>2340.1798484318897</v>
      </c>
      <c r="AH121">
        <v>9.0818099999999991</v>
      </c>
    </row>
    <row r="122" spans="1:34">
      <c r="A122">
        <v>2014</v>
      </c>
      <c r="B122" s="14">
        <v>43054.606435185182</v>
      </c>
      <c r="C122" t="s">
        <v>1605</v>
      </c>
      <c r="D122" t="s">
        <v>1604</v>
      </c>
      <c r="U122">
        <v>16.978000000000002</v>
      </c>
    </row>
    <row r="123" spans="1:34">
      <c r="A123">
        <v>2014</v>
      </c>
      <c r="B123" s="14">
        <v>43054.606435185182</v>
      </c>
      <c r="C123" t="s">
        <v>1606</v>
      </c>
      <c r="E123">
        <v>2713.1860000000001</v>
      </c>
      <c r="J123">
        <v>21806.571508053003</v>
      </c>
      <c r="K123">
        <v>920.35199999999998</v>
      </c>
      <c r="L123">
        <v>922.80899999999997</v>
      </c>
      <c r="M123">
        <v>7177.3893699999999</v>
      </c>
      <c r="N123">
        <v>3065.2640000000001</v>
      </c>
      <c r="O123">
        <v>8563.1880000000001</v>
      </c>
      <c r="P123">
        <v>3709.5250000000001</v>
      </c>
      <c r="R123">
        <v>1385.433</v>
      </c>
      <c r="S123">
        <v>279.185</v>
      </c>
      <c r="U123">
        <v>6939.3230000000003</v>
      </c>
      <c r="W123">
        <v>1631.2855</v>
      </c>
      <c r="AD123">
        <v>1454.1569999999999</v>
      </c>
      <c r="AG123">
        <v>1811.307</v>
      </c>
      <c r="AH123">
        <v>9071.3741799999989</v>
      </c>
    </row>
    <row r="124" spans="1:34">
      <c r="A124">
        <v>2014</v>
      </c>
      <c r="B124" s="14">
        <v>43054.606435185182</v>
      </c>
      <c r="C124" t="s">
        <v>1606</v>
      </c>
      <c r="D124" t="s">
        <v>1592</v>
      </c>
      <c r="AH124">
        <v>1949.4772399999999</v>
      </c>
    </row>
    <row r="125" spans="1:34">
      <c r="A125">
        <v>2014</v>
      </c>
      <c r="B125" s="14">
        <v>43054.606435185182</v>
      </c>
      <c r="C125" t="s">
        <v>1606</v>
      </c>
      <c r="D125" t="s">
        <v>1597</v>
      </c>
      <c r="G125">
        <v>958.10799999999995</v>
      </c>
      <c r="M125">
        <v>1301.8879999999999</v>
      </c>
      <c r="Q125">
        <v>1111.893</v>
      </c>
      <c r="AH125">
        <v>1513.9450300000001</v>
      </c>
    </row>
    <row r="126" spans="1:34">
      <c r="A126">
        <v>2014</v>
      </c>
      <c r="B126" s="14">
        <v>43054.606435185182</v>
      </c>
      <c r="C126" t="s">
        <v>1607</v>
      </c>
      <c r="F126">
        <v>57.70917</v>
      </c>
      <c r="J126">
        <v>8850.3137262143191</v>
      </c>
      <c r="K126">
        <v>1410.414</v>
      </c>
      <c r="M126">
        <v>188.34594000000001</v>
      </c>
      <c r="O126">
        <v>4309.6769999999997</v>
      </c>
      <c r="Q126">
        <v>97.397999999999996</v>
      </c>
      <c r="S126">
        <v>139.71600000000001</v>
      </c>
      <c r="U126">
        <v>1041.662</v>
      </c>
      <c r="AD126">
        <v>198.744</v>
      </c>
      <c r="AG126">
        <v>1249.104</v>
      </c>
      <c r="AH126">
        <v>10586.944890000001</v>
      </c>
    </row>
    <row r="127" spans="1:34">
      <c r="A127">
        <v>2014</v>
      </c>
      <c r="B127" s="14">
        <v>43054.606435185182</v>
      </c>
      <c r="C127" t="s">
        <v>1607</v>
      </c>
      <c r="D127" t="s">
        <v>1592</v>
      </c>
      <c r="AH127">
        <v>140.17137</v>
      </c>
    </row>
    <row r="128" spans="1:34">
      <c r="A128">
        <v>2014</v>
      </c>
      <c r="B128" s="14">
        <v>43054.606435185182</v>
      </c>
      <c r="C128" t="s">
        <v>1607</v>
      </c>
      <c r="D128" t="s">
        <v>1597</v>
      </c>
      <c r="AH128">
        <v>8.0214599999999994</v>
      </c>
    </row>
    <row r="129" spans="1:34">
      <c r="A129">
        <v>2014</v>
      </c>
      <c r="B129" s="14">
        <v>43054.606435185182</v>
      </c>
      <c r="C129" t="s">
        <v>1608</v>
      </c>
      <c r="F129">
        <v>354.78766999999999</v>
      </c>
      <c r="J129">
        <v>22234.469824047599</v>
      </c>
      <c r="K129">
        <v>82.92</v>
      </c>
      <c r="M129">
        <v>190.8091</v>
      </c>
      <c r="N129">
        <v>338.33600000000001</v>
      </c>
      <c r="O129">
        <v>13235.178</v>
      </c>
      <c r="R129">
        <v>5.6219999999999999</v>
      </c>
      <c r="U129">
        <v>608.86199999999997</v>
      </c>
      <c r="AD129">
        <v>291.01400000000001</v>
      </c>
      <c r="AG129">
        <v>3331.4659999999999</v>
      </c>
      <c r="AH129">
        <v>26650.50621</v>
      </c>
    </row>
    <row r="130" spans="1:34">
      <c r="A130">
        <v>2014</v>
      </c>
      <c r="B130" s="14">
        <v>43054.606435185182</v>
      </c>
      <c r="C130" t="s">
        <v>1608</v>
      </c>
      <c r="D130" t="s">
        <v>1598</v>
      </c>
      <c r="E130">
        <v>0</v>
      </c>
      <c r="F130">
        <v>247.04848000000001</v>
      </c>
      <c r="G130">
        <v>108.03100000000001</v>
      </c>
      <c r="J130">
        <v>289.30159331799297</v>
      </c>
      <c r="M130">
        <v>1193.50479</v>
      </c>
      <c r="P130">
        <v>64.406999999999996</v>
      </c>
      <c r="Q130">
        <v>19.094999999999999</v>
      </c>
      <c r="R130">
        <v>885.00599999999997</v>
      </c>
      <c r="U130">
        <v>850.70500000000004</v>
      </c>
      <c r="X130">
        <v>324.46600000000001</v>
      </c>
      <c r="Y130">
        <v>0.67169941967328495</v>
      </c>
      <c r="AD130">
        <v>633.48599999999999</v>
      </c>
      <c r="AF130">
        <v>153.77000000000001</v>
      </c>
      <c r="AH130">
        <v>31492.484559999997</v>
      </c>
    </row>
    <row r="131" spans="1:34">
      <c r="A131">
        <v>2014</v>
      </c>
      <c r="B131" s="14">
        <v>43054.606435185182</v>
      </c>
      <c r="C131" t="s">
        <v>1608</v>
      </c>
      <c r="D131" t="s">
        <v>1599</v>
      </c>
      <c r="T131">
        <v>0.92500000000000004</v>
      </c>
    </row>
    <row r="132" spans="1:34">
      <c r="A132">
        <v>2014</v>
      </c>
      <c r="B132" s="14">
        <v>43054.606435185182</v>
      </c>
      <c r="C132" t="s">
        <v>1608</v>
      </c>
      <c r="D132" t="s">
        <v>1602</v>
      </c>
      <c r="U132">
        <v>47.569000000000003</v>
      </c>
    </row>
    <row r="133" spans="1:34">
      <c r="A133">
        <v>2014</v>
      </c>
      <c r="B133" s="14">
        <v>43054.606435185182</v>
      </c>
      <c r="C133" t="s">
        <v>1609</v>
      </c>
      <c r="E133">
        <v>108.85599999999999</v>
      </c>
      <c r="J133">
        <v>1882.48942713472</v>
      </c>
      <c r="M133">
        <v>87.500579999999999</v>
      </c>
      <c r="N133">
        <v>1.524</v>
      </c>
      <c r="O133">
        <v>548.88599999999997</v>
      </c>
      <c r="P133">
        <v>102.20699999999999</v>
      </c>
      <c r="S133">
        <v>1304.817</v>
      </c>
      <c r="U133">
        <v>101.259</v>
      </c>
      <c r="X133">
        <v>39.481000000000002</v>
      </c>
      <c r="AD133">
        <v>284.64299999999997</v>
      </c>
      <c r="AF133">
        <v>29.867999999999999</v>
      </c>
      <c r="AG133">
        <v>101.123</v>
      </c>
      <c r="AH133">
        <v>54.049039999999998</v>
      </c>
    </row>
    <row r="134" spans="1:34">
      <c r="A134">
        <v>2014</v>
      </c>
      <c r="B134" s="14">
        <v>43054.606435185182</v>
      </c>
      <c r="C134" t="s">
        <v>1609</v>
      </c>
      <c r="D134" t="s">
        <v>1592</v>
      </c>
      <c r="U134">
        <v>41.991999999999997</v>
      </c>
    </row>
    <row r="135" spans="1:34">
      <c r="A135">
        <v>2014</v>
      </c>
      <c r="B135" s="14">
        <v>43054.606435185182</v>
      </c>
      <c r="C135" t="s">
        <v>1609</v>
      </c>
      <c r="D135" t="s">
        <v>1597</v>
      </c>
      <c r="U135">
        <v>195.46700000000001</v>
      </c>
    </row>
    <row r="136" spans="1:34">
      <c r="A136">
        <v>2014</v>
      </c>
      <c r="B136" s="14">
        <v>43054.606435185182</v>
      </c>
      <c r="C136" t="s">
        <v>1609</v>
      </c>
      <c r="D136" t="s">
        <v>1599</v>
      </c>
      <c r="M136">
        <v>72.466850000000008</v>
      </c>
    </row>
    <row r="137" spans="1:34">
      <c r="A137">
        <v>2014</v>
      </c>
      <c r="B137" s="14">
        <v>43054.606435185182</v>
      </c>
      <c r="C137" t="s">
        <v>1609</v>
      </c>
      <c r="D137" t="s">
        <v>1600</v>
      </c>
      <c r="M137">
        <v>869.86300000000006</v>
      </c>
      <c r="P137">
        <v>909.75</v>
      </c>
      <c r="T137">
        <v>6.3609999999999998</v>
      </c>
      <c r="U137">
        <v>27.643999999999998</v>
      </c>
      <c r="AD137">
        <v>54.097000000000001</v>
      </c>
      <c r="AF137">
        <v>5.47</v>
      </c>
      <c r="AH137">
        <v>47.91086</v>
      </c>
    </row>
    <row r="138" spans="1:34">
      <c r="A138">
        <v>2014</v>
      </c>
      <c r="B138" s="14">
        <v>43054.606435185182</v>
      </c>
      <c r="C138" t="s">
        <v>1609</v>
      </c>
      <c r="D138" t="s">
        <v>1602</v>
      </c>
      <c r="G138">
        <v>92.061000000000007</v>
      </c>
      <c r="M138">
        <v>34.793230000000001</v>
      </c>
      <c r="U138">
        <v>14.238</v>
      </c>
    </row>
    <row r="139" spans="1:34">
      <c r="A139">
        <v>2014</v>
      </c>
      <c r="B139" s="14">
        <v>43054.606435185182</v>
      </c>
      <c r="C139" t="s">
        <v>1610</v>
      </c>
      <c r="F139">
        <v>338.05965999999995</v>
      </c>
      <c r="J139">
        <v>23588.468658690399</v>
      </c>
      <c r="K139">
        <v>122.17100000000001</v>
      </c>
      <c r="L139">
        <v>0</v>
      </c>
      <c r="M139">
        <v>3284.6612200000004</v>
      </c>
      <c r="N139">
        <v>600.17600000000004</v>
      </c>
      <c r="O139">
        <v>12067.955</v>
      </c>
      <c r="Q139">
        <v>1219.598</v>
      </c>
      <c r="R139">
        <v>1206.2729999999999</v>
      </c>
      <c r="S139">
        <v>129.61500000000001</v>
      </c>
      <c r="U139">
        <v>314.44299999999998</v>
      </c>
      <c r="W139">
        <v>355.50020000000001</v>
      </c>
      <c r="X139">
        <v>107.813</v>
      </c>
      <c r="Y139">
        <v>12.879684811443999</v>
      </c>
      <c r="AD139">
        <v>76.668999999999997</v>
      </c>
      <c r="AF139">
        <v>50.487000000000002</v>
      </c>
      <c r="AG139">
        <v>330.11200000000002</v>
      </c>
      <c r="AH139">
        <v>3825.57593</v>
      </c>
    </row>
    <row r="140" spans="1:34">
      <c r="A140">
        <v>2014</v>
      </c>
      <c r="B140" s="14">
        <v>43054.606435185182</v>
      </c>
      <c r="C140" t="s">
        <v>1610</v>
      </c>
      <c r="D140" t="s">
        <v>1587</v>
      </c>
      <c r="S140">
        <v>110.81699999999999</v>
      </c>
      <c r="AD140">
        <v>30.384</v>
      </c>
      <c r="AH140">
        <v>53.98565</v>
      </c>
    </row>
    <row r="141" spans="1:34">
      <c r="A141">
        <v>2014</v>
      </c>
      <c r="B141" s="14">
        <v>43054.606435185182</v>
      </c>
      <c r="C141" t="s">
        <v>1610</v>
      </c>
      <c r="D141" t="s">
        <v>1588</v>
      </c>
      <c r="F141">
        <v>119.49267</v>
      </c>
    </row>
    <row r="142" spans="1:34">
      <c r="A142">
        <v>2014</v>
      </c>
      <c r="B142" s="14">
        <v>43054.606435185182</v>
      </c>
      <c r="C142" t="s">
        <v>1610</v>
      </c>
      <c r="D142" t="s">
        <v>1589</v>
      </c>
      <c r="G142">
        <v>1564.0160000000001</v>
      </c>
      <c r="J142">
        <v>161.906788576</v>
      </c>
      <c r="M142">
        <v>807.78406999999993</v>
      </c>
    </row>
    <row r="143" spans="1:34">
      <c r="A143">
        <v>2014</v>
      </c>
      <c r="B143" s="14">
        <v>43054.606435185182</v>
      </c>
      <c r="C143" t="s">
        <v>1610</v>
      </c>
      <c r="D143" t="s">
        <v>1592</v>
      </c>
      <c r="J143">
        <v>19.634112011000003</v>
      </c>
    </row>
    <row r="144" spans="1:34">
      <c r="A144">
        <v>2014</v>
      </c>
      <c r="B144" s="14">
        <v>43054.606435185182</v>
      </c>
      <c r="C144" t="s">
        <v>1610</v>
      </c>
      <c r="D144" t="s">
        <v>1593</v>
      </c>
      <c r="E144">
        <v>0</v>
      </c>
      <c r="F144">
        <v>240.52967999999998</v>
      </c>
      <c r="J144">
        <v>2367.7514638788402</v>
      </c>
      <c r="M144">
        <v>298.57600000000002</v>
      </c>
      <c r="R144">
        <v>25.401</v>
      </c>
      <c r="AD144">
        <v>1817.085</v>
      </c>
      <c r="AH144">
        <v>743.06641000000002</v>
      </c>
    </row>
    <row r="145" spans="1:34">
      <c r="A145">
        <v>2014</v>
      </c>
      <c r="B145" s="14">
        <v>43054.606435185182</v>
      </c>
      <c r="C145" t="s">
        <v>1610</v>
      </c>
      <c r="D145" t="s">
        <v>1594</v>
      </c>
      <c r="J145">
        <v>1.5722323531590001</v>
      </c>
    </row>
    <row r="146" spans="1:34">
      <c r="A146">
        <v>2014</v>
      </c>
      <c r="B146" s="14">
        <v>43054.606435185182</v>
      </c>
      <c r="C146" t="s">
        <v>1610</v>
      </c>
      <c r="D146" t="s">
        <v>1597</v>
      </c>
      <c r="F146">
        <v>89.193610000000007</v>
      </c>
      <c r="J146">
        <v>257.05821328168599</v>
      </c>
      <c r="M146">
        <v>151.29234</v>
      </c>
      <c r="P146">
        <v>259.517</v>
      </c>
      <c r="U146">
        <v>252.84299999999999</v>
      </c>
      <c r="AD146">
        <v>177.78899999999999</v>
      </c>
      <c r="AH146">
        <v>3382.94038</v>
      </c>
    </row>
    <row r="147" spans="1:34">
      <c r="A147">
        <v>2014</v>
      </c>
      <c r="B147" s="14">
        <v>43054.606435185182</v>
      </c>
      <c r="C147" t="s">
        <v>1611</v>
      </c>
      <c r="E147">
        <v>1466.2670000000001</v>
      </c>
      <c r="F147">
        <v>193.89067</v>
      </c>
      <c r="J147">
        <v>7124.9286797905197</v>
      </c>
      <c r="K147">
        <v>65.492999999999995</v>
      </c>
      <c r="L147">
        <v>48.524000000000001</v>
      </c>
      <c r="M147">
        <v>1381.6024499999999</v>
      </c>
      <c r="N147">
        <v>2561.6419999999998</v>
      </c>
      <c r="O147">
        <v>2479.7449999999999</v>
      </c>
      <c r="Q147">
        <v>58.793999999999997</v>
      </c>
      <c r="R147">
        <v>116.51</v>
      </c>
      <c r="U147">
        <v>2132.2339999999999</v>
      </c>
      <c r="W147">
        <v>15.251809999999999</v>
      </c>
      <c r="AD147">
        <v>104.25700000000001</v>
      </c>
      <c r="AF147">
        <v>307.512</v>
      </c>
      <c r="AG147">
        <v>343.774</v>
      </c>
      <c r="AH147">
        <v>1319.17391</v>
      </c>
    </row>
    <row r="148" spans="1:34">
      <c r="A148">
        <v>2014</v>
      </c>
      <c r="B148" s="14">
        <v>43054.606435185182</v>
      </c>
      <c r="C148" t="s">
        <v>1611</v>
      </c>
      <c r="D148" t="s">
        <v>1588</v>
      </c>
      <c r="U148">
        <v>81.295000000000002</v>
      </c>
    </row>
    <row r="149" spans="1:34">
      <c r="A149">
        <v>2014</v>
      </c>
      <c r="B149" s="14">
        <v>43054.606435185182</v>
      </c>
      <c r="C149" t="s">
        <v>1611</v>
      </c>
      <c r="D149" t="s">
        <v>1603</v>
      </c>
      <c r="G149">
        <v>97.774000000000001</v>
      </c>
      <c r="J149">
        <v>127.9061666308</v>
      </c>
      <c r="M149">
        <v>1236.7738200000001</v>
      </c>
      <c r="P149">
        <v>120.554</v>
      </c>
      <c r="U149">
        <v>1067.4880000000001</v>
      </c>
      <c r="AH149">
        <v>27.697490000000002</v>
      </c>
    </row>
    <row r="150" spans="1:34">
      <c r="A150">
        <v>2014</v>
      </c>
      <c r="B150" s="14">
        <v>43054.606435185182</v>
      </c>
      <c r="C150" t="s">
        <v>1612</v>
      </c>
      <c r="F150">
        <v>442.47624999999999</v>
      </c>
      <c r="J150">
        <v>3930.0152899401901</v>
      </c>
      <c r="M150">
        <v>1043.96081</v>
      </c>
      <c r="N150">
        <v>66.888999999999996</v>
      </c>
      <c r="O150">
        <v>6499.4189999999999</v>
      </c>
      <c r="P150">
        <v>107.533</v>
      </c>
      <c r="R150">
        <v>250.04900000000001</v>
      </c>
      <c r="S150">
        <v>720.298</v>
      </c>
      <c r="U150">
        <v>488.54399999999998</v>
      </c>
      <c r="W150">
        <v>30.196300000000001</v>
      </c>
      <c r="Y150">
        <v>27.623634882559102</v>
      </c>
      <c r="AD150">
        <v>113.51900000000001</v>
      </c>
      <c r="AF150">
        <v>5.6310000000000002</v>
      </c>
      <c r="AG150">
        <v>175.934</v>
      </c>
      <c r="AH150">
        <v>2285.6768900000002</v>
      </c>
    </row>
    <row r="151" spans="1:34">
      <c r="A151">
        <v>2014</v>
      </c>
      <c r="B151" s="14">
        <v>43054.606435185182</v>
      </c>
      <c r="C151" t="s">
        <v>1612</v>
      </c>
      <c r="D151" t="s">
        <v>1587</v>
      </c>
      <c r="AD151">
        <v>99.248000000000005</v>
      </c>
    </row>
    <row r="152" spans="1:34">
      <c r="A152">
        <v>2014</v>
      </c>
      <c r="B152" s="14">
        <v>43054.606435185182</v>
      </c>
      <c r="C152" t="s">
        <v>1612</v>
      </c>
      <c r="D152" t="s">
        <v>1588</v>
      </c>
      <c r="F152">
        <v>30.010729999999999</v>
      </c>
      <c r="K152">
        <v>775.83600000000001</v>
      </c>
    </row>
    <row r="153" spans="1:34">
      <c r="A153">
        <v>2014</v>
      </c>
      <c r="B153" s="14">
        <v>43054.606435185182</v>
      </c>
      <c r="C153" t="s">
        <v>1612</v>
      </c>
      <c r="D153" t="s">
        <v>1604</v>
      </c>
      <c r="G153">
        <v>120.399</v>
      </c>
      <c r="M153">
        <v>248.21276</v>
      </c>
      <c r="Q153">
        <v>188.059</v>
      </c>
      <c r="U153">
        <v>165.23099999999999</v>
      </c>
      <c r="V153">
        <v>0.309</v>
      </c>
      <c r="AH153">
        <v>288.16121999999996</v>
      </c>
    </row>
    <row r="154" spans="1:34">
      <c r="A154">
        <v>2014</v>
      </c>
      <c r="B154" s="14">
        <v>43054.606435185182</v>
      </c>
      <c r="C154" t="s">
        <v>1613</v>
      </c>
      <c r="E154">
        <v>2040.4469999999999</v>
      </c>
      <c r="F154">
        <v>115.71988999999999</v>
      </c>
      <c r="G154">
        <v>60.448</v>
      </c>
      <c r="J154">
        <v>10061.4843132969</v>
      </c>
      <c r="K154">
        <v>121.614</v>
      </c>
      <c r="L154">
        <v>861.25300000000004</v>
      </c>
      <c r="M154">
        <v>8240.3784400000004</v>
      </c>
      <c r="N154">
        <v>525.80399999999997</v>
      </c>
      <c r="P154">
        <v>170.31200000000001</v>
      </c>
      <c r="Q154">
        <v>1.9259999999999999</v>
      </c>
      <c r="R154">
        <v>2155.7420000000002</v>
      </c>
      <c r="S154">
        <v>160.691</v>
      </c>
      <c r="T154">
        <v>0.70199999999999996</v>
      </c>
      <c r="U154">
        <v>906.76599999999996</v>
      </c>
      <c r="W154">
        <v>662.94737999999995</v>
      </c>
      <c r="X154">
        <v>42.069000000000003</v>
      </c>
      <c r="Y154">
        <v>56.898027112672004</v>
      </c>
      <c r="AD154">
        <v>315.51299999999998</v>
      </c>
      <c r="AF154">
        <v>146.143</v>
      </c>
      <c r="AG154">
        <v>2110.453</v>
      </c>
      <c r="AH154">
        <v>2177.5481600000003</v>
      </c>
    </row>
    <row r="155" spans="1:34">
      <c r="A155">
        <v>2014</v>
      </c>
      <c r="B155" s="14">
        <v>43054.606435185182</v>
      </c>
      <c r="C155" t="s">
        <v>1613</v>
      </c>
      <c r="D155" t="s">
        <v>1586</v>
      </c>
      <c r="F155">
        <v>1356.8135</v>
      </c>
      <c r="G155">
        <v>647.18700000000001</v>
      </c>
      <c r="J155">
        <v>6929.9403551081905</v>
      </c>
      <c r="K155">
        <v>830.71</v>
      </c>
      <c r="M155">
        <v>2517.9868700000002</v>
      </c>
      <c r="P155">
        <v>2269.7600000000002</v>
      </c>
      <c r="Q155">
        <v>753.90099999999995</v>
      </c>
      <c r="R155">
        <v>304.673</v>
      </c>
      <c r="S155">
        <v>837.16200000000003</v>
      </c>
      <c r="U155">
        <v>297.60500000000002</v>
      </c>
      <c r="X155">
        <v>226.06800000000001</v>
      </c>
      <c r="Y155">
        <v>221.431448598337</v>
      </c>
      <c r="AD155">
        <v>1671.2159999999999</v>
      </c>
      <c r="AF155">
        <v>219.423</v>
      </c>
      <c r="AH155">
        <v>1629.0240900000001</v>
      </c>
    </row>
    <row r="156" spans="1:34">
      <c r="A156">
        <v>2014</v>
      </c>
      <c r="B156" s="14">
        <v>43054.606435185182</v>
      </c>
      <c r="C156" t="s">
        <v>1613</v>
      </c>
      <c r="D156" t="s">
        <v>1587</v>
      </c>
      <c r="F156">
        <v>953.92975999999999</v>
      </c>
      <c r="G156">
        <v>68.200999999999993</v>
      </c>
      <c r="J156">
        <v>2787.1966807897197</v>
      </c>
      <c r="K156">
        <v>29.289000000000001</v>
      </c>
      <c r="M156">
        <v>226.90548999999999</v>
      </c>
      <c r="P156">
        <v>173.393</v>
      </c>
      <c r="Q156">
        <v>22.91</v>
      </c>
      <c r="R156">
        <v>63.122</v>
      </c>
      <c r="S156">
        <v>39.686999999999998</v>
      </c>
      <c r="U156">
        <v>49.673999999999999</v>
      </c>
      <c r="Y156">
        <v>2.71637539971185</v>
      </c>
      <c r="AD156">
        <v>97.263000000000005</v>
      </c>
      <c r="AF156">
        <v>9.2650000000000006</v>
      </c>
      <c r="AH156">
        <v>458.56466999999998</v>
      </c>
    </row>
    <row r="157" spans="1:34">
      <c r="A157">
        <v>2014</v>
      </c>
      <c r="B157" s="14">
        <v>43054.606435185182</v>
      </c>
      <c r="C157" t="s">
        <v>1613</v>
      </c>
      <c r="D157" t="s">
        <v>1588</v>
      </c>
      <c r="G157">
        <v>332.44799999999998</v>
      </c>
      <c r="K157">
        <v>138.19200000000001</v>
      </c>
      <c r="M157">
        <v>51.853999999999999</v>
      </c>
      <c r="Q157">
        <v>148.72200000000001</v>
      </c>
      <c r="U157">
        <v>368.86399999999998</v>
      </c>
      <c r="Y157">
        <v>25.762068931938199</v>
      </c>
      <c r="AD157">
        <v>71.161000000000001</v>
      </c>
      <c r="AF157">
        <v>5.34</v>
      </c>
      <c r="AH157">
        <v>75.194339999999997</v>
      </c>
    </row>
    <row r="158" spans="1:34">
      <c r="A158">
        <v>2014</v>
      </c>
      <c r="B158" s="14">
        <v>43054.606435185182</v>
      </c>
      <c r="C158" t="s">
        <v>1613</v>
      </c>
      <c r="D158" t="s">
        <v>1589</v>
      </c>
      <c r="M158">
        <v>208.00229000000002</v>
      </c>
      <c r="AH158">
        <v>18.114900000000002</v>
      </c>
    </row>
    <row r="159" spans="1:34">
      <c r="A159">
        <v>2014</v>
      </c>
      <c r="B159" s="14">
        <v>43054.606435185182</v>
      </c>
      <c r="C159" t="s">
        <v>1613</v>
      </c>
      <c r="D159" t="s">
        <v>1591</v>
      </c>
      <c r="J159">
        <v>3.2156592150000001</v>
      </c>
    </row>
    <row r="160" spans="1:34">
      <c r="A160">
        <v>2014</v>
      </c>
      <c r="B160" s="14">
        <v>43054.606435185182</v>
      </c>
      <c r="C160" t="s">
        <v>1613</v>
      </c>
      <c r="D160" t="s">
        <v>1592</v>
      </c>
      <c r="F160">
        <v>494.53755000000001</v>
      </c>
      <c r="G160">
        <v>152.90700000000001</v>
      </c>
      <c r="J160">
        <v>1150.0637039389101</v>
      </c>
      <c r="K160">
        <v>131.22499999999999</v>
      </c>
      <c r="M160">
        <v>287.55003999999997</v>
      </c>
      <c r="P160">
        <v>77.578999999999994</v>
      </c>
      <c r="Q160">
        <v>61.484999999999999</v>
      </c>
      <c r="R160">
        <v>332.63900000000001</v>
      </c>
      <c r="U160">
        <v>696.23800000000006</v>
      </c>
      <c r="X160">
        <v>157.054</v>
      </c>
      <c r="Y160">
        <v>17.063014379945599</v>
      </c>
      <c r="AD160">
        <v>197.255</v>
      </c>
      <c r="AF160">
        <v>121.601</v>
      </c>
      <c r="AH160">
        <v>1621.5178600000002</v>
      </c>
    </row>
    <row r="161" spans="1:34">
      <c r="A161">
        <v>2014</v>
      </c>
      <c r="B161" s="14">
        <v>43054.606435185182</v>
      </c>
      <c r="C161" t="s">
        <v>1613</v>
      </c>
      <c r="D161" t="s">
        <v>1594</v>
      </c>
      <c r="J161">
        <v>68.061090042402995</v>
      </c>
    </row>
    <row r="162" spans="1:34">
      <c r="A162">
        <v>2014</v>
      </c>
      <c r="B162" s="14">
        <v>43054.606435185182</v>
      </c>
      <c r="C162" t="s">
        <v>1613</v>
      </c>
      <c r="D162" t="s">
        <v>1597</v>
      </c>
      <c r="U162">
        <v>235.036</v>
      </c>
      <c r="AD162">
        <v>4.2240000000000002</v>
      </c>
      <c r="AH162">
        <v>43.420230000000004</v>
      </c>
    </row>
    <row r="163" spans="1:34">
      <c r="A163">
        <v>2014</v>
      </c>
      <c r="B163" s="14">
        <v>43054.606435185182</v>
      </c>
      <c r="C163" t="s">
        <v>1613</v>
      </c>
      <c r="D163" t="s">
        <v>1598</v>
      </c>
      <c r="U163">
        <v>0</v>
      </c>
    </row>
    <row r="164" spans="1:34">
      <c r="A164">
        <v>2014</v>
      </c>
      <c r="B164" s="14">
        <v>43054.606435185182</v>
      </c>
      <c r="C164" t="s">
        <v>1613</v>
      </c>
      <c r="D164" t="s">
        <v>1602</v>
      </c>
      <c r="M164">
        <v>64.332999999999998</v>
      </c>
    </row>
    <row r="165" spans="1:34">
      <c r="A165">
        <v>2014</v>
      </c>
      <c r="B165" s="14">
        <v>43054.606435185182</v>
      </c>
      <c r="C165" t="s">
        <v>1613</v>
      </c>
      <c r="D165" t="s">
        <v>1604</v>
      </c>
      <c r="U165">
        <v>30.759</v>
      </c>
    </row>
    <row r="166" spans="1:34">
      <c r="A166">
        <v>2014</v>
      </c>
      <c r="B166" s="14">
        <v>43054.606435185182</v>
      </c>
      <c r="C166" t="s">
        <v>1614</v>
      </c>
      <c r="F166">
        <v>20.51464</v>
      </c>
      <c r="J166">
        <v>107.45600526072701</v>
      </c>
      <c r="K166">
        <v>5.819</v>
      </c>
      <c r="L166">
        <v>26.555</v>
      </c>
      <c r="M166">
        <v>61.837919999999997</v>
      </c>
      <c r="N166">
        <v>11.221</v>
      </c>
      <c r="O166">
        <v>369.44400000000002</v>
      </c>
      <c r="P166">
        <v>0.95299999999999996</v>
      </c>
      <c r="R166">
        <v>10.605</v>
      </c>
      <c r="S166">
        <v>16.355</v>
      </c>
      <c r="U166">
        <v>128.98599999999999</v>
      </c>
      <c r="W166">
        <v>199.7577</v>
      </c>
      <c r="Y166">
        <v>87.703167940519705</v>
      </c>
      <c r="AG166">
        <v>19.73</v>
      </c>
      <c r="AH166">
        <v>448.70312999999999</v>
      </c>
    </row>
    <row r="167" spans="1:34">
      <c r="A167">
        <v>2014</v>
      </c>
      <c r="B167" s="14">
        <v>43054.606435185182</v>
      </c>
      <c r="C167" t="s">
        <v>1614</v>
      </c>
      <c r="D167" t="s">
        <v>1592</v>
      </c>
      <c r="AH167">
        <v>20.549490000000002</v>
      </c>
    </row>
    <row r="168" spans="1:34">
      <c r="A168">
        <v>2014</v>
      </c>
      <c r="B168" s="14">
        <v>43054.606435185182</v>
      </c>
      <c r="C168" t="s">
        <v>1614</v>
      </c>
      <c r="D168" t="s">
        <v>1604</v>
      </c>
      <c r="AH168">
        <v>12.99901</v>
      </c>
    </row>
    <row r="169" spans="1:34">
      <c r="A169">
        <v>2014</v>
      </c>
      <c r="B169" s="14">
        <v>43054.606435185182</v>
      </c>
      <c r="C169" t="s">
        <v>1615</v>
      </c>
      <c r="U169">
        <v>9.48</v>
      </c>
    </row>
    <row r="170" spans="1:34">
      <c r="A170">
        <v>2014</v>
      </c>
      <c r="B170" s="14">
        <v>43054.606435185182</v>
      </c>
      <c r="C170" t="s">
        <v>1616</v>
      </c>
      <c r="G170">
        <v>39.981999999999999</v>
      </c>
      <c r="K170">
        <v>34.012999999999998</v>
      </c>
      <c r="O170">
        <v>72.87</v>
      </c>
      <c r="Y170">
        <v>17.078764693861601</v>
      </c>
      <c r="AG170">
        <v>5.5590000000000002</v>
      </c>
      <c r="AH170">
        <v>85.392570000000006</v>
      </c>
    </row>
    <row r="171" spans="1:34">
      <c r="A171">
        <v>2014</v>
      </c>
      <c r="B171" s="14">
        <v>43054.606435185182</v>
      </c>
      <c r="C171" t="s">
        <v>1617</v>
      </c>
      <c r="G171">
        <v>344.18099999999998</v>
      </c>
      <c r="J171">
        <v>236.221390251592</v>
      </c>
      <c r="M171">
        <v>17.381139999999998</v>
      </c>
      <c r="S171">
        <v>10.071</v>
      </c>
      <c r="U171">
        <v>211.072</v>
      </c>
      <c r="AH171">
        <v>2113.0606899999998</v>
      </c>
    </row>
    <row r="172" spans="1:34">
      <c r="A172">
        <v>2014</v>
      </c>
      <c r="B172" s="14">
        <v>43054.606435185182</v>
      </c>
      <c r="C172" t="s">
        <v>1617</v>
      </c>
      <c r="D172" t="s">
        <v>1586</v>
      </c>
      <c r="U172">
        <v>118.071</v>
      </c>
    </row>
    <row r="173" spans="1:34">
      <c r="A173">
        <v>2014</v>
      </c>
      <c r="B173" s="14">
        <v>43054.606435185182</v>
      </c>
      <c r="C173" t="s">
        <v>1617</v>
      </c>
      <c r="D173" t="s">
        <v>1587</v>
      </c>
      <c r="U173">
        <v>9.327</v>
      </c>
    </row>
    <row r="174" spans="1:34">
      <c r="A174">
        <v>2014</v>
      </c>
      <c r="B174" s="14">
        <v>43054.606435185182</v>
      </c>
      <c r="C174" t="s">
        <v>1617</v>
      </c>
      <c r="D174" t="s">
        <v>1588</v>
      </c>
      <c r="U174">
        <v>32.828000000000003</v>
      </c>
    </row>
    <row r="175" spans="1:34">
      <c r="A175">
        <v>2014</v>
      </c>
      <c r="B175" s="14">
        <v>43054.606435185182</v>
      </c>
      <c r="C175" t="s">
        <v>1617</v>
      </c>
      <c r="D175" t="s">
        <v>1592</v>
      </c>
      <c r="U175">
        <v>3.5</v>
      </c>
    </row>
    <row r="176" spans="1:34">
      <c r="A176">
        <v>2014</v>
      </c>
      <c r="B176" s="14">
        <v>43054.606435185182</v>
      </c>
      <c r="C176" t="s">
        <v>1617</v>
      </c>
      <c r="D176" t="s">
        <v>1593</v>
      </c>
      <c r="AH176">
        <v>169.43360000000001</v>
      </c>
    </row>
    <row r="177" spans="1:34">
      <c r="A177">
        <v>2014</v>
      </c>
      <c r="B177" s="14">
        <v>43054.606435185182</v>
      </c>
      <c r="C177" t="s">
        <v>1618</v>
      </c>
      <c r="D177" t="s">
        <v>1586</v>
      </c>
      <c r="U177">
        <v>1566.7629999999999</v>
      </c>
    </row>
    <row r="178" spans="1:34">
      <c r="A178">
        <v>2014</v>
      </c>
      <c r="B178" s="14">
        <v>43054.606435185182</v>
      </c>
      <c r="C178" t="s">
        <v>1618</v>
      </c>
      <c r="D178" t="s">
        <v>1587</v>
      </c>
      <c r="U178">
        <v>2.319</v>
      </c>
    </row>
    <row r="179" spans="1:34">
      <c r="A179">
        <v>2014</v>
      </c>
      <c r="B179" s="14">
        <v>43054.606435185182</v>
      </c>
      <c r="C179" t="s">
        <v>1621</v>
      </c>
      <c r="M179">
        <v>447.71199999999999</v>
      </c>
      <c r="O179">
        <v>2713.6219999999998</v>
      </c>
      <c r="AD179">
        <v>0</v>
      </c>
    </row>
    <row r="180" spans="1:34">
      <c r="A180">
        <v>2014</v>
      </c>
      <c r="B180" s="14">
        <v>43054.606435185182</v>
      </c>
      <c r="C180" t="s">
        <v>1622</v>
      </c>
      <c r="K180">
        <v>249.661</v>
      </c>
      <c r="U180">
        <v>2.2000000000000002</v>
      </c>
      <c r="AH180">
        <v>19.23246</v>
      </c>
    </row>
    <row r="181" spans="1:34">
      <c r="A181">
        <v>2014</v>
      </c>
      <c r="B181" s="14">
        <v>43054.606435185182</v>
      </c>
      <c r="C181" t="s">
        <v>1622</v>
      </c>
      <c r="D181" t="s">
        <v>1599</v>
      </c>
      <c r="AH181">
        <v>11.46686</v>
      </c>
    </row>
    <row r="182" spans="1:34">
      <c r="A182">
        <v>2014</v>
      </c>
      <c r="B182" s="14">
        <v>43054.606435185182</v>
      </c>
      <c r="C182" t="s">
        <v>1623</v>
      </c>
      <c r="J182">
        <v>81.181353162275201</v>
      </c>
      <c r="M182">
        <v>11.493</v>
      </c>
      <c r="N182">
        <v>25.466999999999999</v>
      </c>
      <c r="O182">
        <v>318.55700000000002</v>
      </c>
      <c r="R182">
        <v>71.64</v>
      </c>
      <c r="AD182">
        <v>62.148000000000003</v>
      </c>
    </row>
    <row r="183" spans="1:34">
      <c r="A183">
        <v>2014</v>
      </c>
      <c r="B183" s="14">
        <v>43054.606435185182</v>
      </c>
      <c r="C183" t="s">
        <v>1624</v>
      </c>
      <c r="AD183">
        <v>0</v>
      </c>
      <c r="AH183">
        <v>2.8493400000000002</v>
      </c>
    </row>
    <row r="184" spans="1:34">
      <c r="A184">
        <v>2015</v>
      </c>
      <c r="B184" s="14">
        <v>43054.606435185182</v>
      </c>
      <c r="U184">
        <v>1398.481</v>
      </c>
    </row>
    <row r="185" spans="1:34">
      <c r="A185">
        <v>2015</v>
      </c>
      <c r="B185" s="14">
        <v>43054.606435185182</v>
      </c>
      <c r="D185" t="s">
        <v>1586</v>
      </c>
      <c r="H185">
        <v>448.94900000000001</v>
      </c>
      <c r="M185">
        <v>0</v>
      </c>
      <c r="U185">
        <v>5.2480000000000002</v>
      </c>
      <c r="W185">
        <v>0</v>
      </c>
    </row>
    <row r="186" spans="1:34">
      <c r="A186">
        <v>2015</v>
      </c>
      <c r="B186" s="14">
        <v>43054.606435185182</v>
      </c>
      <c r="D186" t="s">
        <v>1587</v>
      </c>
      <c r="M186">
        <v>7.7158299999999995</v>
      </c>
      <c r="U186">
        <v>9.3209999999999997</v>
      </c>
      <c r="W186">
        <v>0</v>
      </c>
    </row>
    <row r="187" spans="1:34">
      <c r="A187">
        <v>2015</v>
      </c>
      <c r="B187" s="14">
        <v>43054.606435185182</v>
      </c>
      <c r="D187" t="s">
        <v>1588</v>
      </c>
      <c r="M187">
        <v>0</v>
      </c>
      <c r="W187">
        <v>0</v>
      </c>
    </row>
    <row r="188" spans="1:34">
      <c r="A188">
        <v>2015</v>
      </c>
      <c r="B188" s="14">
        <v>43054.606435185182</v>
      </c>
      <c r="D188" t="s">
        <v>1589</v>
      </c>
      <c r="H188">
        <v>11.743</v>
      </c>
      <c r="M188">
        <v>0</v>
      </c>
      <c r="U188">
        <v>26.835000000000001</v>
      </c>
      <c r="W188">
        <v>0</v>
      </c>
    </row>
    <row r="189" spans="1:34">
      <c r="A189">
        <v>2015</v>
      </c>
      <c r="B189" s="14">
        <v>43054.606435185182</v>
      </c>
      <c r="D189" t="s">
        <v>1593</v>
      </c>
      <c r="W189">
        <v>0</v>
      </c>
    </row>
    <row r="190" spans="1:34">
      <c r="A190">
        <v>2015</v>
      </c>
      <c r="B190" s="14">
        <v>43054.606435185182</v>
      </c>
      <c r="D190" t="s">
        <v>5753</v>
      </c>
      <c r="U190">
        <v>25.888999999999999</v>
      </c>
    </row>
    <row r="191" spans="1:34">
      <c r="A191">
        <v>2015</v>
      </c>
      <c r="B191" s="14">
        <v>43054.606435185182</v>
      </c>
      <c r="D191" t="s">
        <v>1594</v>
      </c>
      <c r="F191">
        <v>0</v>
      </c>
      <c r="M191">
        <v>0</v>
      </c>
      <c r="U191">
        <v>15.074999999999999</v>
      </c>
    </row>
    <row r="192" spans="1:34">
      <c r="A192">
        <v>2015</v>
      </c>
      <c r="B192" s="14">
        <v>43054.606435185182</v>
      </c>
      <c r="D192" t="s">
        <v>1595</v>
      </c>
      <c r="U192">
        <v>9.4499999999999993</v>
      </c>
    </row>
    <row r="193" spans="1:34">
      <c r="A193">
        <v>2015</v>
      </c>
      <c r="B193" s="14">
        <v>43054.606435185182</v>
      </c>
      <c r="D193" t="s">
        <v>1596</v>
      </c>
    </row>
    <row r="194" spans="1:34">
      <c r="A194">
        <v>2015</v>
      </c>
      <c r="B194" s="14">
        <v>43054.606435185182</v>
      </c>
      <c r="D194" t="s">
        <v>1597</v>
      </c>
      <c r="N194">
        <v>23.495999999999999</v>
      </c>
      <c r="U194">
        <v>178.11099999999999</v>
      </c>
    </row>
    <row r="195" spans="1:34">
      <c r="A195">
        <v>2015</v>
      </c>
      <c r="B195" s="14">
        <v>43054.606435185182</v>
      </c>
      <c r="D195" t="s">
        <v>5754</v>
      </c>
      <c r="G195">
        <v>0</v>
      </c>
    </row>
    <row r="196" spans="1:34">
      <c r="A196">
        <v>2015</v>
      </c>
      <c r="B196" s="14">
        <v>43054.606435185182</v>
      </c>
      <c r="D196" t="s">
        <v>5755</v>
      </c>
      <c r="R196">
        <v>187.47900000000001</v>
      </c>
      <c r="U196">
        <v>216.26599999999999</v>
      </c>
    </row>
    <row r="197" spans="1:34">
      <c r="A197">
        <v>2015</v>
      </c>
      <c r="B197" s="14">
        <v>43054.606435185182</v>
      </c>
      <c r="D197" t="s">
        <v>5756</v>
      </c>
    </row>
    <row r="198" spans="1:34">
      <c r="A198">
        <v>2015</v>
      </c>
      <c r="B198" s="14">
        <v>43054.606435185182</v>
      </c>
      <c r="D198" t="s">
        <v>1598</v>
      </c>
      <c r="M198">
        <v>71.518749999999997</v>
      </c>
      <c r="U198">
        <v>45.774999999999999</v>
      </c>
    </row>
    <row r="199" spans="1:34">
      <c r="A199">
        <v>2015</v>
      </c>
      <c r="B199" s="14">
        <v>43054.606435185182</v>
      </c>
      <c r="D199" t="s">
        <v>1599</v>
      </c>
    </row>
    <row r="200" spans="1:34">
      <c r="A200">
        <v>2015</v>
      </c>
      <c r="B200" s="14">
        <v>43054.606435185182</v>
      </c>
      <c r="D200" t="s">
        <v>1600</v>
      </c>
    </row>
    <row r="201" spans="1:34">
      <c r="A201">
        <v>2015</v>
      </c>
      <c r="B201" s="14">
        <v>43054.606435185182</v>
      </c>
      <c r="D201" t="s">
        <v>1602</v>
      </c>
      <c r="M201">
        <v>0</v>
      </c>
    </row>
    <row r="202" spans="1:34">
      <c r="A202">
        <v>2015</v>
      </c>
      <c r="B202" s="14">
        <v>43054.606435185182</v>
      </c>
      <c r="D202" t="s">
        <v>5757</v>
      </c>
    </row>
    <row r="203" spans="1:34">
      <c r="A203">
        <v>2015</v>
      </c>
      <c r="B203" s="14">
        <v>43054.606435185182</v>
      </c>
      <c r="D203" t="s">
        <v>5758</v>
      </c>
      <c r="M203">
        <v>0</v>
      </c>
      <c r="U203">
        <v>9.1989999999999998</v>
      </c>
    </row>
    <row r="204" spans="1:34">
      <c r="A204">
        <v>2015</v>
      </c>
      <c r="B204" s="14">
        <v>43054.606435185182</v>
      </c>
      <c r="D204" t="s">
        <v>1603</v>
      </c>
      <c r="U204">
        <v>2.3149999999999999</v>
      </c>
    </row>
    <row r="205" spans="1:34">
      <c r="A205">
        <v>2015</v>
      </c>
      <c r="B205" s="14">
        <v>43054.606435185182</v>
      </c>
      <c r="D205" t="s">
        <v>5759</v>
      </c>
    </row>
    <row r="206" spans="1:34">
      <c r="A206">
        <v>2015</v>
      </c>
      <c r="B206" s="14">
        <v>43054.606435185182</v>
      </c>
      <c r="D206" t="s">
        <v>5760</v>
      </c>
      <c r="U206">
        <v>1.4159999999999999</v>
      </c>
    </row>
    <row r="207" spans="1:34">
      <c r="A207">
        <v>2015</v>
      </c>
      <c r="B207" s="14">
        <v>43054.606435185182</v>
      </c>
      <c r="C207" t="s">
        <v>1605</v>
      </c>
      <c r="E207">
        <v>5683.2780000000002</v>
      </c>
      <c r="F207">
        <v>2273.4360000000001</v>
      </c>
      <c r="H207">
        <v>3023.0039999999999</v>
      </c>
      <c r="J207">
        <v>280646.77757210395</v>
      </c>
      <c r="K207">
        <v>2488.2640000000001</v>
      </c>
      <c r="L207">
        <v>10119.048000000001</v>
      </c>
      <c r="M207">
        <v>32685.191739999998</v>
      </c>
      <c r="N207">
        <v>12820.013000000001</v>
      </c>
      <c r="O207">
        <v>24513.374</v>
      </c>
      <c r="P207">
        <v>35218.946000000004</v>
      </c>
      <c r="Q207">
        <v>1739.8810000000001</v>
      </c>
      <c r="R207">
        <v>0</v>
      </c>
      <c r="S207">
        <v>8475.23</v>
      </c>
      <c r="U207">
        <v>73529.006999999998</v>
      </c>
      <c r="W207">
        <v>1266.44453</v>
      </c>
      <c r="X207">
        <v>282.65300000000002</v>
      </c>
      <c r="Y207">
        <v>1370.2311000000002</v>
      </c>
      <c r="Z207">
        <v>889.61400000000003</v>
      </c>
      <c r="AC207">
        <v>3056.8802000000001</v>
      </c>
      <c r="AD207">
        <v>12281.356</v>
      </c>
      <c r="AF207">
        <v>4421.8069999999998</v>
      </c>
      <c r="AG207">
        <v>4114.2079999999996</v>
      </c>
      <c r="AH207">
        <v>71310.735000000001</v>
      </c>
    </row>
    <row r="208" spans="1:34">
      <c r="A208">
        <v>2015</v>
      </c>
      <c r="B208" s="14">
        <v>43054.606435185182</v>
      </c>
      <c r="C208" t="s">
        <v>1605</v>
      </c>
      <c r="D208">
        <v>20000</v>
      </c>
      <c r="U208">
        <v>33.078000000000003</v>
      </c>
    </row>
    <row r="209" spans="1:34">
      <c r="A209">
        <v>2015</v>
      </c>
      <c r="B209" s="14">
        <v>43054.606435185182</v>
      </c>
      <c r="C209" t="s">
        <v>1605</v>
      </c>
      <c r="D209">
        <v>200000</v>
      </c>
      <c r="U209">
        <v>6.2320000000000002</v>
      </c>
    </row>
    <row r="210" spans="1:34">
      <c r="A210">
        <v>2015</v>
      </c>
      <c r="B210" s="14">
        <v>43054.606435185182</v>
      </c>
      <c r="C210" t="s">
        <v>1605</v>
      </c>
      <c r="D210" t="s">
        <v>1586</v>
      </c>
      <c r="U210">
        <v>461.15899999999999</v>
      </c>
    </row>
    <row r="211" spans="1:34">
      <c r="A211">
        <v>2015</v>
      </c>
      <c r="B211" s="14">
        <v>43054.606435185182</v>
      </c>
      <c r="C211" t="s">
        <v>1605</v>
      </c>
      <c r="D211" t="s">
        <v>1588</v>
      </c>
      <c r="M211">
        <v>4581.5654199999999</v>
      </c>
      <c r="U211">
        <v>15.14</v>
      </c>
    </row>
    <row r="212" spans="1:34">
      <c r="A212">
        <v>2015</v>
      </c>
      <c r="B212" s="14">
        <v>43054.606435185182</v>
      </c>
      <c r="C212" t="s">
        <v>1605</v>
      </c>
      <c r="D212" t="s">
        <v>1589</v>
      </c>
      <c r="G212">
        <v>28587.116000000002</v>
      </c>
      <c r="K212">
        <v>7278.8220000000001</v>
      </c>
      <c r="M212">
        <v>25493.467800000002</v>
      </c>
      <c r="Q212">
        <v>1230.0989999999999</v>
      </c>
      <c r="R212">
        <v>190.934</v>
      </c>
      <c r="S212">
        <v>2638.2730000000001</v>
      </c>
      <c r="U212">
        <v>6978.058</v>
      </c>
      <c r="AC212">
        <v>12250.493699999999</v>
      </c>
      <c r="AD212">
        <v>12711.023999999999</v>
      </c>
      <c r="AH212">
        <v>30809.627</v>
      </c>
    </row>
    <row r="213" spans="1:34">
      <c r="A213">
        <v>2015</v>
      </c>
      <c r="B213" s="14">
        <v>43054.606435185182</v>
      </c>
      <c r="C213" t="s">
        <v>1605</v>
      </c>
      <c r="D213" t="s">
        <v>5753</v>
      </c>
      <c r="U213">
        <v>577.08299999999997</v>
      </c>
      <c r="AH213">
        <v>60.478999999999999</v>
      </c>
    </row>
    <row r="214" spans="1:34">
      <c r="A214">
        <v>2015</v>
      </c>
      <c r="B214" s="14">
        <v>43054.606435185182</v>
      </c>
      <c r="C214" t="s">
        <v>1605</v>
      </c>
      <c r="D214" t="s">
        <v>1598</v>
      </c>
      <c r="U214">
        <v>3.1349999999999998</v>
      </c>
    </row>
    <row r="215" spans="1:34">
      <c r="A215">
        <v>2015</v>
      </c>
      <c r="B215" s="14">
        <v>43054.606435185182</v>
      </c>
      <c r="C215" t="s">
        <v>1605</v>
      </c>
      <c r="D215" t="s">
        <v>1604</v>
      </c>
      <c r="U215">
        <v>17.04</v>
      </c>
    </row>
    <row r="216" spans="1:34">
      <c r="A216">
        <v>2015</v>
      </c>
      <c r="B216" s="14">
        <v>43054.606435185182</v>
      </c>
      <c r="C216" t="s">
        <v>1605</v>
      </c>
      <c r="D216" t="s">
        <v>5761</v>
      </c>
      <c r="U216">
        <v>52.54</v>
      </c>
    </row>
    <row r="217" spans="1:34">
      <c r="A217">
        <v>2015</v>
      </c>
      <c r="B217" s="14">
        <v>43054.606435185182</v>
      </c>
      <c r="C217" t="s">
        <v>1605</v>
      </c>
      <c r="D217" t="s">
        <v>5760</v>
      </c>
      <c r="U217">
        <v>5273.6309999999994</v>
      </c>
    </row>
    <row r="218" spans="1:34">
      <c r="A218">
        <v>2015</v>
      </c>
      <c r="B218" s="14">
        <v>43054.606435185182</v>
      </c>
      <c r="C218" t="s">
        <v>1606</v>
      </c>
      <c r="E218">
        <v>2804.05</v>
      </c>
      <c r="G218">
        <v>1246.4839999999999</v>
      </c>
      <c r="J218">
        <v>23215.9412203055</v>
      </c>
      <c r="K218">
        <v>973.05799999999999</v>
      </c>
      <c r="L218">
        <v>1223.3589999999999</v>
      </c>
      <c r="M218">
        <v>9311.8493500000004</v>
      </c>
      <c r="N218">
        <v>1838.771</v>
      </c>
      <c r="O218">
        <v>7433.6970000000001</v>
      </c>
      <c r="P218">
        <v>4533.8770000000004</v>
      </c>
      <c r="R218">
        <v>0</v>
      </c>
      <c r="S218">
        <v>358.37599999999998</v>
      </c>
      <c r="U218">
        <v>8393.9040000000005</v>
      </c>
      <c r="W218">
        <v>1370.93507</v>
      </c>
      <c r="AD218">
        <v>1444.8610000000001</v>
      </c>
      <c r="AG218">
        <v>2131.12</v>
      </c>
      <c r="AH218">
        <v>14303.484</v>
      </c>
    </row>
    <row r="219" spans="1:34">
      <c r="A219">
        <v>2015</v>
      </c>
      <c r="B219" s="14">
        <v>43054.606435185182</v>
      </c>
      <c r="C219" t="s">
        <v>1606</v>
      </c>
      <c r="D219" t="s">
        <v>5753</v>
      </c>
      <c r="M219">
        <v>835.82693999999992</v>
      </c>
      <c r="U219">
        <v>1076.298</v>
      </c>
    </row>
    <row r="220" spans="1:34">
      <c r="A220">
        <v>2015</v>
      </c>
      <c r="B220" s="14">
        <v>43054.606435185182</v>
      </c>
      <c r="C220" t="s">
        <v>1606</v>
      </c>
      <c r="D220" t="s">
        <v>1597</v>
      </c>
      <c r="Q220">
        <v>1217.4839999999999</v>
      </c>
      <c r="U220">
        <v>172.38200000000001</v>
      </c>
      <c r="AH220">
        <v>0</v>
      </c>
    </row>
    <row r="221" spans="1:34">
      <c r="A221">
        <v>2015</v>
      </c>
      <c r="B221" s="14">
        <v>43054.606435185182</v>
      </c>
      <c r="C221" t="s">
        <v>1606</v>
      </c>
      <c r="D221" t="s">
        <v>5755</v>
      </c>
      <c r="U221">
        <v>1694.8230000000001</v>
      </c>
      <c r="AC221">
        <v>2466.7926000000002</v>
      </c>
    </row>
    <row r="222" spans="1:34">
      <c r="A222">
        <v>2015</v>
      </c>
      <c r="B222" s="14">
        <v>43054.606435185182</v>
      </c>
      <c r="C222" t="s">
        <v>1606</v>
      </c>
      <c r="D222" t="s">
        <v>5761</v>
      </c>
      <c r="U222">
        <v>344.45</v>
      </c>
    </row>
    <row r="223" spans="1:34">
      <c r="A223">
        <v>2015</v>
      </c>
      <c r="B223" s="14">
        <v>43054.606435185182</v>
      </c>
      <c r="C223" t="s">
        <v>1607</v>
      </c>
      <c r="E223">
        <v>195.56800000000001</v>
      </c>
      <c r="F223">
        <v>0</v>
      </c>
      <c r="J223">
        <v>1605.61195717807</v>
      </c>
      <c r="K223">
        <v>1172.357</v>
      </c>
      <c r="L223">
        <v>0</v>
      </c>
      <c r="M223">
        <v>211.32886999999999</v>
      </c>
      <c r="O223">
        <v>3119.66</v>
      </c>
      <c r="Q223">
        <v>106.398</v>
      </c>
      <c r="R223">
        <v>0</v>
      </c>
      <c r="S223">
        <v>125.181</v>
      </c>
      <c r="U223">
        <v>421.53</v>
      </c>
      <c r="W223">
        <v>1.6199999999999999E-2</v>
      </c>
      <c r="Y223">
        <v>33.482647679999999</v>
      </c>
      <c r="AC223">
        <v>569.79009999999994</v>
      </c>
      <c r="AD223">
        <v>181.911</v>
      </c>
      <c r="AG223">
        <v>1195.9190000000001</v>
      </c>
      <c r="AH223">
        <v>11268.903</v>
      </c>
    </row>
    <row r="224" spans="1:34">
      <c r="A224">
        <v>2015</v>
      </c>
      <c r="B224" s="14">
        <v>43054.606435185182</v>
      </c>
      <c r="C224" t="s">
        <v>1607</v>
      </c>
      <c r="D224" t="s">
        <v>1589</v>
      </c>
      <c r="AH224">
        <v>331.55900000000003</v>
      </c>
    </row>
    <row r="225" spans="1:34">
      <c r="A225">
        <v>2015</v>
      </c>
      <c r="B225" s="14">
        <v>43054.606435185182</v>
      </c>
      <c r="C225" t="s">
        <v>1607</v>
      </c>
      <c r="D225" t="s">
        <v>1598</v>
      </c>
      <c r="U225">
        <v>11.648999999999999</v>
      </c>
    </row>
    <row r="226" spans="1:34">
      <c r="A226">
        <v>2015</v>
      </c>
      <c r="B226" s="14">
        <v>43054.606435185182</v>
      </c>
      <c r="C226" t="s">
        <v>1608</v>
      </c>
      <c r="F226">
        <v>362.02699999999999</v>
      </c>
      <c r="J226">
        <v>27675.422676537499</v>
      </c>
      <c r="K226">
        <v>88.403999999999996</v>
      </c>
      <c r="M226">
        <v>173.30099999999999</v>
      </c>
      <c r="N226">
        <v>335.80599999999998</v>
      </c>
      <c r="O226">
        <v>12724.460999999999</v>
      </c>
      <c r="Q226">
        <v>1.9019999999999999</v>
      </c>
      <c r="U226">
        <v>1310.673</v>
      </c>
      <c r="AC226">
        <v>20.752299999999998</v>
      </c>
      <c r="AD226">
        <v>246.95099999999999</v>
      </c>
      <c r="AG226">
        <v>2987.7310000000002</v>
      </c>
      <c r="AH226">
        <v>5162.4213499999996</v>
      </c>
    </row>
    <row r="227" spans="1:34">
      <c r="A227">
        <v>2015</v>
      </c>
      <c r="B227" s="14">
        <v>43054.606435185182</v>
      </c>
      <c r="C227" t="s">
        <v>1608</v>
      </c>
      <c r="D227" t="s">
        <v>1598</v>
      </c>
      <c r="E227">
        <v>1329.5519999999999</v>
      </c>
      <c r="F227">
        <v>261.26400000000001</v>
      </c>
      <c r="G227">
        <v>116.953</v>
      </c>
      <c r="J227">
        <v>-15046.415801876399</v>
      </c>
      <c r="M227">
        <v>1548.76711</v>
      </c>
      <c r="P227">
        <v>54.38</v>
      </c>
      <c r="Q227">
        <v>9.0779999999999994</v>
      </c>
      <c r="R227">
        <v>149.36500000000001</v>
      </c>
      <c r="U227">
        <v>1265.4090000000001</v>
      </c>
      <c r="X227">
        <v>310.32100000000003</v>
      </c>
      <c r="Y227">
        <v>22.473322510000003</v>
      </c>
      <c r="AC227">
        <v>96.348799999999997</v>
      </c>
      <c r="AD227">
        <v>612.82600000000002</v>
      </c>
      <c r="AF227">
        <v>153.11699999999999</v>
      </c>
      <c r="AH227">
        <v>7440.2607900000003</v>
      </c>
    </row>
    <row r="228" spans="1:34">
      <c r="A228">
        <v>2015</v>
      </c>
      <c r="B228" s="14">
        <v>43054.606435185182</v>
      </c>
      <c r="C228" t="s">
        <v>1608</v>
      </c>
      <c r="D228" t="s">
        <v>1599</v>
      </c>
      <c r="M228">
        <v>7.0380000000000003</v>
      </c>
      <c r="T228">
        <v>0.92700000000000005</v>
      </c>
    </row>
    <row r="229" spans="1:34">
      <c r="A229">
        <v>2015</v>
      </c>
      <c r="B229" s="14">
        <v>43054.606435185182</v>
      </c>
      <c r="C229" t="s">
        <v>1608</v>
      </c>
      <c r="D229" t="s">
        <v>5758</v>
      </c>
      <c r="M229">
        <v>15.901999999999999</v>
      </c>
      <c r="U229">
        <v>970.73099999999999</v>
      </c>
    </row>
    <row r="230" spans="1:34">
      <c r="A230">
        <v>2015</v>
      </c>
      <c r="B230" s="14">
        <v>43054.606435185182</v>
      </c>
      <c r="C230" t="s">
        <v>1608</v>
      </c>
      <c r="D230" t="s">
        <v>5760</v>
      </c>
      <c r="U230">
        <v>34.052999999999997</v>
      </c>
    </row>
    <row r="231" spans="1:34">
      <c r="A231">
        <v>2015</v>
      </c>
      <c r="B231" s="14">
        <v>43054.606435185182</v>
      </c>
      <c r="C231" t="s">
        <v>1609</v>
      </c>
      <c r="E231">
        <v>64.954999999999998</v>
      </c>
      <c r="G231">
        <v>304.10599999999999</v>
      </c>
      <c r="J231">
        <v>1584.16954346487</v>
      </c>
      <c r="M231">
        <v>985.29787999999996</v>
      </c>
      <c r="N231">
        <v>68.283000000000001</v>
      </c>
      <c r="O231">
        <v>742.26900000000001</v>
      </c>
      <c r="P231">
        <v>101.28100000000001</v>
      </c>
      <c r="R231">
        <v>0</v>
      </c>
      <c r="S231">
        <v>1301.9480000000001</v>
      </c>
      <c r="U231">
        <v>209.37299999999999</v>
      </c>
      <c r="X231">
        <v>38.808</v>
      </c>
      <c r="AD231">
        <v>300.56200000000001</v>
      </c>
      <c r="AF231">
        <v>63.746000000000002</v>
      </c>
      <c r="AG231">
        <v>85.052999999999997</v>
      </c>
      <c r="AH231">
        <v>68.38</v>
      </c>
    </row>
    <row r="232" spans="1:34">
      <c r="A232">
        <v>2015</v>
      </c>
      <c r="B232" s="14">
        <v>43054.606435185182</v>
      </c>
      <c r="C232" t="s">
        <v>1609</v>
      </c>
      <c r="D232" t="s">
        <v>1588</v>
      </c>
      <c r="U232">
        <v>157.18299999999999</v>
      </c>
    </row>
    <row r="233" spans="1:34">
      <c r="A233">
        <v>2015</v>
      </c>
      <c r="B233" s="14">
        <v>43054.606435185182</v>
      </c>
      <c r="C233" t="s">
        <v>1609</v>
      </c>
      <c r="D233" t="s">
        <v>1589</v>
      </c>
      <c r="M233">
        <v>46.114550000000001</v>
      </c>
      <c r="AF233">
        <v>73.997</v>
      </c>
    </row>
    <row r="234" spans="1:34">
      <c r="A234">
        <v>2015</v>
      </c>
      <c r="B234" s="14">
        <v>43054.606435185182</v>
      </c>
      <c r="C234" t="s">
        <v>1609</v>
      </c>
      <c r="D234" t="s">
        <v>5753</v>
      </c>
      <c r="U234">
        <v>11.878</v>
      </c>
    </row>
    <row r="235" spans="1:34">
      <c r="A235">
        <v>2015</v>
      </c>
      <c r="B235" s="14">
        <v>43054.606435185182</v>
      </c>
      <c r="C235" t="s">
        <v>1609</v>
      </c>
      <c r="D235" t="s">
        <v>1597</v>
      </c>
      <c r="U235">
        <v>41.253</v>
      </c>
    </row>
    <row r="236" spans="1:34">
      <c r="A236">
        <v>2015</v>
      </c>
      <c r="B236" s="14">
        <v>43054.606435185182</v>
      </c>
      <c r="C236" t="s">
        <v>1609</v>
      </c>
      <c r="D236" t="s">
        <v>1599</v>
      </c>
      <c r="M236">
        <v>67.808039999999991</v>
      </c>
    </row>
    <row r="237" spans="1:34">
      <c r="A237">
        <v>2015</v>
      </c>
      <c r="B237" s="14">
        <v>43054.606435185182</v>
      </c>
      <c r="C237" t="s">
        <v>1609</v>
      </c>
      <c r="D237" t="s">
        <v>1600</v>
      </c>
      <c r="M237">
        <v>712.61900000000003</v>
      </c>
      <c r="P237">
        <v>929.678</v>
      </c>
      <c r="T237">
        <v>5.6790000000000003</v>
      </c>
      <c r="U237">
        <v>39.152999999999999</v>
      </c>
      <c r="AD237">
        <v>51.825000000000003</v>
      </c>
      <c r="AF237">
        <v>6.5350000000000001</v>
      </c>
      <c r="AH237">
        <v>49.073999999999998</v>
      </c>
    </row>
    <row r="238" spans="1:34">
      <c r="A238">
        <v>2015</v>
      </c>
      <c r="B238" s="14">
        <v>43054.606435185182</v>
      </c>
      <c r="C238" t="s">
        <v>1609</v>
      </c>
      <c r="D238" t="s">
        <v>1602</v>
      </c>
      <c r="U238">
        <v>6.8250000000000002</v>
      </c>
    </row>
    <row r="239" spans="1:34">
      <c r="A239">
        <v>2015</v>
      </c>
      <c r="B239" s="14">
        <v>43054.606435185182</v>
      </c>
      <c r="C239" t="s">
        <v>1609</v>
      </c>
      <c r="D239" t="s">
        <v>5757</v>
      </c>
      <c r="J239">
        <v>5.7647424540000003</v>
      </c>
      <c r="U239">
        <v>1.474</v>
      </c>
    </row>
    <row r="240" spans="1:34">
      <c r="A240">
        <v>2015</v>
      </c>
      <c r="B240" s="14">
        <v>43054.606435185182</v>
      </c>
      <c r="C240" t="s">
        <v>1609</v>
      </c>
      <c r="D240" t="s">
        <v>5758</v>
      </c>
      <c r="M240">
        <v>0.70948</v>
      </c>
      <c r="U240">
        <v>9.8539999999999992</v>
      </c>
    </row>
    <row r="241" spans="1:34">
      <c r="A241">
        <v>2015</v>
      </c>
      <c r="B241" s="14">
        <v>43054.606435185182</v>
      </c>
      <c r="C241" t="s">
        <v>1610</v>
      </c>
      <c r="E241">
        <v>1085.424</v>
      </c>
      <c r="F241">
        <v>270.93700000000001</v>
      </c>
      <c r="J241">
        <v>23977.334844352401</v>
      </c>
      <c r="K241">
        <v>110.929</v>
      </c>
      <c r="M241">
        <v>1504.75395</v>
      </c>
      <c r="N241">
        <v>625.14800000000002</v>
      </c>
      <c r="O241">
        <v>12972.611999999999</v>
      </c>
      <c r="Q241">
        <v>2.99</v>
      </c>
      <c r="R241">
        <v>0</v>
      </c>
      <c r="S241">
        <v>143.73599999999999</v>
      </c>
      <c r="U241">
        <v>1134.1179999999999</v>
      </c>
      <c r="W241">
        <v>45.725580000000001</v>
      </c>
      <c r="X241">
        <v>100.624</v>
      </c>
      <c r="Y241">
        <v>12.719299189999999</v>
      </c>
      <c r="AC241">
        <v>776.31719999999996</v>
      </c>
      <c r="AD241">
        <v>83.091999999999999</v>
      </c>
      <c r="AF241">
        <v>45.036999999999999</v>
      </c>
      <c r="AG241">
        <v>367.03500000000003</v>
      </c>
      <c r="AH241">
        <v>2415.34942</v>
      </c>
    </row>
    <row r="242" spans="1:34">
      <c r="A242">
        <v>2015</v>
      </c>
      <c r="B242" s="14">
        <v>43054.606435185182</v>
      </c>
      <c r="C242" t="s">
        <v>1610</v>
      </c>
      <c r="D242" t="s">
        <v>1587</v>
      </c>
      <c r="S242">
        <v>85.257999999999996</v>
      </c>
      <c r="AD242">
        <v>39.658999999999999</v>
      </c>
    </row>
    <row r="243" spans="1:34">
      <c r="A243">
        <v>2015</v>
      </c>
      <c r="B243" s="14">
        <v>43054.606435185182</v>
      </c>
      <c r="C243" t="s">
        <v>1610</v>
      </c>
      <c r="D243" t="s">
        <v>1589</v>
      </c>
      <c r="F243">
        <v>120.601</v>
      </c>
      <c r="M243">
        <v>813.29100000000005</v>
      </c>
    </row>
    <row r="244" spans="1:34">
      <c r="A244">
        <v>2015</v>
      </c>
      <c r="B244" s="14">
        <v>43054.606435185182</v>
      </c>
      <c r="C244" t="s">
        <v>1610</v>
      </c>
      <c r="D244" t="s">
        <v>1593</v>
      </c>
      <c r="F244">
        <v>287.84300000000002</v>
      </c>
      <c r="M244">
        <v>460.54300000000001</v>
      </c>
      <c r="R244">
        <v>731.63099999999997</v>
      </c>
      <c r="AD244">
        <v>1046.19</v>
      </c>
      <c r="AH244">
        <v>0</v>
      </c>
    </row>
    <row r="245" spans="1:34">
      <c r="A245">
        <v>2015</v>
      </c>
      <c r="B245" s="14">
        <v>43054.606435185182</v>
      </c>
      <c r="C245" t="s">
        <v>1610</v>
      </c>
      <c r="D245" t="s">
        <v>5753</v>
      </c>
      <c r="F245">
        <v>17.643999999999998</v>
      </c>
      <c r="M245">
        <v>63.666969999999999</v>
      </c>
      <c r="U245">
        <v>1187.8109999999999</v>
      </c>
      <c r="AC245">
        <v>3.3247</v>
      </c>
      <c r="AH245">
        <v>407.25799999999998</v>
      </c>
    </row>
    <row r="246" spans="1:34">
      <c r="A246">
        <v>2015</v>
      </c>
      <c r="B246" s="14">
        <v>43054.606435185182</v>
      </c>
      <c r="C246" t="s">
        <v>1610</v>
      </c>
      <c r="D246" t="s">
        <v>1594</v>
      </c>
      <c r="G246">
        <v>1205.607</v>
      </c>
      <c r="M246">
        <v>150.43600000000001</v>
      </c>
      <c r="AC246">
        <v>20.601400000000002</v>
      </c>
    </row>
    <row r="247" spans="1:34">
      <c r="A247">
        <v>2015</v>
      </c>
      <c r="B247" s="14">
        <v>43054.606435185182</v>
      </c>
      <c r="C247" t="s">
        <v>1610</v>
      </c>
      <c r="D247" t="s">
        <v>1595</v>
      </c>
      <c r="J247">
        <v>17.784644142355198</v>
      </c>
    </row>
    <row r="248" spans="1:34">
      <c r="A248">
        <v>2015</v>
      </c>
      <c r="B248" s="14">
        <v>43054.606435185182</v>
      </c>
      <c r="C248" t="s">
        <v>1610</v>
      </c>
      <c r="D248" t="s">
        <v>1597</v>
      </c>
      <c r="J248">
        <v>29.767362831726</v>
      </c>
      <c r="P248">
        <v>261.70499999999998</v>
      </c>
      <c r="U248">
        <v>0.55300000000000005</v>
      </c>
      <c r="AH248">
        <v>82.524000000000001</v>
      </c>
    </row>
    <row r="249" spans="1:34">
      <c r="A249">
        <v>2015</v>
      </c>
      <c r="B249" s="14">
        <v>43054.606435185182</v>
      </c>
      <c r="C249" t="s">
        <v>1610</v>
      </c>
      <c r="D249" t="s">
        <v>5762</v>
      </c>
      <c r="U249">
        <v>36.332000000000001</v>
      </c>
      <c r="AH249">
        <v>137.63</v>
      </c>
    </row>
    <row r="250" spans="1:34">
      <c r="A250">
        <v>2015</v>
      </c>
      <c r="B250" s="14">
        <v>43054.606435185182</v>
      </c>
      <c r="C250" t="s">
        <v>1610</v>
      </c>
      <c r="D250" t="s">
        <v>5754</v>
      </c>
      <c r="J250">
        <v>162.14876485184001</v>
      </c>
      <c r="AD250">
        <v>148.173</v>
      </c>
    </row>
    <row r="251" spans="1:34">
      <c r="A251">
        <v>2015</v>
      </c>
      <c r="B251" s="14">
        <v>43054.606435185182</v>
      </c>
      <c r="C251" t="s">
        <v>1610</v>
      </c>
      <c r="D251" t="s">
        <v>5755</v>
      </c>
      <c r="F251">
        <v>70.361999999999995</v>
      </c>
      <c r="U251">
        <v>1039.9290000000001</v>
      </c>
      <c r="AD251">
        <v>22.106000000000002</v>
      </c>
      <c r="AH251">
        <v>1263.3720000000001</v>
      </c>
    </row>
    <row r="252" spans="1:34">
      <c r="A252">
        <v>2015</v>
      </c>
      <c r="B252" s="14">
        <v>43054.606435185182</v>
      </c>
      <c r="C252" t="s">
        <v>1610</v>
      </c>
      <c r="D252" t="s">
        <v>5756</v>
      </c>
      <c r="J252">
        <v>23.5979965356095</v>
      </c>
    </row>
    <row r="253" spans="1:34">
      <c r="A253">
        <v>2015</v>
      </c>
      <c r="B253" s="14">
        <v>43054.606435185182</v>
      </c>
      <c r="C253" t="s">
        <v>1610</v>
      </c>
      <c r="D253" t="s">
        <v>5758</v>
      </c>
      <c r="AC253">
        <v>1.11E-2</v>
      </c>
    </row>
    <row r="254" spans="1:34">
      <c r="A254">
        <v>2015</v>
      </c>
      <c r="B254" s="14">
        <v>43054.606435185182</v>
      </c>
      <c r="C254" t="s">
        <v>1611</v>
      </c>
      <c r="E254">
        <v>1442.9860000000001</v>
      </c>
      <c r="F254">
        <v>238.05699999999999</v>
      </c>
      <c r="J254">
        <v>8254.2115884269806</v>
      </c>
      <c r="K254">
        <v>48.688000000000002</v>
      </c>
      <c r="L254">
        <v>46.984000000000002</v>
      </c>
      <c r="M254">
        <v>4093.4149100000004</v>
      </c>
      <c r="N254">
        <v>2470.0390000000002</v>
      </c>
      <c r="O254">
        <v>2095.0920000000001</v>
      </c>
      <c r="P254">
        <v>108.764</v>
      </c>
      <c r="Q254">
        <v>43.213999999999999</v>
      </c>
      <c r="R254">
        <v>0</v>
      </c>
      <c r="U254">
        <v>2448.5360000000001</v>
      </c>
      <c r="W254">
        <v>9.8951799999999999</v>
      </c>
      <c r="AC254">
        <v>439.7371</v>
      </c>
      <c r="AD254">
        <v>121.60299999999999</v>
      </c>
      <c r="AF254">
        <v>294.42599999999999</v>
      </c>
      <c r="AG254">
        <v>304.846</v>
      </c>
      <c r="AH254">
        <v>1142.9069999999999</v>
      </c>
    </row>
    <row r="255" spans="1:34">
      <c r="A255">
        <v>2015</v>
      </c>
      <c r="B255" s="14">
        <v>43054.606435185182</v>
      </c>
      <c r="C255" t="s">
        <v>1611</v>
      </c>
      <c r="D255" t="s">
        <v>1589</v>
      </c>
      <c r="G255">
        <v>97.129000000000005</v>
      </c>
      <c r="U255">
        <v>155.16800000000001</v>
      </c>
      <c r="AC255">
        <v>318.75630000000001</v>
      </c>
    </row>
    <row r="256" spans="1:34">
      <c r="A256">
        <v>2015</v>
      </c>
      <c r="B256" s="14">
        <v>43054.606435185182</v>
      </c>
      <c r="C256" t="s">
        <v>1611</v>
      </c>
      <c r="D256" t="s">
        <v>1603</v>
      </c>
      <c r="U256">
        <v>61.806999999999995</v>
      </c>
    </row>
    <row r="257" spans="1:34">
      <c r="A257">
        <v>2015</v>
      </c>
      <c r="B257" s="14">
        <v>43054.606435185182</v>
      </c>
      <c r="C257" t="s">
        <v>1611</v>
      </c>
      <c r="D257" t="s">
        <v>5760</v>
      </c>
      <c r="J257">
        <v>4.5518259240000001</v>
      </c>
      <c r="U257">
        <v>769.13599999999997</v>
      </c>
    </row>
    <row r="258" spans="1:34">
      <c r="A258">
        <v>2015</v>
      </c>
      <c r="B258" s="14">
        <v>43054.606435185182</v>
      </c>
      <c r="C258" t="s">
        <v>1612</v>
      </c>
      <c r="E258">
        <v>330.286</v>
      </c>
      <c r="F258">
        <v>407.654</v>
      </c>
      <c r="G258">
        <v>137.87799999999999</v>
      </c>
      <c r="J258">
        <v>3635.4721578292301</v>
      </c>
      <c r="K258">
        <v>679.13900000000001</v>
      </c>
      <c r="M258">
        <v>1649.4009599999999</v>
      </c>
      <c r="N258">
        <v>53.079000000000001</v>
      </c>
      <c r="O258">
        <v>5805.8639999999996</v>
      </c>
      <c r="P258">
        <v>95.111999999999995</v>
      </c>
      <c r="Q258">
        <v>20.751000000000001</v>
      </c>
      <c r="R258">
        <v>0</v>
      </c>
      <c r="S258">
        <v>776.024</v>
      </c>
      <c r="U258">
        <v>977.73599999999999</v>
      </c>
      <c r="V258">
        <v>0.28999999999999998</v>
      </c>
      <c r="W258">
        <v>48.205489999999998</v>
      </c>
      <c r="Y258">
        <v>26.190496019999998</v>
      </c>
      <c r="AC258">
        <v>186.65970000000002</v>
      </c>
      <c r="AD258">
        <v>115.018</v>
      </c>
      <c r="AF258">
        <v>4.93</v>
      </c>
      <c r="AG258">
        <v>178.83799999999999</v>
      </c>
      <c r="AH258">
        <v>2258.54441</v>
      </c>
    </row>
    <row r="259" spans="1:34">
      <c r="A259">
        <v>2015</v>
      </c>
      <c r="B259" s="14">
        <v>43054.606435185182</v>
      </c>
      <c r="C259" t="s">
        <v>1612</v>
      </c>
      <c r="D259" t="s">
        <v>1587</v>
      </c>
      <c r="AC259">
        <v>1.1993</v>
      </c>
      <c r="AD259">
        <v>107.741</v>
      </c>
    </row>
    <row r="260" spans="1:34">
      <c r="A260">
        <v>2015</v>
      </c>
      <c r="B260" s="14">
        <v>43054.606435185182</v>
      </c>
      <c r="C260" t="s">
        <v>1612</v>
      </c>
      <c r="D260" t="s">
        <v>1589</v>
      </c>
      <c r="F260">
        <v>25.923999999999999</v>
      </c>
      <c r="K260">
        <v>77.951999999999998</v>
      </c>
    </row>
    <row r="261" spans="1:34">
      <c r="A261">
        <v>2015</v>
      </c>
      <c r="B261" s="14">
        <v>43054.606435185182</v>
      </c>
      <c r="C261" t="s">
        <v>1612</v>
      </c>
      <c r="D261" t="s">
        <v>1604</v>
      </c>
      <c r="U261">
        <v>18.45</v>
      </c>
    </row>
    <row r="262" spans="1:34">
      <c r="A262">
        <v>2015</v>
      </c>
      <c r="B262" s="14">
        <v>43054.606435185182</v>
      </c>
      <c r="C262" t="s">
        <v>1612</v>
      </c>
      <c r="D262" t="s">
        <v>5760</v>
      </c>
      <c r="U262">
        <v>324.48200000000003</v>
      </c>
    </row>
    <row r="263" spans="1:34">
      <c r="A263">
        <v>2015</v>
      </c>
      <c r="B263" s="14">
        <v>43054.606435185182</v>
      </c>
      <c r="C263" t="s">
        <v>1613</v>
      </c>
      <c r="E263">
        <v>1577.5609999999999</v>
      </c>
      <c r="F263">
        <v>160.98699999999999</v>
      </c>
      <c r="G263">
        <v>34.375</v>
      </c>
      <c r="J263">
        <v>8404.1352792307698</v>
      </c>
      <c r="K263">
        <v>36.506</v>
      </c>
      <c r="L263">
        <v>466.34800000000001</v>
      </c>
      <c r="M263">
        <v>643.29854</v>
      </c>
      <c r="N263">
        <v>560.38900000000001</v>
      </c>
      <c r="O263">
        <v>7786.6530000000002</v>
      </c>
      <c r="P263">
        <v>184.30600000000001</v>
      </c>
      <c r="Q263">
        <v>1328.529</v>
      </c>
      <c r="R263">
        <v>0</v>
      </c>
      <c r="U263">
        <v>1206.5839999999998</v>
      </c>
      <c r="W263">
        <v>576.42088999999999</v>
      </c>
      <c r="Y263">
        <v>19.186566640000002</v>
      </c>
      <c r="AC263">
        <v>27.803699999999999</v>
      </c>
      <c r="AD263">
        <v>0.17599999999999999</v>
      </c>
      <c r="AH263">
        <v>560.74407999999994</v>
      </c>
    </row>
    <row r="264" spans="1:34">
      <c r="A264">
        <v>2015</v>
      </c>
      <c r="B264" s="14">
        <v>43054.606435185182</v>
      </c>
      <c r="C264" t="s">
        <v>1613</v>
      </c>
      <c r="D264" t="s">
        <v>1586</v>
      </c>
      <c r="F264">
        <v>1153.4290000000001</v>
      </c>
      <c r="G264">
        <v>571.721</v>
      </c>
      <c r="J264">
        <v>3532.46791246051</v>
      </c>
      <c r="K264">
        <v>849.06100000000004</v>
      </c>
      <c r="M264">
        <v>1512.4338899999998</v>
      </c>
      <c r="P264">
        <v>2055.3200000000002</v>
      </c>
      <c r="Q264">
        <v>726.68799999999999</v>
      </c>
      <c r="R264">
        <v>675.69299999999998</v>
      </c>
      <c r="U264">
        <v>3333.14</v>
      </c>
      <c r="Y264">
        <v>188.85387750000001</v>
      </c>
      <c r="AC264">
        <v>1673.7766999999999</v>
      </c>
      <c r="AD264">
        <v>1852.9829999999999</v>
      </c>
      <c r="AF264">
        <v>179.696</v>
      </c>
      <c r="AH264">
        <v>1832.7080000000001</v>
      </c>
    </row>
    <row r="265" spans="1:34">
      <c r="A265">
        <v>2015</v>
      </c>
      <c r="B265" s="14">
        <v>43054.606435185182</v>
      </c>
      <c r="C265" t="s">
        <v>1613</v>
      </c>
      <c r="D265" t="s">
        <v>1587</v>
      </c>
      <c r="F265">
        <v>915.77599999999995</v>
      </c>
      <c r="G265">
        <v>75.355999999999995</v>
      </c>
      <c r="J265">
        <v>1124.3649007527999</v>
      </c>
      <c r="K265">
        <v>23.923999999999999</v>
      </c>
      <c r="M265">
        <v>112.91991</v>
      </c>
      <c r="P265">
        <v>169.85499999999999</v>
      </c>
      <c r="Q265">
        <v>13.006</v>
      </c>
      <c r="R265">
        <v>150.59899999999999</v>
      </c>
      <c r="U265">
        <v>438.262</v>
      </c>
      <c r="AC265">
        <v>111.76480000000001</v>
      </c>
      <c r="AD265">
        <v>117.96</v>
      </c>
      <c r="AF265">
        <v>11.304</v>
      </c>
      <c r="AH265">
        <v>467.92599999999999</v>
      </c>
    </row>
    <row r="266" spans="1:34">
      <c r="A266">
        <v>2015</v>
      </c>
      <c r="B266" s="14">
        <v>43054.606435185182</v>
      </c>
      <c r="C266" t="s">
        <v>1613</v>
      </c>
      <c r="D266" t="s">
        <v>1588</v>
      </c>
      <c r="F266">
        <v>437.44499999999999</v>
      </c>
      <c r="G266">
        <v>393.46499999999997</v>
      </c>
      <c r="J266">
        <v>1604.25743565005</v>
      </c>
      <c r="K266">
        <v>49.1</v>
      </c>
      <c r="M266">
        <v>70.462000000000003</v>
      </c>
      <c r="Q266">
        <v>73.465999999999994</v>
      </c>
      <c r="R266">
        <v>50.225999999999999</v>
      </c>
      <c r="U266">
        <v>1096.8989999999999</v>
      </c>
      <c r="Y266">
        <v>26.036451880000001</v>
      </c>
      <c r="AC266">
        <v>457.48909999999995</v>
      </c>
      <c r="AD266">
        <v>144.11000000000001</v>
      </c>
      <c r="AF266">
        <v>45.732999999999997</v>
      </c>
      <c r="AH266">
        <v>1176.653</v>
      </c>
    </row>
    <row r="267" spans="1:34">
      <c r="A267">
        <v>2015</v>
      </c>
      <c r="B267" s="14">
        <v>43054.606435185182</v>
      </c>
      <c r="C267" t="s">
        <v>1613</v>
      </c>
      <c r="D267" t="s">
        <v>1589</v>
      </c>
      <c r="F267">
        <v>48.531999999999996</v>
      </c>
      <c r="G267">
        <v>146.49100000000001</v>
      </c>
      <c r="J267">
        <v>1041.9250290181301</v>
      </c>
      <c r="K267">
        <v>235.916</v>
      </c>
      <c r="M267">
        <v>146.32848999999999</v>
      </c>
      <c r="P267">
        <v>86.941000000000003</v>
      </c>
      <c r="Q267">
        <v>138.96100000000001</v>
      </c>
      <c r="R267">
        <v>66.933999999999997</v>
      </c>
      <c r="U267">
        <v>1795.4190000000001</v>
      </c>
      <c r="Y267">
        <v>15.18481085</v>
      </c>
      <c r="AC267">
        <v>436.19240000000002</v>
      </c>
      <c r="AD267">
        <v>169.244</v>
      </c>
      <c r="AH267">
        <v>432.17</v>
      </c>
    </row>
    <row r="268" spans="1:34">
      <c r="A268">
        <v>2015</v>
      </c>
      <c r="B268" s="14">
        <v>43054.606435185182</v>
      </c>
      <c r="C268" t="s">
        <v>1613</v>
      </c>
      <c r="D268" t="s">
        <v>5753</v>
      </c>
      <c r="U268">
        <v>15.244999999999999</v>
      </c>
    </row>
    <row r="269" spans="1:34">
      <c r="A269">
        <v>2015</v>
      </c>
      <c r="B269" s="14">
        <v>43054.606435185182</v>
      </c>
      <c r="C269" t="s">
        <v>1613</v>
      </c>
      <c r="D269" t="s">
        <v>1597</v>
      </c>
      <c r="U269">
        <v>81.778999999999996</v>
      </c>
      <c r="AC269">
        <v>20.652799999999999</v>
      </c>
    </row>
    <row r="270" spans="1:34">
      <c r="A270">
        <v>2015</v>
      </c>
      <c r="B270" s="14">
        <v>43054.606435185182</v>
      </c>
      <c r="C270" t="s">
        <v>1613</v>
      </c>
      <c r="D270" t="s">
        <v>5758</v>
      </c>
      <c r="U270">
        <v>27.943999999999999</v>
      </c>
    </row>
    <row r="271" spans="1:34">
      <c r="A271">
        <v>2015</v>
      </c>
      <c r="B271" s="14">
        <v>43054.606435185182</v>
      </c>
      <c r="C271" t="s">
        <v>1613</v>
      </c>
      <c r="D271" t="s">
        <v>5761</v>
      </c>
      <c r="U271">
        <v>33.228999999999999</v>
      </c>
    </row>
    <row r="272" spans="1:34">
      <c r="A272">
        <v>2015</v>
      </c>
      <c r="B272" s="14">
        <v>43054.606435185182</v>
      </c>
      <c r="C272" t="s">
        <v>5763</v>
      </c>
      <c r="E272">
        <v>222.03800000000001</v>
      </c>
      <c r="F272">
        <v>61.688000000000002</v>
      </c>
      <c r="G272">
        <v>31.579000000000001</v>
      </c>
      <c r="J272">
        <v>7913.8179482431005</v>
      </c>
      <c r="K272">
        <v>92.155000000000001</v>
      </c>
      <c r="L272">
        <v>5.2039999999999997</v>
      </c>
      <c r="M272">
        <v>3705.1591699999999</v>
      </c>
      <c r="N272">
        <v>3.7570000000000001</v>
      </c>
      <c r="O272">
        <v>3022.837</v>
      </c>
      <c r="R272">
        <v>0</v>
      </c>
      <c r="S272">
        <v>135.459</v>
      </c>
      <c r="T272">
        <v>1.274</v>
      </c>
      <c r="U272">
        <v>6712.1639999999998</v>
      </c>
      <c r="W272">
        <v>213.77934999999999</v>
      </c>
      <c r="X272">
        <v>35.893000000000001</v>
      </c>
      <c r="Y272">
        <v>32.194875140000001</v>
      </c>
      <c r="AC272">
        <v>204.59220000000002</v>
      </c>
      <c r="AD272">
        <v>279.79199999999997</v>
      </c>
      <c r="AF272">
        <v>120.593</v>
      </c>
      <c r="AG272">
        <v>2189.8560000000002</v>
      </c>
      <c r="AH272">
        <v>1610.7159999999999</v>
      </c>
    </row>
    <row r="273" spans="1:34">
      <c r="A273">
        <v>2015</v>
      </c>
      <c r="B273" s="14">
        <v>43054.606435185182</v>
      </c>
      <c r="C273" t="s">
        <v>5763</v>
      </c>
      <c r="D273" t="s">
        <v>1586</v>
      </c>
      <c r="M273">
        <v>2092.09674</v>
      </c>
      <c r="S273">
        <v>893.70799999999997</v>
      </c>
      <c r="U273">
        <v>280.07299999999998</v>
      </c>
      <c r="X273">
        <v>218.52699999999999</v>
      </c>
      <c r="AH273">
        <v>5.0000000000000001E-3</v>
      </c>
    </row>
    <row r="274" spans="1:34">
      <c r="A274">
        <v>2015</v>
      </c>
      <c r="B274" s="14">
        <v>43054.606435185182</v>
      </c>
      <c r="C274" t="s">
        <v>5763</v>
      </c>
      <c r="D274" t="s">
        <v>1587</v>
      </c>
      <c r="M274">
        <v>157.61863</v>
      </c>
      <c r="S274">
        <v>42.829000000000001</v>
      </c>
      <c r="U274">
        <v>1.597</v>
      </c>
      <c r="Y274">
        <v>2.6452527159999999</v>
      </c>
    </row>
    <row r="275" spans="1:34">
      <c r="A275">
        <v>2015</v>
      </c>
      <c r="B275" s="14">
        <v>43054.606435185182</v>
      </c>
      <c r="C275" t="s">
        <v>5763</v>
      </c>
      <c r="D275" t="s">
        <v>1588</v>
      </c>
      <c r="J275">
        <v>95.487988984726002</v>
      </c>
      <c r="M275">
        <v>267.79304999999999</v>
      </c>
      <c r="U275">
        <v>480.529</v>
      </c>
      <c r="X275">
        <v>156.62799999999999</v>
      </c>
      <c r="AH275">
        <v>23.021000000000001</v>
      </c>
    </row>
    <row r="276" spans="1:34">
      <c r="A276">
        <v>2015</v>
      </c>
      <c r="B276" s="14">
        <v>43054.606435185182</v>
      </c>
      <c r="C276" t="s">
        <v>5763</v>
      </c>
      <c r="D276" t="s">
        <v>1589</v>
      </c>
      <c r="M276">
        <v>2136.3062799999998</v>
      </c>
      <c r="S276">
        <v>1.9950000000000001</v>
      </c>
      <c r="U276">
        <v>232.67500000000001</v>
      </c>
      <c r="AH276">
        <v>142.53399999999999</v>
      </c>
    </row>
    <row r="277" spans="1:34">
      <c r="A277">
        <v>2015</v>
      </c>
      <c r="B277" s="14">
        <v>43054.606435185182</v>
      </c>
      <c r="C277" t="s">
        <v>5763</v>
      </c>
      <c r="D277" t="s">
        <v>5753</v>
      </c>
      <c r="M277">
        <v>24.968</v>
      </c>
      <c r="U277">
        <v>146.38200000000001</v>
      </c>
    </row>
    <row r="278" spans="1:34">
      <c r="A278">
        <v>2015</v>
      </c>
      <c r="B278" s="14">
        <v>43054.606435185182</v>
      </c>
      <c r="C278" t="s">
        <v>5763</v>
      </c>
      <c r="D278" t="s">
        <v>5755</v>
      </c>
      <c r="AD278">
        <v>13.217000000000001</v>
      </c>
    </row>
    <row r="279" spans="1:34">
      <c r="A279">
        <v>2015</v>
      </c>
      <c r="B279" s="14">
        <v>43054.606435185182</v>
      </c>
      <c r="C279" t="s">
        <v>5763</v>
      </c>
      <c r="D279" t="s">
        <v>1598</v>
      </c>
      <c r="U279">
        <v>44.914999999999999</v>
      </c>
    </row>
    <row r="280" spans="1:34">
      <c r="A280">
        <v>2015</v>
      </c>
      <c r="B280" s="14">
        <v>43054.606435185182</v>
      </c>
      <c r="C280" t="s">
        <v>5763</v>
      </c>
      <c r="D280" t="s">
        <v>5758</v>
      </c>
      <c r="U280">
        <v>3.0779999999999998</v>
      </c>
    </row>
    <row r="281" spans="1:34">
      <c r="A281">
        <v>2015</v>
      </c>
      <c r="B281" s="14">
        <v>43054.606435185182</v>
      </c>
      <c r="C281" t="s">
        <v>5763</v>
      </c>
      <c r="D281" t="s">
        <v>5760</v>
      </c>
      <c r="U281">
        <v>113.706</v>
      </c>
    </row>
    <row r="282" spans="1:34">
      <c r="A282">
        <v>2015</v>
      </c>
      <c r="B282" s="14">
        <v>43054.606435185182</v>
      </c>
      <c r="C282" t="s">
        <v>5764</v>
      </c>
      <c r="J282">
        <v>1279.4314401740698</v>
      </c>
    </row>
    <row r="283" spans="1:34">
      <c r="A283">
        <v>2015</v>
      </c>
      <c r="B283" s="14">
        <v>43054.606435185182</v>
      </c>
      <c r="C283" t="s">
        <v>1614</v>
      </c>
      <c r="E283">
        <v>49.097999999999999</v>
      </c>
      <c r="F283">
        <v>6.8079999999999998</v>
      </c>
      <c r="J283">
        <v>8.830003542</v>
      </c>
      <c r="K283">
        <v>4.117</v>
      </c>
      <c r="L283">
        <v>33.887</v>
      </c>
      <c r="M283">
        <v>257.02377999999999</v>
      </c>
      <c r="N283">
        <v>4.0810000000000004</v>
      </c>
      <c r="O283">
        <v>169.65700000000001</v>
      </c>
      <c r="P283">
        <v>1.776</v>
      </c>
      <c r="R283">
        <v>0</v>
      </c>
      <c r="S283">
        <v>25.532</v>
      </c>
      <c r="U283">
        <v>125.892</v>
      </c>
      <c r="Y283">
        <v>44.820097930000003</v>
      </c>
      <c r="AG283">
        <v>10.76</v>
      </c>
      <c r="AH283">
        <v>28.603000000000002</v>
      </c>
    </row>
    <row r="284" spans="1:34">
      <c r="A284">
        <v>2015</v>
      </c>
      <c r="B284" s="14">
        <v>43054.606435185182</v>
      </c>
      <c r="C284" t="s">
        <v>1615</v>
      </c>
      <c r="F284">
        <v>13.856999999999999</v>
      </c>
    </row>
    <row r="285" spans="1:34">
      <c r="A285">
        <v>2015</v>
      </c>
      <c r="B285" s="14">
        <v>43054.606435185182</v>
      </c>
      <c r="C285" t="s">
        <v>1616</v>
      </c>
      <c r="G285">
        <v>36.020000000000003</v>
      </c>
      <c r="J285">
        <v>0.17771995799999998</v>
      </c>
      <c r="K285">
        <v>32.707000000000001</v>
      </c>
      <c r="O285">
        <v>22.731000000000002</v>
      </c>
      <c r="Y285">
        <v>19.39506149</v>
      </c>
      <c r="AC285">
        <v>3.4981</v>
      </c>
      <c r="AG285">
        <v>5.3289999999999997</v>
      </c>
      <c r="AH285">
        <v>87.66</v>
      </c>
    </row>
    <row r="286" spans="1:34">
      <c r="A286">
        <v>2015</v>
      </c>
      <c r="B286" s="14">
        <v>43054.606435185182</v>
      </c>
      <c r="C286" t="s">
        <v>1617</v>
      </c>
      <c r="F286">
        <v>0.52600000000000002</v>
      </c>
      <c r="G286">
        <v>285.36500000000001</v>
      </c>
      <c r="J286">
        <v>324.51334053640397</v>
      </c>
      <c r="M286">
        <v>31.53125</v>
      </c>
      <c r="U286">
        <v>1413.133</v>
      </c>
      <c r="AC286">
        <v>8.4143999999999988</v>
      </c>
      <c r="AH286">
        <v>2386.0659999999998</v>
      </c>
    </row>
    <row r="287" spans="1:34">
      <c r="A287">
        <v>2015</v>
      </c>
      <c r="B287" s="14">
        <v>43054.606435185182</v>
      </c>
      <c r="C287" t="s">
        <v>1617</v>
      </c>
      <c r="D287" t="s">
        <v>1587</v>
      </c>
      <c r="U287">
        <v>9.43</v>
      </c>
    </row>
    <row r="288" spans="1:34">
      <c r="A288">
        <v>2015</v>
      </c>
      <c r="B288" s="14">
        <v>43054.606435185182</v>
      </c>
      <c r="C288" t="s">
        <v>1617</v>
      </c>
      <c r="D288" t="s">
        <v>1588</v>
      </c>
      <c r="U288">
        <v>3.6389999999999998</v>
      </c>
    </row>
    <row r="289" spans="1:34">
      <c r="A289">
        <v>2015</v>
      </c>
      <c r="B289" s="14">
        <v>43054.606435185182</v>
      </c>
      <c r="C289" t="s">
        <v>1617</v>
      </c>
      <c r="D289" t="s">
        <v>1589</v>
      </c>
      <c r="M289">
        <v>4.7798299999999996</v>
      </c>
      <c r="U289">
        <v>3.77</v>
      </c>
    </row>
    <row r="290" spans="1:34">
      <c r="A290">
        <v>2015</v>
      </c>
      <c r="B290" s="14">
        <v>43054.606435185182</v>
      </c>
      <c r="C290" t="s">
        <v>1617</v>
      </c>
      <c r="D290" t="s">
        <v>1593</v>
      </c>
      <c r="U290">
        <v>450.77800000000002</v>
      </c>
    </row>
    <row r="291" spans="1:34">
      <c r="A291">
        <v>2015</v>
      </c>
      <c r="B291" s="14">
        <v>43054.606435185182</v>
      </c>
      <c r="C291" t="s">
        <v>1617</v>
      </c>
      <c r="D291" t="s">
        <v>5753</v>
      </c>
      <c r="U291">
        <v>430.86</v>
      </c>
      <c r="AC291">
        <v>2.92E-2</v>
      </c>
    </row>
    <row r="292" spans="1:34">
      <c r="A292">
        <v>2015</v>
      </c>
      <c r="B292" s="14">
        <v>43054.606435185182</v>
      </c>
      <c r="C292" t="s">
        <v>1617</v>
      </c>
      <c r="D292" t="s">
        <v>1594</v>
      </c>
      <c r="M292">
        <v>0.83160999999999996</v>
      </c>
    </row>
    <row r="293" spans="1:34">
      <c r="A293">
        <v>2015</v>
      </c>
      <c r="B293" s="14">
        <v>43054.606435185182</v>
      </c>
      <c r="C293" t="s">
        <v>1617</v>
      </c>
      <c r="D293" t="s">
        <v>5765</v>
      </c>
      <c r="U293">
        <v>12.047000000000001</v>
      </c>
    </row>
    <row r="294" spans="1:34">
      <c r="A294">
        <v>2015</v>
      </c>
      <c r="B294" s="14">
        <v>43054.606435185182</v>
      </c>
      <c r="C294" t="s">
        <v>1619</v>
      </c>
      <c r="U294">
        <v>23.391999999999999</v>
      </c>
    </row>
    <row r="295" spans="1:34">
      <c r="A295">
        <v>2015</v>
      </c>
      <c r="B295" s="14">
        <v>43054.606435185182</v>
      </c>
      <c r="C295" t="s">
        <v>1619</v>
      </c>
      <c r="D295" t="s">
        <v>5760</v>
      </c>
      <c r="U295">
        <v>11.672000000000001</v>
      </c>
    </row>
    <row r="296" spans="1:34">
      <c r="A296">
        <v>2015</v>
      </c>
      <c r="B296" s="14">
        <v>43054.606435185182</v>
      </c>
      <c r="C296" t="s">
        <v>1620</v>
      </c>
      <c r="AF296">
        <v>0</v>
      </c>
    </row>
    <row r="297" spans="1:34">
      <c r="A297">
        <v>2015</v>
      </c>
      <c r="B297" s="14">
        <v>43054.606435185182</v>
      </c>
      <c r="C297" t="s">
        <v>1620</v>
      </c>
      <c r="D297" t="s">
        <v>1586</v>
      </c>
      <c r="M297">
        <v>228.929</v>
      </c>
    </row>
    <row r="298" spans="1:34">
      <c r="A298">
        <v>2015</v>
      </c>
      <c r="B298" s="14">
        <v>43054.606435185182</v>
      </c>
      <c r="C298" t="s">
        <v>1620</v>
      </c>
      <c r="D298" t="s">
        <v>1587</v>
      </c>
      <c r="M298">
        <v>9.6660000000000004</v>
      </c>
    </row>
    <row r="299" spans="1:34">
      <c r="A299">
        <v>2015</v>
      </c>
      <c r="B299" s="14">
        <v>43054.606435185182</v>
      </c>
      <c r="C299" t="s">
        <v>1620</v>
      </c>
      <c r="D299" t="s">
        <v>5759</v>
      </c>
      <c r="M299">
        <v>233.82400000000001</v>
      </c>
    </row>
    <row r="300" spans="1:34">
      <c r="A300">
        <v>2015</v>
      </c>
      <c r="B300" s="14">
        <v>43054.606435185182</v>
      </c>
      <c r="C300" t="s">
        <v>1621</v>
      </c>
      <c r="M300">
        <v>490.697</v>
      </c>
      <c r="O300">
        <v>2621.1799999999998</v>
      </c>
      <c r="U300">
        <v>524.61099999999999</v>
      </c>
      <c r="AD300">
        <v>0</v>
      </c>
      <c r="AH300">
        <v>2.83</v>
      </c>
    </row>
    <row r="301" spans="1:34">
      <c r="A301">
        <v>2015</v>
      </c>
      <c r="B301" s="14">
        <v>43054.606435185182</v>
      </c>
      <c r="C301" t="s">
        <v>1622</v>
      </c>
      <c r="K301">
        <v>543.80399999999997</v>
      </c>
      <c r="M301">
        <v>337.01342999999997</v>
      </c>
      <c r="U301">
        <v>545.63300000000004</v>
      </c>
      <c r="AC301">
        <v>15.129799999999999</v>
      </c>
      <c r="AH301">
        <v>24.347999999999999</v>
      </c>
    </row>
    <row r="302" spans="1:34">
      <c r="A302">
        <v>2015</v>
      </c>
      <c r="B302" s="14">
        <v>43054.606435185182</v>
      </c>
      <c r="C302" t="s">
        <v>1622</v>
      </c>
      <c r="D302" t="s">
        <v>1589</v>
      </c>
      <c r="M302">
        <v>12.015030000000001</v>
      </c>
      <c r="U302">
        <v>24.786000000000001</v>
      </c>
    </row>
    <row r="303" spans="1:34">
      <c r="A303">
        <v>2015</v>
      </c>
      <c r="B303" s="14">
        <v>43054.606435185182</v>
      </c>
      <c r="C303" t="s">
        <v>1622</v>
      </c>
      <c r="D303" t="s">
        <v>5753</v>
      </c>
      <c r="U303">
        <v>0</v>
      </c>
    </row>
    <row r="304" spans="1:34">
      <c r="A304">
        <v>2015</v>
      </c>
      <c r="B304" s="14">
        <v>43054.606435185182</v>
      </c>
      <c r="C304" t="s">
        <v>1622</v>
      </c>
      <c r="D304" t="s">
        <v>1599</v>
      </c>
      <c r="AH304">
        <v>8.859</v>
      </c>
    </row>
    <row r="305" spans="1:30">
      <c r="A305">
        <v>2015</v>
      </c>
      <c r="B305" s="14">
        <v>43054.606435185182</v>
      </c>
      <c r="C305" t="s">
        <v>1622</v>
      </c>
      <c r="D305" t="s">
        <v>5765</v>
      </c>
      <c r="U305">
        <v>12.047000000000001</v>
      </c>
    </row>
    <row r="306" spans="1:30">
      <c r="A306">
        <v>2015</v>
      </c>
      <c r="B306" s="14">
        <v>43054.606435185182</v>
      </c>
      <c r="C306" t="s">
        <v>1622</v>
      </c>
      <c r="D306" t="s">
        <v>5760</v>
      </c>
      <c r="U306">
        <v>42.14</v>
      </c>
    </row>
    <row r="307" spans="1:30">
      <c r="A307">
        <v>2015</v>
      </c>
      <c r="B307" s="14">
        <v>43054.606435185182</v>
      </c>
      <c r="C307" t="s">
        <v>1623</v>
      </c>
      <c r="M307">
        <v>16.071000000000002</v>
      </c>
      <c r="N307">
        <v>79.814999999999998</v>
      </c>
      <c r="O307">
        <v>307.70600000000002</v>
      </c>
      <c r="R307">
        <v>0</v>
      </c>
      <c r="U307">
        <v>28.681999999999999</v>
      </c>
      <c r="AD307">
        <v>69.995999999999995</v>
      </c>
    </row>
    <row r="308" spans="1:30">
      <c r="A308">
        <v>2015</v>
      </c>
      <c r="B308" s="14">
        <v>43054.606435185182</v>
      </c>
      <c r="C308" t="s">
        <v>1624</v>
      </c>
      <c r="U308">
        <v>5.7960000000000003</v>
      </c>
      <c r="AD308">
        <v>0</v>
      </c>
    </row>
    <row r="309" spans="1:30">
      <c r="A309">
        <v>2016</v>
      </c>
      <c r="B309" s="14">
        <v>43054.606435185182</v>
      </c>
      <c r="D309" t="s">
        <v>1586</v>
      </c>
      <c r="H309">
        <v>440.30099999999999</v>
      </c>
      <c r="J309">
        <v>0</v>
      </c>
      <c r="M309">
        <v>0</v>
      </c>
      <c r="N309">
        <v>0</v>
      </c>
      <c r="U309">
        <v>5.26</v>
      </c>
      <c r="W309">
        <v>0</v>
      </c>
    </row>
    <row r="310" spans="1:30">
      <c r="A310">
        <v>2016</v>
      </c>
      <c r="B310" s="14">
        <v>43054.606435185182</v>
      </c>
      <c r="D310" t="s">
        <v>1587</v>
      </c>
      <c r="J310">
        <v>0</v>
      </c>
      <c r="M310">
        <v>0</v>
      </c>
      <c r="N310">
        <v>0</v>
      </c>
      <c r="U310">
        <v>366.28</v>
      </c>
      <c r="W310">
        <v>0</v>
      </c>
    </row>
    <row r="311" spans="1:30">
      <c r="A311">
        <v>2016</v>
      </c>
      <c r="B311" s="14">
        <v>43054.606435185182</v>
      </c>
      <c r="D311" t="s">
        <v>1588</v>
      </c>
      <c r="J311">
        <v>0</v>
      </c>
      <c r="M311">
        <v>0</v>
      </c>
      <c r="N311">
        <v>0</v>
      </c>
      <c r="W311">
        <v>0</v>
      </c>
    </row>
    <row r="312" spans="1:30">
      <c r="A312">
        <v>2016</v>
      </c>
      <c r="B312" s="14">
        <v>43054.606435185182</v>
      </c>
      <c r="D312" t="s">
        <v>1589</v>
      </c>
      <c r="F312">
        <v>0</v>
      </c>
      <c r="H312">
        <v>15.226000000000001</v>
      </c>
      <c r="I312">
        <v>0</v>
      </c>
      <c r="J312">
        <v>0</v>
      </c>
      <c r="M312">
        <v>0</v>
      </c>
      <c r="N312">
        <v>0</v>
      </c>
      <c r="U312">
        <v>13.808999999999999</v>
      </c>
      <c r="W312">
        <v>0</v>
      </c>
    </row>
    <row r="313" spans="1:30">
      <c r="A313">
        <v>2016</v>
      </c>
      <c r="B313" s="14">
        <v>43054.606435185182</v>
      </c>
      <c r="D313" t="s">
        <v>1593</v>
      </c>
      <c r="J313">
        <v>0</v>
      </c>
      <c r="W313">
        <v>0</v>
      </c>
    </row>
    <row r="314" spans="1:30">
      <c r="A314">
        <v>2016</v>
      </c>
      <c r="B314" s="14">
        <v>43054.606435185182</v>
      </c>
      <c r="D314" t="s">
        <v>5753</v>
      </c>
      <c r="M314">
        <v>0</v>
      </c>
      <c r="N314">
        <v>0</v>
      </c>
      <c r="U314">
        <v>47.353000000000002</v>
      </c>
    </row>
    <row r="315" spans="1:30">
      <c r="A315">
        <v>2016</v>
      </c>
      <c r="B315" s="14">
        <v>43054.606435185182</v>
      </c>
      <c r="D315" t="s">
        <v>1594</v>
      </c>
      <c r="F315">
        <v>0</v>
      </c>
      <c r="J315">
        <v>0</v>
      </c>
      <c r="M315">
        <v>0</v>
      </c>
      <c r="N315">
        <v>0</v>
      </c>
      <c r="U315">
        <v>14.407999999999999</v>
      </c>
      <c r="W315">
        <v>0</v>
      </c>
    </row>
    <row r="316" spans="1:30">
      <c r="A316">
        <v>2016</v>
      </c>
      <c r="B316" s="14">
        <v>43054.606435185182</v>
      </c>
      <c r="D316" t="s">
        <v>1595</v>
      </c>
      <c r="J316">
        <v>0</v>
      </c>
      <c r="U316">
        <v>8.7970000000000006</v>
      </c>
    </row>
    <row r="317" spans="1:30">
      <c r="A317">
        <v>2016</v>
      </c>
      <c r="B317" s="14">
        <v>43054.606435185182</v>
      </c>
      <c r="D317" t="s">
        <v>1596</v>
      </c>
    </row>
    <row r="318" spans="1:30">
      <c r="A318">
        <v>2016</v>
      </c>
      <c r="B318" s="14">
        <v>43054.606435185182</v>
      </c>
      <c r="D318" t="s">
        <v>1597</v>
      </c>
      <c r="J318">
        <v>0</v>
      </c>
      <c r="U318">
        <v>216.726</v>
      </c>
    </row>
    <row r="319" spans="1:30">
      <c r="A319">
        <v>2016</v>
      </c>
      <c r="B319" s="14">
        <v>43054.606435185182</v>
      </c>
      <c r="D319" t="s">
        <v>5754</v>
      </c>
      <c r="G319">
        <v>0</v>
      </c>
      <c r="J319">
        <v>0</v>
      </c>
      <c r="U319">
        <v>15.009</v>
      </c>
    </row>
    <row r="320" spans="1:30">
      <c r="A320">
        <v>2016</v>
      </c>
      <c r="B320" s="14">
        <v>43054.606435185182</v>
      </c>
      <c r="D320" t="s">
        <v>5755</v>
      </c>
      <c r="J320">
        <v>0</v>
      </c>
      <c r="M320">
        <v>0</v>
      </c>
      <c r="R320">
        <v>0</v>
      </c>
      <c r="U320">
        <v>236.363</v>
      </c>
    </row>
    <row r="321" spans="1:34">
      <c r="A321">
        <v>2016</v>
      </c>
      <c r="B321" s="14">
        <v>43054.606435185182</v>
      </c>
      <c r="D321" t="s">
        <v>5756</v>
      </c>
      <c r="J321">
        <v>0</v>
      </c>
    </row>
    <row r="322" spans="1:34">
      <c r="A322">
        <v>2016</v>
      </c>
      <c r="B322" s="14">
        <v>43054.606435185182</v>
      </c>
      <c r="D322" t="s">
        <v>1598</v>
      </c>
      <c r="I322">
        <v>0</v>
      </c>
      <c r="J322">
        <v>0</v>
      </c>
      <c r="M322">
        <v>0</v>
      </c>
      <c r="N322">
        <v>0</v>
      </c>
      <c r="U322">
        <v>404.07</v>
      </c>
    </row>
    <row r="323" spans="1:34">
      <c r="A323">
        <v>2016</v>
      </c>
      <c r="B323" s="14">
        <v>43054.606435185182</v>
      </c>
      <c r="D323" t="s">
        <v>1599</v>
      </c>
      <c r="M323">
        <v>0</v>
      </c>
    </row>
    <row r="324" spans="1:34">
      <c r="A324">
        <v>2016</v>
      </c>
      <c r="B324" s="14">
        <v>43054.606435185182</v>
      </c>
      <c r="D324" t="s">
        <v>1600</v>
      </c>
      <c r="J324">
        <v>0</v>
      </c>
    </row>
    <row r="325" spans="1:34">
      <c r="A325">
        <v>2016</v>
      </c>
      <c r="B325" s="14">
        <v>43054.606435185182</v>
      </c>
      <c r="D325" t="s">
        <v>5757</v>
      </c>
      <c r="J325">
        <v>0</v>
      </c>
      <c r="M325">
        <v>0</v>
      </c>
    </row>
    <row r="326" spans="1:34">
      <c r="A326">
        <v>2016</v>
      </c>
      <c r="B326" s="14">
        <v>43054.606435185182</v>
      </c>
      <c r="D326" t="s">
        <v>5758</v>
      </c>
      <c r="N326">
        <v>0</v>
      </c>
      <c r="U326">
        <v>1061.1300000000001</v>
      </c>
    </row>
    <row r="327" spans="1:34">
      <c r="A327">
        <v>2016</v>
      </c>
      <c r="B327" s="14">
        <v>43054.606435185182</v>
      </c>
      <c r="D327" t="s">
        <v>5759</v>
      </c>
      <c r="J327">
        <v>0</v>
      </c>
    </row>
    <row r="328" spans="1:34">
      <c r="A328">
        <v>2016</v>
      </c>
      <c r="B328" s="14">
        <v>43054.606435185182</v>
      </c>
      <c r="D328" t="s">
        <v>5760</v>
      </c>
      <c r="I328">
        <v>0</v>
      </c>
      <c r="J328">
        <v>0</v>
      </c>
      <c r="U328">
        <v>5.9740000000000002</v>
      </c>
    </row>
    <row r="329" spans="1:34">
      <c r="A329">
        <v>2016</v>
      </c>
      <c r="B329" s="14">
        <v>43054.606435185182</v>
      </c>
      <c r="C329" t="s">
        <v>1605</v>
      </c>
      <c r="E329">
        <v>5444.7640000000001</v>
      </c>
      <c r="F329">
        <v>2214.1019999999999</v>
      </c>
      <c r="H329">
        <v>3300.0010000000002</v>
      </c>
      <c r="I329">
        <v>44123.432999999997</v>
      </c>
      <c r="J329">
        <v>277345.21710844198</v>
      </c>
      <c r="K329">
        <v>2345.9810000000002</v>
      </c>
      <c r="L329">
        <v>10970.790999999999</v>
      </c>
      <c r="M329">
        <v>34002.011570000002</v>
      </c>
      <c r="N329">
        <v>13945.25</v>
      </c>
      <c r="O329">
        <v>27993.664000000001</v>
      </c>
      <c r="P329">
        <v>30859.771000000001</v>
      </c>
      <c r="Q329">
        <v>1797.2840000000001</v>
      </c>
      <c r="R329">
        <v>4929.1980000000003</v>
      </c>
      <c r="S329">
        <v>9334.6710000000003</v>
      </c>
      <c r="U329">
        <v>75785.187000000005</v>
      </c>
      <c r="W329">
        <v>1440.39717</v>
      </c>
      <c r="X329">
        <v>68.822000000000003</v>
      </c>
      <c r="Y329">
        <v>1457.6492000000001</v>
      </c>
      <c r="Z329">
        <v>579.53899999999999</v>
      </c>
      <c r="AB329">
        <v>0</v>
      </c>
      <c r="AC329">
        <v>3823.0972999999999</v>
      </c>
      <c r="AD329">
        <v>9627.8189999999995</v>
      </c>
      <c r="AE329">
        <v>5871.7139999999999</v>
      </c>
      <c r="AF329">
        <v>4781.875</v>
      </c>
      <c r="AG329">
        <v>3758.578</v>
      </c>
      <c r="AH329">
        <v>62585.362999999998</v>
      </c>
    </row>
    <row r="330" spans="1:34">
      <c r="A330">
        <v>2016</v>
      </c>
      <c r="B330" s="14">
        <v>43054.606435185182</v>
      </c>
      <c r="C330" t="s">
        <v>1605</v>
      </c>
      <c r="D330">
        <v>20000</v>
      </c>
      <c r="L330">
        <v>91.802000000000007</v>
      </c>
    </row>
    <row r="331" spans="1:34">
      <c r="A331">
        <v>2016</v>
      </c>
      <c r="B331" s="14">
        <v>43054.606435185182</v>
      </c>
      <c r="C331" t="s">
        <v>1605</v>
      </c>
      <c r="D331" t="s">
        <v>1586</v>
      </c>
      <c r="U331">
        <v>445.17399999999998</v>
      </c>
    </row>
    <row r="332" spans="1:34">
      <c r="A332">
        <v>2016</v>
      </c>
      <c r="B332" s="14">
        <v>43054.606435185182</v>
      </c>
      <c r="C332" t="s">
        <v>1605</v>
      </c>
      <c r="D332" t="s">
        <v>1587</v>
      </c>
      <c r="L332">
        <v>440.92250000000001</v>
      </c>
    </row>
    <row r="333" spans="1:34">
      <c r="A333">
        <v>2016</v>
      </c>
      <c r="B333" s="14">
        <v>43054.606435185182</v>
      </c>
      <c r="C333" t="s">
        <v>1605</v>
      </c>
      <c r="D333" t="s">
        <v>1588</v>
      </c>
      <c r="I333">
        <v>40.33</v>
      </c>
    </row>
    <row r="334" spans="1:34">
      <c r="A334">
        <v>2016</v>
      </c>
      <c r="B334" s="14">
        <v>43054.606435185182</v>
      </c>
      <c r="C334" t="s">
        <v>1605</v>
      </c>
      <c r="D334" t="s">
        <v>1589</v>
      </c>
      <c r="G334">
        <v>25325.795999999998</v>
      </c>
      <c r="I334">
        <v>3502.279</v>
      </c>
      <c r="K334">
        <v>8803.9419999999991</v>
      </c>
      <c r="M334">
        <v>26662.429</v>
      </c>
      <c r="Q334">
        <v>1406.6690000000001</v>
      </c>
      <c r="R334">
        <v>6669.5910000000003</v>
      </c>
      <c r="S334">
        <v>2507.37</v>
      </c>
      <c r="U334">
        <v>6017.9650000000001</v>
      </c>
      <c r="AC334">
        <v>10541.6301</v>
      </c>
      <c r="AD334">
        <v>12898.915999999999</v>
      </c>
      <c r="AE334">
        <v>452.464</v>
      </c>
      <c r="AH334">
        <v>7502.48</v>
      </c>
    </row>
    <row r="335" spans="1:34">
      <c r="A335">
        <v>2016</v>
      </c>
      <c r="B335" s="14">
        <v>43054.606435185182</v>
      </c>
      <c r="C335" t="s">
        <v>1605</v>
      </c>
      <c r="D335" t="s">
        <v>1593</v>
      </c>
      <c r="U335">
        <v>182.31100000000001</v>
      </c>
    </row>
    <row r="336" spans="1:34">
      <c r="A336">
        <v>2016</v>
      </c>
      <c r="B336" s="14">
        <v>43054.606435185182</v>
      </c>
      <c r="C336" t="s">
        <v>1605</v>
      </c>
      <c r="D336" t="s">
        <v>5753</v>
      </c>
      <c r="I336">
        <v>893.42</v>
      </c>
      <c r="L336">
        <v>144.93960000000001</v>
      </c>
      <c r="M336">
        <v>66.644419999999997</v>
      </c>
      <c r="U336">
        <v>125.042</v>
      </c>
      <c r="AH336">
        <v>0</v>
      </c>
    </row>
    <row r="337" spans="1:34">
      <c r="A337">
        <v>2016</v>
      </c>
      <c r="B337" s="14">
        <v>43054.606435185182</v>
      </c>
      <c r="C337" t="s">
        <v>1605</v>
      </c>
      <c r="D337" t="s">
        <v>5758</v>
      </c>
      <c r="U337">
        <v>23.856999999999999</v>
      </c>
    </row>
    <row r="338" spans="1:34">
      <c r="A338">
        <v>2016</v>
      </c>
      <c r="B338" s="14">
        <v>43054.606435185182</v>
      </c>
      <c r="C338" t="s">
        <v>1605</v>
      </c>
      <c r="D338" t="s">
        <v>5759</v>
      </c>
      <c r="U338">
        <v>8.5370000000000008</v>
      </c>
    </row>
    <row r="339" spans="1:34">
      <c r="A339">
        <v>2016</v>
      </c>
      <c r="B339" s="14">
        <v>43054.606435185182</v>
      </c>
      <c r="C339" t="s">
        <v>1605</v>
      </c>
      <c r="D339" t="s">
        <v>5766</v>
      </c>
      <c r="U339">
        <v>1.83</v>
      </c>
    </row>
    <row r="340" spans="1:34">
      <c r="A340">
        <v>2016</v>
      </c>
      <c r="B340" s="14">
        <v>43054.606435185182</v>
      </c>
      <c r="C340" t="s">
        <v>1605</v>
      </c>
      <c r="D340" t="s">
        <v>5760</v>
      </c>
      <c r="U340">
        <v>1605.8509999999999</v>
      </c>
      <c r="AH340">
        <v>0</v>
      </c>
    </row>
    <row r="341" spans="1:34">
      <c r="A341">
        <v>2016</v>
      </c>
      <c r="B341" s="14">
        <v>43054.606435185182</v>
      </c>
      <c r="C341" t="s">
        <v>1606</v>
      </c>
      <c r="E341">
        <v>2784.4609999999998</v>
      </c>
      <c r="G341">
        <v>1657.7329999999999</v>
      </c>
      <c r="I341">
        <v>714.28399999999999</v>
      </c>
      <c r="J341">
        <v>23754.434188966301</v>
      </c>
      <c r="K341">
        <v>867.62800000000004</v>
      </c>
      <c r="L341">
        <v>1252.087</v>
      </c>
      <c r="M341">
        <v>10520.32711</v>
      </c>
      <c r="N341">
        <v>2008.973</v>
      </c>
      <c r="O341">
        <v>7373.0720000000001</v>
      </c>
      <c r="P341">
        <v>4838.2640000000001</v>
      </c>
      <c r="Q341">
        <v>1177.6600000000001</v>
      </c>
      <c r="R341">
        <v>1355.34</v>
      </c>
      <c r="S341">
        <v>313.25200000000001</v>
      </c>
      <c r="U341">
        <v>9176.9480000000003</v>
      </c>
      <c r="W341">
        <v>1393.36718</v>
      </c>
      <c r="AD341">
        <v>1568.393</v>
      </c>
      <c r="AE341">
        <v>702.00900000000001</v>
      </c>
      <c r="AG341">
        <v>2193.0740000000001</v>
      </c>
      <c r="AH341">
        <v>9184.4439999999995</v>
      </c>
    </row>
    <row r="342" spans="1:34">
      <c r="A342">
        <v>2016</v>
      </c>
      <c r="B342" s="14">
        <v>43054.606435185182</v>
      </c>
      <c r="C342" t="s">
        <v>1606</v>
      </c>
      <c r="D342" t="s">
        <v>5753</v>
      </c>
      <c r="L342">
        <v>0.1661</v>
      </c>
    </row>
    <row r="343" spans="1:34">
      <c r="A343">
        <v>2016</v>
      </c>
      <c r="B343" s="14">
        <v>43054.606435185182</v>
      </c>
      <c r="C343" t="s">
        <v>1606</v>
      </c>
      <c r="D343" t="s">
        <v>1597</v>
      </c>
      <c r="M343">
        <v>822.65519999999992</v>
      </c>
      <c r="AH343">
        <v>0</v>
      </c>
    </row>
    <row r="344" spans="1:34">
      <c r="A344">
        <v>2016</v>
      </c>
      <c r="B344" s="14">
        <v>43054.606435185182</v>
      </c>
      <c r="C344" t="s">
        <v>1606</v>
      </c>
      <c r="D344" t="s">
        <v>5755</v>
      </c>
      <c r="U344">
        <v>1767.7629999999999</v>
      </c>
      <c r="AC344">
        <v>2492.7892000000002</v>
      </c>
      <c r="AE344">
        <v>1931.625</v>
      </c>
    </row>
    <row r="345" spans="1:34">
      <c r="A345">
        <v>2016</v>
      </c>
      <c r="B345" s="14">
        <v>43054.606435185182</v>
      </c>
      <c r="C345" t="s">
        <v>1606</v>
      </c>
      <c r="D345" t="s">
        <v>5761</v>
      </c>
      <c r="U345">
        <v>185.15</v>
      </c>
    </row>
    <row r="346" spans="1:34">
      <c r="A346">
        <v>2016</v>
      </c>
      <c r="B346" s="14">
        <v>43054.606435185182</v>
      </c>
      <c r="C346" t="s">
        <v>1607</v>
      </c>
      <c r="E346">
        <v>192.69300000000001</v>
      </c>
      <c r="F346">
        <v>0</v>
      </c>
      <c r="I346">
        <v>2482.8290000000002</v>
      </c>
      <c r="J346">
        <v>1152.28054149167</v>
      </c>
      <c r="K346">
        <v>1356.9590000000001</v>
      </c>
      <c r="M346">
        <v>73.313890000000001</v>
      </c>
      <c r="O346">
        <v>2815.1909999999998</v>
      </c>
      <c r="Q346">
        <v>112.96599999999999</v>
      </c>
      <c r="R346">
        <v>569.98699999999997</v>
      </c>
      <c r="S346">
        <v>177.15600000000001</v>
      </c>
      <c r="U346">
        <v>387.44600000000003</v>
      </c>
      <c r="W346">
        <v>68.866460000000004</v>
      </c>
      <c r="AC346">
        <v>360.8331</v>
      </c>
      <c r="AD346">
        <v>153.084</v>
      </c>
      <c r="AG346">
        <v>1198.479</v>
      </c>
      <c r="AH346">
        <v>12138.852999999999</v>
      </c>
    </row>
    <row r="347" spans="1:34">
      <c r="A347">
        <v>2016</v>
      </c>
      <c r="B347" s="14">
        <v>43054.606435185182</v>
      </c>
      <c r="C347" t="s">
        <v>1607</v>
      </c>
      <c r="D347" t="s">
        <v>1589</v>
      </c>
      <c r="AH347">
        <v>357.94900000000001</v>
      </c>
    </row>
    <row r="348" spans="1:34">
      <c r="A348">
        <v>2016</v>
      </c>
      <c r="B348" s="14">
        <v>43054.606435185182</v>
      </c>
      <c r="C348" t="s">
        <v>1607</v>
      </c>
      <c r="D348" t="s">
        <v>5753</v>
      </c>
      <c r="M348">
        <v>1E-3</v>
      </c>
    </row>
    <row r="349" spans="1:34">
      <c r="A349">
        <v>2016</v>
      </c>
      <c r="B349" s="14">
        <v>43054.606435185182</v>
      </c>
      <c r="C349" t="s">
        <v>1607</v>
      </c>
      <c r="D349" t="s">
        <v>1598</v>
      </c>
      <c r="J349">
        <v>-3349.1064756052697</v>
      </c>
      <c r="U349">
        <v>6.9290000000000003</v>
      </c>
    </row>
    <row r="350" spans="1:34">
      <c r="A350">
        <v>2016</v>
      </c>
      <c r="B350" s="14">
        <v>43054.606435185182</v>
      </c>
      <c r="C350" t="s">
        <v>1608</v>
      </c>
      <c r="E350">
        <v>1291.518</v>
      </c>
      <c r="F350">
        <v>382.87299999999999</v>
      </c>
      <c r="I350">
        <v>229.16900000000001</v>
      </c>
      <c r="J350">
        <v>24233.322949817699</v>
      </c>
      <c r="M350">
        <v>189.36517999999998</v>
      </c>
      <c r="N350">
        <v>336.41</v>
      </c>
      <c r="O350">
        <v>11482.594999999999</v>
      </c>
      <c r="Q350">
        <v>2.2930000000000001</v>
      </c>
      <c r="U350">
        <v>1338.3140000000001</v>
      </c>
      <c r="AC350">
        <v>19.392400000000002</v>
      </c>
      <c r="AD350">
        <v>228.06100000000001</v>
      </c>
      <c r="AE350">
        <v>350.30700000000002</v>
      </c>
      <c r="AG350">
        <v>2979.1610000000001</v>
      </c>
      <c r="AH350">
        <v>406.49599999999998</v>
      </c>
    </row>
    <row r="351" spans="1:34">
      <c r="A351">
        <v>2016</v>
      </c>
      <c r="B351" s="14">
        <v>43054.606435185182</v>
      </c>
      <c r="C351" t="s">
        <v>1608</v>
      </c>
      <c r="D351" t="s">
        <v>1598</v>
      </c>
      <c r="F351">
        <v>265.721</v>
      </c>
      <c r="G351">
        <v>118.47799999999999</v>
      </c>
      <c r="I351">
        <v>2604.991</v>
      </c>
      <c r="J351">
        <v>-14654.808388348401</v>
      </c>
      <c r="K351">
        <v>91.465999999999994</v>
      </c>
      <c r="M351">
        <v>1452.1271100000001</v>
      </c>
      <c r="P351">
        <v>47.741999999999997</v>
      </c>
      <c r="Q351">
        <v>3.3109999999999999</v>
      </c>
      <c r="R351">
        <v>1763.73</v>
      </c>
      <c r="U351">
        <v>1176.877</v>
      </c>
      <c r="X351">
        <v>311.89800000000002</v>
      </c>
      <c r="Y351">
        <v>2.3993000000000002</v>
      </c>
      <c r="AC351">
        <v>87.541800000000009</v>
      </c>
      <c r="AD351">
        <v>577.58299999999997</v>
      </c>
      <c r="AE351">
        <v>375.86799999999999</v>
      </c>
      <c r="AF351">
        <v>161.69399999999999</v>
      </c>
      <c r="AH351">
        <v>9493.5889999999999</v>
      </c>
    </row>
    <row r="352" spans="1:34">
      <c r="A352">
        <v>2016</v>
      </c>
      <c r="B352" s="14">
        <v>43054.606435185182</v>
      </c>
      <c r="C352" t="s">
        <v>1608</v>
      </c>
      <c r="D352" t="s">
        <v>1599</v>
      </c>
      <c r="M352">
        <v>64.271699999999996</v>
      </c>
      <c r="T352">
        <v>0.98399999999999999</v>
      </c>
    </row>
    <row r="353" spans="1:34">
      <c r="A353">
        <v>2016</v>
      </c>
      <c r="B353" s="14">
        <v>43054.606435185182</v>
      </c>
      <c r="C353" t="s">
        <v>1608</v>
      </c>
      <c r="D353" t="s">
        <v>5758</v>
      </c>
      <c r="U353">
        <v>183.715</v>
      </c>
    </row>
    <row r="354" spans="1:34">
      <c r="A354">
        <v>2016</v>
      </c>
      <c r="B354" s="14">
        <v>43054.606435185182</v>
      </c>
      <c r="C354" t="s">
        <v>1608</v>
      </c>
      <c r="D354" t="s">
        <v>5760</v>
      </c>
      <c r="U354">
        <v>37.697000000000003</v>
      </c>
    </row>
    <row r="355" spans="1:34">
      <c r="A355">
        <v>2016</v>
      </c>
      <c r="B355" s="14">
        <v>43054.606435185182</v>
      </c>
      <c r="C355" t="s">
        <v>1609</v>
      </c>
      <c r="E355">
        <v>66.078999999999994</v>
      </c>
      <c r="G355">
        <v>309.39600000000002</v>
      </c>
      <c r="I355">
        <v>55.329000000000001</v>
      </c>
      <c r="J355">
        <v>1584.3036031064801</v>
      </c>
      <c r="M355">
        <v>151.87136999999998</v>
      </c>
      <c r="N355">
        <v>73.875</v>
      </c>
      <c r="O355">
        <v>515.19299999999998</v>
      </c>
      <c r="P355">
        <v>92.614999999999995</v>
      </c>
      <c r="R355">
        <v>106.017</v>
      </c>
      <c r="S355">
        <v>1235.106</v>
      </c>
      <c r="U355">
        <v>252.417</v>
      </c>
      <c r="X355">
        <v>38.93</v>
      </c>
      <c r="AD355">
        <v>310.36500000000001</v>
      </c>
      <c r="AE355">
        <v>11.119</v>
      </c>
      <c r="AF355">
        <v>63.720999999999997</v>
      </c>
      <c r="AG355">
        <v>73.631</v>
      </c>
      <c r="AH355">
        <v>65.018000000000001</v>
      </c>
    </row>
    <row r="356" spans="1:34">
      <c r="A356">
        <v>2016</v>
      </c>
      <c r="B356" s="14">
        <v>43054.606435185182</v>
      </c>
      <c r="C356" t="s">
        <v>1609</v>
      </c>
      <c r="D356" t="s">
        <v>1588</v>
      </c>
      <c r="U356">
        <v>49.886000000000003</v>
      </c>
    </row>
    <row r="357" spans="1:34">
      <c r="A357">
        <v>2016</v>
      </c>
      <c r="B357" s="14">
        <v>43054.606435185182</v>
      </c>
      <c r="C357" t="s">
        <v>1609</v>
      </c>
      <c r="D357" t="s">
        <v>1589</v>
      </c>
      <c r="U357">
        <v>41.037999999999997</v>
      </c>
    </row>
    <row r="358" spans="1:34">
      <c r="A358">
        <v>2016</v>
      </c>
      <c r="B358" s="14">
        <v>43054.606435185182</v>
      </c>
      <c r="C358" t="s">
        <v>1609</v>
      </c>
      <c r="D358" t="s">
        <v>1598</v>
      </c>
      <c r="U358">
        <v>16.283000000000001</v>
      </c>
    </row>
    <row r="359" spans="1:34">
      <c r="A359">
        <v>2016</v>
      </c>
      <c r="B359" s="14">
        <v>43054.606435185182</v>
      </c>
      <c r="C359" t="s">
        <v>1609</v>
      </c>
      <c r="D359" t="s">
        <v>1599</v>
      </c>
      <c r="M359">
        <v>5.0999999999999997E-2</v>
      </c>
      <c r="AE359">
        <v>0.312</v>
      </c>
    </row>
    <row r="360" spans="1:34">
      <c r="A360">
        <v>2016</v>
      </c>
      <c r="B360" s="14">
        <v>43054.606435185182</v>
      </c>
      <c r="C360" t="s">
        <v>1609</v>
      </c>
      <c r="D360" t="s">
        <v>1600</v>
      </c>
      <c r="M360">
        <v>701.18799999999999</v>
      </c>
      <c r="P360">
        <v>928.35599999999999</v>
      </c>
      <c r="T360">
        <v>5.7050000000000001</v>
      </c>
      <c r="U360">
        <v>32.476999999999997</v>
      </c>
      <c r="AD360">
        <v>51.901000000000003</v>
      </c>
      <c r="AE360">
        <v>9.8079999999999998</v>
      </c>
      <c r="AF360">
        <v>7.0780000000000003</v>
      </c>
      <c r="AH360">
        <v>48.637999999999998</v>
      </c>
    </row>
    <row r="361" spans="1:34">
      <c r="A361">
        <v>2016</v>
      </c>
      <c r="B361" s="14">
        <v>43054.606435185182</v>
      </c>
      <c r="C361" t="s">
        <v>1609</v>
      </c>
      <c r="D361" t="s">
        <v>1602</v>
      </c>
      <c r="U361">
        <v>3.246</v>
      </c>
    </row>
    <row r="362" spans="1:34">
      <c r="A362">
        <v>2016</v>
      </c>
      <c r="B362" s="14">
        <v>43054.606435185182</v>
      </c>
      <c r="C362" t="s">
        <v>1609</v>
      </c>
      <c r="D362" t="s">
        <v>5757</v>
      </c>
      <c r="U362">
        <v>26.306999999999999</v>
      </c>
    </row>
    <row r="363" spans="1:34">
      <c r="A363">
        <v>2016</v>
      </c>
      <c r="B363" s="14">
        <v>43054.606435185182</v>
      </c>
      <c r="C363" t="s">
        <v>1609</v>
      </c>
      <c r="D363" t="s">
        <v>5758</v>
      </c>
      <c r="M363">
        <v>0.7228</v>
      </c>
      <c r="T363">
        <v>6.4000000000000001E-2</v>
      </c>
      <c r="AE363">
        <v>48.197000000000003</v>
      </c>
    </row>
    <row r="364" spans="1:34">
      <c r="A364">
        <v>2016</v>
      </c>
      <c r="B364" s="14">
        <v>43054.606435185182</v>
      </c>
      <c r="C364" t="s">
        <v>1610</v>
      </c>
      <c r="E364">
        <v>1138.354</v>
      </c>
      <c r="F364">
        <v>299.38600000000002</v>
      </c>
      <c r="I364">
        <v>3389.6759999999999</v>
      </c>
      <c r="J364">
        <v>23048.7103816372</v>
      </c>
      <c r="K364">
        <v>118.37</v>
      </c>
      <c r="M364">
        <v>3815.6356700000001</v>
      </c>
      <c r="N364">
        <v>655.46</v>
      </c>
      <c r="O364">
        <v>9227.7659999999996</v>
      </c>
      <c r="Q364">
        <v>3.2109999999999999</v>
      </c>
      <c r="R364">
        <v>1354.748</v>
      </c>
      <c r="S364">
        <v>183.56399999999999</v>
      </c>
      <c r="U364">
        <v>1478.164</v>
      </c>
      <c r="W364">
        <v>135.73052999999999</v>
      </c>
      <c r="X364">
        <v>103.05500000000001</v>
      </c>
      <c r="Y364">
        <v>13.7744</v>
      </c>
      <c r="AC364">
        <v>787.37440000000004</v>
      </c>
      <c r="AD364">
        <v>102.508</v>
      </c>
      <c r="AE364">
        <v>316.44099999999997</v>
      </c>
      <c r="AF364">
        <v>44.517000000000003</v>
      </c>
      <c r="AG364">
        <v>370.24</v>
      </c>
      <c r="AH364">
        <v>2378.8409999999999</v>
      </c>
    </row>
    <row r="365" spans="1:34">
      <c r="A365">
        <v>2016</v>
      </c>
      <c r="B365" s="14">
        <v>43054.606435185182</v>
      </c>
      <c r="C365" t="s">
        <v>1610</v>
      </c>
      <c r="D365" t="s">
        <v>1587</v>
      </c>
      <c r="AD365">
        <v>40.179000000000002</v>
      </c>
    </row>
    <row r="366" spans="1:34">
      <c r="A366">
        <v>2016</v>
      </c>
      <c r="B366" s="14">
        <v>43054.606435185182</v>
      </c>
      <c r="C366" t="s">
        <v>1610</v>
      </c>
      <c r="D366" t="s">
        <v>1589</v>
      </c>
      <c r="F366">
        <v>125.10899999999999</v>
      </c>
    </row>
    <row r="367" spans="1:34">
      <c r="A367">
        <v>2016</v>
      </c>
      <c r="B367" s="14">
        <v>43054.606435185182</v>
      </c>
      <c r="C367" t="s">
        <v>1610</v>
      </c>
      <c r="D367" t="s">
        <v>1593</v>
      </c>
      <c r="F367">
        <v>278.15199999999999</v>
      </c>
      <c r="L367">
        <v>0</v>
      </c>
      <c r="M367">
        <v>460</v>
      </c>
      <c r="Q367">
        <v>0</v>
      </c>
      <c r="R367">
        <v>51.994</v>
      </c>
      <c r="AD367">
        <v>873.33100000000002</v>
      </c>
      <c r="AH367">
        <v>1572.99</v>
      </c>
    </row>
    <row r="368" spans="1:34">
      <c r="A368">
        <v>2016</v>
      </c>
      <c r="B368" s="14">
        <v>43054.606435185182</v>
      </c>
      <c r="C368" t="s">
        <v>1610</v>
      </c>
      <c r="D368" t="s">
        <v>5753</v>
      </c>
      <c r="F368">
        <v>17.823</v>
      </c>
      <c r="M368">
        <v>46.794449999999998</v>
      </c>
      <c r="U368">
        <v>978.84500000000003</v>
      </c>
      <c r="AC368">
        <v>3.0669</v>
      </c>
      <c r="AE368">
        <v>92.796000000000006</v>
      </c>
      <c r="AH368">
        <v>468.839</v>
      </c>
    </row>
    <row r="369" spans="1:34">
      <c r="A369">
        <v>2016</v>
      </c>
      <c r="B369" s="14">
        <v>43054.606435185182</v>
      </c>
      <c r="C369" t="s">
        <v>1610</v>
      </c>
      <c r="D369" t="s">
        <v>1594</v>
      </c>
      <c r="G369">
        <v>1234.5340000000001</v>
      </c>
      <c r="I369">
        <v>360.36700000000002</v>
      </c>
      <c r="M369">
        <v>150.97200000000001</v>
      </c>
      <c r="Q369">
        <v>0</v>
      </c>
      <c r="AC369">
        <v>20.4102</v>
      </c>
    </row>
    <row r="370" spans="1:34">
      <c r="A370">
        <v>2016</v>
      </c>
      <c r="B370" s="14">
        <v>43054.606435185182</v>
      </c>
      <c r="C370" t="s">
        <v>1610</v>
      </c>
      <c r="D370" t="s">
        <v>1595</v>
      </c>
      <c r="J370">
        <v>27.794979243016002</v>
      </c>
    </row>
    <row r="371" spans="1:34">
      <c r="A371">
        <v>2016</v>
      </c>
      <c r="B371" s="14">
        <v>43054.606435185182</v>
      </c>
      <c r="C371" t="s">
        <v>1610</v>
      </c>
      <c r="D371" t="s">
        <v>1597</v>
      </c>
      <c r="J371">
        <v>28.48416289431</v>
      </c>
      <c r="P371">
        <v>184.446</v>
      </c>
      <c r="Q371">
        <v>0</v>
      </c>
      <c r="U371">
        <v>48.957000000000001</v>
      </c>
      <c r="AH371">
        <v>89.462000000000003</v>
      </c>
    </row>
    <row r="372" spans="1:34">
      <c r="A372">
        <v>2016</v>
      </c>
      <c r="B372" s="14">
        <v>43054.606435185182</v>
      </c>
      <c r="C372" t="s">
        <v>1610</v>
      </c>
      <c r="D372" t="s">
        <v>5762</v>
      </c>
      <c r="I372">
        <v>42.387999999999998</v>
      </c>
      <c r="U372">
        <v>35.475000000000001</v>
      </c>
      <c r="AH372">
        <v>158.727</v>
      </c>
    </row>
    <row r="373" spans="1:34">
      <c r="A373">
        <v>2016</v>
      </c>
      <c r="B373" s="14">
        <v>43054.606435185182</v>
      </c>
      <c r="C373" t="s">
        <v>1610</v>
      </c>
      <c r="D373" t="s">
        <v>5754</v>
      </c>
      <c r="J373">
        <v>155.695801112</v>
      </c>
      <c r="M373">
        <v>806.01199999999994</v>
      </c>
      <c r="U373">
        <v>15.009</v>
      </c>
      <c r="AD373">
        <v>2.8740000000000001</v>
      </c>
    </row>
    <row r="374" spans="1:34">
      <c r="A374">
        <v>2016</v>
      </c>
      <c r="B374" s="14">
        <v>43054.606435185182</v>
      </c>
      <c r="C374" t="s">
        <v>1610</v>
      </c>
      <c r="D374" t="s">
        <v>5755</v>
      </c>
      <c r="F374">
        <v>73.94</v>
      </c>
      <c r="M374">
        <v>1.097</v>
      </c>
      <c r="U374">
        <v>1075.934</v>
      </c>
      <c r="AD374">
        <v>9.0589999999999993</v>
      </c>
      <c r="AH374">
        <v>1245.502</v>
      </c>
    </row>
    <row r="375" spans="1:34">
      <c r="A375">
        <v>2016</v>
      </c>
      <c r="B375" s="14">
        <v>43054.606435185182</v>
      </c>
      <c r="C375" t="s">
        <v>1610</v>
      </c>
      <c r="D375" t="s">
        <v>5756</v>
      </c>
      <c r="J375">
        <v>23.613713915028899</v>
      </c>
    </row>
    <row r="376" spans="1:34">
      <c r="A376">
        <v>2016</v>
      </c>
      <c r="B376" s="14">
        <v>43054.606435185182</v>
      </c>
      <c r="C376" t="s">
        <v>1610</v>
      </c>
      <c r="D376" t="s">
        <v>5758</v>
      </c>
      <c r="AC376">
        <v>1.83E-2</v>
      </c>
    </row>
    <row r="377" spans="1:34">
      <c r="A377">
        <v>2016</v>
      </c>
      <c r="B377" s="14">
        <v>43054.606435185182</v>
      </c>
      <c r="C377" t="s">
        <v>1610</v>
      </c>
      <c r="D377" t="s">
        <v>5767</v>
      </c>
      <c r="U377">
        <v>13.513</v>
      </c>
    </row>
    <row r="378" spans="1:34">
      <c r="A378">
        <v>2016</v>
      </c>
      <c r="B378" s="14">
        <v>43054.606435185182</v>
      </c>
      <c r="C378" t="s">
        <v>1611</v>
      </c>
      <c r="E378">
        <v>1388.289</v>
      </c>
      <c r="F378">
        <v>235.30600000000001</v>
      </c>
      <c r="I378">
        <v>72.906000000000006</v>
      </c>
      <c r="J378">
        <v>7733.3180223225099</v>
      </c>
      <c r="K378">
        <v>46.639000000000003</v>
      </c>
      <c r="L378">
        <v>46.2258</v>
      </c>
      <c r="M378">
        <v>2697.78548</v>
      </c>
      <c r="N378">
        <v>2404.174</v>
      </c>
      <c r="O378">
        <v>2642.3440000000001</v>
      </c>
      <c r="P378">
        <v>75.600999999999999</v>
      </c>
      <c r="Q378">
        <v>78.138999999999996</v>
      </c>
      <c r="R378">
        <v>40.749000000000002</v>
      </c>
      <c r="U378">
        <v>2781.9750000000004</v>
      </c>
      <c r="W378">
        <v>18.59019</v>
      </c>
      <c r="Y378">
        <v>0</v>
      </c>
      <c r="AC378">
        <v>486.75279999999998</v>
      </c>
      <c r="AD378">
        <v>121.60599999999999</v>
      </c>
      <c r="AE378">
        <v>369.18299999999999</v>
      </c>
      <c r="AF378">
        <v>291.65899999999999</v>
      </c>
      <c r="AG378">
        <v>364.935</v>
      </c>
      <c r="AH378">
        <v>877.42</v>
      </c>
    </row>
    <row r="379" spans="1:34">
      <c r="A379">
        <v>2016</v>
      </c>
      <c r="B379" s="14">
        <v>43054.606435185182</v>
      </c>
      <c r="C379" t="s">
        <v>1611</v>
      </c>
      <c r="D379" t="s">
        <v>1587</v>
      </c>
      <c r="AE379">
        <v>310.06900000000002</v>
      </c>
    </row>
    <row r="380" spans="1:34">
      <c r="A380">
        <v>2016</v>
      </c>
      <c r="B380" s="14">
        <v>43054.606435185182</v>
      </c>
      <c r="C380" t="s">
        <v>1611</v>
      </c>
      <c r="D380" t="s">
        <v>1589</v>
      </c>
      <c r="G380">
        <v>98.905000000000001</v>
      </c>
      <c r="U380">
        <v>14.430999999999999</v>
      </c>
    </row>
    <row r="381" spans="1:34">
      <c r="A381">
        <v>2016</v>
      </c>
      <c r="B381" s="14">
        <v>43054.606435185182</v>
      </c>
      <c r="C381" t="s">
        <v>1611</v>
      </c>
      <c r="D381" t="s">
        <v>1603</v>
      </c>
      <c r="U381">
        <v>9.0009999999999994</v>
      </c>
    </row>
    <row r="382" spans="1:34">
      <c r="A382">
        <v>2016</v>
      </c>
      <c r="B382" s="14">
        <v>43054.606435185182</v>
      </c>
      <c r="C382" t="s">
        <v>1611</v>
      </c>
      <c r="D382" t="s">
        <v>5760</v>
      </c>
      <c r="I382">
        <v>58.31</v>
      </c>
      <c r="U382">
        <v>478.29500000000002</v>
      </c>
      <c r="AC382">
        <v>349.27699999999999</v>
      </c>
      <c r="AE382">
        <v>171.68299999999999</v>
      </c>
    </row>
    <row r="383" spans="1:34">
      <c r="A383">
        <v>2016</v>
      </c>
      <c r="B383" s="14">
        <v>43054.606435185182</v>
      </c>
      <c r="C383" t="s">
        <v>1612</v>
      </c>
      <c r="E383">
        <v>292.63099999999997</v>
      </c>
      <c r="F383">
        <v>468.15899999999999</v>
      </c>
      <c r="G383">
        <v>109.77500000000001</v>
      </c>
      <c r="I383">
        <v>321.036</v>
      </c>
      <c r="J383">
        <v>3863.45704779371</v>
      </c>
      <c r="K383">
        <v>545.03499999999997</v>
      </c>
      <c r="M383">
        <v>1798.8005000000001</v>
      </c>
      <c r="N383">
        <v>39.460999999999999</v>
      </c>
      <c r="O383">
        <v>5188.0339999999997</v>
      </c>
      <c r="P383">
        <v>91.668999999999997</v>
      </c>
      <c r="Q383">
        <v>19.849</v>
      </c>
      <c r="R383">
        <v>291.78800000000001</v>
      </c>
      <c r="S383">
        <v>815.94200000000001</v>
      </c>
      <c r="T383">
        <v>5.6379999999999999</v>
      </c>
      <c r="U383">
        <v>1228.729</v>
      </c>
      <c r="V383">
        <v>0.151</v>
      </c>
      <c r="W383">
        <v>43.952169999999995</v>
      </c>
      <c r="Y383">
        <v>20.214700000000001</v>
      </c>
      <c r="AC383">
        <v>168.56010000000001</v>
      </c>
      <c r="AD383">
        <v>99.905000000000001</v>
      </c>
      <c r="AE383">
        <v>139.52699999999999</v>
      </c>
      <c r="AF383">
        <v>3.4870000000000001</v>
      </c>
      <c r="AG383">
        <v>157.73099999999999</v>
      </c>
      <c r="AH383">
        <v>2045.6289999999999</v>
      </c>
    </row>
    <row r="384" spans="1:34">
      <c r="A384">
        <v>2016</v>
      </c>
      <c r="B384" s="14">
        <v>43054.606435185182</v>
      </c>
      <c r="C384" t="s">
        <v>1612</v>
      </c>
      <c r="D384" t="s">
        <v>1586</v>
      </c>
      <c r="M384">
        <v>207.31963000000002</v>
      </c>
    </row>
    <row r="385" spans="1:34">
      <c r="A385">
        <v>2016</v>
      </c>
      <c r="B385" s="14">
        <v>43054.606435185182</v>
      </c>
      <c r="C385" t="s">
        <v>1612</v>
      </c>
      <c r="D385" t="s">
        <v>1587</v>
      </c>
      <c r="AD385">
        <v>104.899</v>
      </c>
    </row>
    <row r="386" spans="1:34">
      <c r="A386">
        <v>2016</v>
      </c>
      <c r="B386" s="14">
        <v>43054.606435185182</v>
      </c>
      <c r="C386" t="s">
        <v>1612</v>
      </c>
      <c r="D386" t="s">
        <v>1589</v>
      </c>
      <c r="F386">
        <v>27.335000000000001</v>
      </c>
      <c r="K386">
        <v>174.42500000000001</v>
      </c>
    </row>
    <row r="387" spans="1:34">
      <c r="A387">
        <v>2016</v>
      </c>
      <c r="B387" s="14">
        <v>43054.606435185182</v>
      </c>
      <c r="C387" t="s">
        <v>1612</v>
      </c>
      <c r="D387" t="s">
        <v>5753</v>
      </c>
      <c r="AC387">
        <v>1.1380999999999999</v>
      </c>
    </row>
    <row r="388" spans="1:34">
      <c r="A388">
        <v>2016</v>
      </c>
      <c r="B388" s="14">
        <v>43054.606435185182</v>
      </c>
      <c r="C388" t="s">
        <v>1612</v>
      </c>
      <c r="D388" t="s">
        <v>5761</v>
      </c>
      <c r="U388">
        <v>12.074</v>
      </c>
    </row>
    <row r="389" spans="1:34">
      <c r="A389">
        <v>2016</v>
      </c>
      <c r="B389" s="14">
        <v>43054.606435185182</v>
      </c>
      <c r="C389" t="s">
        <v>1612</v>
      </c>
      <c r="D389" t="s">
        <v>5760</v>
      </c>
      <c r="U389">
        <v>112.10899999999999</v>
      </c>
    </row>
    <row r="390" spans="1:34">
      <c r="A390">
        <v>2016</v>
      </c>
      <c r="B390" s="14">
        <v>43054.606435185182</v>
      </c>
      <c r="C390" t="s">
        <v>1613</v>
      </c>
      <c r="E390">
        <v>1606.2090000000001</v>
      </c>
      <c r="F390">
        <v>49.746000000000002</v>
      </c>
      <c r="G390">
        <v>35.692999999999998</v>
      </c>
      <c r="I390">
        <v>46.59</v>
      </c>
      <c r="J390">
        <v>11237.691645295501</v>
      </c>
      <c r="K390">
        <v>37.314</v>
      </c>
      <c r="L390">
        <v>11.379200000000001</v>
      </c>
      <c r="M390">
        <v>2104.9228399999997</v>
      </c>
      <c r="N390">
        <v>622.22</v>
      </c>
      <c r="O390">
        <v>7794.5709999999999</v>
      </c>
      <c r="P390">
        <v>158.52199999999999</v>
      </c>
      <c r="Q390">
        <v>792.24400000000003</v>
      </c>
      <c r="R390">
        <v>40.159999999999997</v>
      </c>
      <c r="S390">
        <v>26.916</v>
      </c>
      <c r="U390">
        <v>1034.721</v>
      </c>
      <c r="W390">
        <v>387.31673000000001</v>
      </c>
      <c r="Y390">
        <v>216.77979999999999</v>
      </c>
      <c r="AC390">
        <v>31.342299999999998</v>
      </c>
      <c r="AD390">
        <v>18.957999999999998</v>
      </c>
      <c r="AE390">
        <v>25.382000000000001</v>
      </c>
      <c r="AH390">
        <v>413.82900000000001</v>
      </c>
    </row>
    <row r="391" spans="1:34">
      <c r="A391">
        <v>2016</v>
      </c>
      <c r="B391" s="14">
        <v>43054.606435185182</v>
      </c>
      <c r="C391" t="s">
        <v>1613</v>
      </c>
      <c r="D391" t="s">
        <v>1586</v>
      </c>
      <c r="F391">
        <v>1178.0889999999999</v>
      </c>
      <c r="G391">
        <v>595.25699999999995</v>
      </c>
      <c r="I391">
        <v>818</v>
      </c>
      <c r="J391">
        <v>1938.31525427314</v>
      </c>
      <c r="K391">
        <v>959.44500000000005</v>
      </c>
      <c r="L391">
        <v>146.11770000000001</v>
      </c>
      <c r="M391">
        <v>2231.5328399999999</v>
      </c>
      <c r="P391">
        <v>2294.6260000000002</v>
      </c>
      <c r="Q391">
        <v>688.58500000000004</v>
      </c>
      <c r="R391">
        <v>379.15800000000002</v>
      </c>
      <c r="S391">
        <v>925.19299999999998</v>
      </c>
      <c r="U391">
        <v>3086.94</v>
      </c>
      <c r="AC391">
        <v>1371.0852</v>
      </c>
      <c r="AD391">
        <v>1809.7059999999999</v>
      </c>
      <c r="AE391">
        <v>794.30799999999999</v>
      </c>
      <c r="AF391">
        <v>180.58099999999999</v>
      </c>
      <c r="AH391">
        <v>2260.752</v>
      </c>
    </row>
    <row r="392" spans="1:34">
      <c r="A392">
        <v>2016</v>
      </c>
      <c r="B392" s="14">
        <v>43054.606435185182</v>
      </c>
      <c r="C392" t="s">
        <v>1613</v>
      </c>
      <c r="D392" t="s">
        <v>1587</v>
      </c>
      <c r="F392">
        <v>846.71900000000005</v>
      </c>
      <c r="G392">
        <v>71.144000000000005</v>
      </c>
      <c r="I392">
        <v>281.755</v>
      </c>
      <c r="J392">
        <v>2480.2962605514299</v>
      </c>
      <c r="K392">
        <v>28.972000000000001</v>
      </c>
      <c r="L392">
        <v>15.379</v>
      </c>
      <c r="M392">
        <v>200.81030999999999</v>
      </c>
      <c r="P392">
        <v>199.00299999999999</v>
      </c>
      <c r="Q392">
        <v>13.603999999999999</v>
      </c>
      <c r="R392">
        <v>57.497999999999998</v>
      </c>
      <c r="S392">
        <v>90.525999999999996</v>
      </c>
      <c r="U392">
        <v>178.64600000000002</v>
      </c>
      <c r="AC392">
        <v>103.1913</v>
      </c>
      <c r="AD392">
        <v>135.851</v>
      </c>
      <c r="AE392">
        <v>257.55599999999998</v>
      </c>
      <c r="AF392">
        <v>13.122</v>
      </c>
      <c r="AH392">
        <v>344.65600000000001</v>
      </c>
    </row>
    <row r="393" spans="1:34">
      <c r="A393">
        <v>2016</v>
      </c>
      <c r="B393" s="14">
        <v>43054.606435185182</v>
      </c>
      <c r="C393" t="s">
        <v>1613</v>
      </c>
      <c r="D393" t="s">
        <v>1588</v>
      </c>
      <c r="F393">
        <v>446.65100000000001</v>
      </c>
      <c r="G393">
        <v>412.00099999999998</v>
      </c>
      <c r="I393">
        <v>278.41199999999998</v>
      </c>
      <c r="J393">
        <v>1517.98113871906</v>
      </c>
      <c r="K393">
        <v>59.366</v>
      </c>
      <c r="M393">
        <v>445.41203999999999</v>
      </c>
      <c r="Q393">
        <v>75.706000000000003</v>
      </c>
      <c r="R393">
        <v>152.64400000000001</v>
      </c>
      <c r="U393">
        <v>1438.6310000000001</v>
      </c>
      <c r="AC393">
        <v>454.12549999999999</v>
      </c>
      <c r="AD393">
        <v>137.22900000000001</v>
      </c>
      <c r="AE393">
        <v>71.781000000000006</v>
      </c>
      <c r="AF393">
        <v>45.942999999999998</v>
      </c>
      <c r="AH393">
        <v>1067.9179999999999</v>
      </c>
    </row>
    <row r="394" spans="1:34">
      <c r="A394">
        <v>2016</v>
      </c>
      <c r="B394" s="14">
        <v>43054.606435185182</v>
      </c>
      <c r="C394" t="s">
        <v>1613</v>
      </c>
      <c r="D394" t="s">
        <v>1589</v>
      </c>
      <c r="F394">
        <v>42.816000000000003</v>
      </c>
      <c r="G394">
        <v>161.01499999999999</v>
      </c>
      <c r="I394">
        <v>237.16499999999999</v>
      </c>
      <c r="J394">
        <v>1114.58723698574</v>
      </c>
      <c r="K394">
        <v>78.021000000000001</v>
      </c>
      <c r="M394">
        <v>1163.0158300000001</v>
      </c>
      <c r="P394">
        <v>79.436000000000007</v>
      </c>
      <c r="Q394">
        <v>149.67599999999999</v>
      </c>
      <c r="R394">
        <v>212.98400000000001</v>
      </c>
      <c r="S394">
        <v>3.5339999999999998</v>
      </c>
      <c r="U394">
        <v>1775.538</v>
      </c>
      <c r="AC394">
        <v>421.89859999999999</v>
      </c>
      <c r="AD394">
        <v>178.40100000000001</v>
      </c>
      <c r="AE394">
        <v>34.006</v>
      </c>
      <c r="AF394">
        <v>80.477000000000004</v>
      </c>
      <c r="AH394">
        <v>324.92500000000001</v>
      </c>
    </row>
    <row r="395" spans="1:34">
      <c r="A395">
        <v>2016</v>
      </c>
      <c r="B395" s="14">
        <v>43054.606435185182</v>
      </c>
      <c r="C395" t="s">
        <v>1613</v>
      </c>
      <c r="D395" t="s">
        <v>5753</v>
      </c>
      <c r="M395">
        <v>31.8003</v>
      </c>
    </row>
    <row r="396" spans="1:34">
      <c r="A396">
        <v>2016</v>
      </c>
      <c r="B396" s="14">
        <v>43054.606435185182</v>
      </c>
      <c r="C396" t="s">
        <v>1613</v>
      </c>
      <c r="D396" t="s">
        <v>1597</v>
      </c>
      <c r="U396">
        <v>132.80699999999999</v>
      </c>
      <c r="AC396">
        <v>25.497599999999998</v>
      </c>
    </row>
    <row r="397" spans="1:34">
      <c r="A397">
        <v>2016</v>
      </c>
      <c r="B397" s="14">
        <v>43054.606435185182</v>
      </c>
      <c r="C397" t="s">
        <v>1613</v>
      </c>
      <c r="D397" t="s">
        <v>1601</v>
      </c>
      <c r="M397">
        <v>21.324000000000002</v>
      </c>
    </row>
    <row r="398" spans="1:34">
      <c r="A398">
        <v>2016</v>
      </c>
      <c r="B398" s="14">
        <v>43054.606435185182</v>
      </c>
      <c r="C398" t="s">
        <v>1613</v>
      </c>
      <c r="D398" t="s">
        <v>5758</v>
      </c>
      <c r="U398">
        <v>38.046999999999997</v>
      </c>
    </row>
    <row r="399" spans="1:34">
      <c r="A399">
        <v>2016</v>
      </c>
      <c r="B399" s="14">
        <v>43054.606435185182</v>
      </c>
      <c r="C399" t="s">
        <v>1613</v>
      </c>
      <c r="D399" t="s">
        <v>5759</v>
      </c>
      <c r="K399">
        <v>156.416</v>
      </c>
    </row>
    <row r="400" spans="1:34">
      <c r="A400">
        <v>2016</v>
      </c>
      <c r="B400" s="14">
        <v>43054.606435185182</v>
      </c>
      <c r="C400" t="s">
        <v>1613</v>
      </c>
      <c r="D400" t="s">
        <v>5760</v>
      </c>
      <c r="I400">
        <v>26.8</v>
      </c>
      <c r="AE400">
        <v>42.59</v>
      </c>
    </row>
    <row r="401" spans="1:34">
      <c r="A401">
        <v>2016</v>
      </c>
      <c r="B401" s="14">
        <v>43054.606435185182</v>
      </c>
      <c r="C401" t="s">
        <v>5763</v>
      </c>
      <c r="E401">
        <v>229.75</v>
      </c>
      <c r="F401">
        <v>59.110999999999997</v>
      </c>
      <c r="G401">
        <v>31.257000000000001</v>
      </c>
      <c r="I401">
        <v>251.577</v>
      </c>
      <c r="J401">
        <v>11559.4657499487</v>
      </c>
      <c r="K401">
        <v>44.11</v>
      </c>
      <c r="L401">
        <v>17.145099999999999</v>
      </c>
      <c r="M401">
        <v>2988.6034799999998</v>
      </c>
      <c r="N401">
        <v>6.2409999999999997</v>
      </c>
      <c r="O401">
        <v>2022.2349999999999</v>
      </c>
      <c r="R401">
        <v>93.81</v>
      </c>
      <c r="S401">
        <v>123.73699999999999</v>
      </c>
      <c r="T401">
        <v>3.1E-2</v>
      </c>
      <c r="U401">
        <v>8136.23</v>
      </c>
      <c r="W401">
        <v>18.557040000000001</v>
      </c>
      <c r="X401">
        <v>43.872999999999998</v>
      </c>
      <c r="Y401">
        <v>34.894199999999998</v>
      </c>
      <c r="AC401">
        <v>155.25070000000002</v>
      </c>
      <c r="AD401">
        <v>280.60300000000001</v>
      </c>
      <c r="AE401">
        <v>50.81</v>
      </c>
      <c r="AF401">
        <v>118.968</v>
      </c>
      <c r="AG401">
        <v>2386.1680000000001</v>
      </c>
      <c r="AH401">
        <v>1145.5039999999999</v>
      </c>
    </row>
    <row r="402" spans="1:34">
      <c r="A402">
        <v>2016</v>
      </c>
      <c r="B402" s="14">
        <v>43054.606435185182</v>
      </c>
      <c r="C402" t="s">
        <v>5763</v>
      </c>
      <c r="D402" t="s">
        <v>1586</v>
      </c>
      <c r="M402">
        <v>964.48036000000002</v>
      </c>
      <c r="U402">
        <v>243.80099999999999</v>
      </c>
      <c r="X402">
        <v>239.59200000000001</v>
      </c>
      <c r="AH402">
        <v>0.02</v>
      </c>
    </row>
    <row r="403" spans="1:34">
      <c r="A403">
        <v>2016</v>
      </c>
      <c r="B403" s="14">
        <v>43054.606435185182</v>
      </c>
      <c r="C403" t="s">
        <v>5763</v>
      </c>
      <c r="D403" t="s">
        <v>1587</v>
      </c>
      <c r="M403">
        <v>42.701000000000001</v>
      </c>
      <c r="AC403">
        <v>1E-4</v>
      </c>
    </row>
    <row r="404" spans="1:34">
      <c r="A404">
        <v>2016</v>
      </c>
      <c r="B404" s="14">
        <v>43054.606435185182</v>
      </c>
      <c r="C404" t="s">
        <v>5763</v>
      </c>
      <c r="D404" t="s">
        <v>1588</v>
      </c>
      <c r="I404">
        <v>6.2119999999999997</v>
      </c>
      <c r="J404">
        <v>78.0876631871661</v>
      </c>
      <c r="M404">
        <v>369.26107000000002</v>
      </c>
      <c r="U404">
        <v>259.75599999999997</v>
      </c>
      <c r="X404">
        <v>158.55099999999999</v>
      </c>
      <c r="AH404">
        <v>0</v>
      </c>
    </row>
    <row r="405" spans="1:34">
      <c r="A405">
        <v>2016</v>
      </c>
      <c r="B405" s="14">
        <v>43054.606435185182</v>
      </c>
      <c r="C405" t="s">
        <v>5763</v>
      </c>
      <c r="D405" t="s">
        <v>1589</v>
      </c>
      <c r="M405">
        <v>657.77062999999998</v>
      </c>
      <c r="U405">
        <v>247.21899999999999</v>
      </c>
      <c r="AC405">
        <v>3.7296999999999998</v>
      </c>
      <c r="AH405">
        <v>213.666</v>
      </c>
    </row>
    <row r="406" spans="1:34">
      <c r="A406">
        <v>2016</v>
      </c>
      <c r="B406" s="14">
        <v>43054.606435185182</v>
      </c>
      <c r="C406" t="s">
        <v>5763</v>
      </c>
      <c r="D406" t="s">
        <v>5753</v>
      </c>
      <c r="I406">
        <v>2.5999999999999999E-2</v>
      </c>
      <c r="M406">
        <v>30.638999999999999</v>
      </c>
      <c r="U406">
        <v>22.838999999999999</v>
      </c>
    </row>
    <row r="407" spans="1:34">
      <c r="A407">
        <v>2016</v>
      </c>
      <c r="B407" s="14">
        <v>43054.606435185182</v>
      </c>
      <c r="C407" t="s">
        <v>5763</v>
      </c>
      <c r="D407" t="s">
        <v>5755</v>
      </c>
      <c r="AD407">
        <v>20.805</v>
      </c>
    </row>
    <row r="408" spans="1:34">
      <c r="A408">
        <v>2016</v>
      </c>
      <c r="B408" s="14">
        <v>43054.606435185182</v>
      </c>
      <c r="C408" t="s">
        <v>5763</v>
      </c>
      <c r="D408" t="s">
        <v>1598</v>
      </c>
      <c r="U408">
        <v>23.311</v>
      </c>
      <c r="AE408">
        <v>574.91600000000005</v>
      </c>
    </row>
    <row r="409" spans="1:34">
      <c r="A409">
        <v>2016</v>
      </c>
      <c r="B409" s="14">
        <v>43054.606435185182</v>
      </c>
      <c r="C409" t="s">
        <v>5763</v>
      </c>
      <c r="D409" t="s">
        <v>1602</v>
      </c>
      <c r="J409">
        <v>52.0404791093138</v>
      </c>
    </row>
    <row r="410" spans="1:34">
      <c r="A410">
        <v>2016</v>
      </c>
      <c r="B410" s="14">
        <v>43054.606435185182</v>
      </c>
      <c r="C410" t="s">
        <v>5763</v>
      </c>
      <c r="D410" t="s">
        <v>5759</v>
      </c>
      <c r="U410">
        <v>2.3140000000000001</v>
      </c>
    </row>
    <row r="411" spans="1:34">
      <c r="A411">
        <v>2016</v>
      </c>
      <c r="B411" s="14">
        <v>43054.606435185182</v>
      </c>
      <c r="C411" t="s">
        <v>5763</v>
      </c>
      <c r="D411" t="s">
        <v>5760</v>
      </c>
      <c r="U411">
        <v>74.974999999999994</v>
      </c>
      <c r="AE411">
        <v>20.675000000000001</v>
      </c>
    </row>
    <row r="412" spans="1:34">
      <c r="A412">
        <v>2016</v>
      </c>
      <c r="B412" s="14">
        <v>43054.606435185182</v>
      </c>
      <c r="C412" t="s">
        <v>5768</v>
      </c>
      <c r="AH412">
        <v>9.452</v>
      </c>
    </row>
    <row r="413" spans="1:34">
      <c r="A413">
        <v>2016</v>
      </c>
      <c r="B413" s="14">
        <v>43054.606435185182</v>
      </c>
      <c r="C413" t="s">
        <v>5769</v>
      </c>
      <c r="U413">
        <v>3.234</v>
      </c>
    </row>
    <row r="414" spans="1:34">
      <c r="A414">
        <v>2016</v>
      </c>
      <c r="B414" s="14">
        <v>43054.606435185182</v>
      </c>
      <c r="C414" t="s">
        <v>5764</v>
      </c>
      <c r="E414">
        <v>560.52700000000004</v>
      </c>
      <c r="F414">
        <v>0.42799999999999999</v>
      </c>
      <c r="I414">
        <v>12.526</v>
      </c>
      <c r="J414">
        <v>1051.0063664776401</v>
      </c>
      <c r="O414">
        <v>377.91699999999997</v>
      </c>
      <c r="W414">
        <v>0.58229999999999993</v>
      </c>
    </row>
    <row r="415" spans="1:34">
      <c r="A415">
        <v>2016</v>
      </c>
      <c r="B415" s="14">
        <v>43054.606435185182</v>
      </c>
      <c r="C415" t="s">
        <v>1614</v>
      </c>
      <c r="E415">
        <v>50.491999999999997</v>
      </c>
      <c r="F415">
        <v>23.62</v>
      </c>
      <c r="I415">
        <v>13.946</v>
      </c>
      <c r="J415">
        <v>15.551199323999999</v>
      </c>
      <c r="K415">
        <v>4.8470000000000004</v>
      </c>
      <c r="M415">
        <v>38.87218</v>
      </c>
      <c r="N415">
        <v>8.9350000000000005</v>
      </c>
      <c r="O415">
        <v>297.803</v>
      </c>
      <c r="P415">
        <v>1.4570000000000001</v>
      </c>
      <c r="R415">
        <v>10.625999999999999</v>
      </c>
      <c r="S415">
        <v>28.222000000000001</v>
      </c>
      <c r="U415">
        <v>146.50200000000001</v>
      </c>
      <c r="Y415">
        <v>36.495800000000003</v>
      </c>
      <c r="AG415">
        <v>6.4169999999999998</v>
      </c>
      <c r="AH415">
        <v>615.23199999999997</v>
      </c>
    </row>
    <row r="416" spans="1:34">
      <c r="A416">
        <v>2016</v>
      </c>
      <c r="B416" s="14">
        <v>43054.606435185182</v>
      </c>
      <c r="C416" t="s">
        <v>1614</v>
      </c>
      <c r="D416">
        <v>20000</v>
      </c>
      <c r="L416">
        <v>3.2911999999999999</v>
      </c>
    </row>
    <row r="417" spans="1:34">
      <c r="A417">
        <v>2016</v>
      </c>
      <c r="B417" s="14">
        <v>43054.606435185182</v>
      </c>
      <c r="C417" t="s">
        <v>1614</v>
      </c>
      <c r="D417" t="s">
        <v>5760</v>
      </c>
      <c r="AH417">
        <v>0</v>
      </c>
    </row>
    <row r="418" spans="1:34">
      <c r="A418">
        <v>2016</v>
      </c>
      <c r="B418" s="14">
        <v>43054.606435185182</v>
      </c>
      <c r="C418" t="s">
        <v>1615</v>
      </c>
      <c r="J418">
        <v>4.7101823999999999</v>
      </c>
    </row>
    <row r="419" spans="1:34">
      <c r="A419">
        <v>2016</v>
      </c>
      <c r="B419" s="14">
        <v>43054.606435185182</v>
      </c>
      <c r="C419" t="s">
        <v>1616</v>
      </c>
      <c r="G419">
        <v>14.885</v>
      </c>
      <c r="K419">
        <v>36.859000000000002</v>
      </c>
      <c r="O419">
        <v>0</v>
      </c>
      <c r="U419">
        <v>23.035</v>
      </c>
      <c r="W419">
        <v>3.108E-2</v>
      </c>
      <c r="Y419">
        <v>18.9998</v>
      </c>
      <c r="AC419">
        <v>3.7736000000000001</v>
      </c>
      <c r="AG419">
        <v>6.165</v>
      </c>
      <c r="AH419">
        <v>78.290000000000006</v>
      </c>
    </row>
    <row r="420" spans="1:34">
      <c r="A420">
        <v>2016</v>
      </c>
      <c r="B420" s="14">
        <v>43054.606435185182</v>
      </c>
      <c r="C420" t="s">
        <v>1617</v>
      </c>
      <c r="G420">
        <v>293.25</v>
      </c>
      <c r="I420">
        <v>31.126000000000001</v>
      </c>
      <c r="J420">
        <v>383.83583500930996</v>
      </c>
      <c r="M420">
        <v>23.87726</v>
      </c>
      <c r="U420">
        <v>774.46900000000005</v>
      </c>
      <c r="AC420">
        <v>10.6381</v>
      </c>
      <c r="AH420">
        <v>1387.9880000000001</v>
      </c>
    </row>
    <row r="421" spans="1:34">
      <c r="A421">
        <v>2016</v>
      </c>
      <c r="B421" s="14">
        <v>43054.606435185182</v>
      </c>
      <c r="C421" t="s">
        <v>1617</v>
      </c>
      <c r="D421">
        <v>20000</v>
      </c>
      <c r="U421">
        <v>6.9880000000000004</v>
      </c>
    </row>
    <row r="422" spans="1:34">
      <c r="A422">
        <v>2016</v>
      </c>
      <c r="B422" s="14">
        <v>43054.606435185182</v>
      </c>
      <c r="C422" t="s">
        <v>1617</v>
      </c>
      <c r="D422" t="s">
        <v>1587</v>
      </c>
      <c r="U422">
        <v>8.0540000000000003</v>
      </c>
    </row>
    <row r="423" spans="1:34">
      <c r="A423">
        <v>2016</v>
      </c>
      <c r="B423" s="14">
        <v>43054.606435185182</v>
      </c>
      <c r="C423" t="s">
        <v>1617</v>
      </c>
      <c r="D423" t="s">
        <v>1588</v>
      </c>
      <c r="I423">
        <v>227.14099999999999</v>
      </c>
      <c r="U423">
        <v>103.32599999999999</v>
      </c>
    </row>
    <row r="424" spans="1:34">
      <c r="A424">
        <v>2016</v>
      </c>
      <c r="B424" s="14">
        <v>43054.606435185182</v>
      </c>
      <c r="C424" t="s">
        <v>1617</v>
      </c>
      <c r="D424" t="s">
        <v>1589</v>
      </c>
      <c r="M424">
        <v>6.5200200000000006</v>
      </c>
      <c r="U424">
        <v>1.26</v>
      </c>
    </row>
    <row r="425" spans="1:34">
      <c r="A425">
        <v>2016</v>
      </c>
      <c r="B425" s="14">
        <v>43054.606435185182</v>
      </c>
      <c r="C425" t="s">
        <v>1617</v>
      </c>
      <c r="D425" t="s">
        <v>5753</v>
      </c>
      <c r="U425">
        <v>446.24299999999999</v>
      </c>
    </row>
    <row r="426" spans="1:34">
      <c r="A426">
        <v>2016</v>
      </c>
      <c r="B426" s="14">
        <v>43054.606435185182</v>
      </c>
      <c r="C426" t="s">
        <v>1617</v>
      </c>
      <c r="D426" t="s">
        <v>1594</v>
      </c>
      <c r="M426">
        <v>0.32554</v>
      </c>
    </row>
    <row r="427" spans="1:34">
      <c r="A427">
        <v>2016</v>
      </c>
      <c r="B427" s="14">
        <v>43054.606435185182</v>
      </c>
      <c r="C427" t="s">
        <v>1617</v>
      </c>
      <c r="D427" t="s">
        <v>1598</v>
      </c>
      <c r="U427">
        <v>25.733000000000001</v>
      </c>
    </row>
    <row r="428" spans="1:34">
      <c r="A428">
        <v>2016</v>
      </c>
      <c r="B428" s="14">
        <v>43054.606435185182</v>
      </c>
      <c r="C428" t="s">
        <v>1617</v>
      </c>
      <c r="D428" t="s">
        <v>5760</v>
      </c>
      <c r="U428">
        <v>0</v>
      </c>
    </row>
    <row r="429" spans="1:34">
      <c r="A429">
        <v>2016</v>
      </c>
      <c r="B429" s="14">
        <v>43054.606435185182</v>
      </c>
      <c r="C429" t="s">
        <v>5770</v>
      </c>
      <c r="D429" t="s">
        <v>1587</v>
      </c>
      <c r="U429">
        <v>1.66</v>
      </c>
    </row>
    <row r="430" spans="1:34">
      <c r="A430">
        <v>2016</v>
      </c>
      <c r="B430" s="14">
        <v>43054.606435185182</v>
      </c>
      <c r="C430" t="s">
        <v>1619</v>
      </c>
      <c r="D430" t="s">
        <v>5760</v>
      </c>
      <c r="U430">
        <v>12.022</v>
      </c>
    </row>
    <row r="431" spans="1:34">
      <c r="A431">
        <v>2016</v>
      </c>
      <c r="B431" s="14">
        <v>43054.606435185182</v>
      </c>
      <c r="C431" t="s">
        <v>1620</v>
      </c>
      <c r="I431">
        <v>5.3860000000000001</v>
      </c>
      <c r="U431">
        <v>27.303999999999998</v>
      </c>
      <c r="AF431">
        <v>0</v>
      </c>
    </row>
    <row r="432" spans="1:34">
      <c r="A432">
        <v>2016</v>
      </c>
      <c r="B432" s="14">
        <v>43054.606435185182</v>
      </c>
      <c r="C432" t="s">
        <v>1620</v>
      </c>
      <c r="D432" t="s">
        <v>1588</v>
      </c>
      <c r="M432">
        <v>65.82226</v>
      </c>
    </row>
    <row r="433" spans="1:34">
      <c r="A433">
        <v>2016</v>
      </c>
      <c r="B433" s="14">
        <v>43054.606435185182</v>
      </c>
      <c r="C433" t="s">
        <v>1620</v>
      </c>
      <c r="D433" t="s">
        <v>1589</v>
      </c>
      <c r="M433">
        <v>9.6326000000000001</v>
      </c>
    </row>
    <row r="434" spans="1:34">
      <c r="A434">
        <v>2016</v>
      </c>
      <c r="B434" s="14">
        <v>43054.606435185182</v>
      </c>
      <c r="C434" t="s">
        <v>1621</v>
      </c>
      <c r="M434">
        <v>488.29803999999996</v>
      </c>
      <c r="N434">
        <v>0.01</v>
      </c>
      <c r="O434">
        <v>2524.8539999999998</v>
      </c>
      <c r="U434">
        <v>13.063000000000001</v>
      </c>
      <c r="AD434">
        <v>0</v>
      </c>
      <c r="AH434">
        <v>2.855</v>
      </c>
    </row>
    <row r="435" spans="1:34">
      <c r="A435">
        <v>2016</v>
      </c>
      <c r="B435" s="14">
        <v>43054.606435185182</v>
      </c>
      <c r="C435" t="s">
        <v>1622</v>
      </c>
      <c r="I435">
        <v>69.944000000000003</v>
      </c>
      <c r="K435">
        <v>272.149</v>
      </c>
      <c r="M435">
        <v>390.21866999999997</v>
      </c>
      <c r="U435">
        <v>634.10799999999995</v>
      </c>
      <c r="Y435">
        <v>25.215900000000001</v>
      </c>
      <c r="AC435">
        <v>16.116299999999999</v>
      </c>
      <c r="AH435">
        <v>0</v>
      </c>
    </row>
    <row r="436" spans="1:34">
      <c r="A436">
        <v>2016</v>
      </c>
      <c r="B436" s="14">
        <v>43054.606435185182</v>
      </c>
      <c r="C436" t="s">
        <v>1622</v>
      </c>
      <c r="D436" t="s">
        <v>1588</v>
      </c>
      <c r="L436">
        <v>22.232500000000002</v>
      </c>
      <c r="M436">
        <v>8.4130800000000008</v>
      </c>
      <c r="AH436">
        <v>152.845</v>
      </c>
    </row>
    <row r="437" spans="1:34">
      <c r="A437">
        <v>2016</v>
      </c>
      <c r="B437" s="14">
        <v>43054.606435185182</v>
      </c>
      <c r="C437" t="s">
        <v>1622</v>
      </c>
      <c r="D437" t="s">
        <v>1589</v>
      </c>
      <c r="M437">
        <v>12.73207</v>
      </c>
      <c r="U437">
        <v>23.167999999999999</v>
      </c>
    </row>
    <row r="438" spans="1:34">
      <c r="A438">
        <v>2016</v>
      </c>
      <c r="B438" s="14">
        <v>43054.606435185182</v>
      </c>
      <c r="C438" t="s">
        <v>1622</v>
      </c>
      <c r="D438" t="s">
        <v>1599</v>
      </c>
      <c r="AH438">
        <v>9.7080000000000002</v>
      </c>
    </row>
    <row r="439" spans="1:34">
      <c r="A439">
        <v>2016</v>
      </c>
      <c r="B439" s="14">
        <v>43054.606435185182</v>
      </c>
      <c r="C439" t="s">
        <v>1622</v>
      </c>
      <c r="D439" t="s">
        <v>5760</v>
      </c>
      <c r="U439">
        <v>27.785</v>
      </c>
      <c r="AH439">
        <v>0</v>
      </c>
    </row>
    <row r="440" spans="1:34">
      <c r="A440">
        <v>2016</v>
      </c>
      <c r="B440" s="14">
        <v>43054.606435185182</v>
      </c>
      <c r="C440" t="s">
        <v>1623</v>
      </c>
      <c r="M440">
        <v>16.149000000000001</v>
      </c>
      <c r="N440">
        <v>98.495999999999995</v>
      </c>
      <c r="O440">
        <v>346.45800000000003</v>
      </c>
      <c r="R440">
        <v>120.461</v>
      </c>
      <c r="U440">
        <v>29.018000000000001</v>
      </c>
      <c r="AD440">
        <v>67.221000000000004</v>
      </c>
    </row>
    <row r="441" spans="1:34">
      <c r="A441">
        <v>2016</v>
      </c>
      <c r="B441" s="14">
        <v>43054.606435185182</v>
      </c>
      <c r="C441" t="s">
        <v>1624</v>
      </c>
      <c r="I441">
        <v>35.804000000000002</v>
      </c>
      <c r="M441">
        <v>36.906999999999996</v>
      </c>
      <c r="AD441">
        <v>0</v>
      </c>
    </row>
    <row r="442" spans="1:34">
      <c r="A442">
        <v>2016</v>
      </c>
      <c r="B442" s="14">
        <v>43054.606435185182</v>
      </c>
      <c r="C442" t="s">
        <v>1624</v>
      </c>
      <c r="D442" t="s">
        <v>1589</v>
      </c>
      <c r="M442">
        <v>11.18422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27"/>
  <sheetViews>
    <sheetView workbookViewId="0"/>
  </sheetViews>
  <sheetFormatPr defaultRowHeight="15"/>
  <sheetData>
    <row r="1" spans="1:8">
      <c r="A1">
        <v>2.1</v>
      </c>
      <c r="B1" t="s">
        <v>14</v>
      </c>
    </row>
    <row r="2" spans="1:8">
      <c r="A2" s="10" t="str">
        <f>HYPERLINK("#'Contents'!B6", "Back to Contents")</f>
        <v>Back to Contents</v>
      </c>
    </row>
    <row r="3" spans="1:8">
      <c r="A3" t="s">
        <v>109</v>
      </c>
      <c r="B3" t="s">
        <v>110</v>
      </c>
      <c r="C3" t="s">
        <v>108</v>
      </c>
      <c r="D3" t="s">
        <v>545</v>
      </c>
      <c r="E3" t="s">
        <v>546</v>
      </c>
      <c r="F3" t="s">
        <v>547</v>
      </c>
      <c r="G3" t="s">
        <v>548</v>
      </c>
      <c r="H3" t="s">
        <v>549</v>
      </c>
    </row>
    <row r="4" spans="1:8">
      <c r="A4" s="14">
        <v>43054.60565972222</v>
      </c>
      <c r="B4" t="s">
        <v>117</v>
      </c>
      <c r="C4">
        <v>2013</v>
      </c>
      <c r="D4" t="s">
        <v>550</v>
      </c>
      <c r="E4" t="s">
        <v>551</v>
      </c>
      <c r="G4" t="s">
        <v>552</v>
      </c>
    </row>
    <row r="5" spans="1:8">
      <c r="A5" s="14">
        <v>43054.60565972222</v>
      </c>
      <c r="B5" t="s">
        <v>117</v>
      </c>
      <c r="C5">
        <v>2014</v>
      </c>
      <c r="D5" t="s">
        <v>550</v>
      </c>
      <c r="E5" t="s">
        <v>551</v>
      </c>
      <c r="G5" t="s">
        <v>552</v>
      </c>
    </row>
    <row r="6" spans="1:8">
      <c r="A6" s="14">
        <v>43054.60565972222</v>
      </c>
      <c r="B6" t="s">
        <v>117</v>
      </c>
      <c r="C6">
        <v>2015</v>
      </c>
      <c r="D6" t="s">
        <v>550</v>
      </c>
      <c r="E6" t="s">
        <v>551</v>
      </c>
      <c r="G6" t="s">
        <v>552</v>
      </c>
    </row>
    <row r="7" spans="1:8">
      <c r="A7" s="14">
        <v>43054.60565972222</v>
      </c>
      <c r="B7" t="s">
        <v>117</v>
      </c>
      <c r="C7">
        <v>2016</v>
      </c>
      <c r="D7" t="s">
        <v>550</v>
      </c>
      <c r="E7" t="s">
        <v>551</v>
      </c>
      <c r="G7" t="s">
        <v>552</v>
      </c>
      <c r="H7" t="s">
        <v>5320</v>
      </c>
    </row>
    <row r="8" spans="1:8">
      <c r="A8" s="14">
        <v>43054.60565972222</v>
      </c>
      <c r="B8" t="s">
        <v>126</v>
      </c>
      <c r="C8">
        <v>2013</v>
      </c>
      <c r="D8" t="s">
        <v>553</v>
      </c>
      <c r="E8" t="s">
        <v>553</v>
      </c>
      <c r="F8" t="s">
        <v>554</v>
      </c>
      <c r="G8" t="s">
        <v>555</v>
      </c>
      <c r="H8" t="s">
        <v>556</v>
      </c>
    </row>
    <row r="9" spans="1:8">
      <c r="A9" s="14">
        <v>43054.60565972222</v>
      </c>
      <c r="B9" t="s">
        <v>126</v>
      </c>
      <c r="C9">
        <v>2014</v>
      </c>
      <c r="D9" t="s">
        <v>553</v>
      </c>
      <c r="E9" t="s">
        <v>553</v>
      </c>
      <c r="F9" t="s">
        <v>554</v>
      </c>
      <c r="G9" t="s">
        <v>555</v>
      </c>
      <c r="H9" t="s">
        <v>556</v>
      </c>
    </row>
    <row r="10" spans="1:8">
      <c r="A10" s="14">
        <v>43054.60565972222</v>
      </c>
      <c r="B10" t="s">
        <v>126</v>
      </c>
      <c r="C10">
        <v>2015</v>
      </c>
      <c r="D10" t="s">
        <v>553</v>
      </c>
      <c r="E10" t="s">
        <v>553</v>
      </c>
      <c r="F10" t="s">
        <v>554</v>
      </c>
      <c r="G10" t="s">
        <v>555</v>
      </c>
      <c r="H10" t="s">
        <v>556</v>
      </c>
    </row>
    <row r="11" spans="1:8">
      <c r="A11" s="14">
        <v>43054.60565972222</v>
      </c>
      <c r="B11" t="s">
        <v>126</v>
      </c>
      <c r="C11">
        <v>2016</v>
      </c>
      <c r="D11" t="s">
        <v>553</v>
      </c>
      <c r="E11" t="s">
        <v>553</v>
      </c>
      <c r="F11" t="s">
        <v>554</v>
      </c>
      <c r="G11" t="s">
        <v>555</v>
      </c>
      <c r="H11" t="s">
        <v>556</v>
      </c>
    </row>
    <row r="12" spans="1:8">
      <c r="A12" s="14">
        <v>43054.60565972222</v>
      </c>
      <c r="B12" t="s">
        <v>134</v>
      </c>
      <c r="C12">
        <v>2013</v>
      </c>
      <c r="D12" t="s">
        <v>557</v>
      </c>
      <c r="E12" t="s">
        <v>558</v>
      </c>
      <c r="F12">
        <v>35929766401</v>
      </c>
      <c r="G12" t="s">
        <v>559</v>
      </c>
      <c r="H12" t="s">
        <v>560</v>
      </c>
    </row>
    <row r="13" spans="1:8">
      <c r="A13" s="14">
        <v>43054.60565972222</v>
      </c>
      <c r="B13" t="s">
        <v>134</v>
      </c>
      <c r="C13">
        <v>2014</v>
      </c>
      <c r="D13" t="s">
        <v>557</v>
      </c>
      <c r="E13" t="s">
        <v>558</v>
      </c>
      <c r="F13">
        <v>35929766401</v>
      </c>
      <c r="G13" t="s">
        <v>559</v>
      </c>
      <c r="H13" t="s">
        <v>560</v>
      </c>
    </row>
    <row r="14" spans="1:8">
      <c r="A14" s="14">
        <v>43054.60565972222</v>
      </c>
      <c r="B14" t="s">
        <v>134</v>
      </c>
      <c r="C14">
        <v>2015</v>
      </c>
      <c r="D14" t="s">
        <v>557</v>
      </c>
      <c r="E14" t="s">
        <v>558</v>
      </c>
      <c r="F14">
        <v>35929766401</v>
      </c>
      <c r="G14" t="s">
        <v>5321</v>
      </c>
      <c r="H14" t="s">
        <v>560</v>
      </c>
    </row>
    <row r="15" spans="1:8">
      <c r="A15" s="14">
        <v>43054.60565972222</v>
      </c>
      <c r="B15" t="s">
        <v>134</v>
      </c>
      <c r="C15">
        <v>2016</v>
      </c>
      <c r="D15" t="s">
        <v>557</v>
      </c>
      <c r="E15" t="s">
        <v>558</v>
      </c>
      <c r="F15">
        <v>35929766401</v>
      </c>
      <c r="G15" t="s">
        <v>5321</v>
      </c>
      <c r="H15" t="s">
        <v>560</v>
      </c>
    </row>
    <row r="16" spans="1:8">
      <c r="A16" s="14">
        <v>43054.60565972222</v>
      </c>
      <c r="B16" t="s">
        <v>147</v>
      </c>
      <c r="C16">
        <v>2013</v>
      </c>
      <c r="D16" t="s">
        <v>561</v>
      </c>
      <c r="E16" t="s">
        <v>562</v>
      </c>
    </row>
    <row r="17" spans="1:8">
      <c r="A17" s="14">
        <v>43054.60565972222</v>
      </c>
      <c r="B17" t="s">
        <v>147</v>
      </c>
      <c r="C17">
        <v>2014</v>
      </c>
      <c r="D17" t="s">
        <v>561</v>
      </c>
      <c r="E17" t="s">
        <v>562</v>
      </c>
    </row>
    <row r="18" spans="1:8">
      <c r="A18" s="14">
        <v>43054.60565972222</v>
      </c>
      <c r="B18" t="s">
        <v>147</v>
      </c>
      <c r="C18">
        <v>2015</v>
      </c>
      <c r="D18" t="s">
        <v>561</v>
      </c>
      <c r="E18" t="s">
        <v>562</v>
      </c>
    </row>
    <row r="19" spans="1:8">
      <c r="A19" s="14">
        <v>43054.60565972222</v>
      </c>
      <c r="B19" t="s">
        <v>147</v>
      </c>
      <c r="C19">
        <v>2016</v>
      </c>
      <c r="D19" t="s">
        <v>561</v>
      </c>
      <c r="E19" t="s">
        <v>562</v>
      </c>
    </row>
    <row r="20" spans="1:8">
      <c r="A20" s="14">
        <v>43054.60565972222</v>
      </c>
      <c r="B20" t="s">
        <v>155</v>
      </c>
      <c r="C20">
        <v>2013</v>
      </c>
      <c r="D20" t="s">
        <v>563</v>
      </c>
      <c r="E20" t="s">
        <v>564</v>
      </c>
      <c r="F20" t="s">
        <v>565</v>
      </c>
      <c r="G20" t="s">
        <v>566</v>
      </c>
      <c r="H20" t="s">
        <v>567</v>
      </c>
    </row>
    <row r="21" spans="1:8">
      <c r="A21" s="14">
        <v>43054.60565972222</v>
      </c>
      <c r="B21" t="s">
        <v>155</v>
      </c>
      <c r="C21">
        <v>2014</v>
      </c>
      <c r="D21" t="s">
        <v>563</v>
      </c>
      <c r="E21" t="s">
        <v>564</v>
      </c>
      <c r="F21" t="s">
        <v>565</v>
      </c>
      <c r="G21" t="s">
        <v>566</v>
      </c>
      <c r="H21" t="s">
        <v>567</v>
      </c>
    </row>
    <row r="22" spans="1:8">
      <c r="A22" s="14">
        <v>43054.60565972222</v>
      </c>
      <c r="B22" t="s">
        <v>155</v>
      </c>
      <c r="C22">
        <v>2015</v>
      </c>
      <c r="D22" t="s">
        <v>563</v>
      </c>
      <c r="E22" t="s">
        <v>564</v>
      </c>
      <c r="F22" t="s">
        <v>565</v>
      </c>
      <c r="G22" t="s">
        <v>566</v>
      </c>
      <c r="H22" t="s">
        <v>567</v>
      </c>
    </row>
    <row r="23" spans="1:8">
      <c r="A23" s="14">
        <v>43054.60565972222</v>
      </c>
      <c r="B23" t="s">
        <v>155</v>
      </c>
      <c r="C23">
        <v>2016</v>
      </c>
      <c r="D23" t="s">
        <v>563</v>
      </c>
      <c r="E23" t="s">
        <v>564</v>
      </c>
      <c r="F23" t="s">
        <v>565</v>
      </c>
      <c r="G23" t="s">
        <v>566</v>
      </c>
      <c r="H23" t="s">
        <v>567</v>
      </c>
    </row>
    <row r="24" spans="1:8">
      <c r="A24" s="14">
        <v>43054.60565972222</v>
      </c>
      <c r="B24" t="s">
        <v>162</v>
      </c>
      <c r="C24">
        <v>2013</v>
      </c>
      <c r="D24" t="s">
        <v>568</v>
      </c>
      <c r="E24" t="s">
        <v>569</v>
      </c>
      <c r="F24" t="s">
        <v>570</v>
      </c>
      <c r="G24" t="s">
        <v>571</v>
      </c>
      <c r="H24" t="s">
        <v>572</v>
      </c>
    </row>
    <row r="25" spans="1:8">
      <c r="A25" s="14">
        <v>43054.60565972222</v>
      </c>
      <c r="B25" t="s">
        <v>162</v>
      </c>
      <c r="C25">
        <v>2014</v>
      </c>
      <c r="D25" t="s">
        <v>568</v>
      </c>
      <c r="E25" t="s">
        <v>569</v>
      </c>
      <c r="F25" t="s">
        <v>570</v>
      </c>
      <c r="G25" t="s">
        <v>571</v>
      </c>
      <c r="H25" t="s">
        <v>572</v>
      </c>
    </row>
    <row r="26" spans="1:8">
      <c r="A26" s="14">
        <v>43054.60565972222</v>
      </c>
      <c r="B26" t="s">
        <v>162</v>
      </c>
      <c r="C26">
        <v>2015</v>
      </c>
      <c r="D26" t="s">
        <v>568</v>
      </c>
      <c r="E26" t="s">
        <v>569</v>
      </c>
      <c r="F26" t="s">
        <v>570</v>
      </c>
      <c r="G26" t="s">
        <v>571</v>
      </c>
      <c r="H26" t="s">
        <v>572</v>
      </c>
    </row>
    <row r="27" spans="1:8">
      <c r="A27" s="14">
        <v>43054.60565972222</v>
      </c>
      <c r="B27" t="s">
        <v>162</v>
      </c>
      <c r="C27">
        <v>2016</v>
      </c>
      <c r="D27" t="s">
        <v>568</v>
      </c>
      <c r="E27" t="s">
        <v>569</v>
      </c>
      <c r="F27" t="s">
        <v>570</v>
      </c>
      <c r="G27" t="s">
        <v>571</v>
      </c>
      <c r="H27" t="s">
        <v>572</v>
      </c>
    </row>
    <row r="28" spans="1:8">
      <c r="A28" s="14">
        <v>43054.60565972222</v>
      </c>
      <c r="B28" t="s">
        <v>172</v>
      </c>
      <c r="C28">
        <v>2013</v>
      </c>
      <c r="D28" t="s">
        <v>573</v>
      </c>
      <c r="E28" t="s">
        <v>574</v>
      </c>
      <c r="F28">
        <v>4577339500</v>
      </c>
      <c r="G28" t="s">
        <v>575</v>
      </c>
      <c r="H28" t="s">
        <v>576</v>
      </c>
    </row>
    <row r="29" spans="1:8">
      <c r="A29" s="14">
        <v>43054.60565972222</v>
      </c>
      <c r="B29" t="s">
        <v>172</v>
      </c>
      <c r="C29">
        <v>2014</v>
      </c>
      <c r="D29" t="s">
        <v>573</v>
      </c>
      <c r="E29" t="s">
        <v>574</v>
      </c>
      <c r="F29">
        <v>4577339500</v>
      </c>
      <c r="G29" t="s">
        <v>575</v>
      </c>
      <c r="H29" t="s">
        <v>576</v>
      </c>
    </row>
    <row r="30" spans="1:8">
      <c r="A30" s="14">
        <v>43054.60565972222</v>
      </c>
      <c r="B30" t="s">
        <v>172</v>
      </c>
      <c r="C30">
        <v>2015</v>
      </c>
      <c r="D30" t="s">
        <v>573</v>
      </c>
      <c r="E30" t="s">
        <v>574</v>
      </c>
      <c r="F30">
        <v>4577339500</v>
      </c>
      <c r="G30" t="s">
        <v>575</v>
      </c>
      <c r="H30" t="s">
        <v>576</v>
      </c>
    </row>
    <row r="31" spans="1:8">
      <c r="A31" s="14">
        <v>43054.60565972222</v>
      </c>
      <c r="B31" t="s">
        <v>172</v>
      </c>
      <c r="C31">
        <v>2016</v>
      </c>
      <c r="D31" t="s">
        <v>5322</v>
      </c>
      <c r="E31" t="s">
        <v>574</v>
      </c>
      <c r="F31">
        <v>4577339500</v>
      </c>
      <c r="G31" t="s">
        <v>575</v>
      </c>
      <c r="H31" t="s">
        <v>576</v>
      </c>
    </row>
    <row r="32" spans="1:8">
      <c r="A32" s="14">
        <v>43054.60565972222</v>
      </c>
      <c r="B32" t="s">
        <v>180</v>
      </c>
      <c r="C32">
        <v>2013</v>
      </c>
      <c r="D32" t="s">
        <v>577</v>
      </c>
      <c r="E32" t="s">
        <v>578</v>
      </c>
      <c r="F32" t="s">
        <v>579</v>
      </c>
      <c r="G32" t="s">
        <v>580</v>
      </c>
      <c r="H32" t="s">
        <v>581</v>
      </c>
    </row>
    <row r="33" spans="1:8">
      <c r="A33" s="14">
        <v>43054.60565972222</v>
      </c>
      <c r="B33" t="s">
        <v>180</v>
      </c>
      <c r="C33">
        <v>2014</v>
      </c>
      <c r="D33" t="s">
        <v>577</v>
      </c>
      <c r="E33" t="s">
        <v>578</v>
      </c>
      <c r="F33" t="s">
        <v>579</v>
      </c>
      <c r="G33" t="s">
        <v>580</v>
      </c>
      <c r="H33" t="s">
        <v>581</v>
      </c>
    </row>
    <row r="34" spans="1:8">
      <c r="A34" s="14">
        <v>43054.60565972222</v>
      </c>
      <c r="B34" t="s">
        <v>180</v>
      </c>
      <c r="C34">
        <v>2015</v>
      </c>
      <c r="D34" t="s">
        <v>577</v>
      </c>
      <c r="E34" t="s">
        <v>578</v>
      </c>
      <c r="F34" t="s">
        <v>579</v>
      </c>
      <c r="G34" t="s">
        <v>580</v>
      </c>
      <c r="H34" t="s">
        <v>581</v>
      </c>
    </row>
    <row r="35" spans="1:8">
      <c r="A35" s="14">
        <v>43054.60565972222</v>
      </c>
      <c r="B35" t="s">
        <v>180</v>
      </c>
      <c r="C35">
        <v>2016</v>
      </c>
      <c r="D35" t="s">
        <v>577</v>
      </c>
      <c r="E35" t="s">
        <v>578</v>
      </c>
      <c r="F35" t="s">
        <v>579</v>
      </c>
      <c r="G35" t="s">
        <v>580</v>
      </c>
      <c r="H35" t="s">
        <v>581</v>
      </c>
    </row>
    <row r="36" spans="1:8">
      <c r="A36" s="14">
        <v>43054.60565972222</v>
      </c>
      <c r="B36" t="s">
        <v>192</v>
      </c>
      <c r="C36">
        <v>2013</v>
      </c>
      <c r="D36" t="s">
        <v>582</v>
      </c>
      <c r="E36" t="s">
        <v>583</v>
      </c>
      <c r="F36" t="s">
        <v>584</v>
      </c>
      <c r="H36" t="s">
        <v>585</v>
      </c>
    </row>
    <row r="37" spans="1:8">
      <c r="A37" s="14">
        <v>43054.60565972222</v>
      </c>
      <c r="B37" t="s">
        <v>192</v>
      </c>
      <c r="C37">
        <v>2014</v>
      </c>
      <c r="D37" t="s">
        <v>582</v>
      </c>
      <c r="E37" t="s">
        <v>583</v>
      </c>
      <c r="F37" t="s">
        <v>584</v>
      </c>
      <c r="H37" t="s">
        <v>585</v>
      </c>
    </row>
    <row r="38" spans="1:8">
      <c r="A38" s="14">
        <v>43054.60565972222</v>
      </c>
      <c r="B38" t="s">
        <v>192</v>
      </c>
      <c r="C38">
        <v>2015</v>
      </c>
      <c r="D38" t="s">
        <v>582</v>
      </c>
      <c r="E38" t="s">
        <v>583</v>
      </c>
      <c r="F38" t="s">
        <v>584</v>
      </c>
      <c r="H38" t="s">
        <v>585</v>
      </c>
    </row>
    <row r="39" spans="1:8">
      <c r="A39" s="14">
        <v>43054.60565972222</v>
      </c>
      <c r="B39" t="s">
        <v>192</v>
      </c>
      <c r="C39">
        <v>2016</v>
      </c>
      <c r="D39" t="s">
        <v>582</v>
      </c>
      <c r="E39" t="s">
        <v>583</v>
      </c>
      <c r="F39" t="s">
        <v>584</v>
      </c>
      <c r="H39" t="s">
        <v>585</v>
      </c>
    </row>
    <row r="40" spans="1:8">
      <c r="A40" s="14">
        <v>43054.60565972222</v>
      </c>
      <c r="B40" t="s">
        <v>199</v>
      </c>
      <c r="C40">
        <v>2013</v>
      </c>
      <c r="D40" t="s">
        <v>586</v>
      </c>
      <c r="E40" t="s">
        <v>587</v>
      </c>
      <c r="F40">
        <v>358295054000</v>
      </c>
      <c r="G40" t="s">
        <v>588</v>
      </c>
      <c r="H40" t="s">
        <v>589</v>
      </c>
    </row>
    <row r="41" spans="1:8">
      <c r="A41" s="14">
        <v>43054.60565972222</v>
      </c>
      <c r="B41" t="s">
        <v>199</v>
      </c>
      <c r="C41">
        <v>2014</v>
      </c>
      <c r="D41" t="s">
        <v>586</v>
      </c>
      <c r="E41" t="s">
        <v>587</v>
      </c>
      <c r="F41">
        <v>358295054000</v>
      </c>
      <c r="G41" t="s">
        <v>588</v>
      </c>
      <c r="H41" t="s">
        <v>589</v>
      </c>
    </row>
    <row r="42" spans="1:8">
      <c r="A42" s="14">
        <v>43054.60565972222</v>
      </c>
      <c r="B42" t="s">
        <v>199</v>
      </c>
      <c r="C42">
        <v>2015</v>
      </c>
      <c r="D42" t="s">
        <v>586</v>
      </c>
      <c r="E42" t="s">
        <v>587</v>
      </c>
      <c r="F42">
        <v>358295054000</v>
      </c>
      <c r="G42" t="s">
        <v>588</v>
      </c>
      <c r="H42" t="s">
        <v>589</v>
      </c>
    </row>
    <row r="43" spans="1:8">
      <c r="A43" s="14">
        <v>43054.60565972222</v>
      </c>
      <c r="B43" t="s">
        <v>199</v>
      </c>
      <c r="C43">
        <v>2016</v>
      </c>
      <c r="D43" t="s">
        <v>586</v>
      </c>
      <c r="E43" t="s">
        <v>587</v>
      </c>
      <c r="F43">
        <v>358295054000</v>
      </c>
      <c r="G43" t="s">
        <v>588</v>
      </c>
      <c r="H43" t="s">
        <v>589</v>
      </c>
    </row>
    <row r="44" spans="1:8">
      <c r="A44" s="14">
        <v>43054.60565972222</v>
      </c>
      <c r="B44" t="s">
        <v>205</v>
      </c>
      <c r="C44">
        <v>2013</v>
      </c>
      <c r="D44" t="s">
        <v>5323</v>
      </c>
      <c r="E44" t="s">
        <v>590</v>
      </c>
      <c r="F44" t="s">
        <v>591</v>
      </c>
      <c r="G44" t="s">
        <v>592</v>
      </c>
      <c r="H44" t="s">
        <v>593</v>
      </c>
    </row>
    <row r="45" spans="1:8">
      <c r="A45" s="14">
        <v>43054.60565972222</v>
      </c>
      <c r="B45" t="s">
        <v>205</v>
      </c>
      <c r="C45">
        <v>2014</v>
      </c>
      <c r="D45" t="s">
        <v>594</v>
      </c>
      <c r="E45" t="s">
        <v>590</v>
      </c>
      <c r="F45" t="s">
        <v>595</v>
      </c>
      <c r="G45" t="s">
        <v>592</v>
      </c>
      <c r="H45" t="s">
        <v>596</v>
      </c>
    </row>
    <row r="46" spans="1:8">
      <c r="A46" s="14">
        <v>43054.60565972222</v>
      </c>
      <c r="B46" t="s">
        <v>205</v>
      </c>
      <c r="C46">
        <v>2015</v>
      </c>
      <c r="D46" t="s">
        <v>594</v>
      </c>
      <c r="E46" t="s">
        <v>590</v>
      </c>
      <c r="F46" t="s">
        <v>5324</v>
      </c>
      <c r="G46" t="s">
        <v>592</v>
      </c>
      <c r="H46" t="s">
        <v>596</v>
      </c>
    </row>
    <row r="47" spans="1:8">
      <c r="A47" s="14">
        <v>43054.60565972222</v>
      </c>
      <c r="B47" t="s">
        <v>205</v>
      </c>
      <c r="C47">
        <v>2016</v>
      </c>
      <c r="D47" t="s">
        <v>594</v>
      </c>
      <c r="E47" t="s">
        <v>590</v>
      </c>
      <c r="F47" t="s">
        <v>5324</v>
      </c>
      <c r="G47" t="s">
        <v>592</v>
      </c>
      <c r="H47" t="s">
        <v>596</v>
      </c>
    </row>
    <row r="48" spans="1:8">
      <c r="A48" s="14">
        <v>43054.60565972222</v>
      </c>
      <c r="B48" t="s">
        <v>380</v>
      </c>
      <c r="C48">
        <v>2013</v>
      </c>
      <c r="D48" t="s">
        <v>597</v>
      </c>
      <c r="E48" t="s">
        <v>598</v>
      </c>
      <c r="F48" t="s">
        <v>599</v>
      </c>
      <c r="G48" t="s">
        <v>600</v>
      </c>
      <c r="H48" t="s">
        <v>601</v>
      </c>
    </row>
    <row r="49" spans="1:8">
      <c r="A49" s="14">
        <v>43054.60565972222</v>
      </c>
      <c r="B49" t="s">
        <v>380</v>
      </c>
      <c r="C49">
        <v>2014</v>
      </c>
      <c r="D49" t="s">
        <v>597</v>
      </c>
      <c r="E49" t="s">
        <v>598</v>
      </c>
      <c r="F49" t="s">
        <v>599</v>
      </c>
      <c r="G49" t="s">
        <v>600</v>
      </c>
      <c r="H49" t="s">
        <v>601</v>
      </c>
    </row>
    <row r="50" spans="1:8">
      <c r="A50" s="14">
        <v>43054.60565972222</v>
      </c>
      <c r="B50" t="s">
        <v>380</v>
      </c>
      <c r="C50">
        <v>2015</v>
      </c>
      <c r="D50" t="s">
        <v>597</v>
      </c>
      <c r="E50" t="s">
        <v>598</v>
      </c>
      <c r="F50" t="s">
        <v>599</v>
      </c>
      <c r="G50" t="s">
        <v>600</v>
      </c>
      <c r="H50" t="s">
        <v>601</v>
      </c>
    </row>
    <row r="51" spans="1:8">
      <c r="A51" s="14">
        <v>43054.60565972222</v>
      </c>
      <c r="B51" t="s">
        <v>380</v>
      </c>
      <c r="C51">
        <v>2016</v>
      </c>
      <c r="D51" t="s">
        <v>597</v>
      </c>
      <c r="E51" t="s">
        <v>598</v>
      </c>
      <c r="F51" t="s">
        <v>599</v>
      </c>
      <c r="G51" t="s">
        <v>600</v>
      </c>
      <c r="H51" t="s">
        <v>601</v>
      </c>
    </row>
    <row r="52" spans="1:8">
      <c r="A52" s="14">
        <v>43054.60565972222</v>
      </c>
      <c r="B52" t="s">
        <v>215</v>
      </c>
      <c r="C52">
        <v>2013</v>
      </c>
      <c r="D52" t="s">
        <v>602</v>
      </c>
      <c r="E52" t="s">
        <v>603</v>
      </c>
      <c r="F52" t="s">
        <v>604</v>
      </c>
      <c r="G52" t="s">
        <v>605</v>
      </c>
      <c r="H52" t="s">
        <v>606</v>
      </c>
    </row>
    <row r="53" spans="1:8">
      <c r="A53" s="14">
        <v>43054.60565972222</v>
      </c>
      <c r="B53" t="s">
        <v>215</v>
      </c>
      <c r="C53">
        <v>2014</v>
      </c>
      <c r="D53" t="s">
        <v>602</v>
      </c>
      <c r="E53" t="s">
        <v>603</v>
      </c>
      <c r="F53" t="s">
        <v>604</v>
      </c>
      <c r="G53" t="s">
        <v>605</v>
      </c>
      <c r="H53" t="s">
        <v>606</v>
      </c>
    </row>
    <row r="54" spans="1:8">
      <c r="A54" s="14">
        <v>43054.60565972222</v>
      </c>
      <c r="B54" t="s">
        <v>215</v>
      </c>
      <c r="C54">
        <v>2015</v>
      </c>
      <c r="D54" t="s">
        <v>602</v>
      </c>
      <c r="E54" t="s">
        <v>603</v>
      </c>
      <c r="F54" t="s">
        <v>604</v>
      </c>
      <c r="G54" t="s">
        <v>605</v>
      </c>
      <c r="H54" t="s">
        <v>606</v>
      </c>
    </row>
    <row r="55" spans="1:8">
      <c r="A55" s="14">
        <v>43054.60565972222</v>
      </c>
      <c r="B55" t="s">
        <v>215</v>
      </c>
      <c r="C55">
        <v>2016</v>
      </c>
      <c r="D55" t="s">
        <v>602</v>
      </c>
      <c r="E55" t="s">
        <v>603</v>
      </c>
      <c r="F55" t="s">
        <v>604</v>
      </c>
      <c r="G55" t="s">
        <v>605</v>
      </c>
      <c r="H55" t="s">
        <v>606</v>
      </c>
    </row>
    <row r="56" spans="1:8">
      <c r="A56" s="14">
        <v>43054.60565972222</v>
      </c>
      <c r="B56" t="s">
        <v>223</v>
      </c>
      <c r="C56">
        <v>2013</v>
      </c>
      <c r="D56" t="s">
        <v>607</v>
      </c>
      <c r="E56" t="s">
        <v>608</v>
      </c>
      <c r="F56" t="s">
        <v>609</v>
      </c>
      <c r="G56" t="s">
        <v>610</v>
      </c>
      <c r="H56" t="s">
        <v>611</v>
      </c>
    </row>
    <row r="57" spans="1:8">
      <c r="A57" s="14">
        <v>43054.60565972222</v>
      </c>
      <c r="B57" t="s">
        <v>223</v>
      </c>
      <c r="C57">
        <v>2014</v>
      </c>
      <c r="D57" t="s">
        <v>607</v>
      </c>
      <c r="E57" t="s">
        <v>608</v>
      </c>
      <c r="F57" t="s">
        <v>609</v>
      </c>
      <c r="G57" t="s">
        <v>610</v>
      </c>
      <c r="H57" t="s">
        <v>611</v>
      </c>
    </row>
    <row r="58" spans="1:8">
      <c r="A58" s="14">
        <v>43054.60565972222</v>
      </c>
      <c r="B58" t="s">
        <v>223</v>
      </c>
      <c r="C58">
        <v>2015</v>
      </c>
      <c r="D58" t="s">
        <v>5325</v>
      </c>
      <c r="E58" t="s">
        <v>5326</v>
      </c>
      <c r="F58" t="s">
        <v>609</v>
      </c>
      <c r="G58" t="s">
        <v>610</v>
      </c>
      <c r="H58" t="s">
        <v>611</v>
      </c>
    </row>
    <row r="59" spans="1:8">
      <c r="A59" s="14">
        <v>43054.60565972222</v>
      </c>
      <c r="B59" t="s">
        <v>223</v>
      </c>
      <c r="C59">
        <v>2016</v>
      </c>
      <c r="D59" t="s">
        <v>5325</v>
      </c>
      <c r="E59" t="s">
        <v>5326</v>
      </c>
      <c r="F59" t="s">
        <v>5327</v>
      </c>
      <c r="G59" t="s">
        <v>5328</v>
      </c>
      <c r="H59" t="s">
        <v>5329</v>
      </c>
    </row>
    <row r="60" spans="1:8">
      <c r="A60" s="14">
        <v>43054.60565972222</v>
      </c>
      <c r="B60" t="s">
        <v>232</v>
      </c>
      <c r="C60">
        <v>2013</v>
      </c>
      <c r="D60" t="s">
        <v>612</v>
      </c>
      <c r="E60" t="s">
        <v>613</v>
      </c>
      <c r="F60">
        <v>35316073003</v>
      </c>
      <c r="H60" t="s">
        <v>614</v>
      </c>
    </row>
    <row r="61" spans="1:8">
      <c r="A61" s="14">
        <v>43054.60565972222</v>
      </c>
      <c r="B61" t="s">
        <v>232</v>
      </c>
      <c r="C61">
        <v>2014</v>
      </c>
      <c r="D61" t="s">
        <v>612</v>
      </c>
      <c r="E61" t="s">
        <v>613</v>
      </c>
      <c r="F61">
        <v>35316073003</v>
      </c>
      <c r="H61" t="s">
        <v>614</v>
      </c>
    </row>
    <row r="62" spans="1:8">
      <c r="A62" s="14">
        <v>43054.60565972222</v>
      </c>
      <c r="B62" t="s">
        <v>232</v>
      </c>
      <c r="C62">
        <v>2015</v>
      </c>
      <c r="D62" t="s">
        <v>612</v>
      </c>
      <c r="E62" t="s">
        <v>613</v>
      </c>
      <c r="F62">
        <v>35316073003</v>
      </c>
      <c r="H62" t="s">
        <v>614</v>
      </c>
    </row>
    <row r="63" spans="1:8">
      <c r="A63" s="14">
        <v>43054.60565972222</v>
      </c>
      <c r="B63" t="s">
        <v>232</v>
      </c>
      <c r="C63">
        <v>2016</v>
      </c>
      <c r="D63" t="s">
        <v>612</v>
      </c>
      <c r="E63" t="s">
        <v>613</v>
      </c>
      <c r="F63">
        <v>35316073003</v>
      </c>
      <c r="H63" t="s">
        <v>614</v>
      </c>
    </row>
    <row r="64" spans="1:8">
      <c r="A64" s="14">
        <v>43054.60565972222</v>
      </c>
      <c r="B64" t="s">
        <v>239</v>
      </c>
      <c r="C64">
        <v>2013</v>
      </c>
      <c r="D64" t="s">
        <v>615</v>
      </c>
      <c r="E64" t="s">
        <v>616</v>
      </c>
      <c r="F64">
        <v>3545809400</v>
      </c>
      <c r="G64" t="s">
        <v>617</v>
      </c>
      <c r="H64" t="s">
        <v>618</v>
      </c>
    </row>
    <row r="65" spans="1:8">
      <c r="A65" s="14">
        <v>43054.60565972222</v>
      </c>
      <c r="B65" t="s">
        <v>239</v>
      </c>
      <c r="C65">
        <v>2014</v>
      </c>
      <c r="D65" t="s">
        <v>615</v>
      </c>
      <c r="E65" t="s">
        <v>616</v>
      </c>
      <c r="F65">
        <v>3545809400</v>
      </c>
      <c r="G65" t="s">
        <v>617</v>
      </c>
      <c r="H65" t="s">
        <v>618</v>
      </c>
    </row>
    <row r="66" spans="1:8">
      <c r="A66" s="14">
        <v>43054.60565972222</v>
      </c>
      <c r="B66" t="s">
        <v>239</v>
      </c>
      <c r="C66">
        <v>2015</v>
      </c>
      <c r="D66" t="s">
        <v>615</v>
      </c>
      <c r="E66" t="s">
        <v>616</v>
      </c>
      <c r="F66">
        <v>3545809400</v>
      </c>
      <c r="G66" t="s">
        <v>617</v>
      </c>
      <c r="H66" t="s">
        <v>618</v>
      </c>
    </row>
    <row r="67" spans="1:8">
      <c r="A67" s="14">
        <v>43054.60565972222</v>
      </c>
      <c r="B67" t="s">
        <v>239</v>
      </c>
      <c r="C67">
        <v>2016</v>
      </c>
      <c r="D67" t="s">
        <v>615</v>
      </c>
      <c r="E67" t="s">
        <v>616</v>
      </c>
      <c r="F67">
        <v>3545809400</v>
      </c>
      <c r="G67" t="s">
        <v>617</v>
      </c>
      <c r="H67" t="s">
        <v>618</v>
      </c>
    </row>
    <row r="68" spans="1:8">
      <c r="A68" s="14">
        <v>43054.60565972222</v>
      </c>
      <c r="B68" t="s">
        <v>248</v>
      </c>
      <c r="C68">
        <v>2013</v>
      </c>
      <c r="D68" t="s">
        <v>619</v>
      </c>
      <c r="E68" t="s">
        <v>620</v>
      </c>
      <c r="F68" t="s">
        <v>621</v>
      </c>
      <c r="G68" t="s">
        <v>622</v>
      </c>
      <c r="H68" t="s">
        <v>623</v>
      </c>
    </row>
    <row r="69" spans="1:8">
      <c r="A69" s="14">
        <v>43054.60565972222</v>
      </c>
      <c r="B69" t="s">
        <v>248</v>
      </c>
      <c r="C69">
        <v>2014</v>
      </c>
      <c r="D69" t="s">
        <v>619</v>
      </c>
      <c r="E69" t="s">
        <v>620</v>
      </c>
      <c r="F69" t="s">
        <v>621</v>
      </c>
      <c r="G69" t="s">
        <v>622</v>
      </c>
      <c r="H69" t="s">
        <v>623</v>
      </c>
    </row>
    <row r="70" spans="1:8">
      <c r="A70" s="14">
        <v>43054.60565972222</v>
      </c>
      <c r="B70" t="s">
        <v>248</v>
      </c>
      <c r="C70">
        <v>2015</v>
      </c>
      <c r="D70" t="s">
        <v>5330</v>
      </c>
      <c r="E70" t="s">
        <v>620</v>
      </c>
      <c r="F70" t="s">
        <v>621</v>
      </c>
      <c r="G70" t="s">
        <v>622</v>
      </c>
      <c r="H70" t="s">
        <v>623</v>
      </c>
    </row>
    <row r="71" spans="1:8">
      <c r="A71" s="14">
        <v>43054.60565972222</v>
      </c>
      <c r="B71" t="s">
        <v>248</v>
      </c>
      <c r="C71">
        <v>2016</v>
      </c>
      <c r="D71" t="s">
        <v>5330</v>
      </c>
      <c r="E71" t="s">
        <v>620</v>
      </c>
      <c r="F71" t="s">
        <v>621</v>
      </c>
      <c r="G71" t="s">
        <v>622</v>
      </c>
      <c r="H71" t="s">
        <v>623</v>
      </c>
    </row>
    <row r="72" spans="1:8">
      <c r="A72" s="14">
        <v>43054.60565972222</v>
      </c>
      <c r="B72" t="s">
        <v>254</v>
      </c>
      <c r="C72">
        <v>2013</v>
      </c>
      <c r="D72" t="s">
        <v>261</v>
      </c>
      <c r="E72" t="s">
        <v>481</v>
      </c>
      <c r="F72" t="s">
        <v>259</v>
      </c>
      <c r="G72" t="s">
        <v>260</v>
      </c>
      <c r="H72" t="s">
        <v>482</v>
      </c>
    </row>
    <row r="73" spans="1:8">
      <c r="A73" s="14">
        <v>43054.60565972222</v>
      </c>
      <c r="B73" t="s">
        <v>254</v>
      </c>
      <c r="C73">
        <v>2014</v>
      </c>
      <c r="D73" t="s">
        <v>261</v>
      </c>
      <c r="E73" t="s">
        <v>481</v>
      </c>
      <c r="F73" t="s">
        <v>259</v>
      </c>
      <c r="G73" t="s">
        <v>260</v>
      </c>
      <c r="H73" t="s">
        <v>482</v>
      </c>
    </row>
    <row r="74" spans="1:8">
      <c r="A74" s="14">
        <v>43054.60565972222</v>
      </c>
      <c r="B74" t="s">
        <v>254</v>
      </c>
      <c r="C74">
        <v>2015</v>
      </c>
      <c r="D74" t="s">
        <v>261</v>
      </c>
      <c r="E74" t="s">
        <v>481</v>
      </c>
      <c r="F74" t="s">
        <v>259</v>
      </c>
      <c r="G74" t="s">
        <v>260</v>
      </c>
      <c r="H74" t="s">
        <v>482</v>
      </c>
    </row>
    <row r="75" spans="1:8">
      <c r="A75" s="14">
        <v>43054.60565972222</v>
      </c>
      <c r="B75" t="s">
        <v>254</v>
      </c>
      <c r="C75">
        <v>2016</v>
      </c>
      <c r="D75" t="s">
        <v>261</v>
      </c>
      <c r="E75" t="s">
        <v>481</v>
      </c>
      <c r="F75" t="s">
        <v>259</v>
      </c>
      <c r="G75" t="s">
        <v>260</v>
      </c>
      <c r="H75" t="s">
        <v>482</v>
      </c>
    </row>
    <row r="76" spans="1:8">
      <c r="A76" s="14">
        <v>43054.60565972222</v>
      </c>
      <c r="B76" t="s">
        <v>263</v>
      </c>
      <c r="C76">
        <v>2013</v>
      </c>
      <c r="D76" t="s">
        <v>624</v>
      </c>
      <c r="E76" t="s">
        <v>608</v>
      </c>
      <c r="F76">
        <v>37052136153</v>
      </c>
      <c r="G76" t="s">
        <v>625</v>
      </c>
      <c r="H76" t="s">
        <v>626</v>
      </c>
    </row>
    <row r="77" spans="1:8">
      <c r="A77" s="14">
        <v>43054.60565972222</v>
      </c>
      <c r="B77" t="s">
        <v>263</v>
      </c>
      <c r="C77">
        <v>2014</v>
      </c>
      <c r="D77" t="s">
        <v>624</v>
      </c>
      <c r="E77" t="s">
        <v>608</v>
      </c>
      <c r="F77">
        <v>37052136153</v>
      </c>
      <c r="G77" t="s">
        <v>625</v>
      </c>
      <c r="H77" t="s">
        <v>626</v>
      </c>
    </row>
    <row r="78" spans="1:8">
      <c r="A78" s="14">
        <v>43054.60565972222</v>
      </c>
      <c r="B78" t="s">
        <v>263</v>
      </c>
      <c r="C78">
        <v>2015</v>
      </c>
      <c r="D78" t="s">
        <v>624</v>
      </c>
      <c r="E78" t="s">
        <v>608</v>
      </c>
      <c r="F78">
        <v>37052136153</v>
      </c>
      <c r="G78" t="s">
        <v>625</v>
      </c>
      <c r="H78" t="s">
        <v>626</v>
      </c>
    </row>
    <row r="79" spans="1:8">
      <c r="A79" s="14">
        <v>43054.60565972222</v>
      </c>
      <c r="B79" t="s">
        <v>263</v>
      </c>
      <c r="C79">
        <v>2016</v>
      </c>
      <c r="D79" t="s">
        <v>624</v>
      </c>
      <c r="E79" t="s">
        <v>608</v>
      </c>
      <c r="F79">
        <v>37070665173</v>
      </c>
      <c r="G79" t="s">
        <v>625</v>
      </c>
      <c r="H79" t="s">
        <v>626</v>
      </c>
    </row>
    <row r="80" spans="1:8">
      <c r="A80" s="14">
        <v>43054.60565972222</v>
      </c>
      <c r="B80" t="s">
        <v>280</v>
      </c>
      <c r="C80">
        <v>2013</v>
      </c>
      <c r="D80" t="s">
        <v>5331</v>
      </c>
      <c r="E80" t="s">
        <v>627</v>
      </c>
      <c r="F80" t="s">
        <v>628</v>
      </c>
      <c r="G80" t="s">
        <v>629</v>
      </c>
      <c r="H80" t="s">
        <v>630</v>
      </c>
    </row>
    <row r="81" spans="1:8">
      <c r="A81" s="14">
        <v>43054.60565972222</v>
      </c>
      <c r="B81" t="s">
        <v>280</v>
      </c>
      <c r="C81">
        <v>2014</v>
      </c>
      <c r="D81" t="s">
        <v>5331</v>
      </c>
      <c r="E81" t="s">
        <v>627</v>
      </c>
      <c r="F81" t="s">
        <v>628</v>
      </c>
      <c r="G81" t="s">
        <v>629</v>
      </c>
      <c r="H81" t="s">
        <v>630</v>
      </c>
    </row>
    <row r="82" spans="1:8">
      <c r="A82" s="14">
        <v>43054.60565972222</v>
      </c>
      <c r="B82" t="s">
        <v>280</v>
      </c>
      <c r="C82">
        <v>2015</v>
      </c>
      <c r="D82" t="s">
        <v>5331</v>
      </c>
      <c r="E82" t="s">
        <v>627</v>
      </c>
      <c r="F82" t="s">
        <v>628</v>
      </c>
      <c r="G82" t="s">
        <v>629</v>
      </c>
      <c r="H82" t="s">
        <v>630</v>
      </c>
    </row>
    <row r="83" spans="1:8">
      <c r="A83" s="14">
        <v>43054.60565972222</v>
      </c>
      <c r="B83" t="s">
        <v>280</v>
      </c>
      <c r="C83">
        <v>2016</v>
      </c>
      <c r="D83" t="s">
        <v>5331</v>
      </c>
      <c r="E83" t="s">
        <v>627</v>
      </c>
      <c r="F83" t="s">
        <v>628</v>
      </c>
      <c r="G83" t="s">
        <v>629</v>
      </c>
      <c r="H83" t="s">
        <v>630</v>
      </c>
    </row>
    <row r="84" spans="1:8">
      <c r="A84" s="14">
        <v>43054.60565972222</v>
      </c>
      <c r="B84" t="s">
        <v>272</v>
      </c>
      <c r="C84">
        <v>2013</v>
      </c>
      <c r="D84" t="s">
        <v>631</v>
      </c>
      <c r="E84" t="s">
        <v>632</v>
      </c>
      <c r="F84" t="s">
        <v>633</v>
      </c>
      <c r="G84" t="s">
        <v>634</v>
      </c>
      <c r="H84" t="s">
        <v>635</v>
      </c>
    </row>
    <row r="85" spans="1:8">
      <c r="A85" s="14">
        <v>43054.60565972222</v>
      </c>
      <c r="B85" t="s">
        <v>272</v>
      </c>
      <c r="C85">
        <v>2014</v>
      </c>
      <c r="D85" t="s">
        <v>631</v>
      </c>
      <c r="E85" t="s">
        <v>632</v>
      </c>
      <c r="F85" t="s">
        <v>633</v>
      </c>
      <c r="G85" t="s">
        <v>634</v>
      </c>
      <c r="H85" t="s">
        <v>635</v>
      </c>
    </row>
    <row r="86" spans="1:8">
      <c r="A86" s="14">
        <v>43054.60565972222</v>
      </c>
      <c r="B86" t="s">
        <v>272</v>
      </c>
      <c r="C86">
        <v>2015</v>
      </c>
      <c r="D86" t="s">
        <v>631</v>
      </c>
      <c r="E86" t="s">
        <v>632</v>
      </c>
      <c r="F86" t="s">
        <v>633</v>
      </c>
      <c r="G86" t="s">
        <v>634</v>
      </c>
      <c r="H86" t="s">
        <v>635</v>
      </c>
    </row>
    <row r="87" spans="1:8">
      <c r="A87" s="14">
        <v>43054.60565972222</v>
      </c>
      <c r="B87" t="s">
        <v>272</v>
      </c>
      <c r="C87">
        <v>2016</v>
      </c>
      <c r="D87" t="s">
        <v>631</v>
      </c>
      <c r="E87" t="s">
        <v>632</v>
      </c>
      <c r="F87" t="s">
        <v>633</v>
      </c>
      <c r="G87" t="s">
        <v>634</v>
      </c>
      <c r="H87" t="s">
        <v>635</v>
      </c>
    </row>
    <row r="88" spans="1:8">
      <c r="A88" s="14">
        <v>43054.60565972222</v>
      </c>
      <c r="B88" t="s">
        <v>285</v>
      </c>
      <c r="C88">
        <v>2013</v>
      </c>
      <c r="D88" t="s">
        <v>636</v>
      </c>
      <c r="E88" t="s">
        <v>637</v>
      </c>
      <c r="F88" t="s">
        <v>638</v>
      </c>
      <c r="G88" t="s">
        <v>639</v>
      </c>
      <c r="H88" t="s">
        <v>640</v>
      </c>
    </row>
    <row r="89" spans="1:8">
      <c r="A89" s="14">
        <v>43054.60565972222</v>
      </c>
      <c r="B89" t="s">
        <v>285</v>
      </c>
      <c r="C89">
        <v>2014</v>
      </c>
      <c r="D89" t="s">
        <v>636</v>
      </c>
      <c r="E89" t="s">
        <v>637</v>
      </c>
      <c r="F89">
        <v>35623952510</v>
      </c>
      <c r="G89" t="s">
        <v>639</v>
      </c>
      <c r="H89" t="s">
        <v>640</v>
      </c>
    </row>
    <row r="90" spans="1:8">
      <c r="A90" s="14">
        <v>43054.60565972222</v>
      </c>
      <c r="B90" t="s">
        <v>285</v>
      </c>
      <c r="C90">
        <v>2015</v>
      </c>
      <c r="D90" t="s">
        <v>636</v>
      </c>
      <c r="E90" t="s">
        <v>637</v>
      </c>
      <c r="F90">
        <v>35623952510</v>
      </c>
      <c r="G90" t="s">
        <v>639</v>
      </c>
      <c r="H90" t="s">
        <v>640</v>
      </c>
    </row>
    <row r="91" spans="1:8">
      <c r="A91" s="14">
        <v>43054.60565972222</v>
      </c>
      <c r="B91" t="s">
        <v>285</v>
      </c>
      <c r="C91">
        <v>2016</v>
      </c>
      <c r="D91" t="s">
        <v>636</v>
      </c>
      <c r="E91" t="s">
        <v>637</v>
      </c>
      <c r="F91">
        <v>35623952510</v>
      </c>
      <c r="G91" t="s">
        <v>639</v>
      </c>
      <c r="H91" t="s">
        <v>640</v>
      </c>
    </row>
    <row r="92" spans="1:8">
      <c r="A92" s="14">
        <v>43054.60565972222</v>
      </c>
      <c r="B92" t="s">
        <v>291</v>
      </c>
      <c r="C92">
        <v>2013</v>
      </c>
      <c r="D92" t="s">
        <v>641</v>
      </c>
      <c r="E92" t="s">
        <v>642</v>
      </c>
      <c r="F92" t="s">
        <v>643</v>
      </c>
      <c r="G92" t="s">
        <v>644</v>
      </c>
      <c r="H92" t="s">
        <v>645</v>
      </c>
    </row>
    <row r="93" spans="1:8">
      <c r="A93" s="14">
        <v>43054.60565972222</v>
      </c>
      <c r="B93" t="s">
        <v>291</v>
      </c>
      <c r="C93">
        <v>2014</v>
      </c>
      <c r="D93" t="s">
        <v>641</v>
      </c>
      <c r="E93" t="s">
        <v>642</v>
      </c>
      <c r="F93" t="s">
        <v>643</v>
      </c>
      <c r="G93" t="s">
        <v>644</v>
      </c>
      <c r="H93" t="s">
        <v>645</v>
      </c>
    </row>
    <row r="94" spans="1:8">
      <c r="A94" s="14">
        <v>43054.60565972222</v>
      </c>
      <c r="B94" t="s">
        <v>291</v>
      </c>
      <c r="C94">
        <v>2015</v>
      </c>
      <c r="D94" t="s">
        <v>641</v>
      </c>
      <c r="E94" t="s">
        <v>642</v>
      </c>
      <c r="F94" t="s">
        <v>643</v>
      </c>
      <c r="G94" t="s">
        <v>644</v>
      </c>
      <c r="H94" t="s">
        <v>645</v>
      </c>
    </row>
    <row r="95" spans="1:8">
      <c r="A95" s="14">
        <v>43054.60565972222</v>
      </c>
      <c r="B95" t="s">
        <v>291</v>
      </c>
      <c r="C95">
        <v>2016</v>
      </c>
      <c r="D95" t="s">
        <v>641</v>
      </c>
      <c r="E95" t="s">
        <v>642</v>
      </c>
      <c r="F95" t="s">
        <v>643</v>
      </c>
      <c r="G95" t="s">
        <v>644</v>
      </c>
      <c r="H95" t="s">
        <v>645</v>
      </c>
    </row>
    <row r="96" spans="1:8">
      <c r="A96" s="14">
        <v>43054.60565972222</v>
      </c>
      <c r="B96" t="s">
        <v>300</v>
      </c>
      <c r="C96">
        <v>2013</v>
      </c>
      <c r="D96" t="s">
        <v>646</v>
      </c>
      <c r="E96" t="s">
        <v>647</v>
      </c>
      <c r="F96" t="s">
        <v>648</v>
      </c>
      <c r="G96" t="s">
        <v>649</v>
      </c>
      <c r="H96" t="s">
        <v>650</v>
      </c>
    </row>
    <row r="97" spans="1:8">
      <c r="A97" s="14">
        <v>43054.60565972222</v>
      </c>
      <c r="B97" t="s">
        <v>300</v>
      </c>
      <c r="C97">
        <v>2014</v>
      </c>
      <c r="D97" t="s">
        <v>646</v>
      </c>
      <c r="E97" t="s">
        <v>647</v>
      </c>
      <c r="F97" t="s">
        <v>648</v>
      </c>
      <c r="G97" t="s">
        <v>649</v>
      </c>
      <c r="H97" t="s">
        <v>650</v>
      </c>
    </row>
    <row r="98" spans="1:8">
      <c r="A98" s="14">
        <v>43054.60565972222</v>
      </c>
      <c r="B98" t="s">
        <v>300</v>
      </c>
      <c r="C98">
        <v>2015</v>
      </c>
      <c r="D98" t="s">
        <v>646</v>
      </c>
      <c r="E98" t="s">
        <v>647</v>
      </c>
      <c r="F98" t="s">
        <v>648</v>
      </c>
      <c r="G98" t="s">
        <v>649</v>
      </c>
      <c r="H98" t="s">
        <v>650</v>
      </c>
    </row>
    <row r="99" spans="1:8">
      <c r="A99" s="14">
        <v>43054.60565972222</v>
      </c>
      <c r="B99" t="s">
        <v>300</v>
      </c>
      <c r="C99">
        <v>2016</v>
      </c>
      <c r="D99" t="s">
        <v>646</v>
      </c>
      <c r="E99" t="s">
        <v>647</v>
      </c>
      <c r="F99" t="s">
        <v>648</v>
      </c>
      <c r="G99" t="s">
        <v>649</v>
      </c>
      <c r="H99" t="s">
        <v>650</v>
      </c>
    </row>
    <row r="100" spans="1:8">
      <c r="A100" s="14">
        <v>43054.60565972222</v>
      </c>
      <c r="B100" t="s">
        <v>311</v>
      </c>
      <c r="C100">
        <v>2013</v>
      </c>
      <c r="D100" t="s">
        <v>651</v>
      </c>
      <c r="E100" t="s">
        <v>652</v>
      </c>
      <c r="F100" t="s">
        <v>653</v>
      </c>
      <c r="G100" t="s">
        <v>654</v>
      </c>
      <c r="H100" t="s">
        <v>655</v>
      </c>
    </row>
    <row r="101" spans="1:8">
      <c r="A101" s="14">
        <v>43054.60565972222</v>
      </c>
      <c r="B101" t="s">
        <v>311</v>
      </c>
      <c r="C101">
        <v>2014</v>
      </c>
      <c r="D101" t="s">
        <v>651</v>
      </c>
      <c r="E101" t="s">
        <v>652</v>
      </c>
      <c r="F101" t="s">
        <v>653</v>
      </c>
      <c r="G101" t="s">
        <v>654</v>
      </c>
      <c r="H101" t="s">
        <v>655</v>
      </c>
    </row>
    <row r="102" spans="1:8">
      <c r="A102" s="14">
        <v>43054.60565972222</v>
      </c>
      <c r="B102" t="s">
        <v>311</v>
      </c>
      <c r="C102">
        <v>2015</v>
      </c>
      <c r="D102" t="s">
        <v>651</v>
      </c>
      <c r="E102" t="s">
        <v>652</v>
      </c>
      <c r="F102" t="s">
        <v>653</v>
      </c>
      <c r="G102" t="s">
        <v>5332</v>
      </c>
      <c r="H102" t="s">
        <v>655</v>
      </c>
    </row>
    <row r="103" spans="1:8">
      <c r="A103" s="14">
        <v>43054.60565972222</v>
      </c>
      <c r="B103" t="s">
        <v>311</v>
      </c>
      <c r="C103">
        <v>2016</v>
      </c>
      <c r="D103" t="s">
        <v>651</v>
      </c>
      <c r="E103" t="s">
        <v>652</v>
      </c>
      <c r="F103" t="s">
        <v>5333</v>
      </c>
      <c r="G103" t="s">
        <v>5332</v>
      </c>
      <c r="H103" t="s">
        <v>655</v>
      </c>
    </row>
    <row r="104" spans="1:8">
      <c r="A104" s="14">
        <v>43054.60565972222</v>
      </c>
      <c r="B104" t="s">
        <v>318</v>
      </c>
      <c r="C104">
        <v>2013</v>
      </c>
      <c r="D104" t="s">
        <v>656</v>
      </c>
      <c r="E104" t="s">
        <v>657</v>
      </c>
      <c r="F104" t="s">
        <v>658</v>
      </c>
      <c r="G104" t="s">
        <v>659</v>
      </c>
      <c r="H104" t="s">
        <v>660</v>
      </c>
    </row>
    <row r="105" spans="1:8">
      <c r="A105" s="14">
        <v>43054.60565972222</v>
      </c>
      <c r="B105" t="s">
        <v>318</v>
      </c>
      <c r="C105">
        <v>2014</v>
      </c>
      <c r="D105" t="s">
        <v>661</v>
      </c>
      <c r="E105" t="s">
        <v>657</v>
      </c>
      <c r="F105" t="s">
        <v>658</v>
      </c>
      <c r="G105" t="s">
        <v>659</v>
      </c>
      <c r="H105" t="s">
        <v>660</v>
      </c>
    </row>
    <row r="106" spans="1:8">
      <c r="A106" s="14">
        <v>43054.60565972222</v>
      </c>
      <c r="B106" t="s">
        <v>318</v>
      </c>
      <c r="C106">
        <v>2015</v>
      </c>
      <c r="D106" t="s">
        <v>661</v>
      </c>
      <c r="E106" t="s">
        <v>657</v>
      </c>
      <c r="F106" t="s">
        <v>658</v>
      </c>
      <c r="G106" t="s">
        <v>659</v>
      </c>
      <c r="H106" t="s">
        <v>660</v>
      </c>
    </row>
    <row r="107" spans="1:8">
      <c r="A107" s="14">
        <v>43054.60565972222</v>
      </c>
      <c r="B107" t="s">
        <v>318</v>
      </c>
      <c r="C107">
        <v>2016</v>
      </c>
      <c r="D107" t="s">
        <v>661</v>
      </c>
      <c r="E107" t="s">
        <v>657</v>
      </c>
      <c r="F107" t="s">
        <v>658</v>
      </c>
      <c r="G107" t="s">
        <v>659</v>
      </c>
      <c r="H107" t="s">
        <v>660</v>
      </c>
    </row>
    <row r="108" spans="1:8">
      <c r="A108" s="14">
        <v>43054.60565972222</v>
      </c>
      <c r="B108" t="s">
        <v>327</v>
      </c>
      <c r="C108">
        <v>2013</v>
      </c>
      <c r="D108" t="s">
        <v>662</v>
      </c>
      <c r="E108" t="s">
        <v>663</v>
      </c>
      <c r="F108" t="s">
        <v>664</v>
      </c>
      <c r="G108" t="s">
        <v>665</v>
      </c>
      <c r="H108" t="s">
        <v>666</v>
      </c>
    </row>
    <row r="109" spans="1:8">
      <c r="A109" s="14">
        <v>43054.60565972222</v>
      </c>
      <c r="B109" t="s">
        <v>327</v>
      </c>
      <c r="C109">
        <v>2014</v>
      </c>
      <c r="D109" t="s">
        <v>662</v>
      </c>
      <c r="E109" t="s">
        <v>663</v>
      </c>
      <c r="F109" t="s">
        <v>664</v>
      </c>
      <c r="G109" t="s">
        <v>665</v>
      </c>
      <c r="H109" t="s">
        <v>666</v>
      </c>
    </row>
    <row r="110" spans="1:8">
      <c r="A110" s="14">
        <v>43054.60565972222</v>
      </c>
      <c r="B110" t="s">
        <v>327</v>
      </c>
      <c r="C110">
        <v>2015</v>
      </c>
      <c r="D110" t="s">
        <v>662</v>
      </c>
      <c r="E110" t="s">
        <v>663</v>
      </c>
      <c r="F110" t="s">
        <v>664</v>
      </c>
      <c r="G110" t="s">
        <v>665</v>
      </c>
      <c r="H110" t="s">
        <v>666</v>
      </c>
    </row>
    <row r="111" spans="1:8">
      <c r="A111" s="14">
        <v>43054.60565972222</v>
      </c>
      <c r="B111" t="s">
        <v>327</v>
      </c>
      <c r="C111">
        <v>2016</v>
      </c>
      <c r="D111" t="s">
        <v>662</v>
      </c>
      <c r="E111" t="s">
        <v>663</v>
      </c>
      <c r="F111" t="s">
        <v>664</v>
      </c>
      <c r="G111" t="s">
        <v>665</v>
      </c>
      <c r="H111" t="s">
        <v>666</v>
      </c>
    </row>
    <row r="112" spans="1:8">
      <c r="A112" s="14">
        <v>43054.60565972222</v>
      </c>
      <c r="B112" t="s">
        <v>336</v>
      </c>
      <c r="C112">
        <v>2013</v>
      </c>
      <c r="D112" t="s">
        <v>667</v>
      </c>
      <c r="E112" t="s">
        <v>668</v>
      </c>
      <c r="F112" t="s">
        <v>669</v>
      </c>
      <c r="G112" t="s">
        <v>670</v>
      </c>
      <c r="H112" t="s">
        <v>671</v>
      </c>
    </row>
    <row r="113" spans="1:8">
      <c r="A113" s="14">
        <v>43054.60565972222</v>
      </c>
      <c r="B113" t="s">
        <v>336</v>
      </c>
      <c r="C113">
        <v>2014</v>
      </c>
      <c r="D113" t="s">
        <v>667</v>
      </c>
      <c r="E113" t="s">
        <v>668</v>
      </c>
      <c r="F113" t="s">
        <v>669</v>
      </c>
      <c r="G113" t="s">
        <v>670</v>
      </c>
      <c r="H113" t="s">
        <v>671</v>
      </c>
    </row>
    <row r="114" spans="1:8">
      <c r="A114" s="14">
        <v>43054.60565972222</v>
      </c>
      <c r="B114" t="s">
        <v>336</v>
      </c>
      <c r="C114">
        <v>2015</v>
      </c>
      <c r="D114" t="s">
        <v>667</v>
      </c>
      <c r="E114" t="s">
        <v>668</v>
      </c>
      <c r="F114" t="s">
        <v>669</v>
      </c>
      <c r="G114" t="s">
        <v>670</v>
      </c>
      <c r="H114" t="s">
        <v>671</v>
      </c>
    </row>
    <row r="115" spans="1:8">
      <c r="A115" s="14">
        <v>43054.60565972222</v>
      </c>
      <c r="B115" t="s">
        <v>336</v>
      </c>
      <c r="C115">
        <v>2016</v>
      </c>
      <c r="D115" t="s">
        <v>667</v>
      </c>
      <c r="E115" t="s">
        <v>668</v>
      </c>
      <c r="F115" t="s">
        <v>669</v>
      </c>
      <c r="G115" t="s">
        <v>670</v>
      </c>
      <c r="H115" t="s">
        <v>671</v>
      </c>
    </row>
    <row r="116" spans="1:8">
      <c r="A116" s="14">
        <v>43054.60565972222</v>
      </c>
      <c r="B116" t="s">
        <v>349</v>
      </c>
      <c r="C116">
        <v>2013</v>
      </c>
      <c r="D116" t="s">
        <v>672</v>
      </c>
      <c r="E116" t="s">
        <v>673</v>
      </c>
      <c r="F116" t="s">
        <v>674</v>
      </c>
      <c r="G116" t="s">
        <v>675</v>
      </c>
      <c r="H116" t="s">
        <v>676</v>
      </c>
    </row>
    <row r="117" spans="1:8">
      <c r="A117" s="14">
        <v>43054.60565972222</v>
      </c>
      <c r="B117" t="s">
        <v>349</v>
      </c>
      <c r="C117">
        <v>2014</v>
      </c>
      <c r="D117" t="s">
        <v>672</v>
      </c>
      <c r="E117" t="s">
        <v>673</v>
      </c>
      <c r="F117" t="s">
        <v>674</v>
      </c>
      <c r="G117" t="s">
        <v>675</v>
      </c>
      <c r="H117" t="s">
        <v>676</v>
      </c>
    </row>
    <row r="118" spans="1:8">
      <c r="A118" s="14">
        <v>43054.60565972222</v>
      </c>
      <c r="B118" t="s">
        <v>349</v>
      </c>
      <c r="C118">
        <v>2015</v>
      </c>
      <c r="D118" t="s">
        <v>672</v>
      </c>
      <c r="E118" t="s">
        <v>673</v>
      </c>
      <c r="F118" t="s">
        <v>674</v>
      </c>
      <c r="G118" t="s">
        <v>675</v>
      </c>
      <c r="H118" t="s">
        <v>676</v>
      </c>
    </row>
    <row r="119" spans="1:8">
      <c r="A119" s="14">
        <v>43054.60565972222</v>
      </c>
      <c r="B119" t="s">
        <v>349</v>
      </c>
      <c r="C119">
        <v>2016</v>
      </c>
      <c r="D119" t="s">
        <v>672</v>
      </c>
      <c r="E119" t="s">
        <v>673</v>
      </c>
      <c r="F119" t="s">
        <v>674</v>
      </c>
      <c r="G119" t="s">
        <v>675</v>
      </c>
      <c r="H119" t="s">
        <v>676</v>
      </c>
    </row>
    <row r="120" spans="1:8">
      <c r="A120" s="14">
        <v>43054.60565972222</v>
      </c>
      <c r="B120" t="s">
        <v>359</v>
      </c>
      <c r="C120">
        <v>2013</v>
      </c>
      <c r="D120" t="s">
        <v>677</v>
      </c>
      <c r="E120" t="s">
        <v>678</v>
      </c>
      <c r="F120" t="s">
        <v>679</v>
      </c>
      <c r="G120" t="s">
        <v>680</v>
      </c>
      <c r="H120" t="s">
        <v>681</v>
      </c>
    </row>
    <row r="121" spans="1:8">
      <c r="A121" s="14">
        <v>43054.60565972222</v>
      </c>
      <c r="B121" t="s">
        <v>359</v>
      </c>
      <c r="C121">
        <v>2014</v>
      </c>
      <c r="D121" t="s">
        <v>677</v>
      </c>
      <c r="E121" t="s">
        <v>678</v>
      </c>
      <c r="F121" t="s">
        <v>679</v>
      </c>
      <c r="G121" t="s">
        <v>680</v>
      </c>
      <c r="H121" t="s">
        <v>681</v>
      </c>
    </row>
    <row r="122" spans="1:8">
      <c r="A122" s="14">
        <v>43054.60565972222</v>
      </c>
      <c r="B122" t="s">
        <v>359</v>
      </c>
      <c r="C122">
        <v>2015</v>
      </c>
      <c r="D122" t="s">
        <v>677</v>
      </c>
      <c r="E122" t="s">
        <v>678</v>
      </c>
      <c r="F122" t="s">
        <v>679</v>
      </c>
      <c r="G122" t="s">
        <v>680</v>
      </c>
      <c r="H122" t="s">
        <v>681</v>
      </c>
    </row>
    <row r="123" spans="1:8">
      <c r="A123" s="14">
        <v>43054.60565972222</v>
      </c>
      <c r="B123" t="s">
        <v>359</v>
      </c>
      <c r="C123">
        <v>2016</v>
      </c>
      <c r="D123" t="s">
        <v>5334</v>
      </c>
      <c r="E123" t="s">
        <v>678</v>
      </c>
      <c r="F123" t="s">
        <v>5335</v>
      </c>
      <c r="G123" t="s">
        <v>680</v>
      </c>
      <c r="H123" t="s">
        <v>681</v>
      </c>
    </row>
    <row r="124" spans="1:8">
      <c r="A124" s="14">
        <v>43054.60565972222</v>
      </c>
      <c r="B124" t="s">
        <v>368</v>
      </c>
      <c r="C124">
        <v>2013</v>
      </c>
      <c r="D124" t="s">
        <v>682</v>
      </c>
      <c r="E124" t="s">
        <v>683</v>
      </c>
      <c r="G124" t="s">
        <v>684</v>
      </c>
      <c r="H124" t="s">
        <v>685</v>
      </c>
    </row>
    <row r="125" spans="1:8">
      <c r="A125" s="14">
        <v>43054.60565972222</v>
      </c>
      <c r="B125" t="s">
        <v>368</v>
      </c>
      <c r="C125">
        <v>2014</v>
      </c>
      <c r="D125" t="s">
        <v>682</v>
      </c>
      <c r="E125" t="s">
        <v>683</v>
      </c>
      <c r="G125" t="s">
        <v>684</v>
      </c>
      <c r="H125" t="s">
        <v>686</v>
      </c>
    </row>
    <row r="126" spans="1:8">
      <c r="A126" s="14">
        <v>43054.60565972222</v>
      </c>
      <c r="B126" t="s">
        <v>368</v>
      </c>
      <c r="C126">
        <v>2015</v>
      </c>
      <c r="D126" t="s">
        <v>682</v>
      </c>
      <c r="E126" t="s">
        <v>683</v>
      </c>
      <c r="F126" t="s">
        <v>5336</v>
      </c>
      <c r="G126" t="s">
        <v>684</v>
      </c>
      <c r="H126" t="s">
        <v>5337</v>
      </c>
    </row>
    <row r="127" spans="1:8">
      <c r="A127" s="14">
        <v>43054.60565972222</v>
      </c>
      <c r="B127" t="s">
        <v>368</v>
      </c>
      <c r="C127">
        <v>2016</v>
      </c>
      <c r="D127" t="s">
        <v>682</v>
      </c>
      <c r="E127" t="s">
        <v>683</v>
      </c>
      <c r="F127" t="s">
        <v>5336</v>
      </c>
      <c r="G127" t="s">
        <v>684</v>
      </c>
      <c r="H127" t="s">
        <v>5337</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H442"/>
  <sheetViews>
    <sheetView workbookViewId="0"/>
  </sheetViews>
  <sheetFormatPr defaultRowHeight="15"/>
  <sheetData>
    <row r="1" spans="1:34">
      <c r="A1">
        <v>5.6</v>
      </c>
      <c r="B1" t="s">
        <v>4871</v>
      </c>
    </row>
    <row r="2" spans="1:34">
      <c r="A2" s="10" t="str">
        <f>HYPERLINK("#'Contents'!B65", "Back to Contents")</f>
        <v>Back to Contents</v>
      </c>
    </row>
    <row r="3" spans="1:34">
      <c r="A3" t="s">
        <v>108</v>
      </c>
      <c r="B3" t="s">
        <v>109</v>
      </c>
      <c r="C3" t="s">
        <v>1585</v>
      </c>
      <c r="D3" t="s">
        <v>1584</v>
      </c>
      <c r="E3" t="s">
        <v>117</v>
      </c>
      <c r="F3" t="s">
        <v>126</v>
      </c>
      <c r="G3" t="s">
        <v>134</v>
      </c>
      <c r="H3" t="s">
        <v>147</v>
      </c>
      <c r="I3" t="s">
        <v>155</v>
      </c>
      <c r="J3" t="s">
        <v>162</v>
      </c>
      <c r="K3" t="s">
        <v>172</v>
      </c>
      <c r="L3" t="s">
        <v>180</v>
      </c>
      <c r="M3" t="s">
        <v>192</v>
      </c>
      <c r="N3" t="s">
        <v>199</v>
      </c>
      <c r="O3" t="s">
        <v>205</v>
      </c>
      <c r="P3" t="s">
        <v>380</v>
      </c>
      <c r="Q3" t="s">
        <v>215</v>
      </c>
      <c r="R3" t="s">
        <v>223</v>
      </c>
      <c r="S3" t="s">
        <v>232</v>
      </c>
      <c r="T3" t="s">
        <v>239</v>
      </c>
      <c r="U3" t="s">
        <v>248</v>
      </c>
      <c r="V3" t="s">
        <v>254</v>
      </c>
      <c r="W3" t="s">
        <v>263</v>
      </c>
      <c r="X3" t="s">
        <v>280</v>
      </c>
      <c r="Y3" t="s">
        <v>272</v>
      </c>
      <c r="Z3" t="s">
        <v>285</v>
      </c>
      <c r="AA3" t="s">
        <v>291</v>
      </c>
      <c r="AB3" t="s">
        <v>300</v>
      </c>
      <c r="AC3" t="s">
        <v>318</v>
      </c>
      <c r="AD3" t="s">
        <v>327</v>
      </c>
      <c r="AE3" t="s">
        <v>336</v>
      </c>
      <c r="AF3" t="s">
        <v>349</v>
      </c>
      <c r="AG3" t="s">
        <v>359</v>
      </c>
      <c r="AH3" t="s">
        <v>368</v>
      </c>
    </row>
    <row r="4" spans="1:34">
      <c r="B4" s="14">
        <v>43054.606469907405</v>
      </c>
    </row>
    <row r="5" spans="1:34">
      <c r="A5">
        <v>2013</v>
      </c>
      <c r="B5" s="14">
        <v>43054.606469907405</v>
      </c>
      <c r="U5">
        <v>15229.152</v>
      </c>
    </row>
    <row r="6" spans="1:34">
      <c r="A6">
        <v>2013</v>
      </c>
      <c r="B6" s="14">
        <v>43054.606469907405</v>
      </c>
      <c r="D6" t="s">
        <v>1605</v>
      </c>
      <c r="G6">
        <v>0</v>
      </c>
      <c r="J6">
        <v>0</v>
      </c>
      <c r="P6">
        <v>180.01300000000001</v>
      </c>
      <c r="Q6">
        <v>0</v>
      </c>
      <c r="S6">
        <v>0</v>
      </c>
      <c r="U6">
        <v>1063.8810000000001</v>
      </c>
      <c r="W6">
        <v>0</v>
      </c>
      <c r="AF6">
        <v>79.322999999999993</v>
      </c>
      <c r="AH6">
        <v>241.06059999999999</v>
      </c>
    </row>
    <row r="7" spans="1:34">
      <c r="A7">
        <v>2013</v>
      </c>
      <c r="B7" s="14">
        <v>43054.606469907405</v>
      </c>
      <c r="D7" t="s">
        <v>1606</v>
      </c>
      <c r="J7">
        <v>0</v>
      </c>
      <c r="M7">
        <v>2531.5999200000001</v>
      </c>
      <c r="P7">
        <v>1101.92</v>
      </c>
      <c r="S7">
        <v>0</v>
      </c>
      <c r="U7">
        <v>1760.0119999999999</v>
      </c>
      <c r="W7">
        <v>652.31600000000003</v>
      </c>
      <c r="AH7">
        <v>8.734</v>
      </c>
    </row>
    <row r="8" spans="1:34">
      <c r="A8">
        <v>2013</v>
      </c>
      <c r="B8" s="14">
        <v>43054.606469907405</v>
      </c>
      <c r="D8" t="s">
        <v>1607</v>
      </c>
      <c r="J8">
        <v>0</v>
      </c>
      <c r="Q8">
        <v>0</v>
      </c>
      <c r="S8">
        <v>0</v>
      </c>
      <c r="U8">
        <v>104.226</v>
      </c>
      <c r="AH8">
        <v>0</v>
      </c>
    </row>
    <row r="9" spans="1:34">
      <c r="A9">
        <v>2013</v>
      </c>
      <c r="B9" s="14">
        <v>43054.606469907405</v>
      </c>
      <c r="D9" t="s">
        <v>1608</v>
      </c>
      <c r="J9">
        <v>0</v>
      </c>
      <c r="U9">
        <v>96.989000000000004</v>
      </c>
      <c r="AH9">
        <v>3086.6424320000001</v>
      </c>
    </row>
    <row r="10" spans="1:34">
      <c r="A10">
        <v>2013</v>
      </c>
      <c r="B10" s="14">
        <v>43054.606469907405</v>
      </c>
      <c r="D10" t="s">
        <v>1609</v>
      </c>
      <c r="J10">
        <v>0</v>
      </c>
      <c r="S10">
        <v>0</v>
      </c>
      <c r="U10">
        <v>0</v>
      </c>
      <c r="AH10">
        <v>7.5938080000000005E-2</v>
      </c>
    </row>
    <row r="11" spans="1:34">
      <c r="A11">
        <v>2013</v>
      </c>
      <c r="B11" s="14">
        <v>43054.606469907405</v>
      </c>
      <c r="D11" t="s">
        <v>1610</v>
      </c>
      <c r="J11">
        <v>0</v>
      </c>
      <c r="Q11">
        <v>240.27199999999999</v>
      </c>
      <c r="S11">
        <v>0</v>
      </c>
      <c r="U11">
        <v>104.12</v>
      </c>
      <c r="W11">
        <v>0</v>
      </c>
      <c r="AH11">
        <v>0</v>
      </c>
    </row>
    <row r="12" spans="1:34">
      <c r="A12">
        <v>2013</v>
      </c>
      <c r="B12" s="14">
        <v>43054.606469907405</v>
      </c>
      <c r="D12" t="s">
        <v>1611</v>
      </c>
      <c r="J12">
        <v>0</v>
      </c>
      <c r="M12">
        <v>0</v>
      </c>
      <c r="Q12">
        <v>0</v>
      </c>
      <c r="U12">
        <v>0</v>
      </c>
      <c r="W12">
        <v>0</v>
      </c>
      <c r="AH12">
        <v>0</v>
      </c>
    </row>
    <row r="13" spans="1:34">
      <c r="A13">
        <v>2013</v>
      </c>
      <c r="B13" s="14">
        <v>43054.606469907405</v>
      </c>
      <c r="D13" t="s">
        <v>1612</v>
      </c>
      <c r="J13">
        <v>0</v>
      </c>
      <c r="S13">
        <v>0</v>
      </c>
      <c r="W13">
        <v>0</v>
      </c>
      <c r="AH13">
        <v>0</v>
      </c>
    </row>
    <row r="14" spans="1:34">
      <c r="A14">
        <v>2013</v>
      </c>
      <c r="B14" s="14">
        <v>43054.606469907405</v>
      </c>
      <c r="D14" t="s">
        <v>1613</v>
      </c>
      <c r="G14">
        <v>0</v>
      </c>
      <c r="J14">
        <v>0</v>
      </c>
      <c r="M14">
        <v>8.5990000000000002</v>
      </c>
      <c r="P14">
        <v>1.034</v>
      </c>
      <c r="Q14">
        <v>0</v>
      </c>
      <c r="U14">
        <v>1.8220000000000001</v>
      </c>
      <c r="W14">
        <v>0</v>
      </c>
      <c r="AH14">
        <v>43.365610369999999</v>
      </c>
    </row>
    <row r="15" spans="1:34">
      <c r="A15">
        <v>2013</v>
      </c>
      <c r="B15" s="14">
        <v>43054.606469907405</v>
      </c>
      <c r="D15" t="s">
        <v>1614</v>
      </c>
      <c r="J15">
        <v>0</v>
      </c>
      <c r="AH15">
        <v>10.7264784</v>
      </c>
    </row>
    <row r="16" spans="1:34">
      <c r="A16">
        <v>2013</v>
      </c>
      <c r="B16" s="14">
        <v>43054.606469907405</v>
      </c>
      <c r="D16" t="s">
        <v>1615</v>
      </c>
      <c r="AH16">
        <v>0</v>
      </c>
    </row>
    <row r="17" spans="1:34">
      <c r="A17">
        <v>2013</v>
      </c>
      <c r="B17" s="14">
        <v>43054.606469907405</v>
      </c>
      <c r="D17" t="s">
        <v>1616</v>
      </c>
      <c r="G17">
        <v>0</v>
      </c>
      <c r="AH17">
        <v>0</v>
      </c>
    </row>
    <row r="18" spans="1:34">
      <c r="A18">
        <v>2013</v>
      </c>
      <c r="B18" s="14">
        <v>43054.606469907405</v>
      </c>
      <c r="D18" t="s">
        <v>1617</v>
      </c>
      <c r="G18">
        <v>0</v>
      </c>
      <c r="J18">
        <v>0</v>
      </c>
      <c r="U18">
        <v>12.292</v>
      </c>
      <c r="AH18">
        <v>0</v>
      </c>
    </row>
    <row r="19" spans="1:34">
      <c r="A19">
        <v>2013</v>
      </c>
      <c r="B19" s="14">
        <v>43054.606469907405</v>
      </c>
      <c r="D19" t="s">
        <v>1618</v>
      </c>
    </row>
    <row r="20" spans="1:34">
      <c r="A20">
        <v>2013</v>
      </c>
      <c r="B20" s="14">
        <v>43054.606469907405</v>
      </c>
      <c r="D20" t="s">
        <v>1619</v>
      </c>
    </row>
    <row r="21" spans="1:34">
      <c r="A21">
        <v>2013</v>
      </c>
      <c r="B21" s="14">
        <v>43054.606469907405</v>
      </c>
      <c r="D21" t="s">
        <v>1621</v>
      </c>
      <c r="AD21">
        <v>609.00400000000002</v>
      </c>
      <c r="AH21">
        <v>0</v>
      </c>
    </row>
    <row r="22" spans="1:34">
      <c r="A22">
        <v>2013</v>
      </c>
      <c r="B22" s="14">
        <v>43054.606469907405</v>
      </c>
      <c r="D22" t="s">
        <v>1622</v>
      </c>
      <c r="AH22">
        <v>0</v>
      </c>
    </row>
    <row r="23" spans="1:34">
      <c r="A23">
        <v>2013</v>
      </c>
      <c r="B23" s="14">
        <v>43054.606469907405</v>
      </c>
      <c r="D23" t="s">
        <v>1623</v>
      </c>
      <c r="J23">
        <v>0</v>
      </c>
    </row>
    <row r="24" spans="1:34">
      <c r="A24">
        <v>2013</v>
      </c>
      <c r="B24" s="14">
        <v>43054.606469907405</v>
      </c>
      <c r="D24" t="s">
        <v>1624</v>
      </c>
      <c r="AD24">
        <v>190.392</v>
      </c>
      <c r="AH24">
        <v>0</v>
      </c>
    </row>
    <row r="25" spans="1:34">
      <c r="A25">
        <v>2013</v>
      </c>
      <c r="B25" s="14">
        <v>43054.606469907405</v>
      </c>
      <c r="C25" t="s">
        <v>1586</v>
      </c>
      <c r="E25">
        <v>1624.979</v>
      </c>
      <c r="F25">
        <v>2541.3780000000002</v>
      </c>
      <c r="M25">
        <v>2470.9772899999998</v>
      </c>
      <c r="N25">
        <v>481.77199999999999</v>
      </c>
      <c r="O25">
        <v>7292.81</v>
      </c>
      <c r="U25">
        <v>520.38</v>
      </c>
      <c r="W25">
        <v>462.26499999999999</v>
      </c>
    </row>
    <row r="26" spans="1:34">
      <c r="A26">
        <v>2013</v>
      </c>
      <c r="B26" s="14">
        <v>43054.606469907405</v>
      </c>
      <c r="C26" t="s">
        <v>1586</v>
      </c>
      <c r="D26" t="s">
        <v>1613</v>
      </c>
      <c r="G26">
        <v>897.29200000000003</v>
      </c>
      <c r="J26">
        <v>12282.709000000001</v>
      </c>
      <c r="K26">
        <v>867.06299999999999</v>
      </c>
      <c r="M26">
        <v>3891.8788999999997</v>
      </c>
      <c r="P26">
        <v>3638.9569999999999</v>
      </c>
      <c r="Q26">
        <v>1141.027</v>
      </c>
      <c r="R26">
        <v>515.88099999999997</v>
      </c>
      <c r="S26">
        <v>1114.8689999999999</v>
      </c>
      <c r="U26">
        <v>575.69299999999998</v>
      </c>
      <c r="X26">
        <v>365.42599999999999</v>
      </c>
      <c r="Y26">
        <v>560.37562000000003</v>
      </c>
      <c r="AD26">
        <v>2663.5419999999999</v>
      </c>
      <c r="AF26">
        <v>391.08699999999999</v>
      </c>
      <c r="AG26">
        <v>1135.269</v>
      </c>
      <c r="AH26">
        <v>4029.1096189999998</v>
      </c>
    </row>
    <row r="27" spans="1:34">
      <c r="A27">
        <v>2013</v>
      </c>
      <c r="B27" s="14">
        <v>43054.606469907405</v>
      </c>
      <c r="C27" t="s">
        <v>1586</v>
      </c>
      <c r="D27" t="s">
        <v>1617</v>
      </c>
      <c r="U27">
        <v>82.221000000000004</v>
      </c>
    </row>
    <row r="28" spans="1:34">
      <c r="A28">
        <v>2013</v>
      </c>
      <c r="B28" s="14">
        <v>43054.606469907405</v>
      </c>
      <c r="C28" t="s">
        <v>1586</v>
      </c>
      <c r="D28" t="s">
        <v>1618</v>
      </c>
      <c r="U28">
        <v>2670.777</v>
      </c>
    </row>
    <row r="29" spans="1:34">
      <c r="A29">
        <v>2013</v>
      </c>
      <c r="B29" s="14">
        <v>43054.606469907405</v>
      </c>
      <c r="C29" t="s">
        <v>1587</v>
      </c>
      <c r="E29">
        <v>631.30399999999997</v>
      </c>
      <c r="F29">
        <v>1629.1420000000001</v>
      </c>
      <c r="L29">
        <v>47.290999999999997</v>
      </c>
      <c r="M29">
        <v>472.41129999999998</v>
      </c>
      <c r="N29">
        <v>403.90100000000001</v>
      </c>
      <c r="O29">
        <v>2112.9029999999998</v>
      </c>
      <c r="U29">
        <v>39.853999999999999</v>
      </c>
      <c r="W29">
        <v>20.088000000000001</v>
      </c>
      <c r="AD29">
        <v>204.583</v>
      </c>
    </row>
    <row r="30" spans="1:34">
      <c r="A30">
        <v>2013</v>
      </c>
      <c r="B30" s="14">
        <v>43054.606469907405</v>
      </c>
      <c r="C30" t="s">
        <v>1587</v>
      </c>
      <c r="D30" t="s">
        <v>1610</v>
      </c>
      <c r="S30">
        <v>93.48</v>
      </c>
      <c r="AD30">
        <v>57.338000000000001</v>
      </c>
      <c r="AH30">
        <v>214.4954237</v>
      </c>
    </row>
    <row r="31" spans="1:34">
      <c r="A31">
        <v>2013</v>
      </c>
      <c r="B31" s="14">
        <v>43054.606469907405</v>
      </c>
      <c r="C31" t="s">
        <v>1587</v>
      </c>
      <c r="D31" t="s">
        <v>1612</v>
      </c>
      <c r="AD31">
        <v>0</v>
      </c>
    </row>
    <row r="32" spans="1:34">
      <c r="A32">
        <v>2013</v>
      </c>
      <c r="B32" s="14">
        <v>43054.606469907405</v>
      </c>
      <c r="C32" t="s">
        <v>1587</v>
      </c>
      <c r="D32" t="s">
        <v>1613</v>
      </c>
      <c r="G32">
        <v>171.577</v>
      </c>
      <c r="J32">
        <v>4789.3</v>
      </c>
      <c r="K32">
        <v>23.859000000000002</v>
      </c>
      <c r="M32">
        <v>534.35759999999993</v>
      </c>
      <c r="P32">
        <v>293.96899999999999</v>
      </c>
      <c r="Q32">
        <v>74.256</v>
      </c>
      <c r="R32">
        <v>131.24600000000001</v>
      </c>
      <c r="S32">
        <v>96.221999999999994</v>
      </c>
      <c r="U32">
        <v>390.101</v>
      </c>
      <c r="Y32">
        <v>0.27500000000000002</v>
      </c>
      <c r="AD32">
        <v>318.524</v>
      </c>
      <c r="AF32">
        <v>46.567999999999998</v>
      </c>
      <c r="AG32">
        <v>519.20299999999997</v>
      </c>
      <c r="AH32">
        <v>675.05878229999996</v>
      </c>
    </row>
    <row r="33" spans="1:34">
      <c r="A33">
        <v>2013</v>
      </c>
      <c r="B33" s="14">
        <v>43054.606469907405</v>
      </c>
      <c r="C33" t="s">
        <v>1587</v>
      </c>
      <c r="D33" t="s">
        <v>1617</v>
      </c>
      <c r="U33">
        <v>30.032</v>
      </c>
    </row>
    <row r="34" spans="1:34">
      <c r="A34">
        <v>2013</v>
      </c>
      <c r="B34" s="14">
        <v>43054.606469907405</v>
      </c>
      <c r="C34" t="s">
        <v>1587</v>
      </c>
      <c r="D34" t="s">
        <v>1618</v>
      </c>
      <c r="U34">
        <v>14.058</v>
      </c>
    </row>
    <row r="35" spans="1:34">
      <c r="A35">
        <v>2013</v>
      </c>
      <c r="B35" s="14">
        <v>43054.606469907405</v>
      </c>
      <c r="C35" t="s">
        <v>1588</v>
      </c>
      <c r="E35">
        <v>2.62</v>
      </c>
      <c r="F35">
        <v>133.255</v>
      </c>
      <c r="M35">
        <v>596.14300000000003</v>
      </c>
      <c r="N35">
        <v>30.748000000000001</v>
      </c>
      <c r="O35">
        <v>509.767</v>
      </c>
    </row>
    <row r="36" spans="1:34">
      <c r="A36">
        <v>2013</v>
      </c>
      <c r="B36" s="14">
        <v>43054.606469907405</v>
      </c>
      <c r="C36" t="s">
        <v>1588</v>
      </c>
      <c r="D36" t="s">
        <v>1605</v>
      </c>
      <c r="G36">
        <v>610.83100000000002</v>
      </c>
      <c r="K36">
        <v>19.059999999999999</v>
      </c>
      <c r="M36">
        <v>109.991</v>
      </c>
      <c r="Q36">
        <v>6.4720000000000004</v>
      </c>
      <c r="R36">
        <v>203.89500000000001</v>
      </c>
      <c r="S36">
        <v>0.214</v>
      </c>
      <c r="U36">
        <v>10.709</v>
      </c>
      <c r="AD36">
        <v>125.497</v>
      </c>
      <c r="AG36">
        <v>24.140999999999998</v>
      </c>
      <c r="AH36">
        <v>254.58010000000002</v>
      </c>
    </row>
    <row r="37" spans="1:34">
      <c r="A37">
        <v>2013</v>
      </c>
      <c r="B37" s="14">
        <v>43054.606469907405</v>
      </c>
      <c r="C37" t="s">
        <v>1588</v>
      </c>
      <c r="D37" t="s">
        <v>1606</v>
      </c>
      <c r="AG37">
        <v>2.8769999999999998</v>
      </c>
    </row>
    <row r="38" spans="1:34">
      <c r="A38">
        <v>2013</v>
      </c>
      <c r="B38" s="14">
        <v>43054.606469907405</v>
      </c>
      <c r="C38" t="s">
        <v>1588</v>
      </c>
      <c r="D38" t="s">
        <v>1611</v>
      </c>
      <c r="U38">
        <v>2.1669999999999998</v>
      </c>
    </row>
    <row r="39" spans="1:34">
      <c r="A39">
        <v>2013</v>
      </c>
      <c r="B39" s="14">
        <v>43054.606469907405</v>
      </c>
      <c r="C39" t="s">
        <v>1588</v>
      </c>
      <c r="D39" t="s">
        <v>1612</v>
      </c>
      <c r="K39">
        <v>1.637</v>
      </c>
    </row>
    <row r="40" spans="1:34">
      <c r="A40">
        <v>2013</v>
      </c>
      <c r="B40" s="14">
        <v>43054.606469907405</v>
      </c>
      <c r="C40" t="s">
        <v>1588</v>
      </c>
      <c r="D40" t="s">
        <v>1613</v>
      </c>
      <c r="G40">
        <v>62.63</v>
      </c>
      <c r="K40">
        <v>15.582000000000001</v>
      </c>
      <c r="M40">
        <v>76.165999999999997</v>
      </c>
      <c r="P40">
        <v>30.899000000000001</v>
      </c>
      <c r="Q40">
        <v>43.402000000000001</v>
      </c>
      <c r="U40">
        <v>172.29300000000001</v>
      </c>
      <c r="Y40">
        <v>3.911</v>
      </c>
      <c r="AD40">
        <v>19.914000000000001</v>
      </c>
      <c r="AF40">
        <v>0.14499999999999999</v>
      </c>
      <c r="AG40">
        <v>305.99599999999998</v>
      </c>
      <c r="AH40">
        <v>20.06472677</v>
      </c>
    </row>
    <row r="41" spans="1:34">
      <c r="A41">
        <v>2013</v>
      </c>
      <c r="B41" s="14">
        <v>43054.606469907405</v>
      </c>
      <c r="C41" t="s">
        <v>1588</v>
      </c>
      <c r="D41" t="s">
        <v>1617</v>
      </c>
      <c r="U41">
        <v>5.492</v>
      </c>
    </row>
    <row r="42" spans="1:34">
      <c r="A42">
        <v>2013</v>
      </c>
      <c r="B42" s="14">
        <v>43054.606469907405</v>
      </c>
      <c r="C42" t="s">
        <v>1589</v>
      </c>
      <c r="F42">
        <v>30.15</v>
      </c>
      <c r="G42">
        <v>53.237000000000002</v>
      </c>
      <c r="J42">
        <v>399.387</v>
      </c>
      <c r="M42">
        <v>0.90079999999999993</v>
      </c>
      <c r="N42">
        <v>9.2330000000000005</v>
      </c>
      <c r="O42">
        <v>246.631</v>
      </c>
    </row>
    <row r="43" spans="1:34">
      <c r="A43">
        <v>2013</v>
      </c>
      <c r="B43" s="14">
        <v>43054.606469907405</v>
      </c>
      <c r="C43" t="s">
        <v>1589</v>
      </c>
      <c r="D43" t="s">
        <v>1605</v>
      </c>
      <c r="M43">
        <v>18.347000000000001</v>
      </c>
      <c r="U43">
        <v>0.214</v>
      </c>
    </row>
    <row r="44" spans="1:34">
      <c r="A44">
        <v>2013</v>
      </c>
      <c r="B44" s="14">
        <v>43054.606469907405</v>
      </c>
      <c r="C44" t="s">
        <v>1589</v>
      </c>
      <c r="D44" t="s">
        <v>1610</v>
      </c>
      <c r="G44">
        <v>94.885999999999996</v>
      </c>
      <c r="J44">
        <v>17.088000000000001</v>
      </c>
    </row>
    <row r="45" spans="1:34">
      <c r="A45">
        <v>2013</v>
      </c>
      <c r="B45" s="14">
        <v>43054.606469907405</v>
      </c>
      <c r="C45" t="s">
        <v>1589</v>
      </c>
      <c r="D45" t="s">
        <v>1613</v>
      </c>
      <c r="M45">
        <v>347.07756999999998</v>
      </c>
      <c r="AH45">
        <v>0.67683180000000009</v>
      </c>
    </row>
    <row r="46" spans="1:34">
      <c r="A46">
        <v>2013</v>
      </c>
      <c r="B46" s="14">
        <v>43054.606469907405</v>
      </c>
      <c r="C46" t="s">
        <v>1589</v>
      </c>
      <c r="D46" t="s">
        <v>1622</v>
      </c>
      <c r="AH46">
        <v>47.844711789999998</v>
      </c>
    </row>
    <row r="47" spans="1:34">
      <c r="A47">
        <v>2013</v>
      </c>
      <c r="B47" s="14">
        <v>43054.606469907405</v>
      </c>
      <c r="C47" t="s">
        <v>1590</v>
      </c>
      <c r="D47" t="s">
        <v>1613</v>
      </c>
      <c r="M47">
        <v>93.875009999999989</v>
      </c>
    </row>
    <row r="48" spans="1:34">
      <c r="A48">
        <v>2013</v>
      </c>
      <c r="B48" s="14">
        <v>43054.606469907405</v>
      </c>
      <c r="C48" t="s">
        <v>1591</v>
      </c>
      <c r="J48">
        <v>22.497</v>
      </c>
    </row>
    <row r="49" spans="1:34">
      <c r="A49">
        <v>2013</v>
      </c>
      <c r="B49" s="14">
        <v>43054.606469907405</v>
      </c>
      <c r="C49" t="s">
        <v>1591</v>
      </c>
      <c r="D49" t="s">
        <v>1613</v>
      </c>
      <c r="J49">
        <v>0</v>
      </c>
      <c r="AH49">
        <v>0</v>
      </c>
    </row>
    <row r="50" spans="1:34">
      <c r="A50">
        <v>2013</v>
      </c>
      <c r="B50" s="14">
        <v>43054.606469907405</v>
      </c>
      <c r="C50" t="s">
        <v>1591</v>
      </c>
      <c r="D50" t="s">
        <v>1617</v>
      </c>
      <c r="AH50">
        <v>0</v>
      </c>
    </row>
    <row r="51" spans="1:34">
      <c r="A51">
        <v>2013</v>
      </c>
      <c r="B51" s="14">
        <v>43054.606469907405</v>
      </c>
      <c r="C51" t="s">
        <v>1592</v>
      </c>
      <c r="E51">
        <v>453.97399999999999</v>
      </c>
      <c r="J51">
        <v>2078.5320000000002</v>
      </c>
      <c r="M51">
        <v>166.50787</v>
      </c>
      <c r="N51">
        <v>67.161000000000001</v>
      </c>
      <c r="U51">
        <v>2.0939999999999999</v>
      </c>
      <c r="W51">
        <v>25.056000000000001</v>
      </c>
    </row>
    <row r="52" spans="1:34">
      <c r="A52">
        <v>2013</v>
      </c>
      <c r="B52" s="14">
        <v>43054.606469907405</v>
      </c>
      <c r="C52" t="s">
        <v>1592</v>
      </c>
      <c r="D52" t="s">
        <v>1606</v>
      </c>
      <c r="AH52">
        <v>0</v>
      </c>
    </row>
    <row r="53" spans="1:34">
      <c r="A53">
        <v>2013</v>
      </c>
      <c r="B53" s="14">
        <v>43054.606469907405</v>
      </c>
      <c r="C53" t="s">
        <v>1592</v>
      </c>
      <c r="D53" t="s">
        <v>1610</v>
      </c>
      <c r="J53">
        <v>8.82</v>
      </c>
    </row>
    <row r="54" spans="1:34">
      <c r="A54">
        <v>2013</v>
      </c>
      <c r="B54" s="14">
        <v>43054.606469907405</v>
      </c>
      <c r="C54" t="s">
        <v>1592</v>
      </c>
      <c r="D54" t="s">
        <v>1613</v>
      </c>
      <c r="G54">
        <v>47.438000000000002</v>
      </c>
      <c r="J54">
        <v>490.33600000000001</v>
      </c>
      <c r="K54">
        <v>26.937000000000001</v>
      </c>
      <c r="P54">
        <v>16.649000000000001</v>
      </c>
      <c r="Q54">
        <v>5.1219999999999999</v>
      </c>
      <c r="R54">
        <v>112.592</v>
      </c>
      <c r="S54">
        <v>3.3000000000000002E-2</v>
      </c>
      <c r="U54">
        <v>337.12400000000002</v>
      </c>
      <c r="X54">
        <v>43.768000000000001</v>
      </c>
      <c r="Y54">
        <v>9.1683960000000013</v>
      </c>
      <c r="AD54">
        <v>100.17400000000001</v>
      </c>
      <c r="AF54">
        <v>21.597999999999999</v>
      </c>
      <c r="AG54">
        <v>3.2290000000000001</v>
      </c>
      <c r="AH54">
        <v>432.97547270000001</v>
      </c>
    </row>
    <row r="55" spans="1:34">
      <c r="A55">
        <v>2013</v>
      </c>
      <c r="B55" s="14">
        <v>43054.606469907405</v>
      </c>
      <c r="C55" t="s">
        <v>1592</v>
      </c>
      <c r="D55" t="s">
        <v>1617</v>
      </c>
      <c r="U55">
        <v>0.53800000000000003</v>
      </c>
    </row>
    <row r="56" spans="1:34">
      <c r="A56">
        <v>2013</v>
      </c>
      <c r="B56" s="14">
        <v>43054.606469907405</v>
      </c>
      <c r="C56" t="s">
        <v>1592</v>
      </c>
      <c r="D56" t="s">
        <v>1622</v>
      </c>
      <c r="AH56">
        <v>0.27916539999999995</v>
      </c>
    </row>
    <row r="57" spans="1:34">
      <c r="A57">
        <v>2013</v>
      </c>
      <c r="B57" s="14">
        <v>43054.606469907405</v>
      </c>
      <c r="C57" t="s">
        <v>1593</v>
      </c>
      <c r="F57">
        <v>440.65199999999999</v>
      </c>
      <c r="J57">
        <v>3804.9540000000002</v>
      </c>
      <c r="O57">
        <v>1330.6679999999999</v>
      </c>
      <c r="W57">
        <v>1806.1379999999999</v>
      </c>
    </row>
    <row r="58" spans="1:34">
      <c r="A58">
        <v>2013</v>
      </c>
      <c r="B58" s="14">
        <v>43054.606469907405</v>
      </c>
      <c r="C58" t="s">
        <v>1593</v>
      </c>
      <c r="D58" t="s">
        <v>1605</v>
      </c>
      <c r="U58">
        <v>6.9000000000000006E-2</v>
      </c>
    </row>
    <row r="59" spans="1:34">
      <c r="A59">
        <v>2013</v>
      </c>
      <c r="B59" s="14">
        <v>43054.606469907405</v>
      </c>
      <c r="C59" t="s">
        <v>1593</v>
      </c>
      <c r="D59" t="s">
        <v>1610</v>
      </c>
      <c r="E59">
        <v>0</v>
      </c>
      <c r="J59">
        <v>0</v>
      </c>
      <c r="M59">
        <v>428.93200000000002</v>
      </c>
      <c r="P59">
        <v>0</v>
      </c>
      <c r="U59">
        <v>0</v>
      </c>
      <c r="AD59">
        <v>1606.396</v>
      </c>
      <c r="AG59">
        <v>122.539</v>
      </c>
      <c r="AH59">
        <v>0</v>
      </c>
    </row>
    <row r="60" spans="1:34">
      <c r="A60">
        <v>2013</v>
      </c>
      <c r="B60" s="14">
        <v>43054.606469907405</v>
      </c>
      <c r="C60" t="s">
        <v>1594</v>
      </c>
      <c r="E60">
        <v>48.508000000000003</v>
      </c>
      <c r="F60">
        <v>138.10401999999999</v>
      </c>
      <c r="J60">
        <v>774.79600000000005</v>
      </c>
      <c r="M60">
        <v>81.009600000000006</v>
      </c>
      <c r="N60">
        <v>159.54599999999999</v>
      </c>
      <c r="O60">
        <v>443.97</v>
      </c>
      <c r="U60">
        <v>45.402999999999999</v>
      </c>
      <c r="W60">
        <v>335.92500000000001</v>
      </c>
      <c r="AD60">
        <v>554.48500000000001</v>
      </c>
    </row>
    <row r="61" spans="1:34">
      <c r="A61">
        <v>2013</v>
      </c>
      <c r="B61" s="14">
        <v>43054.606469907405</v>
      </c>
      <c r="C61" t="s">
        <v>1594</v>
      </c>
      <c r="D61" t="s">
        <v>1610</v>
      </c>
      <c r="J61">
        <v>0.27800000000000002</v>
      </c>
      <c r="M61">
        <v>57.058999999999997</v>
      </c>
      <c r="R61">
        <v>38.466999999999999</v>
      </c>
    </row>
    <row r="62" spans="1:34">
      <c r="A62">
        <v>2013</v>
      </c>
      <c r="B62" s="14">
        <v>43054.606469907405</v>
      </c>
      <c r="C62" t="s">
        <v>1594</v>
      </c>
      <c r="D62" t="s">
        <v>1613</v>
      </c>
      <c r="J62">
        <v>76.466999999999999</v>
      </c>
    </row>
    <row r="63" spans="1:34">
      <c r="A63">
        <v>2013</v>
      </c>
      <c r="B63" s="14">
        <v>43054.606469907405</v>
      </c>
      <c r="C63" t="s">
        <v>1595</v>
      </c>
      <c r="J63">
        <v>13.074</v>
      </c>
      <c r="O63">
        <v>173.42</v>
      </c>
      <c r="U63">
        <v>0</v>
      </c>
    </row>
    <row r="64" spans="1:34">
      <c r="A64">
        <v>2013</v>
      </c>
      <c r="B64" s="14">
        <v>43054.606469907405</v>
      </c>
      <c r="C64" t="s">
        <v>1596</v>
      </c>
      <c r="M64">
        <v>4.6369999999999996</v>
      </c>
      <c r="O64">
        <v>148.70599999999999</v>
      </c>
    </row>
    <row r="65" spans="1:34">
      <c r="A65">
        <v>2013</v>
      </c>
      <c r="B65" s="14">
        <v>43054.606469907405</v>
      </c>
      <c r="C65" t="s">
        <v>1597</v>
      </c>
      <c r="F65">
        <v>8.5500000000000007</v>
      </c>
      <c r="J65">
        <v>5270.2120000000004</v>
      </c>
      <c r="M65">
        <v>87.2089</v>
      </c>
      <c r="N65">
        <v>91.584000000000003</v>
      </c>
      <c r="O65">
        <v>848.15800000000002</v>
      </c>
      <c r="U65">
        <v>205.78700000000001</v>
      </c>
    </row>
    <row r="66" spans="1:34">
      <c r="A66">
        <v>2013</v>
      </c>
      <c r="B66" s="14">
        <v>43054.606469907405</v>
      </c>
      <c r="C66" t="s">
        <v>1597</v>
      </c>
      <c r="D66" t="s">
        <v>1605</v>
      </c>
      <c r="AH66">
        <v>0.68449559999999998</v>
      </c>
    </row>
    <row r="67" spans="1:34">
      <c r="A67">
        <v>2013</v>
      </c>
      <c r="B67" s="14">
        <v>43054.606469907405</v>
      </c>
      <c r="C67" t="s">
        <v>1597</v>
      </c>
      <c r="D67" t="s">
        <v>1606</v>
      </c>
      <c r="G67">
        <v>85.543000000000006</v>
      </c>
      <c r="M67">
        <v>192.34100000000001</v>
      </c>
      <c r="Q67">
        <v>140.92099999999999</v>
      </c>
      <c r="AH67">
        <v>108.14400000000001</v>
      </c>
    </row>
    <row r="68" spans="1:34">
      <c r="A68">
        <v>2013</v>
      </c>
      <c r="B68" s="14">
        <v>43054.606469907405</v>
      </c>
      <c r="C68" t="s">
        <v>1597</v>
      </c>
      <c r="D68" t="s">
        <v>1607</v>
      </c>
      <c r="AH68">
        <v>0</v>
      </c>
    </row>
    <row r="69" spans="1:34">
      <c r="A69">
        <v>2013</v>
      </c>
      <c r="B69" s="14">
        <v>43054.606469907405</v>
      </c>
      <c r="C69" t="s">
        <v>1597</v>
      </c>
      <c r="D69" t="s">
        <v>1609</v>
      </c>
      <c r="U69">
        <v>52.069000000000003</v>
      </c>
    </row>
    <row r="70" spans="1:34">
      <c r="A70">
        <v>2013</v>
      </c>
      <c r="B70" s="14">
        <v>43054.606469907405</v>
      </c>
      <c r="C70" t="s">
        <v>1597</v>
      </c>
      <c r="D70" t="s">
        <v>1610</v>
      </c>
      <c r="E70">
        <v>0</v>
      </c>
      <c r="J70">
        <v>48.334000000000003</v>
      </c>
      <c r="M70">
        <v>90.066000000000003</v>
      </c>
      <c r="U70">
        <v>25.526</v>
      </c>
      <c r="AD70">
        <v>56.34</v>
      </c>
      <c r="AG70">
        <v>1.8</v>
      </c>
      <c r="AH70">
        <v>0</v>
      </c>
    </row>
    <row r="71" spans="1:34">
      <c r="A71">
        <v>2013</v>
      </c>
      <c r="B71" s="14">
        <v>43054.606469907405</v>
      </c>
      <c r="C71" t="s">
        <v>1597</v>
      </c>
      <c r="D71" t="s">
        <v>1613</v>
      </c>
      <c r="M71">
        <v>0</v>
      </c>
      <c r="R71">
        <v>187.161</v>
      </c>
      <c r="U71">
        <v>0</v>
      </c>
      <c r="AD71">
        <v>5.39</v>
      </c>
      <c r="AH71">
        <v>0</v>
      </c>
    </row>
    <row r="72" spans="1:34">
      <c r="A72">
        <v>2013</v>
      </c>
      <c r="B72" s="14">
        <v>43054.606469907405</v>
      </c>
      <c r="C72" t="s">
        <v>1597</v>
      </c>
      <c r="D72" t="s">
        <v>1617</v>
      </c>
      <c r="AH72">
        <v>0</v>
      </c>
    </row>
    <row r="73" spans="1:34">
      <c r="A73">
        <v>2013</v>
      </c>
      <c r="B73" s="14">
        <v>43054.606469907405</v>
      </c>
      <c r="C73" t="s">
        <v>1598</v>
      </c>
      <c r="F73">
        <v>125.074</v>
      </c>
      <c r="J73">
        <v>15801.401</v>
      </c>
      <c r="M73">
        <v>4870.6507000000001</v>
      </c>
      <c r="U73">
        <v>36.642000000000003</v>
      </c>
    </row>
    <row r="74" spans="1:34">
      <c r="A74">
        <v>2013</v>
      </c>
      <c r="B74" s="14">
        <v>43054.606469907405</v>
      </c>
      <c r="C74" t="s">
        <v>1598</v>
      </c>
      <c r="D74" t="s">
        <v>1608</v>
      </c>
      <c r="E74">
        <v>0</v>
      </c>
      <c r="G74">
        <v>32.612000000000002</v>
      </c>
      <c r="J74">
        <v>3912.3180000000002</v>
      </c>
      <c r="M74">
        <v>243.04268999999999</v>
      </c>
      <c r="N74">
        <v>4169.7089999999998</v>
      </c>
      <c r="P74">
        <v>69.108000000000004</v>
      </c>
      <c r="Q74">
        <v>15.797000000000001</v>
      </c>
      <c r="R74">
        <v>444.59800000000001</v>
      </c>
      <c r="U74">
        <v>544.90300000000002</v>
      </c>
      <c r="X74">
        <v>101.59399999999999</v>
      </c>
      <c r="Y74">
        <v>14.071999999999999</v>
      </c>
      <c r="AD74">
        <v>3206.299</v>
      </c>
      <c r="AF74">
        <v>49.435000000000002</v>
      </c>
      <c r="AG74">
        <v>5378.6469999999999</v>
      </c>
      <c r="AH74">
        <v>2466.9110479999999</v>
      </c>
    </row>
    <row r="75" spans="1:34">
      <c r="A75">
        <v>2013</v>
      </c>
      <c r="B75" s="14">
        <v>43054.606469907405</v>
      </c>
      <c r="C75" t="s">
        <v>1598</v>
      </c>
      <c r="D75" t="s">
        <v>1622</v>
      </c>
      <c r="AH75">
        <v>0</v>
      </c>
    </row>
    <row r="76" spans="1:34">
      <c r="A76">
        <v>2013</v>
      </c>
      <c r="B76" s="14">
        <v>43054.606469907405</v>
      </c>
      <c r="C76" t="s">
        <v>1599</v>
      </c>
      <c r="M76">
        <v>36.972000000000001</v>
      </c>
      <c r="U76">
        <v>34.853000000000002</v>
      </c>
    </row>
    <row r="77" spans="1:34">
      <c r="A77">
        <v>2013</v>
      </c>
      <c r="B77" s="14">
        <v>43054.606469907405</v>
      </c>
      <c r="C77" t="s">
        <v>1599</v>
      </c>
      <c r="D77" t="s">
        <v>1609</v>
      </c>
      <c r="M77">
        <v>765.00199999999995</v>
      </c>
    </row>
    <row r="78" spans="1:34">
      <c r="A78">
        <v>2013</v>
      </c>
      <c r="B78" s="14">
        <v>43054.606469907405</v>
      </c>
      <c r="C78" t="s">
        <v>1599</v>
      </c>
      <c r="D78" t="s">
        <v>1613</v>
      </c>
      <c r="T78">
        <v>0</v>
      </c>
    </row>
    <row r="79" spans="1:34">
      <c r="A79">
        <v>2013</v>
      </c>
      <c r="B79" s="14">
        <v>43054.606469907405</v>
      </c>
      <c r="C79" t="s">
        <v>1600</v>
      </c>
      <c r="E79">
        <v>3.1480000000000001</v>
      </c>
      <c r="J79">
        <v>905.40099999999995</v>
      </c>
      <c r="M79">
        <v>108.788</v>
      </c>
      <c r="O79">
        <v>667.22500000000002</v>
      </c>
      <c r="AF79">
        <v>142.09800000000001</v>
      </c>
    </row>
    <row r="80" spans="1:34">
      <c r="A80">
        <v>2013</v>
      </c>
      <c r="B80" s="14">
        <v>43054.606469907405</v>
      </c>
      <c r="C80" t="s">
        <v>1600</v>
      </c>
      <c r="D80" t="s">
        <v>1609</v>
      </c>
      <c r="M80">
        <v>543.21600000000001</v>
      </c>
      <c r="P80">
        <v>276.63</v>
      </c>
      <c r="T80">
        <v>0</v>
      </c>
      <c r="U80">
        <v>0.20499999999999999</v>
      </c>
      <c r="AD80">
        <v>325.78199999999998</v>
      </c>
      <c r="AG80">
        <v>275.09800000000001</v>
      </c>
      <c r="AH80">
        <v>7.5938080000000005E-2</v>
      </c>
    </row>
    <row r="81" spans="1:34">
      <c r="A81">
        <v>2013</v>
      </c>
      <c r="B81" s="14">
        <v>43054.606469907405</v>
      </c>
      <c r="C81" t="s">
        <v>1601</v>
      </c>
      <c r="D81" t="s">
        <v>1609</v>
      </c>
      <c r="P81">
        <v>659.70100000000002</v>
      </c>
    </row>
    <row r="82" spans="1:34">
      <c r="A82">
        <v>2013</v>
      </c>
      <c r="B82" s="14">
        <v>43054.606469907405</v>
      </c>
      <c r="C82" t="s">
        <v>1602</v>
      </c>
      <c r="M82">
        <v>3.95E-2</v>
      </c>
      <c r="N82">
        <v>90.734999999999999</v>
      </c>
      <c r="O82">
        <v>164.81100000000001</v>
      </c>
      <c r="U82">
        <v>0</v>
      </c>
    </row>
    <row r="83" spans="1:34">
      <c r="A83">
        <v>2013</v>
      </c>
      <c r="B83" s="14">
        <v>43054.606469907405</v>
      </c>
      <c r="C83" t="s">
        <v>1602</v>
      </c>
      <c r="D83" t="s">
        <v>1608</v>
      </c>
      <c r="U83">
        <v>0</v>
      </c>
    </row>
    <row r="84" spans="1:34">
      <c r="A84">
        <v>2013</v>
      </c>
      <c r="B84" s="14">
        <v>43054.606469907405</v>
      </c>
      <c r="C84" t="s">
        <v>1602</v>
      </c>
      <c r="D84" t="s">
        <v>1609</v>
      </c>
      <c r="G84">
        <v>16.742000000000001</v>
      </c>
      <c r="M84">
        <v>79.029179999999997</v>
      </c>
      <c r="U84">
        <v>0.25</v>
      </c>
      <c r="AG84">
        <v>0.86599999999999999</v>
      </c>
    </row>
    <row r="85" spans="1:34">
      <c r="A85">
        <v>2013</v>
      </c>
      <c r="B85" s="14">
        <v>43054.606469907405</v>
      </c>
      <c r="C85" t="s">
        <v>1602</v>
      </c>
      <c r="D85" t="s">
        <v>1613</v>
      </c>
      <c r="AH85">
        <v>0</v>
      </c>
    </row>
    <row r="86" spans="1:34">
      <c r="A86">
        <v>2013</v>
      </c>
      <c r="B86" s="14">
        <v>43054.606469907405</v>
      </c>
      <c r="C86" t="s">
        <v>1602</v>
      </c>
      <c r="D86" t="s">
        <v>1622</v>
      </c>
      <c r="AH86">
        <v>0</v>
      </c>
    </row>
    <row r="87" spans="1:34">
      <c r="A87">
        <v>2013</v>
      </c>
      <c r="B87" s="14">
        <v>43054.606469907405</v>
      </c>
      <c r="C87" t="s">
        <v>1603</v>
      </c>
      <c r="J87">
        <v>374.46</v>
      </c>
      <c r="U87">
        <v>0</v>
      </c>
    </row>
    <row r="88" spans="1:34">
      <c r="A88">
        <v>2013</v>
      </c>
      <c r="B88" s="14">
        <v>43054.606469907405</v>
      </c>
      <c r="C88" t="s">
        <v>1603</v>
      </c>
      <c r="D88" t="s">
        <v>1605</v>
      </c>
      <c r="AH88">
        <v>0</v>
      </c>
    </row>
    <row r="89" spans="1:34">
      <c r="A89">
        <v>2013</v>
      </c>
      <c r="B89" s="14">
        <v>43054.606469907405</v>
      </c>
      <c r="C89" t="s">
        <v>1603</v>
      </c>
      <c r="D89" t="s">
        <v>1611</v>
      </c>
      <c r="G89">
        <v>0.254</v>
      </c>
      <c r="J89">
        <v>0</v>
      </c>
      <c r="M89">
        <v>0.112</v>
      </c>
      <c r="P89">
        <v>0</v>
      </c>
      <c r="U89">
        <v>3.0000000000000001E-3</v>
      </c>
      <c r="AH89">
        <v>0</v>
      </c>
    </row>
    <row r="90" spans="1:34">
      <c r="A90">
        <v>2013</v>
      </c>
      <c r="B90" s="14">
        <v>43054.606469907405</v>
      </c>
      <c r="C90" t="s">
        <v>1603</v>
      </c>
      <c r="D90" t="s">
        <v>1613</v>
      </c>
      <c r="AH90">
        <v>0</v>
      </c>
    </row>
    <row r="91" spans="1:34">
      <c r="A91">
        <v>2013</v>
      </c>
      <c r="B91" s="14">
        <v>43054.606469907405</v>
      </c>
      <c r="C91" t="s">
        <v>1604</v>
      </c>
      <c r="J91">
        <v>37.134</v>
      </c>
      <c r="U91">
        <v>0</v>
      </c>
    </row>
    <row r="92" spans="1:34">
      <c r="A92">
        <v>2013</v>
      </c>
      <c r="B92" s="14">
        <v>43054.606469907405</v>
      </c>
      <c r="C92" t="s">
        <v>1604</v>
      </c>
      <c r="D92" t="s">
        <v>1605</v>
      </c>
      <c r="U92">
        <v>0</v>
      </c>
    </row>
    <row r="93" spans="1:34">
      <c r="A93">
        <v>2013</v>
      </c>
      <c r="B93" s="14">
        <v>43054.606469907405</v>
      </c>
      <c r="C93" t="s">
        <v>1604</v>
      </c>
      <c r="D93" t="s">
        <v>1611</v>
      </c>
      <c r="AH93">
        <v>0</v>
      </c>
    </row>
    <row r="94" spans="1:34">
      <c r="A94">
        <v>2013</v>
      </c>
      <c r="B94" s="14">
        <v>43054.606469907405</v>
      </c>
      <c r="C94" t="s">
        <v>1604</v>
      </c>
      <c r="D94" t="s">
        <v>1612</v>
      </c>
      <c r="G94">
        <v>0</v>
      </c>
      <c r="M94">
        <v>0</v>
      </c>
      <c r="Q94">
        <v>0</v>
      </c>
      <c r="U94">
        <v>0</v>
      </c>
      <c r="V94">
        <v>0.94299999999999995</v>
      </c>
      <c r="AH94">
        <v>0</v>
      </c>
    </row>
    <row r="95" spans="1:34">
      <c r="A95">
        <v>2013</v>
      </c>
      <c r="B95" s="14">
        <v>43054.606469907405</v>
      </c>
      <c r="C95" t="s">
        <v>1604</v>
      </c>
      <c r="D95" t="s">
        <v>1613</v>
      </c>
      <c r="M95">
        <v>0</v>
      </c>
      <c r="U95">
        <v>0</v>
      </c>
    </row>
    <row r="96" spans="1:34">
      <c r="A96">
        <v>2013</v>
      </c>
      <c r="B96" s="14">
        <v>43054.606469907405</v>
      </c>
      <c r="C96" t="s">
        <v>1604</v>
      </c>
      <c r="D96" t="s">
        <v>1614</v>
      </c>
      <c r="AH96">
        <v>0</v>
      </c>
    </row>
    <row r="97" spans="1:34">
      <c r="A97">
        <v>2013</v>
      </c>
      <c r="B97" s="14">
        <v>43054.606469907405</v>
      </c>
      <c r="C97" t="s">
        <v>1604</v>
      </c>
      <c r="D97" t="s">
        <v>1616</v>
      </c>
      <c r="AH97">
        <v>0</v>
      </c>
    </row>
    <row r="98" spans="1:34">
      <c r="A98">
        <v>2013</v>
      </c>
      <c r="B98" s="14">
        <v>43054.606469907405</v>
      </c>
      <c r="C98" t="s">
        <v>1604</v>
      </c>
      <c r="D98" t="s">
        <v>1617</v>
      </c>
      <c r="AH98">
        <v>0</v>
      </c>
    </row>
    <row r="99" spans="1:34">
      <c r="A99">
        <v>2014</v>
      </c>
      <c r="B99" s="14">
        <v>43054.606469907405</v>
      </c>
      <c r="D99" t="s">
        <v>1605</v>
      </c>
      <c r="F99">
        <v>0</v>
      </c>
      <c r="G99">
        <v>0</v>
      </c>
      <c r="H99">
        <v>0</v>
      </c>
      <c r="J99">
        <v>0</v>
      </c>
      <c r="M99">
        <v>21.382000000000001</v>
      </c>
      <c r="P99">
        <v>191.93199999999999</v>
      </c>
      <c r="Q99">
        <v>0</v>
      </c>
      <c r="U99">
        <v>150.73599999999999</v>
      </c>
      <c r="W99">
        <v>0</v>
      </c>
      <c r="X99">
        <v>0</v>
      </c>
      <c r="Y99">
        <v>0</v>
      </c>
      <c r="AF99">
        <v>49.945999999999998</v>
      </c>
      <c r="AH99">
        <v>182.97300000000001</v>
      </c>
    </row>
    <row r="100" spans="1:34">
      <c r="A100">
        <v>2014</v>
      </c>
      <c r="B100" s="14">
        <v>43054.606469907405</v>
      </c>
      <c r="D100" t="s">
        <v>1606</v>
      </c>
      <c r="J100">
        <v>0</v>
      </c>
      <c r="M100">
        <v>1493.13184</v>
      </c>
      <c r="P100">
        <v>539.43799999999999</v>
      </c>
      <c r="S100">
        <v>8.5000000000000006E-2</v>
      </c>
      <c r="U100">
        <v>1944.665</v>
      </c>
      <c r="W100">
        <v>0</v>
      </c>
      <c r="AH100">
        <v>124.51</v>
      </c>
    </row>
    <row r="101" spans="1:34">
      <c r="A101">
        <v>2014</v>
      </c>
      <c r="B101" s="14">
        <v>43054.606469907405</v>
      </c>
      <c r="D101" t="s">
        <v>1607</v>
      </c>
      <c r="F101">
        <v>0</v>
      </c>
      <c r="J101">
        <v>0</v>
      </c>
      <c r="M101">
        <v>30.870999999999999</v>
      </c>
      <c r="Q101">
        <v>0</v>
      </c>
      <c r="U101">
        <v>0.1</v>
      </c>
      <c r="AH101">
        <v>0</v>
      </c>
    </row>
    <row r="102" spans="1:34">
      <c r="A102">
        <v>2014</v>
      </c>
      <c r="B102" s="14">
        <v>43054.606469907405</v>
      </c>
      <c r="D102" t="s">
        <v>1608</v>
      </c>
      <c r="F102">
        <v>0</v>
      </c>
      <c r="J102">
        <v>0</v>
      </c>
      <c r="M102">
        <v>33.826999999999998</v>
      </c>
      <c r="U102">
        <v>130.84899999999999</v>
      </c>
      <c r="AH102">
        <v>2836.248</v>
      </c>
    </row>
    <row r="103" spans="1:34">
      <c r="A103">
        <v>2014</v>
      </c>
      <c r="B103" s="14">
        <v>43054.606469907405</v>
      </c>
      <c r="D103" t="s">
        <v>1609</v>
      </c>
      <c r="J103">
        <v>0</v>
      </c>
      <c r="M103">
        <v>0</v>
      </c>
      <c r="P103">
        <v>703.26499999999999</v>
      </c>
      <c r="U103">
        <v>71.725999999999999</v>
      </c>
      <c r="X103">
        <v>0</v>
      </c>
      <c r="AH103">
        <v>0</v>
      </c>
    </row>
    <row r="104" spans="1:34">
      <c r="A104">
        <v>2014</v>
      </c>
      <c r="B104" s="14">
        <v>43054.606469907405</v>
      </c>
      <c r="D104" t="s">
        <v>1610</v>
      </c>
      <c r="F104">
        <v>0</v>
      </c>
      <c r="J104">
        <v>0</v>
      </c>
      <c r="M104">
        <v>0</v>
      </c>
      <c r="Q104">
        <v>0</v>
      </c>
      <c r="U104">
        <v>104.157</v>
      </c>
      <c r="W104">
        <v>0</v>
      </c>
      <c r="X104">
        <v>0</v>
      </c>
      <c r="AH104">
        <v>0</v>
      </c>
    </row>
    <row r="105" spans="1:34">
      <c r="A105">
        <v>2014</v>
      </c>
      <c r="B105" s="14">
        <v>43054.606469907405</v>
      </c>
      <c r="D105" t="s">
        <v>1611</v>
      </c>
      <c r="F105">
        <v>0</v>
      </c>
      <c r="J105">
        <v>0</v>
      </c>
      <c r="M105">
        <v>0</v>
      </c>
      <c r="Q105">
        <v>0</v>
      </c>
      <c r="U105">
        <v>0</v>
      </c>
      <c r="W105">
        <v>0</v>
      </c>
      <c r="AH105">
        <v>0</v>
      </c>
    </row>
    <row r="106" spans="1:34">
      <c r="A106">
        <v>2014</v>
      </c>
      <c r="B106" s="14">
        <v>43054.606469907405</v>
      </c>
      <c r="D106" t="s">
        <v>1612</v>
      </c>
      <c r="F106">
        <v>0</v>
      </c>
      <c r="J106">
        <v>0</v>
      </c>
      <c r="M106">
        <v>0</v>
      </c>
      <c r="U106">
        <v>0</v>
      </c>
      <c r="W106">
        <v>0</v>
      </c>
      <c r="AH106">
        <v>0</v>
      </c>
    </row>
    <row r="107" spans="1:34">
      <c r="A107">
        <v>2014</v>
      </c>
      <c r="B107" s="14">
        <v>43054.606469907405</v>
      </c>
      <c r="D107" t="s">
        <v>1613</v>
      </c>
      <c r="F107">
        <v>0</v>
      </c>
      <c r="G107">
        <v>0</v>
      </c>
      <c r="J107">
        <v>0</v>
      </c>
      <c r="M107">
        <v>486.91500000000002</v>
      </c>
      <c r="P107">
        <v>1.3149999999999999</v>
      </c>
      <c r="Q107">
        <v>0</v>
      </c>
      <c r="T107">
        <v>0</v>
      </c>
      <c r="U107">
        <v>0</v>
      </c>
      <c r="W107">
        <v>0</v>
      </c>
      <c r="X107">
        <v>0</v>
      </c>
      <c r="AH107">
        <v>0.13600000000000001</v>
      </c>
    </row>
    <row r="108" spans="1:34">
      <c r="A108">
        <v>2014</v>
      </c>
      <c r="B108" s="14">
        <v>43054.606469907405</v>
      </c>
      <c r="D108" t="s">
        <v>1614</v>
      </c>
      <c r="F108">
        <v>0</v>
      </c>
      <c r="J108">
        <v>0</v>
      </c>
      <c r="M108">
        <v>0</v>
      </c>
      <c r="U108">
        <v>0</v>
      </c>
      <c r="W108">
        <v>0</v>
      </c>
      <c r="AH108">
        <v>0</v>
      </c>
    </row>
    <row r="109" spans="1:34">
      <c r="A109">
        <v>2014</v>
      </c>
      <c r="B109" s="14">
        <v>43054.606469907405</v>
      </c>
      <c r="D109" t="s">
        <v>1615</v>
      </c>
      <c r="U109">
        <v>0</v>
      </c>
    </row>
    <row r="110" spans="1:34">
      <c r="A110">
        <v>2014</v>
      </c>
      <c r="B110" s="14">
        <v>43054.606469907405</v>
      </c>
      <c r="D110" t="s">
        <v>1616</v>
      </c>
      <c r="G110">
        <v>0</v>
      </c>
      <c r="AH110">
        <v>0</v>
      </c>
    </row>
    <row r="111" spans="1:34">
      <c r="A111">
        <v>2014</v>
      </c>
      <c r="B111" s="14">
        <v>43054.606469907405</v>
      </c>
      <c r="D111" t="s">
        <v>1617</v>
      </c>
      <c r="G111">
        <v>0</v>
      </c>
      <c r="J111">
        <v>0</v>
      </c>
      <c r="M111">
        <v>0</v>
      </c>
      <c r="U111">
        <v>0</v>
      </c>
      <c r="AH111">
        <v>0</v>
      </c>
    </row>
    <row r="112" spans="1:34">
      <c r="A112">
        <v>2014</v>
      </c>
      <c r="B112" s="14">
        <v>43054.606469907405</v>
      </c>
      <c r="D112" t="s">
        <v>1621</v>
      </c>
      <c r="M112">
        <v>0</v>
      </c>
      <c r="AD112">
        <v>596.57399999999996</v>
      </c>
    </row>
    <row r="113" spans="1:34">
      <c r="A113">
        <v>2014</v>
      </c>
      <c r="B113" s="14">
        <v>43054.606469907405</v>
      </c>
      <c r="D113" t="s">
        <v>1622</v>
      </c>
      <c r="U113">
        <v>0</v>
      </c>
      <c r="AH113">
        <v>0</v>
      </c>
    </row>
    <row r="114" spans="1:34">
      <c r="A114">
        <v>2014</v>
      </c>
      <c r="B114" s="14">
        <v>43054.606469907405</v>
      </c>
      <c r="D114" t="s">
        <v>1623</v>
      </c>
      <c r="J114">
        <v>0</v>
      </c>
      <c r="M114">
        <v>0</v>
      </c>
    </row>
    <row r="115" spans="1:34">
      <c r="A115">
        <v>2014</v>
      </c>
      <c r="B115" s="14">
        <v>43054.606469907405</v>
      </c>
      <c r="D115" t="s">
        <v>1624</v>
      </c>
      <c r="AD115">
        <v>233.971</v>
      </c>
      <c r="AH115">
        <v>0</v>
      </c>
    </row>
    <row r="116" spans="1:34">
      <c r="A116">
        <v>2014</v>
      </c>
      <c r="B116" s="14">
        <v>43054.606469907405</v>
      </c>
      <c r="C116" t="s">
        <v>1586</v>
      </c>
      <c r="E116">
        <v>1609.2739999999999</v>
      </c>
      <c r="H116">
        <v>973.76199999999994</v>
      </c>
      <c r="L116">
        <v>421.88299999999998</v>
      </c>
      <c r="M116">
        <v>3237.0213900000003</v>
      </c>
      <c r="N116">
        <v>468.79700000000003</v>
      </c>
      <c r="O116">
        <v>6974.69</v>
      </c>
      <c r="U116">
        <v>426.26100000000002</v>
      </c>
      <c r="W116">
        <v>283.71378999999996</v>
      </c>
      <c r="AG116">
        <v>1266.5160000000001</v>
      </c>
      <c r="AH116">
        <v>705.63099999999997</v>
      </c>
    </row>
    <row r="117" spans="1:34">
      <c r="A117">
        <v>2014</v>
      </c>
      <c r="B117" s="14">
        <v>43054.606469907405</v>
      </c>
      <c r="C117" t="s">
        <v>1586</v>
      </c>
      <c r="D117" t="s">
        <v>1613</v>
      </c>
      <c r="F117">
        <v>2642.9815600000002</v>
      </c>
      <c r="G117">
        <v>892.976</v>
      </c>
      <c r="J117">
        <v>12677.8220364554</v>
      </c>
      <c r="K117">
        <v>887.30200000000002</v>
      </c>
      <c r="M117">
        <v>4383.2137300000004</v>
      </c>
      <c r="P117">
        <v>3821.9259999999999</v>
      </c>
      <c r="Q117">
        <v>1225.087</v>
      </c>
      <c r="R117">
        <v>565.71</v>
      </c>
      <c r="S117">
        <v>1461.1220000000001</v>
      </c>
      <c r="U117">
        <v>602.79499999999996</v>
      </c>
      <c r="X117">
        <v>359.82299999999998</v>
      </c>
      <c r="Y117">
        <v>580.63007100000004</v>
      </c>
      <c r="AD117">
        <v>2908.2269999999999</v>
      </c>
      <c r="AF117">
        <v>418.28</v>
      </c>
      <c r="AH117">
        <v>3509.183</v>
      </c>
    </row>
    <row r="118" spans="1:34">
      <c r="A118">
        <v>2014</v>
      </c>
      <c r="B118" s="14">
        <v>43054.606469907405</v>
      </c>
      <c r="C118" t="s">
        <v>1586</v>
      </c>
      <c r="D118" t="s">
        <v>1617</v>
      </c>
      <c r="U118">
        <v>175.82</v>
      </c>
    </row>
    <row r="119" spans="1:34">
      <c r="A119">
        <v>2014</v>
      </c>
      <c r="B119" s="14">
        <v>43054.606469907405</v>
      </c>
      <c r="C119" t="s">
        <v>1586</v>
      </c>
      <c r="D119" t="s">
        <v>1618</v>
      </c>
      <c r="U119">
        <v>2535.4899999999998</v>
      </c>
    </row>
    <row r="120" spans="1:34">
      <c r="A120">
        <v>2014</v>
      </c>
      <c r="B120" s="14">
        <v>43054.606469907405</v>
      </c>
      <c r="C120" t="s">
        <v>1587</v>
      </c>
      <c r="E120">
        <v>629.37099999999998</v>
      </c>
      <c r="L120">
        <v>40.298000000000002</v>
      </c>
      <c r="M120">
        <v>411.88115999999997</v>
      </c>
      <c r="N120">
        <v>389.11900000000003</v>
      </c>
      <c r="O120">
        <v>2094.473</v>
      </c>
      <c r="U120">
        <v>35.953000000000003</v>
      </c>
      <c r="W120">
        <v>28.934709999999999</v>
      </c>
      <c r="AD120">
        <v>187.869</v>
      </c>
      <c r="AG120">
        <v>532.41399999999999</v>
      </c>
    </row>
    <row r="121" spans="1:34">
      <c r="A121">
        <v>2014</v>
      </c>
      <c r="B121" s="14">
        <v>43054.606469907405</v>
      </c>
      <c r="C121" t="s">
        <v>1587</v>
      </c>
      <c r="D121" t="s">
        <v>1610</v>
      </c>
      <c r="S121">
        <v>97.728999999999999</v>
      </c>
      <c r="AD121">
        <v>58.377000000000002</v>
      </c>
      <c r="AH121">
        <v>176.64599999999999</v>
      </c>
    </row>
    <row r="122" spans="1:34">
      <c r="A122">
        <v>2014</v>
      </c>
      <c r="B122" s="14">
        <v>43054.606469907405</v>
      </c>
      <c r="C122" t="s">
        <v>1587</v>
      </c>
      <c r="D122" t="s">
        <v>1612</v>
      </c>
      <c r="AD122">
        <v>0</v>
      </c>
    </row>
    <row r="123" spans="1:34">
      <c r="A123">
        <v>2014</v>
      </c>
      <c r="B123" s="14">
        <v>43054.606469907405</v>
      </c>
      <c r="C123" t="s">
        <v>1587</v>
      </c>
      <c r="D123" t="s">
        <v>1613</v>
      </c>
      <c r="F123">
        <v>1641.5939099999998</v>
      </c>
      <c r="G123">
        <v>165.94900000000001</v>
      </c>
      <c r="J123">
        <v>4762.7000222920997</v>
      </c>
      <c r="K123">
        <v>30.802</v>
      </c>
      <c r="M123">
        <v>542.43743999999992</v>
      </c>
      <c r="P123">
        <v>292.61500000000001</v>
      </c>
      <c r="Q123">
        <v>71.488</v>
      </c>
      <c r="R123">
        <v>141.31399999999999</v>
      </c>
      <c r="S123">
        <v>91.322999999999993</v>
      </c>
      <c r="U123">
        <v>366.56900000000002</v>
      </c>
      <c r="Y123">
        <v>0.45988122879999999</v>
      </c>
      <c r="AD123">
        <v>328.95499999999998</v>
      </c>
      <c r="AF123">
        <v>44.863</v>
      </c>
      <c r="AH123">
        <v>1076.232</v>
      </c>
    </row>
    <row r="124" spans="1:34">
      <c r="A124">
        <v>2014</v>
      </c>
      <c r="B124" s="14">
        <v>43054.606469907405</v>
      </c>
      <c r="C124" t="s">
        <v>1587</v>
      </c>
      <c r="D124" t="s">
        <v>1617</v>
      </c>
      <c r="U124">
        <v>82.406000000000006</v>
      </c>
    </row>
    <row r="125" spans="1:34">
      <c r="A125">
        <v>2014</v>
      </c>
      <c r="B125" s="14">
        <v>43054.606469907405</v>
      </c>
      <c r="C125" t="s">
        <v>1587</v>
      </c>
      <c r="D125" t="s">
        <v>1618</v>
      </c>
      <c r="U125">
        <v>27.608000000000001</v>
      </c>
    </row>
    <row r="126" spans="1:34">
      <c r="A126">
        <v>2014</v>
      </c>
      <c r="B126" s="14">
        <v>43054.606469907405</v>
      </c>
      <c r="C126" t="s">
        <v>1588</v>
      </c>
      <c r="E126">
        <v>2.972</v>
      </c>
      <c r="L126">
        <v>7.6470000000000002</v>
      </c>
      <c r="M126">
        <v>585.60096999999996</v>
      </c>
      <c r="N126">
        <v>24.271000000000001</v>
      </c>
      <c r="O126">
        <v>497.45400000000001</v>
      </c>
      <c r="R126">
        <v>5.7000000000000002E-2</v>
      </c>
      <c r="U126">
        <v>9.0280000000000005</v>
      </c>
      <c r="W126">
        <v>7.40801</v>
      </c>
      <c r="AG126">
        <v>318.71699999999998</v>
      </c>
      <c r="AH126">
        <v>44.975000000000001</v>
      </c>
    </row>
    <row r="127" spans="1:34">
      <c r="A127">
        <v>2014</v>
      </c>
      <c r="B127" s="14">
        <v>43054.606469907405</v>
      </c>
      <c r="C127" t="s">
        <v>1588</v>
      </c>
      <c r="D127" t="s">
        <v>1605</v>
      </c>
      <c r="G127">
        <v>667.827</v>
      </c>
      <c r="K127">
        <v>17.89</v>
      </c>
      <c r="M127">
        <v>134.81820000000002</v>
      </c>
      <c r="Q127">
        <v>3.2360000000000002</v>
      </c>
      <c r="R127">
        <v>186.779</v>
      </c>
      <c r="S127">
        <v>0.28000000000000003</v>
      </c>
      <c r="U127">
        <v>12.513</v>
      </c>
      <c r="AD127">
        <v>137.46600000000001</v>
      </c>
      <c r="AH127">
        <v>199.06700000000001</v>
      </c>
    </row>
    <row r="128" spans="1:34">
      <c r="A128">
        <v>2014</v>
      </c>
      <c r="B128" s="14">
        <v>43054.606469907405</v>
      </c>
      <c r="C128" t="s">
        <v>1588</v>
      </c>
      <c r="D128" t="s">
        <v>1610</v>
      </c>
      <c r="F128">
        <v>11.985280000000001</v>
      </c>
    </row>
    <row r="129" spans="1:34">
      <c r="A129">
        <v>2014</v>
      </c>
      <c r="B129" s="14">
        <v>43054.606469907405</v>
      </c>
      <c r="C129" t="s">
        <v>1588</v>
      </c>
      <c r="D129" t="s">
        <v>1611</v>
      </c>
      <c r="U129">
        <v>2.0910000000000002</v>
      </c>
    </row>
    <row r="130" spans="1:34">
      <c r="A130">
        <v>2014</v>
      </c>
      <c r="B130" s="14">
        <v>43054.606469907405</v>
      </c>
      <c r="C130" t="s">
        <v>1588</v>
      </c>
      <c r="D130" t="s">
        <v>1612</v>
      </c>
      <c r="F130">
        <v>0.21852000000000002</v>
      </c>
      <c r="K130">
        <v>0.98299999999999998</v>
      </c>
    </row>
    <row r="131" spans="1:34">
      <c r="A131">
        <v>2014</v>
      </c>
      <c r="B131" s="14">
        <v>43054.606469907405</v>
      </c>
      <c r="C131" t="s">
        <v>1588</v>
      </c>
      <c r="D131" t="s">
        <v>1613</v>
      </c>
      <c r="G131">
        <v>68.769000000000005</v>
      </c>
      <c r="K131">
        <v>13.374000000000001</v>
      </c>
      <c r="M131">
        <v>71.118200000000002</v>
      </c>
      <c r="Q131">
        <v>43.305</v>
      </c>
      <c r="U131">
        <v>126.95</v>
      </c>
      <c r="Y131">
        <v>1.5485116999999999</v>
      </c>
      <c r="AD131">
        <v>20.315999999999999</v>
      </c>
      <c r="AF131">
        <v>0.104</v>
      </c>
      <c r="AH131">
        <v>19.571000000000002</v>
      </c>
    </row>
    <row r="132" spans="1:34">
      <c r="A132">
        <v>2014</v>
      </c>
      <c r="B132" s="14">
        <v>43054.606469907405</v>
      </c>
      <c r="C132" t="s">
        <v>1588</v>
      </c>
      <c r="D132" t="s">
        <v>1617</v>
      </c>
      <c r="U132">
        <v>6.173</v>
      </c>
    </row>
    <row r="133" spans="1:34">
      <c r="A133">
        <v>2014</v>
      </c>
      <c r="B133" s="14">
        <v>43054.606469907405</v>
      </c>
      <c r="C133" t="s">
        <v>1589</v>
      </c>
      <c r="G133">
        <v>58.093000000000004</v>
      </c>
      <c r="J133">
        <v>418.38985911372299</v>
      </c>
      <c r="M133">
        <v>36.826180000000001</v>
      </c>
      <c r="N133">
        <v>7.4130000000000003</v>
      </c>
      <c r="O133">
        <v>207.39</v>
      </c>
      <c r="W133">
        <v>5.2233799999999997</v>
      </c>
      <c r="AG133">
        <v>12.262</v>
      </c>
    </row>
    <row r="134" spans="1:34">
      <c r="A134">
        <v>2014</v>
      </c>
      <c r="B134" s="14">
        <v>43054.606469907405</v>
      </c>
      <c r="C134" t="s">
        <v>1589</v>
      </c>
      <c r="D134" t="s">
        <v>1605</v>
      </c>
      <c r="M134">
        <v>27.887</v>
      </c>
      <c r="U134">
        <v>3.7999999999999999E-2</v>
      </c>
    </row>
    <row r="135" spans="1:34">
      <c r="A135">
        <v>2014</v>
      </c>
      <c r="B135" s="14">
        <v>43054.606469907405</v>
      </c>
      <c r="C135" t="s">
        <v>1589</v>
      </c>
      <c r="D135" t="s">
        <v>1610</v>
      </c>
      <c r="G135">
        <v>115.759</v>
      </c>
      <c r="J135">
        <v>12.442354798095899</v>
      </c>
      <c r="M135">
        <v>306.81959000000001</v>
      </c>
    </row>
    <row r="136" spans="1:34">
      <c r="A136">
        <v>2014</v>
      </c>
      <c r="B136" s="14">
        <v>43054.606469907405</v>
      </c>
      <c r="C136" t="s">
        <v>1589</v>
      </c>
      <c r="D136" t="s">
        <v>1613</v>
      </c>
      <c r="M136">
        <v>83.640550000000005</v>
      </c>
      <c r="AH136">
        <v>0.65800000000000003</v>
      </c>
    </row>
    <row r="137" spans="1:34">
      <c r="A137">
        <v>2014</v>
      </c>
      <c r="B137" s="14">
        <v>43054.606469907405</v>
      </c>
      <c r="C137" t="s">
        <v>1590</v>
      </c>
      <c r="W137">
        <v>11.26821</v>
      </c>
    </row>
    <row r="138" spans="1:34">
      <c r="A138">
        <v>2014</v>
      </c>
      <c r="B138" s="14">
        <v>43054.606469907405</v>
      </c>
      <c r="C138" t="s">
        <v>1591</v>
      </c>
      <c r="J138">
        <v>20.623199172</v>
      </c>
    </row>
    <row r="139" spans="1:34">
      <c r="A139">
        <v>2014</v>
      </c>
      <c r="B139" s="14">
        <v>43054.606469907405</v>
      </c>
      <c r="C139" t="s">
        <v>1591</v>
      </c>
      <c r="D139" t="s">
        <v>1613</v>
      </c>
      <c r="J139">
        <v>0</v>
      </c>
    </row>
    <row r="140" spans="1:34">
      <c r="A140">
        <v>2014</v>
      </c>
      <c r="B140" s="14">
        <v>43054.606469907405</v>
      </c>
      <c r="C140" t="s">
        <v>1592</v>
      </c>
      <c r="E140">
        <v>429.51299999999998</v>
      </c>
      <c r="H140">
        <v>9.4149999999999991</v>
      </c>
      <c r="J140">
        <v>2117.2149885133399</v>
      </c>
      <c r="L140">
        <v>0.56799999999999995</v>
      </c>
      <c r="M140">
        <v>367.70102000000003</v>
      </c>
      <c r="N140">
        <v>53.813000000000002</v>
      </c>
      <c r="R140">
        <v>0.03</v>
      </c>
      <c r="U140">
        <v>0.63100000000000001</v>
      </c>
      <c r="AG140">
        <v>12.311999999999999</v>
      </c>
      <c r="AH140">
        <v>20.85</v>
      </c>
    </row>
    <row r="141" spans="1:34">
      <c r="A141">
        <v>2014</v>
      </c>
      <c r="B141" s="14">
        <v>43054.606469907405</v>
      </c>
      <c r="C141" t="s">
        <v>1592</v>
      </c>
      <c r="D141" t="s">
        <v>1606</v>
      </c>
      <c r="AH141">
        <v>0</v>
      </c>
    </row>
    <row r="142" spans="1:34">
      <c r="A142">
        <v>2014</v>
      </c>
      <c r="B142" s="14">
        <v>43054.606469907405</v>
      </c>
      <c r="C142" t="s">
        <v>1592</v>
      </c>
      <c r="D142" t="s">
        <v>1607</v>
      </c>
      <c r="AH142">
        <v>0</v>
      </c>
    </row>
    <row r="143" spans="1:34">
      <c r="A143">
        <v>2014</v>
      </c>
      <c r="B143" s="14">
        <v>43054.606469907405</v>
      </c>
      <c r="C143" t="s">
        <v>1592</v>
      </c>
      <c r="D143" t="s">
        <v>1609</v>
      </c>
      <c r="U143">
        <v>11.317</v>
      </c>
    </row>
    <row r="144" spans="1:34">
      <c r="A144">
        <v>2014</v>
      </c>
      <c r="B144" s="14">
        <v>43054.606469907405</v>
      </c>
      <c r="C144" t="s">
        <v>1592</v>
      </c>
      <c r="D144" t="s">
        <v>1610</v>
      </c>
      <c r="J144">
        <v>9.5020059999999997</v>
      </c>
    </row>
    <row r="145" spans="1:34">
      <c r="A145">
        <v>2014</v>
      </c>
      <c r="B145" s="14">
        <v>43054.606469907405</v>
      </c>
      <c r="C145" t="s">
        <v>1592</v>
      </c>
      <c r="D145" t="s">
        <v>1613</v>
      </c>
      <c r="F145">
        <v>147.90285999999998</v>
      </c>
      <c r="G145">
        <v>44.820999999999998</v>
      </c>
      <c r="J145">
        <v>461.174422643512</v>
      </c>
      <c r="K145">
        <v>26.613</v>
      </c>
      <c r="M145">
        <v>103.75894</v>
      </c>
      <c r="P145">
        <v>35.033000000000001</v>
      </c>
      <c r="Q145">
        <v>10.981999999999999</v>
      </c>
      <c r="R145">
        <v>113.7</v>
      </c>
      <c r="U145">
        <v>296.20299999999997</v>
      </c>
      <c r="X145">
        <v>63.448</v>
      </c>
      <c r="Y145">
        <v>10.88443547994</v>
      </c>
      <c r="AD145">
        <v>128.47300000000001</v>
      </c>
      <c r="AF145">
        <v>20.824999999999999</v>
      </c>
      <c r="AH145">
        <v>502.30599999999998</v>
      </c>
    </row>
    <row r="146" spans="1:34">
      <c r="A146">
        <v>2014</v>
      </c>
      <c r="B146" s="14">
        <v>43054.606469907405</v>
      </c>
      <c r="C146" t="s">
        <v>1592</v>
      </c>
      <c r="D146" t="s">
        <v>1614</v>
      </c>
      <c r="AH146">
        <v>15.653</v>
      </c>
    </row>
    <row r="147" spans="1:34">
      <c r="A147">
        <v>2014</v>
      </c>
      <c r="B147" s="14">
        <v>43054.606469907405</v>
      </c>
      <c r="C147" t="s">
        <v>1592</v>
      </c>
      <c r="D147" t="s">
        <v>1617</v>
      </c>
      <c r="U147">
        <v>1.2649999999999999</v>
      </c>
    </row>
    <row r="148" spans="1:34">
      <c r="A148">
        <v>2014</v>
      </c>
      <c r="B148" s="14">
        <v>43054.606469907405</v>
      </c>
      <c r="C148" t="s">
        <v>1593</v>
      </c>
      <c r="J148">
        <v>3365.5276680729703</v>
      </c>
      <c r="L148">
        <v>0</v>
      </c>
      <c r="W148">
        <v>2068.2415000000001</v>
      </c>
      <c r="AG148">
        <v>660.46199999999999</v>
      </c>
      <c r="AH148">
        <v>0</v>
      </c>
    </row>
    <row r="149" spans="1:34">
      <c r="A149">
        <v>2014</v>
      </c>
      <c r="B149" s="14">
        <v>43054.606469907405</v>
      </c>
      <c r="C149" t="s">
        <v>1593</v>
      </c>
      <c r="D149" t="s">
        <v>1605</v>
      </c>
      <c r="U149">
        <v>0</v>
      </c>
    </row>
    <row r="150" spans="1:34">
      <c r="A150">
        <v>2014</v>
      </c>
      <c r="B150" s="14">
        <v>43054.606469907405</v>
      </c>
      <c r="C150" t="s">
        <v>1593</v>
      </c>
      <c r="D150" t="s">
        <v>1610</v>
      </c>
      <c r="E150">
        <v>0</v>
      </c>
      <c r="F150">
        <v>347.84265999999997</v>
      </c>
      <c r="J150">
        <v>0</v>
      </c>
      <c r="M150">
        <v>468.56099999999998</v>
      </c>
      <c r="R150">
        <v>859.55100000000004</v>
      </c>
      <c r="AD150">
        <v>1682.146</v>
      </c>
      <c r="AH150">
        <v>0</v>
      </c>
    </row>
    <row r="151" spans="1:34">
      <c r="A151">
        <v>2014</v>
      </c>
      <c r="B151" s="14">
        <v>43054.606469907405</v>
      </c>
      <c r="C151" t="s">
        <v>1593</v>
      </c>
      <c r="D151" t="s">
        <v>1617</v>
      </c>
      <c r="AH151">
        <v>0</v>
      </c>
    </row>
    <row r="152" spans="1:34">
      <c r="A152">
        <v>2014</v>
      </c>
      <c r="B152" s="14">
        <v>43054.606469907405</v>
      </c>
      <c r="C152" t="s">
        <v>1594</v>
      </c>
      <c r="E152">
        <v>48.024000000000001</v>
      </c>
      <c r="F152">
        <v>120.71702000000001</v>
      </c>
      <c r="J152">
        <v>728.2453896469159</v>
      </c>
      <c r="M152">
        <v>50.974820000000001</v>
      </c>
      <c r="N152">
        <v>165.19499999999999</v>
      </c>
      <c r="O152">
        <v>220.02600000000001</v>
      </c>
      <c r="R152">
        <v>64.248000000000005</v>
      </c>
      <c r="U152">
        <v>81.194999999999993</v>
      </c>
      <c r="W152">
        <v>331.78379999999999</v>
      </c>
      <c r="AD152">
        <v>405.13600000000002</v>
      </c>
      <c r="AG152">
        <v>144.68700000000001</v>
      </c>
      <c r="AH152">
        <v>0</v>
      </c>
    </row>
    <row r="153" spans="1:34">
      <c r="A153">
        <v>2014</v>
      </c>
      <c r="B153" s="14">
        <v>43054.606469907405</v>
      </c>
      <c r="C153" t="s">
        <v>1594</v>
      </c>
      <c r="D153" t="s">
        <v>1610</v>
      </c>
      <c r="J153">
        <v>0.249417</v>
      </c>
    </row>
    <row r="154" spans="1:34">
      <c r="A154">
        <v>2014</v>
      </c>
      <c r="B154" s="14">
        <v>43054.606469907405</v>
      </c>
      <c r="C154" t="s">
        <v>1594</v>
      </c>
      <c r="D154" t="s">
        <v>1613</v>
      </c>
      <c r="J154">
        <v>51.97170552016</v>
      </c>
    </row>
    <row r="155" spans="1:34">
      <c r="A155">
        <v>2014</v>
      </c>
      <c r="B155" s="14">
        <v>43054.606469907405</v>
      </c>
      <c r="C155" t="s">
        <v>1595</v>
      </c>
      <c r="J155">
        <v>-9.1779468487070694</v>
      </c>
      <c r="O155">
        <v>217.68700000000001</v>
      </c>
      <c r="U155">
        <v>30.963000000000001</v>
      </c>
    </row>
    <row r="156" spans="1:34">
      <c r="A156">
        <v>2014</v>
      </c>
      <c r="B156" s="14">
        <v>43054.606469907405</v>
      </c>
      <c r="C156" t="s">
        <v>1596</v>
      </c>
      <c r="AG156">
        <v>66.471999999999994</v>
      </c>
    </row>
    <row r="157" spans="1:34">
      <c r="A157">
        <v>2014</v>
      </c>
      <c r="B157" s="14">
        <v>43054.606469907405</v>
      </c>
      <c r="C157" t="s">
        <v>1597</v>
      </c>
      <c r="J157">
        <v>5631.64657139271</v>
      </c>
      <c r="M157">
        <v>80.75988000000001</v>
      </c>
      <c r="N157">
        <v>103.80800000000001</v>
      </c>
      <c r="R157">
        <v>108.247</v>
      </c>
      <c r="U157">
        <v>536.33399999999995</v>
      </c>
      <c r="AD157">
        <v>2.778</v>
      </c>
      <c r="AG157">
        <v>8.0530000000000008</v>
      </c>
      <c r="AH157">
        <v>0</v>
      </c>
    </row>
    <row r="158" spans="1:34">
      <c r="A158">
        <v>2014</v>
      </c>
      <c r="B158" s="14">
        <v>43054.606469907405</v>
      </c>
      <c r="C158" t="s">
        <v>1597</v>
      </c>
      <c r="D158" t="s">
        <v>1605</v>
      </c>
      <c r="J158">
        <v>-371.74896496606402</v>
      </c>
      <c r="AH158">
        <v>0.159</v>
      </c>
    </row>
    <row r="159" spans="1:34">
      <c r="A159">
        <v>2014</v>
      </c>
      <c r="B159" s="14">
        <v>43054.606469907405</v>
      </c>
      <c r="C159" t="s">
        <v>1597</v>
      </c>
      <c r="D159" t="s">
        <v>1606</v>
      </c>
      <c r="G159">
        <v>81.241</v>
      </c>
      <c r="M159">
        <v>221.244</v>
      </c>
      <c r="Q159">
        <v>98.206999999999994</v>
      </c>
      <c r="AH159">
        <v>0</v>
      </c>
    </row>
    <row r="160" spans="1:34">
      <c r="A160">
        <v>2014</v>
      </c>
      <c r="B160" s="14">
        <v>43054.606469907405</v>
      </c>
      <c r="C160" t="s">
        <v>1597</v>
      </c>
      <c r="D160" t="s">
        <v>1607</v>
      </c>
      <c r="AH160">
        <v>0</v>
      </c>
    </row>
    <row r="161" spans="1:34">
      <c r="A161">
        <v>2014</v>
      </c>
      <c r="B161" s="14">
        <v>43054.606469907405</v>
      </c>
      <c r="C161" t="s">
        <v>1597</v>
      </c>
      <c r="D161" t="s">
        <v>1609</v>
      </c>
      <c r="U161">
        <v>54.146000000000001</v>
      </c>
    </row>
    <row r="162" spans="1:34">
      <c r="A162">
        <v>2014</v>
      </c>
      <c r="B162" s="14">
        <v>43054.606469907405</v>
      </c>
      <c r="C162" t="s">
        <v>1597</v>
      </c>
      <c r="D162" t="s">
        <v>1610</v>
      </c>
      <c r="F162">
        <v>38.595649999999999</v>
      </c>
      <c r="J162">
        <v>35.550563736643895</v>
      </c>
      <c r="M162">
        <v>85.724860000000007</v>
      </c>
      <c r="P162">
        <v>0</v>
      </c>
      <c r="U162">
        <v>8.9659999999999993</v>
      </c>
      <c r="AD162">
        <v>58.353000000000002</v>
      </c>
      <c r="AH162">
        <v>0</v>
      </c>
    </row>
    <row r="163" spans="1:34">
      <c r="A163">
        <v>2014</v>
      </c>
      <c r="B163" s="14">
        <v>43054.606469907405</v>
      </c>
      <c r="C163" t="s">
        <v>1597</v>
      </c>
      <c r="D163" t="s">
        <v>1613</v>
      </c>
      <c r="U163">
        <v>0</v>
      </c>
      <c r="AD163">
        <v>5.085</v>
      </c>
      <c r="AH163">
        <v>0</v>
      </c>
    </row>
    <row r="164" spans="1:34">
      <c r="A164">
        <v>2014</v>
      </c>
      <c r="B164" s="14">
        <v>43054.606469907405</v>
      </c>
      <c r="C164" t="s">
        <v>1598</v>
      </c>
      <c r="J164">
        <v>16627.7550669464</v>
      </c>
      <c r="M164">
        <v>4625.5745299999999</v>
      </c>
      <c r="N164">
        <v>4300.9459999999999</v>
      </c>
      <c r="O164">
        <v>2335.1329999999998</v>
      </c>
      <c r="U164">
        <v>33.677999999999997</v>
      </c>
      <c r="AG164">
        <v>3984.97</v>
      </c>
      <c r="AH164">
        <v>0</v>
      </c>
    </row>
    <row r="165" spans="1:34">
      <c r="A165">
        <v>2014</v>
      </c>
      <c r="B165" s="14">
        <v>43054.606469907405</v>
      </c>
      <c r="C165" t="s">
        <v>1598</v>
      </c>
      <c r="D165" t="s">
        <v>1608</v>
      </c>
      <c r="E165">
        <v>0</v>
      </c>
      <c r="F165">
        <v>121.55399</v>
      </c>
      <c r="G165">
        <v>40.216999999999999</v>
      </c>
      <c r="J165">
        <v>4078.7370614688698</v>
      </c>
      <c r="M165">
        <v>258.08873999999997</v>
      </c>
      <c r="P165">
        <v>70.328000000000003</v>
      </c>
      <c r="Q165">
        <v>15.887</v>
      </c>
      <c r="R165">
        <v>380.54899999999998</v>
      </c>
      <c r="U165">
        <v>529.51900000000001</v>
      </c>
      <c r="X165">
        <v>102.46</v>
      </c>
      <c r="Y165">
        <v>1.08897744E-2</v>
      </c>
      <c r="AD165">
        <v>3045.2089999999998</v>
      </c>
      <c r="AF165">
        <v>52.756</v>
      </c>
      <c r="AH165">
        <v>4554.8729999999996</v>
      </c>
    </row>
    <row r="166" spans="1:34">
      <c r="A166">
        <v>2014</v>
      </c>
      <c r="B166" s="14">
        <v>43054.606469907405</v>
      </c>
      <c r="C166" t="s">
        <v>1598</v>
      </c>
      <c r="D166" t="s">
        <v>1613</v>
      </c>
      <c r="U166">
        <v>0</v>
      </c>
    </row>
    <row r="167" spans="1:34">
      <c r="A167">
        <v>2014</v>
      </c>
      <c r="B167" s="14">
        <v>43054.606469907405</v>
      </c>
      <c r="C167" t="s">
        <v>1599</v>
      </c>
      <c r="M167">
        <v>36.851889999999997</v>
      </c>
      <c r="O167">
        <v>195.32900000000001</v>
      </c>
      <c r="U167">
        <v>24.141999999999999</v>
      </c>
      <c r="AG167">
        <v>222.89400000000001</v>
      </c>
    </row>
    <row r="168" spans="1:34">
      <c r="A168">
        <v>2014</v>
      </c>
      <c r="B168" s="14">
        <v>43054.606469907405</v>
      </c>
      <c r="C168" t="s">
        <v>1599</v>
      </c>
      <c r="D168" t="s">
        <v>1608</v>
      </c>
      <c r="T168">
        <v>368.42700000000002</v>
      </c>
    </row>
    <row r="169" spans="1:34">
      <c r="A169">
        <v>2014</v>
      </c>
      <c r="B169" s="14">
        <v>43054.606469907405</v>
      </c>
      <c r="C169" t="s">
        <v>1599</v>
      </c>
      <c r="D169" t="s">
        <v>1609</v>
      </c>
      <c r="M169">
        <v>465.95069999999998</v>
      </c>
    </row>
    <row r="170" spans="1:34">
      <c r="A170">
        <v>2014</v>
      </c>
      <c r="B170" s="14">
        <v>43054.606469907405</v>
      </c>
      <c r="C170" t="s">
        <v>1599</v>
      </c>
      <c r="D170" t="s">
        <v>1622</v>
      </c>
      <c r="AH170">
        <v>0</v>
      </c>
    </row>
    <row r="171" spans="1:34">
      <c r="A171">
        <v>2014</v>
      </c>
      <c r="B171" s="14">
        <v>43054.606469907405</v>
      </c>
      <c r="C171" t="s">
        <v>1600</v>
      </c>
      <c r="E171">
        <v>3.9239999999999999</v>
      </c>
      <c r="J171">
        <v>917.52640734046201</v>
      </c>
      <c r="M171">
        <v>110.9623</v>
      </c>
      <c r="O171">
        <v>681.79300000000001</v>
      </c>
      <c r="AG171">
        <v>276.95699999999999</v>
      </c>
      <c r="AH171">
        <v>0</v>
      </c>
    </row>
    <row r="172" spans="1:34">
      <c r="A172">
        <v>2014</v>
      </c>
      <c r="B172" s="14">
        <v>43054.606469907405</v>
      </c>
      <c r="C172" t="s">
        <v>1600</v>
      </c>
      <c r="D172" t="s">
        <v>1609</v>
      </c>
      <c r="M172">
        <v>537.01599999999996</v>
      </c>
      <c r="P172">
        <v>276.86799999999999</v>
      </c>
      <c r="T172">
        <v>1378.53</v>
      </c>
      <c r="U172">
        <v>0.16800000000000001</v>
      </c>
      <c r="AD172">
        <v>323.78300000000002</v>
      </c>
      <c r="AF172">
        <v>144.98099999999999</v>
      </c>
      <c r="AH172">
        <v>8.8999999999999996E-2</v>
      </c>
    </row>
    <row r="173" spans="1:34">
      <c r="A173">
        <v>2014</v>
      </c>
      <c r="B173" s="14">
        <v>43054.606469907405</v>
      </c>
      <c r="C173" t="s">
        <v>1602</v>
      </c>
      <c r="M173">
        <v>9.3670000000000003E-2</v>
      </c>
      <c r="N173">
        <v>88.453000000000003</v>
      </c>
      <c r="U173">
        <v>0</v>
      </c>
    </row>
    <row r="174" spans="1:34">
      <c r="A174">
        <v>2014</v>
      </c>
      <c r="B174" s="14">
        <v>43054.606469907405</v>
      </c>
      <c r="C174" t="s">
        <v>1602</v>
      </c>
      <c r="D174" t="s">
        <v>1608</v>
      </c>
      <c r="U174">
        <v>0</v>
      </c>
    </row>
    <row r="175" spans="1:34">
      <c r="A175">
        <v>2014</v>
      </c>
      <c r="B175" s="14">
        <v>43054.606469907405</v>
      </c>
      <c r="C175" t="s">
        <v>1602</v>
      </c>
      <c r="D175" t="s">
        <v>1609</v>
      </c>
      <c r="G175">
        <v>232.126</v>
      </c>
      <c r="M175">
        <v>404.15340999999995</v>
      </c>
      <c r="U175">
        <v>0.19600000000000001</v>
      </c>
    </row>
    <row r="176" spans="1:34">
      <c r="A176">
        <v>2014</v>
      </c>
      <c r="B176" s="14">
        <v>43054.606469907405</v>
      </c>
      <c r="C176" t="s">
        <v>1602</v>
      </c>
      <c r="D176" t="s">
        <v>1613</v>
      </c>
      <c r="M176">
        <v>27.926110000000001</v>
      </c>
    </row>
    <row r="177" spans="1:34">
      <c r="A177">
        <v>2014</v>
      </c>
      <c r="B177" s="14">
        <v>43054.606469907405</v>
      </c>
      <c r="C177" t="s">
        <v>1603</v>
      </c>
      <c r="J177">
        <v>348.92346550650802</v>
      </c>
      <c r="M177">
        <v>431.59570000000002</v>
      </c>
      <c r="U177">
        <v>0</v>
      </c>
    </row>
    <row r="178" spans="1:34">
      <c r="A178">
        <v>2014</v>
      </c>
      <c r="B178" s="14">
        <v>43054.606469907405</v>
      </c>
      <c r="C178" t="s">
        <v>1603</v>
      </c>
      <c r="D178" t="s">
        <v>1611</v>
      </c>
      <c r="G178">
        <v>0.96799999999999997</v>
      </c>
      <c r="J178">
        <v>0</v>
      </c>
      <c r="M178">
        <v>0</v>
      </c>
      <c r="P178">
        <v>0</v>
      </c>
      <c r="U178">
        <v>1.4E-2</v>
      </c>
      <c r="AH178">
        <v>0</v>
      </c>
    </row>
    <row r="179" spans="1:34">
      <c r="A179">
        <v>2014</v>
      </c>
      <c r="B179" s="14">
        <v>43054.606469907405</v>
      </c>
      <c r="C179" t="s">
        <v>1604</v>
      </c>
      <c r="J179">
        <v>34.870790401999997</v>
      </c>
      <c r="U179">
        <v>0</v>
      </c>
      <c r="AH179">
        <v>0</v>
      </c>
    </row>
    <row r="180" spans="1:34">
      <c r="A180">
        <v>2014</v>
      </c>
      <c r="B180" s="14">
        <v>43054.606469907405</v>
      </c>
      <c r="C180" t="s">
        <v>1604</v>
      </c>
      <c r="D180" t="s">
        <v>1605</v>
      </c>
      <c r="U180">
        <v>0</v>
      </c>
    </row>
    <row r="181" spans="1:34">
      <c r="A181">
        <v>2014</v>
      </c>
      <c r="B181" s="14">
        <v>43054.606469907405</v>
      </c>
      <c r="C181" t="s">
        <v>1604</v>
      </c>
      <c r="D181" t="s">
        <v>1612</v>
      </c>
      <c r="G181">
        <v>0</v>
      </c>
      <c r="M181">
        <v>0</v>
      </c>
      <c r="Q181">
        <v>0</v>
      </c>
      <c r="U181">
        <v>0</v>
      </c>
      <c r="V181">
        <v>0.309</v>
      </c>
      <c r="AH181">
        <v>0</v>
      </c>
    </row>
    <row r="182" spans="1:34">
      <c r="A182">
        <v>2014</v>
      </c>
      <c r="B182" s="14">
        <v>43054.606469907405</v>
      </c>
      <c r="C182" t="s">
        <v>1604</v>
      </c>
      <c r="D182" t="s">
        <v>1613</v>
      </c>
      <c r="U182">
        <v>0</v>
      </c>
    </row>
    <row r="183" spans="1:34">
      <c r="A183">
        <v>2014</v>
      </c>
      <c r="B183" s="14">
        <v>43054.606469907405</v>
      </c>
      <c r="C183" t="s">
        <v>1604</v>
      </c>
      <c r="D183" t="s">
        <v>1614</v>
      </c>
      <c r="AH183">
        <v>0</v>
      </c>
    </row>
    <row r="184" spans="1:34">
      <c r="A184">
        <v>2015</v>
      </c>
      <c r="B184" s="14">
        <v>43054.606469907405</v>
      </c>
      <c r="U184">
        <v>601.596</v>
      </c>
    </row>
    <row r="185" spans="1:34">
      <c r="A185">
        <v>2015</v>
      </c>
      <c r="B185" s="14">
        <v>43054.606469907405</v>
      </c>
      <c r="D185" t="s">
        <v>1605</v>
      </c>
      <c r="F185">
        <v>0</v>
      </c>
      <c r="H185">
        <v>0</v>
      </c>
      <c r="K185">
        <v>0</v>
      </c>
      <c r="M185">
        <v>0</v>
      </c>
      <c r="P185">
        <v>159.56299999999999</v>
      </c>
      <c r="R185">
        <v>4848.4859999999999</v>
      </c>
      <c r="U185">
        <v>625.14200000000005</v>
      </c>
      <c r="W185">
        <v>0</v>
      </c>
      <c r="X185">
        <v>0</v>
      </c>
      <c r="Y185">
        <v>0</v>
      </c>
      <c r="AC185">
        <v>0</v>
      </c>
      <c r="AH185">
        <v>121.47</v>
      </c>
    </row>
    <row r="186" spans="1:34">
      <c r="A186">
        <v>2015</v>
      </c>
      <c r="B186" s="14">
        <v>43054.606469907405</v>
      </c>
      <c r="D186" t="s">
        <v>1606</v>
      </c>
      <c r="G186">
        <v>0</v>
      </c>
      <c r="M186">
        <v>1139.2429999999999</v>
      </c>
      <c r="N186">
        <v>1031.249</v>
      </c>
      <c r="P186">
        <v>983.60500000000002</v>
      </c>
      <c r="R186">
        <v>1433.751</v>
      </c>
      <c r="S186">
        <v>8.3000000000000004E-2</v>
      </c>
      <c r="U186">
        <v>2589.6170000000002</v>
      </c>
      <c r="W186">
        <v>0</v>
      </c>
      <c r="AH186">
        <v>814.06600000000003</v>
      </c>
    </row>
    <row r="187" spans="1:34">
      <c r="A187">
        <v>2015</v>
      </c>
      <c r="B187" s="14">
        <v>43054.606469907405</v>
      </c>
      <c r="D187" t="s">
        <v>1607</v>
      </c>
      <c r="F187">
        <v>0</v>
      </c>
      <c r="M187">
        <v>27.972900000000003</v>
      </c>
      <c r="R187">
        <v>584.09500000000003</v>
      </c>
      <c r="U187">
        <v>142.89699999999999</v>
      </c>
      <c r="W187">
        <v>0</v>
      </c>
      <c r="Y187">
        <v>0</v>
      </c>
      <c r="AC187">
        <v>0</v>
      </c>
      <c r="AH187">
        <v>0</v>
      </c>
    </row>
    <row r="188" spans="1:34">
      <c r="A188">
        <v>2015</v>
      </c>
      <c r="B188" s="14">
        <v>43054.606469907405</v>
      </c>
      <c r="D188" t="s">
        <v>1608</v>
      </c>
      <c r="F188">
        <v>0</v>
      </c>
      <c r="M188">
        <v>0</v>
      </c>
      <c r="U188">
        <v>388.96199999999999</v>
      </c>
      <c r="AC188">
        <v>0</v>
      </c>
      <c r="AH188">
        <v>296.29590999999999</v>
      </c>
    </row>
    <row r="189" spans="1:34">
      <c r="A189">
        <v>2015</v>
      </c>
      <c r="B189" s="14">
        <v>43054.606469907405</v>
      </c>
      <c r="D189" t="s">
        <v>1609</v>
      </c>
      <c r="G189">
        <v>0</v>
      </c>
      <c r="M189">
        <v>101.15759</v>
      </c>
      <c r="P189">
        <v>718.88900000000001</v>
      </c>
      <c r="R189">
        <v>104.324</v>
      </c>
      <c r="U189">
        <v>41.29</v>
      </c>
      <c r="X189">
        <v>0</v>
      </c>
      <c r="AH189">
        <v>0</v>
      </c>
    </row>
    <row r="190" spans="1:34">
      <c r="A190">
        <v>2015</v>
      </c>
      <c r="B190" s="14">
        <v>43054.606469907405</v>
      </c>
      <c r="D190" t="s">
        <v>1610</v>
      </c>
      <c r="F190">
        <v>0</v>
      </c>
      <c r="M190">
        <v>0</v>
      </c>
      <c r="R190">
        <v>1470.152</v>
      </c>
      <c r="U190">
        <v>130.62</v>
      </c>
      <c r="W190">
        <v>0</v>
      </c>
      <c r="X190">
        <v>0</v>
      </c>
      <c r="Y190">
        <v>0</v>
      </c>
      <c r="AC190">
        <v>0</v>
      </c>
      <c r="AH190">
        <v>69.304000000000002</v>
      </c>
    </row>
    <row r="191" spans="1:34">
      <c r="A191">
        <v>2015</v>
      </c>
      <c r="B191" s="14">
        <v>43054.606469907405</v>
      </c>
      <c r="D191" t="s">
        <v>1611</v>
      </c>
      <c r="F191">
        <v>0</v>
      </c>
      <c r="M191">
        <v>0</v>
      </c>
      <c r="P191">
        <v>0</v>
      </c>
      <c r="R191">
        <v>38.670999999999999</v>
      </c>
      <c r="U191">
        <v>1.05</v>
      </c>
      <c r="W191">
        <v>0</v>
      </c>
      <c r="AC191">
        <v>0</v>
      </c>
      <c r="AH191">
        <v>0.14799999999999999</v>
      </c>
    </row>
    <row r="192" spans="1:34">
      <c r="A192">
        <v>2015</v>
      </c>
      <c r="B192" s="14">
        <v>43054.606469907405</v>
      </c>
      <c r="D192" t="s">
        <v>1612</v>
      </c>
      <c r="F192">
        <v>0</v>
      </c>
      <c r="G192">
        <v>0</v>
      </c>
      <c r="M192">
        <v>0</v>
      </c>
      <c r="P192">
        <v>0</v>
      </c>
      <c r="R192">
        <v>282.74400000000003</v>
      </c>
      <c r="U192">
        <v>4.5999999999999999E-2</v>
      </c>
      <c r="V192">
        <v>0.28999999999999998</v>
      </c>
      <c r="W192">
        <v>0</v>
      </c>
      <c r="Y192">
        <v>0</v>
      </c>
      <c r="AC192">
        <v>0</v>
      </c>
      <c r="AH192">
        <v>0</v>
      </c>
    </row>
    <row r="193" spans="1:34">
      <c r="A193">
        <v>2015</v>
      </c>
      <c r="B193" s="14">
        <v>43054.606469907405</v>
      </c>
      <c r="D193" t="s">
        <v>1613</v>
      </c>
      <c r="F193">
        <v>0</v>
      </c>
      <c r="G193">
        <v>0</v>
      </c>
      <c r="M193">
        <v>0</v>
      </c>
      <c r="P193">
        <v>1.8</v>
      </c>
      <c r="Q193">
        <v>311.34800000000001</v>
      </c>
      <c r="R193">
        <v>10.02</v>
      </c>
      <c r="U193">
        <v>1448.3109999999999</v>
      </c>
      <c r="W193">
        <v>0</v>
      </c>
      <c r="Y193">
        <v>0</v>
      </c>
      <c r="AC193">
        <v>0</v>
      </c>
      <c r="AH193">
        <v>0.02</v>
      </c>
    </row>
    <row r="194" spans="1:34">
      <c r="A194">
        <v>2015</v>
      </c>
      <c r="B194" s="14">
        <v>43054.606469907405</v>
      </c>
      <c r="D194" t="s">
        <v>5763</v>
      </c>
      <c r="F194">
        <v>0</v>
      </c>
      <c r="G194">
        <v>0</v>
      </c>
      <c r="M194">
        <v>3.0179699999999996</v>
      </c>
      <c r="R194">
        <v>118.932</v>
      </c>
      <c r="U194">
        <v>83.998999999999995</v>
      </c>
      <c r="W194">
        <v>0</v>
      </c>
      <c r="X194">
        <v>0</v>
      </c>
      <c r="Y194">
        <v>0</v>
      </c>
      <c r="AC194">
        <v>0</v>
      </c>
      <c r="AH194">
        <v>0</v>
      </c>
    </row>
    <row r="195" spans="1:34">
      <c r="A195">
        <v>2015</v>
      </c>
      <c r="B195" s="14">
        <v>43054.606469907405</v>
      </c>
      <c r="D195" t="s">
        <v>5764</v>
      </c>
    </row>
    <row r="196" spans="1:34">
      <c r="A196">
        <v>2015</v>
      </c>
      <c r="B196" s="14">
        <v>43054.606469907405</v>
      </c>
      <c r="D196" t="s">
        <v>1614</v>
      </c>
      <c r="F196">
        <v>0</v>
      </c>
      <c r="M196">
        <v>0</v>
      </c>
      <c r="P196">
        <v>0</v>
      </c>
      <c r="R196">
        <v>10.96</v>
      </c>
      <c r="U196">
        <v>2E-3</v>
      </c>
      <c r="Y196">
        <v>0</v>
      </c>
      <c r="AH196">
        <v>0</v>
      </c>
    </row>
    <row r="197" spans="1:34">
      <c r="A197">
        <v>2015</v>
      </c>
      <c r="B197" s="14">
        <v>43054.606469907405</v>
      </c>
      <c r="D197" t="s">
        <v>1615</v>
      </c>
      <c r="F197">
        <v>0</v>
      </c>
    </row>
    <row r="198" spans="1:34">
      <c r="A198">
        <v>2015</v>
      </c>
      <c r="B198" s="14">
        <v>43054.606469907405</v>
      </c>
      <c r="D198" t="s">
        <v>1616</v>
      </c>
      <c r="G198">
        <v>0</v>
      </c>
      <c r="Y198">
        <v>0</v>
      </c>
      <c r="AC198">
        <v>0</v>
      </c>
      <c r="AH198">
        <v>3.7999999999999999E-2</v>
      </c>
    </row>
    <row r="199" spans="1:34">
      <c r="A199">
        <v>2015</v>
      </c>
      <c r="B199" s="14">
        <v>43054.606469907405</v>
      </c>
      <c r="D199" t="s">
        <v>1617</v>
      </c>
      <c r="F199">
        <v>0</v>
      </c>
      <c r="G199">
        <v>0</v>
      </c>
      <c r="M199">
        <v>0</v>
      </c>
      <c r="U199">
        <v>41.125</v>
      </c>
      <c r="AC199">
        <v>0</v>
      </c>
      <c r="AH199">
        <v>0</v>
      </c>
    </row>
    <row r="200" spans="1:34">
      <c r="A200">
        <v>2015</v>
      </c>
      <c r="B200" s="14">
        <v>43054.606469907405</v>
      </c>
      <c r="D200" t="s">
        <v>1619</v>
      </c>
      <c r="U200">
        <v>0</v>
      </c>
    </row>
    <row r="201" spans="1:34">
      <c r="A201">
        <v>2015</v>
      </c>
      <c r="B201" s="14">
        <v>43054.606469907405</v>
      </c>
      <c r="D201" t="s">
        <v>1620</v>
      </c>
      <c r="AF201">
        <v>55.37</v>
      </c>
    </row>
    <row r="202" spans="1:34">
      <c r="A202">
        <v>2015</v>
      </c>
      <c r="B202" s="14">
        <v>43054.606469907405</v>
      </c>
      <c r="D202" t="s">
        <v>1621</v>
      </c>
      <c r="M202">
        <v>0</v>
      </c>
      <c r="U202">
        <v>165.08</v>
      </c>
      <c r="AD202">
        <v>558.90499999999997</v>
      </c>
      <c r="AH202">
        <v>0.01</v>
      </c>
    </row>
    <row r="203" spans="1:34">
      <c r="A203">
        <v>2015</v>
      </c>
      <c r="B203" s="14">
        <v>43054.606469907405</v>
      </c>
      <c r="D203" t="s">
        <v>1622</v>
      </c>
      <c r="M203">
        <v>0</v>
      </c>
      <c r="U203">
        <v>22.780999999999999</v>
      </c>
      <c r="AC203">
        <v>0</v>
      </c>
      <c r="AH203">
        <v>0</v>
      </c>
    </row>
    <row r="204" spans="1:34">
      <c r="A204">
        <v>2015</v>
      </c>
      <c r="B204" s="14">
        <v>43054.606469907405</v>
      </c>
      <c r="D204" t="s">
        <v>1623</v>
      </c>
      <c r="M204">
        <v>0</v>
      </c>
      <c r="R204">
        <v>138.76599999999999</v>
      </c>
      <c r="U204">
        <v>0</v>
      </c>
    </row>
    <row r="205" spans="1:34">
      <c r="A205">
        <v>2015</v>
      </c>
      <c r="B205" s="14">
        <v>43054.606469907405</v>
      </c>
      <c r="D205" t="s">
        <v>1624</v>
      </c>
      <c r="U205">
        <v>0</v>
      </c>
      <c r="AD205">
        <v>235.34800000000001</v>
      </c>
    </row>
    <row r="206" spans="1:34">
      <c r="A206">
        <v>2015</v>
      </c>
      <c r="B206" s="14">
        <v>43054.606469907405</v>
      </c>
      <c r="C206">
        <v>20000</v>
      </c>
      <c r="D206" t="s">
        <v>1605</v>
      </c>
      <c r="U206">
        <v>0</v>
      </c>
    </row>
    <row r="207" spans="1:34">
      <c r="A207">
        <v>2015</v>
      </c>
      <c r="B207" s="14">
        <v>43054.606469907405</v>
      </c>
      <c r="C207">
        <v>200000</v>
      </c>
      <c r="D207" t="s">
        <v>1605</v>
      </c>
      <c r="U207">
        <v>0</v>
      </c>
    </row>
    <row r="208" spans="1:34">
      <c r="A208">
        <v>2015</v>
      </c>
      <c r="B208" s="14">
        <v>43054.606469907405</v>
      </c>
      <c r="C208" t="s">
        <v>1586</v>
      </c>
      <c r="E208">
        <v>1704.33</v>
      </c>
      <c r="H208">
        <v>877.12699999999995</v>
      </c>
      <c r="J208">
        <v>5291.0287530334599</v>
      </c>
      <c r="L208">
        <v>205.613</v>
      </c>
      <c r="M208">
        <v>2551.6302799999999</v>
      </c>
      <c r="N208">
        <v>462.14600000000002</v>
      </c>
      <c r="O208">
        <v>6606.9139999999998</v>
      </c>
      <c r="U208">
        <v>0.85799999999999998</v>
      </c>
      <c r="W208">
        <v>518.31457999999998</v>
      </c>
      <c r="AG208">
        <v>1308.2049999999999</v>
      </c>
    </row>
    <row r="209" spans="1:34">
      <c r="A209">
        <v>2015</v>
      </c>
      <c r="B209" s="14">
        <v>43054.606469907405</v>
      </c>
      <c r="C209" t="s">
        <v>1586</v>
      </c>
      <c r="D209" t="s">
        <v>1605</v>
      </c>
      <c r="U209">
        <v>816.03200000000004</v>
      </c>
    </row>
    <row r="210" spans="1:34">
      <c r="A210">
        <v>2015</v>
      </c>
      <c r="B210" s="14">
        <v>43054.606469907405</v>
      </c>
      <c r="C210" t="s">
        <v>1586</v>
      </c>
      <c r="D210" t="s">
        <v>1613</v>
      </c>
      <c r="F210">
        <v>2348.1260000000002</v>
      </c>
      <c r="G210">
        <v>1087.0119999999999</v>
      </c>
      <c r="J210">
        <v>6915.1857300495403</v>
      </c>
      <c r="K210">
        <v>931.50199999999995</v>
      </c>
      <c r="M210">
        <v>2456.1102099999998</v>
      </c>
      <c r="P210">
        <v>3467.5</v>
      </c>
      <c r="Q210">
        <v>1169.2349999999999</v>
      </c>
      <c r="R210">
        <v>1050.579</v>
      </c>
      <c r="U210">
        <v>5558.0230000000001</v>
      </c>
      <c r="Y210">
        <v>488.96906100000001</v>
      </c>
      <c r="AC210">
        <v>2921.2363</v>
      </c>
      <c r="AD210">
        <v>3304.6060000000002</v>
      </c>
      <c r="AF210">
        <v>367.20800000000003</v>
      </c>
      <c r="AH210">
        <v>3754.4560000000001</v>
      </c>
    </row>
    <row r="211" spans="1:34">
      <c r="A211">
        <v>2015</v>
      </c>
      <c r="B211" s="14">
        <v>43054.606469907405</v>
      </c>
      <c r="C211" t="s">
        <v>1586</v>
      </c>
      <c r="D211" t="s">
        <v>5763</v>
      </c>
      <c r="M211">
        <v>3319.7148299999999</v>
      </c>
      <c r="S211">
        <v>1652.0150000000001</v>
      </c>
      <c r="U211">
        <v>505.22699999999998</v>
      </c>
      <c r="X211">
        <v>329.47699999999998</v>
      </c>
      <c r="AH211">
        <v>0</v>
      </c>
    </row>
    <row r="212" spans="1:34">
      <c r="A212">
        <v>2015</v>
      </c>
      <c r="B212" s="14">
        <v>43054.606469907405</v>
      </c>
      <c r="C212" t="s">
        <v>1586</v>
      </c>
      <c r="D212" t="s">
        <v>1620</v>
      </c>
      <c r="M212">
        <v>410.76195000000001</v>
      </c>
    </row>
    <row r="213" spans="1:34">
      <c r="A213">
        <v>2015</v>
      </c>
      <c r="B213" s="14">
        <v>43054.606469907405</v>
      </c>
      <c r="C213" t="s">
        <v>1587</v>
      </c>
      <c r="E213">
        <v>587.20100000000002</v>
      </c>
      <c r="J213">
        <v>655.96322105463901</v>
      </c>
      <c r="L213">
        <v>29.702000000000002</v>
      </c>
      <c r="M213">
        <v>374.41732000000002</v>
      </c>
      <c r="N213">
        <v>359.44099999999997</v>
      </c>
      <c r="O213">
        <v>1902.3489999999999</v>
      </c>
      <c r="U213">
        <v>63.533000000000001</v>
      </c>
      <c r="W213">
        <v>27.997479999999999</v>
      </c>
      <c r="AD213">
        <v>190.715</v>
      </c>
      <c r="AG213">
        <v>771.17600000000004</v>
      </c>
    </row>
    <row r="214" spans="1:34">
      <c r="A214">
        <v>2015</v>
      </c>
      <c r="B214" s="14">
        <v>43054.606469907405</v>
      </c>
      <c r="C214" t="s">
        <v>1587</v>
      </c>
      <c r="D214" t="s">
        <v>1610</v>
      </c>
      <c r="S214">
        <v>76.626999999999995</v>
      </c>
      <c r="AD214">
        <v>56.552</v>
      </c>
    </row>
    <row r="215" spans="1:34">
      <c r="A215">
        <v>2015</v>
      </c>
      <c r="B215" s="14">
        <v>43054.606469907405</v>
      </c>
      <c r="C215" t="s">
        <v>1587</v>
      </c>
      <c r="D215" t="s">
        <v>1612</v>
      </c>
      <c r="AC215">
        <v>0.375</v>
      </c>
      <c r="AD215">
        <v>0</v>
      </c>
    </row>
    <row r="216" spans="1:34">
      <c r="A216">
        <v>2015</v>
      </c>
      <c r="B216" s="14">
        <v>43054.606469907405</v>
      </c>
      <c r="C216" t="s">
        <v>1587</v>
      </c>
      <c r="D216" t="s">
        <v>1613</v>
      </c>
      <c r="F216">
        <v>1664.58</v>
      </c>
      <c r="G216">
        <v>188.536</v>
      </c>
      <c r="J216">
        <v>2387.1225672974001</v>
      </c>
      <c r="K216">
        <v>23.684000000000001</v>
      </c>
      <c r="M216">
        <v>284.72265000000004</v>
      </c>
      <c r="P216">
        <v>264.77300000000002</v>
      </c>
      <c r="Q216">
        <v>73.397000000000006</v>
      </c>
      <c r="R216">
        <v>218.28299999999999</v>
      </c>
      <c r="U216">
        <v>1871.5319999999999</v>
      </c>
      <c r="AC216">
        <v>340.13079999999997</v>
      </c>
      <c r="AD216">
        <v>373.02</v>
      </c>
      <c r="AF216">
        <v>46.828000000000003</v>
      </c>
      <c r="AH216">
        <v>1192.202</v>
      </c>
    </row>
    <row r="217" spans="1:34">
      <c r="A217">
        <v>2015</v>
      </c>
      <c r="B217" s="14">
        <v>43054.606469907405</v>
      </c>
      <c r="C217" t="s">
        <v>1587</v>
      </c>
      <c r="D217" t="s">
        <v>5763</v>
      </c>
      <c r="M217">
        <v>350.77343999999999</v>
      </c>
      <c r="S217">
        <v>100.77800000000001</v>
      </c>
      <c r="U217">
        <v>13.685</v>
      </c>
      <c r="Y217">
        <v>0.50584899459999999</v>
      </c>
    </row>
    <row r="218" spans="1:34">
      <c r="A218">
        <v>2015</v>
      </c>
      <c r="B218" s="14">
        <v>43054.606469907405</v>
      </c>
      <c r="C218" t="s">
        <v>1587</v>
      </c>
      <c r="D218" t="s">
        <v>1617</v>
      </c>
      <c r="U218">
        <v>87.613</v>
      </c>
    </row>
    <row r="219" spans="1:34">
      <c r="A219">
        <v>2015</v>
      </c>
      <c r="B219" s="14">
        <v>43054.606469907405</v>
      </c>
      <c r="C219" t="s">
        <v>1587</v>
      </c>
      <c r="D219" t="s">
        <v>1620</v>
      </c>
      <c r="M219">
        <v>33.633769999999998</v>
      </c>
    </row>
    <row r="220" spans="1:34">
      <c r="A220">
        <v>2015</v>
      </c>
      <c r="B220" s="14">
        <v>43054.606469907405</v>
      </c>
      <c r="C220" t="s">
        <v>1588</v>
      </c>
      <c r="E220">
        <v>40.003</v>
      </c>
      <c r="J220">
        <v>680.32595899677608</v>
      </c>
      <c r="L220">
        <v>9.9329999999999998</v>
      </c>
      <c r="M220">
        <v>48.832999999999998</v>
      </c>
      <c r="N220">
        <v>3.4009999999999998</v>
      </c>
      <c r="O220">
        <v>469.09199999999998</v>
      </c>
      <c r="W220">
        <v>10.172540000000001</v>
      </c>
    </row>
    <row r="221" spans="1:34">
      <c r="A221">
        <v>2015</v>
      </c>
      <c r="B221" s="14">
        <v>43054.606469907405</v>
      </c>
      <c r="C221" t="s">
        <v>1588</v>
      </c>
      <c r="D221" t="s">
        <v>1605</v>
      </c>
      <c r="M221">
        <v>161.30593999999999</v>
      </c>
      <c r="U221">
        <v>0.67800000000000005</v>
      </c>
    </row>
    <row r="222" spans="1:34">
      <c r="A222">
        <v>2015</v>
      </c>
      <c r="B222" s="14">
        <v>43054.606469907405</v>
      </c>
      <c r="C222" t="s">
        <v>1588</v>
      </c>
      <c r="D222" t="s">
        <v>1609</v>
      </c>
      <c r="U222">
        <v>44.103999999999999</v>
      </c>
    </row>
    <row r="223" spans="1:34">
      <c r="A223">
        <v>2015</v>
      </c>
      <c r="B223" s="14">
        <v>43054.606469907405</v>
      </c>
      <c r="C223" t="s">
        <v>1588</v>
      </c>
      <c r="D223" t="s">
        <v>1613</v>
      </c>
      <c r="F223">
        <v>131.97399999999999</v>
      </c>
      <c r="G223">
        <v>147.84100000000001</v>
      </c>
      <c r="J223">
        <v>409.20998310812803</v>
      </c>
      <c r="K223">
        <v>7.83</v>
      </c>
      <c r="M223">
        <v>28.105</v>
      </c>
      <c r="Q223">
        <v>30.684000000000001</v>
      </c>
      <c r="R223">
        <v>195.30699999999999</v>
      </c>
      <c r="U223">
        <v>273.97500000000002</v>
      </c>
      <c r="Y223">
        <v>1.1297088499999999</v>
      </c>
      <c r="AC223">
        <v>166.8278</v>
      </c>
      <c r="AD223">
        <v>55.231000000000002</v>
      </c>
      <c r="AF223">
        <v>9.06</v>
      </c>
      <c r="AH223">
        <v>345.91699999999997</v>
      </c>
    </row>
    <row r="224" spans="1:34">
      <c r="A224">
        <v>2015</v>
      </c>
      <c r="B224" s="14">
        <v>43054.606469907405</v>
      </c>
      <c r="C224" t="s">
        <v>1588</v>
      </c>
      <c r="D224" t="s">
        <v>5763</v>
      </c>
      <c r="J224">
        <v>19.544993802059999</v>
      </c>
      <c r="M224">
        <v>241.55862999999999</v>
      </c>
      <c r="U224">
        <v>144.94900000000001</v>
      </c>
      <c r="X224">
        <v>92.018000000000001</v>
      </c>
      <c r="AH224">
        <v>2.3719999999999999</v>
      </c>
    </row>
    <row r="225" spans="1:34">
      <c r="A225">
        <v>2015</v>
      </c>
      <c r="B225" s="14">
        <v>43054.606469907405</v>
      </c>
      <c r="C225" t="s">
        <v>1588</v>
      </c>
      <c r="D225" t="s">
        <v>1617</v>
      </c>
      <c r="U225">
        <v>0.67800000000000005</v>
      </c>
    </row>
    <row r="226" spans="1:34">
      <c r="A226">
        <v>2015</v>
      </c>
      <c r="B226" s="14">
        <v>43054.606469907405</v>
      </c>
      <c r="C226" t="s">
        <v>1589</v>
      </c>
      <c r="E226">
        <v>396.75599999999997</v>
      </c>
      <c r="H226">
        <v>8.5039999999999996</v>
      </c>
      <c r="J226">
        <v>37.363191820200001</v>
      </c>
      <c r="M226">
        <v>71.904529999999994</v>
      </c>
      <c r="N226">
        <v>31.457999999999998</v>
      </c>
      <c r="O226">
        <v>240.63300000000001</v>
      </c>
      <c r="U226">
        <v>1.421</v>
      </c>
      <c r="W226">
        <v>0</v>
      </c>
      <c r="AG226">
        <v>12.738</v>
      </c>
    </row>
    <row r="227" spans="1:34">
      <c r="A227">
        <v>2015</v>
      </c>
      <c r="B227" s="14">
        <v>43054.606469907405</v>
      </c>
      <c r="C227" t="s">
        <v>1589</v>
      </c>
      <c r="D227" t="s">
        <v>1605</v>
      </c>
      <c r="G227">
        <v>825.29399999999998</v>
      </c>
      <c r="K227">
        <v>11.618</v>
      </c>
      <c r="M227">
        <v>60.186699999999995</v>
      </c>
      <c r="Q227">
        <v>3.2109999999999999</v>
      </c>
      <c r="R227">
        <v>6826.5230000000001</v>
      </c>
      <c r="S227">
        <v>0.44700000000000001</v>
      </c>
      <c r="U227">
        <v>20.632999999999999</v>
      </c>
      <c r="AC227">
        <v>49.260100000000001</v>
      </c>
      <c r="AD227">
        <v>160.11500000000001</v>
      </c>
      <c r="AH227">
        <v>159.679</v>
      </c>
    </row>
    <row r="228" spans="1:34">
      <c r="A228">
        <v>2015</v>
      </c>
      <c r="B228" s="14">
        <v>43054.606469907405</v>
      </c>
      <c r="C228" t="s">
        <v>1589</v>
      </c>
      <c r="D228" t="s">
        <v>1607</v>
      </c>
      <c r="AH228">
        <v>0</v>
      </c>
    </row>
    <row r="229" spans="1:34">
      <c r="A229">
        <v>2015</v>
      </c>
      <c r="B229" s="14">
        <v>43054.606469907405</v>
      </c>
      <c r="C229" t="s">
        <v>1589</v>
      </c>
      <c r="D229" t="s">
        <v>1609</v>
      </c>
      <c r="M229">
        <v>7.1001799999999999</v>
      </c>
      <c r="AF229">
        <v>11.337999999999999</v>
      </c>
    </row>
    <row r="230" spans="1:34">
      <c r="A230">
        <v>2015</v>
      </c>
      <c r="B230" s="14">
        <v>43054.606469907405</v>
      </c>
      <c r="C230" t="s">
        <v>1589</v>
      </c>
      <c r="D230" t="s">
        <v>1610</v>
      </c>
      <c r="F230">
        <v>15.95</v>
      </c>
      <c r="M230">
        <v>306.62700000000001</v>
      </c>
    </row>
    <row r="231" spans="1:34">
      <c r="A231">
        <v>2015</v>
      </c>
      <c r="B231" s="14">
        <v>43054.606469907405</v>
      </c>
      <c r="C231" t="s">
        <v>1589</v>
      </c>
      <c r="D231" t="s">
        <v>1611</v>
      </c>
      <c r="G231">
        <v>0.86</v>
      </c>
      <c r="U231">
        <v>1.762</v>
      </c>
      <c r="AC231">
        <v>11.064299999999999</v>
      </c>
    </row>
    <row r="232" spans="1:34">
      <c r="A232">
        <v>2015</v>
      </c>
      <c r="B232" s="14">
        <v>43054.606469907405</v>
      </c>
      <c r="C232" t="s">
        <v>1589</v>
      </c>
      <c r="D232" t="s">
        <v>1612</v>
      </c>
      <c r="F232">
        <v>0.63</v>
      </c>
      <c r="K232">
        <v>0.58699999999999997</v>
      </c>
    </row>
    <row r="233" spans="1:34">
      <c r="A233">
        <v>2015</v>
      </c>
      <c r="B233" s="14">
        <v>43054.606469907405</v>
      </c>
      <c r="C233" t="s">
        <v>1589</v>
      </c>
      <c r="D233" t="s">
        <v>1613</v>
      </c>
      <c r="F233">
        <v>24.992999999999999</v>
      </c>
      <c r="G233">
        <v>41.716000000000001</v>
      </c>
      <c r="J233">
        <v>492.44844423831199</v>
      </c>
      <c r="K233">
        <v>35.813000000000002</v>
      </c>
      <c r="M233">
        <v>39.493809999999996</v>
      </c>
      <c r="P233">
        <v>32.404000000000003</v>
      </c>
      <c r="Q233">
        <v>29.861999999999998</v>
      </c>
      <c r="R233">
        <v>263.18099999999998</v>
      </c>
      <c r="U233">
        <v>323.86399999999998</v>
      </c>
      <c r="Y233">
        <v>7.6404324299999997</v>
      </c>
      <c r="AC233">
        <v>55.7864</v>
      </c>
      <c r="AD233">
        <v>95.822000000000003</v>
      </c>
      <c r="AH233">
        <v>170.80600000000001</v>
      </c>
    </row>
    <row r="234" spans="1:34">
      <c r="A234">
        <v>2015</v>
      </c>
      <c r="B234" s="14">
        <v>43054.606469907405</v>
      </c>
      <c r="C234" t="s">
        <v>1589</v>
      </c>
      <c r="D234" t="s">
        <v>5763</v>
      </c>
      <c r="M234">
        <v>523.16895</v>
      </c>
      <c r="S234">
        <v>0.627</v>
      </c>
      <c r="U234">
        <v>99.608000000000004</v>
      </c>
      <c r="AH234">
        <v>77.521000000000001</v>
      </c>
    </row>
    <row r="235" spans="1:34">
      <c r="A235">
        <v>2015</v>
      </c>
      <c r="B235" s="14">
        <v>43054.606469907405</v>
      </c>
      <c r="C235" t="s">
        <v>1589</v>
      </c>
      <c r="D235" t="s">
        <v>1617</v>
      </c>
      <c r="M235">
        <v>0.81495000000000006</v>
      </c>
      <c r="U235">
        <v>3.1749999999999998</v>
      </c>
    </row>
    <row r="236" spans="1:34">
      <c r="A236">
        <v>2015</v>
      </c>
      <c r="B236" s="14">
        <v>43054.606469907405</v>
      </c>
      <c r="C236" t="s">
        <v>1589</v>
      </c>
      <c r="D236" t="s">
        <v>1622</v>
      </c>
      <c r="M236">
        <v>0</v>
      </c>
      <c r="U236">
        <v>0.18</v>
      </c>
    </row>
    <row r="237" spans="1:34">
      <c r="A237">
        <v>2015</v>
      </c>
      <c r="B237" s="14">
        <v>43054.606469907405</v>
      </c>
      <c r="C237" t="s">
        <v>1593</v>
      </c>
      <c r="E237">
        <v>641.41499999999996</v>
      </c>
      <c r="J237">
        <v>5667.8890945657104</v>
      </c>
      <c r="L237">
        <v>0</v>
      </c>
      <c r="O237">
        <v>1119.7270000000001</v>
      </c>
      <c r="W237">
        <v>2755.14509</v>
      </c>
      <c r="AG237">
        <v>887.78</v>
      </c>
    </row>
    <row r="238" spans="1:34">
      <c r="A238">
        <v>2015</v>
      </c>
      <c r="B238" s="14">
        <v>43054.606469907405</v>
      </c>
      <c r="C238" t="s">
        <v>1593</v>
      </c>
      <c r="D238" t="s">
        <v>1610</v>
      </c>
      <c r="F238">
        <v>439.78899999999999</v>
      </c>
      <c r="M238">
        <v>405.99799999999999</v>
      </c>
      <c r="R238">
        <v>757.95699999999999</v>
      </c>
      <c r="AD238">
        <v>761.95100000000002</v>
      </c>
      <c r="AH238">
        <v>0</v>
      </c>
    </row>
    <row r="239" spans="1:34">
      <c r="A239">
        <v>2015</v>
      </c>
      <c r="B239" s="14">
        <v>43054.606469907405</v>
      </c>
      <c r="C239" t="s">
        <v>1593</v>
      </c>
      <c r="D239" t="s">
        <v>1617</v>
      </c>
      <c r="U239">
        <v>0</v>
      </c>
    </row>
    <row r="240" spans="1:34">
      <c r="A240">
        <v>2015</v>
      </c>
      <c r="B240" s="14">
        <v>43054.606469907405</v>
      </c>
      <c r="C240" t="s">
        <v>5753</v>
      </c>
      <c r="N240">
        <v>58.805999999999997</v>
      </c>
      <c r="O240">
        <v>97.275000000000006</v>
      </c>
      <c r="U240">
        <v>7.5380000000000003</v>
      </c>
      <c r="AG240">
        <v>2.2280000000000002</v>
      </c>
    </row>
    <row r="241" spans="1:34">
      <c r="A241">
        <v>2015</v>
      </c>
      <c r="B241" s="14">
        <v>43054.606469907405</v>
      </c>
      <c r="C241" t="s">
        <v>5753</v>
      </c>
      <c r="D241" t="s">
        <v>1605</v>
      </c>
      <c r="U241">
        <v>0.254</v>
      </c>
      <c r="AH241">
        <v>0</v>
      </c>
    </row>
    <row r="242" spans="1:34">
      <c r="A242">
        <v>2015</v>
      </c>
      <c r="B242" s="14">
        <v>43054.606469907405</v>
      </c>
      <c r="C242" t="s">
        <v>5753</v>
      </c>
      <c r="D242" t="s">
        <v>1606</v>
      </c>
      <c r="M242">
        <v>341.08946999999995</v>
      </c>
      <c r="U242">
        <v>778.99400000000003</v>
      </c>
    </row>
    <row r="243" spans="1:34">
      <c r="A243">
        <v>2015</v>
      </c>
      <c r="B243" s="14">
        <v>43054.606469907405</v>
      </c>
      <c r="C243" t="s">
        <v>5753</v>
      </c>
      <c r="D243" t="s">
        <v>1609</v>
      </c>
      <c r="U243">
        <v>118.145</v>
      </c>
    </row>
    <row r="244" spans="1:34">
      <c r="A244">
        <v>2015</v>
      </c>
      <c r="B244" s="14">
        <v>43054.606469907405</v>
      </c>
      <c r="C244" t="s">
        <v>5753</v>
      </c>
      <c r="D244" t="s">
        <v>1610</v>
      </c>
      <c r="F244">
        <v>34.33</v>
      </c>
      <c r="M244">
        <v>139.78869</v>
      </c>
      <c r="U244">
        <v>142.66800000000001</v>
      </c>
      <c r="AC244">
        <v>7.1261999999999999</v>
      </c>
      <c r="AH244">
        <v>294.173</v>
      </c>
    </row>
    <row r="245" spans="1:34">
      <c r="A245">
        <v>2015</v>
      </c>
      <c r="B245" s="14">
        <v>43054.606469907405</v>
      </c>
      <c r="C245" t="s">
        <v>5753</v>
      </c>
      <c r="D245" t="s">
        <v>1613</v>
      </c>
      <c r="U245">
        <v>0</v>
      </c>
    </row>
    <row r="246" spans="1:34">
      <c r="A246">
        <v>2015</v>
      </c>
      <c r="B246" s="14">
        <v>43054.606469907405</v>
      </c>
      <c r="C246" t="s">
        <v>5753</v>
      </c>
      <c r="D246" t="s">
        <v>5763</v>
      </c>
      <c r="M246">
        <v>22.216999999999999</v>
      </c>
      <c r="U246">
        <v>0</v>
      </c>
    </row>
    <row r="247" spans="1:34">
      <c r="A247">
        <v>2015</v>
      </c>
      <c r="B247" s="14">
        <v>43054.606469907405</v>
      </c>
      <c r="C247" t="s">
        <v>5753</v>
      </c>
      <c r="D247" t="s">
        <v>1617</v>
      </c>
      <c r="U247">
        <v>118.21299999999999</v>
      </c>
      <c r="AC247">
        <v>4.6696</v>
      </c>
    </row>
    <row r="248" spans="1:34">
      <c r="A248">
        <v>2015</v>
      </c>
      <c r="B248" s="14">
        <v>43054.606469907405</v>
      </c>
      <c r="C248" t="s">
        <v>5753</v>
      </c>
      <c r="D248" t="s">
        <v>1622</v>
      </c>
      <c r="U248">
        <v>68.554000000000002</v>
      </c>
    </row>
    <row r="249" spans="1:34">
      <c r="A249">
        <v>2015</v>
      </c>
      <c r="B249" s="14">
        <v>43054.606469907405</v>
      </c>
      <c r="C249" t="s">
        <v>1594</v>
      </c>
      <c r="E249">
        <v>46.856000000000002</v>
      </c>
      <c r="F249">
        <v>137.09299999999999</v>
      </c>
      <c r="J249">
        <v>720.65351076136199</v>
      </c>
      <c r="M249">
        <v>0.26</v>
      </c>
      <c r="N249">
        <v>172.89099999999999</v>
      </c>
      <c r="O249">
        <v>522.78099999999995</v>
      </c>
      <c r="U249">
        <v>54.188000000000002</v>
      </c>
      <c r="AD249">
        <v>336.07499999999999</v>
      </c>
      <c r="AG249">
        <v>139.78399999999999</v>
      </c>
    </row>
    <row r="250" spans="1:34">
      <c r="A250">
        <v>2015</v>
      </c>
      <c r="B250" s="14">
        <v>43054.606469907405</v>
      </c>
      <c r="C250" t="s">
        <v>1594</v>
      </c>
      <c r="D250" t="s">
        <v>1610</v>
      </c>
      <c r="G250">
        <v>125.60599999999999</v>
      </c>
      <c r="M250">
        <v>106.586</v>
      </c>
      <c r="AC250">
        <v>49.931899999999999</v>
      </c>
    </row>
    <row r="251" spans="1:34">
      <c r="A251">
        <v>2015</v>
      </c>
      <c r="B251" s="14">
        <v>43054.606469907405</v>
      </c>
      <c r="C251" t="s">
        <v>1594</v>
      </c>
      <c r="D251" t="s">
        <v>1617</v>
      </c>
      <c r="M251">
        <v>42.99418</v>
      </c>
    </row>
    <row r="252" spans="1:34">
      <c r="A252">
        <v>2015</v>
      </c>
      <c r="B252" s="14">
        <v>43054.606469907405</v>
      </c>
      <c r="C252" t="s">
        <v>1595</v>
      </c>
      <c r="J252">
        <v>35.964656312325197</v>
      </c>
      <c r="O252">
        <v>82.963999999999999</v>
      </c>
      <c r="U252">
        <v>37.35</v>
      </c>
    </row>
    <row r="253" spans="1:34">
      <c r="A253">
        <v>2015</v>
      </c>
      <c r="B253" s="14">
        <v>43054.606469907405</v>
      </c>
      <c r="C253" t="s">
        <v>1595</v>
      </c>
      <c r="D253" t="s">
        <v>1610</v>
      </c>
      <c r="J253">
        <v>4.3481875868800302</v>
      </c>
    </row>
    <row r="254" spans="1:34">
      <c r="A254">
        <v>2015</v>
      </c>
      <c r="B254" s="14">
        <v>43054.606469907405</v>
      </c>
      <c r="C254" t="s">
        <v>1596</v>
      </c>
      <c r="O254">
        <v>272.00599999999997</v>
      </c>
    </row>
    <row r="255" spans="1:34">
      <c r="A255">
        <v>2015</v>
      </c>
      <c r="B255" s="14">
        <v>43054.606469907405</v>
      </c>
      <c r="C255" t="s">
        <v>1597</v>
      </c>
      <c r="J255">
        <v>3.15108463411118</v>
      </c>
      <c r="N255">
        <v>0</v>
      </c>
      <c r="U255">
        <v>80.207999999999998</v>
      </c>
      <c r="AG255">
        <v>51.807000000000002</v>
      </c>
    </row>
    <row r="256" spans="1:34">
      <c r="A256">
        <v>2015</v>
      </c>
      <c r="B256" s="14">
        <v>43054.606469907405</v>
      </c>
      <c r="C256" t="s">
        <v>1597</v>
      </c>
      <c r="D256" t="s">
        <v>1606</v>
      </c>
      <c r="Q256">
        <v>102.483</v>
      </c>
      <c r="U256">
        <v>80.813999999999993</v>
      </c>
      <c r="AH256">
        <v>0</v>
      </c>
    </row>
    <row r="257" spans="1:34">
      <c r="A257">
        <v>2015</v>
      </c>
      <c r="B257" s="14">
        <v>43054.606469907405</v>
      </c>
      <c r="C257" t="s">
        <v>1597</v>
      </c>
      <c r="D257" t="s">
        <v>1609</v>
      </c>
      <c r="U257">
        <v>7.7809999999999997</v>
      </c>
    </row>
    <row r="258" spans="1:34">
      <c r="A258">
        <v>2015</v>
      </c>
      <c r="B258" s="14">
        <v>43054.606469907405</v>
      </c>
      <c r="C258" t="s">
        <v>1597</v>
      </c>
      <c r="D258" t="s">
        <v>1610</v>
      </c>
      <c r="J258">
        <v>0</v>
      </c>
      <c r="P258">
        <v>0</v>
      </c>
      <c r="U258">
        <v>0</v>
      </c>
      <c r="AH258">
        <v>738.24</v>
      </c>
    </row>
    <row r="259" spans="1:34">
      <c r="A259">
        <v>2015</v>
      </c>
      <c r="B259" s="14">
        <v>43054.606469907405</v>
      </c>
      <c r="C259" t="s">
        <v>1597</v>
      </c>
      <c r="D259" t="s">
        <v>1613</v>
      </c>
      <c r="U259">
        <v>0.03</v>
      </c>
      <c r="AC259">
        <v>2.4815</v>
      </c>
    </row>
    <row r="260" spans="1:34">
      <c r="A260">
        <v>2015</v>
      </c>
      <c r="B260" s="14">
        <v>43054.606469907405</v>
      </c>
      <c r="C260" t="s">
        <v>5762</v>
      </c>
      <c r="D260" t="s">
        <v>1610</v>
      </c>
      <c r="U260">
        <v>0</v>
      </c>
      <c r="AH260">
        <v>64.128</v>
      </c>
    </row>
    <row r="261" spans="1:34">
      <c r="A261">
        <v>2015</v>
      </c>
      <c r="B261" s="14">
        <v>43054.606469907405</v>
      </c>
      <c r="C261" t="s">
        <v>5754</v>
      </c>
      <c r="G261">
        <v>537.13300000000004</v>
      </c>
      <c r="J261">
        <v>328.92367006498205</v>
      </c>
      <c r="O261">
        <v>320.70999999999998</v>
      </c>
      <c r="AG261">
        <v>11.949</v>
      </c>
    </row>
    <row r="262" spans="1:34">
      <c r="A262">
        <v>2015</v>
      </c>
      <c r="B262" s="14">
        <v>43054.606469907405</v>
      </c>
      <c r="C262" t="s">
        <v>5754</v>
      </c>
      <c r="D262" t="s">
        <v>1610</v>
      </c>
      <c r="J262">
        <v>18.5156354417404</v>
      </c>
      <c r="AD262">
        <v>39.94</v>
      </c>
    </row>
    <row r="263" spans="1:34">
      <c r="A263">
        <v>2015</v>
      </c>
      <c r="B263" s="14">
        <v>43054.606469907405</v>
      </c>
      <c r="C263" t="s">
        <v>5755</v>
      </c>
      <c r="J263">
        <v>5165.5894281819901</v>
      </c>
      <c r="O263">
        <v>1008.413</v>
      </c>
      <c r="R263">
        <v>187.47900000000001</v>
      </c>
      <c r="U263">
        <v>0</v>
      </c>
      <c r="AD263">
        <v>7.9790000000000001</v>
      </c>
    </row>
    <row r="264" spans="1:34">
      <c r="A264">
        <v>2015</v>
      </c>
      <c r="B264" s="14">
        <v>43054.606469907405</v>
      </c>
      <c r="C264" t="s">
        <v>5755</v>
      </c>
      <c r="D264" t="s">
        <v>1606</v>
      </c>
      <c r="U264">
        <v>683.44799999999998</v>
      </c>
      <c r="AC264">
        <v>1001.2364</v>
      </c>
    </row>
    <row r="265" spans="1:34">
      <c r="A265">
        <v>2015</v>
      </c>
      <c r="B265" s="14">
        <v>43054.606469907405</v>
      </c>
      <c r="C265" t="s">
        <v>5755</v>
      </c>
      <c r="D265" t="s">
        <v>1610</v>
      </c>
      <c r="F265">
        <v>8.9770000000000003</v>
      </c>
      <c r="U265">
        <v>164.78399999999999</v>
      </c>
      <c r="AD265">
        <v>3.2109999999999999</v>
      </c>
      <c r="AH265">
        <v>13.138</v>
      </c>
    </row>
    <row r="266" spans="1:34">
      <c r="A266">
        <v>2015</v>
      </c>
      <c r="B266" s="14">
        <v>43054.606469907405</v>
      </c>
      <c r="C266" t="s">
        <v>5755</v>
      </c>
      <c r="D266" t="s">
        <v>5763</v>
      </c>
      <c r="AD266">
        <v>4.9400000000000004</v>
      </c>
    </row>
    <row r="267" spans="1:34">
      <c r="A267">
        <v>2015</v>
      </c>
      <c r="B267" s="14">
        <v>43054.606469907405</v>
      </c>
      <c r="C267" t="s">
        <v>5756</v>
      </c>
      <c r="J267">
        <v>24.460704403487998</v>
      </c>
    </row>
    <row r="268" spans="1:34">
      <c r="A268">
        <v>2015</v>
      </c>
      <c r="B268" s="14">
        <v>43054.606469907405</v>
      </c>
      <c r="C268" t="s">
        <v>5756</v>
      </c>
      <c r="D268" t="s">
        <v>1610</v>
      </c>
      <c r="J268">
        <v>0</v>
      </c>
    </row>
    <row r="269" spans="1:34">
      <c r="A269">
        <v>2015</v>
      </c>
      <c r="B269" s="14">
        <v>43054.606469907405</v>
      </c>
      <c r="C269" t="s">
        <v>1598</v>
      </c>
      <c r="J269">
        <v>11179.011889236401</v>
      </c>
      <c r="M269">
        <v>17.218</v>
      </c>
      <c r="N269">
        <v>4470.2349999999997</v>
      </c>
      <c r="O269">
        <v>2278.6219999999998</v>
      </c>
      <c r="U269">
        <v>46.472999999999999</v>
      </c>
      <c r="AG269">
        <v>3894.5630000000001</v>
      </c>
    </row>
    <row r="270" spans="1:34">
      <c r="A270">
        <v>2015</v>
      </c>
      <c r="B270" s="14">
        <v>43054.606469907405</v>
      </c>
      <c r="C270" t="s">
        <v>1598</v>
      </c>
      <c r="D270" t="s">
        <v>1605</v>
      </c>
      <c r="U270">
        <v>4.46</v>
      </c>
    </row>
    <row r="271" spans="1:34">
      <c r="A271">
        <v>2015</v>
      </c>
      <c r="B271" s="14">
        <v>43054.606469907405</v>
      </c>
      <c r="C271" t="s">
        <v>1598</v>
      </c>
      <c r="D271" t="s">
        <v>1607</v>
      </c>
      <c r="U271">
        <v>2.2170000000000001</v>
      </c>
    </row>
    <row r="272" spans="1:34">
      <c r="A272">
        <v>2015</v>
      </c>
      <c r="B272" s="14">
        <v>43054.606469907405</v>
      </c>
      <c r="C272" t="s">
        <v>1598</v>
      </c>
      <c r="D272" t="s">
        <v>1608</v>
      </c>
      <c r="E272">
        <v>10700.419</v>
      </c>
      <c r="F272">
        <v>118.438</v>
      </c>
      <c r="G272">
        <v>37.218000000000004</v>
      </c>
      <c r="J272">
        <v>33185.737814561398</v>
      </c>
      <c r="M272">
        <v>5816.1555099999996</v>
      </c>
      <c r="P272">
        <v>61.405999999999999</v>
      </c>
      <c r="Q272">
        <v>13.548</v>
      </c>
      <c r="R272">
        <v>2586.8339999999998</v>
      </c>
      <c r="U272">
        <v>1873.7670000000001</v>
      </c>
      <c r="X272">
        <v>122.8</v>
      </c>
      <c r="Y272">
        <v>0.87931383359999993</v>
      </c>
      <c r="AC272">
        <v>94.862300000000005</v>
      </c>
      <c r="AD272">
        <v>3708.9110000000001</v>
      </c>
      <c r="AF272">
        <v>53.238</v>
      </c>
      <c r="AH272">
        <v>2612.9354600000001</v>
      </c>
    </row>
    <row r="273" spans="1:34">
      <c r="A273">
        <v>2015</v>
      </c>
      <c r="B273" s="14">
        <v>43054.606469907405</v>
      </c>
      <c r="C273" t="s">
        <v>1598</v>
      </c>
      <c r="D273" t="s">
        <v>5763</v>
      </c>
      <c r="U273">
        <v>14.347</v>
      </c>
    </row>
    <row r="274" spans="1:34">
      <c r="A274">
        <v>2015</v>
      </c>
      <c r="B274" s="14">
        <v>43054.606469907405</v>
      </c>
      <c r="C274" t="s">
        <v>1599</v>
      </c>
      <c r="O274">
        <v>221.667</v>
      </c>
      <c r="AG274">
        <v>239.67099999999999</v>
      </c>
    </row>
    <row r="275" spans="1:34">
      <c r="A275">
        <v>2015</v>
      </c>
      <c r="B275" s="14">
        <v>43054.606469907405</v>
      </c>
      <c r="C275" t="s">
        <v>1599</v>
      </c>
      <c r="D275" t="s">
        <v>1608</v>
      </c>
      <c r="M275">
        <v>31.734000000000002</v>
      </c>
      <c r="T275">
        <v>400.91699999999997</v>
      </c>
    </row>
    <row r="276" spans="1:34">
      <c r="A276">
        <v>2015</v>
      </c>
      <c r="B276" s="14">
        <v>43054.606469907405</v>
      </c>
      <c r="C276" t="s">
        <v>1599</v>
      </c>
      <c r="D276" t="s">
        <v>1609</v>
      </c>
      <c r="M276">
        <v>453.26527000000004</v>
      </c>
    </row>
    <row r="277" spans="1:34">
      <c r="A277">
        <v>2015</v>
      </c>
      <c r="B277" s="14">
        <v>43054.606469907405</v>
      </c>
      <c r="C277" t="s">
        <v>1599</v>
      </c>
      <c r="D277" t="s">
        <v>1622</v>
      </c>
      <c r="AH277">
        <v>0</v>
      </c>
    </row>
    <row r="278" spans="1:34">
      <c r="A278">
        <v>2015</v>
      </c>
      <c r="B278" s="14">
        <v>43054.606469907405</v>
      </c>
      <c r="C278" t="s">
        <v>1600</v>
      </c>
      <c r="E278">
        <v>3.7919999999999998</v>
      </c>
      <c r="J278">
        <v>1398.7364525107901</v>
      </c>
      <c r="O278">
        <v>715.03099999999995</v>
      </c>
      <c r="AG278">
        <v>284.62900000000002</v>
      </c>
    </row>
    <row r="279" spans="1:34">
      <c r="A279">
        <v>2015</v>
      </c>
      <c r="B279" s="14">
        <v>43054.606469907405</v>
      </c>
      <c r="C279" t="s">
        <v>1600</v>
      </c>
      <c r="D279" t="s">
        <v>1609</v>
      </c>
      <c r="M279">
        <v>558.49099999999999</v>
      </c>
      <c r="P279">
        <v>286.71300000000002</v>
      </c>
      <c r="T279">
        <v>1403.2449999999999</v>
      </c>
      <c r="U279">
        <v>0.151</v>
      </c>
      <c r="AD279">
        <v>340.62299999999999</v>
      </c>
      <c r="AF279">
        <v>145.62700000000001</v>
      </c>
      <c r="AH279">
        <v>8.8999999999999996E-2</v>
      </c>
    </row>
    <row r="280" spans="1:34">
      <c r="A280">
        <v>2015</v>
      </c>
      <c r="B280" s="14">
        <v>43054.606469907405</v>
      </c>
      <c r="C280" t="s">
        <v>1602</v>
      </c>
      <c r="J280">
        <v>49.345584277744798</v>
      </c>
      <c r="M280">
        <v>69.530589999999989</v>
      </c>
    </row>
    <row r="281" spans="1:34">
      <c r="A281">
        <v>2015</v>
      </c>
      <c r="B281" s="14">
        <v>43054.606469907405</v>
      </c>
      <c r="C281" t="s">
        <v>1602</v>
      </c>
      <c r="D281" t="s">
        <v>1609</v>
      </c>
      <c r="U281">
        <v>9.6000000000000002E-2</v>
      </c>
    </row>
    <row r="282" spans="1:34">
      <c r="A282">
        <v>2015</v>
      </c>
      <c r="B282" s="14">
        <v>43054.606469907405</v>
      </c>
      <c r="C282" t="s">
        <v>5757</v>
      </c>
      <c r="O282">
        <v>61.317999999999998</v>
      </c>
    </row>
    <row r="283" spans="1:34">
      <c r="A283">
        <v>2015</v>
      </c>
      <c r="B283" s="14">
        <v>43054.606469907405</v>
      </c>
      <c r="C283" t="s">
        <v>5757</v>
      </c>
      <c r="D283" t="s">
        <v>1609</v>
      </c>
      <c r="J283">
        <v>57.333935022616195</v>
      </c>
      <c r="U283">
        <v>38.951000000000001</v>
      </c>
    </row>
    <row r="284" spans="1:34">
      <c r="A284">
        <v>2015</v>
      </c>
      <c r="B284" s="14">
        <v>43054.606469907405</v>
      </c>
      <c r="C284" t="s">
        <v>5758</v>
      </c>
      <c r="M284">
        <v>9.4E-2</v>
      </c>
      <c r="N284">
        <v>20.452000000000002</v>
      </c>
      <c r="U284">
        <v>0.67800000000000005</v>
      </c>
    </row>
    <row r="285" spans="1:34">
      <c r="A285">
        <v>2015</v>
      </c>
      <c r="B285" s="14">
        <v>43054.606469907405</v>
      </c>
      <c r="C285" t="s">
        <v>5758</v>
      </c>
      <c r="D285" t="s">
        <v>1608</v>
      </c>
      <c r="M285">
        <v>3.7759999999999998</v>
      </c>
      <c r="U285">
        <v>3031.9929999999999</v>
      </c>
    </row>
    <row r="286" spans="1:34">
      <c r="A286">
        <v>2015</v>
      </c>
      <c r="B286" s="14">
        <v>43054.606469907405</v>
      </c>
      <c r="C286" t="s">
        <v>5758</v>
      </c>
      <c r="D286" t="s">
        <v>1609</v>
      </c>
      <c r="M286">
        <v>306.86</v>
      </c>
      <c r="U286">
        <v>0</v>
      </c>
    </row>
    <row r="287" spans="1:34">
      <c r="A287">
        <v>2015</v>
      </c>
      <c r="B287" s="14">
        <v>43054.606469907405</v>
      </c>
      <c r="C287" t="s">
        <v>5758</v>
      </c>
      <c r="D287" t="s">
        <v>1610</v>
      </c>
      <c r="AC287">
        <v>63.7258</v>
      </c>
    </row>
    <row r="288" spans="1:34">
      <c r="A288">
        <v>2015</v>
      </c>
      <c r="B288" s="14">
        <v>43054.606469907405</v>
      </c>
      <c r="C288" t="s">
        <v>5758</v>
      </c>
      <c r="D288" t="s">
        <v>1613</v>
      </c>
      <c r="U288">
        <v>0</v>
      </c>
    </row>
    <row r="289" spans="1:21">
      <c r="A289">
        <v>2015</v>
      </c>
      <c r="B289" s="14">
        <v>43054.606469907405</v>
      </c>
      <c r="C289" t="s">
        <v>5758</v>
      </c>
      <c r="D289" t="s">
        <v>5763</v>
      </c>
      <c r="U289">
        <v>9.9000000000000005E-2</v>
      </c>
    </row>
    <row r="290" spans="1:21">
      <c r="A290">
        <v>2015</v>
      </c>
      <c r="B290" s="14">
        <v>43054.606469907405</v>
      </c>
      <c r="C290" t="s">
        <v>1603</v>
      </c>
      <c r="U290">
        <v>0</v>
      </c>
    </row>
    <row r="291" spans="1:21">
      <c r="A291">
        <v>2015</v>
      </c>
      <c r="B291" s="14">
        <v>43054.606469907405</v>
      </c>
      <c r="C291" t="s">
        <v>1603</v>
      </c>
      <c r="D291" t="s">
        <v>1611</v>
      </c>
      <c r="U291">
        <v>1E-3</v>
      </c>
    </row>
    <row r="292" spans="1:21">
      <c r="A292">
        <v>2015</v>
      </c>
      <c r="B292" s="14">
        <v>43054.606469907405</v>
      </c>
      <c r="C292" t="s">
        <v>1604</v>
      </c>
      <c r="D292" t="s">
        <v>1605</v>
      </c>
      <c r="U292">
        <v>0</v>
      </c>
    </row>
    <row r="293" spans="1:21">
      <c r="A293">
        <v>2015</v>
      </c>
      <c r="B293" s="14">
        <v>43054.606469907405</v>
      </c>
      <c r="C293" t="s">
        <v>1604</v>
      </c>
      <c r="D293" t="s">
        <v>1612</v>
      </c>
      <c r="U293">
        <v>0</v>
      </c>
    </row>
    <row r="294" spans="1:21">
      <c r="A294">
        <v>2015</v>
      </c>
      <c r="B294" s="14">
        <v>43054.606469907405</v>
      </c>
      <c r="C294" t="s">
        <v>5759</v>
      </c>
      <c r="J294">
        <v>5.2114810519999999</v>
      </c>
    </row>
    <row r="295" spans="1:21">
      <c r="A295">
        <v>2015</v>
      </c>
      <c r="B295" s="14">
        <v>43054.606469907405</v>
      </c>
      <c r="C295" t="s">
        <v>5759</v>
      </c>
      <c r="D295" t="s">
        <v>1620</v>
      </c>
      <c r="M295">
        <v>403.11700000000002</v>
      </c>
    </row>
    <row r="296" spans="1:21">
      <c r="A296">
        <v>2015</v>
      </c>
      <c r="B296" s="14">
        <v>43054.606469907405</v>
      </c>
      <c r="C296" t="s">
        <v>5765</v>
      </c>
      <c r="D296" t="s">
        <v>1617</v>
      </c>
      <c r="U296">
        <v>0</v>
      </c>
    </row>
    <row r="297" spans="1:21">
      <c r="A297">
        <v>2015</v>
      </c>
      <c r="B297" s="14">
        <v>43054.606469907405</v>
      </c>
      <c r="C297" t="s">
        <v>5765</v>
      </c>
      <c r="D297" t="s">
        <v>1622</v>
      </c>
      <c r="U297">
        <v>0</v>
      </c>
    </row>
    <row r="298" spans="1:21">
      <c r="A298">
        <v>2015</v>
      </c>
      <c r="B298" s="14">
        <v>43054.606469907405</v>
      </c>
      <c r="C298" t="s">
        <v>5761</v>
      </c>
      <c r="D298" t="s">
        <v>1605</v>
      </c>
      <c r="U298">
        <v>0</v>
      </c>
    </row>
    <row r="299" spans="1:21">
      <c r="A299">
        <v>2015</v>
      </c>
      <c r="B299" s="14">
        <v>43054.606469907405</v>
      </c>
      <c r="C299" t="s">
        <v>5761</v>
      </c>
      <c r="D299" t="s">
        <v>1606</v>
      </c>
      <c r="U299">
        <v>82.016999999999996</v>
      </c>
    </row>
    <row r="300" spans="1:21">
      <c r="A300">
        <v>2015</v>
      </c>
      <c r="B300" s="14">
        <v>43054.606469907405</v>
      </c>
      <c r="C300" t="s">
        <v>5761</v>
      </c>
      <c r="D300" t="s">
        <v>1613</v>
      </c>
      <c r="U300">
        <v>21.425000000000001</v>
      </c>
    </row>
    <row r="301" spans="1:21">
      <c r="A301">
        <v>2015</v>
      </c>
      <c r="B301" s="14">
        <v>43054.606469907405</v>
      </c>
      <c r="C301" t="s">
        <v>5760</v>
      </c>
      <c r="J301">
        <v>159.37053131982398</v>
      </c>
      <c r="U301">
        <v>0</v>
      </c>
    </row>
    <row r="302" spans="1:21">
      <c r="A302">
        <v>2015</v>
      </c>
      <c r="B302" s="14">
        <v>43054.606469907405</v>
      </c>
      <c r="C302" t="s">
        <v>5760</v>
      </c>
      <c r="D302" t="s">
        <v>1605</v>
      </c>
      <c r="U302">
        <v>0.22700000000000001</v>
      </c>
    </row>
    <row r="303" spans="1:21">
      <c r="A303">
        <v>2015</v>
      </c>
      <c r="B303" s="14">
        <v>43054.606469907405</v>
      </c>
      <c r="C303" t="s">
        <v>5760</v>
      </c>
      <c r="D303" t="s">
        <v>1608</v>
      </c>
      <c r="U303">
        <v>0</v>
      </c>
    </row>
    <row r="304" spans="1:21">
      <c r="A304">
        <v>2015</v>
      </c>
      <c r="B304" s="14">
        <v>43054.606469907405</v>
      </c>
      <c r="C304" t="s">
        <v>5760</v>
      </c>
      <c r="D304" t="s">
        <v>1611</v>
      </c>
      <c r="J304">
        <v>0</v>
      </c>
      <c r="U304">
        <v>0.52500000000000002</v>
      </c>
    </row>
    <row r="305" spans="1:34">
      <c r="A305">
        <v>2015</v>
      </c>
      <c r="B305" s="14">
        <v>43054.606469907405</v>
      </c>
      <c r="C305" t="s">
        <v>5760</v>
      </c>
      <c r="D305" t="s">
        <v>1612</v>
      </c>
      <c r="U305">
        <v>4.0000000000000001E-3</v>
      </c>
    </row>
    <row r="306" spans="1:34">
      <c r="A306">
        <v>2015</v>
      </c>
      <c r="B306" s="14">
        <v>43054.606469907405</v>
      </c>
      <c r="C306" t="s">
        <v>5760</v>
      </c>
      <c r="D306" t="s">
        <v>5763</v>
      </c>
      <c r="U306">
        <v>1.587</v>
      </c>
    </row>
    <row r="307" spans="1:34">
      <c r="A307">
        <v>2015</v>
      </c>
      <c r="B307" s="14">
        <v>43054.606469907405</v>
      </c>
      <c r="C307" t="s">
        <v>5760</v>
      </c>
      <c r="D307" t="s">
        <v>1619</v>
      </c>
      <c r="U307">
        <v>0</v>
      </c>
    </row>
    <row r="308" spans="1:34">
      <c r="A308">
        <v>2015</v>
      </c>
      <c r="B308" s="14">
        <v>43054.606469907405</v>
      </c>
      <c r="C308" t="s">
        <v>5760</v>
      </c>
      <c r="D308" t="s">
        <v>1622</v>
      </c>
      <c r="U308">
        <v>0</v>
      </c>
    </row>
    <row r="309" spans="1:34">
      <c r="A309">
        <v>2016</v>
      </c>
      <c r="B309" s="14">
        <v>43054.606469907405</v>
      </c>
      <c r="D309" t="s">
        <v>1605</v>
      </c>
      <c r="F309">
        <v>0</v>
      </c>
      <c r="H309">
        <v>0</v>
      </c>
      <c r="I309">
        <v>0</v>
      </c>
      <c r="J309">
        <v>0</v>
      </c>
      <c r="K309">
        <v>0</v>
      </c>
      <c r="M309">
        <v>0</v>
      </c>
      <c r="N309">
        <v>0</v>
      </c>
      <c r="P309">
        <v>129.143</v>
      </c>
      <c r="Q309">
        <v>0</v>
      </c>
      <c r="R309">
        <v>0</v>
      </c>
      <c r="S309">
        <v>0</v>
      </c>
      <c r="U309">
        <v>599.02</v>
      </c>
      <c r="W309">
        <v>0</v>
      </c>
      <c r="X309">
        <v>0</v>
      </c>
      <c r="Y309">
        <v>0</v>
      </c>
      <c r="AB309">
        <v>0</v>
      </c>
      <c r="AC309">
        <v>0</v>
      </c>
      <c r="AH309">
        <v>39.219000000000001</v>
      </c>
    </row>
    <row r="310" spans="1:34">
      <c r="A310">
        <v>2016</v>
      </c>
      <c r="B310" s="14">
        <v>43054.606469907405</v>
      </c>
      <c r="D310" t="s">
        <v>1606</v>
      </c>
      <c r="G310">
        <v>0</v>
      </c>
      <c r="I310">
        <v>0</v>
      </c>
      <c r="J310">
        <v>0</v>
      </c>
      <c r="K310">
        <v>0</v>
      </c>
      <c r="M310">
        <v>2290.8380000000002</v>
      </c>
      <c r="N310">
        <v>1190.5250000000001</v>
      </c>
      <c r="P310">
        <v>1041.133</v>
      </c>
      <c r="Q310">
        <v>124.042</v>
      </c>
      <c r="R310">
        <v>0</v>
      </c>
      <c r="S310">
        <v>0.16</v>
      </c>
      <c r="U310">
        <v>2617.4160000000002</v>
      </c>
      <c r="W310">
        <v>0</v>
      </c>
      <c r="AE310">
        <v>145.57400000000001</v>
      </c>
      <c r="AH310">
        <v>134.79400000000001</v>
      </c>
    </row>
    <row r="311" spans="1:34">
      <c r="A311">
        <v>2016</v>
      </c>
      <c r="B311" s="14">
        <v>43054.606469907405</v>
      </c>
      <c r="D311" t="s">
        <v>1607</v>
      </c>
      <c r="F311">
        <v>0</v>
      </c>
      <c r="I311">
        <v>0</v>
      </c>
      <c r="J311">
        <v>0</v>
      </c>
      <c r="K311">
        <v>0</v>
      </c>
      <c r="M311">
        <v>0</v>
      </c>
      <c r="Q311">
        <v>0</v>
      </c>
      <c r="R311">
        <v>0</v>
      </c>
      <c r="S311">
        <v>0</v>
      </c>
      <c r="U311">
        <v>314.19</v>
      </c>
      <c r="W311">
        <v>0</v>
      </c>
      <c r="AC311">
        <v>0</v>
      </c>
      <c r="AH311">
        <v>0</v>
      </c>
    </row>
    <row r="312" spans="1:34">
      <c r="A312">
        <v>2016</v>
      </c>
      <c r="B312" s="14">
        <v>43054.606469907405</v>
      </c>
      <c r="D312" t="s">
        <v>1608</v>
      </c>
      <c r="F312">
        <v>0</v>
      </c>
      <c r="I312">
        <v>0</v>
      </c>
      <c r="J312">
        <v>0</v>
      </c>
      <c r="M312">
        <v>0</v>
      </c>
      <c r="N312">
        <v>0</v>
      </c>
      <c r="Q312">
        <v>0</v>
      </c>
      <c r="U312">
        <v>405.64299999999997</v>
      </c>
      <c r="AC312">
        <v>0</v>
      </c>
      <c r="AH312">
        <v>0</v>
      </c>
    </row>
    <row r="313" spans="1:34">
      <c r="A313">
        <v>2016</v>
      </c>
      <c r="B313" s="14">
        <v>43054.606469907405</v>
      </c>
      <c r="D313" t="s">
        <v>1609</v>
      </c>
      <c r="G313">
        <v>0</v>
      </c>
      <c r="I313">
        <v>0</v>
      </c>
      <c r="J313">
        <v>0</v>
      </c>
      <c r="M313">
        <v>0</v>
      </c>
      <c r="N313">
        <v>0</v>
      </c>
      <c r="P313">
        <v>708.15800000000002</v>
      </c>
      <c r="R313">
        <v>0</v>
      </c>
      <c r="S313">
        <v>0</v>
      </c>
      <c r="U313">
        <v>141.398</v>
      </c>
      <c r="X313">
        <v>2.323</v>
      </c>
      <c r="AH313">
        <v>0</v>
      </c>
    </row>
    <row r="314" spans="1:34">
      <c r="A314">
        <v>2016</v>
      </c>
      <c r="B314" s="14">
        <v>43054.606469907405</v>
      </c>
      <c r="D314" t="s">
        <v>1610</v>
      </c>
      <c r="F314">
        <v>0</v>
      </c>
      <c r="I314">
        <v>0</v>
      </c>
      <c r="J314">
        <v>0</v>
      </c>
      <c r="K314">
        <v>0</v>
      </c>
      <c r="M314">
        <v>0</v>
      </c>
      <c r="N314">
        <v>0</v>
      </c>
      <c r="Q314">
        <v>0</v>
      </c>
      <c r="R314">
        <v>0</v>
      </c>
      <c r="S314">
        <v>4.4999999999999998E-2</v>
      </c>
      <c r="U314">
        <v>45.06</v>
      </c>
      <c r="W314">
        <v>0</v>
      </c>
      <c r="X314">
        <v>0</v>
      </c>
      <c r="Y314">
        <v>0</v>
      </c>
      <c r="AC314">
        <v>0</v>
      </c>
      <c r="AE314">
        <v>561.95100000000002</v>
      </c>
      <c r="AH314">
        <v>0</v>
      </c>
    </row>
    <row r="315" spans="1:34">
      <c r="A315">
        <v>2016</v>
      </c>
      <c r="B315" s="14">
        <v>43054.606469907405</v>
      </c>
      <c r="D315" t="s">
        <v>1611</v>
      </c>
      <c r="F315">
        <v>0</v>
      </c>
      <c r="I315">
        <v>0</v>
      </c>
      <c r="J315">
        <v>0</v>
      </c>
      <c r="K315">
        <v>0</v>
      </c>
      <c r="M315">
        <v>4.2999999999999997E-2</v>
      </c>
      <c r="N315">
        <v>0</v>
      </c>
      <c r="Q315">
        <v>0</v>
      </c>
      <c r="R315">
        <v>0</v>
      </c>
      <c r="U315">
        <v>1.056</v>
      </c>
      <c r="W315">
        <v>0</v>
      </c>
      <c r="Y315">
        <v>0</v>
      </c>
      <c r="AC315">
        <v>0</v>
      </c>
      <c r="AE315">
        <v>8.3729999999999993</v>
      </c>
      <c r="AH315">
        <v>0</v>
      </c>
    </row>
    <row r="316" spans="1:34">
      <c r="A316">
        <v>2016</v>
      </c>
      <c r="B316" s="14">
        <v>43054.606469907405</v>
      </c>
      <c r="D316" t="s">
        <v>1612</v>
      </c>
      <c r="F316">
        <v>0</v>
      </c>
      <c r="G316">
        <v>0</v>
      </c>
      <c r="I316">
        <v>0</v>
      </c>
      <c r="J316">
        <v>0</v>
      </c>
      <c r="K316">
        <v>0</v>
      </c>
      <c r="M316">
        <v>0</v>
      </c>
      <c r="N316">
        <v>0</v>
      </c>
      <c r="P316">
        <v>0</v>
      </c>
      <c r="Q316">
        <v>0</v>
      </c>
      <c r="R316">
        <v>0</v>
      </c>
      <c r="S316">
        <v>0</v>
      </c>
      <c r="U316">
        <v>0.106</v>
      </c>
      <c r="V316">
        <v>0.151</v>
      </c>
      <c r="W316">
        <v>0</v>
      </c>
      <c r="Y316">
        <v>0</v>
      </c>
      <c r="AC316">
        <v>0</v>
      </c>
      <c r="AE316">
        <v>1.47</v>
      </c>
      <c r="AH316">
        <v>0</v>
      </c>
    </row>
    <row r="317" spans="1:34">
      <c r="A317">
        <v>2016</v>
      </c>
      <c r="B317" s="14">
        <v>43054.606469907405</v>
      </c>
      <c r="D317" t="s">
        <v>1613</v>
      </c>
      <c r="F317">
        <v>0</v>
      </c>
      <c r="G317">
        <v>0</v>
      </c>
      <c r="I317">
        <v>0</v>
      </c>
      <c r="J317">
        <v>0</v>
      </c>
      <c r="K317">
        <v>0</v>
      </c>
      <c r="M317">
        <v>0</v>
      </c>
      <c r="N317">
        <v>0</v>
      </c>
      <c r="P317">
        <v>5.4749999999999996</v>
      </c>
      <c r="Q317">
        <v>0</v>
      </c>
      <c r="R317">
        <v>0</v>
      </c>
      <c r="S317">
        <v>0</v>
      </c>
      <c r="U317">
        <v>1486.992</v>
      </c>
      <c r="W317">
        <v>0</v>
      </c>
      <c r="Y317">
        <v>370.57459999999998</v>
      </c>
      <c r="AC317">
        <v>0</v>
      </c>
      <c r="AE317">
        <v>0.55200000000000005</v>
      </c>
      <c r="AH317">
        <v>19.099</v>
      </c>
    </row>
    <row r="318" spans="1:34">
      <c r="A318">
        <v>2016</v>
      </c>
      <c r="B318" s="14">
        <v>43054.606469907405</v>
      </c>
      <c r="D318" t="s">
        <v>5763</v>
      </c>
      <c r="F318">
        <v>0</v>
      </c>
      <c r="G318">
        <v>0</v>
      </c>
      <c r="I318">
        <v>0</v>
      </c>
      <c r="J318">
        <v>0</v>
      </c>
      <c r="K318">
        <v>0</v>
      </c>
      <c r="M318">
        <v>9.35337</v>
      </c>
      <c r="N318">
        <v>0</v>
      </c>
      <c r="R318">
        <v>0</v>
      </c>
      <c r="S318">
        <v>0</v>
      </c>
      <c r="U318">
        <v>47.826000000000001</v>
      </c>
      <c r="W318">
        <v>0</v>
      </c>
      <c r="X318">
        <v>0</v>
      </c>
      <c r="Y318">
        <v>0</v>
      </c>
      <c r="AC318">
        <v>0</v>
      </c>
      <c r="AE318">
        <v>27.556000000000001</v>
      </c>
      <c r="AH318">
        <v>0</v>
      </c>
    </row>
    <row r="319" spans="1:34">
      <c r="A319">
        <v>2016</v>
      </c>
      <c r="B319" s="14">
        <v>43054.606469907405</v>
      </c>
      <c r="D319" t="s">
        <v>5768</v>
      </c>
      <c r="AH319">
        <v>0</v>
      </c>
    </row>
    <row r="320" spans="1:34">
      <c r="A320">
        <v>2016</v>
      </c>
      <c r="B320" s="14">
        <v>43054.606469907405</v>
      </c>
      <c r="D320" t="s">
        <v>5769</v>
      </c>
      <c r="U320">
        <v>0</v>
      </c>
    </row>
    <row r="321" spans="1:34">
      <c r="A321">
        <v>2016</v>
      </c>
      <c r="B321" s="14">
        <v>43054.606469907405</v>
      </c>
      <c r="D321" t="s">
        <v>5764</v>
      </c>
      <c r="F321">
        <v>0</v>
      </c>
      <c r="I321">
        <v>0</v>
      </c>
      <c r="J321">
        <v>0</v>
      </c>
      <c r="W321">
        <v>0</v>
      </c>
    </row>
    <row r="322" spans="1:34">
      <c r="A322">
        <v>2016</v>
      </c>
      <c r="B322" s="14">
        <v>43054.606469907405</v>
      </c>
      <c r="D322" t="s">
        <v>1614</v>
      </c>
      <c r="F322">
        <v>0</v>
      </c>
      <c r="I322">
        <v>0</v>
      </c>
      <c r="J322">
        <v>0</v>
      </c>
      <c r="K322">
        <v>0</v>
      </c>
      <c r="M322">
        <v>0</v>
      </c>
      <c r="N322">
        <v>0</v>
      </c>
      <c r="P322">
        <v>0</v>
      </c>
      <c r="R322">
        <v>0</v>
      </c>
      <c r="S322">
        <v>0</v>
      </c>
      <c r="U322">
        <v>2E-3</v>
      </c>
      <c r="Y322">
        <v>0</v>
      </c>
      <c r="AH322">
        <v>0</v>
      </c>
    </row>
    <row r="323" spans="1:34">
      <c r="A323">
        <v>2016</v>
      </c>
      <c r="B323" s="14">
        <v>43054.606469907405</v>
      </c>
      <c r="D323" t="s">
        <v>1615</v>
      </c>
      <c r="J323">
        <v>0</v>
      </c>
    </row>
    <row r="324" spans="1:34">
      <c r="A324">
        <v>2016</v>
      </c>
      <c r="B324" s="14">
        <v>43054.606469907405</v>
      </c>
      <c r="D324" t="s">
        <v>1616</v>
      </c>
      <c r="G324">
        <v>0</v>
      </c>
      <c r="K324">
        <v>0</v>
      </c>
      <c r="U324">
        <v>0</v>
      </c>
      <c r="W324">
        <v>0</v>
      </c>
      <c r="Y324">
        <v>0</v>
      </c>
      <c r="AC324">
        <v>0</v>
      </c>
      <c r="AH324">
        <v>6.0000000000000001E-3</v>
      </c>
    </row>
    <row r="325" spans="1:34">
      <c r="A325">
        <v>2016</v>
      </c>
      <c r="B325" s="14">
        <v>43054.606469907405</v>
      </c>
      <c r="D325" t="s">
        <v>1617</v>
      </c>
      <c r="G325">
        <v>0</v>
      </c>
      <c r="I325">
        <v>0</v>
      </c>
      <c r="J325">
        <v>0</v>
      </c>
      <c r="M325">
        <v>0</v>
      </c>
      <c r="U325">
        <v>105.12</v>
      </c>
      <c r="AC325">
        <v>0</v>
      </c>
      <c r="AH325">
        <v>0</v>
      </c>
    </row>
    <row r="326" spans="1:34">
      <c r="A326">
        <v>2016</v>
      </c>
      <c r="B326" s="14">
        <v>43054.606469907405</v>
      </c>
      <c r="D326" t="s">
        <v>1620</v>
      </c>
      <c r="I326">
        <v>0</v>
      </c>
      <c r="U326">
        <v>2.2810000000000001</v>
      </c>
      <c r="AF326">
        <v>64.813999999999993</v>
      </c>
    </row>
    <row r="327" spans="1:34">
      <c r="A327">
        <v>2016</v>
      </c>
      <c r="B327" s="14">
        <v>43054.606469907405</v>
      </c>
      <c r="D327" t="s">
        <v>1621</v>
      </c>
      <c r="M327">
        <v>0</v>
      </c>
      <c r="N327">
        <v>0</v>
      </c>
      <c r="U327">
        <v>0</v>
      </c>
      <c r="AD327">
        <v>620.72699999999998</v>
      </c>
      <c r="AH327">
        <v>1.4E-2</v>
      </c>
    </row>
    <row r="328" spans="1:34">
      <c r="A328">
        <v>2016</v>
      </c>
      <c r="B328" s="14">
        <v>43054.606469907405</v>
      </c>
      <c r="D328" t="s">
        <v>1622</v>
      </c>
      <c r="I328">
        <v>0</v>
      </c>
      <c r="K328">
        <v>0</v>
      </c>
      <c r="M328">
        <v>0</v>
      </c>
      <c r="U328">
        <v>8.4740000000000002</v>
      </c>
      <c r="Y328">
        <v>0</v>
      </c>
      <c r="AC328">
        <v>0</v>
      </c>
      <c r="AH328">
        <v>0</v>
      </c>
    </row>
    <row r="329" spans="1:34">
      <c r="A329">
        <v>2016</v>
      </c>
      <c r="B329" s="14">
        <v>43054.606469907405</v>
      </c>
      <c r="D329" t="s">
        <v>1623</v>
      </c>
      <c r="M329">
        <v>0</v>
      </c>
      <c r="N329">
        <v>0</v>
      </c>
      <c r="R329">
        <v>0</v>
      </c>
      <c r="U329">
        <v>0</v>
      </c>
    </row>
    <row r="330" spans="1:34">
      <c r="A330">
        <v>2016</v>
      </c>
      <c r="B330" s="14">
        <v>43054.606469907405</v>
      </c>
      <c r="D330" t="s">
        <v>1624</v>
      </c>
      <c r="I330">
        <v>0</v>
      </c>
      <c r="M330">
        <v>0</v>
      </c>
      <c r="AD330">
        <v>267.79899999999998</v>
      </c>
    </row>
    <row r="331" spans="1:34">
      <c r="A331">
        <v>2016</v>
      </c>
      <c r="B331" s="14">
        <v>43054.606469907405</v>
      </c>
      <c r="C331">
        <v>20000</v>
      </c>
      <c r="D331" t="s">
        <v>1605</v>
      </c>
      <c r="L331">
        <v>0</v>
      </c>
    </row>
    <row r="332" spans="1:34">
      <c r="A332">
        <v>2016</v>
      </c>
      <c r="B332" s="14">
        <v>43054.606469907405</v>
      </c>
      <c r="C332">
        <v>20000</v>
      </c>
      <c r="D332" t="s">
        <v>1614</v>
      </c>
      <c r="L332">
        <v>0</v>
      </c>
    </row>
    <row r="333" spans="1:34">
      <c r="A333">
        <v>2016</v>
      </c>
      <c r="B333" s="14">
        <v>43054.606469907405</v>
      </c>
      <c r="C333">
        <v>20000</v>
      </c>
      <c r="D333" t="s">
        <v>1617</v>
      </c>
      <c r="U333">
        <v>0</v>
      </c>
    </row>
    <row r="334" spans="1:34">
      <c r="A334">
        <v>2016</v>
      </c>
      <c r="B334" s="14">
        <v>43054.606469907405</v>
      </c>
      <c r="C334" t="s">
        <v>1586</v>
      </c>
      <c r="E334">
        <v>1731.0340000000001</v>
      </c>
      <c r="H334">
        <v>883.24699999999996</v>
      </c>
      <c r="J334">
        <v>3606.9708941736098</v>
      </c>
      <c r="M334">
        <v>2680.2080099999998</v>
      </c>
      <c r="N334">
        <v>553.24199999999996</v>
      </c>
      <c r="O334">
        <v>7054.4009999999998</v>
      </c>
      <c r="U334">
        <v>1.0669999999999999</v>
      </c>
      <c r="W334">
        <v>452.40084999999999</v>
      </c>
      <c r="AG334">
        <v>1340.3979999999999</v>
      </c>
    </row>
    <row r="335" spans="1:34">
      <c r="A335">
        <v>2016</v>
      </c>
      <c r="B335" s="14">
        <v>43054.606469907405</v>
      </c>
      <c r="C335" t="s">
        <v>1586</v>
      </c>
      <c r="D335" t="s">
        <v>1605</v>
      </c>
      <c r="U335">
        <v>781.76499999999999</v>
      </c>
    </row>
    <row r="336" spans="1:34">
      <c r="A336">
        <v>2016</v>
      </c>
      <c r="B336" s="14">
        <v>43054.606469907405</v>
      </c>
      <c r="C336" t="s">
        <v>1586</v>
      </c>
      <c r="D336" t="s">
        <v>1612</v>
      </c>
      <c r="M336">
        <v>343.89071999999999</v>
      </c>
    </row>
    <row r="337" spans="1:34">
      <c r="A337">
        <v>2016</v>
      </c>
      <c r="B337" s="14">
        <v>43054.606469907405</v>
      </c>
      <c r="C337" t="s">
        <v>1586</v>
      </c>
      <c r="D337" t="s">
        <v>1613</v>
      </c>
      <c r="F337">
        <v>2435.8009999999999</v>
      </c>
      <c r="G337">
        <v>1173.2809999999999</v>
      </c>
      <c r="I337">
        <v>1707.9559999999999</v>
      </c>
      <c r="J337">
        <v>4295.71266042365</v>
      </c>
      <c r="K337">
        <v>1095.4549999999999</v>
      </c>
      <c r="L337">
        <v>185.18129999999999</v>
      </c>
      <c r="M337">
        <v>3833.56304</v>
      </c>
      <c r="P337">
        <v>3752.2719999999999</v>
      </c>
      <c r="Q337">
        <v>1076.508</v>
      </c>
      <c r="R337">
        <v>705.22799999999995</v>
      </c>
      <c r="S337">
        <v>1793.5239999999999</v>
      </c>
      <c r="U337">
        <v>5228.3370000000004</v>
      </c>
      <c r="AC337">
        <v>2297.0515</v>
      </c>
      <c r="AD337">
        <v>3148.7620000000002</v>
      </c>
      <c r="AE337">
        <v>1553.6130000000001</v>
      </c>
      <c r="AF337">
        <v>343.72</v>
      </c>
      <c r="AH337">
        <v>4539.0420000000004</v>
      </c>
    </row>
    <row r="338" spans="1:34">
      <c r="A338">
        <v>2016</v>
      </c>
      <c r="B338" s="14">
        <v>43054.606469907405</v>
      </c>
      <c r="C338" t="s">
        <v>1586</v>
      </c>
      <c r="D338" t="s">
        <v>5763</v>
      </c>
      <c r="M338">
        <v>1673.37248</v>
      </c>
      <c r="U338">
        <v>398.96300000000002</v>
      </c>
      <c r="X338">
        <v>351.36799999999999</v>
      </c>
      <c r="AH338">
        <v>0</v>
      </c>
    </row>
    <row r="339" spans="1:34">
      <c r="A339">
        <v>2016</v>
      </c>
      <c r="B339" s="14">
        <v>43054.606469907405</v>
      </c>
      <c r="C339" t="s">
        <v>1587</v>
      </c>
      <c r="E339">
        <v>590.92899999999997</v>
      </c>
      <c r="J339">
        <v>248.40880445620002</v>
      </c>
      <c r="M339">
        <v>303.80791999999997</v>
      </c>
      <c r="N339">
        <v>386.32900000000001</v>
      </c>
      <c r="O339">
        <v>1450.3910000000001</v>
      </c>
      <c r="U339">
        <v>1087.9970000000001</v>
      </c>
      <c r="W339">
        <v>26.335099999999997</v>
      </c>
      <c r="AD339">
        <v>139.053</v>
      </c>
      <c r="AG339">
        <v>785.30200000000002</v>
      </c>
    </row>
    <row r="340" spans="1:34">
      <c r="A340">
        <v>2016</v>
      </c>
      <c r="B340" s="14">
        <v>43054.606469907405</v>
      </c>
      <c r="C340" t="s">
        <v>1587</v>
      </c>
      <c r="D340" t="s">
        <v>1605</v>
      </c>
      <c r="L340">
        <v>10.418200000000001</v>
      </c>
    </row>
    <row r="341" spans="1:34">
      <c r="A341">
        <v>2016</v>
      </c>
      <c r="B341" s="14">
        <v>43054.606469907405</v>
      </c>
      <c r="C341" t="s">
        <v>1587</v>
      </c>
      <c r="D341" t="s">
        <v>1610</v>
      </c>
      <c r="AD341">
        <v>38.143000000000001</v>
      </c>
    </row>
    <row r="342" spans="1:34">
      <c r="A342">
        <v>2016</v>
      </c>
      <c r="B342" s="14">
        <v>43054.606469907405</v>
      </c>
      <c r="C342" t="s">
        <v>1587</v>
      </c>
      <c r="D342" t="s">
        <v>1611</v>
      </c>
      <c r="AE342">
        <v>15.32</v>
      </c>
    </row>
    <row r="343" spans="1:34">
      <c r="A343">
        <v>2016</v>
      </c>
      <c r="B343" s="14">
        <v>43054.606469907405</v>
      </c>
      <c r="C343" t="s">
        <v>1587</v>
      </c>
      <c r="D343" t="s">
        <v>1612</v>
      </c>
      <c r="AD343">
        <v>0</v>
      </c>
    </row>
    <row r="344" spans="1:34">
      <c r="A344">
        <v>2016</v>
      </c>
      <c r="B344" s="14">
        <v>43054.606469907405</v>
      </c>
      <c r="C344" t="s">
        <v>1587</v>
      </c>
      <c r="D344" t="s">
        <v>1613</v>
      </c>
      <c r="F344">
        <v>1588.8520000000001</v>
      </c>
      <c r="G344">
        <v>179.26599999999999</v>
      </c>
      <c r="I344">
        <v>639.82500000000005</v>
      </c>
      <c r="J344">
        <v>4714.2448668797897</v>
      </c>
      <c r="K344">
        <v>29.716999999999999</v>
      </c>
      <c r="L344">
        <v>29.634799999999998</v>
      </c>
      <c r="M344">
        <v>472.90515000000005</v>
      </c>
      <c r="P344">
        <v>325.95800000000003</v>
      </c>
      <c r="Q344">
        <v>63.787999999999997</v>
      </c>
      <c r="R344">
        <v>126.24299999999999</v>
      </c>
      <c r="S344">
        <v>173.89699999999999</v>
      </c>
      <c r="U344">
        <v>937.29700000000003</v>
      </c>
      <c r="AC344">
        <v>300.7627</v>
      </c>
      <c r="AD344">
        <v>428.64100000000002</v>
      </c>
      <c r="AE344">
        <v>394.67399999999998</v>
      </c>
      <c r="AF344">
        <v>45.081000000000003</v>
      </c>
      <c r="AH344">
        <v>986.37599999999998</v>
      </c>
    </row>
    <row r="345" spans="1:34">
      <c r="A345">
        <v>2016</v>
      </c>
      <c r="B345" s="14">
        <v>43054.606469907405</v>
      </c>
      <c r="C345" t="s">
        <v>1587</v>
      </c>
      <c r="D345" t="s">
        <v>5763</v>
      </c>
      <c r="M345">
        <v>115.923</v>
      </c>
      <c r="AC345">
        <v>26.4602</v>
      </c>
    </row>
    <row r="346" spans="1:34">
      <c r="A346">
        <v>2016</v>
      </c>
      <c r="B346" s="14">
        <v>43054.606469907405</v>
      </c>
      <c r="C346" t="s">
        <v>1587</v>
      </c>
      <c r="D346" t="s">
        <v>1617</v>
      </c>
      <c r="U346">
        <v>79.756</v>
      </c>
    </row>
    <row r="347" spans="1:34">
      <c r="A347">
        <v>2016</v>
      </c>
      <c r="B347" s="14">
        <v>43054.606469907405</v>
      </c>
      <c r="C347" t="s">
        <v>1587</v>
      </c>
      <c r="D347" t="s">
        <v>5770</v>
      </c>
      <c r="U347">
        <v>13.478999999999999</v>
      </c>
    </row>
    <row r="348" spans="1:34">
      <c r="A348">
        <v>2016</v>
      </c>
      <c r="B348" s="14">
        <v>43054.606469907405</v>
      </c>
      <c r="C348" t="s">
        <v>1588</v>
      </c>
      <c r="E348">
        <v>38.264000000000003</v>
      </c>
      <c r="J348">
        <v>754.35953487651295</v>
      </c>
      <c r="M348">
        <v>102.69875</v>
      </c>
      <c r="N348">
        <v>4.2389999999999999</v>
      </c>
      <c r="O348">
        <v>502.10700000000003</v>
      </c>
      <c r="W348">
        <v>6.9718900000000001</v>
      </c>
    </row>
    <row r="349" spans="1:34">
      <c r="A349">
        <v>2016</v>
      </c>
      <c r="B349" s="14">
        <v>43054.606469907405</v>
      </c>
      <c r="C349" t="s">
        <v>1588</v>
      </c>
      <c r="D349" t="s">
        <v>1605</v>
      </c>
      <c r="I349">
        <v>7.5469999999999997</v>
      </c>
    </row>
    <row r="350" spans="1:34">
      <c r="A350">
        <v>2016</v>
      </c>
      <c r="B350" s="14">
        <v>43054.606469907405</v>
      </c>
      <c r="C350" t="s">
        <v>1588</v>
      </c>
      <c r="D350" t="s">
        <v>1609</v>
      </c>
      <c r="U350">
        <v>8.6760000000000002</v>
      </c>
    </row>
    <row r="351" spans="1:34">
      <c r="A351">
        <v>2016</v>
      </c>
      <c r="B351" s="14">
        <v>43054.606469907405</v>
      </c>
      <c r="C351" t="s">
        <v>1588</v>
      </c>
      <c r="D351" t="s">
        <v>1613</v>
      </c>
      <c r="F351">
        <v>132.08199999999999</v>
      </c>
      <c r="G351">
        <v>154.12799999999999</v>
      </c>
      <c r="I351">
        <v>64.182000000000002</v>
      </c>
      <c r="J351">
        <v>320.53787610851504</v>
      </c>
      <c r="K351">
        <v>9</v>
      </c>
      <c r="M351">
        <v>168.82818</v>
      </c>
      <c r="Q351">
        <v>32.622</v>
      </c>
      <c r="R351">
        <v>50.813000000000002</v>
      </c>
      <c r="U351">
        <v>400.56900000000002</v>
      </c>
      <c r="AC351">
        <v>163.83370000000002</v>
      </c>
      <c r="AD351">
        <v>53.231000000000002</v>
      </c>
      <c r="AE351">
        <v>14.772</v>
      </c>
      <c r="AF351">
        <v>9.6370000000000005</v>
      </c>
      <c r="AH351">
        <v>303.63</v>
      </c>
    </row>
    <row r="352" spans="1:34">
      <c r="A352">
        <v>2016</v>
      </c>
      <c r="B352" s="14">
        <v>43054.606469907405</v>
      </c>
      <c r="C352" t="s">
        <v>1588</v>
      </c>
      <c r="D352" t="s">
        <v>5763</v>
      </c>
      <c r="I352">
        <v>0.69899999999999995</v>
      </c>
      <c r="J352">
        <v>15.20313682492</v>
      </c>
      <c r="M352">
        <v>125.75905999999999</v>
      </c>
      <c r="U352">
        <v>69.739999999999995</v>
      </c>
      <c r="X352">
        <v>65.578000000000003</v>
      </c>
      <c r="AH352">
        <v>0</v>
      </c>
    </row>
    <row r="353" spans="1:34">
      <c r="A353">
        <v>2016</v>
      </c>
      <c r="B353" s="14">
        <v>43054.606469907405</v>
      </c>
      <c r="C353" t="s">
        <v>1588</v>
      </c>
      <c r="D353" t="s">
        <v>1617</v>
      </c>
      <c r="I353">
        <v>82.396000000000001</v>
      </c>
      <c r="U353">
        <v>34.072000000000003</v>
      </c>
    </row>
    <row r="354" spans="1:34">
      <c r="A354">
        <v>2016</v>
      </c>
      <c r="B354" s="14">
        <v>43054.606469907405</v>
      </c>
      <c r="C354" t="s">
        <v>1588</v>
      </c>
      <c r="D354" t="s">
        <v>1620</v>
      </c>
      <c r="M354">
        <v>28.01848</v>
      </c>
    </row>
    <row r="355" spans="1:34">
      <c r="A355">
        <v>2016</v>
      </c>
      <c r="B355" s="14">
        <v>43054.606469907405</v>
      </c>
      <c r="C355" t="s">
        <v>1588</v>
      </c>
      <c r="D355" t="s">
        <v>1622</v>
      </c>
      <c r="L355">
        <v>9.3610000000000007</v>
      </c>
      <c r="M355">
        <v>2.6283300000000001</v>
      </c>
      <c r="AH355">
        <v>54.279000000000003</v>
      </c>
    </row>
    <row r="356" spans="1:34">
      <c r="A356">
        <v>2016</v>
      </c>
      <c r="B356" s="14">
        <v>43054.606469907405</v>
      </c>
      <c r="C356" t="s">
        <v>1589</v>
      </c>
      <c r="E356">
        <v>5.3550000000000004</v>
      </c>
      <c r="F356">
        <v>0.502</v>
      </c>
      <c r="H356">
        <v>10.599</v>
      </c>
      <c r="I356">
        <v>21.762</v>
      </c>
      <c r="J356">
        <v>35.299251196740002</v>
      </c>
      <c r="M356">
        <v>12.81555</v>
      </c>
      <c r="N356">
        <v>31.58</v>
      </c>
      <c r="O356">
        <v>966.928</v>
      </c>
      <c r="U356">
        <v>6.7130000000000001</v>
      </c>
      <c r="W356">
        <v>16.450879999999998</v>
      </c>
      <c r="AG356">
        <v>12.897</v>
      </c>
    </row>
    <row r="357" spans="1:34">
      <c r="A357">
        <v>2016</v>
      </c>
      <c r="B357" s="14">
        <v>43054.606469907405</v>
      </c>
      <c r="C357" t="s">
        <v>1589</v>
      </c>
      <c r="D357" t="s">
        <v>1605</v>
      </c>
      <c r="G357">
        <v>724.01199999999994</v>
      </c>
      <c r="I357">
        <v>33.802999999999997</v>
      </c>
      <c r="K357">
        <v>13.788</v>
      </c>
      <c r="M357">
        <v>202.38900000000001</v>
      </c>
      <c r="Q357">
        <v>3.222</v>
      </c>
      <c r="R357">
        <v>186.88800000000001</v>
      </c>
      <c r="S357">
        <v>0.159</v>
      </c>
      <c r="U357">
        <v>19.234999999999999</v>
      </c>
      <c r="AC357">
        <v>36.184599999999996</v>
      </c>
      <c r="AD357">
        <v>192.035</v>
      </c>
      <c r="AE357">
        <v>0.112</v>
      </c>
      <c r="AH357">
        <v>32.829000000000001</v>
      </c>
    </row>
    <row r="358" spans="1:34">
      <c r="A358">
        <v>2016</v>
      </c>
      <c r="B358" s="14">
        <v>43054.606469907405</v>
      </c>
      <c r="C358" t="s">
        <v>1589</v>
      </c>
      <c r="D358" t="s">
        <v>1607</v>
      </c>
      <c r="AH358">
        <v>0</v>
      </c>
    </row>
    <row r="359" spans="1:34">
      <c r="A359">
        <v>2016</v>
      </c>
      <c r="B359" s="14">
        <v>43054.606469907405</v>
      </c>
      <c r="C359" t="s">
        <v>1589</v>
      </c>
      <c r="D359" t="s">
        <v>1609</v>
      </c>
      <c r="U359">
        <v>54.478000000000002</v>
      </c>
    </row>
    <row r="360" spans="1:34">
      <c r="A360">
        <v>2016</v>
      </c>
      <c r="B360" s="14">
        <v>43054.606469907405</v>
      </c>
      <c r="C360" t="s">
        <v>1589</v>
      </c>
      <c r="D360" t="s">
        <v>1610</v>
      </c>
      <c r="F360">
        <v>19.640999999999998</v>
      </c>
    </row>
    <row r="361" spans="1:34">
      <c r="A361">
        <v>2016</v>
      </c>
      <c r="B361" s="14">
        <v>43054.606469907405</v>
      </c>
      <c r="C361" t="s">
        <v>1589</v>
      </c>
      <c r="D361" t="s">
        <v>1611</v>
      </c>
      <c r="G361">
        <v>0.72099999999999997</v>
      </c>
      <c r="U361">
        <v>0.19600000000000001</v>
      </c>
    </row>
    <row r="362" spans="1:34">
      <c r="A362">
        <v>2016</v>
      </c>
      <c r="B362" s="14">
        <v>43054.606469907405</v>
      </c>
      <c r="C362" t="s">
        <v>1589</v>
      </c>
      <c r="D362" t="s">
        <v>1612</v>
      </c>
      <c r="F362">
        <v>0.433</v>
      </c>
      <c r="K362">
        <v>1.1599999999999999</v>
      </c>
    </row>
    <row r="363" spans="1:34">
      <c r="A363">
        <v>2016</v>
      </c>
      <c r="B363" s="14">
        <v>43054.606469907405</v>
      </c>
      <c r="C363" t="s">
        <v>1589</v>
      </c>
      <c r="D363" t="s">
        <v>1613</v>
      </c>
      <c r="F363">
        <v>20.798999999999999</v>
      </c>
      <c r="G363">
        <v>42.338000000000001</v>
      </c>
      <c r="I363">
        <v>47.124000000000002</v>
      </c>
      <c r="J363">
        <v>525.45039819112799</v>
      </c>
      <c r="K363">
        <v>7.5259999999999998</v>
      </c>
      <c r="M363">
        <v>224.49894</v>
      </c>
      <c r="P363">
        <v>33.055999999999997</v>
      </c>
      <c r="Q363">
        <v>25.100999999999999</v>
      </c>
      <c r="R363">
        <v>86.418999999999997</v>
      </c>
      <c r="S363">
        <v>0.85199999999999998</v>
      </c>
      <c r="U363">
        <v>238.84299999999999</v>
      </c>
      <c r="AC363">
        <v>58.375099999999996</v>
      </c>
      <c r="AD363">
        <v>92.727999999999994</v>
      </c>
      <c r="AE363">
        <v>3.43</v>
      </c>
      <c r="AF363">
        <v>13.468</v>
      </c>
      <c r="AH363">
        <v>165.84200000000001</v>
      </c>
    </row>
    <row r="364" spans="1:34">
      <c r="A364">
        <v>2016</v>
      </c>
      <c r="B364" s="14">
        <v>43054.606469907405</v>
      </c>
      <c r="C364" t="s">
        <v>1589</v>
      </c>
      <c r="D364" t="s">
        <v>5763</v>
      </c>
      <c r="M364">
        <v>634.29912000000002</v>
      </c>
      <c r="U364">
        <v>149.31899999999999</v>
      </c>
      <c r="AC364">
        <v>0.15130000000000002</v>
      </c>
      <c r="AH364">
        <v>69.596999999999994</v>
      </c>
    </row>
    <row r="365" spans="1:34">
      <c r="A365">
        <v>2016</v>
      </c>
      <c r="B365" s="14">
        <v>43054.606469907405</v>
      </c>
      <c r="C365" t="s">
        <v>1589</v>
      </c>
      <c r="D365" t="s">
        <v>1617</v>
      </c>
      <c r="M365">
        <v>1.1100999999999999</v>
      </c>
      <c r="U365">
        <v>0.79200000000000004</v>
      </c>
    </row>
    <row r="366" spans="1:34">
      <c r="A366">
        <v>2016</v>
      </c>
      <c r="B366" s="14">
        <v>43054.606469907405</v>
      </c>
      <c r="C366" t="s">
        <v>1589</v>
      </c>
      <c r="D366" t="s">
        <v>1620</v>
      </c>
      <c r="M366">
        <v>2.1760000000000002</v>
      </c>
    </row>
    <row r="367" spans="1:34">
      <c r="A367">
        <v>2016</v>
      </c>
      <c r="B367" s="14">
        <v>43054.606469907405</v>
      </c>
      <c r="C367" t="s">
        <v>1589</v>
      </c>
      <c r="D367" t="s">
        <v>1622</v>
      </c>
      <c r="M367">
        <v>2.1191300000000002</v>
      </c>
      <c r="U367">
        <v>7.0789999999999997</v>
      </c>
    </row>
    <row r="368" spans="1:34">
      <c r="A368">
        <v>2016</v>
      </c>
      <c r="B368" s="14">
        <v>43054.606469907405</v>
      </c>
      <c r="C368" t="s">
        <v>1589</v>
      </c>
      <c r="D368" t="s">
        <v>1624</v>
      </c>
      <c r="M368">
        <v>0.14698</v>
      </c>
    </row>
    <row r="369" spans="1:34">
      <c r="A369">
        <v>2016</v>
      </c>
      <c r="B369" s="14">
        <v>43054.606469907405</v>
      </c>
      <c r="C369" t="s">
        <v>1593</v>
      </c>
      <c r="E369">
        <v>654.71</v>
      </c>
      <c r="J369">
        <v>5897.8279383399404</v>
      </c>
      <c r="O369">
        <v>1411.4079999999999</v>
      </c>
      <c r="W369">
        <v>1940.5163600000001</v>
      </c>
      <c r="AG369">
        <v>787.01400000000001</v>
      </c>
    </row>
    <row r="370" spans="1:34">
      <c r="A370">
        <v>2016</v>
      </c>
      <c r="B370" s="14">
        <v>43054.606469907405</v>
      </c>
      <c r="C370" t="s">
        <v>1593</v>
      </c>
      <c r="D370" t="s">
        <v>1605</v>
      </c>
      <c r="U370">
        <v>0.10199999999999999</v>
      </c>
    </row>
    <row r="371" spans="1:34">
      <c r="A371">
        <v>2016</v>
      </c>
      <c r="B371" s="14">
        <v>43054.606469907405</v>
      </c>
      <c r="C371" t="s">
        <v>1593</v>
      </c>
      <c r="D371" t="s">
        <v>1610</v>
      </c>
      <c r="F371">
        <v>449.66199999999998</v>
      </c>
      <c r="L371">
        <v>0</v>
      </c>
      <c r="M371">
        <v>420.36</v>
      </c>
      <c r="Q371">
        <v>510.221</v>
      </c>
      <c r="R371">
        <v>800.9</v>
      </c>
      <c r="AD371">
        <v>745.01599999999996</v>
      </c>
      <c r="AH371">
        <v>0</v>
      </c>
    </row>
    <row r="372" spans="1:34">
      <c r="A372">
        <v>2016</v>
      </c>
      <c r="B372" s="14">
        <v>43054.606469907405</v>
      </c>
      <c r="C372" t="s">
        <v>5753</v>
      </c>
      <c r="M372">
        <v>297.05212999999998</v>
      </c>
      <c r="N372">
        <v>58.487000000000002</v>
      </c>
      <c r="O372">
        <v>883.57899999999995</v>
      </c>
      <c r="U372">
        <v>95.347000000000008</v>
      </c>
      <c r="AG372">
        <v>0.90800000000000003</v>
      </c>
    </row>
    <row r="373" spans="1:34">
      <c r="A373">
        <v>2016</v>
      </c>
      <c r="B373" s="14">
        <v>43054.606469907405</v>
      </c>
      <c r="C373" t="s">
        <v>5753</v>
      </c>
      <c r="D373" t="s">
        <v>1605</v>
      </c>
      <c r="I373">
        <v>15.337999999999999</v>
      </c>
      <c r="L373">
        <v>2.1184000000000003</v>
      </c>
      <c r="M373">
        <v>0</v>
      </c>
      <c r="U373">
        <v>3.0000000000000001E-3</v>
      </c>
      <c r="AH373">
        <v>0</v>
      </c>
    </row>
    <row r="374" spans="1:34">
      <c r="A374">
        <v>2016</v>
      </c>
      <c r="B374" s="14">
        <v>43054.606469907405</v>
      </c>
      <c r="C374" t="s">
        <v>5753</v>
      </c>
      <c r="D374" t="s">
        <v>1606</v>
      </c>
      <c r="L374">
        <v>48.658499999999997</v>
      </c>
    </row>
    <row r="375" spans="1:34">
      <c r="A375">
        <v>2016</v>
      </c>
      <c r="B375" s="14">
        <v>43054.606469907405</v>
      </c>
      <c r="C375" t="s">
        <v>5753</v>
      </c>
      <c r="D375" t="s">
        <v>1607</v>
      </c>
      <c r="M375">
        <v>25.294</v>
      </c>
    </row>
    <row r="376" spans="1:34">
      <c r="A376">
        <v>2016</v>
      </c>
      <c r="B376" s="14">
        <v>43054.606469907405</v>
      </c>
      <c r="C376" t="s">
        <v>5753</v>
      </c>
      <c r="D376" t="s">
        <v>1610</v>
      </c>
      <c r="F376">
        <v>32.299999999999997</v>
      </c>
      <c r="M376">
        <v>60.736359999999998</v>
      </c>
      <c r="U376">
        <v>382.32100000000003</v>
      </c>
      <c r="AC376">
        <v>8.3907999999999987</v>
      </c>
      <c r="AE376">
        <v>258.80900000000003</v>
      </c>
      <c r="AH376">
        <v>0</v>
      </c>
    </row>
    <row r="377" spans="1:34">
      <c r="A377">
        <v>2016</v>
      </c>
      <c r="B377" s="14">
        <v>43054.606469907405</v>
      </c>
      <c r="C377" t="s">
        <v>5753</v>
      </c>
      <c r="D377" t="s">
        <v>1612</v>
      </c>
      <c r="AC377">
        <v>0.45829999999999999</v>
      </c>
    </row>
    <row r="378" spans="1:34">
      <c r="A378">
        <v>2016</v>
      </c>
      <c r="B378" s="14">
        <v>43054.606469907405</v>
      </c>
      <c r="C378" t="s">
        <v>5753</v>
      </c>
      <c r="D378" t="s">
        <v>1613</v>
      </c>
      <c r="M378">
        <v>0</v>
      </c>
    </row>
    <row r="379" spans="1:34">
      <c r="A379">
        <v>2016</v>
      </c>
      <c r="B379" s="14">
        <v>43054.606469907405</v>
      </c>
      <c r="C379" t="s">
        <v>5753</v>
      </c>
      <c r="D379" t="s">
        <v>5763</v>
      </c>
      <c r="I379">
        <v>0.48399999999999999</v>
      </c>
      <c r="M379">
        <v>34.936999999999998</v>
      </c>
      <c r="U379">
        <v>144.28399999999999</v>
      </c>
    </row>
    <row r="380" spans="1:34">
      <c r="A380">
        <v>2016</v>
      </c>
      <c r="B380" s="14">
        <v>43054.606469907405</v>
      </c>
      <c r="C380" t="s">
        <v>5753</v>
      </c>
      <c r="D380" t="s">
        <v>1617</v>
      </c>
      <c r="U380">
        <v>8.8279999999999994</v>
      </c>
    </row>
    <row r="381" spans="1:34">
      <c r="A381">
        <v>2016</v>
      </c>
      <c r="B381" s="14">
        <v>43054.606469907405</v>
      </c>
      <c r="C381" t="s">
        <v>1594</v>
      </c>
      <c r="E381">
        <v>36.374000000000002</v>
      </c>
      <c r="F381">
        <v>117.697</v>
      </c>
      <c r="J381">
        <v>684.70586654530996</v>
      </c>
      <c r="M381">
        <v>24.917339999999999</v>
      </c>
      <c r="N381">
        <v>168.892</v>
      </c>
      <c r="O381">
        <v>504.42099999999999</v>
      </c>
      <c r="U381">
        <v>46.527000000000001</v>
      </c>
      <c r="W381">
        <v>209.50718000000001</v>
      </c>
      <c r="AD381">
        <v>341.71499999999997</v>
      </c>
      <c r="AE381">
        <v>51.552</v>
      </c>
      <c r="AG381">
        <v>121.32899999999999</v>
      </c>
    </row>
    <row r="382" spans="1:34">
      <c r="A382">
        <v>2016</v>
      </c>
      <c r="B382" s="14">
        <v>43054.606469907405</v>
      </c>
      <c r="C382" t="s">
        <v>1594</v>
      </c>
      <c r="D382" t="s">
        <v>1610</v>
      </c>
      <c r="G382">
        <v>113.401</v>
      </c>
      <c r="I382">
        <v>15.263</v>
      </c>
      <c r="M382">
        <v>97.262</v>
      </c>
      <c r="Q382">
        <v>109.35899999999999</v>
      </c>
      <c r="AC382">
        <v>37.561</v>
      </c>
    </row>
    <row r="383" spans="1:34">
      <c r="A383">
        <v>2016</v>
      </c>
      <c r="B383" s="14">
        <v>43054.606469907405</v>
      </c>
      <c r="C383" t="s">
        <v>1594</v>
      </c>
      <c r="D383" t="s">
        <v>1617</v>
      </c>
      <c r="M383">
        <v>47.8827</v>
      </c>
    </row>
    <row r="384" spans="1:34">
      <c r="A384">
        <v>2016</v>
      </c>
      <c r="B384" s="14">
        <v>43054.606469907405</v>
      </c>
      <c r="C384" t="s">
        <v>1595</v>
      </c>
      <c r="J384">
        <v>25.317519382787502</v>
      </c>
      <c r="O384">
        <v>63.904000000000003</v>
      </c>
      <c r="U384">
        <v>23.035</v>
      </c>
    </row>
    <row r="385" spans="1:34">
      <c r="A385">
        <v>2016</v>
      </c>
      <c r="B385" s="14">
        <v>43054.606469907405</v>
      </c>
      <c r="C385" t="s">
        <v>1595</v>
      </c>
      <c r="D385" t="s">
        <v>1610</v>
      </c>
      <c r="J385">
        <v>4.4664833809600006</v>
      </c>
    </row>
    <row r="386" spans="1:34">
      <c r="A386">
        <v>2016</v>
      </c>
      <c r="B386" s="14">
        <v>43054.606469907405</v>
      </c>
      <c r="C386" t="s">
        <v>1596</v>
      </c>
      <c r="O386">
        <v>131.05600000000001</v>
      </c>
    </row>
    <row r="387" spans="1:34">
      <c r="A387">
        <v>2016</v>
      </c>
      <c r="B387" s="14">
        <v>43054.606469907405</v>
      </c>
      <c r="C387" t="s">
        <v>1597</v>
      </c>
      <c r="J387">
        <v>4.2914324473594299</v>
      </c>
      <c r="O387">
        <v>1.1859999999999999</v>
      </c>
      <c r="U387">
        <v>10.584999999999999</v>
      </c>
      <c r="AG387">
        <v>63.241999999999997</v>
      </c>
    </row>
    <row r="388" spans="1:34">
      <c r="A388">
        <v>2016</v>
      </c>
      <c r="B388" s="14">
        <v>43054.606469907405</v>
      </c>
      <c r="C388" t="s">
        <v>1597</v>
      </c>
      <c r="D388" t="s">
        <v>1606</v>
      </c>
      <c r="M388">
        <v>342.80849000000001</v>
      </c>
      <c r="AH388">
        <v>0</v>
      </c>
    </row>
    <row r="389" spans="1:34">
      <c r="A389">
        <v>2016</v>
      </c>
      <c r="B389" s="14">
        <v>43054.606469907405</v>
      </c>
      <c r="C389" t="s">
        <v>1597</v>
      </c>
      <c r="D389" t="s">
        <v>1610</v>
      </c>
      <c r="J389">
        <v>0</v>
      </c>
      <c r="P389">
        <v>0</v>
      </c>
      <c r="Q389">
        <v>0</v>
      </c>
      <c r="U389">
        <v>0.33800000000000002</v>
      </c>
      <c r="AH389">
        <v>0</v>
      </c>
    </row>
    <row r="390" spans="1:34">
      <c r="A390">
        <v>2016</v>
      </c>
      <c r="B390" s="14">
        <v>43054.606469907405</v>
      </c>
      <c r="C390" t="s">
        <v>1597</v>
      </c>
      <c r="D390" t="s">
        <v>1613</v>
      </c>
      <c r="U390">
        <v>12.005000000000001</v>
      </c>
      <c r="AC390">
        <v>3.0613000000000001</v>
      </c>
    </row>
    <row r="391" spans="1:34">
      <c r="A391">
        <v>2016</v>
      </c>
      <c r="B391" s="14">
        <v>43054.606469907405</v>
      </c>
      <c r="C391" t="s">
        <v>5762</v>
      </c>
      <c r="D391" t="s">
        <v>1610</v>
      </c>
      <c r="I391">
        <v>47.85</v>
      </c>
      <c r="U391">
        <v>0</v>
      </c>
      <c r="AH391">
        <v>0</v>
      </c>
    </row>
    <row r="392" spans="1:34">
      <c r="A392">
        <v>2016</v>
      </c>
      <c r="B392" s="14">
        <v>43054.606469907405</v>
      </c>
      <c r="C392" t="s">
        <v>5754</v>
      </c>
      <c r="G392">
        <v>518.70699999999999</v>
      </c>
      <c r="J392">
        <v>321.00827015022702</v>
      </c>
      <c r="O392">
        <v>319.56900000000002</v>
      </c>
      <c r="U392">
        <v>93.838999999999999</v>
      </c>
      <c r="AG392">
        <v>14.827999999999999</v>
      </c>
    </row>
    <row r="393" spans="1:34">
      <c r="A393">
        <v>2016</v>
      </c>
      <c r="B393" s="14">
        <v>43054.606469907405</v>
      </c>
      <c r="C393" t="s">
        <v>5754</v>
      </c>
      <c r="D393" t="s">
        <v>1610</v>
      </c>
      <c r="J393">
        <v>15.5006093133176</v>
      </c>
      <c r="M393">
        <v>334.78399999999999</v>
      </c>
      <c r="U393">
        <v>93.838999999999999</v>
      </c>
      <c r="AD393">
        <v>179.12200000000001</v>
      </c>
    </row>
    <row r="394" spans="1:34">
      <c r="A394">
        <v>2016</v>
      </c>
      <c r="B394" s="14">
        <v>43054.606469907405</v>
      </c>
      <c r="C394" t="s">
        <v>5755</v>
      </c>
      <c r="J394">
        <v>6401.3961195500206</v>
      </c>
      <c r="M394">
        <v>70.066670000000002</v>
      </c>
      <c r="O394">
        <v>3676.6179999999999</v>
      </c>
      <c r="R394">
        <v>201.654</v>
      </c>
      <c r="U394">
        <v>0</v>
      </c>
      <c r="AD394">
        <v>9.2469999999999999</v>
      </c>
    </row>
    <row r="395" spans="1:34">
      <c r="A395">
        <v>2016</v>
      </c>
      <c r="B395" s="14">
        <v>43054.606469907405</v>
      </c>
      <c r="C395" t="s">
        <v>5755</v>
      </c>
      <c r="D395" t="s">
        <v>1606</v>
      </c>
      <c r="U395">
        <v>633.90899999999999</v>
      </c>
      <c r="AC395">
        <v>931.34219999999993</v>
      </c>
    </row>
    <row r="396" spans="1:34">
      <c r="A396">
        <v>2016</v>
      </c>
      <c r="B396" s="14">
        <v>43054.606469907405</v>
      </c>
      <c r="C396" t="s">
        <v>5755</v>
      </c>
      <c r="D396" t="s">
        <v>1610</v>
      </c>
      <c r="F396">
        <v>6.1749999999999998</v>
      </c>
      <c r="M396">
        <v>107.128</v>
      </c>
      <c r="U396">
        <v>279.12400000000002</v>
      </c>
      <c r="AD396">
        <v>8.0210000000000008</v>
      </c>
      <c r="AH396">
        <v>0</v>
      </c>
    </row>
    <row r="397" spans="1:34">
      <c r="A397">
        <v>2016</v>
      </c>
      <c r="B397" s="14">
        <v>43054.606469907405</v>
      </c>
      <c r="C397" t="s">
        <v>5755</v>
      </c>
      <c r="D397" t="s">
        <v>5763</v>
      </c>
      <c r="AD397">
        <v>4.806</v>
      </c>
    </row>
    <row r="398" spans="1:34">
      <c r="A398">
        <v>2016</v>
      </c>
      <c r="B398" s="14">
        <v>43054.606469907405</v>
      </c>
      <c r="C398" t="s">
        <v>5756</v>
      </c>
      <c r="J398">
        <v>19.572853870399598</v>
      </c>
    </row>
    <row r="399" spans="1:34">
      <c r="A399">
        <v>2016</v>
      </c>
      <c r="B399" s="14">
        <v>43054.606469907405</v>
      </c>
      <c r="C399" t="s">
        <v>5756</v>
      </c>
      <c r="D399" t="s">
        <v>1610</v>
      </c>
      <c r="J399">
        <v>0</v>
      </c>
    </row>
    <row r="400" spans="1:34">
      <c r="A400">
        <v>2016</v>
      </c>
      <c r="B400" s="14">
        <v>43054.606469907405</v>
      </c>
      <c r="C400" t="s">
        <v>1598</v>
      </c>
      <c r="E400">
        <v>10480.101000000001</v>
      </c>
      <c r="I400">
        <v>2548.049</v>
      </c>
      <c r="J400">
        <v>11570.839433831799</v>
      </c>
      <c r="M400">
        <v>33.005009999999999</v>
      </c>
      <c r="N400">
        <v>4634.8119999999999</v>
      </c>
      <c r="O400">
        <v>2056.2359999999999</v>
      </c>
      <c r="U400">
        <v>1059.617</v>
      </c>
      <c r="AG400">
        <v>4128.7269999999999</v>
      </c>
    </row>
    <row r="401" spans="1:34">
      <c r="A401">
        <v>2016</v>
      </c>
      <c r="B401" s="14">
        <v>43054.606469907405</v>
      </c>
      <c r="C401" t="s">
        <v>1598</v>
      </c>
      <c r="D401" t="s">
        <v>1607</v>
      </c>
      <c r="J401">
        <v>7665.12486568841</v>
      </c>
      <c r="U401">
        <v>1.294</v>
      </c>
    </row>
    <row r="402" spans="1:34">
      <c r="A402">
        <v>2016</v>
      </c>
      <c r="B402" s="14">
        <v>43054.606469907405</v>
      </c>
      <c r="C402" t="s">
        <v>1598</v>
      </c>
      <c r="D402" t="s">
        <v>1608</v>
      </c>
      <c r="F402">
        <v>115.113</v>
      </c>
      <c r="G402">
        <v>35.860999999999997</v>
      </c>
      <c r="I402">
        <v>733.55200000000002</v>
      </c>
      <c r="J402">
        <v>27902.615147684803</v>
      </c>
      <c r="K402">
        <v>0</v>
      </c>
      <c r="M402">
        <v>5584.4828299999999</v>
      </c>
      <c r="P402">
        <v>73.527000000000001</v>
      </c>
      <c r="Q402">
        <v>1.0529999999999999</v>
      </c>
      <c r="R402">
        <v>99.296999999999997</v>
      </c>
      <c r="U402">
        <v>1248.8409999999999</v>
      </c>
      <c r="X402">
        <v>119.333</v>
      </c>
      <c r="Y402">
        <v>0</v>
      </c>
      <c r="AC402">
        <v>32.0304</v>
      </c>
      <c r="AD402">
        <v>3748.5459999999998</v>
      </c>
      <c r="AE402">
        <v>3237.723</v>
      </c>
      <c r="AF402">
        <v>55.793999999999997</v>
      </c>
      <c r="AH402">
        <v>1066.9079999999999</v>
      </c>
    </row>
    <row r="403" spans="1:34">
      <c r="A403">
        <v>2016</v>
      </c>
      <c r="B403" s="14">
        <v>43054.606469907405</v>
      </c>
      <c r="C403" t="s">
        <v>1598</v>
      </c>
      <c r="D403" t="s">
        <v>1609</v>
      </c>
      <c r="U403">
        <v>17.684000000000001</v>
      </c>
    </row>
    <row r="404" spans="1:34">
      <c r="A404">
        <v>2016</v>
      </c>
      <c r="B404" s="14">
        <v>43054.606469907405</v>
      </c>
      <c r="C404" t="s">
        <v>1598</v>
      </c>
      <c r="D404" t="s">
        <v>5763</v>
      </c>
      <c r="U404">
        <v>14.327999999999999</v>
      </c>
      <c r="AE404">
        <v>135.697</v>
      </c>
    </row>
    <row r="405" spans="1:34">
      <c r="A405">
        <v>2016</v>
      </c>
      <c r="B405" s="14">
        <v>43054.606469907405</v>
      </c>
      <c r="C405" t="s">
        <v>1598</v>
      </c>
      <c r="D405" t="s">
        <v>1617</v>
      </c>
      <c r="U405">
        <v>5.806</v>
      </c>
    </row>
    <row r="406" spans="1:34">
      <c r="A406">
        <v>2016</v>
      </c>
      <c r="B406" s="14">
        <v>43054.606469907405</v>
      </c>
      <c r="C406" t="s">
        <v>1599</v>
      </c>
      <c r="M406">
        <v>0.11120000000000001</v>
      </c>
      <c r="O406">
        <v>236.27600000000001</v>
      </c>
      <c r="AG406">
        <v>236.922</v>
      </c>
    </row>
    <row r="407" spans="1:34">
      <c r="A407">
        <v>2016</v>
      </c>
      <c r="B407" s="14">
        <v>43054.606469907405</v>
      </c>
      <c r="C407" t="s">
        <v>1599</v>
      </c>
      <c r="D407" t="s">
        <v>1608</v>
      </c>
      <c r="M407">
        <v>25.548500000000001</v>
      </c>
      <c r="T407">
        <v>401.5</v>
      </c>
    </row>
    <row r="408" spans="1:34">
      <c r="A408">
        <v>2016</v>
      </c>
      <c r="B408" s="14">
        <v>43054.606469907405</v>
      </c>
      <c r="C408" t="s">
        <v>1599</v>
      </c>
      <c r="D408" t="s">
        <v>1609</v>
      </c>
      <c r="M408">
        <v>414.35399999999998</v>
      </c>
      <c r="AE408">
        <v>118.438</v>
      </c>
    </row>
    <row r="409" spans="1:34">
      <c r="A409">
        <v>2016</v>
      </c>
      <c r="B409" s="14">
        <v>43054.606469907405</v>
      </c>
      <c r="C409" t="s">
        <v>1599</v>
      </c>
      <c r="D409" t="s">
        <v>1622</v>
      </c>
      <c r="AH409">
        <v>0</v>
      </c>
    </row>
    <row r="410" spans="1:34">
      <c r="A410">
        <v>2016</v>
      </c>
      <c r="B410" s="14">
        <v>43054.606469907405</v>
      </c>
      <c r="C410" t="s">
        <v>1600</v>
      </c>
      <c r="E410">
        <v>3.633</v>
      </c>
      <c r="J410">
        <v>1403.5965318107101</v>
      </c>
      <c r="O410">
        <v>781.10299999999995</v>
      </c>
      <c r="AG410">
        <v>277.89800000000002</v>
      </c>
    </row>
    <row r="411" spans="1:34">
      <c r="A411">
        <v>2016</v>
      </c>
      <c r="B411" s="14">
        <v>43054.606469907405</v>
      </c>
      <c r="C411" t="s">
        <v>1600</v>
      </c>
      <c r="D411" t="s">
        <v>1609</v>
      </c>
      <c r="M411">
        <v>697.76830000000007</v>
      </c>
      <c r="P411">
        <v>291.28100000000001</v>
      </c>
      <c r="T411">
        <v>1367.0429999999999</v>
      </c>
      <c r="U411">
        <v>0.85699999999999998</v>
      </c>
      <c r="AD411">
        <v>341.53199999999998</v>
      </c>
      <c r="AE411">
        <v>220.67099999999999</v>
      </c>
      <c r="AF411">
        <v>153.02600000000001</v>
      </c>
      <c r="AH411">
        <v>0.155</v>
      </c>
    </row>
    <row r="412" spans="1:34">
      <c r="A412">
        <v>2016</v>
      </c>
      <c r="B412" s="14">
        <v>43054.606469907405</v>
      </c>
      <c r="C412" t="s">
        <v>1601</v>
      </c>
      <c r="D412" t="s">
        <v>1613</v>
      </c>
      <c r="M412">
        <v>44.924999999999997</v>
      </c>
    </row>
    <row r="413" spans="1:34">
      <c r="A413">
        <v>2016</v>
      </c>
      <c r="B413" s="14">
        <v>43054.606469907405</v>
      </c>
      <c r="C413" t="s">
        <v>1602</v>
      </c>
      <c r="D413" t="s">
        <v>1609</v>
      </c>
      <c r="U413">
        <v>7.0999999999999994E-2</v>
      </c>
    </row>
    <row r="414" spans="1:34">
      <c r="A414">
        <v>2016</v>
      </c>
      <c r="B414" s="14">
        <v>43054.606469907405</v>
      </c>
      <c r="C414" t="s">
        <v>1602</v>
      </c>
      <c r="D414" t="s">
        <v>5763</v>
      </c>
      <c r="J414">
        <v>0</v>
      </c>
    </row>
    <row r="415" spans="1:34">
      <c r="A415">
        <v>2016</v>
      </c>
      <c r="B415" s="14">
        <v>43054.606469907405</v>
      </c>
      <c r="C415" t="s">
        <v>5757</v>
      </c>
      <c r="J415">
        <v>62.1629834602426</v>
      </c>
      <c r="M415">
        <v>74.288780000000003</v>
      </c>
      <c r="O415">
        <v>65.685000000000002</v>
      </c>
    </row>
    <row r="416" spans="1:34">
      <c r="A416">
        <v>2016</v>
      </c>
      <c r="B416" s="14">
        <v>43054.606469907405</v>
      </c>
      <c r="C416" t="s">
        <v>5757</v>
      </c>
      <c r="D416" t="s">
        <v>1609</v>
      </c>
      <c r="U416">
        <v>274.10399999999998</v>
      </c>
    </row>
    <row r="417" spans="1:31">
      <c r="A417">
        <v>2016</v>
      </c>
      <c r="B417" s="14">
        <v>43054.606469907405</v>
      </c>
      <c r="C417" t="s">
        <v>5758</v>
      </c>
      <c r="E417">
        <v>7.6999999999999999E-2</v>
      </c>
      <c r="N417">
        <v>17.187000000000001</v>
      </c>
      <c r="U417">
        <v>3030.9670000000001</v>
      </c>
    </row>
    <row r="418" spans="1:31">
      <c r="A418">
        <v>2016</v>
      </c>
      <c r="B418" s="14">
        <v>43054.606469907405</v>
      </c>
      <c r="C418" t="s">
        <v>5758</v>
      </c>
      <c r="D418" t="s">
        <v>1605</v>
      </c>
      <c r="U418">
        <v>8.9999999999999993E-3</v>
      </c>
    </row>
    <row r="419" spans="1:31">
      <c r="A419">
        <v>2016</v>
      </c>
      <c r="B419" s="14">
        <v>43054.606469907405</v>
      </c>
      <c r="C419" t="s">
        <v>5758</v>
      </c>
      <c r="D419" t="s">
        <v>1608</v>
      </c>
      <c r="U419">
        <v>0</v>
      </c>
    </row>
    <row r="420" spans="1:31">
      <c r="A420">
        <v>2016</v>
      </c>
      <c r="B420" s="14">
        <v>43054.606469907405</v>
      </c>
      <c r="C420" t="s">
        <v>5758</v>
      </c>
      <c r="D420" t="s">
        <v>1609</v>
      </c>
      <c r="M420">
        <v>295.76577000000003</v>
      </c>
      <c r="T420">
        <v>3.665</v>
      </c>
      <c r="AE420">
        <v>266.238</v>
      </c>
    </row>
    <row r="421" spans="1:31">
      <c r="A421">
        <v>2016</v>
      </c>
      <c r="B421" s="14">
        <v>43054.606469907405</v>
      </c>
      <c r="C421" t="s">
        <v>5758</v>
      </c>
      <c r="D421" t="s">
        <v>1610</v>
      </c>
      <c r="AC421">
        <v>63.323500000000003</v>
      </c>
    </row>
    <row r="422" spans="1:31">
      <c r="A422">
        <v>2016</v>
      </c>
      <c r="B422" s="14">
        <v>43054.606469907405</v>
      </c>
      <c r="C422" t="s">
        <v>5758</v>
      </c>
      <c r="D422" t="s">
        <v>1613</v>
      </c>
      <c r="U422">
        <v>0</v>
      </c>
    </row>
    <row r="423" spans="1:31">
      <c r="A423">
        <v>2016</v>
      </c>
      <c r="B423" s="14">
        <v>43054.606469907405</v>
      </c>
      <c r="C423" t="s">
        <v>1603</v>
      </c>
      <c r="D423" t="s">
        <v>1611</v>
      </c>
      <c r="U423">
        <v>0</v>
      </c>
    </row>
    <row r="424" spans="1:31">
      <c r="A424">
        <v>2016</v>
      </c>
      <c r="B424" s="14">
        <v>43054.606469907405</v>
      </c>
      <c r="C424" t="s">
        <v>5759</v>
      </c>
      <c r="J424">
        <v>10.697710394</v>
      </c>
      <c r="O424">
        <v>27.193999999999999</v>
      </c>
    </row>
    <row r="425" spans="1:31">
      <c r="A425">
        <v>2016</v>
      </c>
      <c r="B425" s="14">
        <v>43054.606469907405</v>
      </c>
      <c r="C425" t="s">
        <v>5759</v>
      </c>
      <c r="D425" t="s">
        <v>1605</v>
      </c>
      <c r="U425">
        <v>8.0000000000000002E-3</v>
      </c>
    </row>
    <row r="426" spans="1:31">
      <c r="A426">
        <v>2016</v>
      </c>
      <c r="B426" s="14">
        <v>43054.606469907405</v>
      </c>
      <c r="C426" t="s">
        <v>5759</v>
      </c>
      <c r="D426" t="s">
        <v>1613</v>
      </c>
      <c r="K426">
        <v>34.374000000000002</v>
      </c>
    </row>
    <row r="427" spans="1:31">
      <c r="A427">
        <v>2016</v>
      </c>
      <c r="B427" s="14">
        <v>43054.606469907405</v>
      </c>
      <c r="C427" t="s">
        <v>5759</v>
      </c>
      <c r="D427" t="s">
        <v>5763</v>
      </c>
      <c r="U427">
        <v>2.2320000000000002</v>
      </c>
    </row>
    <row r="428" spans="1:31">
      <c r="A428">
        <v>2016</v>
      </c>
      <c r="B428" s="14">
        <v>43054.606469907405</v>
      </c>
      <c r="C428" t="s">
        <v>5766</v>
      </c>
      <c r="D428" t="s">
        <v>1605</v>
      </c>
      <c r="U428">
        <v>0</v>
      </c>
    </row>
    <row r="429" spans="1:31">
      <c r="A429">
        <v>2016</v>
      </c>
      <c r="B429" s="14">
        <v>43054.606469907405</v>
      </c>
      <c r="C429" t="s">
        <v>5767</v>
      </c>
      <c r="D429" t="s">
        <v>1610</v>
      </c>
      <c r="U429">
        <v>7.2569999999999997</v>
      </c>
    </row>
    <row r="430" spans="1:31">
      <c r="A430">
        <v>2016</v>
      </c>
      <c r="B430" s="14">
        <v>43054.606469907405</v>
      </c>
      <c r="C430" t="s">
        <v>5761</v>
      </c>
      <c r="D430" t="s">
        <v>1606</v>
      </c>
      <c r="U430">
        <v>45.558</v>
      </c>
    </row>
    <row r="431" spans="1:31">
      <c r="A431">
        <v>2016</v>
      </c>
      <c r="B431" s="14">
        <v>43054.606469907405</v>
      </c>
      <c r="C431" t="s">
        <v>5761</v>
      </c>
      <c r="D431" t="s">
        <v>1612</v>
      </c>
      <c r="U431">
        <v>0.01</v>
      </c>
    </row>
    <row r="432" spans="1:31">
      <c r="A432">
        <v>2016</v>
      </c>
      <c r="B432" s="14">
        <v>43054.606469907405</v>
      </c>
      <c r="C432" t="s">
        <v>5760</v>
      </c>
      <c r="E432">
        <v>1.766</v>
      </c>
      <c r="I432">
        <v>326.495</v>
      </c>
      <c r="J432">
        <v>133.84620491186598</v>
      </c>
      <c r="O432">
        <v>4.3999999999999997E-2</v>
      </c>
      <c r="U432">
        <v>0</v>
      </c>
    </row>
    <row r="433" spans="1:34">
      <c r="A433">
        <v>2016</v>
      </c>
      <c r="B433" s="14">
        <v>43054.606469907405</v>
      </c>
      <c r="C433" t="s">
        <v>5760</v>
      </c>
      <c r="D433" t="s">
        <v>1605</v>
      </c>
      <c r="U433">
        <v>0.78</v>
      </c>
      <c r="AH433">
        <v>0</v>
      </c>
    </row>
    <row r="434" spans="1:34">
      <c r="A434">
        <v>2016</v>
      </c>
      <c r="B434" s="14">
        <v>43054.606469907405</v>
      </c>
      <c r="C434" t="s">
        <v>5760</v>
      </c>
      <c r="D434" t="s">
        <v>1608</v>
      </c>
      <c r="U434">
        <v>0</v>
      </c>
    </row>
    <row r="435" spans="1:34">
      <c r="A435">
        <v>2016</v>
      </c>
      <c r="B435" s="14">
        <v>43054.606469907405</v>
      </c>
      <c r="C435" t="s">
        <v>5760</v>
      </c>
      <c r="D435" t="s">
        <v>1611</v>
      </c>
      <c r="I435">
        <v>0</v>
      </c>
      <c r="U435">
        <v>1.054</v>
      </c>
      <c r="AC435">
        <v>12.403499999999999</v>
      </c>
      <c r="AE435">
        <v>3.3889999999999998</v>
      </c>
    </row>
    <row r="436" spans="1:34">
      <c r="A436">
        <v>2016</v>
      </c>
      <c r="B436" s="14">
        <v>43054.606469907405</v>
      </c>
      <c r="C436" t="s">
        <v>5760</v>
      </c>
      <c r="D436" t="s">
        <v>1612</v>
      </c>
      <c r="U436">
        <v>7.0000000000000001E-3</v>
      </c>
    </row>
    <row r="437" spans="1:34">
      <c r="A437">
        <v>2016</v>
      </c>
      <c r="B437" s="14">
        <v>43054.606469907405</v>
      </c>
      <c r="C437" t="s">
        <v>5760</v>
      </c>
      <c r="D437" t="s">
        <v>1613</v>
      </c>
      <c r="I437">
        <v>0.38600000000000001</v>
      </c>
      <c r="AE437">
        <v>5.8540000000000001</v>
      </c>
    </row>
    <row r="438" spans="1:34">
      <c r="A438">
        <v>2016</v>
      </c>
      <c r="B438" s="14">
        <v>43054.606469907405</v>
      </c>
      <c r="C438" t="s">
        <v>5760</v>
      </c>
      <c r="D438" t="s">
        <v>5763</v>
      </c>
      <c r="U438">
        <v>1.6080000000000001</v>
      </c>
      <c r="AE438">
        <v>3.7320000000000002</v>
      </c>
    </row>
    <row r="439" spans="1:34">
      <c r="A439">
        <v>2016</v>
      </c>
      <c r="B439" s="14">
        <v>43054.606469907405</v>
      </c>
      <c r="C439" t="s">
        <v>5760</v>
      </c>
      <c r="D439" t="s">
        <v>1614</v>
      </c>
      <c r="AH439">
        <v>0</v>
      </c>
    </row>
    <row r="440" spans="1:34">
      <c r="A440">
        <v>2016</v>
      </c>
      <c r="B440" s="14">
        <v>43054.606469907405</v>
      </c>
      <c r="C440" t="s">
        <v>5760</v>
      </c>
      <c r="D440" t="s">
        <v>1617</v>
      </c>
      <c r="U440">
        <v>5.7779999999999996</v>
      </c>
    </row>
    <row r="441" spans="1:34">
      <c r="A441">
        <v>2016</v>
      </c>
      <c r="B441" s="14">
        <v>43054.606469907405</v>
      </c>
      <c r="C441" t="s">
        <v>5760</v>
      </c>
      <c r="D441" t="s">
        <v>1619</v>
      </c>
      <c r="U441">
        <v>0</v>
      </c>
    </row>
    <row r="442" spans="1:34">
      <c r="A442">
        <v>2016</v>
      </c>
      <c r="B442" s="14">
        <v>43054.606469907405</v>
      </c>
      <c r="C442" t="s">
        <v>5760</v>
      </c>
      <c r="D442" t="s">
        <v>1622</v>
      </c>
      <c r="U442">
        <v>0</v>
      </c>
      <c r="AH442">
        <v>0</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I444"/>
  <sheetViews>
    <sheetView workbookViewId="0"/>
  </sheetViews>
  <sheetFormatPr defaultRowHeight="15"/>
  <sheetData>
    <row r="1" spans="1:35">
      <c r="A1">
        <v>5.6</v>
      </c>
      <c r="B1" t="s">
        <v>4869</v>
      </c>
    </row>
    <row r="2" spans="1:35">
      <c r="A2" s="10" t="str">
        <f>HYPERLINK("#'Contents'!B66", "Back to Contents")</f>
        <v>Back to Contents</v>
      </c>
    </row>
    <row r="3" spans="1:35">
      <c r="A3" t="s">
        <v>108</v>
      </c>
      <c r="B3" t="s">
        <v>109</v>
      </c>
      <c r="C3" t="s">
        <v>1584</v>
      </c>
      <c r="D3" t="s">
        <v>1585</v>
      </c>
      <c r="E3" t="s">
        <v>117</v>
      </c>
      <c r="F3" t="s">
        <v>126</v>
      </c>
      <c r="G3" t="s">
        <v>134</v>
      </c>
      <c r="H3" t="s">
        <v>147</v>
      </c>
      <c r="I3" t="s">
        <v>155</v>
      </c>
      <c r="J3" t="s">
        <v>162</v>
      </c>
      <c r="K3" t="s">
        <v>172</v>
      </c>
      <c r="L3" t="s">
        <v>180</v>
      </c>
      <c r="M3" t="s">
        <v>192</v>
      </c>
      <c r="N3" t="s">
        <v>199</v>
      </c>
      <c r="O3" t="s">
        <v>205</v>
      </c>
      <c r="P3" t="s">
        <v>380</v>
      </c>
      <c r="Q3" t="s">
        <v>215</v>
      </c>
      <c r="R3" t="s">
        <v>223</v>
      </c>
      <c r="S3" t="s">
        <v>232</v>
      </c>
      <c r="T3" t="s">
        <v>239</v>
      </c>
      <c r="U3" t="s">
        <v>248</v>
      </c>
      <c r="V3" t="s">
        <v>254</v>
      </c>
      <c r="W3" t="s">
        <v>263</v>
      </c>
      <c r="X3" t="s">
        <v>280</v>
      </c>
      <c r="Y3" t="s">
        <v>272</v>
      </c>
      <c r="Z3" t="s">
        <v>285</v>
      </c>
      <c r="AA3" t="s">
        <v>291</v>
      </c>
      <c r="AB3" t="s">
        <v>300</v>
      </c>
      <c r="AC3" t="s">
        <v>311</v>
      </c>
      <c r="AD3" t="s">
        <v>318</v>
      </c>
      <c r="AE3" t="s">
        <v>327</v>
      </c>
      <c r="AF3" t="s">
        <v>336</v>
      </c>
      <c r="AG3" t="s">
        <v>349</v>
      </c>
      <c r="AH3" t="s">
        <v>359</v>
      </c>
      <c r="AI3" t="s">
        <v>368</v>
      </c>
    </row>
    <row r="4" spans="1:35">
      <c r="B4" s="14">
        <v>43054.606504629628</v>
      </c>
    </row>
    <row r="5" spans="1:35">
      <c r="A5">
        <v>2013</v>
      </c>
      <c r="B5" s="14">
        <v>43054.606504629628</v>
      </c>
      <c r="U5">
        <v>47492.565000000002</v>
      </c>
    </row>
    <row r="6" spans="1:35">
      <c r="A6">
        <v>2013</v>
      </c>
      <c r="B6" s="14">
        <v>43054.606504629628</v>
      </c>
      <c r="D6" t="s">
        <v>1586</v>
      </c>
      <c r="E6">
        <v>1624.979</v>
      </c>
      <c r="F6">
        <v>2541.3780000000002</v>
      </c>
      <c r="M6">
        <v>3904.2942899999998</v>
      </c>
      <c r="N6">
        <v>481.77199999999999</v>
      </c>
      <c r="U6">
        <v>814.03800000000001</v>
      </c>
      <c r="W6">
        <v>462.55200000000002</v>
      </c>
    </row>
    <row r="7" spans="1:35">
      <c r="A7">
        <v>2013</v>
      </c>
      <c r="B7" s="14">
        <v>43054.606504629628</v>
      </c>
      <c r="D7" t="s">
        <v>1587</v>
      </c>
      <c r="E7">
        <v>631.30399999999997</v>
      </c>
      <c r="F7">
        <v>1629.1420000000001</v>
      </c>
      <c r="L7">
        <v>74.290999999999997</v>
      </c>
      <c r="M7">
        <v>482.53530000000001</v>
      </c>
      <c r="N7">
        <v>403.90100000000001</v>
      </c>
      <c r="U7">
        <v>48.261000000000003</v>
      </c>
      <c r="W7">
        <v>20.088000000000001</v>
      </c>
      <c r="AE7">
        <v>204.583</v>
      </c>
    </row>
    <row r="8" spans="1:35">
      <c r="A8">
        <v>2013</v>
      </c>
      <c r="B8" s="14">
        <v>43054.606504629628</v>
      </c>
      <c r="D8" t="s">
        <v>1588</v>
      </c>
      <c r="E8">
        <v>2.62</v>
      </c>
      <c r="F8">
        <v>133.255</v>
      </c>
      <c r="M8">
        <v>895.69799999999998</v>
      </c>
      <c r="N8">
        <v>30.748000000000001</v>
      </c>
    </row>
    <row r="9" spans="1:35">
      <c r="A9">
        <v>2013</v>
      </c>
      <c r="B9" s="14">
        <v>43054.606504629628</v>
      </c>
      <c r="D9" t="s">
        <v>1589</v>
      </c>
      <c r="F9">
        <v>30.15</v>
      </c>
      <c r="G9">
        <v>0</v>
      </c>
      <c r="J9">
        <v>399.387</v>
      </c>
      <c r="M9">
        <v>0.90079999999999993</v>
      </c>
      <c r="N9">
        <v>9.2330000000000005</v>
      </c>
    </row>
    <row r="10" spans="1:35">
      <c r="A10">
        <v>2013</v>
      </c>
      <c r="B10" s="14">
        <v>43054.606504629628</v>
      </c>
      <c r="D10" t="s">
        <v>1591</v>
      </c>
      <c r="J10">
        <v>22.497</v>
      </c>
    </row>
    <row r="11" spans="1:35">
      <c r="A11">
        <v>2013</v>
      </c>
      <c r="B11" s="14">
        <v>43054.606504629628</v>
      </c>
      <c r="D11" t="s">
        <v>1592</v>
      </c>
      <c r="E11">
        <v>453.97399999999999</v>
      </c>
      <c r="J11">
        <v>2078.5320000000002</v>
      </c>
      <c r="M11">
        <v>166.50787</v>
      </c>
      <c r="N11">
        <v>67.161000000000001</v>
      </c>
      <c r="U11">
        <v>3.6080000000000001</v>
      </c>
      <c r="W11">
        <v>81.739000000000004</v>
      </c>
    </row>
    <row r="12" spans="1:35">
      <c r="A12">
        <v>2013</v>
      </c>
      <c r="B12" s="14">
        <v>43054.606504629628</v>
      </c>
      <c r="D12" t="s">
        <v>1593</v>
      </c>
      <c r="F12">
        <v>440.65199999999999</v>
      </c>
      <c r="J12">
        <v>3804.9540000000002</v>
      </c>
      <c r="W12">
        <v>1806.1379999999999</v>
      </c>
    </row>
    <row r="13" spans="1:35">
      <c r="A13">
        <v>2013</v>
      </c>
      <c r="B13" s="14">
        <v>43054.606504629628</v>
      </c>
      <c r="D13" t="s">
        <v>1594</v>
      </c>
      <c r="E13">
        <v>48.508000000000003</v>
      </c>
      <c r="F13">
        <v>138.10401999999999</v>
      </c>
      <c r="J13">
        <v>774.79600000000005</v>
      </c>
      <c r="M13">
        <v>85.256600000000006</v>
      </c>
      <c r="N13">
        <v>159.54599999999999</v>
      </c>
      <c r="U13">
        <v>124.94799999999999</v>
      </c>
      <c r="W13">
        <v>335.92500000000001</v>
      </c>
      <c r="AE13">
        <v>554.48500000000001</v>
      </c>
    </row>
    <row r="14" spans="1:35">
      <c r="A14">
        <v>2013</v>
      </c>
      <c r="B14" s="14">
        <v>43054.606504629628</v>
      </c>
      <c r="D14" t="s">
        <v>1595</v>
      </c>
      <c r="J14">
        <v>13.074</v>
      </c>
      <c r="U14">
        <v>67.733999999999995</v>
      </c>
    </row>
    <row r="15" spans="1:35">
      <c r="A15">
        <v>2013</v>
      </c>
      <c r="B15" s="14">
        <v>43054.606504629628</v>
      </c>
      <c r="D15" t="s">
        <v>1596</v>
      </c>
      <c r="M15">
        <v>4.6369999999999996</v>
      </c>
    </row>
    <row r="16" spans="1:35">
      <c r="A16">
        <v>2013</v>
      </c>
      <c r="B16" s="14">
        <v>43054.606504629628</v>
      </c>
      <c r="D16" t="s">
        <v>1597</v>
      </c>
      <c r="F16">
        <v>8.5500000000000007</v>
      </c>
      <c r="J16">
        <v>5270.2120000000004</v>
      </c>
      <c r="M16">
        <v>87.2089</v>
      </c>
      <c r="N16">
        <v>91.584000000000003</v>
      </c>
      <c r="U16">
        <v>1427.9559999999999</v>
      </c>
    </row>
    <row r="17" spans="1:35">
      <c r="A17">
        <v>2013</v>
      </c>
      <c r="B17" s="14">
        <v>43054.606504629628</v>
      </c>
      <c r="D17" t="s">
        <v>1598</v>
      </c>
      <c r="F17">
        <v>125.074</v>
      </c>
      <c r="J17">
        <v>15801.401</v>
      </c>
      <c r="M17">
        <v>5188.5607</v>
      </c>
      <c r="U17">
        <v>61.228000000000002</v>
      </c>
    </row>
    <row r="18" spans="1:35">
      <c r="A18">
        <v>2013</v>
      </c>
      <c r="B18" s="14">
        <v>43054.606504629628</v>
      </c>
      <c r="D18" t="s">
        <v>1599</v>
      </c>
      <c r="M18">
        <v>36.972000000000001</v>
      </c>
      <c r="U18">
        <v>34.853000000000002</v>
      </c>
    </row>
    <row r="19" spans="1:35">
      <c r="A19">
        <v>2013</v>
      </c>
      <c r="B19" s="14">
        <v>43054.606504629628</v>
      </c>
      <c r="D19" t="s">
        <v>1600</v>
      </c>
      <c r="E19">
        <v>3.1480000000000001</v>
      </c>
      <c r="J19">
        <v>905.40099999999995</v>
      </c>
      <c r="M19">
        <v>121.61</v>
      </c>
      <c r="AG19">
        <v>142.09800000000001</v>
      </c>
    </row>
    <row r="20" spans="1:35">
      <c r="A20">
        <v>2013</v>
      </c>
      <c r="B20" s="14">
        <v>43054.606504629628</v>
      </c>
      <c r="D20" t="s">
        <v>1602</v>
      </c>
      <c r="M20">
        <v>3.95E-2</v>
      </c>
      <c r="N20">
        <v>90.734999999999999</v>
      </c>
      <c r="U20">
        <v>19.477</v>
      </c>
    </row>
    <row r="21" spans="1:35">
      <c r="A21">
        <v>2013</v>
      </c>
      <c r="B21" s="14">
        <v>43054.606504629628</v>
      </c>
      <c r="D21" t="s">
        <v>1603</v>
      </c>
      <c r="J21">
        <v>374.46</v>
      </c>
      <c r="U21">
        <v>42.085000000000001</v>
      </c>
    </row>
    <row r="22" spans="1:35">
      <c r="A22">
        <v>2013</v>
      </c>
      <c r="B22" s="14">
        <v>43054.606504629628</v>
      </c>
      <c r="D22" t="s">
        <v>1604</v>
      </c>
      <c r="J22">
        <v>37.134</v>
      </c>
      <c r="U22">
        <v>4.6120000000000001</v>
      </c>
    </row>
    <row r="23" spans="1:35">
      <c r="A23">
        <v>2013</v>
      </c>
      <c r="B23" s="14">
        <v>43054.606504629628</v>
      </c>
      <c r="C23" t="s">
        <v>1605</v>
      </c>
      <c r="E23">
        <v>6115.0230000000001</v>
      </c>
      <c r="F23">
        <v>2276.308</v>
      </c>
      <c r="G23">
        <v>45.923000000000002</v>
      </c>
      <c r="J23">
        <v>309790.65000000002</v>
      </c>
      <c r="L23">
        <v>14010.699000000001</v>
      </c>
      <c r="M23">
        <v>39814.790420000005</v>
      </c>
      <c r="N23">
        <v>18669.16</v>
      </c>
      <c r="P23">
        <v>44134.255000000005</v>
      </c>
      <c r="Q23">
        <v>2103.4470000000001</v>
      </c>
      <c r="R23">
        <v>4520.18</v>
      </c>
      <c r="S23">
        <v>9313.0859999999993</v>
      </c>
      <c r="U23">
        <v>79326.212</v>
      </c>
      <c r="W23">
        <v>1982.0029999999999</v>
      </c>
      <c r="X23">
        <v>464.49400000000003</v>
      </c>
      <c r="Y23">
        <v>1617.4945055000001</v>
      </c>
      <c r="Z23">
        <v>1697.3040000000001</v>
      </c>
      <c r="AE23">
        <v>15894.655000000001</v>
      </c>
      <c r="AG23">
        <v>5696.4579999999996</v>
      </c>
      <c r="AH23">
        <v>2536.4810000000002</v>
      </c>
      <c r="AI23">
        <v>92113.277000000002</v>
      </c>
    </row>
    <row r="24" spans="1:35">
      <c r="A24">
        <v>2013</v>
      </c>
      <c r="B24" s="14">
        <v>43054.606504629628</v>
      </c>
      <c r="C24" t="s">
        <v>1605</v>
      </c>
      <c r="D24" t="s">
        <v>1588</v>
      </c>
      <c r="G24">
        <v>26413.903999999999</v>
      </c>
      <c r="K24">
        <v>15774.903</v>
      </c>
      <c r="M24">
        <v>3901.0529999999999</v>
      </c>
      <c r="Q24">
        <v>1396.827</v>
      </c>
      <c r="R24">
        <v>7370.8310000000001</v>
      </c>
      <c r="S24">
        <v>1428.021</v>
      </c>
      <c r="U24">
        <v>4724.3310000000001</v>
      </c>
      <c r="AE24">
        <v>8895.6460000000006</v>
      </c>
      <c r="AH24">
        <v>2299.0349999999999</v>
      </c>
      <c r="AI24">
        <v>55688.699000000001</v>
      </c>
    </row>
    <row r="25" spans="1:35">
      <c r="A25">
        <v>2013</v>
      </c>
      <c r="B25" s="14">
        <v>43054.606504629628</v>
      </c>
      <c r="C25" t="s">
        <v>1605</v>
      </c>
      <c r="D25" t="s">
        <v>1589</v>
      </c>
      <c r="M25">
        <v>8455.8330000000005</v>
      </c>
      <c r="U25">
        <v>0.36799999999999999</v>
      </c>
    </row>
    <row r="26" spans="1:35">
      <c r="A26">
        <v>2013</v>
      </c>
      <c r="B26" s="14">
        <v>43054.606504629628</v>
      </c>
      <c r="C26" t="s">
        <v>1605</v>
      </c>
      <c r="D26" t="s">
        <v>1593</v>
      </c>
      <c r="U26">
        <v>192.58099999999999</v>
      </c>
    </row>
    <row r="27" spans="1:35">
      <c r="A27">
        <v>2013</v>
      </c>
      <c r="B27" s="14">
        <v>43054.606504629628</v>
      </c>
      <c r="C27" t="s">
        <v>1605</v>
      </c>
      <c r="D27" t="s">
        <v>1597</v>
      </c>
      <c r="AI27">
        <v>193.607</v>
      </c>
    </row>
    <row r="28" spans="1:35">
      <c r="A28">
        <v>2013</v>
      </c>
      <c r="B28" s="14">
        <v>43054.606504629628</v>
      </c>
      <c r="C28" t="s">
        <v>1605</v>
      </c>
      <c r="D28" t="s">
        <v>1603</v>
      </c>
      <c r="AI28">
        <v>181.53800000000001</v>
      </c>
    </row>
    <row r="29" spans="1:35">
      <c r="A29">
        <v>2013</v>
      </c>
      <c r="B29" s="14">
        <v>43054.606504629628</v>
      </c>
      <c r="C29" t="s">
        <v>1605</v>
      </c>
      <c r="D29" t="s">
        <v>1604</v>
      </c>
      <c r="U29">
        <v>18.544</v>
      </c>
    </row>
    <row r="30" spans="1:35">
      <c r="A30">
        <v>2013</v>
      </c>
      <c r="B30" s="14">
        <v>43054.606504629628</v>
      </c>
      <c r="C30" t="s">
        <v>1606</v>
      </c>
      <c r="E30">
        <v>2826.64</v>
      </c>
      <c r="J30">
        <v>22843.419000000002</v>
      </c>
      <c r="K30">
        <v>916.08399999999995</v>
      </c>
      <c r="M30">
        <v>11073.87319</v>
      </c>
      <c r="N30">
        <v>3197.4969999999998</v>
      </c>
      <c r="P30">
        <v>5372.27</v>
      </c>
      <c r="R30">
        <v>1381.498</v>
      </c>
      <c r="S30">
        <v>294.315</v>
      </c>
      <c r="U30">
        <v>9268.6730000000007</v>
      </c>
      <c r="W30">
        <v>1812.3</v>
      </c>
      <c r="AE30">
        <v>1445.8219999999999</v>
      </c>
      <c r="AH30">
        <v>1423.86</v>
      </c>
      <c r="AI30">
        <v>13998.915000000001</v>
      </c>
    </row>
    <row r="31" spans="1:35">
      <c r="A31">
        <v>2013</v>
      </c>
      <c r="B31" s="14">
        <v>43054.606504629628</v>
      </c>
      <c r="C31" t="s">
        <v>1606</v>
      </c>
      <c r="D31" t="s">
        <v>1588</v>
      </c>
      <c r="AH31">
        <v>738.06700000000001</v>
      </c>
    </row>
    <row r="32" spans="1:35">
      <c r="A32">
        <v>2013</v>
      </c>
      <c r="B32" s="14">
        <v>43054.606504629628</v>
      </c>
      <c r="C32" t="s">
        <v>1606</v>
      </c>
      <c r="D32" t="s">
        <v>1592</v>
      </c>
      <c r="AI32">
        <v>12581.223</v>
      </c>
    </row>
    <row r="33" spans="1:35">
      <c r="A33">
        <v>2013</v>
      </c>
      <c r="B33" s="14">
        <v>43054.606504629628</v>
      </c>
      <c r="C33" t="s">
        <v>1606</v>
      </c>
      <c r="D33" t="s">
        <v>1597</v>
      </c>
      <c r="G33">
        <v>1152.163</v>
      </c>
      <c r="J33">
        <v>2118.3110000000001</v>
      </c>
      <c r="M33">
        <v>1588.489</v>
      </c>
      <c r="Q33">
        <v>1328.739</v>
      </c>
      <c r="AI33">
        <v>4223.0290000000005</v>
      </c>
    </row>
    <row r="34" spans="1:35">
      <c r="A34">
        <v>2013</v>
      </c>
      <c r="B34" s="14">
        <v>43054.606504629628</v>
      </c>
      <c r="C34" t="s">
        <v>1607</v>
      </c>
      <c r="E34">
        <v>51.316000000000003</v>
      </c>
      <c r="J34">
        <v>6946.7110000000002</v>
      </c>
      <c r="K34">
        <v>1468.6690000000001</v>
      </c>
      <c r="L34">
        <v>20.291</v>
      </c>
      <c r="M34">
        <v>766.73636999999997</v>
      </c>
      <c r="Q34">
        <v>96.35</v>
      </c>
      <c r="R34">
        <v>1.8160000000000001</v>
      </c>
      <c r="S34">
        <v>168.71299999999999</v>
      </c>
      <c r="U34">
        <v>1494.404</v>
      </c>
      <c r="AE34">
        <v>210.11099999999999</v>
      </c>
      <c r="AI34">
        <v>2552.4520000000002</v>
      </c>
    </row>
    <row r="35" spans="1:35">
      <c r="A35">
        <v>2013</v>
      </c>
      <c r="B35" s="14">
        <v>43054.606504629628</v>
      </c>
      <c r="C35" t="s">
        <v>1607</v>
      </c>
      <c r="D35" t="s">
        <v>1597</v>
      </c>
      <c r="AI35">
        <v>2.5720000000000001</v>
      </c>
    </row>
    <row r="36" spans="1:35">
      <c r="A36">
        <v>2013</v>
      </c>
      <c r="B36" s="14">
        <v>43054.606504629628</v>
      </c>
      <c r="C36" t="s">
        <v>1608</v>
      </c>
      <c r="F36">
        <v>709.18700000000001</v>
      </c>
      <c r="J36">
        <v>22231.883000000002</v>
      </c>
      <c r="K36">
        <v>82.578000000000003</v>
      </c>
      <c r="M36">
        <v>169.89270000000002</v>
      </c>
      <c r="U36">
        <v>523.67200000000003</v>
      </c>
      <c r="AE36">
        <v>276.79899999999998</v>
      </c>
      <c r="AI36">
        <v>38781.379000000001</v>
      </c>
    </row>
    <row r="37" spans="1:35">
      <c r="A37">
        <v>2013</v>
      </c>
      <c r="B37" s="14">
        <v>43054.606504629628</v>
      </c>
      <c r="C37" t="s">
        <v>1608</v>
      </c>
      <c r="D37" t="s">
        <v>1598</v>
      </c>
      <c r="E37">
        <v>1962.2619999999999</v>
      </c>
      <c r="G37">
        <v>127.919</v>
      </c>
      <c r="J37">
        <v>4219.835</v>
      </c>
      <c r="M37">
        <v>1488.0706200000002</v>
      </c>
      <c r="N37">
        <v>4470.8100000000004</v>
      </c>
      <c r="P37">
        <v>145.26300000000001</v>
      </c>
      <c r="Q37">
        <v>35.625999999999998</v>
      </c>
      <c r="R37">
        <v>1906.2349999999999</v>
      </c>
      <c r="U37">
        <v>2058.3510000000001</v>
      </c>
      <c r="X37">
        <v>409.84100000000001</v>
      </c>
      <c r="Y37">
        <v>44.503</v>
      </c>
      <c r="AE37">
        <v>3830.998</v>
      </c>
      <c r="AG37">
        <v>200.10499999999999</v>
      </c>
      <c r="AH37">
        <v>8724.7960000000003</v>
      </c>
      <c r="AI37">
        <v>33460.898000000001</v>
      </c>
    </row>
    <row r="38" spans="1:35">
      <c r="A38">
        <v>2013</v>
      </c>
      <c r="B38" s="14">
        <v>43054.606504629628</v>
      </c>
      <c r="C38" t="s">
        <v>1608</v>
      </c>
      <c r="D38" t="s">
        <v>1602</v>
      </c>
      <c r="U38">
        <v>48.091999999999999</v>
      </c>
    </row>
    <row r="39" spans="1:35">
      <c r="A39">
        <v>2013</v>
      </c>
      <c r="B39" s="14">
        <v>43054.606504629628</v>
      </c>
      <c r="C39" t="s">
        <v>1609</v>
      </c>
      <c r="E39">
        <v>107.473</v>
      </c>
      <c r="J39">
        <v>1873.7049999999999</v>
      </c>
      <c r="M39">
        <v>104.76739999999999</v>
      </c>
      <c r="N39">
        <v>1.071</v>
      </c>
      <c r="R39">
        <v>12.26</v>
      </c>
      <c r="S39">
        <v>1345.722</v>
      </c>
      <c r="U39">
        <v>176.88300000000001</v>
      </c>
      <c r="X39">
        <v>39.893999999999998</v>
      </c>
      <c r="AE39">
        <v>299.35399999999998</v>
      </c>
      <c r="AG39">
        <v>36.030999999999999</v>
      </c>
      <c r="AI39">
        <v>93.805000000000007</v>
      </c>
    </row>
    <row r="40" spans="1:35">
      <c r="A40">
        <v>2013</v>
      </c>
      <c r="B40" s="14">
        <v>43054.606504629628</v>
      </c>
      <c r="C40" t="s">
        <v>1609</v>
      </c>
      <c r="D40" t="s">
        <v>1597</v>
      </c>
      <c r="U40">
        <v>250.90199999999999</v>
      </c>
    </row>
    <row r="41" spans="1:35">
      <c r="A41">
        <v>2013</v>
      </c>
      <c r="B41" s="14">
        <v>43054.606504629628</v>
      </c>
      <c r="C41" t="s">
        <v>1609</v>
      </c>
      <c r="D41" t="s">
        <v>1599</v>
      </c>
      <c r="M41">
        <v>765.52499999999998</v>
      </c>
    </row>
    <row r="42" spans="1:35">
      <c r="A42">
        <v>2013</v>
      </c>
      <c r="B42" s="14">
        <v>43054.606504629628</v>
      </c>
      <c r="C42" t="s">
        <v>1609</v>
      </c>
      <c r="D42" t="s">
        <v>1600</v>
      </c>
      <c r="M42">
        <v>1498.6679999999999</v>
      </c>
      <c r="P42">
        <v>1166.6569999999999</v>
      </c>
      <c r="T42">
        <v>1370.1310000000001</v>
      </c>
      <c r="U42">
        <v>27.6</v>
      </c>
      <c r="AE42">
        <v>373.95400000000001</v>
      </c>
      <c r="AH42">
        <v>286.54599999999999</v>
      </c>
      <c r="AI42">
        <v>42.784999999999997</v>
      </c>
    </row>
    <row r="43" spans="1:35">
      <c r="A43">
        <v>2013</v>
      </c>
      <c r="B43" s="14">
        <v>43054.606504629628</v>
      </c>
      <c r="C43" t="s">
        <v>1609</v>
      </c>
      <c r="D43" t="s">
        <v>1601</v>
      </c>
      <c r="P43">
        <v>756.41399999999999</v>
      </c>
    </row>
    <row r="44" spans="1:35">
      <c r="A44">
        <v>2013</v>
      </c>
      <c r="B44" s="14">
        <v>43054.606504629628</v>
      </c>
      <c r="C44" t="s">
        <v>1609</v>
      </c>
      <c r="D44" t="s">
        <v>1602</v>
      </c>
      <c r="G44">
        <v>317.322</v>
      </c>
      <c r="M44">
        <v>115.17310999999999</v>
      </c>
      <c r="U44">
        <v>21.047999999999998</v>
      </c>
      <c r="AH44">
        <v>25.79</v>
      </c>
    </row>
    <row r="45" spans="1:35">
      <c r="A45">
        <v>2013</v>
      </c>
      <c r="B45" s="14">
        <v>43054.606504629628</v>
      </c>
      <c r="C45" t="s">
        <v>1610</v>
      </c>
      <c r="F45">
        <v>911.71</v>
      </c>
      <c r="J45">
        <v>24458.58</v>
      </c>
      <c r="K45">
        <v>126.86</v>
      </c>
      <c r="L45">
        <v>410.37900000000002</v>
      </c>
      <c r="M45">
        <v>3231.5832999999998</v>
      </c>
      <c r="N45">
        <v>614.76</v>
      </c>
      <c r="Q45">
        <v>1398.066</v>
      </c>
      <c r="R45">
        <v>492.27699999999999</v>
      </c>
      <c r="S45">
        <v>112.67100000000001</v>
      </c>
      <c r="U45">
        <v>486.43200000000002</v>
      </c>
      <c r="W45">
        <v>286.03899999999999</v>
      </c>
      <c r="X45">
        <v>121.47199999999999</v>
      </c>
      <c r="Y45">
        <v>7.375</v>
      </c>
      <c r="AE45">
        <v>102.843</v>
      </c>
      <c r="AG45">
        <v>50.250999999999998</v>
      </c>
      <c r="AH45">
        <v>116.32299999999999</v>
      </c>
      <c r="AI45">
        <v>5332.2430000000004</v>
      </c>
    </row>
    <row r="46" spans="1:35">
      <c r="A46">
        <v>2013</v>
      </c>
      <c r="B46" s="14">
        <v>43054.606504629628</v>
      </c>
      <c r="C46" t="s">
        <v>1610</v>
      </c>
      <c r="D46" t="s">
        <v>1587</v>
      </c>
      <c r="S46">
        <v>199.61099999999999</v>
      </c>
      <c r="AE46">
        <v>78.278000000000006</v>
      </c>
      <c r="AI46">
        <v>285.38</v>
      </c>
    </row>
    <row r="47" spans="1:35">
      <c r="A47">
        <v>2013</v>
      </c>
      <c r="B47" s="14">
        <v>43054.606504629628</v>
      </c>
      <c r="C47" t="s">
        <v>1610</v>
      </c>
      <c r="D47" t="s">
        <v>1589</v>
      </c>
      <c r="G47">
        <v>1548.252</v>
      </c>
      <c r="J47">
        <v>156.262</v>
      </c>
    </row>
    <row r="48" spans="1:35">
      <c r="A48">
        <v>2013</v>
      </c>
      <c r="B48" s="14">
        <v>43054.606504629628</v>
      </c>
      <c r="C48" t="s">
        <v>1610</v>
      </c>
      <c r="D48" t="s">
        <v>1592</v>
      </c>
      <c r="J48">
        <v>28.338000000000001</v>
      </c>
    </row>
    <row r="49" spans="1:35">
      <c r="A49">
        <v>2013</v>
      </c>
      <c r="B49" s="14">
        <v>43054.606504629628</v>
      </c>
      <c r="C49" t="s">
        <v>1610</v>
      </c>
      <c r="D49" t="s">
        <v>1593</v>
      </c>
      <c r="E49">
        <v>790.678</v>
      </c>
      <c r="J49">
        <v>2521.4560000000001</v>
      </c>
      <c r="M49">
        <v>1123.1510000000001</v>
      </c>
      <c r="P49">
        <v>226.381</v>
      </c>
      <c r="U49">
        <v>1210.7190000000001</v>
      </c>
      <c r="AE49">
        <v>3447.6729999999998</v>
      </c>
      <c r="AH49">
        <v>1093.905</v>
      </c>
      <c r="AI49">
        <v>352.471</v>
      </c>
    </row>
    <row r="50" spans="1:35">
      <c r="A50">
        <v>2013</v>
      </c>
      <c r="B50" s="14">
        <v>43054.606504629628</v>
      </c>
      <c r="C50" t="s">
        <v>1610</v>
      </c>
      <c r="D50" t="s">
        <v>1594</v>
      </c>
      <c r="J50">
        <v>1.9079999999999999</v>
      </c>
      <c r="M50">
        <v>57.058999999999997</v>
      </c>
      <c r="R50">
        <v>804.26099999999997</v>
      </c>
    </row>
    <row r="51" spans="1:35">
      <c r="A51">
        <v>2013</v>
      </c>
      <c r="B51" s="14">
        <v>43054.606504629628</v>
      </c>
      <c r="C51" t="s">
        <v>1610</v>
      </c>
      <c r="D51" t="s">
        <v>1597</v>
      </c>
      <c r="E51">
        <v>766.08600000000001</v>
      </c>
      <c r="J51">
        <v>341.05500000000001</v>
      </c>
      <c r="M51">
        <v>472.78100000000001</v>
      </c>
      <c r="U51">
        <v>361.74900000000002</v>
      </c>
      <c r="AE51">
        <v>235.05699999999999</v>
      </c>
      <c r="AH51">
        <v>160.625</v>
      </c>
      <c r="AI51">
        <v>2939.681</v>
      </c>
    </row>
    <row r="52" spans="1:35">
      <c r="A52">
        <v>2013</v>
      </c>
      <c r="B52" s="14">
        <v>43054.606504629628</v>
      </c>
      <c r="C52" t="s">
        <v>1611</v>
      </c>
      <c r="E52">
        <v>1655.8610000000001</v>
      </c>
      <c r="F52">
        <v>225.631</v>
      </c>
      <c r="J52">
        <v>7258.799</v>
      </c>
      <c r="K52">
        <v>68.861000000000004</v>
      </c>
      <c r="L52">
        <v>49.706000000000003</v>
      </c>
      <c r="M52">
        <v>1808.4211499999999</v>
      </c>
      <c r="N52">
        <v>2556.3229999999999</v>
      </c>
      <c r="Q52">
        <v>60.634</v>
      </c>
      <c r="R52">
        <v>136.01599999999999</v>
      </c>
      <c r="U52">
        <v>2003.04</v>
      </c>
      <c r="W52">
        <v>33.578000000000003</v>
      </c>
      <c r="Y52">
        <v>0</v>
      </c>
      <c r="AE52">
        <v>95.233999999999995</v>
      </c>
      <c r="AG52">
        <v>305.02699999999999</v>
      </c>
      <c r="AH52">
        <v>366.15600000000001</v>
      </c>
      <c r="AI52">
        <v>1382.3040000000001</v>
      </c>
    </row>
    <row r="53" spans="1:35">
      <c r="A53">
        <v>2013</v>
      </c>
      <c r="B53" s="14">
        <v>43054.606504629628</v>
      </c>
      <c r="C53" t="s">
        <v>1611</v>
      </c>
      <c r="D53" t="s">
        <v>1588</v>
      </c>
      <c r="U53">
        <v>119.56699999999999</v>
      </c>
    </row>
    <row r="54" spans="1:35">
      <c r="A54">
        <v>2013</v>
      </c>
      <c r="B54" s="14">
        <v>43054.606504629628</v>
      </c>
      <c r="C54" t="s">
        <v>1611</v>
      </c>
      <c r="D54" t="s">
        <v>1603</v>
      </c>
      <c r="G54">
        <v>93.91</v>
      </c>
      <c r="J54">
        <v>119.76600000000001</v>
      </c>
      <c r="M54">
        <v>1173.8150000000001</v>
      </c>
      <c r="P54">
        <v>129.43</v>
      </c>
      <c r="U54">
        <v>1160.557</v>
      </c>
      <c r="AI54">
        <v>205.42500000000001</v>
      </c>
    </row>
    <row r="55" spans="1:35">
      <c r="A55">
        <v>2013</v>
      </c>
      <c r="B55" s="14">
        <v>43054.606504629628</v>
      </c>
      <c r="C55" t="s">
        <v>1611</v>
      </c>
      <c r="D55" t="s">
        <v>1604</v>
      </c>
      <c r="AI55">
        <v>2.2770000000000001</v>
      </c>
    </row>
    <row r="56" spans="1:35">
      <c r="A56">
        <v>2013</v>
      </c>
      <c r="B56" s="14">
        <v>43054.606504629628</v>
      </c>
      <c r="C56" t="s">
        <v>1612</v>
      </c>
      <c r="E56">
        <v>302.56599999999997</v>
      </c>
      <c r="F56">
        <v>406.791</v>
      </c>
      <c r="J56">
        <v>3774.49</v>
      </c>
      <c r="M56">
        <v>1031.9771700000001</v>
      </c>
      <c r="N56">
        <v>61.441000000000003</v>
      </c>
      <c r="P56">
        <v>94.656999999999996</v>
      </c>
      <c r="R56">
        <v>251.25800000000001</v>
      </c>
      <c r="S56">
        <v>721.88400000000001</v>
      </c>
      <c r="U56">
        <v>374.29199999999997</v>
      </c>
      <c r="W56">
        <v>24.260999999999999</v>
      </c>
      <c r="Y56">
        <v>27.934000000000001</v>
      </c>
      <c r="AE56">
        <v>104.01900000000001</v>
      </c>
      <c r="AG56">
        <v>5.2889999999999997</v>
      </c>
      <c r="AH56">
        <v>161.48099999999999</v>
      </c>
      <c r="AI56">
        <v>2286.558</v>
      </c>
    </row>
    <row r="57" spans="1:35">
      <c r="A57">
        <v>2013</v>
      </c>
      <c r="B57" s="14">
        <v>43054.606504629628</v>
      </c>
      <c r="C57" t="s">
        <v>1612</v>
      </c>
      <c r="D57" t="s">
        <v>1587</v>
      </c>
      <c r="AE57">
        <v>111.863</v>
      </c>
    </row>
    <row r="58" spans="1:35">
      <c r="A58">
        <v>2013</v>
      </c>
      <c r="B58" s="14">
        <v>43054.606504629628</v>
      </c>
      <c r="C58" t="s">
        <v>1612</v>
      </c>
      <c r="D58" t="s">
        <v>1588</v>
      </c>
      <c r="K58">
        <v>765.27599999999995</v>
      </c>
    </row>
    <row r="59" spans="1:35">
      <c r="A59">
        <v>2013</v>
      </c>
      <c r="B59" s="14">
        <v>43054.606504629628</v>
      </c>
      <c r="C59" t="s">
        <v>1612</v>
      </c>
      <c r="D59" t="s">
        <v>1604</v>
      </c>
      <c r="G59">
        <v>146.11600000000001</v>
      </c>
      <c r="M59">
        <v>207.19</v>
      </c>
      <c r="Q59">
        <v>170.554</v>
      </c>
      <c r="U59">
        <v>162.28200000000001</v>
      </c>
      <c r="V59">
        <v>0.94299999999999995</v>
      </c>
      <c r="AI59">
        <v>609.529</v>
      </c>
    </row>
    <row r="60" spans="1:35">
      <c r="A60">
        <v>2013</v>
      </c>
      <c r="B60" s="14">
        <v>43054.606504629628</v>
      </c>
      <c r="C60" t="s">
        <v>1613</v>
      </c>
      <c r="E60">
        <v>1920.029</v>
      </c>
      <c r="F60">
        <v>2959.5749999999998</v>
      </c>
      <c r="G60">
        <v>58.856999999999999</v>
      </c>
      <c r="J60">
        <v>10479.253000000001</v>
      </c>
      <c r="K60">
        <v>124.678</v>
      </c>
      <c r="L60">
        <v>1320.6690000000001</v>
      </c>
      <c r="M60">
        <v>5372.7562300000009</v>
      </c>
      <c r="N60">
        <v>553.63499999999999</v>
      </c>
      <c r="P60">
        <v>59.845999999999997</v>
      </c>
      <c r="Q60">
        <v>2.4740000000000002</v>
      </c>
      <c r="R60">
        <v>494.89800000000002</v>
      </c>
      <c r="S60">
        <v>184.00200000000001</v>
      </c>
      <c r="T60">
        <v>2.802</v>
      </c>
      <c r="U60">
        <v>924.63199999999995</v>
      </c>
      <c r="W60">
        <v>619.44299999999998</v>
      </c>
      <c r="X60">
        <v>44.284999999999997</v>
      </c>
      <c r="Y60">
        <v>60.13767</v>
      </c>
      <c r="AE60">
        <v>355.36599999999999</v>
      </c>
      <c r="AG60">
        <v>143.351</v>
      </c>
      <c r="AH60">
        <v>616.85400000000004</v>
      </c>
      <c r="AI60">
        <v>2532.9499999999998</v>
      </c>
    </row>
    <row r="61" spans="1:35">
      <c r="A61">
        <v>2013</v>
      </c>
      <c r="B61" s="14">
        <v>43054.606504629628</v>
      </c>
      <c r="C61" t="s">
        <v>1613</v>
      </c>
      <c r="D61" t="s">
        <v>1586</v>
      </c>
      <c r="G61">
        <v>1537.7139999999999</v>
      </c>
      <c r="J61">
        <v>19012.04</v>
      </c>
      <c r="K61">
        <v>1647.1990000000001</v>
      </c>
      <c r="M61">
        <v>6446.4254000000001</v>
      </c>
      <c r="P61">
        <v>5795.8689999999997</v>
      </c>
      <c r="Q61">
        <v>1840.569</v>
      </c>
      <c r="R61">
        <v>797.93600000000004</v>
      </c>
      <c r="S61">
        <v>1748.421</v>
      </c>
      <c r="U61">
        <v>1042.2860000000001</v>
      </c>
      <c r="X61">
        <v>599.53499999999997</v>
      </c>
      <c r="Y61">
        <v>776.39710000000002</v>
      </c>
      <c r="AE61">
        <v>4203.3680000000004</v>
      </c>
      <c r="AG61">
        <v>600.59400000000005</v>
      </c>
      <c r="AH61">
        <v>1737.643</v>
      </c>
      <c r="AI61">
        <v>5971.7120000000004</v>
      </c>
    </row>
    <row r="62" spans="1:35">
      <c r="A62">
        <v>2013</v>
      </c>
      <c r="B62" s="14">
        <v>43054.606504629628</v>
      </c>
      <c r="C62" t="s">
        <v>1613</v>
      </c>
      <c r="D62" t="s">
        <v>1587</v>
      </c>
      <c r="G62">
        <v>240.83799999999999</v>
      </c>
      <c r="J62">
        <v>7592.4179999999997</v>
      </c>
      <c r="K62">
        <v>46.92</v>
      </c>
      <c r="M62">
        <v>775.2817</v>
      </c>
      <c r="P62">
        <v>469.12599999999998</v>
      </c>
      <c r="Q62">
        <v>102.053</v>
      </c>
      <c r="R62">
        <v>190.09899999999999</v>
      </c>
      <c r="S62">
        <v>137.49</v>
      </c>
      <c r="U62">
        <v>439.98899999999998</v>
      </c>
      <c r="Y62">
        <v>3.1120000000000001</v>
      </c>
      <c r="AE62">
        <v>408.05399999999997</v>
      </c>
      <c r="AG62">
        <v>58.003999999999998</v>
      </c>
      <c r="AH62">
        <v>793.17200000000003</v>
      </c>
      <c r="AI62">
        <v>875.25199999999995</v>
      </c>
    </row>
    <row r="63" spans="1:35">
      <c r="A63">
        <v>2013</v>
      </c>
      <c r="B63" s="14">
        <v>43054.606504629628</v>
      </c>
      <c r="C63" t="s">
        <v>1613</v>
      </c>
      <c r="D63" t="s">
        <v>1588</v>
      </c>
      <c r="G63">
        <v>403.77199999999999</v>
      </c>
      <c r="K63">
        <v>141.91999999999999</v>
      </c>
      <c r="M63">
        <v>127.89100000000001</v>
      </c>
      <c r="P63">
        <v>72.143000000000001</v>
      </c>
      <c r="Q63">
        <v>184.93299999999999</v>
      </c>
      <c r="U63">
        <v>791.04300000000001</v>
      </c>
      <c r="Y63">
        <v>30.221</v>
      </c>
      <c r="AE63">
        <v>94.5</v>
      </c>
      <c r="AG63">
        <v>5.2450000000000001</v>
      </c>
      <c r="AH63">
        <v>576.91800000000001</v>
      </c>
      <c r="AI63">
        <v>96.200999999999993</v>
      </c>
    </row>
    <row r="64" spans="1:35">
      <c r="A64">
        <v>2013</v>
      </c>
      <c r="B64" s="14">
        <v>43054.606504629628</v>
      </c>
      <c r="C64" t="s">
        <v>1613</v>
      </c>
      <c r="D64" t="s">
        <v>1589</v>
      </c>
      <c r="M64">
        <v>1363.5262700000001</v>
      </c>
      <c r="AI64">
        <v>19.603999999999999</v>
      </c>
    </row>
    <row r="65" spans="1:35">
      <c r="A65">
        <v>2013</v>
      </c>
      <c r="B65" s="14">
        <v>43054.606504629628</v>
      </c>
      <c r="C65" t="s">
        <v>1613</v>
      </c>
      <c r="D65" t="s">
        <v>1590</v>
      </c>
      <c r="M65">
        <v>357.62916999999999</v>
      </c>
    </row>
    <row r="66" spans="1:35">
      <c r="A66">
        <v>2013</v>
      </c>
      <c r="B66" s="14">
        <v>43054.606504629628</v>
      </c>
      <c r="C66" t="s">
        <v>1613</v>
      </c>
      <c r="D66" t="s">
        <v>1591</v>
      </c>
      <c r="J66">
        <v>2.8839999999999999</v>
      </c>
      <c r="AI66">
        <v>3.9180000000000001</v>
      </c>
    </row>
    <row r="67" spans="1:35">
      <c r="A67">
        <v>2013</v>
      </c>
      <c r="B67" s="14">
        <v>43054.606504629628</v>
      </c>
      <c r="C67" t="s">
        <v>1613</v>
      </c>
      <c r="D67" t="s">
        <v>1592</v>
      </c>
      <c r="G67">
        <v>189.131</v>
      </c>
      <c r="J67">
        <v>1640.471</v>
      </c>
      <c r="K67">
        <v>150.411</v>
      </c>
      <c r="P67">
        <v>47.444000000000003</v>
      </c>
      <c r="Q67">
        <v>65.510999999999996</v>
      </c>
      <c r="R67">
        <v>425.976</v>
      </c>
      <c r="S67">
        <v>0.42899999999999999</v>
      </c>
      <c r="U67">
        <v>1063.1479999999999</v>
      </c>
      <c r="X67">
        <v>167.596</v>
      </c>
      <c r="Y67">
        <v>25.410855999999999</v>
      </c>
      <c r="AE67">
        <v>297.488</v>
      </c>
      <c r="AG67">
        <v>143.85599999999999</v>
      </c>
      <c r="AH67">
        <v>95.076999999999998</v>
      </c>
      <c r="AI67">
        <v>1829.827</v>
      </c>
    </row>
    <row r="68" spans="1:35">
      <c r="A68">
        <v>2013</v>
      </c>
      <c r="B68" s="14">
        <v>43054.606504629628</v>
      </c>
      <c r="C68" t="s">
        <v>1613</v>
      </c>
      <c r="D68" t="s">
        <v>1594</v>
      </c>
      <c r="J68">
        <v>118.73399999999999</v>
      </c>
    </row>
    <row r="69" spans="1:35">
      <c r="A69">
        <v>2013</v>
      </c>
      <c r="B69" s="14">
        <v>43054.606504629628</v>
      </c>
      <c r="C69" t="s">
        <v>1613</v>
      </c>
      <c r="D69" t="s">
        <v>1597</v>
      </c>
      <c r="M69">
        <v>41.412599999999998</v>
      </c>
      <c r="R69">
        <v>1169.4960000000001</v>
      </c>
      <c r="U69">
        <v>226.19499999999999</v>
      </c>
      <c r="AE69">
        <v>10.865</v>
      </c>
      <c r="AI69">
        <v>18.003</v>
      </c>
    </row>
    <row r="70" spans="1:35">
      <c r="A70">
        <v>2013</v>
      </c>
      <c r="B70" s="14">
        <v>43054.606504629628</v>
      </c>
      <c r="C70" t="s">
        <v>1613</v>
      </c>
      <c r="D70" t="s">
        <v>1599</v>
      </c>
      <c r="T70">
        <v>406.94799999999998</v>
      </c>
    </row>
    <row r="71" spans="1:35">
      <c r="A71">
        <v>2013</v>
      </c>
      <c r="B71" s="14">
        <v>43054.606504629628</v>
      </c>
      <c r="C71" t="s">
        <v>1613</v>
      </c>
      <c r="D71" t="s">
        <v>1602</v>
      </c>
      <c r="AI71">
        <v>7.0670000000000002</v>
      </c>
    </row>
    <row r="72" spans="1:35">
      <c r="A72">
        <v>2013</v>
      </c>
      <c r="B72" s="14">
        <v>43054.606504629628</v>
      </c>
      <c r="C72" t="s">
        <v>1613</v>
      </c>
      <c r="D72" t="s">
        <v>1603</v>
      </c>
      <c r="AI72">
        <v>27.997</v>
      </c>
    </row>
    <row r="73" spans="1:35">
      <c r="A73">
        <v>2013</v>
      </c>
      <c r="B73" s="14">
        <v>43054.606504629628</v>
      </c>
      <c r="C73" t="s">
        <v>1613</v>
      </c>
      <c r="D73" t="s">
        <v>1604</v>
      </c>
      <c r="M73">
        <v>50.823999999999998</v>
      </c>
      <c r="U73">
        <v>122.474</v>
      </c>
    </row>
    <row r="74" spans="1:35">
      <c r="A74">
        <v>2013</v>
      </c>
      <c r="B74" s="14">
        <v>43054.606504629628</v>
      </c>
      <c r="C74" t="s">
        <v>1614</v>
      </c>
      <c r="F74">
        <v>31.513000000000002</v>
      </c>
      <c r="J74">
        <v>119.723</v>
      </c>
      <c r="K74">
        <v>6.0419999999999998</v>
      </c>
      <c r="L74">
        <v>63.496000000000002</v>
      </c>
      <c r="M74">
        <v>164.16300000000001</v>
      </c>
      <c r="N74">
        <v>11.788</v>
      </c>
      <c r="P74">
        <v>1.486</v>
      </c>
      <c r="R74">
        <v>12.855</v>
      </c>
      <c r="S74">
        <v>19.859000000000002</v>
      </c>
      <c r="U74">
        <v>151.642</v>
      </c>
      <c r="Y74">
        <v>39.154000000000003</v>
      </c>
      <c r="AH74">
        <v>27.594999999999999</v>
      </c>
      <c r="AI74">
        <v>1196.5719999999999</v>
      </c>
    </row>
    <row r="75" spans="1:35">
      <c r="A75">
        <v>2013</v>
      </c>
      <c r="B75" s="14">
        <v>43054.606504629628</v>
      </c>
      <c r="C75" t="s">
        <v>1614</v>
      </c>
      <c r="D75" t="s">
        <v>1604</v>
      </c>
      <c r="AI75">
        <v>20.692</v>
      </c>
    </row>
    <row r="76" spans="1:35">
      <c r="A76">
        <v>2013</v>
      </c>
      <c r="B76" s="14">
        <v>43054.606504629628</v>
      </c>
      <c r="C76" t="s">
        <v>1615</v>
      </c>
      <c r="U76">
        <v>6.8710000000000004</v>
      </c>
      <c r="AI76">
        <v>10.72</v>
      </c>
    </row>
    <row r="77" spans="1:35">
      <c r="A77">
        <v>2013</v>
      </c>
      <c r="B77" s="14">
        <v>43054.606504629628</v>
      </c>
      <c r="C77" t="s">
        <v>1616</v>
      </c>
      <c r="G77">
        <v>32.197000000000003</v>
      </c>
      <c r="K77">
        <v>41.932000000000002</v>
      </c>
      <c r="Y77">
        <v>18.074000000000002</v>
      </c>
      <c r="AH77">
        <v>88.840999999999994</v>
      </c>
      <c r="AI77">
        <v>44.220999999999997</v>
      </c>
    </row>
    <row r="78" spans="1:35">
      <c r="A78">
        <v>2013</v>
      </c>
      <c r="B78" s="14">
        <v>43054.606504629628</v>
      </c>
      <c r="C78" t="s">
        <v>1616</v>
      </c>
      <c r="D78" t="s">
        <v>1604</v>
      </c>
      <c r="AI78">
        <v>18.745000000000001</v>
      </c>
    </row>
    <row r="79" spans="1:35">
      <c r="A79">
        <v>2013</v>
      </c>
      <c r="B79" s="14">
        <v>43054.606504629628</v>
      </c>
      <c r="C79" t="s">
        <v>1617</v>
      </c>
      <c r="G79">
        <v>387.517</v>
      </c>
      <c r="J79">
        <v>234.74299999999999</v>
      </c>
      <c r="M79">
        <v>20.730400000000003</v>
      </c>
      <c r="S79">
        <v>11.444000000000001</v>
      </c>
      <c r="U79">
        <v>899.678</v>
      </c>
      <c r="AI79">
        <v>437.36900000000003</v>
      </c>
    </row>
    <row r="80" spans="1:35">
      <c r="A80">
        <v>2013</v>
      </c>
      <c r="B80" s="14">
        <v>43054.606504629628</v>
      </c>
      <c r="C80" t="s">
        <v>1617</v>
      </c>
      <c r="D80" t="s">
        <v>1586</v>
      </c>
      <c r="U80">
        <v>136.81</v>
      </c>
    </row>
    <row r="81" spans="1:35">
      <c r="A81">
        <v>2013</v>
      </c>
      <c r="B81" s="14">
        <v>43054.606504629628</v>
      </c>
      <c r="C81" t="s">
        <v>1617</v>
      </c>
      <c r="D81" t="s">
        <v>1587</v>
      </c>
      <c r="U81">
        <v>34.911999999999999</v>
      </c>
    </row>
    <row r="82" spans="1:35">
      <c r="A82">
        <v>2013</v>
      </c>
      <c r="B82" s="14">
        <v>43054.606504629628</v>
      </c>
      <c r="C82" t="s">
        <v>1617</v>
      </c>
      <c r="D82" t="s">
        <v>1588</v>
      </c>
      <c r="U82">
        <v>40.454999999999998</v>
      </c>
    </row>
    <row r="83" spans="1:35">
      <c r="A83">
        <v>2013</v>
      </c>
      <c r="B83" s="14">
        <v>43054.606504629628</v>
      </c>
      <c r="C83" t="s">
        <v>1617</v>
      </c>
      <c r="D83" t="s">
        <v>1591</v>
      </c>
      <c r="AI83">
        <v>30.922000000000001</v>
      </c>
    </row>
    <row r="84" spans="1:35">
      <c r="A84">
        <v>2013</v>
      </c>
      <c r="B84" s="14">
        <v>43054.606504629628</v>
      </c>
      <c r="C84" t="s">
        <v>1617</v>
      </c>
      <c r="D84" t="s">
        <v>1592</v>
      </c>
      <c r="U84">
        <v>3.7330000000000001</v>
      </c>
    </row>
    <row r="85" spans="1:35">
      <c r="A85">
        <v>2013</v>
      </c>
      <c r="B85" s="14">
        <v>43054.606504629628</v>
      </c>
      <c r="C85" t="s">
        <v>1617</v>
      </c>
      <c r="D85" t="s">
        <v>1597</v>
      </c>
      <c r="AI85">
        <v>20.719000000000001</v>
      </c>
    </row>
    <row r="86" spans="1:35">
      <c r="A86">
        <v>2013</v>
      </c>
      <c r="B86" s="14">
        <v>43054.606504629628</v>
      </c>
      <c r="C86" t="s">
        <v>1617</v>
      </c>
      <c r="D86" t="s">
        <v>1604</v>
      </c>
      <c r="AI86">
        <v>9.7479999999999993</v>
      </c>
    </row>
    <row r="87" spans="1:35">
      <c r="A87">
        <v>2013</v>
      </c>
      <c r="B87" s="14">
        <v>43054.606504629628</v>
      </c>
      <c r="C87" t="s">
        <v>1618</v>
      </c>
      <c r="U87">
        <v>2.2120000000000002</v>
      </c>
    </row>
    <row r="88" spans="1:35">
      <c r="A88">
        <v>2013</v>
      </c>
      <c r="B88" s="14">
        <v>43054.606504629628</v>
      </c>
      <c r="C88" t="s">
        <v>1618</v>
      </c>
      <c r="D88" t="s">
        <v>1586</v>
      </c>
      <c r="U88">
        <v>4321.1610000000001</v>
      </c>
    </row>
    <row r="89" spans="1:35">
      <c r="A89">
        <v>2013</v>
      </c>
      <c r="B89" s="14">
        <v>43054.606504629628</v>
      </c>
      <c r="C89" t="s">
        <v>1618</v>
      </c>
      <c r="D89" t="s">
        <v>1587</v>
      </c>
      <c r="U89">
        <v>17.48</v>
      </c>
    </row>
    <row r="90" spans="1:35">
      <c r="A90">
        <v>2013</v>
      </c>
      <c r="B90" s="14">
        <v>43054.606504629628</v>
      </c>
      <c r="C90" t="s">
        <v>1619</v>
      </c>
      <c r="M90">
        <v>3.5536599999999998</v>
      </c>
    </row>
    <row r="91" spans="1:35">
      <c r="A91">
        <v>2013</v>
      </c>
      <c r="B91" s="14">
        <v>43054.606504629628</v>
      </c>
      <c r="C91" t="s">
        <v>1621</v>
      </c>
      <c r="M91">
        <v>457.67402000000004</v>
      </c>
      <c r="AE91">
        <v>609.00400000000002</v>
      </c>
      <c r="AI91">
        <v>29.788</v>
      </c>
    </row>
    <row r="92" spans="1:35">
      <c r="A92">
        <v>2013</v>
      </c>
      <c r="B92" s="14">
        <v>43054.606504629628</v>
      </c>
      <c r="C92" t="s">
        <v>1622</v>
      </c>
      <c r="K92">
        <v>239.62</v>
      </c>
      <c r="M92">
        <v>0.25197999999999998</v>
      </c>
      <c r="U92">
        <v>2.1739999999999999</v>
      </c>
      <c r="AI92">
        <v>289.07400000000001</v>
      </c>
    </row>
    <row r="93" spans="1:35">
      <c r="A93">
        <v>2013</v>
      </c>
      <c r="B93" s="14">
        <v>43054.606504629628</v>
      </c>
      <c r="C93" t="s">
        <v>1622</v>
      </c>
      <c r="D93" t="s">
        <v>1589</v>
      </c>
      <c r="AI93">
        <v>187.57599999999999</v>
      </c>
    </row>
    <row r="94" spans="1:35">
      <c r="A94">
        <v>2013</v>
      </c>
      <c r="B94" s="14">
        <v>43054.606504629628</v>
      </c>
      <c r="C94" t="s">
        <v>1622</v>
      </c>
      <c r="D94" t="s">
        <v>1592</v>
      </c>
      <c r="AI94">
        <v>7.07</v>
      </c>
    </row>
    <row r="95" spans="1:35">
      <c r="A95">
        <v>2013</v>
      </c>
      <c r="B95" s="14">
        <v>43054.606504629628</v>
      </c>
      <c r="C95" t="s">
        <v>1622</v>
      </c>
      <c r="D95" t="s">
        <v>1598</v>
      </c>
      <c r="AI95">
        <v>18.222000000000001</v>
      </c>
    </row>
    <row r="96" spans="1:35">
      <c r="A96">
        <v>2013</v>
      </c>
      <c r="B96" s="14">
        <v>43054.606504629628</v>
      </c>
      <c r="C96" t="s">
        <v>1622</v>
      </c>
      <c r="D96" t="s">
        <v>1602</v>
      </c>
      <c r="AI96">
        <v>14.169</v>
      </c>
    </row>
    <row r="97" spans="1:35">
      <c r="A97">
        <v>2013</v>
      </c>
      <c r="B97" s="14">
        <v>43054.606504629628</v>
      </c>
      <c r="C97" t="s">
        <v>1623</v>
      </c>
      <c r="J97">
        <v>80.456999999999994</v>
      </c>
      <c r="M97">
        <v>12.430999999999999</v>
      </c>
      <c r="N97">
        <v>25.574999999999999</v>
      </c>
      <c r="AE97">
        <v>84.316000000000003</v>
      </c>
    </row>
    <row r="98" spans="1:35">
      <c r="A98">
        <v>2013</v>
      </c>
      <c r="B98" s="14">
        <v>43054.606504629628</v>
      </c>
      <c r="C98" t="s">
        <v>1624</v>
      </c>
      <c r="AE98">
        <v>190.392</v>
      </c>
      <c r="AI98">
        <v>2.992</v>
      </c>
    </row>
    <row r="99" spans="1:35">
      <c r="A99">
        <v>2014</v>
      </c>
      <c r="B99" s="14">
        <v>43054.606504629628</v>
      </c>
      <c r="AC99">
        <v>4403.3779999999997</v>
      </c>
    </row>
    <row r="100" spans="1:35">
      <c r="A100">
        <v>2014</v>
      </c>
      <c r="B100" s="14">
        <v>43054.606504629628</v>
      </c>
      <c r="D100" t="s">
        <v>1586</v>
      </c>
      <c r="E100">
        <v>1609.2739999999999</v>
      </c>
      <c r="H100">
        <v>1506.6579999999999</v>
      </c>
      <c r="L100">
        <v>421.88299999999998</v>
      </c>
      <c r="M100">
        <v>3655.2701899999997</v>
      </c>
      <c r="N100">
        <v>468.79700000000003</v>
      </c>
      <c r="O100">
        <v>6974.69</v>
      </c>
      <c r="U100">
        <v>647.495</v>
      </c>
      <c r="W100">
        <v>283.71378999999996</v>
      </c>
      <c r="AC100">
        <v>6456.4160000000002</v>
      </c>
      <c r="AH100">
        <v>1266.5160000000001</v>
      </c>
      <c r="AI100">
        <v>1067.2529999999999</v>
      </c>
    </row>
    <row r="101" spans="1:35">
      <c r="A101">
        <v>2014</v>
      </c>
      <c r="B101" s="14">
        <v>43054.606504629628</v>
      </c>
      <c r="D101" t="s">
        <v>1587</v>
      </c>
      <c r="E101">
        <v>629.37099999999998</v>
      </c>
      <c r="L101">
        <v>40.298000000000002</v>
      </c>
      <c r="M101">
        <v>483.08416</v>
      </c>
      <c r="N101">
        <v>389.11900000000003</v>
      </c>
      <c r="O101">
        <v>2094.473</v>
      </c>
      <c r="U101">
        <v>46.658000000000001</v>
      </c>
      <c r="W101">
        <v>28.934709999999999</v>
      </c>
      <c r="AC101">
        <v>1357.9480000000001</v>
      </c>
      <c r="AE101">
        <v>187.869</v>
      </c>
      <c r="AH101">
        <v>532.41399999999999</v>
      </c>
    </row>
    <row r="102" spans="1:35">
      <c r="A102">
        <v>2014</v>
      </c>
      <c r="B102" s="14">
        <v>43054.606504629628</v>
      </c>
      <c r="D102" t="s">
        <v>1588</v>
      </c>
      <c r="E102">
        <v>2.972</v>
      </c>
      <c r="L102">
        <v>7.6470000000000002</v>
      </c>
      <c r="M102">
        <v>925.57101</v>
      </c>
      <c r="N102">
        <v>24.271000000000001</v>
      </c>
      <c r="O102">
        <v>497.45400000000001</v>
      </c>
      <c r="R102">
        <v>5.7000000000000002E-2</v>
      </c>
      <c r="U102">
        <v>61.972000000000001</v>
      </c>
      <c r="W102">
        <v>7.40801</v>
      </c>
      <c r="AC102">
        <v>541.96199999999999</v>
      </c>
      <c r="AH102">
        <v>318.71699999999998</v>
      </c>
      <c r="AI102">
        <v>146.54</v>
      </c>
    </row>
    <row r="103" spans="1:35">
      <c r="A103">
        <v>2014</v>
      </c>
      <c r="B103" s="14">
        <v>43054.606504629628</v>
      </c>
      <c r="D103" t="s">
        <v>1589</v>
      </c>
      <c r="G103">
        <v>0</v>
      </c>
      <c r="J103">
        <v>418.38985911372299</v>
      </c>
      <c r="M103">
        <v>120.63817999999999</v>
      </c>
      <c r="N103">
        <v>7.4130000000000003</v>
      </c>
      <c r="O103">
        <v>207.39</v>
      </c>
      <c r="W103">
        <v>5.2233799999999997</v>
      </c>
      <c r="AC103">
        <v>197.602</v>
      </c>
      <c r="AH103">
        <v>12.262</v>
      </c>
    </row>
    <row r="104" spans="1:35">
      <c r="A104">
        <v>2014</v>
      </c>
      <c r="B104" s="14">
        <v>43054.606504629628</v>
      </c>
      <c r="D104" t="s">
        <v>1590</v>
      </c>
      <c r="W104">
        <v>11.26821</v>
      </c>
    </row>
    <row r="105" spans="1:35">
      <c r="A105">
        <v>2014</v>
      </c>
      <c r="B105" s="14">
        <v>43054.606504629628</v>
      </c>
      <c r="D105" t="s">
        <v>1591</v>
      </c>
      <c r="J105">
        <v>20.623199172</v>
      </c>
    </row>
    <row r="106" spans="1:35">
      <c r="A106">
        <v>2014</v>
      </c>
      <c r="B106" s="14">
        <v>43054.606504629628</v>
      </c>
      <c r="D106" t="s">
        <v>1592</v>
      </c>
      <c r="E106">
        <v>429.51299999999998</v>
      </c>
      <c r="H106">
        <v>21.577999999999999</v>
      </c>
      <c r="J106">
        <v>2117.2149885133399</v>
      </c>
      <c r="L106">
        <v>0.56799999999999995</v>
      </c>
      <c r="M106">
        <v>398.60960999999998</v>
      </c>
      <c r="N106">
        <v>53.813000000000002</v>
      </c>
      <c r="R106">
        <v>0.03</v>
      </c>
      <c r="U106">
        <v>1.0900000000000001</v>
      </c>
      <c r="AC106">
        <v>592.83199999999999</v>
      </c>
      <c r="AH106">
        <v>12.311999999999999</v>
      </c>
      <c r="AI106">
        <v>200.3</v>
      </c>
    </row>
    <row r="107" spans="1:35">
      <c r="A107">
        <v>2014</v>
      </c>
      <c r="B107" s="14">
        <v>43054.606504629628</v>
      </c>
      <c r="D107" t="s">
        <v>1593</v>
      </c>
      <c r="J107">
        <v>3365.5276680729703</v>
      </c>
      <c r="L107">
        <v>0</v>
      </c>
      <c r="W107">
        <v>2068.2415000000001</v>
      </c>
      <c r="AC107">
        <v>884.08399999999995</v>
      </c>
      <c r="AH107">
        <v>660.46199999999999</v>
      </c>
      <c r="AI107">
        <v>1519.68</v>
      </c>
    </row>
    <row r="108" spans="1:35">
      <c r="A108">
        <v>2014</v>
      </c>
      <c r="B108" s="14">
        <v>43054.606504629628</v>
      </c>
      <c r="D108" t="s">
        <v>1594</v>
      </c>
      <c r="E108">
        <v>48.024000000000001</v>
      </c>
      <c r="F108">
        <v>120.71702000000001</v>
      </c>
      <c r="J108">
        <v>728.2453896469159</v>
      </c>
      <c r="M108">
        <v>55.49982</v>
      </c>
      <c r="N108">
        <v>165.19499999999999</v>
      </c>
      <c r="O108">
        <v>220.02600000000001</v>
      </c>
      <c r="R108">
        <v>64.248000000000005</v>
      </c>
      <c r="U108">
        <v>92.296999999999997</v>
      </c>
      <c r="W108">
        <v>331.78379999999999</v>
      </c>
      <c r="AC108">
        <v>145.54599999999999</v>
      </c>
      <c r="AE108">
        <v>405.13600000000002</v>
      </c>
      <c r="AH108">
        <v>144.68700000000001</v>
      </c>
      <c r="AI108">
        <v>1519.68</v>
      </c>
    </row>
    <row r="109" spans="1:35">
      <c r="A109">
        <v>2014</v>
      </c>
      <c r="B109" s="14">
        <v>43054.606504629628</v>
      </c>
      <c r="D109" t="s">
        <v>1595</v>
      </c>
      <c r="J109">
        <v>-9.1779468487070694</v>
      </c>
      <c r="O109">
        <v>217.68700000000001</v>
      </c>
      <c r="U109">
        <v>29.9</v>
      </c>
    </row>
    <row r="110" spans="1:35">
      <c r="A110">
        <v>2014</v>
      </c>
      <c r="B110" s="14">
        <v>43054.606504629628</v>
      </c>
      <c r="D110" t="s">
        <v>1596</v>
      </c>
      <c r="AH110">
        <v>66.471999999999994</v>
      </c>
    </row>
    <row r="111" spans="1:35">
      <c r="A111">
        <v>2014</v>
      </c>
      <c r="B111" s="14">
        <v>43054.606504629628</v>
      </c>
      <c r="D111" t="s">
        <v>1597</v>
      </c>
      <c r="J111">
        <v>5631.64657139271</v>
      </c>
      <c r="M111">
        <v>87.620229999999992</v>
      </c>
      <c r="N111">
        <v>103.80800000000001</v>
      </c>
      <c r="R111">
        <v>108.247</v>
      </c>
      <c r="U111">
        <v>1249.297</v>
      </c>
      <c r="AC111">
        <v>1113.1849999999999</v>
      </c>
      <c r="AE111">
        <v>2.778</v>
      </c>
      <c r="AH111">
        <v>8.0530000000000008</v>
      </c>
      <c r="AI111">
        <v>581.65200000000004</v>
      </c>
    </row>
    <row r="112" spans="1:35">
      <c r="A112">
        <v>2014</v>
      </c>
      <c r="B112" s="14">
        <v>43054.606504629628</v>
      </c>
      <c r="D112" t="s">
        <v>1598</v>
      </c>
      <c r="J112">
        <v>16627.7550669464</v>
      </c>
      <c r="M112">
        <v>4995.4825300000002</v>
      </c>
      <c r="N112">
        <v>4300.9459999999999</v>
      </c>
      <c r="O112">
        <v>2335.1329999999998</v>
      </c>
      <c r="U112">
        <v>56.795000000000002</v>
      </c>
      <c r="AC112">
        <v>4249.2879999999996</v>
      </c>
      <c r="AH112">
        <v>3984.97</v>
      </c>
      <c r="AI112">
        <v>48.575000000000003</v>
      </c>
    </row>
    <row r="113" spans="1:35">
      <c r="A113">
        <v>2014</v>
      </c>
      <c r="B113" s="14">
        <v>43054.606504629628</v>
      </c>
      <c r="D113" t="s">
        <v>1599</v>
      </c>
      <c r="M113">
        <v>113.54819000000001</v>
      </c>
      <c r="O113">
        <v>195.32900000000001</v>
      </c>
      <c r="U113">
        <v>24.141999999999999</v>
      </c>
      <c r="AC113">
        <v>282.01900000000001</v>
      </c>
      <c r="AH113">
        <v>222.89400000000001</v>
      </c>
    </row>
    <row r="114" spans="1:35">
      <c r="A114">
        <v>2014</v>
      </c>
      <c r="B114" s="14">
        <v>43054.606504629628</v>
      </c>
      <c r="D114" t="s">
        <v>1600</v>
      </c>
      <c r="E114">
        <v>3.9239999999999999</v>
      </c>
      <c r="J114">
        <v>917.52640734046201</v>
      </c>
      <c r="M114">
        <v>125.57850000000001</v>
      </c>
      <c r="O114">
        <v>681.79300000000001</v>
      </c>
      <c r="AH114">
        <v>276.95699999999999</v>
      </c>
      <c r="AI114">
        <v>107.937</v>
      </c>
    </row>
    <row r="115" spans="1:35">
      <c r="A115">
        <v>2014</v>
      </c>
      <c r="B115" s="14">
        <v>43054.606504629628</v>
      </c>
      <c r="D115" t="s">
        <v>1602</v>
      </c>
      <c r="M115">
        <v>9.3670000000000003E-2</v>
      </c>
      <c r="N115">
        <v>88.453000000000003</v>
      </c>
      <c r="U115">
        <v>19.677</v>
      </c>
      <c r="AC115">
        <v>346.15600000000001</v>
      </c>
    </row>
    <row r="116" spans="1:35">
      <c r="A116">
        <v>2014</v>
      </c>
      <c r="B116" s="14">
        <v>43054.606504629628</v>
      </c>
      <c r="D116" t="s">
        <v>1603</v>
      </c>
      <c r="J116">
        <v>348.92346550650802</v>
      </c>
      <c r="M116">
        <v>431.59570000000002</v>
      </c>
      <c r="U116">
        <v>42.180999999999997</v>
      </c>
      <c r="AC116">
        <v>10.250999999999999</v>
      </c>
    </row>
    <row r="117" spans="1:35">
      <c r="A117">
        <v>2014</v>
      </c>
      <c r="B117" s="14">
        <v>43054.606504629628</v>
      </c>
      <c r="D117" t="s">
        <v>1604</v>
      </c>
      <c r="J117">
        <v>34.870790401999997</v>
      </c>
      <c r="U117">
        <v>7.0570000000000004</v>
      </c>
      <c r="AI117">
        <v>36.546999999999997</v>
      </c>
    </row>
    <row r="118" spans="1:35">
      <c r="A118">
        <v>2014</v>
      </c>
      <c r="B118" s="14">
        <v>43054.606504629628</v>
      </c>
      <c r="C118" t="s">
        <v>1605</v>
      </c>
      <c r="E118">
        <v>4604.9430000000002</v>
      </c>
      <c r="F118">
        <v>2168.2144600000001</v>
      </c>
      <c r="G118">
        <v>28.439</v>
      </c>
      <c r="H118">
        <v>2940.3209999999999</v>
      </c>
      <c r="J118">
        <v>291907.63588907599</v>
      </c>
      <c r="L118">
        <v>13067.249</v>
      </c>
      <c r="M118">
        <v>38636.85916</v>
      </c>
      <c r="N118">
        <v>15965.656000000001</v>
      </c>
      <c r="O118">
        <v>22147.627</v>
      </c>
      <c r="P118">
        <v>40155.589999999997</v>
      </c>
      <c r="Q118">
        <v>1554.9680000000001</v>
      </c>
      <c r="R118">
        <v>2626.366</v>
      </c>
      <c r="S118">
        <v>9068.07</v>
      </c>
      <c r="U118">
        <v>71277.27</v>
      </c>
      <c r="W118">
        <v>1206.1333300000001</v>
      </c>
      <c r="X118">
        <v>494.72199999999998</v>
      </c>
      <c r="Y118">
        <v>1290.8831889223</v>
      </c>
      <c r="Z118">
        <v>1659.1179999999999</v>
      </c>
      <c r="AC118">
        <v>158029.58600000001</v>
      </c>
      <c r="AE118">
        <v>13096.722</v>
      </c>
      <c r="AG118">
        <v>4378.9679999999998</v>
      </c>
      <c r="AH118">
        <v>3932.7939999999999</v>
      </c>
      <c r="AI118">
        <v>82813.67</v>
      </c>
    </row>
    <row r="119" spans="1:35">
      <c r="A119">
        <v>2014</v>
      </c>
      <c r="B119" s="14">
        <v>43054.606504629628</v>
      </c>
      <c r="C119" t="s">
        <v>1605</v>
      </c>
      <c r="D119" t="s">
        <v>1588</v>
      </c>
      <c r="G119">
        <v>27989.977999999999</v>
      </c>
      <c r="K119">
        <v>12511.966</v>
      </c>
      <c r="M119">
        <v>5056.4962300000007</v>
      </c>
      <c r="Q119">
        <v>1417.5650000000001</v>
      </c>
      <c r="R119">
        <v>7090.3280000000004</v>
      </c>
      <c r="S119">
        <v>1485.883</v>
      </c>
      <c r="U119">
        <v>4456.9480000000003</v>
      </c>
      <c r="AE119">
        <v>11739.38</v>
      </c>
      <c r="AI119">
        <v>40409.383999999998</v>
      </c>
    </row>
    <row r="120" spans="1:35">
      <c r="A120">
        <v>2014</v>
      </c>
      <c r="B120" s="14">
        <v>43054.606504629628</v>
      </c>
      <c r="C120" t="s">
        <v>1605</v>
      </c>
      <c r="D120" t="s">
        <v>1589</v>
      </c>
      <c r="M120">
        <v>8712.6689999999999</v>
      </c>
      <c r="U120">
        <v>9.6000000000000002E-2</v>
      </c>
    </row>
    <row r="121" spans="1:35">
      <c r="A121">
        <v>2014</v>
      </c>
      <c r="B121" s="14">
        <v>43054.606504629628</v>
      </c>
      <c r="C121" t="s">
        <v>1605</v>
      </c>
      <c r="D121" t="s">
        <v>1593</v>
      </c>
      <c r="U121">
        <v>117.224</v>
      </c>
    </row>
    <row r="122" spans="1:35">
      <c r="A122">
        <v>2014</v>
      </c>
      <c r="B122" s="14">
        <v>43054.606504629628</v>
      </c>
      <c r="C122" t="s">
        <v>1605</v>
      </c>
      <c r="D122" t="s">
        <v>1597</v>
      </c>
      <c r="J122">
        <v>1968.43088346582</v>
      </c>
      <c r="AI122">
        <v>9.2409999999999997</v>
      </c>
    </row>
    <row r="123" spans="1:35">
      <c r="A123">
        <v>2014</v>
      </c>
      <c r="B123" s="14">
        <v>43054.606504629628</v>
      </c>
      <c r="C123" t="s">
        <v>1605</v>
      </c>
      <c r="D123" t="s">
        <v>1604</v>
      </c>
      <c r="U123">
        <v>16.978000000000002</v>
      </c>
    </row>
    <row r="124" spans="1:35">
      <c r="A124">
        <v>2014</v>
      </c>
      <c r="B124" s="14">
        <v>43054.606504629628</v>
      </c>
      <c r="C124" t="s">
        <v>1606</v>
      </c>
      <c r="E124">
        <v>2713.1860000000001</v>
      </c>
      <c r="J124">
        <v>21806.571508053003</v>
      </c>
      <c r="K124">
        <v>920.35199999999998</v>
      </c>
      <c r="L124">
        <v>922.80899999999997</v>
      </c>
      <c r="M124">
        <v>8670.5212100000008</v>
      </c>
      <c r="N124">
        <v>3065.2640000000001</v>
      </c>
      <c r="O124">
        <v>8563.1880000000001</v>
      </c>
      <c r="P124">
        <v>4248.9620000000004</v>
      </c>
      <c r="R124">
        <v>1385.433</v>
      </c>
      <c r="S124">
        <v>279.27</v>
      </c>
      <c r="U124">
        <v>8613.8510000000006</v>
      </c>
      <c r="W124">
        <v>1631.2855</v>
      </c>
      <c r="AC124">
        <v>2968.335</v>
      </c>
      <c r="AE124">
        <v>1454.1569999999999</v>
      </c>
      <c r="AH124">
        <v>1811.307</v>
      </c>
      <c r="AI124">
        <v>13710.411</v>
      </c>
    </row>
    <row r="125" spans="1:35">
      <c r="A125">
        <v>2014</v>
      </c>
      <c r="B125" s="14">
        <v>43054.606504629628</v>
      </c>
      <c r="C125" t="s">
        <v>1606</v>
      </c>
      <c r="D125" t="s">
        <v>1592</v>
      </c>
      <c r="AI125">
        <v>1949.48</v>
      </c>
    </row>
    <row r="126" spans="1:35">
      <c r="A126">
        <v>2014</v>
      </c>
      <c r="B126" s="14">
        <v>43054.606504629628</v>
      </c>
      <c r="C126" t="s">
        <v>1606</v>
      </c>
      <c r="D126" t="s">
        <v>1597</v>
      </c>
      <c r="G126">
        <v>1039.3489999999999</v>
      </c>
      <c r="M126">
        <v>1523.1320000000001</v>
      </c>
      <c r="Q126">
        <v>1210.0999999999999</v>
      </c>
      <c r="AI126">
        <v>2447.8910000000001</v>
      </c>
    </row>
    <row r="127" spans="1:35">
      <c r="A127">
        <v>2014</v>
      </c>
      <c r="B127" s="14">
        <v>43054.606504629628</v>
      </c>
      <c r="C127" t="s">
        <v>1607</v>
      </c>
      <c r="F127">
        <v>57.70917</v>
      </c>
      <c r="J127">
        <v>8850.3137262143191</v>
      </c>
      <c r="K127">
        <v>1410.414</v>
      </c>
      <c r="M127">
        <v>219.21693999999999</v>
      </c>
      <c r="O127">
        <v>4309.6769999999997</v>
      </c>
      <c r="Q127">
        <v>97.397999999999996</v>
      </c>
      <c r="S127">
        <v>139.71600000000001</v>
      </c>
      <c r="U127">
        <v>1136.5509999999999</v>
      </c>
      <c r="AC127">
        <v>970.02499999999998</v>
      </c>
      <c r="AE127">
        <v>198.744</v>
      </c>
      <c r="AH127">
        <v>1249.104</v>
      </c>
      <c r="AI127">
        <v>10913.459000000001</v>
      </c>
    </row>
    <row r="128" spans="1:35">
      <c r="A128">
        <v>2014</v>
      </c>
      <c r="B128" s="14">
        <v>43054.606504629628</v>
      </c>
      <c r="C128" t="s">
        <v>1607</v>
      </c>
      <c r="D128" t="s">
        <v>1592</v>
      </c>
      <c r="AI128">
        <v>140.17099999999999</v>
      </c>
    </row>
    <row r="129" spans="1:35">
      <c r="A129">
        <v>2014</v>
      </c>
      <c r="B129" s="14">
        <v>43054.606504629628</v>
      </c>
      <c r="C129" t="s">
        <v>1607</v>
      </c>
      <c r="D129" t="s">
        <v>1597</v>
      </c>
      <c r="AI129">
        <v>8.0210000000000008</v>
      </c>
    </row>
    <row r="130" spans="1:35">
      <c r="A130">
        <v>2014</v>
      </c>
      <c r="B130" s="14">
        <v>43054.606504629628</v>
      </c>
      <c r="C130" t="s">
        <v>1608</v>
      </c>
      <c r="F130">
        <v>354.78766999999999</v>
      </c>
      <c r="J130">
        <v>22234.469824047599</v>
      </c>
      <c r="K130">
        <v>82.92</v>
      </c>
      <c r="M130">
        <v>224.6361</v>
      </c>
      <c r="N130">
        <v>338.33600000000001</v>
      </c>
      <c r="O130">
        <v>13235.178</v>
      </c>
      <c r="R130">
        <v>5.6219999999999999</v>
      </c>
      <c r="U130">
        <v>739.71100000000001</v>
      </c>
      <c r="AC130">
        <v>1252.8050000000001</v>
      </c>
      <c r="AE130">
        <v>291.01400000000001</v>
      </c>
      <c r="AH130">
        <v>3331.4659999999999</v>
      </c>
      <c r="AI130">
        <v>32854.51</v>
      </c>
    </row>
    <row r="131" spans="1:35">
      <c r="A131">
        <v>2014</v>
      </c>
      <c r="B131" s="14">
        <v>43054.606504629628</v>
      </c>
      <c r="C131" t="s">
        <v>1608</v>
      </c>
      <c r="D131" t="s">
        <v>1598</v>
      </c>
      <c r="E131">
        <v>11893.842000000001</v>
      </c>
      <c r="F131">
        <v>368.60246999999998</v>
      </c>
      <c r="G131">
        <v>148.24799999999999</v>
      </c>
      <c r="J131">
        <v>4368.0386547868593</v>
      </c>
      <c r="M131">
        <v>1451.5935300000001</v>
      </c>
      <c r="P131">
        <v>134.73500000000001</v>
      </c>
      <c r="Q131">
        <v>34.982999999999997</v>
      </c>
      <c r="R131">
        <v>1265.5550000000001</v>
      </c>
      <c r="U131">
        <v>1269.9010000000001</v>
      </c>
      <c r="X131">
        <v>426.92599999999999</v>
      </c>
      <c r="Y131">
        <v>0.68258919407328489</v>
      </c>
      <c r="AE131">
        <v>3678.6950000000002</v>
      </c>
      <c r="AG131">
        <v>206.52600000000001</v>
      </c>
      <c r="AI131">
        <v>39835.120999999999</v>
      </c>
    </row>
    <row r="132" spans="1:35">
      <c r="A132">
        <v>2014</v>
      </c>
      <c r="B132" s="14">
        <v>43054.606504629628</v>
      </c>
      <c r="C132" t="s">
        <v>1608</v>
      </c>
      <c r="D132" t="s">
        <v>1599</v>
      </c>
      <c r="T132">
        <v>369.35199999999998</v>
      </c>
    </row>
    <row r="133" spans="1:35">
      <c r="A133">
        <v>2014</v>
      </c>
      <c r="B133" s="14">
        <v>43054.606504629628</v>
      </c>
      <c r="C133" t="s">
        <v>1608</v>
      </c>
      <c r="D133" t="s">
        <v>1602</v>
      </c>
      <c r="U133">
        <v>47.569000000000003</v>
      </c>
    </row>
    <row r="134" spans="1:35">
      <c r="A134">
        <v>2014</v>
      </c>
      <c r="B134" s="14">
        <v>43054.606504629628</v>
      </c>
      <c r="C134" t="s">
        <v>1609</v>
      </c>
      <c r="E134">
        <v>108.85599999999999</v>
      </c>
      <c r="J134">
        <v>1882.48942713472</v>
      </c>
      <c r="M134">
        <v>87.500579999999999</v>
      </c>
      <c r="N134">
        <v>1.524</v>
      </c>
      <c r="O134">
        <v>548.88599999999997</v>
      </c>
      <c r="P134">
        <v>805.47199999999998</v>
      </c>
      <c r="S134">
        <v>1304.817</v>
      </c>
      <c r="U134">
        <v>172.98500000000001</v>
      </c>
      <c r="X134">
        <v>39.481000000000002</v>
      </c>
      <c r="AC134">
        <v>524.94600000000003</v>
      </c>
      <c r="AE134">
        <v>284.64299999999997</v>
      </c>
      <c r="AG134">
        <v>29.867999999999999</v>
      </c>
      <c r="AH134">
        <v>101.123</v>
      </c>
      <c r="AI134">
        <v>54.048999999999999</v>
      </c>
    </row>
    <row r="135" spans="1:35">
      <c r="A135">
        <v>2014</v>
      </c>
      <c r="B135" s="14">
        <v>43054.606504629628</v>
      </c>
      <c r="C135" t="s">
        <v>1609</v>
      </c>
      <c r="D135" t="s">
        <v>1592</v>
      </c>
      <c r="U135">
        <v>53.31</v>
      </c>
    </row>
    <row r="136" spans="1:35">
      <c r="A136">
        <v>2014</v>
      </c>
      <c r="B136" s="14">
        <v>43054.606504629628</v>
      </c>
      <c r="C136" t="s">
        <v>1609</v>
      </c>
      <c r="D136" t="s">
        <v>1597</v>
      </c>
      <c r="U136">
        <v>249.613</v>
      </c>
    </row>
    <row r="137" spans="1:35">
      <c r="A137">
        <v>2014</v>
      </c>
      <c r="B137" s="14">
        <v>43054.606504629628</v>
      </c>
      <c r="C137" t="s">
        <v>1609</v>
      </c>
      <c r="D137" t="s">
        <v>1599</v>
      </c>
      <c r="M137">
        <v>538.41756000000009</v>
      </c>
    </row>
    <row r="138" spans="1:35">
      <c r="A138">
        <v>2014</v>
      </c>
      <c r="B138" s="14">
        <v>43054.606504629628</v>
      </c>
      <c r="C138" t="s">
        <v>1609</v>
      </c>
      <c r="D138" t="s">
        <v>1600</v>
      </c>
      <c r="M138">
        <v>1406.8789999999999</v>
      </c>
      <c r="P138">
        <v>1186.6189999999999</v>
      </c>
      <c r="T138">
        <v>1384.8910000000001</v>
      </c>
      <c r="U138">
        <v>27.812000000000001</v>
      </c>
      <c r="AE138">
        <v>377.88</v>
      </c>
      <c r="AG138">
        <v>150.45099999999999</v>
      </c>
      <c r="AI138">
        <v>48</v>
      </c>
    </row>
    <row r="139" spans="1:35">
      <c r="A139">
        <v>2014</v>
      </c>
      <c r="B139" s="14">
        <v>43054.606504629628</v>
      </c>
      <c r="C139" t="s">
        <v>1609</v>
      </c>
      <c r="D139" t="s">
        <v>1602</v>
      </c>
      <c r="G139">
        <v>324.18700000000001</v>
      </c>
      <c r="M139">
        <v>438.94664</v>
      </c>
      <c r="U139">
        <v>14.433999999999999</v>
      </c>
    </row>
    <row r="140" spans="1:35">
      <c r="A140">
        <v>2014</v>
      </c>
      <c r="B140" s="14">
        <v>43054.606504629628</v>
      </c>
      <c r="C140" t="s">
        <v>1610</v>
      </c>
      <c r="F140">
        <v>338.05965999999995</v>
      </c>
      <c r="J140">
        <v>23588.468658690399</v>
      </c>
      <c r="K140">
        <v>122.17100000000001</v>
      </c>
      <c r="L140">
        <v>0</v>
      </c>
      <c r="M140">
        <v>3284.6612200000004</v>
      </c>
      <c r="N140">
        <v>600.17600000000004</v>
      </c>
      <c r="O140">
        <v>12067.955</v>
      </c>
      <c r="Q140">
        <v>1219.598</v>
      </c>
      <c r="R140">
        <v>1206.2729999999999</v>
      </c>
      <c r="S140">
        <v>129.61500000000001</v>
      </c>
      <c r="U140">
        <v>442.05500000000001</v>
      </c>
      <c r="W140">
        <v>355.50020000000001</v>
      </c>
      <c r="X140">
        <v>107.813</v>
      </c>
      <c r="Y140">
        <v>12.879684811443999</v>
      </c>
      <c r="AC140">
        <v>2627.6759999999999</v>
      </c>
      <c r="AE140">
        <v>76.668999999999997</v>
      </c>
      <c r="AG140">
        <v>50.487000000000002</v>
      </c>
      <c r="AH140">
        <v>330.11200000000002</v>
      </c>
      <c r="AI140">
        <v>3999.482</v>
      </c>
    </row>
    <row r="141" spans="1:35">
      <c r="A141">
        <v>2014</v>
      </c>
      <c r="B141" s="14">
        <v>43054.606504629628</v>
      </c>
      <c r="C141" t="s">
        <v>1610</v>
      </c>
      <c r="D141" t="s">
        <v>1587</v>
      </c>
      <c r="S141">
        <v>208.54599999999999</v>
      </c>
      <c r="AE141">
        <v>88.760999999999996</v>
      </c>
      <c r="AI141">
        <v>230.63200000000001</v>
      </c>
    </row>
    <row r="142" spans="1:35">
      <c r="A142">
        <v>2014</v>
      </c>
      <c r="B142" s="14">
        <v>43054.606504629628</v>
      </c>
      <c r="C142" t="s">
        <v>1610</v>
      </c>
      <c r="D142" t="s">
        <v>1588</v>
      </c>
      <c r="F142">
        <v>131.47795000000002</v>
      </c>
    </row>
    <row r="143" spans="1:35">
      <c r="A143">
        <v>2014</v>
      </c>
      <c r="B143" s="14">
        <v>43054.606504629628</v>
      </c>
      <c r="C143" t="s">
        <v>1610</v>
      </c>
      <c r="D143" t="s">
        <v>1589</v>
      </c>
      <c r="G143">
        <v>1679.7750000000001</v>
      </c>
      <c r="J143">
        <v>174.349143374096</v>
      </c>
      <c r="M143">
        <v>1114.60366</v>
      </c>
    </row>
    <row r="144" spans="1:35">
      <c r="A144">
        <v>2014</v>
      </c>
      <c r="B144" s="14">
        <v>43054.606504629628</v>
      </c>
      <c r="C144" t="s">
        <v>1610</v>
      </c>
      <c r="D144" t="s">
        <v>1592</v>
      </c>
      <c r="J144">
        <v>29.136118010999997</v>
      </c>
    </row>
    <row r="145" spans="1:35">
      <c r="A145">
        <v>2014</v>
      </c>
      <c r="B145" s="14">
        <v>43054.606504629628</v>
      </c>
      <c r="C145" t="s">
        <v>1610</v>
      </c>
      <c r="D145" t="s">
        <v>1593</v>
      </c>
      <c r="E145">
        <v>1575.7829999999999</v>
      </c>
      <c r="F145">
        <v>588.37232999999992</v>
      </c>
      <c r="J145">
        <v>2367.7514638788402</v>
      </c>
      <c r="M145">
        <v>767.13699999999994</v>
      </c>
      <c r="R145">
        <v>884.952</v>
      </c>
      <c r="AE145">
        <v>3499.2310000000002</v>
      </c>
      <c r="AI145">
        <v>392.923</v>
      </c>
    </row>
    <row r="146" spans="1:35">
      <c r="A146">
        <v>2014</v>
      </c>
      <c r="B146" s="14">
        <v>43054.606504629628</v>
      </c>
      <c r="C146" t="s">
        <v>1610</v>
      </c>
      <c r="D146" t="s">
        <v>1594</v>
      </c>
      <c r="J146">
        <v>1.8216493531589999</v>
      </c>
    </row>
    <row r="147" spans="1:35">
      <c r="A147">
        <v>2014</v>
      </c>
      <c r="B147" s="14">
        <v>43054.606504629628</v>
      </c>
      <c r="C147" t="s">
        <v>1610</v>
      </c>
      <c r="D147" t="s">
        <v>1597</v>
      </c>
      <c r="F147">
        <v>127.78926</v>
      </c>
      <c r="J147">
        <v>292.60877701832999</v>
      </c>
      <c r="M147">
        <v>237.0172</v>
      </c>
      <c r="P147">
        <v>259.517</v>
      </c>
      <c r="U147">
        <v>261.68599999999998</v>
      </c>
      <c r="AE147">
        <v>236.142</v>
      </c>
      <c r="AI147">
        <v>3702.2840000000001</v>
      </c>
    </row>
    <row r="148" spans="1:35">
      <c r="A148">
        <v>2014</v>
      </c>
      <c r="B148" s="14">
        <v>43054.606504629628</v>
      </c>
      <c r="C148" t="s">
        <v>1611</v>
      </c>
      <c r="E148">
        <v>1466.2670000000001</v>
      </c>
      <c r="F148">
        <v>193.89067</v>
      </c>
      <c r="J148">
        <v>7124.9286797905197</v>
      </c>
      <c r="K148">
        <v>65.492999999999995</v>
      </c>
      <c r="L148">
        <v>48.524000000000001</v>
      </c>
      <c r="M148">
        <v>1381.6024499999999</v>
      </c>
      <c r="N148">
        <v>2561.6419999999998</v>
      </c>
      <c r="O148">
        <v>2479.7449999999999</v>
      </c>
      <c r="Q148">
        <v>58.793999999999997</v>
      </c>
      <c r="R148">
        <v>116.51</v>
      </c>
      <c r="U148">
        <v>2132.931</v>
      </c>
      <c r="W148">
        <v>15.251809999999999</v>
      </c>
      <c r="AC148">
        <v>1608.9459999999999</v>
      </c>
      <c r="AE148">
        <v>104.25700000000001</v>
      </c>
      <c r="AG148">
        <v>307.512</v>
      </c>
      <c r="AH148">
        <v>343.774</v>
      </c>
      <c r="AI148">
        <v>1319.1759999999999</v>
      </c>
    </row>
    <row r="149" spans="1:35">
      <c r="A149">
        <v>2014</v>
      </c>
      <c r="B149" s="14">
        <v>43054.606504629628</v>
      </c>
      <c r="C149" t="s">
        <v>1611</v>
      </c>
      <c r="D149" t="s">
        <v>1588</v>
      </c>
      <c r="U149">
        <v>82.688999999999993</v>
      </c>
    </row>
    <row r="150" spans="1:35">
      <c r="A150">
        <v>2014</v>
      </c>
      <c r="B150" s="14">
        <v>43054.606504629628</v>
      </c>
      <c r="C150" t="s">
        <v>1611</v>
      </c>
      <c r="D150" t="s">
        <v>1603</v>
      </c>
      <c r="G150">
        <v>98.742000000000004</v>
      </c>
      <c r="J150">
        <v>127.9061666308</v>
      </c>
      <c r="M150">
        <v>1236.7738200000001</v>
      </c>
      <c r="P150">
        <v>120.554</v>
      </c>
      <c r="U150">
        <v>1067.502</v>
      </c>
      <c r="AI150">
        <v>27.696999999999999</v>
      </c>
    </row>
    <row r="151" spans="1:35">
      <c r="A151">
        <v>2014</v>
      </c>
      <c r="B151" s="14">
        <v>43054.606504629628</v>
      </c>
      <c r="C151" t="s">
        <v>1612</v>
      </c>
      <c r="F151">
        <v>442.47624999999999</v>
      </c>
      <c r="J151">
        <v>3930.0152899401901</v>
      </c>
      <c r="M151">
        <v>1043.96081</v>
      </c>
      <c r="N151">
        <v>66.888999999999996</v>
      </c>
      <c r="O151">
        <v>6499.4189999999999</v>
      </c>
      <c r="P151">
        <v>107.533</v>
      </c>
      <c r="R151">
        <v>250.04900000000001</v>
      </c>
      <c r="S151">
        <v>720.298</v>
      </c>
      <c r="U151">
        <v>488.54399999999998</v>
      </c>
      <c r="W151">
        <v>30.196300000000001</v>
      </c>
      <c r="Y151">
        <v>27.623634882559102</v>
      </c>
      <c r="AC151">
        <v>1517.018</v>
      </c>
      <c r="AE151">
        <v>113.51900000000001</v>
      </c>
      <c r="AG151">
        <v>5.6310000000000002</v>
      </c>
      <c r="AH151">
        <v>175.934</v>
      </c>
      <c r="AI151">
        <v>2285.6790000000001</v>
      </c>
    </row>
    <row r="152" spans="1:35">
      <c r="A152">
        <v>2014</v>
      </c>
      <c r="B152" s="14">
        <v>43054.606504629628</v>
      </c>
      <c r="C152" t="s">
        <v>1612</v>
      </c>
      <c r="D152" t="s">
        <v>1587</v>
      </c>
      <c r="AE152">
        <v>99.248000000000005</v>
      </c>
    </row>
    <row r="153" spans="1:35">
      <c r="A153">
        <v>2014</v>
      </c>
      <c r="B153" s="14">
        <v>43054.606504629628</v>
      </c>
      <c r="C153" t="s">
        <v>1612</v>
      </c>
      <c r="D153" t="s">
        <v>1588</v>
      </c>
      <c r="F153">
        <v>30.22925</v>
      </c>
      <c r="K153">
        <v>776.81899999999996</v>
      </c>
    </row>
    <row r="154" spans="1:35">
      <c r="A154">
        <v>2014</v>
      </c>
      <c r="B154" s="14">
        <v>43054.606504629628</v>
      </c>
      <c r="C154" t="s">
        <v>1612</v>
      </c>
      <c r="D154" t="s">
        <v>1604</v>
      </c>
      <c r="G154">
        <v>120.399</v>
      </c>
      <c r="M154">
        <v>248.21276</v>
      </c>
      <c r="Q154">
        <v>188.059</v>
      </c>
      <c r="U154">
        <v>165.23099999999999</v>
      </c>
      <c r="V154">
        <v>0.309</v>
      </c>
      <c r="AI154">
        <v>288.16199999999998</v>
      </c>
    </row>
    <row r="155" spans="1:35">
      <c r="A155">
        <v>2014</v>
      </c>
      <c r="B155" s="14">
        <v>43054.606504629628</v>
      </c>
      <c r="C155" t="s">
        <v>1613</v>
      </c>
      <c r="E155">
        <v>2040.4469999999999</v>
      </c>
      <c r="F155">
        <v>115.71988999999999</v>
      </c>
      <c r="G155">
        <v>60.448</v>
      </c>
      <c r="J155">
        <v>10061.4843132969</v>
      </c>
      <c r="K155">
        <v>121.614</v>
      </c>
      <c r="L155">
        <v>861.25300000000004</v>
      </c>
      <c r="M155">
        <v>8727.2934399999995</v>
      </c>
      <c r="N155">
        <v>525.80399999999997</v>
      </c>
      <c r="P155">
        <v>161.62799999999999</v>
      </c>
      <c r="Q155">
        <v>1.9259999999999999</v>
      </c>
      <c r="R155">
        <v>2155.7420000000002</v>
      </c>
      <c r="S155">
        <v>160.691</v>
      </c>
      <c r="T155">
        <v>0.70199999999999996</v>
      </c>
      <c r="U155">
        <v>908.55200000000002</v>
      </c>
      <c r="W155">
        <v>662.94737999999995</v>
      </c>
      <c r="X155">
        <v>42.069000000000003</v>
      </c>
      <c r="Y155">
        <v>56.898027112672004</v>
      </c>
      <c r="AC155">
        <v>6084.3649999999998</v>
      </c>
      <c r="AE155">
        <v>315.51299999999998</v>
      </c>
      <c r="AG155">
        <v>146.143</v>
      </c>
      <c r="AH155">
        <v>2110.453</v>
      </c>
      <c r="AI155">
        <v>2177.6849999999999</v>
      </c>
    </row>
    <row r="156" spans="1:35">
      <c r="A156">
        <v>2014</v>
      </c>
      <c r="B156" s="14">
        <v>43054.606504629628</v>
      </c>
      <c r="C156" t="s">
        <v>1613</v>
      </c>
      <c r="D156" t="s">
        <v>1586</v>
      </c>
      <c r="F156">
        <v>3999.7950599999999</v>
      </c>
      <c r="G156">
        <v>1540.163</v>
      </c>
      <c r="J156">
        <v>19607.762391563603</v>
      </c>
      <c r="K156">
        <v>1718.0119999999999</v>
      </c>
      <c r="M156">
        <v>6901.2005999999992</v>
      </c>
      <c r="P156">
        <v>6091.6859999999997</v>
      </c>
      <c r="Q156">
        <v>1978.9880000000001</v>
      </c>
      <c r="R156">
        <v>870.38300000000004</v>
      </c>
      <c r="S156">
        <v>2298.2840000000001</v>
      </c>
      <c r="U156">
        <v>900.4</v>
      </c>
      <c r="X156">
        <v>585.89200000000005</v>
      </c>
      <c r="Y156">
        <v>802.06151959833699</v>
      </c>
      <c r="AE156">
        <v>4579.4430000000002</v>
      </c>
      <c r="AG156">
        <v>637.70299999999997</v>
      </c>
      <c r="AI156">
        <v>5138.2060000000001</v>
      </c>
    </row>
    <row r="157" spans="1:35">
      <c r="A157">
        <v>2014</v>
      </c>
      <c r="B157" s="14">
        <v>43054.606504629628</v>
      </c>
      <c r="C157" t="s">
        <v>1613</v>
      </c>
      <c r="D157" t="s">
        <v>1587</v>
      </c>
      <c r="F157">
        <v>2595.52367</v>
      </c>
      <c r="G157">
        <v>234.15</v>
      </c>
      <c r="J157">
        <v>7549.8967030818203</v>
      </c>
      <c r="K157">
        <v>60.091000000000001</v>
      </c>
      <c r="M157">
        <v>769.34293000000002</v>
      </c>
      <c r="P157">
        <v>466.00900000000001</v>
      </c>
      <c r="Q157">
        <v>94.397000000000006</v>
      </c>
      <c r="R157">
        <v>204.43600000000001</v>
      </c>
      <c r="S157">
        <v>131.01</v>
      </c>
      <c r="U157">
        <v>416.24200000000002</v>
      </c>
      <c r="Y157">
        <v>3.1762566285</v>
      </c>
      <c r="AE157">
        <v>426.21800000000002</v>
      </c>
      <c r="AG157">
        <v>54.128</v>
      </c>
      <c r="AI157">
        <v>1534.797</v>
      </c>
    </row>
    <row r="158" spans="1:35">
      <c r="A158">
        <v>2014</v>
      </c>
      <c r="B158" s="14">
        <v>43054.606504629628</v>
      </c>
      <c r="C158" t="s">
        <v>1613</v>
      </c>
      <c r="D158" t="s">
        <v>1588</v>
      </c>
      <c r="G158">
        <v>459.31</v>
      </c>
      <c r="K158">
        <v>151.566</v>
      </c>
      <c r="M158">
        <v>122.9722</v>
      </c>
      <c r="Q158">
        <v>192.02699999999999</v>
      </c>
      <c r="U158">
        <v>495.81400000000002</v>
      </c>
      <c r="Y158">
        <v>27.310580600000002</v>
      </c>
      <c r="AE158">
        <v>91.477000000000004</v>
      </c>
      <c r="AG158">
        <v>5.444</v>
      </c>
      <c r="AI158">
        <v>94.766000000000005</v>
      </c>
    </row>
    <row r="159" spans="1:35">
      <c r="A159">
        <v>2014</v>
      </c>
      <c r="B159" s="14">
        <v>43054.606504629628</v>
      </c>
      <c r="C159" t="s">
        <v>1613</v>
      </c>
      <c r="D159" t="s">
        <v>1589</v>
      </c>
      <c r="M159">
        <v>291.64284000000004</v>
      </c>
      <c r="AI159">
        <v>18.771999999999998</v>
      </c>
    </row>
    <row r="160" spans="1:35">
      <c r="A160">
        <v>2014</v>
      </c>
      <c r="B160" s="14">
        <v>43054.606504629628</v>
      </c>
      <c r="C160" t="s">
        <v>1613</v>
      </c>
      <c r="D160" t="s">
        <v>1591</v>
      </c>
      <c r="J160">
        <v>3.2156592150000001</v>
      </c>
    </row>
    <row r="161" spans="1:35">
      <c r="A161">
        <v>2014</v>
      </c>
      <c r="B161" s="14">
        <v>43054.606504629628</v>
      </c>
      <c r="C161" t="s">
        <v>1613</v>
      </c>
      <c r="D161" t="s">
        <v>1592</v>
      </c>
      <c r="F161">
        <v>642.44041000000004</v>
      </c>
      <c r="G161">
        <v>197.72800000000001</v>
      </c>
      <c r="J161">
        <v>1611.2381265824199</v>
      </c>
      <c r="K161">
        <v>157.83799999999999</v>
      </c>
      <c r="M161">
        <v>391.30897999999996</v>
      </c>
      <c r="P161">
        <v>112.61199999999999</v>
      </c>
      <c r="Q161">
        <v>72.466999999999999</v>
      </c>
      <c r="R161">
        <v>446.339</v>
      </c>
      <c r="U161">
        <v>992.44</v>
      </c>
      <c r="X161">
        <v>220.50200000000001</v>
      </c>
      <c r="Y161">
        <v>27.94744985989</v>
      </c>
      <c r="AE161">
        <v>325.72800000000001</v>
      </c>
      <c r="AG161">
        <v>142.42599999999999</v>
      </c>
      <c r="AI161">
        <v>2123.826</v>
      </c>
    </row>
    <row r="162" spans="1:35">
      <c r="A162">
        <v>2014</v>
      </c>
      <c r="B162" s="14">
        <v>43054.606504629628</v>
      </c>
      <c r="C162" t="s">
        <v>1613</v>
      </c>
      <c r="D162" t="s">
        <v>1594</v>
      </c>
      <c r="J162">
        <v>120.032795562563</v>
      </c>
    </row>
    <row r="163" spans="1:35">
      <c r="A163">
        <v>2014</v>
      </c>
      <c r="B163" s="14">
        <v>43054.606504629628</v>
      </c>
      <c r="C163" t="s">
        <v>1613</v>
      </c>
      <c r="D163" t="s">
        <v>1597</v>
      </c>
      <c r="U163">
        <v>235.036</v>
      </c>
      <c r="AE163">
        <v>9.3089999999999993</v>
      </c>
      <c r="AI163">
        <v>98.888999999999996</v>
      </c>
    </row>
    <row r="164" spans="1:35">
      <c r="A164">
        <v>2014</v>
      </c>
      <c r="B164" s="14">
        <v>43054.606504629628</v>
      </c>
      <c r="C164" t="s">
        <v>1613</v>
      </c>
      <c r="D164" t="s">
        <v>1598</v>
      </c>
      <c r="U164">
        <v>0</v>
      </c>
    </row>
    <row r="165" spans="1:35">
      <c r="A165">
        <v>2014</v>
      </c>
      <c r="B165" s="14">
        <v>43054.606504629628</v>
      </c>
      <c r="C165" t="s">
        <v>1613</v>
      </c>
      <c r="D165" t="s">
        <v>1602</v>
      </c>
      <c r="M165">
        <v>92.259110000000007</v>
      </c>
    </row>
    <row r="166" spans="1:35">
      <c r="A166">
        <v>2014</v>
      </c>
      <c r="B166" s="14">
        <v>43054.606504629628</v>
      </c>
      <c r="C166" t="s">
        <v>1613</v>
      </c>
      <c r="D166" t="s">
        <v>1604</v>
      </c>
      <c r="U166">
        <v>30.759</v>
      </c>
    </row>
    <row r="167" spans="1:35">
      <c r="A167">
        <v>2014</v>
      </c>
      <c r="B167" s="14">
        <v>43054.606504629628</v>
      </c>
      <c r="C167" t="s">
        <v>1614</v>
      </c>
      <c r="F167">
        <v>20.51464</v>
      </c>
      <c r="J167">
        <v>107.45600526072701</v>
      </c>
      <c r="K167">
        <v>5.819</v>
      </c>
      <c r="L167">
        <v>26.555</v>
      </c>
      <c r="M167">
        <v>61.837919999999997</v>
      </c>
      <c r="N167">
        <v>11.221</v>
      </c>
      <c r="O167">
        <v>369.44400000000002</v>
      </c>
      <c r="P167">
        <v>0.95299999999999996</v>
      </c>
      <c r="R167">
        <v>10.605</v>
      </c>
      <c r="S167">
        <v>16.355</v>
      </c>
      <c r="U167">
        <v>128.98599999999999</v>
      </c>
      <c r="W167">
        <v>199.7577</v>
      </c>
      <c r="Y167">
        <v>87.703167940519705</v>
      </c>
      <c r="AH167">
        <v>19.73</v>
      </c>
      <c r="AI167">
        <v>448.70299999999997</v>
      </c>
    </row>
    <row r="168" spans="1:35">
      <c r="A168">
        <v>2014</v>
      </c>
      <c r="B168" s="14">
        <v>43054.606504629628</v>
      </c>
      <c r="C168" t="s">
        <v>1614</v>
      </c>
      <c r="D168" t="s">
        <v>1592</v>
      </c>
      <c r="AI168">
        <v>36.203000000000003</v>
      </c>
    </row>
    <row r="169" spans="1:35">
      <c r="A169">
        <v>2014</v>
      </c>
      <c r="B169" s="14">
        <v>43054.606504629628</v>
      </c>
      <c r="C169" t="s">
        <v>1614</v>
      </c>
      <c r="D169" t="s">
        <v>1604</v>
      </c>
      <c r="AI169">
        <v>12.999000000000001</v>
      </c>
    </row>
    <row r="170" spans="1:35">
      <c r="A170">
        <v>2014</v>
      </c>
      <c r="B170" s="14">
        <v>43054.606504629628</v>
      </c>
      <c r="C170" t="s">
        <v>1615</v>
      </c>
      <c r="U170">
        <v>9.48</v>
      </c>
      <c r="AC170">
        <v>65.738</v>
      </c>
    </row>
    <row r="171" spans="1:35">
      <c r="A171">
        <v>2014</v>
      </c>
      <c r="B171" s="14">
        <v>43054.606504629628</v>
      </c>
      <c r="C171" t="s">
        <v>1616</v>
      </c>
      <c r="G171">
        <v>39.981999999999999</v>
      </c>
      <c r="K171">
        <v>34.012999999999998</v>
      </c>
      <c r="O171">
        <v>72.87</v>
      </c>
      <c r="Y171">
        <v>17.078764693861601</v>
      </c>
      <c r="AC171">
        <v>34.411999999999999</v>
      </c>
      <c r="AH171">
        <v>5.5590000000000002</v>
      </c>
      <c r="AI171">
        <v>85.391999999999996</v>
      </c>
    </row>
    <row r="172" spans="1:35">
      <c r="A172">
        <v>2014</v>
      </c>
      <c r="B172" s="14">
        <v>43054.606504629628</v>
      </c>
      <c r="C172" t="s">
        <v>1617</v>
      </c>
      <c r="G172">
        <v>344.18099999999998</v>
      </c>
      <c r="J172">
        <v>236.221390251592</v>
      </c>
      <c r="M172">
        <v>17.381139999999998</v>
      </c>
      <c r="S172">
        <v>10.071</v>
      </c>
      <c r="U172">
        <v>211.072</v>
      </c>
      <c r="AC172">
        <v>850.18399999999997</v>
      </c>
      <c r="AI172">
        <v>2113.06</v>
      </c>
    </row>
    <row r="173" spans="1:35">
      <c r="A173">
        <v>2014</v>
      </c>
      <c r="B173" s="14">
        <v>43054.606504629628</v>
      </c>
      <c r="C173" t="s">
        <v>1617</v>
      </c>
      <c r="D173" t="s">
        <v>1586</v>
      </c>
      <c r="U173">
        <v>293.89100000000002</v>
      </c>
    </row>
    <row r="174" spans="1:35">
      <c r="A174">
        <v>2014</v>
      </c>
      <c r="B174" s="14">
        <v>43054.606504629628</v>
      </c>
      <c r="C174" t="s">
        <v>1617</v>
      </c>
      <c r="D174" t="s">
        <v>1587</v>
      </c>
      <c r="U174">
        <v>91.733000000000004</v>
      </c>
    </row>
    <row r="175" spans="1:35">
      <c r="A175">
        <v>2014</v>
      </c>
      <c r="B175" s="14">
        <v>43054.606504629628</v>
      </c>
      <c r="C175" t="s">
        <v>1617</v>
      </c>
      <c r="D175" t="s">
        <v>1588</v>
      </c>
      <c r="U175">
        <v>38.783000000000001</v>
      </c>
    </row>
    <row r="176" spans="1:35">
      <c r="A176">
        <v>2014</v>
      </c>
      <c r="B176" s="14">
        <v>43054.606504629628</v>
      </c>
      <c r="C176" t="s">
        <v>1617</v>
      </c>
      <c r="D176" t="s">
        <v>1592</v>
      </c>
      <c r="U176">
        <v>4.1319999999999997</v>
      </c>
    </row>
    <row r="177" spans="1:35">
      <c r="A177">
        <v>2014</v>
      </c>
      <c r="B177" s="14">
        <v>43054.606504629628</v>
      </c>
      <c r="C177" t="s">
        <v>1617</v>
      </c>
      <c r="D177" t="s">
        <v>1593</v>
      </c>
      <c r="AI177">
        <v>169.434</v>
      </c>
    </row>
    <row r="178" spans="1:35">
      <c r="A178">
        <v>2014</v>
      </c>
      <c r="B178" s="14">
        <v>43054.606504629628</v>
      </c>
      <c r="C178" t="s">
        <v>1618</v>
      </c>
      <c r="D178" t="s">
        <v>1586</v>
      </c>
      <c r="U178">
        <v>4102.2529999999997</v>
      </c>
    </row>
    <row r="179" spans="1:35">
      <c r="A179">
        <v>2014</v>
      </c>
      <c r="B179" s="14">
        <v>43054.606504629628</v>
      </c>
      <c r="C179" t="s">
        <v>1618</v>
      </c>
      <c r="D179" t="s">
        <v>1587</v>
      </c>
      <c r="U179">
        <v>16.123000000000001</v>
      </c>
    </row>
    <row r="180" spans="1:35">
      <c r="A180">
        <v>2014</v>
      </c>
      <c r="B180" s="14">
        <v>43054.606504629628</v>
      </c>
      <c r="C180" t="s">
        <v>1621</v>
      </c>
      <c r="M180">
        <v>447.71199999999999</v>
      </c>
      <c r="O180">
        <v>2713.6219999999998</v>
      </c>
      <c r="AC180">
        <v>3.6459999999999999</v>
      </c>
      <c r="AE180">
        <v>596.57399999999996</v>
      </c>
    </row>
    <row r="181" spans="1:35">
      <c r="A181">
        <v>2014</v>
      </c>
      <c r="B181" s="14">
        <v>43054.606504629628</v>
      </c>
      <c r="C181" t="s">
        <v>1622</v>
      </c>
      <c r="K181">
        <v>249.661</v>
      </c>
      <c r="U181">
        <v>2.2000000000000002</v>
      </c>
      <c r="AC181">
        <v>11.023</v>
      </c>
      <c r="AI181">
        <v>19.231999999999999</v>
      </c>
    </row>
    <row r="182" spans="1:35">
      <c r="A182">
        <v>2014</v>
      </c>
      <c r="B182" s="14">
        <v>43054.606504629628</v>
      </c>
      <c r="C182" t="s">
        <v>1622</v>
      </c>
      <c r="D182" t="s">
        <v>1599</v>
      </c>
      <c r="AI182">
        <v>11.467000000000001</v>
      </c>
    </row>
    <row r="183" spans="1:35">
      <c r="A183">
        <v>2014</v>
      </c>
      <c r="B183" s="14">
        <v>43054.606504629628</v>
      </c>
      <c r="C183" t="s">
        <v>1623</v>
      </c>
      <c r="J183">
        <v>81.181353162275201</v>
      </c>
      <c r="M183">
        <v>11.493</v>
      </c>
      <c r="N183">
        <v>25.466999999999999</v>
      </c>
      <c r="O183">
        <v>318.55700000000002</v>
      </c>
      <c r="R183">
        <v>71.64</v>
      </c>
      <c r="AE183">
        <v>62.148000000000003</v>
      </c>
    </row>
    <row r="184" spans="1:35">
      <c r="A184">
        <v>2014</v>
      </c>
      <c r="B184" s="14">
        <v>43054.606504629628</v>
      </c>
      <c r="C184" t="s">
        <v>1624</v>
      </c>
      <c r="AE184">
        <v>233.971</v>
      </c>
      <c r="AI184">
        <v>2.8490000000000002</v>
      </c>
    </row>
    <row r="185" spans="1:35">
      <c r="A185">
        <v>2015</v>
      </c>
      <c r="B185" s="14">
        <v>43054.606504629628</v>
      </c>
      <c r="U185">
        <v>2000.076</v>
      </c>
      <c r="AC185">
        <v>5334.5709999999999</v>
      </c>
    </row>
    <row r="186" spans="1:35">
      <c r="A186">
        <v>2015</v>
      </c>
      <c r="B186" s="14">
        <v>43054.606504629628</v>
      </c>
      <c r="D186" t="s">
        <v>1586</v>
      </c>
      <c r="E186">
        <v>1704.33</v>
      </c>
      <c r="H186">
        <v>1326.076</v>
      </c>
      <c r="J186">
        <v>5291.0287530334599</v>
      </c>
      <c r="L186">
        <v>205.613</v>
      </c>
      <c r="M186">
        <v>2551.6302799999999</v>
      </c>
      <c r="N186">
        <v>462.14600000000002</v>
      </c>
      <c r="O186">
        <v>6606.9139999999998</v>
      </c>
      <c r="U186">
        <v>6.1070000000000002</v>
      </c>
      <c r="W186">
        <v>518.31457999999998</v>
      </c>
      <c r="AC186">
        <v>6341.8090000000002</v>
      </c>
      <c r="AH186">
        <v>1308.2049999999999</v>
      </c>
    </row>
    <row r="187" spans="1:35">
      <c r="A187">
        <v>2015</v>
      </c>
      <c r="B187" s="14">
        <v>43054.606504629628</v>
      </c>
      <c r="D187" t="s">
        <v>1587</v>
      </c>
      <c r="E187">
        <v>587.20100000000002</v>
      </c>
      <c r="J187">
        <v>655.96322105463901</v>
      </c>
      <c r="L187">
        <v>29.702000000000002</v>
      </c>
      <c r="M187">
        <v>382.13315</v>
      </c>
      <c r="N187">
        <v>359.44099999999997</v>
      </c>
      <c r="O187">
        <v>1902.3489999999999</v>
      </c>
      <c r="U187">
        <v>72.852999999999994</v>
      </c>
      <c r="W187">
        <v>27.997479999999999</v>
      </c>
      <c r="AC187">
        <v>1403.021</v>
      </c>
      <c r="AE187">
        <v>190.715</v>
      </c>
      <c r="AH187">
        <v>771.17600000000004</v>
      </c>
    </row>
    <row r="188" spans="1:35">
      <c r="A188">
        <v>2015</v>
      </c>
      <c r="B188" s="14">
        <v>43054.606504629628</v>
      </c>
      <c r="D188" t="s">
        <v>1588</v>
      </c>
      <c r="E188">
        <v>40.003</v>
      </c>
      <c r="J188">
        <v>680.32595899677608</v>
      </c>
      <c r="L188">
        <v>9.9329999999999998</v>
      </c>
      <c r="M188">
        <v>48.832999999999998</v>
      </c>
      <c r="N188">
        <v>3.4009999999999998</v>
      </c>
      <c r="O188">
        <v>469.09199999999998</v>
      </c>
      <c r="W188">
        <v>10.172540000000001</v>
      </c>
      <c r="AC188">
        <v>342.875</v>
      </c>
    </row>
    <row r="189" spans="1:35">
      <c r="A189">
        <v>2015</v>
      </c>
      <c r="B189" s="14">
        <v>43054.606504629628</v>
      </c>
      <c r="D189" t="s">
        <v>1589</v>
      </c>
      <c r="E189">
        <v>396.75599999999997</v>
      </c>
      <c r="H189">
        <v>20.247</v>
      </c>
      <c r="J189">
        <v>37.363191820200001</v>
      </c>
      <c r="M189">
        <v>71.904529999999994</v>
      </c>
      <c r="N189">
        <v>31.457999999999998</v>
      </c>
      <c r="O189">
        <v>240.63300000000001</v>
      </c>
      <c r="U189">
        <v>28.256</v>
      </c>
      <c r="W189">
        <v>1.89144</v>
      </c>
      <c r="AC189">
        <v>830.95799999999997</v>
      </c>
      <c r="AH189">
        <v>12.738</v>
      </c>
    </row>
    <row r="190" spans="1:35">
      <c r="A190">
        <v>2015</v>
      </c>
      <c r="B190" s="14">
        <v>43054.606504629628</v>
      </c>
      <c r="D190" t="s">
        <v>1593</v>
      </c>
      <c r="E190">
        <v>641.41499999999996</v>
      </c>
      <c r="J190">
        <v>5667.8890945657104</v>
      </c>
      <c r="L190">
        <v>0</v>
      </c>
      <c r="O190">
        <v>1119.7270000000001</v>
      </c>
      <c r="W190">
        <v>2755.14509</v>
      </c>
      <c r="AH190">
        <v>887.78</v>
      </c>
    </row>
    <row r="191" spans="1:35">
      <c r="A191">
        <v>2015</v>
      </c>
      <c r="B191" s="14">
        <v>43054.606504629628</v>
      </c>
      <c r="D191" t="s">
        <v>5753</v>
      </c>
      <c r="N191">
        <v>58.805999999999997</v>
      </c>
      <c r="O191">
        <v>97.275000000000006</v>
      </c>
      <c r="U191">
        <v>33.427</v>
      </c>
      <c r="AC191">
        <v>1338.866</v>
      </c>
      <c r="AH191">
        <v>2.2280000000000002</v>
      </c>
    </row>
    <row r="192" spans="1:35">
      <c r="A192">
        <v>2015</v>
      </c>
      <c r="B192" s="14">
        <v>43054.606504629628</v>
      </c>
      <c r="D192" t="s">
        <v>1594</v>
      </c>
      <c r="E192">
        <v>46.856000000000002</v>
      </c>
      <c r="F192">
        <v>137.09299999999999</v>
      </c>
      <c r="J192">
        <v>720.65351076136199</v>
      </c>
      <c r="M192">
        <v>0.26</v>
      </c>
      <c r="N192">
        <v>172.89099999999999</v>
      </c>
      <c r="O192">
        <v>522.78099999999995</v>
      </c>
      <c r="U192">
        <v>69.263000000000005</v>
      </c>
      <c r="AC192">
        <v>83.209000000000003</v>
      </c>
      <c r="AE192">
        <v>336.07499999999999</v>
      </c>
      <c r="AH192">
        <v>139.78399999999999</v>
      </c>
    </row>
    <row r="193" spans="1:35">
      <c r="A193">
        <v>2015</v>
      </c>
      <c r="B193" s="14">
        <v>43054.606504629628</v>
      </c>
      <c r="D193" t="s">
        <v>1595</v>
      </c>
      <c r="J193">
        <v>35.964656312325197</v>
      </c>
      <c r="O193">
        <v>82.963999999999999</v>
      </c>
      <c r="U193">
        <v>46.8</v>
      </c>
    </row>
    <row r="194" spans="1:35">
      <c r="A194">
        <v>2015</v>
      </c>
      <c r="B194" s="14">
        <v>43054.606504629628</v>
      </c>
      <c r="D194" t="s">
        <v>1596</v>
      </c>
      <c r="O194">
        <v>272.00599999999997</v>
      </c>
    </row>
    <row r="195" spans="1:35">
      <c r="A195">
        <v>2015</v>
      </c>
      <c r="B195" s="14">
        <v>43054.606504629628</v>
      </c>
      <c r="D195" t="s">
        <v>1597</v>
      </c>
      <c r="J195">
        <v>3.15108463411118</v>
      </c>
      <c r="N195">
        <v>23.495999999999999</v>
      </c>
      <c r="U195">
        <v>258.31900000000002</v>
      </c>
      <c r="AC195">
        <v>5.9710000000000001</v>
      </c>
      <c r="AH195">
        <v>51.807000000000002</v>
      </c>
    </row>
    <row r="196" spans="1:35">
      <c r="A196">
        <v>2015</v>
      </c>
      <c r="B196" s="14">
        <v>43054.606504629628</v>
      </c>
      <c r="D196" t="s">
        <v>5754</v>
      </c>
      <c r="G196">
        <v>0</v>
      </c>
      <c r="J196">
        <v>328.92367006498205</v>
      </c>
      <c r="O196">
        <v>320.70999999999998</v>
      </c>
      <c r="AC196">
        <v>169.86199999999999</v>
      </c>
      <c r="AH196">
        <v>11.949</v>
      </c>
    </row>
    <row r="197" spans="1:35">
      <c r="A197">
        <v>2015</v>
      </c>
      <c r="B197" s="14">
        <v>43054.606504629628</v>
      </c>
      <c r="D197" t="s">
        <v>5755</v>
      </c>
      <c r="J197">
        <v>5165.5894281819901</v>
      </c>
      <c r="O197">
        <v>1008.413</v>
      </c>
      <c r="R197">
        <v>0</v>
      </c>
      <c r="U197">
        <v>216.26599999999999</v>
      </c>
      <c r="AC197">
        <v>56.514000000000003</v>
      </c>
      <c r="AE197">
        <v>7.9790000000000001</v>
      </c>
    </row>
    <row r="198" spans="1:35">
      <c r="A198">
        <v>2015</v>
      </c>
      <c r="B198" s="14">
        <v>43054.606504629628</v>
      </c>
      <c r="D198" t="s">
        <v>5756</v>
      </c>
      <c r="J198">
        <v>24.460704403487998</v>
      </c>
    </row>
    <row r="199" spans="1:35">
      <c r="A199">
        <v>2015</v>
      </c>
      <c r="B199" s="14">
        <v>43054.606504629628</v>
      </c>
      <c r="D199" t="s">
        <v>1598</v>
      </c>
      <c r="J199">
        <v>11179.011889236401</v>
      </c>
      <c r="M199">
        <v>88.736750000000001</v>
      </c>
      <c r="N199">
        <v>4470.2349999999997</v>
      </c>
      <c r="O199">
        <v>2278.6219999999998</v>
      </c>
      <c r="U199">
        <v>92.248000000000005</v>
      </c>
      <c r="AC199">
        <v>4522.6620000000003</v>
      </c>
      <c r="AH199">
        <v>3894.5630000000001</v>
      </c>
    </row>
    <row r="200" spans="1:35">
      <c r="A200">
        <v>2015</v>
      </c>
      <c r="B200" s="14">
        <v>43054.606504629628</v>
      </c>
      <c r="D200" t="s">
        <v>1599</v>
      </c>
      <c r="O200">
        <v>221.667</v>
      </c>
      <c r="AC200">
        <v>267.48099999999999</v>
      </c>
      <c r="AH200">
        <v>239.67099999999999</v>
      </c>
    </row>
    <row r="201" spans="1:35">
      <c r="A201">
        <v>2015</v>
      </c>
      <c r="B201" s="14">
        <v>43054.606504629628</v>
      </c>
      <c r="D201" t="s">
        <v>1600</v>
      </c>
      <c r="E201">
        <v>3.7919999999999998</v>
      </c>
      <c r="J201">
        <v>1398.7364525107901</v>
      </c>
      <c r="O201">
        <v>715.03099999999995</v>
      </c>
      <c r="AH201">
        <v>284.62900000000002</v>
      </c>
    </row>
    <row r="202" spans="1:35">
      <c r="A202">
        <v>2015</v>
      </c>
      <c r="B202" s="14">
        <v>43054.606504629628</v>
      </c>
      <c r="D202" t="s">
        <v>1602</v>
      </c>
      <c r="J202">
        <v>49.345584277744798</v>
      </c>
      <c r="M202">
        <v>69.530589999999989</v>
      </c>
    </row>
    <row r="203" spans="1:35">
      <c r="A203">
        <v>2015</v>
      </c>
      <c r="B203" s="14">
        <v>43054.606504629628</v>
      </c>
      <c r="D203" t="s">
        <v>5757</v>
      </c>
      <c r="O203">
        <v>61.317999999999998</v>
      </c>
      <c r="AC203">
        <v>8.218</v>
      </c>
    </row>
    <row r="204" spans="1:35">
      <c r="A204">
        <v>2015</v>
      </c>
      <c r="B204" s="14">
        <v>43054.606504629628</v>
      </c>
      <c r="D204" t="s">
        <v>5758</v>
      </c>
      <c r="M204">
        <v>9.4E-2</v>
      </c>
      <c r="N204">
        <v>20.452000000000002</v>
      </c>
      <c r="U204">
        <v>9.8770000000000007</v>
      </c>
      <c r="AC204">
        <v>338.50400000000002</v>
      </c>
    </row>
    <row r="205" spans="1:35">
      <c r="A205">
        <v>2015</v>
      </c>
      <c r="B205" s="14">
        <v>43054.606504629628</v>
      </c>
      <c r="D205" t="s">
        <v>1603</v>
      </c>
      <c r="U205">
        <v>2.3149999999999999</v>
      </c>
    </row>
    <row r="206" spans="1:35">
      <c r="A206">
        <v>2015</v>
      </c>
      <c r="B206" s="14">
        <v>43054.606504629628</v>
      </c>
      <c r="D206" t="s">
        <v>5759</v>
      </c>
      <c r="J206">
        <v>5.2114810519999999</v>
      </c>
    </row>
    <row r="207" spans="1:35">
      <c r="A207">
        <v>2015</v>
      </c>
      <c r="B207" s="14">
        <v>43054.606504629628</v>
      </c>
      <c r="D207" t="s">
        <v>5760</v>
      </c>
      <c r="J207">
        <v>159.37053131982398</v>
      </c>
      <c r="U207">
        <v>1.4159999999999999</v>
      </c>
    </row>
    <row r="208" spans="1:35">
      <c r="A208">
        <v>2015</v>
      </c>
      <c r="B208" s="14">
        <v>43054.606504629628</v>
      </c>
      <c r="C208" t="s">
        <v>1605</v>
      </c>
      <c r="E208">
        <v>5683.2780000000002</v>
      </c>
      <c r="F208">
        <v>2273.4360000000001</v>
      </c>
      <c r="H208">
        <v>3023.0039999999999</v>
      </c>
      <c r="J208">
        <v>280646.77757210395</v>
      </c>
      <c r="K208">
        <v>2488.2640000000001</v>
      </c>
      <c r="L208">
        <v>10119.048000000001</v>
      </c>
      <c r="M208">
        <v>32685.191739999998</v>
      </c>
      <c r="N208">
        <v>12820.013000000001</v>
      </c>
      <c r="O208">
        <v>24513.374</v>
      </c>
      <c r="P208">
        <v>35378.512000000002</v>
      </c>
      <c r="Q208">
        <v>1739.8810000000001</v>
      </c>
      <c r="R208">
        <v>4848.4859999999999</v>
      </c>
      <c r="S208">
        <v>8475.23</v>
      </c>
      <c r="U208">
        <v>74154.148000000001</v>
      </c>
      <c r="W208">
        <v>1266.44453</v>
      </c>
      <c r="X208">
        <v>282.65300000000002</v>
      </c>
      <c r="Y208">
        <v>1370.2311000000002</v>
      </c>
      <c r="Z208">
        <v>889.61400000000003</v>
      </c>
      <c r="AC208">
        <v>157044.49100000001</v>
      </c>
      <c r="AD208">
        <v>3056.8802000000001</v>
      </c>
      <c r="AE208">
        <v>12281.376</v>
      </c>
      <c r="AG208">
        <v>4421.8069999999998</v>
      </c>
      <c r="AH208">
        <v>4114.2079999999996</v>
      </c>
      <c r="AI208">
        <v>71432.205000000002</v>
      </c>
    </row>
    <row r="209" spans="1:35">
      <c r="A209">
        <v>2015</v>
      </c>
      <c r="B209" s="14">
        <v>43054.606504629628</v>
      </c>
      <c r="C209" t="s">
        <v>1605</v>
      </c>
      <c r="D209">
        <v>20000</v>
      </c>
      <c r="U209">
        <v>33.078000000000003</v>
      </c>
    </row>
    <row r="210" spans="1:35">
      <c r="A210">
        <v>2015</v>
      </c>
      <c r="B210" s="14">
        <v>43054.606504629628</v>
      </c>
      <c r="C210" t="s">
        <v>1605</v>
      </c>
      <c r="D210">
        <v>200000</v>
      </c>
      <c r="U210">
        <v>6.2320000000000002</v>
      </c>
    </row>
    <row r="211" spans="1:35">
      <c r="A211">
        <v>2015</v>
      </c>
      <c r="B211" s="14">
        <v>43054.606504629628</v>
      </c>
      <c r="C211" t="s">
        <v>1605</v>
      </c>
      <c r="D211" t="s">
        <v>1586</v>
      </c>
      <c r="U211">
        <v>1277.191</v>
      </c>
    </row>
    <row r="212" spans="1:35">
      <c r="A212">
        <v>2015</v>
      </c>
      <c r="B212" s="14">
        <v>43054.606504629628</v>
      </c>
      <c r="C212" t="s">
        <v>1605</v>
      </c>
      <c r="D212" t="s">
        <v>1588</v>
      </c>
      <c r="M212">
        <v>4742.8713600000001</v>
      </c>
      <c r="U212">
        <v>15.818</v>
      </c>
    </row>
    <row r="213" spans="1:35">
      <c r="A213">
        <v>2015</v>
      </c>
      <c r="B213" s="14">
        <v>43054.606504629628</v>
      </c>
      <c r="C213" t="s">
        <v>1605</v>
      </c>
      <c r="D213" t="s">
        <v>1589</v>
      </c>
      <c r="G213">
        <v>29412.41</v>
      </c>
      <c r="K213">
        <v>7290.44</v>
      </c>
      <c r="M213">
        <v>25553.654500000001</v>
      </c>
      <c r="Q213">
        <v>1233.31</v>
      </c>
      <c r="R213">
        <v>6635.5889999999999</v>
      </c>
      <c r="S213">
        <v>2638.72</v>
      </c>
      <c r="U213">
        <v>6998.6909999999998</v>
      </c>
      <c r="AD213">
        <v>12299.7538</v>
      </c>
      <c r="AE213">
        <v>12871.138999999999</v>
      </c>
      <c r="AI213">
        <v>30969.306</v>
      </c>
    </row>
    <row r="214" spans="1:35">
      <c r="A214">
        <v>2015</v>
      </c>
      <c r="B214" s="14">
        <v>43054.606504629628</v>
      </c>
      <c r="C214" t="s">
        <v>1605</v>
      </c>
      <c r="D214" t="s">
        <v>5753</v>
      </c>
      <c r="U214">
        <v>577.33699999999999</v>
      </c>
      <c r="AI214">
        <v>60.478999999999999</v>
      </c>
    </row>
    <row r="215" spans="1:35">
      <c r="A215">
        <v>2015</v>
      </c>
      <c r="B215" s="14">
        <v>43054.606504629628</v>
      </c>
      <c r="C215" t="s">
        <v>1605</v>
      </c>
      <c r="D215" t="s">
        <v>1598</v>
      </c>
      <c r="U215">
        <v>7.5960000000000001</v>
      </c>
    </row>
    <row r="216" spans="1:35">
      <c r="A216">
        <v>2015</v>
      </c>
      <c r="B216" s="14">
        <v>43054.606504629628</v>
      </c>
      <c r="C216" t="s">
        <v>1605</v>
      </c>
      <c r="D216" t="s">
        <v>1604</v>
      </c>
      <c r="U216">
        <v>17.04</v>
      </c>
    </row>
    <row r="217" spans="1:35">
      <c r="A217">
        <v>2015</v>
      </c>
      <c r="B217" s="14">
        <v>43054.606504629628</v>
      </c>
      <c r="C217" t="s">
        <v>1605</v>
      </c>
      <c r="D217" t="s">
        <v>5761</v>
      </c>
      <c r="U217">
        <v>52.54</v>
      </c>
    </row>
    <row r="218" spans="1:35">
      <c r="A218">
        <v>2015</v>
      </c>
      <c r="B218" s="14">
        <v>43054.606504629628</v>
      </c>
      <c r="C218" t="s">
        <v>1605</v>
      </c>
      <c r="D218" t="s">
        <v>5760</v>
      </c>
      <c r="U218">
        <v>5273.8579999999993</v>
      </c>
    </row>
    <row r="219" spans="1:35">
      <c r="A219">
        <v>2015</v>
      </c>
      <c r="B219" s="14">
        <v>43054.606504629628</v>
      </c>
      <c r="C219" t="s">
        <v>1606</v>
      </c>
      <c r="E219">
        <v>2804.05</v>
      </c>
      <c r="G219">
        <v>1246.4839999999999</v>
      </c>
      <c r="J219">
        <v>23215.9412203055</v>
      </c>
      <c r="K219">
        <v>973.05799999999999</v>
      </c>
      <c r="L219">
        <v>1223.3589999999999</v>
      </c>
      <c r="M219">
        <v>10451.092349999999</v>
      </c>
      <c r="N219">
        <v>2864.02</v>
      </c>
      <c r="O219">
        <v>7433.6970000000001</v>
      </c>
      <c r="P219">
        <v>5517.482</v>
      </c>
      <c r="R219">
        <v>1433.751</v>
      </c>
      <c r="S219">
        <v>358.459</v>
      </c>
      <c r="U219">
        <v>10983.52</v>
      </c>
      <c r="W219">
        <v>1370.93507</v>
      </c>
      <c r="AC219">
        <v>2379.625</v>
      </c>
      <c r="AE219">
        <v>1444.8610000000001</v>
      </c>
      <c r="AH219">
        <v>2131.12</v>
      </c>
      <c r="AI219">
        <v>14337.558999999999</v>
      </c>
    </row>
    <row r="220" spans="1:35">
      <c r="A220">
        <v>2015</v>
      </c>
      <c r="B220" s="14">
        <v>43054.606504629628</v>
      </c>
      <c r="C220" t="s">
        <v>1606</v>
      </c>
      <c r="D220" t="s">
        <v>5753</v>
      </c>
      <c r="M220">
        <v>1176.9164099999998</v>
      </c>
      <c r="U220">
        <v>1855.2919999999999</v>
      </c>
    </row>
    <row r="221" spans="1:35">
      <c r="A221">
        <v>2015</v>
      </c>
      <c r="B221" s="14">
        <v>43054.606504629628</v>
      </c>
      <c r="C221" t="s">
        <v>1606</v>
      </c>
      <c r="D221" t="s">
        <v>1597</v>
      </c>
      <c r="Q221">
        <v>1319.9670000000001</v>
      </c>
      <c r="U221">
        <v>253.196</v>
      </c>
      <c r="AI221">
        <v>0</v>
      </c>
    </row>
    <row r="222" spans="1:35">
      <c r="A222">
        <v>2015</v>
      </c>
      <c r="B222" s="14">
        <v>43054.606504629628</v>
      </c>
      <c r="C222" t="s">
        <v>1606</v>
      </c>
      <c r="D222" t="s">
        <v>5755</v>
      </c>
      <c r="U222">
        <v>2378.2710000000002</v>
      </c>
      <c r="AD222">
        <v>3468.029</v>
      </c>
    </row>
    <row r="223" spans="1:35">
      <c r="A223">
        <v>2015</v>
      </c>
      <c r="B223" s="14">
        <v>43054.606504629628</v>
      </c>
      <c r="C223" t="s">
        <v>1606</v>
      </c>
      <c r="D223" t="s">
        <v>5761</v>
      </c>
      <c r="U223">
        <v>426.46699999999998</v>
      </c>
    </row>
    <row r="224" spans="1:35">
      <c r="A224">
        <v>2015</v>
      </c>
      <c r="B224" s="14">
        <v>43054.606504629628</v>
      </c>
      <c r="C224" t="s">
        <v>1607</v>
      </c>
      <c r="E224">
        <v>195.56800000000001</v>
      </c>
      <c r="F224">
        <v>0</v>
      </c>
      <c r="J224">
        <v>1605.61195717807</v>
      </c>
      <c r="K224">
        <v>1172.357</v>
      </c>
      <c r="L224">
        <v>0</v>
      </c>
      <c r="M224">
        <v>239.30176999999998</v>
      </c>
      <c r="O224">
        <v>3119.66</v>
      </c>
      <c r="Q224">
        <v>106.398</v>
      </c>
      <c r="R224">
        <v>584.09500000000003</v>
      </c>
      <c r="S224">
        <v>125.181</v>
      </c>
      <c r="U224">
        <v>564.42700000000002</v>
      </c>
      <c r="W224">
        <v>1.6199999999999999E-2</v>
      </c>
      <c r="Y224">
        <v>33.482647679999999</v>
      </c>
      <c r="AC224">
        <v>1149.9549999999999</v>
      </c>
      <c r="AD224">
        <v>569.79009999999994</v>
      </c>
      <c r="AE224">
        <v>181.911</v>
      </c>
      <c r="AH224">
        <v>1195.9190000000001</v>
      </c>
      <c r="AI224">
        <v>11268.903</v>
      </c>
    </row>
    <row r="225" spans="1:35">
      <c r="A225">
        <v>2015</v>
      </c>
      <c r="B225" s="14">
        <v>43054.606504629628</v>
      </c>
      <c r="C225" t="s">
        <v>1607</v>
      </c>
      <c r="D225" t="s">
        <v>1589</v>
      </c>
      <c r="AI225">
        <v>331.55900000000003</v>
      </c>
    </row>
    <row r="226" spans="1:35">
      <c r="A226">
        <v>2015</v>
      </c>
      <c r="B226" s="14">
        <v>43054.606504629628</v>
      </c>
      <c r="C226" t="s">
        <v>1607</v>
      </c>
      <c r="D226" t="s">
        <v>1598</v>
      </c>
      <c r="U226">
        <v>13.866</v>
      </c>
    </row>
    <row r="227" spans="1:35">
      <c r="A227">
        <v>2015</v>
      </c>
      <c r="B227" s="14">
        <v>43054.606504629628</v>
      </c>
      <c r="C227" t="s">
        <v>1608</v>
      </c>
      <c r="F227">
        <v>362.02699999999999</v>
      </c>
      <c r="J227">
        <v>27675.422676537499</v>
      </c>
      <c r="K227">
        <v>88.403999999999996</v>
      </c>
      <c r="M227">
        <v>173.30099999999999</v>
      </c>
      <c r="N227">
        <v>335.80599999999998</v>
      </c>
      <c r="O227">
        <v>12724.460999999999</v>
      </c>
      <c r="Q227">
        <v>1.9019999999999999</v>
      </c>
      <c r="U227">
        <v>1699.635</v>
      </c>
      <c r="AC227">
        <v>2080.1379999999999</v>
      </c>
      <c r="AD227">
        <v>20.752299999999998</v>
      </c>
      <c r="AE227">
        <v>246.95099999999999</v>
      </c>
      <c r="AH227">
        <v>2987.7310000000002</v>
      </c>
      <c r="AI227">
        <v>6176.8549999999996</v>
      </c>
    </row>
    <row r="228" spans="1:35">
      <c r="A228">
        <v>2015</v>
      </c>
      <c r="B228" s="14">
        <v>43054.606504629628</v>
      </c>
      <c r="C228" t="s">
        <v>1608</v>
      </c>
      <c r="D228" t="s">
        <v>1598</v>
      </c>
      <c r="E228">
        <v>12029.971</v>
      </c>
      <c r="F228">
        <v>379.702</v>
      </c>
      <c r="G228">
        <v>154.17099999999999</v>
      </c>
      <c r="J228">
        <v>18139.322012684999</v>
      </c>
      <c r="M228">
        <v>7364.9226200000003</v>
      </c>
      <c r="P228">
        <v>115.786</v>
      </c>
      <c r="Q228">
        <v>22.626000000000001</v>
      </c>
      <c r="R228">
        <v>2437.4690000000001</v>
      </c>
      <c r="U228">
        <v>3139.1759999999999</v>
      </c>
      <c r="X228">
        <v>433.12099999999998</v>
      </c>
      <c r="Y228">
        <v>23.35263634</v>
      </c>
      <c r="AD228">
        <v>191.21110000000002</v>
      </c>
      <c r="AE228">
        <v>4321.7370000000001</v>
      </c>
      <c r="AG228">
        <v>206.35499999999999</v>
      </c>
      <c r="AI228">
        <v>6306.7290000000003</v>
      </c>
    </row>
    <row r="229" spans="1:35">
      <c r="A229">
        <v>2015</v>
      </c>
      <c r="B229" s="14">
        <v>43054.606504629628</v>
      </c>
      <c r="C229" t="s">
        <v>1608</v>
      </c>
      <c r="D229" t="s">
        <v>1599</v>
      </c>
      <c r="M229">
        <v>38.771999999999998</v>
      </c>
      <c r="T229">
        <v>401.84399999999999</v>
      </c>
    </row>
    <row r="230" spans="1:35">
      <c r="A230">
        <v>2015</v>
      </c>
      <c r="B230" s="14">
        <v>43054.606504629628</v>
      </c>
      <c r="C230" t="s">
        <v>1608</v>
      </c>
      <c r="D230" t="s">
        <v>5758</v>
      </c>
      <c r="M230">
        <v>19.678000000000001</v>
      </c>
      <c r="U230">
        <v>4002.7249999999999</v>
      </c>
    </row>
    <row r="231" spans="1:35">
      <c r="A231">
        <v>2015</v>
      </c>
      <c r="B231" s="14">
        <v>43054.606504629628</v>
      </c>
      <c r="C231" t="s">
        <v>1608</v>
      </c>
      <c r="D231" t="s">
        <v>5760</v>
      </c>
      <c r="U231">
        <v>34.052999999999997</v>
      </c>
    </row>
    <row r="232" spans="1:35">
      <c r="A232">
        <v>2015</v>
      </c>
      <c r="B232" s="14">
        <v>43054.606504629628</v>
      </c>
      <c r="C232" t="s">
        <v>1609</v>
      </c>
      <c r="E232">
        <v>64.954999999999998</v>
      </c>
      <c r="G232">
        <v>304.10599999999999</v>
      </c>
      <c r="J232">
        <v>1584.16954346487</v>
      </c>
      <c r="M232">
        <v>1086.4554699999999</v>
      </c>
      <c r="N232">
        <v>68.283000000000001</v>
      </c>
      <c r="O232">
        <v>742.26900000000001</v>
      </c>
      <c r="P232">
        <v>820.17</v>
      </c>
      <c r="R232">
        <v>104.324</v>
      </c>
      <c r="S232">
        <v>1301.9480000000001</v>
      </c>
      <c r="U232">
        <v>250.66200000000001</v>
      </c>
      <c r="X232">
        <v>38.808</v>
      </c>
      <c r="AC232">
        <v>552.56200000000001</v>
      </c>
      <c r="AE232">
        <v>300.56200000000001</v>
      </c>
      <c r="AG232">
        <v>63.746000000000002</v>
      </c>
      <c r="AH232">
        <v>85.052999999999997</v>
      </c>
      <c r="AI232">
        <v>68.38</v>
      </c>
    </row>
    <row r="233" spans="1:35">
      <c r="A233">
        <v>2015</v>
      </c>
      <c r="B233" s="14">
        <v>43054.606504629628</v>
      </c>
      <c r="C233" t="s">
        <v>1609</v>
      </c>
      <c r="D233" t="s">
        <v>1588</v>
      </c>
      <c r="U233">
        <v>201.28700000000001</v>
      </c>
    </row>
    <row r="234" spans="1:35">
      <c r="A234">
        <v>2015</v>
      </c>
      <c r="B234" s="14">
        <v>43054.606504629628</v>
      </c>
      <c r="C234" t="s">
        <v>1609</v>
      </c>
      <c r="D234" t="s">
        <v>1589</v>
      </c>
      <c r="M234">
        <v>53.214739999999999</v>
      </c>
      <c r="AG234">
        <v>85.334999999999994</v>
      </c>
    </row>
    <row r="235" spans="1:35">
      <c r="A235">
        <v>2015</v>
      </c>
      <c r="B235" s="14">
        <v>43054.606504629628</v>
      </c>
      <c r="C235" t="s">
        <v>1609</v>
      </c>
      <c r="D235" t="s">
        <v>5753</v>
      </c>
      <c r="U235">
        <v>130.023</v>
      </c>
    </row>
    <row r="236" spans="1:35">
      <c r="A236">
        <v>2015</v>
      </c>
      <c r="B236" s="14">
        <v>43054.606504629628</v>
      </c>
      <c r="C236" t="s">
        <v>1609</v>
      </c>
      <c r="D236" t="s">
        <v>1597</v>
      </c>
      <c r="U236">
        <v>49.033999999999999</v>
      </c>
    </row>
    <row r="237" spans="1:35">
      <c r="A237">
        <v>2015</v>
      </c>
      <c r="B237" s="14">
        <v>43054.606504629628</v>
      </c>
      <c r="C237" t="s">
        <v>1609</v>
      </c>
      <c r="D237" t="s">
        <v>1599</v>
      </c>
      <c r="M237">
        <v>521.07330999999999</v>
      </c>
    </row>
    <row r="238" spans="1:35">
      <c r="A238">
        <v>2015</v>
      </c>
      <c r="B238" s="14">
        <v>43054.606504629628</v>
      </c>
      <c r="C238" t="s">
        <v>1609</v>
      </c>
      <c r="D238" t="s">
        <v>1600</v>
      </c>
      <c r="M238">
        <v>1271.1099999999999</v>
      </c>
      <c r="P238">
        <v>1216.3910000000001</v>
      </c>
      <c r="T238">
        <v>1408.924</v>
      </c>
      <c r="U238">
        <v>39.304000000000002</v>
      </c>
      <c r="AE238">
        <v>392.44799999999998</v>
      </c>
      <c r="AG238">
        <v>152.16200000000001</v>
      </c>
      <c r="AI238">
        <v>49.162999999999997</v>
      </c>
    </row>
    <row r="239" spans="1:35">
      <c r="A239">
        <v>2015</v>
      </c>
      <c r="B239" s="14">
        <v>43054.606504629628</v>
      </c>
      <c r="C239" t="s">
        <v>1609</v>
      </c>
      <c r="D239" t="s">
        <v>1602</v>
      </c>
      <c r="U239">
        <v>6.9210000000000003</v>
      </c>
    </row>
    <row r="240" spans="1:35">
      <c r="A240">
        <v>2015</v>
      </c>
      <c r="B240" s="14">
        <v>43054.606504629628</v>
      </c>
      <c r="C240" t="s">
        <v>1609</v>
      </c>
      <c r="D240" t="s">
        <v>5757</v>
      </c>
      <c r="J240">
        <v>63.098677476616196</v>
      </c>
      <c r="U240">
        <v>40.423999999999999</v>
      </c>
    </row>
    <row r="241" spans="1:35">
      <c r="A241">
        <v>2015</v>
      </c>
      <c r="B241" s="14">
        <v>43054.606504629628</v>
      </c>
      <c r="C241" t="s">
        <v>1609</v>
      </c>
      <c r="D241" t="s">
        <v>5758</v>
      </c>
      <c r="M241">
        <v>307.56948</v>
      </c>
      <c r="U241">
        <v>9.8539999999999992</v>
      </c>
    </row>
    <row r="242" spans="1:35">
      <c r="A242">
        <v>2015</v>
      </c>
      <c r="B242" s="14">
        <v>43054.606504629628</v>
      </c>
      <c r="C242" t="s">
        <v>1610</v>
      </c>
      <c r="E242">
        <v>1085.424</v>
      </c>
      <c r="F242">
        <v>270.93700000000001</v>
      </c>
      <c r="J242">
        <v>23977.334844352401</v>
      </c>
      <c r="K242">
        <v>110.929</v>
      </c>
      <c r="M242">
        <v>1504.75395</v>
      </c>
      <c r="N242">
        <v>625.14800000000002</v>
      </c>
      <c r="O242">
        <v>12972.611999999999</v>
      </c>
      <c r="Q242">
        <v>2.99</v>
      </c>
      <c r="R242">
        <v>1470.152</v>
      </c>
      <c r="S242">
        <v>143.73599999999999</v>
      </c>
      <c r="U242">
        <v>1264.739</v>
      </c>
      <c r="W242">
        <v>45.725580000000001</v>
      </c>
      <c r="X242">
        <v>100.624</v>
      </c>
      <c r="Y242">
        <v>12.719299189999999</v>
      </c>
      <c r="AC242">
        <v>5105.2849999999999</v>
      </c>
      <c r="AD242">
        <v>776.31719999999996</v>
      </c>
      <c r="AE242">
        <v>83.091999999999999</v>
      </c>
      <c r="AG242">
        <v>45.036999999999999</v>
      </c>
      <c r="AH242">
        <v>367.03500000000003</v>
      </c>
      <c r="AI242">
        <v>2566.5740000000001</v>
      </c>
    </row>
    <row r="243" spans="1:35">
      <c r="A243">
        <v>2015</v>
      </c>
      <c r="B243" s="14">
        <v>43054.606504629628</v>
      </c>
      <c r="C243" t="s">
        <v>1610</v>
      </c>
      <c r="D243" t="s">
        <v>1587</v>
      </c>
      <c r="S243">
        <v>161.88499999999999</v>
      </c>
      <c r="AE243">
        <v>96.210999999999999</v>
      </c>
    </row>
    <row r="244" spans="1:35">
      <c r="A244">
        <v>2015</v>
      </c>
      <c r="B244" s="14">
        <v>43054.606504629628</v>
      </c>
      <c r="C244" t="s">
        <v>1610</v>
      </c>
      <c r="D244" t="s">
        <v>1589</v>
      </c>
      <c r="F244">
        <v>136.55099999999999</v>
      </c>
      <c r="M244">
        <v>1119.9179999999999</v>
      </c>
    </row>
    <row r="245" spans="1:35">
      <c r="A245">
        <v>2015</v>
      </c>
      <c r="B245" s="14">
        <v>43054.606504629628</v>
      </c>
      <c r="C245" t="s">
        <v>1610</v>
      </c>
      <c r="D245" t="s">
        <v>1593</v>
      </c>
      <c r="F245">
        <v>727.63199999999995</v>
      </c>
      <c r="M245">
        <v>866.54100000000005</v>
      </c>
      <c r="R245">
        <v>26.326000000000001</v>
      </c>
      <c r="AE245">
        <v>1808.1410000000001</v>
      </c>
      <c r="AI245">
        <v>0</v>
      </c>
    </row>
    <row r="246" spans="1:35">
      <c r="A246">
        <v>2015</v>
      </c>
      <c r="B246" s="14">
        <v>43054.606504629628</v>
      </c>
      <c r="C246" t="s">
        <v>1610</v>
      </c>
      <c r="D246" t="s">
        <v>5753</v>
      </c>
      <c r="F246">
        <v>51.973999999999997</v>
      </c>
      <c r="M246">
        <v>203.45565999999999</v>
      </c>
      <c r="U246">
        <v>1330.479</v>
      </c>
      <c r="AD246">
        <v>10.450899999999999</v>
      </c>
      <c r="AI246">
        <v>701.43200000000002</v>
      </c>
    </row>
    <row r="247" spans="1:35">
      <c r="A247">
        <v>2015</v>
      </c>
      <c r="B247" s="14">
        <v>43054.606504629628</v>
      </c>
      <c r="C247" t="s">
        <v>1610</v>
      </c>
      <c r="D247" t="s">
        <v>1594</v>
      </c>
      <c r="G247">
        <v>1868.346</v>
      </c>
      <c r="M247">
        <v>257.02199999999999</v>
      </c>
      <c r="AD247">
        <v>70.533299999999997</v>
      </c>
    </row>
    <row r="248" spans="1:35">
      <c r="A248">
        <v>2015</v>
      </c>
      <c r="B248" s="14">
        <v>43054.606504629628</v>
      </c>
      <c r="C248" t="s">
        <v>1610</v>
      </c>
      <c r="D248" t="s">
        <v>1595</v>
      </c>
      <c r="J248">
        <v>22.1328317292352</v>
      </c>
    </row>
    <row r="249" spans="1:35">
      <c r="A249">
        <v>2015</v>
      </c>
      <c r="B249" s="14">
        <v>43054.606504629628</v>
      </c>
      <c r="C249" t="s">
        <v>1610</v>
      </c>
      <c r="D249" t="s">
        <v>1597</v>
      </c>
      <c r="J249">
        <v>29.767362831726</v>
      </c>
      <c r="P249">
        <v>261.70499999999998</v>
      </c>
      <c r="U249">
        <v>0.55300000000000005</v>
      </c>
      <c r="AI249">
        <v>820.76400000000001</v>
      </c>
    </row>
    <row r="250" spans="1:35">
      <c r="A250">
        <v>2015</v>
      </c>
      <c r="B250" s="14">
        <v>43054.606504629628</v>
      </c>
      <c r="C250" t="s">
        <v>1610</v>
      </c>
      <c r="D250" t="s">
        <v>5762</v>
      </c>
      <c r="U250">
        <v>36.332000000000001</v>
      </c>
      <c r="AI250">
        <v>201.75800000000001</v>
      </c>
    </row>
    <row r="251" spans="1:35">
      <c r="A251">
        <v>2015</v>
      </c>
      <c r="B251" s="14">
        <v>43054.606504629628</v>
      </c>
      <c r="C251" t="s">
        <v>1610</v>
      </c>
      <c r="D251" t="s">
        <v>5754</v>
      </c>
      <c r="J251">
        <v>180.66440029358</v>
      </c>
      <c r="AE251">
        <v>188.113</v>
      </c>
    </row>
    <row r="252" spans="1:35">
      <c r="A252">
        <v>2015</v>
      </c>
      <c r="B252" s="14">
        <v>43054.606504629628</v>
      </c>
      <c r="C252" t="s">
        <v>1610</v>
      </c>
      <c r="D252" t="s">
        <v>5755</v>
      </c>
      <c r="F252">
        <v>79.338999999999999</v>
      </c>
      <c r="U252">
        <v>875.14499999999998</v>
      </c>
      <c r="AE252">
        <v>25.317</v>
      </c>
      <c r="AI252">
        <v>1276.51</v>
      </c>
    </row>
    <row r="253" spans="1:35">
      <c r="A253">
        <v>2015</v>
      </c>
      <c r="B253" s="14">
        <v>43054.606504629628</v>
      </c>
      <c r="C253" t="s">
        <v>1610</v>
      </c>
      <c r="D253" t="s">
        <v>5756</v>
      </c>
      <c r="J253">
        <v>23.5979965356095</v>
      </c>
    </row>
    <row r="254" spans="1:35">
      <c r="A254">
        <v>2015</v>
      </c>
      <c r="B254" s="14">
        <v>43054.606504629628</v>
      </c>
      <c r="C254" t="s">
        <v>1610</v>
      </c>
      <c r="D254" t="s">
        <v>5758</v>
      </c>
      <c r="AD254">
        <v>63.736899999999999</v>
      </c>
    </row>
    <row r="255" spans="1:35">
      <c r="A255">
        <v>2015</v>
      </c>
      <c r="B255" s="14">
        <v>43054.606504629628</v>
      </c>
      <c r="C255" t="s">
        <v>1611</v>
      </c>
      <c r="E255">
        <v>1442.9860000000001</v>
      </c>
      <c r="F255">
        <v>238.05699999999999</v>
      </c>
      <c r="J255">
        <v>8254.2115884269806</v>
      </c>
      <c r="K255">
        <v>48.688000000000002</v>
      </c>
      <c r="L255">
        <v>46.984000000000002</v>
      </c>
      <c r="M255">
        <v>4093.4149100000004</v>
      </c>
      <c r="N255">
        <v>2470.0390000000002</v>
      </c>
      <c r="O255">
        <v>2095.0920000000001</v>
      </c>
      <c r="P255">
        <v>108.764</v>
      </c>
      <c r="Q255">
        <v>43.213999999999999</v>
      </c>
      <c r="R255">
        <v>38.670999999999999</v>
      </c>
      <c r="U255">
        <v>2449.585</v>
      </c>
      <c r="W255">
        <v>9.8951799999999999</v>
      </c>
      <c r="AC255">
        <v>1742.6780000000001</v>
      </c>
      <c r="AD255">
        <v>439.7371</v>
      </c>
      <c r="AE255">
        <v>121.60299999999999</v>
      </c>
      <c r="AG255">
        <v>294.42599999999999</v>
      </c>
      <c r="AH255">
        <v>304.846</v>
      </c>
      <c r="AI255">
        <v>1143.0550000000001</v>
      </c>
    </row>
    <row r="256" spans="1:35">
      <c r="A256">
        <v>2015</v>
      </c>
      <c r="B256" s="14">
        <v>43054.606504629628</v>
      </c>
      <c r="C256" t="s">
        <v>1611</v>
      </c>
      <c r="D256" t="s">
        <v>1589</v>
      </c>
      <c r="G256">
        <v>97.989000000000004</v>
      </c>
      <c r="U256">
        <v>156.93</v>
      </c>
      <c r="AD256">
        <v>329.82059999999996</v>
      </c>
    </row>
    <row r="257" spans="1:35">
      <c r="A257">
        <v>2015</v>
      </c>
      <c r="B257" s="14">
        <v>43054.606504629628</v>
      </c>
      <c r="C257" t="s">
        <v>1611</v>
      </c>
      <c r="D257" t="s">
        <v>1603</v>
      </c>
      <c r="U257">
        <v>61.808</v>
      </c>
    </row>
    <row r="258" spans="1:35">
      <c r="A258">
        <v>2015</v>
      </c>
      <c r="B258" s="14">
        <v>43054.606504629628</v>
      </c>
      <c r="C258" t="s">
        <v>1611</v>
      </c>
      <c r="D258" t="s">
        <v>5760</v>
      </c>
      <c r="J258">
        <v>4.5518259240000001</v>
      </c>
      <c r="U258">
        <v>769.66099999999994</v>
      </c>
    </row>
    <row r="259" spans="1:35">
      <c r="A259">
        <v>2015</v>
      </c>
      <c r="B259" s="14">
        <v>43054.606504629628</v>
      </c>
      <c r="C259" t="s">
        <v>1612</v>
      </c>
      <c r="E259">
        <v>330.286</v>
      </c>
      <c r="F259">
        <v>407.654</v>
      </c>
      <c r="G259">
        <v>137.87799999999999</v>
      </c>
      <c r="J259">
        <v>3635.4721578292301</v>
      </c>
      <c r="K259">
        <v>679.13900000000001</v>
      </c>
      <c r="M259">
        <v>1649.4009599999999</v>
      </c>
      <c r="N259">
        <v>53.079000000000001</v>
      </c>
      <c r="O259">
        <v>5805.8639999999996</v>
      </c>
      <c r="P259">
        <v>95.111999999999995</v>
      </c>
      <c r="Q259">
        <v>20.751000000000001</v>
      </c>
      <c r="R259">
        <v>282.74400000000003</v>
      </c>
      <c r="S259">
        <v>776.024</v>
      </c>
      <c r="U259">
        <v>977.78200000000004</v>
      </c>
      <c r="V259">
        <v>0.28999999999999998</v>
      </c>
      <c r="W259">
        <v>48.205489999999998</v>
      </c>
      <c r="Y259">
        <v>26.190496019999998</v>
      </c>
      <c r="AC259">
        <v>1396.038</v>
      </c>
      <c r="AD259">
        <v>186.65970000000002</v>
      </c>
      <c r="AE259">
        <v>115.018</v>
      </c>
      <c r="AG259">
        <v>4.93</v>
      </c>
      <c r="AH259">
        <v>178.83799999999999</v>
      </c>
      <c r="AI259">
        <v>2258.5439999999999</v>
      </c>
    </row>
    <row r="260" spans="1:35">
      <c r="A260">
        <v>2015</v>
      </c>
      <c r="B260" s="14">
        <v>43054.606504629628</v>
      </c>
      <c r="C260" t="s">
        <v>1612</v>
      </c>
      <c r="D260" t="s">
        <v>1587</v>
      </c>
      <c r="AD260">
        <v>1.5743</v>
      </c>
      <c r="AE260">
        <v>107.741</v>
      </c>
    </row>
    <row r="261" spans="1:35">
      <c r="A261">
        <v>2015</v>
      </c>
      <c r="B261" s="14">
        <v>43054.606504629628</v>
      </c>
      <c r="C261" t="s">
        <v>1612</v>
      </c>
      <c r="D261" t="s">
        <v>1589</v>
      </c>
      <c r="F261">
        <v>26.553999999999998</v>
      </c>
      <c r="K261">
        <v>78.539000000000001</v>
      </c>
    </row>
    <row r="262" spans="1:35">
      <c r="A262">
        <v>2015</v>
      </c>
      <c r="B262" s="14">
        <v>43054.606504629628</v>
      </c>
      <c r="C262" t="s">
        <v>1612</v>
      </c>
      <c r="D262" t="s">
        <v>1604</v>
      </c>
      <c r="U262">
        <v>18.45</v>
      </c>
    </row>
    <row r="263" spans="1:35">
      <c r="A263">
        <v>2015</v>
      </c>
      <c r="B263" s="14">
        <v>43054.606504629628</v>
      </c>
      <c r="C263" t="s">
        <v>1612</v>
      </c>
      <c r="D263" t="s">
        <v>5760</v>
      </c>
      <c r="U263">
        <v>324.48500000000001</v>
      </c>
    </row>
    <row r="264" spans="1:35">
      <c r="A264">
        <v>2015</v>
      </c>
      <c r="B264" s="14">
        <v>43054.606504629628</v>
      </c>
      <c r="C264" t="s">
        <v>1613</v>
      </c>
      <c r="E264">
        <v>1577.5609999999999</v>
      </c>
      <c r="F264">
        <v>160.98699999999999</v>
      </c>
      <c r="G264">
        <v>34.375</v>
      </c>
      <c r="J264">
        <v>8404.1352792307698</v>
      </c>
      <c r="K264">
        <v>36.506</v>
      </c>
      <c r="L264">
        <v>466.34800000000001</v>
      </c>
      <c r="M264">
        <v>643.29854</v>
      </c>
      <c r="N264">
        <v>560.38900000000001</v>
      </c>
      <c r="O264">
        <v>7786.6530000000002</v>
      </c>
      <c r="P264">
        <v>186.10599999999999</v>
      </c>
      <c r="Q264">
        <v>1639.877</v>
      </c>
      <c r="R264">
        <v>10.02</v>
      </c>
      <c r="U264">
        <v>2654.8960000000002</v>
      </c>
      <c r="W264">
        <v>576.42088999999999</v>
      </c>
      <c r="Y264">
        <v>19.186566640000002</v>
      </c>
      <c r="AC264">
        <v>4306.8069999999998</v>
      </c>
      <c r="AD264">
        <v>27.803699999999999</v>
      </c>
      <c r="AE264">
        <v>0.17599999999999999</v>
      </c>
      <c r="AI264">
        <v>560.76400000000001</v>
      </c>
    </row>
    <row r="265" spans="1:35">
      <c r="A265">
        <v>2015</v>
      </c>
      <c r="B265" s="14">
        <v>43054.606504629628</v>
      </c>
      <c r="C265" t="s">
        <v>1613</v>
      </c>
      <c r="D265" t="s">
        <v>1586</v>
      </c>
      <c r="F265">
        <v>3501.5549999999998</v>
      </c>
      <c r="G265">
        <v>1658.7329999999999</v>
      </c>
      <c r="J265">
        <v>10447.65364251</v>
      </c>
      <c r="K265">
        <v>1780.5630000000001</v>
      </c>
      <c r="M265">
        <v>3968.5441000000001</v>
      </c>
      <c r="P265">
        <v>5522.82</v>
      </c>
      <c r="Q265">
        <v>1895.923</v>
      </c>
      <c r="R265">
        <v>374.88600000000002</v>
      </c>
      <c r="U265">
        <v>8891.1630000000005</v>
      </c>
      <c r="Y265">
        <v>677.82293850000008</v>
      </c>
      <c r="AD265">
        <v>4595.0129999999999</v>
      </c>
      <c r="AE265">
        <v>5157.5889999999999</v>
      </c>
      <c r="AG265">
        <v>546.904</v>
      </c>
      <c r="AI265">
        <v>5587.1639999999998</v>
      </c>
    </row>
    <row r="266" spans="1:35">
      <c r="A266">
        <v>2015</v>
      </c>
      <c r="B266" s="14">
        <v>43054.606504629628</v>
      </c>
      <c r="C266" t="s">
        <v>1613</v>
      </c>
      <c r="D266" t="s">
        <v>1587</v>
      </c>
      <c r="F266">
        <v>2580.3560000000002</v>
      </c>
      <c r="G266">
        <v>263.892</v>
      </c>
      <c r="J266">
        <v>3511.4874680501998</v>
      </c>
      <c r="K266">
        <v>47.607999999999997</v>
      </c>
      <c r="M266">
        <v>397.64256</v>
      </c>
      <c r="P266">
        <v>434.63</v>
      </c>
      <c r="Q266">
        <v>86.403000000000006</v>
      </c>
      <c r="R266">
        <v>67.683999999999997</v>
      </c>
      <c r="U266">
        <v>2309.7939999999999</v>
      </c>
      <c r="AD266">
        <v>451.8956</v>
      </c>
      <c r="AE266">
        <v>490.98</v>
      </c>
      <c r="AG266">
        <v>58.131999999999998</v>
      </c>
      <c r="AI266">
        <v>1660.1279999999999</v>
      </c>
    </row>
    <row r="267" spans="1:35">
      <c r="A267">
        <v>2015</v>
      </c>
      <c r="B267" s="14">
        <v>43054.606504629628</v>
      </c>
      <c r="C267" t="s">
        <v>1613</v>
      </c>
      <c r="D267" t="s">
        <v>1588</v>
      </c>
      <c r="F267">
        <v>569.41899999999998</v>
      </c>
      <c r="G267">
        <v>541.30600000000004</v>
      </c>
      <c r="J267">
        <v>2013.46741875818</v>
      </c>
      <c r="K267">
        <v>56.93</v>
      </c>
      <c r="M267">
        <v>98.566999999999993</v>
      </c>
      <c r="Q267">
        <v>104.15</v>
      </c>
      <c r="R267">
        <v>145.08099999999999</v>
      </c>
      <c r="U267">
        <v>1370.873</v>
      </c>
      <c r="Y267">
        <v>27.166160729999998</v>
      </c>
      <c r="AD267">
        <v>624.31690000000003</v>
      </c>
      <c r="AE267">
        <v>199.34100000000001</v>
      </c>
      <c r="AG267">
        <v>54.792999999999999</v>
      </c>
      <c r="AI267">
        <v>1522.57</v>
      </c>
    </row>
    <row r="268" spans="1:35">
      <c r="A268">
        <v>2015</v>
      </c>
      <c r="B268" s="14">
        <v>43054.606504629628</v>
      </c>
      <c r="C268" t="s">
        <v>1613</v>
      </c>
      <c r="D268" t="s">
        <v>1589</v>
      </c>
      <c r="F268">
        <v>73.525000000000006</v>
      </c>
      <c r="G268">
        <v>188.20699999999999</v>
      </c>
      <c r="J268">
        <v>1534.3734732564399</v>
      </c>
      <c r="K268">
        <v>271.72899999999998</v>
      </c>
      <c r="M268">
        <v>185.82229999999998</v>
      </c>
      <c r="P268">
        <v>119.346</v>
      </c>
      <c r="Q268">
        <v>168.82300000000001</v>
      </c>
      <c r="R268">
        <v>196.24700000000001</v>
      </c>
      <c r="U268">
        <v>2119.2829999999999</v>
      </c>
      <c r="Y268">
        <v>22.825243279999999</v>
      </c>
      <c r="AD268">
        <v>491.97879999999998</v>
      </c>
      <c r="AE268">
        <v>265.06599999999997</v>
      </c>
      <c r="AI268">
        <v>602.976</v>
      </c>
    </row>
    <row r="269" spans="1:35">
      <c r="A269">
        <v>2015</v>
      </c>
      <c r="B269" s="14">
        <v>43054.606504629628</v>
      </c>
      <c r="C269" t="s">
        <v>1613</v>
      </c>
      <c r="D269" t="s">
        <v>5753</v>
      </c>
      <c r="U269">
        <v>15.244999999999999</v>
      </c>
    </row>
    <row r="270" spans="1:35">
      <c r="A270">
        <v>2015</v>
      </c>
      <c r="B270" s="14">
        <v>43054.606504629628</v>
      </c>
      <c r="C270" t="s">
        <v>1613</v>
      </c>
      <c r="D270" t="s">
        <v>1597</v>
      </c>
      <c r="U270">
        <v>81.808999999999997</v>
      </c>
      <c r="AD270">
        <v>23.1343</v>
      </c>
    </row>
    <row r="271" spans="1:35">
      <c r="A271">
        <v>2015</v>
      </c>
      <c r="B271" s="14">
        <v>43054.606504629628</v>
      </c>
      <c r="C271" t="s">
        <v>1613</v>
      </c>
      <c r="D271" t="s">
        <v>5758</v>
      </c>
      <c r="U271">
        <v>27.943999999999999</v>
      </c>
    </row>
    <row r="272" spans="1:35">
      <c r="A272">
        <v>2015</v>
      </c>
      <c r="B272" s="14">
        <v>43054.606504629628</v>
      </c>
      <c r="C272" t="s">
        <v>1613</v>
      </c>
      <c r="D272" t="s">
        <v>5761</v>
      </c>
      <c r="U272">
        <v>54.654000000000003</v>
      </c>
    </row>
    <row r="273" spans="1:35">
      <c r="A273">
        <v>2015</v>
      </c>
      <c r="B273" s="14">
        <v>43054.606504629628</v>
      </c>
      <c r="C273" t="s">
        <v>5763</v>
      </c>
      <c r="E273">
        <v>222.03800000000001</v>
      </c>
      <c r="F273">
        <v>61.688000000000002</v>
      </c>
      <c r="G273">
        <v>31.579000000000001</v>
      </c>
      <c r="J273">
        <v>7913.8179482431005</v>
      </c>
      <c r="K273">
        <v>92.155000000000001</v>
      </c>
      <c r="L273">
        <v>5.2039999999999997</v>
      </c>
      <c r="M273">
        <v>3708.1771400000002</v>
      </c>
      <c r="N273">
        <v>3.7570000000000001</v>
      </c>
      <c r="O273">
        <v>3022.837</v>
      </c>
      <c r="R273">
        <v>118.932</v>
      </c>
      <c r="S273">
        <v>135.459</v>
      </c>
      <c r="T273">
        <v>1.274</v>
      </c>
      <c r="U273">
        <v>6796.1639999999998</v>
      </c>
      <c r="W273">
        <v>213.77934999999999</v>
      </c>
      <c r="X273">
        <v>35.893000000000001</v>
      </c>
      <c r="Y273">
        <v>32.194875140000001</v>
      </c>
      <c r="AC273">
        <v>1178.54</v>
      </c>
      <c r="AD273">
        <v>204.59220000000002</v>
      </c>
      <c r="AE273">
        <v>279.79199999999997</v>
      </c>
      <c r="AG273">
        <v>120.593</v>
      </c>
      <c r="AH273">
        <v>2189.8560000000002</v>
      </c>
      <c r="AI273">
        <v>1610.7159999999999</v>
      </c>
    </row>
    <row r="274" spans="1:35">
      <c r="A274">
        <v>2015</v>
      </c>
      <c r="B274" s="14">
        <v>43054.606504629628</v>
      </c>
      <c r="C274" t="s">
        <v>5763</v>
      </c>
      <c r="D274" t="s">
        <v>1586</v>
      </c>
      <c r="M274">
        <v>5411.8115599999992</v>
      </c>
      <c r="S274">
        <v>2545.723</v>
      </c>
      <c r="U274">
        <v>785.3</v>
      </c>
      <c r="X274">
        <v>548.00400000000002</v>
      </c>
      <c r="AI274">
        <v>5.0000000000000001E-3</v>
      </c>
    </row>
    <row r="275" spans="1:35">
      <c r="A275">
        <v>2015</v>
      </c>
      <c r="B275" s="14">
        <v>43054.606504629628</v>
      </c>
      <c r="C275" t="s">
        <v>5763</v>
      </c>
      <c r="D275" t="s">
        <v>1587</v>
      </c>
      <c r="M275">
        <v>508.39206999999999</v>
      </c>
      <c r="S275">
        <v>143.607</v>
      </c>
      <c r="U275">
        <v>15.282</v>
      </c>
      <c r="Y275">
        <v>3.1511017109999999</v>
      </c>
    </row>
    <row r="276" spans="1:35">
      <c r="A276">
        <v>2015</v>
      </c>
      <c r="B276" s="14">
        <v>43054.606504629628</v>
      </c>
      <c r="C276" t="s">
        <v>5763</v>
      </c>
      <c r="D276" t="s">
        <v>1588</v>
      </c>
      <c r="J276">
        <v>115.03298278678599</v>
      </c>
      <c r="M276">
        <v>509.35167999999999</v>
      </c>
      <c r="U276">
        <v>625.47799999999995</v>
      </c>
      <c r="X276">
        <v>248.64599999999999</v>
      </c>
      <c r="AI276">
        <v>25.393000000000001</v>
      </c>
    </row>
    <row r="277" spans="1:35">
      <c r="A277">
        <v>2015</v>
      </c>
      <c r="B277" s="14">
        <v>43054.606504629628</v>
      </c>
      <c r="C277" t="s">
        <v>5763</v>
      </c>
      <c r="D277" t="s">
        <v>1589</v>
      </c>
      <c r="M277">
        <v>2659.47523</v>
      </c>
      <c r="S277">
        <v>2.6219999999999999</v>
      </c>
      <c r="U277">
        <v>332.28300000000002</v>
      </c>
      <c r="AI277">
        <v>220.05500000000001</v>
      </c>
    </row>
    <row r="278" spans="1:35">
      <c r="A278">
        <v>2015</v>
      </c>
      <c r="B278" s="14">
        <v>43054.606504629628</v>
      </c>
      <c r="C278" t="s">
        <v>5763</v>
      </c>
      <c r="D278" t="s">
        <v>5753</v>
      </c>
      <c r="M278">
        <v>47.185000000000002</v>
      </c>
      <c r="U278">
        <v>146.38200000000001</v>
      </c>
    </row>
    <row r="279" spans="1:35">
      <c r="A279">
        <v>2015</v>
      </c>
      <c r="B279" s="14">
        <v>43054.606504629628</v>
      </c>
      <c r="C279" t="s">
        <v>5763</v>
      </c>
      <c r="D279" t="s">
        <v>5755</v>
      </c>
      <c r="AE279">
        <v>18.157</v>
      </c>
    </row>
    <row r="280" spans="1:35">
      <c r="A280">
        <v>2015</v>
      </c>
      <c r="B280" s="14">
        <v>43054.606504629628</v>
      </c>
      <c r="C280" t="s">
        <v>5763</v>
      </c>
      <c r="D280" t="s">
        <v>1598</v>
      </c>
      <c r="U280">
        <v>59.262</v>
      </c>
    </row>
    <row r="281" spans="1:35">
      <c r="A281">
        <v>2015</v>
      </c>
      <c r="B281" s="14">
        <v>43054.606504629628</v>
      </c>
      <c r="C281" t="s">
        <v>5763</v>
      </c>
      <c r="D281" t="s">
        <v>5758</v>
      </c>
      <c r="U281">
        <v>3.1779999999999999</v>
      </c>
    </row>
    <row r="282" spans="1:35">
      <c r="A282">
        <v>2015</v>
      </c>
      <c r="B282" s="14">
        <v>43054.606504629628</v>
      </c>
      <c r="C282" t="s">
        <v>5763</v>
      </c>
      <c r="D282" t="s">
        <v>5760</v>
      </c>
      <c r="U282">
        <v>115.292</v>
      </c>
    </row>
    <row r="283" spans="1:35">
      <c r="A283">
        <v>2015</v>
      </c>
      <c r="B283" s="14">
        <v>43054.606504629628</v>
      </c>
      <c r="C283" t="s">
        <v>5764</v>
      </c>
      <c r="J283">
        <v>1279.4314401740698</v>
      </c>
    </row>
    <row r="284" spans="1:35">
      <c r="A284">
        <v>2015</v>
      </c>
      <c r="B284" s="14">
        <v>43054.606504629628</v>
      </c>
      <c r="C284" t="s">
        <v>1614</v>
      </c>
      <c r="E284">
        <v>49.097999999999999</v>
      </c>
      <c r="F284">
        <v>6.8079999999999998</v>
      </c>
      <c r="J284">
        <v>8.830003542</v>
      </c>
      <c r="K284">
        <v>4.117</v>
      </c>
      <c r="L284">
        <v>33.887</v>
      </c>
      <c r="M284">
        <v>257.02377999999999</v>
      </c>
      <c r="N284">
        <v>4.0810000000000004</v>
      </c>
      <c r="O284">
        <v>169.65700000000001</v>
      </c>
      <c r="P284">
        <v>1.776</v>
      </c>
      <c r="R284">
        <v>10.96</v>
      </c>
      <c r="S284">
        <v>25.532</v>
      </c>
      <c r="U284">
        <v>125.893</v>
      </c>
      <c r="Y284">
        <v>44.820097930000003</v>
      </c>
      <c r="AH284">
        <v>10.76</v>
      </c>
      <c r="AI284">
        <v>581.30200000000002</v>
      </c>
    </row>
    <row r="285" spans="1:35">
      <c r="A285">
        <v>2015</v>
      </c>
      <c r="B285" s="14">
        <v>43054.606504629628</v>
      </c>
      <c r="C285" t="s">
        <v>1615</v>
      </c>
      <c r="F285">
        <v>13.856999999999999</v>
      </c>
      <c r="AC285">
        <v>67.647000000000006</v>
      </c>
    </row>
    <row r="286" spans="1:35">
      <c r="A286">
        <v>2015</v>
      </c>
      <c r="B286" s="14">
        <v>43054.606504629628</v>
      </c>
      <c r="C286" t="s">
        <v>1616</v>
      </c>
      <c r="G286">
        <v>36.020000000000003</v>
      </c>
      <c r="J286">
        <v>0.17771995799999998</v>
      </c>
      <c r="K286">
        <v>32.707000000000001</v>
      </c>
      <c r="O286">
        <v>22.731000000000002</v>
      </c>
      <c r="Y286">
        <v>19.39506149</v>
      </c>
      <c r="AC286">
        <v>33.360999999999997</v>
      </c>
      <c r="AD286">
        <v>3.4981</v>
      </c>
      <c r="AH286">
        <v>5.3289999999999997</v>
      </c>
      <c r="AI286">
        <v>87.697000000000003</v>
      </c>
    </row>
    <row r="287" spans="1:35">
      <c r="A287">
        <v>2015</v>
      </c>
      <c r="B287" s="14">
        <v>43054.606504629628</v>
      </c>
      <c r="C287" t="s">
        <v>1617</v>
      </c>
      <c r="F287">
        <v>0.52600000000000002</v>
      </c>
      <c r="G287">
        <v>285.36500000000001</v>
      </c>
      <c r="J287">
        <v>324.51334053640397</v>
      </c>
      <c r="M287">
        <v>31.53125</v>
      </c>
      <c r="U287">
        <v>1454.259</v>
      </c>
      <c r="AC287">
        <v>756.73800000000006</v>
      </c>
      <c r="AD287">
        <v>8.4143999999999988</v>
      </c>
      <c r="AI287">
        <v>2386.0659999999998</v>
      </c>
    </row>
    <row r="288" spans="1:35">
      <c r="A288">
        <v>2015</v>
      </c>
      <c r="B288" s="14">
        <v>43054.606504629628</v>
      </c>
      <c r="C288" t="s">
        <v>1617</v>
      </c>
      <c r="D288" t="s">
        <v>1587</v>
      </c>
      <c r="U288">
        <v>97.043999999999997</v>
      </c>
    </row>
    <row r="289" spans="1:35">
      <c r="A289">
        <v>2015</v>
      </c>
      <c r="B289" s="14">
        <v>43054.606504629628</v>
      </c>
      <c r="C289" t="s">
        <v>1617</v>
      </c>
      <c r="D289" t="s">
        <v>1588</v>
      </c>
      <c r="U289">
        <v>4.3179999999999996</v>
      </c>
    </row>
    <row r="290" spans="1:35">
      <c r="A290">
        <v>2015</v>
      </c>
      <c r="B290" s="14">
        <v>43054.606504629628</v>
      </c>
      <c r="C290" t="s">
        <v>1617</v>
      </c>
      <c r="D290" t="s">
        <v>1589</v>
      </c>
      <c r="M290">
        <v>5.5947800000000001</v>
      </c>
      <c r="U290">
        <v>6.9450000000000003</v>
      </c>
    </row>
    <row r="291" spans="1:35">
      <c r="A291">
        <v>2015</v>
      </c>
      <c r="B291" s="14">
        <v>43054.606504629628</v>
      </c>
      <c r="C291" t="s">
        <v>1617</v>
      </c>
      <c r="D291" t="s">
        <v>1593</v>
      </c>
      <c r="U291">
        <v>450.77800000000002</v>
      </c>
    </row>
    <row r="292" spans="1:35">
      <c r="A292">
        <v>2015</v>
      </c>
      <c r="B292" s="14">
        <v>43054.606504629628</v>
      </c>
      <c r="C292" t="s">
        <v>1617</v>
      </c>
      <c r="D292" t="s">
        <v>5753</v>
      </c>
      <c r="U292">
        <v>549.07299999999998</v>
      </c>
      <c r="AD292">
        <v>4.6988000000000003</v>
      </c>
    </row>
    <row r="293" spans="1:35">
      <c r="A293">
        <v>2015</v>
      </c>
      <c r="B293" s="14">
        <v>43054.606504629628</v>
      </c>
      <c r="C293" t="s">
        <v>1617</v>
      </c>
      <c r="D293" t="s">
        <v>1594</v>
      </c>
      <c r="M293">
        <v>43.825789999999998</v>
      </c>
    </row>
    <row r="294" spans="1:35">
      <c r="A294">
        <v>2015</v>
      </c>
      <c r="B294" s="14">
        <v>43054.606504629628</v>
      </c>
      <c r="C294" t="s">
        <v>1617</v>
      </c>
      <c r="D294" t="s">
        <v>5765</v>
      </c>
      <c r="U294">
        <v>12.047000000000001</v>
      </c>
    </row>
    <row r="295" spans="1:35">
      <c r="A295">
        <v>2015</v>
      </c>
      <c r="B295" s="14">
        <v>43054.606504629628</v>
      </c>
      <c r="C295" t="s">
        <v>1619</v>
      </c>
      <c r="U295">
        <v>23.391999999999999</v>
      </c>
    </row>
    <row r="296" spans="1:35">
      <c r="A296">
        <v>2015</v>
      </c>
      <c r="B296" s="14">
        <v>43054.606504629628</v>
      </c>
      <c r="C296" t="s">
        <v>1619</v>
      </c>
      <c r="D296" t="s">
        <v>5760</v>
      </c>
      <c r="U296">
        <v>11.672000000000001</v>
      </c>
    </row>
    <row r="297" spans="1:35">
      <c r="A297">
        <v>2015</v>
      </c>
      <c r="B297" s="14">
        <v>43054.606504629628</v>
      </c>
      <c r="C297" t="s">
        <v>1620</v>
      </c>
      <c r="AG297">
        <v>55.37</v>
      </c>
    </row>
    <row r="298" spans="1:35">
      <c r="A298">
        <v>2015</v>
      </c>
      <c r="B298" s="14">
        <v>43054.606504629628</v>
      </c>
      <c r="C298" t="s">
        <v>1620</v>
      </c>
      <c r="D298" t="s">
        <v>1586</v>
      </c>
      <c r="M298">
        <v>639.69094999999993</v>
      </c>
    </row>
    <row r="299" spans="1:35">
      <c r="A299">
        <v>2015</v>
      </c>
      <c r="B299" s="14">
        <v>43054.606504629628</v>
      </c>
      <c r="C299" t="s">
        <v>1620</v>
      </c>
      <c r="D299" t="s">
        <v>1587</v>
      </c>
      <c r="M299">
        <v>43.299769999999995</v>
      </c>
    </row>
    <row r="300" spans="1:35">
      <c r="A300">
        <v>2015</v>
      </c>
      <c r="B300" s="14">
        <v>43054.606504629628</v>
      </c>
      <c r="C300" t="s">
        <v>1620</v>
      </c>
      <c r="D300" t="s">
        <v>5759</v>
      </c>
      <c r="M300">
        <v>636.94100000000003</v>
      </c>
    </row>
    <row r="301" spans="1:35">
      <c r="A301">
        <v>2015</v>
      </c>
      <c r="B301" s="14">
        <v>43054.606504629628</v>
      </c>
      <c r="C301" t="s">
        <v>1621</v>
      </c>
      <c r="M301">
        <v>490.697</v>
      </c>
      <c r="O301">
        <v>2621.1799999999998</v>
      </c>
      <c r="U301">
        <v>689.69100000000003</v>
      </c>
      <c r="AC301">
        <v>3.9750000000000001</v>
      </c>
      <c r="AE301">
        <v>558.90499999999997</v>
      </c>
      <c r="AI301">
        <v>2.84</v>
      </c>
    </row>
    <row r="302" spans="1:35">
      <c r="A302">
        <v>2015</v>
      </c>
      <c r="B302" s="14">
        <v>43054.606504629628</v>
      </c>
      <c r="C302" t="s">
        <v>1622</v>
      </c>
      <c r="K302">
        <v>543.80399999999997</v>
      </c>
      <c r="M302">
        <v>337.01342999999997</v>
      </c>
      <c r="U302">
        <v>568.41399999999999</v>
      </c>
      <c r="AC302">
        <v>20.530999999999999</v>
      </c>
      <c r="AD302">
        <v>15.129799999999999</v>
      </c>
      <c r="AI302">
        <v>24.347999999999999</v>
      </c>
    </row>
    <row r="303" spans="1:35">
      <c r="A303">
        <v>2015</v>
      </c>
      <c r="B303" s="14">
        <v>43054.606504629628</v>
      </c>
      <c r="C303" t="s">
        <v>1622</v>
      </c>
      <c r="D303" t="s">
        <v>1589</v>
      </c>
      <c r="M303">
        <v>12.015030000000001</v>
      </c>
      <c r="U303">
        <v>24.966000000000001</v>
      </c>
    </row>
    <row r="304" spans="1:35">
      <c r="A304">
        <v>2015</v>
      </c>
      <c r="B304" s="14">
        <v>43054.606504629628</v>
      </c>
      <c r="C304" t="s">
        <v>1622</v>
      </c>
      <c r="D304" t="s">
        <v>5753</v>
      </c>
      <c r="U304">
        <v>68.554000000000002</v>
      </c>
    </row>
    <row r="305" spans="1:35">
      <c r="A305">
        <v>2015</v>
      </c>
      <c r="B305" s="14">
        <v>43054.606504629628</v>
      </c>
      <c r="C305" t="s">
        <v>1622</v>
      </c>
      <c r="D305" t="s">
        <v>1599</v>
      </c>
      <c r="AI305">
        <v>8.859</v>
      </c>
    </row>
    <row r="306" spans="1:35">
      <c r="A306">
        <v>2015</v>
      </c>
      <c r="B306" s="14">
        <v>43054.606504629628</v>
      </c>
      <c r="C306" t="s">
        <v>1622</v>
      </c>
      <c r="D306" t="s">
        <v>5765</v>
      </c>
      <c r="U306">
        <v>12.047000000000001</v>
      </c>
    </row>
    <row r="307" spans="1:35">
      <c r="A307">
        <v>2015</v>
      </c>
      <c r="B307" s="14">
        <v>43054.606504629628</v>
      </c>
      <c r="C307" t="s">
        <v>1622</v>
      </c>
      <c r="D307" t="s">
        <v>5760</v>
      </c>
      <c r="U307">
        <v>42.14</v>
      </c>
    </row>
    <row r="308" spans="1:35">
      <c r="A308">
        <v>2015</v>
      </c>
      <c r="B308" s="14">
        <v>43054.606504629628</v>
      </c>
      <c r="C308" t="s">
        <v>1623</v>
      </c>
      <c r="M308">
        <v>16.071000000000002</v>
      </c>
      <c r="N308">
        <v>79.814999999999998</v>
      </c>
      <c r="O308">
        <v>307.70600000000002</v>
      </c>
      <c r="R308">
        <v>138.76599999999999</v>
      </c>
      <c r="U308">
        <v>28.681999999999999</v>
      </c>
      <c r="AE308">
        <v>69.995999999999995</v>
      </c>
    </row>
    <row r="309" spans="1:35">
      <c r="A309">
        <v>2015</v>
      </c>
      <c r="B309" s="14">
        <v>43054.606504629628</v>
      </c>
      <c r="C309" t="s">
        <v>1624</v>
      </c>
      <c r="U309">
        <v>5.7960000000000003</v>
      </c>
      <c r="AE309">
        <v>235.34800000000001</v>
      </c>
    </row>
    <row r="310" spans="1:35">
      <c r="A310">
        <v>2016</v>
      </c>
      <c r="B310" s="14">
        <v>43054.606504629628</v>
      </c>
      <c r="AC310">
        <v>2764.643</v>
      </c>
    </row>
    <row r="311" spans="1:35">
      <c r="A311">
        <v>2016</v>
      </c>
      <c r="B311" s="14">
        <v>43054.606504629628</v>
      </c>
      <c r="D311" t="s">
        <v>1586</v>
      </c>
      <c r="E311">
        <v>1731.0340000000001</v>
      </c>
      <c r="H311">
        <v>1323.548</v>
      </c>
      <c r="J311">
        <v>3606.9708941736098</v>
      </c>
      <c r="M311">
        <v>2680.2080099999998</v>
      </c>
      <c r="N311">
        <v>553.24199999999996</v>
      </c>
      <c r="O311">
        <v>7054.4009999999998</v>
      </c>
      <c r="U311">
        <v>6.3280000000000003</v>
      </c>
      <c r="W311">
        <v>452.40084999999999</v>
      </c>
      <c r="AC311">
        <v>6529.6850000000004</v>
      </c>
      <c r="AH311">
        <v>1340.3979999999999</v>
      </c>
    </row>
    <row r="312" spans="1:35">
      <c r="A312">
        <v>2016</v>
      </c>
      <c r="B312" s="14">
        <v>43054.606504629628</v>
      </c>
      <c r="D312" t="s">
        <v>1587</v>
      </c>
      <c r="E312">
        <v>590.92899999999997</v>
      </c>
      <c r="J312">
        <v>248.40880445620002</v>
      </c>
      <c r="M312">
        <v>303.80791999999997</v>
      </c>
      <c r="N312">
        <v>386.32900000000001</v>
      </c>
      <c r="O312">
        <v>1450.3910000000001</v>
      </c>
      <c r="U312">
        <v>1454.277</v>
      </c>
      <c r="W312">
        <v>26.335099999999997</v>
      </c>
      <c r="AC312">
        <v>1303.4459999999999</v>
      </c>
      <c r="AE312">
        <v>139.053</v>
      </c>
      <c r="AH312">
        <v>785.30200000000002</v>
      </c>
    </row>
    <row r="313" spans="1:35">
      <c r="A313">
        <v>2016</v>
      </c>
      <c r="B313" s="14">
        <v>43054.606504629628</v>
      </c>
      <c r="D313" t="s">
        <v>1588</v>
      </c>
      <c r="E313">
        <v>38.264000000000003</v>
      </c>
      <c r="J313">
        <v>754.35953487651295</v>
      </c>
      <c r="M313">
        <v>102.69875</v>
      </c>
      <c r="N313">
        <v>4.2389999999999999</v>
      </c>
      <c r="O313">
        <v>502.10700000000003</v>
      </c>
      <c r="W313">
        <v>6.9718900000000001</v>
      </c>
      <c r="AC313">
        <v>530.38900000000001</v>
      </c>
    </row>
    <row r="314" spans="1:35">
      <c r="A314">
        <v>2016</v>
      </c>
      <c r="B314" s="14">
        <v>43054.606504629628</v>
      </c>
      <c r="D314" t="s">
        <v>1589</v>
      </c>
      <c r="E314">
        <v>5.3550000000000004</v>
      </c>
      <c r="F314">
        <v>0.502</v>
      </c>
      <c r="H314">
        <v>25.824999999999999</v>
      </c>
      <c r="I314">
        <v>21.762</v>
      </c>
      <c r="J314">
        <v>35.299251196740002</v>
      </c>
      <c r="M314">
        <v>12.81555</v>
      </c>
      <c r="N314">
        <v>31.58</v>
      </c>
      <c r="O314">
        <v>966.928</v>
      </c>
      <c r="U314">
        <v>20.523</v>
      </c>
      <c r="W314">
        <v>16.450879999999998</v>
      </c>
      <c r="AC314">
        <v>1267.1559999999999</v>
      </c>
      <c r="AH314">
        <v>12.897</v>
      </c>
    </row>
    <row r="315" spans="1:35">
      <c r="A315">
        <v>2016</v>
      </c>
      <c r="B315" s="14">
        <v>43054.606504629628</v>
      </c>
      <c r="D315" t="s">
        <v>1593</v>
      </c>
      <c r="E315">
        <v>654.71</v>
      </c>
      <c r="J315">
        <v>5897.8279383399404</v>
      </c>
      <c r="O315">
        <v>1411.4079999999999</v>
      </c>
      <c r="W315">
        <v>1940.5163600000001</v>
      </c>
      <c r="AC315">
        <v>870.52499999999998</v>
      </c>
      <c r="AH315">
        <v>787.01400000000001</v>
      </c>
    </row>
    <row r="316" spans="1:35">
      <c r="A316">
        <v>2016</v>
      </c>
      <c r="B316" s="14">
        <v>43054.606504629628</v>
      </c>
      <c r="D316" t="s">
        <v>5753</v>
      </c>
      <c r="M316">
        <v>297.05212999999998</v>
      </c>
      <c r="N316">
        <v>58.487000000000002</v>
      </c>
      <c r="O316">
        <v>883.57899999999995</v>
      </c>
      <c r="U316">
        <v>142.69900000000001</v>
      </c>
      <c r="AC316">
        <v>1263.4760000000001</v>
      </c>
      <c r="AH316">
        <v>0.90800000000000003</v>
      </c>
    </row>
    <row r="317" spans="1:35">
      <c r="A317">
        <v>2016</v>
      </c>
      <c r="B317" s="14">
        <v>43054.606504629628</v>
      </c>
      <c r="D317" t="s">
        <v>1594</v>
      </c>
      <c r="E317">
        <v>36.374000000000002</v>
      </c>
      <c r="F317">
        <v>117.697</v>
      </c>
      <c r="J317">
        <v>684.70586654530996</v>
      </c>
      <c r="M317">
        <v>24.917339999999999</v>
      </c>
      <c r="N317">
        <v>168.892</v>
      </c>
      <c r="O317">
        <v>504.42099999999999</v>
      </c>
      <c r="U317">
        <v>60.935000000000002</v>
      </c>
      <c r="W317">
        <v>209.50718000000001</v>
      </c>
      <c r="AC317">
        <v>264.928</v>
      </c>
      <c r="AE317">
        <v>341.71499999999997</v>
      </c>
      <c r="AF317">
        <v>51.552</v>
      </c>
      <c r="AH317">
        <v>121.32899999999999</v>
      </c>
    </row>
    <row r="318" spans="1:35">
      <c r="A318">
        <v>2016</v>
      </c>
      <c r="B318" s="14">
        <v>43054.606504629628</v>
      </c>
      <c r="D318" t="s">
        <v>1595</v>
      </c>
      <c r="J318">
        <v>25.317519382787502</v>
      </c>
      <c r="O318">
        <v>63.904000000000003</v>
      </c>
      <c r="U318">
        <v>31.832000000000001</v>
      </c>
    </row>
    <row r="319" spans="1:35">
      <c r="A319">
        <v>2016</v>
      </c>
      <c r="B319" s="14">
        <v>43054.606504629628</v>
      </c>
      <c r="D319" t="s">
        <v>1596</v>
      </c>
      <c r="O319">
        <v>131.05600000000001</v>
      </c>
    </row>
    <row r="320" spans="1:35">
      <c r="A320">
        <v>2016</v>
      </c>
      <c r="B320" s="14">
        <v>43054.606504629628</v>
      </c>
      <c r="D320" t="s">
        <v>1597</v>
      </c>
      <c r="J320">
        <v>4.2914324473594299</v>
      </c>
      <c r="O320">
        <v>1.1859999999999999</v>
      </c>
      <c r="U320">
        <v>227.31100000000001</v>
      </c>
      <c r="AC320">
        <v>6.2939999999999996</v>
      </c>
      <c r="AH320">
        <v>63.241999999999997</v>
      </c>
    </row>
    <row r="321" spans="1:35">
      <c r="A321">
        <v>2016</v>
      </c>
      <c r="B321" s="14">
        <v>43054.606504629628</v>
      </c>
      <c r="D321" t="s">
        <v>5754</v>
      </c>
      <c r="G321">
        <v>0</v>
      </c>
      <c r="J321">
        <v>321.00827015022702</v>
      </c>
      <c r="O321">
        <v>319.56900000000002</v>
      </c>
      <c r="U321">
        <v>108.848</v>
      </c>
      <c r="AC321">
        <v>210.09700000000001</v>
      </c>
      <c r="AH321">
        <v>14.827999999999999</v>
      </c>
    </row>
    <row r="322" spans="1:35">
      <c r="A322">
        <v>2016</v>
      </c>
      <c r="B322" s="14">
        <v>43054.606504629628</v>
      </c>
      <c r="D322" t="s">
        <v>5755</v>
      </c>
      <c r="J322">
        <v>6401.3961195500206</v>
      </c>
      <c r="M322">
        <v>70.066670000000002</v>
      </c>
      <c r="O322">
        <v>3676.6179999999999</v>
      </c>
      <c r="R322">
        <v>201.654</v>
      </c>
      <c r="U322">
        <v>236.363</v>
      </c>
      <c r="AC322">
        <v>71.159000000000006</v>
      </c>
      <c r="AE322">
        <v>9.2469999999999999</v>
      </c>
    </row>
    <row r="323" spans="1:35">
      <c r="A323">
        <v>2016</v>
      </c>
      <c r="B323" s="14">
        <v>43054.606504629628</v>
      </c>
      <c r="D323" t="s">
        <v>5756</v>
      </c>
      <c r="J323">
        <v>19.572853870399598</v>
      </c>
    </row>
    <row r="324" spans="1:35">
      <c r="A324">
        <v>2016</v>
      </c>
      <c r="B324" s="14">
        <v>43054.606504629628</v>
      </c>
      <c r="D324" t="s">
        <v>1598</v>
      </c>
      <c r="E324">
        <v>10480.101000000001</v>
      </c>
      <c r="I324">
        <v>2548.049</v>
      </c>
      <c r="J324">
        <v>11570.839433831799</v>
      </c>
      <c r="M324">
        <v>33.005009999999999</v>
      </c>
      <c r="N324">
        <v>4634.8119999999999</v>
      </c>
      <c r="O324">
        <v>2056.2359999999999</v>
      </c>
      <c r="U324">
        <v>1463.6869999999999</v>
      </c>
      <c r="AC324">
        <v>7664.4650000000001</v>
      </c>
      <c r="AH324">
        <v>4128.7269999999999</v>
      </c>
    </row>
    <row r="325" spans="1:35">
      <c r="A325">
        <v>2016</v>
      </c>
      <c r="B325" s="14">
        <v>43054.606504629628</v>
      </c>
      <c r="D325" t="s">
        <v>1599</v>
      </c>
      <c r="M325">
        <v>0.11120000000000001</v>
      </c>
      <c r="O325">
        <v>236.27600000000001</v>
      </c>
      <c r="AC325">
        <v>235.392</v>
      </c>
      <c r="AH325">
        <v>236.922</v>
      </c>
    </row>
    <row r="326" spans="1:35">
      <c r="A326">
        <v>2016</v>
      </c>
      <c r="B326" s="14">
        <v>43054.606504629628</v>
      </c>
      <c r="D326" t="s">
        <v>1600</v>
      </c>
      <c r="E326">
        <v>3.633</v>
      </c>
      <c r="J326">
        <v>1403.5965318107101</v>
      </c>
      <c r="O326">
        <v>781.10299999999995</v>
      </c>
      <c r="AH326">
        <v>277.89800000000002</v>
      </c>
    </row>
    <row r="327" spans="1:35">
      <c r="A327">
        <v>2016</v>
      </c>
      <c r="B327" s="14">
        <v>43054.606504629628</v>
      </c>
      <c r="D327" t="s">
        <v>5757</v>
      </c>
      <c r="J327">
        <v>62.1629834602426</v>
      </c>
      <c r="M327">
        <v>74.288780000000003</v>
      </c>
      <c r="O327">
        <v>65.685000000000002</v>
      </c>
      <c r="AC327">
        <v>8.6129999999999995</v>
      </c>
    </row>
    <row r="328" spans="1:35">
      <c r="A328">
        <v>2016</v>
      </c>
      <c r="B328" s="14">
        <v>43054.606504629628</v>
      </c>
      <c r="D328" t="s">
        <v>5758</v>
      </c>
      <c r="E328">
        <v>7.6999999999999999E-2</v>
      </c>
      <c r="N328">
        <v>17.187000000000001</v>
      </c>
      <c r="U328">
        <v>4092.0970000000002</v>
      </c>
      <c r="AC328">
        <v>438.166</v>
      </c>
    </row>
    <row r="329" spans="1:35">
      <c r="A329">
        <v>2016</v>
      </c>
      <c r="B329" s="14">
        <v>43054.606504629628</v>
      </c>
      <c r="D329" t="s">
        <v>5759</v>
      </c>
      <c r="J329">
        <v>10.697710394</v>
      </c>
      <c r="O329">
        <v>27.193999999999999</v>
      </c>
    </row>
    <row r="330" spans="1:35">
      <c r="A330">
        <v>2016</v>
      </c>
      <c r="B330" s="14">
        <v>43054.606504629628</v>
      </c>
      <c r="D330" t="s">
        <v>5760</v>
      </c>
      <c r="E330">
        <v>1.766</v>
      </c>
      <c r="I330">
        <v>326.495</v>
      </c>
      <c r="J330">
        <v>133.84620491186598</v>
      </c>
      <c r="O330">
        <v>4.3999999999999997E-2</v>
      </c>
      <c r="U330">
        <v>5.9740000000000002</v>
      </c>
      <c r="AC330">
        <v>3.2759999999999998</v>
      </c>
    </row>
    <row r="331" spans="1:35">
      <c r="A331">
        <v>2016</v>
      </c>
      <c r="B331" s="14">
        <v>43054.606504629628</v>
      </c>
      <c r="C331" t="s">
        <v>1605</v>
      </c>
      <c r="E331">
        <v>5444.7640000000001</v>
      </c>
      <c r="F331">
        <v>2214.1019999999999</v>
      </c>
      <c r="H331">
        <v>3300.0010000000002</v>
      </c>
      <c r="I331">
        <v>44123.432999999997</v>
      </c>
      <c r="J331">
        <v>277345.21710844198</v>
      </c>
      <c r="K331">
        <v>2345.9810000000002</v>
      </c>
      <c r="L331">
        <v>10970.790999999999</v>
      </c>
      <c r="M331">
        <v>34002.011570000002</v>
      </c>
      <c r="N331">
        <v>13945.25</v>
      </c>
      <c r="O331">
        <v>27993.664000000001</v>
      </c>
      <c r="P331">
        <v>30988.915000000001</v>
      </c>
      <c r="Q331">
        <v>1797.2840000000001</v>
      </c>
      <c r="R331">
        <v>4929.1980000000003</v>
      </c>
      <c r="S331">
        <v>9334.6710000000003</v>
      </c>
      <c r="U331">
        <v>76384.206999999995</v>
      </c>
      <c r="W331">
        <v>1440.39717</v>
      </c>
      <c r="X331">
        <v>68.822000000000003</v>
      </c>
      <c r="Y331">
        <v>1457.6492000000001</v>
      </c>
      <c r="Z331">
        <v>579.53899999999999</v>
      </c>
      <c r="AB331">
        <v>0</v>
      </c>
      <c r="AC331">
        <v>156553.05499999999</v>
      </c>
      <c r="AD331">
        <v>3823.0972999999999</v>
      </c>
      <c r="AE331">
        <v>9627.8189999999995</v>
      </c>
      <c r="AF331">
        <v>5871.7139999999999</v>
      </c>
      <c r="AG331">
        <v>4781.875</v>
      </c>
      <c r="AH331">
        <v>3758.578</v>
      </c>
      <c r="AI331">
        <v>62624.589</v>
      </c>
    </row>
    <row r="332" spans="1:35">
      <c r="A332">
        <v>2016</v>
      </c>
      <c r="B332" s="14">
        <v>43054.606504629628</v>
      </c>
      <c r="C332" t="s">
        <v>1605</v>
      </c>
      <c r="D332">
        <v>20000</v>
      </c>
      <c r="L332">
        <v>91.802000000000007</v>
      </c>
    </row>
    <row r="333" spans="1:35">
      <c r="A333">
        <v>2016</v>
      </c>
      <c r="B333" s="14">
        <v>43054.606504629628</v>
      </c>
      <c r="C333" t="s">
        <v>1605</v>
      </c>
      <c r="D333" t="s">
        <v>1586</v>
      </c>
      <c r="U333">
        <v>1226.9390000000001</v>
      </c>
    </row>
    <row r="334" spans="1:35">
      <c r="A334">
        <v>2016</v>
      </c>
      <c r="B334" s="14">
        <v>43054.606504629628</v>
      </c>
      <c r="C334" t="s">
        <v>1605</v>
      </c>
      <c r="D334" t="s">
        <v>1587</v>
      </c>
      <c r="L334">
        <v>451.3408</v>
      </c>
    </row>
    <row r="335" spans="1:35">
      <c r="A335">
        <v>2016</v>
      </c>
      <c r="B335" s="14">
        <v>43054.606504629628</v>
      </c>
      <c r="C335" t="s">
        <v>1605</v>
      </c>
      <c r="D335" t="s">
        <v>1588</v>
      </c>
      <c r="I335">
        <v>47.877000000000002</v>
      </c>
    </row>
    <row r="336" spans="1:35">
      <c r="A336">
        <v>2016</v>
      </c>
      <c r="B336" s="14">
        <v>43054.606504629628</v>
      </c>
      <c r="C336" t="s">
        <v>1605</v>
      </c>
      <c r="D336" t="s">
        <v>1589</v>
      </c>
      <c r="G336">
        <v>26049.808000000001</v>
      </c>
      <c r="I336">
        <v>3536.0819999999999</v>
      </c>
      <c r="K336">
        <v>8817.73</v>
      </c>
      <c r="M336">
        <v>26864.817999999999</v>
      </c>
      <c r="Q336">
        <v>1409.8910000000001</v>
      </c>
      <c r="R336">
        <v>6856.4790000000003</v>
      </c>
      <c r="S336">
        <v>2507.529</v>
      </c>
      <c r="U336">
        <v>6037.1989999999996</v>
      </c>
      <c r="AD336">
        <v>10577.814699999999</v>
      </c>
      <c r="AE336">
        <v>13090.950999999999</v>
      </c>
      <c r="AF336">
        <v>452.57600000000002</v>
      </c>
      <c r="AI336">
        <v>7535.31</v>
      </c>
    </row>
    <row r="337" spans="1:35">
      <c r="A337">
        <v>2016</v>
      </c>
      <c r="B337" s="14">
        <v>43054.606504629628</v>
      </c>
      <c r="C337" t="s">
        <v>1605</v>
      </c>
      <c r="D337" t="s">
        <v>1593</v>
      </c>
      <c r="U337">
        <v>182.41200000000001</v>
      </c>
    </row>
    <row r="338" spans="1:35">
      <c r="A338">
        <v>2016</v>
      </c>
      <c r="B338" s="14">
        <v>43054.606504629628</v>
      </c>
      <c r="C338" t="s">
        <v>1605</v>
      </c>
      <c r="D338" t="s">
        <v>5753</v>
      </c>
      <c r="I338">
        <v>908.75800000000004</v>
      </c>
      <c r="L338">
        <v>147.05789999999999</v>
      </c>
      <c r="M338">
        <v>66.644419999999997</v>
      </c>
      <c r="U338">
        <v>125.044</v>
      </c>
      <c r="AI338">
        <v>0</v>
      </c>
    </row>
    <row r="339" spans="1:35">
      <c r="A339">
        <v>2016</v>
      </c>
      <c r="B339" s="14">
        <v>43054.606504629628</v>
      </c>
      <c r="C339" t="s">
        <v>1605</v>
      </c>
      <c r="D339" t="s">
        <v>5758</v>
      </c>
      <c r="U339">
        <v>23.866</v>
      </c>
    </row>
    <row r="340" spans="1:35">
      <c r="A340">
        <v>2016</v>
      </c>
      <c r="B340" s="14">
        <v>43054.606504629628</v>
      </c>
      <c r="C340" t="s">
        <v>1605</v>
      </c>
      <c r="D340" t="s">
        <v>5759</v>
      </c>
      <c r="U340">
        <v>8.5449999999999999</v>
      </c>
    </row>
    <row r="341" spans="1:35">
      <c r="A341">
        <v>2016</v>
      </c>
      <c r="B341" s="14">
        <v>43054.606504629628</v>
      </c>
      <c r="C341" t="s">
        <v>1605</v>
      </c>
      <c r="D341" t="s">
        <v>5766</v>
      </c>
      <c r="U341">
        <v>1.83</v>
      </c>
    </row>
    <row r="342" spans="1:35">
      <c r="A342">
        <v>2016</v>
      </c>
      <c r="B342" s="14">
        <v>43054.606504629628</v>
      </c>
      <c r="C342" t="s">
        <v>1605</v>
      </c>
      <c r="D342" t="s">
        <v>5760</v>
      </c>
      <c r="U342">
        <v>1606.6310000000001</v>
      </c>
      <c r="AI342">
        <v>0</v>
      </c>
    </row>
    <row r="343" spans="1:35">
      <c r="A343">
        <v>2016</v>
      </c>
      <c r="B343" s="14">
        <v>43054.606504629628</v>
      </c>
      <c r="C343" t="s">
        <v>1606</v>
      </c>
      <c r="E343">
        <v>2784.4609999999998</v>
      </c>
      <c r="G343">
        <v>1657.7329999999999</v>
      </c>
      <c r="I343">
        <v>714.28399999999999</v>
      </c>
      <c r="J343">
        <v>23754.434188966301</v>
      </c>
      <c r="K343">
        <v>867.62800000000004</v>
      </c>
      <c r="L343">
        <v>1252.087</v>
      </c>
      <c r="M343">
        <v>12811.16511</v>
      </c>
      <c r="N343">
        <v>3199.498</v>
      </c>
      <c r="O343">
        <v>7373.0720000000001</v>
      </c>
      <c r="P343">
        <v>5879.2969999999996</v>
      </c>
      <c r="Q343">
        <v>1301.702</v>
      </c>
      <c r="R343">
        <v>1355.34</v>
      </c>
      <c r="S343">
        <v>313.41199999999998</v>
      </c>
      <c r="U343">
        <v>11794.364000000001</v>
      </c>
      <c r="W343">
        <v>1393.36718</v>
      </c>
      <c r="AC343">
        <v>3080.6709999999998</v>
      </c>
      <c r="AE343">
        <v>1568.393</v>
      </c>
      <c r="AF343">
        <v>847.58299999999997</v>
      </c>
      <c r="AH343">
        <v>2193.0740000000001</v>
      </c>
      <c r="AI343">
        <v>14233.056</v>
      </c>
    </row>
    <row r="344" spans="1:35">
      <c r="A344">
        <v>2016</v>
      </c>
      <c r="B344" s="14">
        <v>43054.606504629628</v>
      </c>
      <c r="C344" t="s">
        <v>1606</v>
      </c>
      <c r="D344" t="s">
        <v>5753</v>
      </c>
      <c r="L344">
        <v>48.824599999999997</v>
      </c>
    </row>
    <row r="345" spans="1:35">
      <c r="A345">
        <v>2016</v>
      </c>
      <c r="B345" s="14">
        <v>43054.606504629628</v>
      </c>
      <c r="C345" t="s">
        <v>1606</v>
      </c>
      <c r="D345" t="s">
        <v>1597</v>
      </c>
      <c r="M345">
        <v>1165.46369</v>
      </c>
      <c r="AI345">
        <v>0</v>
      </c>
    </row>
    <row r="346" spans="1:35">
      <c r="A346">
        <v>2016</v>
      </c>
      <c r="B346" s="14">
        <v>43054.606504629628</v>
      </c>
      <c r="C346" t="s">
        <v>1606</v>
      </c>
      <c r="D346" t="s">
        <v>5755</v>
      </c>
      <c r="U346">
        <v>2401.6729999999998</v>
      </c>
      <c r="AD346">
        <v>3424.1313999999998</v>
      </c>
      <c r="AF346">
        <v>1931.625</v>
      </c>
    </row>
    <row r="347" spans="1:35">
      <c r="A347">
        <v>2016</v>
      </c>
      <c r="B347" s="14">
        <v>43054.606504629628</v>
      </c>
      <c r="C347" t="s">
        <v>1606</v>
      </c>
      <c r="D347" t="s">
        <v>5761</v>
      </c>
      <c r="U347">
        <v>230.708</v>
      </c>
    </row>
    <row r="348" spans="1:35">
      <c r="A348">
        <v>2016</v>
      </c>
      <c r="B348" s="14">
        <v>43054.606504629628</v>
      </c>
      <c r="C348" t="s">
        <v>1607</v>
      </c>
      <c r="E348">
        <v>192.69300000000001</v>
      </c>
      <c r="F348">
        <v>0</v>
      </c>
      <c r="I348">
        <v>2482.8290000000002</v>
      </c>
      <c r="J348">
        <v>1152.28054149167</v>
      </c>
      <c r="K348">
        <v>1356.9590000000001</v>
      </c>
      <c r="M348">
        <v>73.313890000000001</v>
      </c>
      <c r="O348">
        <v>2815.1909999999998</v>
      </c>
      <c r="Q348">
        <v>112.96599999999999</v>
      </c>
      <c r="R348">
        <v>569.98699999999997</v>
      </c>
      <c r="S348">
        <v>177.15600000000001</v>
      </c>
      <c r="U348">
        <v>701.63499999999999</v>
      </c>
      <c r="W348">
        <v>68.866460000000004</v>
      </c>
      <c r="AC348">
        <v>1105.893</v>
      </c>
      <c r="AD348">
        <v>360.8331</v>
      </c>
      <c r="AE348">
        <v>153.084</v>
      </c>
      <c r="AH348">
        <v>1198.479</v>
      </c>
      <c r="AI348">
        <v>12160.74</v>
      </c>
    </row>
    <row r="349" spans="1:35">
      <c r="A349">
        <v>2016</v>
      </c>
      <c r="B349" s="14">
        <v>43054.606504629628</v>
      </c>
      <c r="C349" t="s">
        <v>1607</v>
      </c>
      <c r="D349" t="s">
        <v>1589</v>
      </c>
      <c r="AI349">
        <v>357.94900000000001</v>
      </c>
    </row>
    <row r="350" spans="1:35">
      <c r="A350">
        <v>2016</v>
      </c>
      <c r="B350" s="14">
        <v>43054.606504629628</v>
      </c>
      <c r="C350" t="s">
        <v>1607</v>
      </c>
      <c r="D350" t="s">
        <v>5753</v>
      </c>
      <c r="M350">
        <v>25.295000000000002</v>
      </c>
    </row>
    <row r="351" spans="1:35">
      <c r="A351">
        <v>2016</v>
      </c>
      <c r="B351" s="14">
        <v>43054.606504629628</v>
      </c>
      <c r="C351" t="s">
        <v>1607</v>
      </c>
      <c r="D351" t="s">
        <v>1598</v>
      </c>
      <c r="J351">
        <v>4316.0183900831398</v>
      </c>
      <c r="U351">
        <v>8.2230000000000008</v>
      </c>
    </row>
    <row r="352" spans="1:35">
      <c r="A352">
        <v>2016</v>
      </c>
      <c r="B352" s="14">
        <v>43054.606504629628</v>
      </c>
      <c r="C352" t="s">
        <v>1608</v>
      </c>
      <c r="E352">
        <v>1291.518</v>
      </c>
      <c r="F352">
        <v>382.87299999999999</v>
      </c>
      <c r="I352">
        <v>229.16900000000001</v>
      </c>
      <c r="J352">
        <v>24233.322949817699</v>
      </c>
      <c r="M352">
        <v>189.36517999999998</v>
      </c>
      <c r="N352">
        <v>336.41</v>
      </c>
      <c r="O352">
        <v>11482.594999999999</v>
      </c>
      <c r="Q352">
        <v>2.2930000000000001</v>
      </c>
      <c r="U352">
        <v>1743.9559999999999</v>
      </c>
      <c r="AC352">
        <v>1245.8409999999999</v>
      </c>
      <c r="AD352">
        <v>19.392400000000002</v>
      </c>
      <c r="AE352">
        <v>228.06100000000001</v>
      </c>
      <c r="AF352">
        <v>350.30700000000002</v>
      </c>
      <c r="AH352">
        <v>2979.1610000000001</v>
      </c>
      <c r="AI352">
        <v>406.49599999999998</v>
      </c>
    </row>
    <row r="353" spans="1:35">
      <c r="A353">
        <v>2016</v>
      </c>
      <c r="B353" s="14">
        <v>43054.606504629628</v>
      </c>
      <c r="C353" t="s">
        <v>1608</v>
      </c>
      <c r="D353" t="s">
        <v>1598</v>
      </c>
      <c r="F353">
        <v>380.834</v>
      </c>
      <c r="G353">
        <v>154.339</v>
      </c>
      <c r="I353">
        <v>3338.5430000000001</v>
      </c>
      <c r="J353">
        <v>13247.806759336401</v>
      </c>
      <c r="K353">
        <v>91.465999999999994</v>
      </c>
      <c r="M353">
        <v>7036.6099400000003</v>
      </c>
      <c r="P353">
        <v>121.268</v>
      </c>
      <c r="Q353">
        <v>4.3639999999999999</v>
      </c>
      <c r="R353">
        <v>1863.027</v>
      </c>
      <c r="U353">
        <v>2425.7179999999998</v>
      </c>
      <c r="X353">
        <v>431.23099999999999</v>
      </c>
      <c r="Y353">
        <v>2.3993000000000002</v>
      </c>
      <c r="AD353">
        <v>119.5722</v>
      </c>
      <c r="AE353">
        <v>4326.1289999999999</v>
      </c>
      <c r="AF353">
        <v>3613.5909999999999</v>
      </c>
      <c r="AG353">
        <v>217.488</v>
      </c>
      <c r="AI353">
        <v>12185.040999999999</v>
      </c>
    </row>
    <row r="354" spans="1:35">
      <c r="A354">
        <v>2016</v>
      </c>
      <c r="B354" s="14">
        <v>43054.606504629628</v>
      </c>
      <c r="C354" t="s">
        <v>1608</v>
      </c>
      <c r="D354" t="s">
        <v>1599</v>
      </c>
      <c r="M354">
        <v>89.8202</v>
      </c>
      <c r="T354">
        <v>402.48399999999998</v>
      </c>
    </row>
    <row r="355" spans="1:35">
      <c r="A355">
        <v>2016</v>
      </c>
      <c r="B355" s="14">
        <v>43054.606504629628</v>
      </c>
      <c r="C355" t="s">
        <v>1608</v>
      </c>
      <c r="D355" t="s">
        <v>5758</v>
      </c>
      <c r="U355">
        <v>183.715</v>
      </c>
    </row>
    <row r="356" spans="1:35">
      <c r="A356">
        <v>2016</v>
      </c>
      <c r="B356" s="14">
        <v>43054.606504629628</v>
      </c>
      <c r="C356" t="s">
        <v>1608</v>
      </c>
      <c r="D356" t="s">
        <v>5760</v>
      </c>
      <c r="U356">
        <v>37.697000000000003</v>
      </c>
    </row>
    <row r="357" spans="1:35">
      <c r="A357">
        <v>2016</v>
      </c>
      <c r="B357" s="14">
        <v>43054.606504629628</v>
      </c>
      <c r="C357" t="s">
        <v>1609</v>
      </c>
      <c r="E357">
        <v>66.078999999999994</v>
      </c>
      <c r="G357">
        <v>309.39600000000002</v>
      </c>
      <c r="I357">
        <v>55.329000000000001</v>
      </c>
      <c r="J357">
        <v>1584.3036031064801</v>
      </c>
      <c r="M357">
        <v>151.87136999999998</v>
      </c>
      <c r="N357">
        <v>73.875</v>
      </c>
      <c r="O357">
        <v>515.19299999999998</v>
      </c>
      <c r="P357">
        <v>800.77300000000002</v>
      </c>
      <c r="R357">
        <v>106.017</v>
      </c>
      <c r="S357">
        <v>1235.106</v>
      </c>
      <c r="U357">
        <v>393.81500000000005</v>
      </c>
      <c r="X357">
        <v>41.253</v>
      </c>
      <c r="AC357">
        <v>522.06500000000005</v>
      </c>
      <c r="AE357">
        <v>310.36500000000001</v>
      </c>
      <c r="AF357">
        <v>11.119</v>
      </c>
      <c r="AG357">
        <v>63.720999999999997</v>
      </c>
      <c r="AH357">
        <v>73.631</v>
      </c>
      <c r="AI357">
        <v>65.018000000000001</v>
      </c>
    </row>
    <row r="358" spans="1:35">
      <c r="A358">
        <v>2016</v>
      </c>
      <c r="B358" s="14">
        <v>43054.606504629628</v>
      </c>
      <c r="C358" t="s">
        <v>1609</v>
      </c>
      <c r="D358" t="s">
        <v>1588</v>
      </c>
      <c r="U358">
        <v>58.561999999999998</v>
      </c>
    </row>
    <row r="359" spans="1:35">
      <c r="A359">
        <v>2016</v>
      </c>
      <c r="B359" s="14">
        <v>43054.606504629628</v>
      </c>
      <c r="C359" t="s">
        <v>1609</v>
      </c>
      <c r="D359" t="s">
        <v>1589</v>
      </c>
      <c r="U359">
        <v>95.516000000000005</v>
      </c>
    </row>
    <row r="360" spans="1:35">
      <c r="A360">
        <v>2016</v>
      </c>
      <c r="B360" s="14">
        <v>43054.606504629628</v>
      </c>
      <c r="C360" t="s">
        <v>1609</v>
      </c>
      <c r="D360" t="s">
        <v>1598</v>
      </c>
      <c r="U360">
        <v>33.966999999999999</v>
      </c>
    </row>
    <row r="361" spans="1:35">
      <c r="A361">
        <v>2016</v>
      </c>
      <c r="B361" s="14">
        <v>43054.606504629628</v>
      </c>
      <c r="C361" t="s">
        <v>1609</v>
      </c>
      <c r="D361" t="s">
        <v>1599</v>
      </c>
      <c r="M361">
        <v>414.40499999999997</v>
      </c>
      <c r="AF361">
        <v>118.75</v>
      </c>
    </row>
    <row r="362" spans="1:35">
      <c r="A362">
        <v>2016</v>
      </c>
      <c r="B362" s="14">
        <v>43054.606504629628</v>
      </c>
      <c r="C362" t="s">
        <v>1609</v>
      </c>
      <c r="D362" t="s">
        <v>1600</v>
      </c>
      <c r="M362">
        <v>1398.9563000000001</v>
      </c>
      <c r="P362">
        <v>1307.9469999999999</v>
      </c>
      <c r="T362">
        <v>1369.0830000000001</v>
      </c>
      <c r="U362">
        <v>33.332999999999998</v>
      </c>
      <c r="AE362">
        <v>393.43299999999999</v>
      </c>
      <c r="AF362">
        <v>230.47800000000001</v>
      </c>
      <c r="AG362">
        <v>160.10400000000001</v>
      </c>
      <c r="AI362">
        <v>48.792000000000002</v>
      </c>
    </row>
    <row r="363" spans="1:35">
      <c r="A363">
        <v>2016</v>
      </c>
      <c r="B363" s="14">
        <v>43054.606504629628</v>
      </c>
      <c r="C363" t="s">
        <v>1609</v>
      </c>
      <c r="D363" t="s">
        <v>1602</v>
      </c>
      <c r="U363">
        <v>3.3170000000000002</v>
      </c>
    </row>
    <row r="364" spans="1:35">
      <c r="A364">
        <v>2016</v>
      </c>
      <c r="B364" s="14">
        <v>43054.606504629628</v>
      </c>
      <c r="C364" t="s">
        <v>1609</v>
      </c>
      <c r="D364" t="s">
        <v>5757</v>
      </c>
      <c r="U364">
        <v>300.41300000000001</v>
      </c>
    </row>
    <row r="365" spans="1:35">
      <c r="A365">
        <v>2016</v>
      </c>
      <c r="B365" s="14">
        <v>43054.606504629628</v>
      </c>
      <c r="C365" t="s">
        <v>1609</v>
      </c>
      <c r="D365" t="s">
        <v>5758</v>
      </c>
      <c r="M365">
        <v>296.48856999999998</v>
      </c>
      <c r="T365">
        <v>3.7290000000000001</v>
      </c>
      <c r="AF365">
        <v>314.435</v>
      </c>
    </row>
    <row r="366" spans="1:35">
      <c r="A366">
        <v>2016</v>
      </c>
      <c r="B366" s="14">
        <v>43054.606504629628</v>
      </c>
      <c r="C366" t="s">
        <v>1610</v>
      </c>
      <c r="E366">
        <v>1138.354</v>
      </c>
      <c r="F366">
        <v>299.38600000000002</v>
      </c>
      <c r="I366">
        <v>3389.6759999999999</v>
      </c>
      <c r="J366">
        <v>23048.7103816372</v>
      </c>
      <c r="K366">
        <v>118.73</v>
      </c>
      <c r="M366">
        <v>3815.6356700000001</v>
      </c>
      <c r="N366">
        <v>655.46</v>
      </c>
      <c r="O366">
        <v>9227.7659999999996</v>
      </c>
      <c r="Q366">
        <v>3.2109999999999999</v>
      </c>
      <c r="R366">
        <v>1354.748</v>
      </c>
      <c r="S366">
        <v>183.60900000000001</v>
      </c>
      <c r="U366">
        <v>1523.223</v>
      </c>
      <c r="W366">
        <v>135.73052999999999</v>
      </c>
      <c r="X366">
        <v>103.05500000000001</v>
      </c>
      <c r="Y366">
        <v>13.7744</v>
      </c>
      <c r="AC366">
        <v>4029.277</v>
      </c>
      <c r="AD366">
        <v>787.37440000000004</v>
      </c>
      <c r="AE366">
        <v>102.508</v>
      </c>
      <c r="AF366">
        <v>878.39200000000005</v>
      </c>
      <c r="AG366">
        <v>44.517000000000003</v>
      </c>
      <c r="AH366">
        <v>370.24</v>
      </c>
      <c r="AI366">
        <v>2453.6999999999998</v>
      </c>
    </row>
    <row r="367" spans="1:35">
      <c r="A367">
        <v>2016</v>
      </c>
      <c r="B367" s="14">
        <v>43054.606504629628</v>
      </c>
      <c r="C367" t="s">
        <v>1610</v>
      </c>
      <c r="D367" t="s">
        <v>1587</v>
      </c>
      <c r="AE367">
        <v>78.322000000000003</v>
      </c>
    </row>
    <row r="368" spans="1:35">
      <c r="A368">
        <v>2016</v>
      </c>
      <c r="B368" s="14">
        <v>43054.606504629628</v>
      </c>
      <c r="C368" t="s">
        <v>1610</v>
      </c>
      <c r="D368" t="s">
        <v>1589</v>
      </c>
      <c r="F368">
        <v>144.749</v>
      </c>
    </row>
    <row r="369" spans="1:35">
      <c r="A369">
        <v>2016</v>
      </c>
      <c r="B369" s="14">
        <v>43054.606504629628</v>
      </c>
      <c r="C369" t="s">
        <v>1610</v>
      </c>
      <c r="D369" t="s">
        <v>1593</v>
      </c>
      <c r="F369">
        <v>727.81299999999999</v>
      </c>
      <c r="L369">
        <v>0</v>
      </c>
      <c r="M369">
        <v>880.36</v>
      </c>
      <c r="Q369">
        <v>510.221</v>
      </c>
      <c r="R369">
        <v>852.89400000000001</v>
      </c>
      <c r="AE369">
        <v>1618.347</v>
      </c>
      <c r="AI369">
        <v>1164.482</v>
      </c>
    </row>
    <row r="370" spans="1:35">
      <c r="A370">
        <v>2016</v>
      </c>
      <c r="B370" s="14">
        <v>43054.606504629628</v>
      </c>
      <c r="C370" t="s">
        <v>1610</v>
      </c>
      <c r="D370" t="s">
        <v>5753</v>
      </c>
      <c r="F370">
        <v>50.122999999999998</v>
      </c>
      <c r="M370">
        <v>107.5308</v>
      </c>
      <c r="U370">
        <v>1361.1659999999999</v>
      </c>
      <c r="AD370">
        <v>11.457700000000001</v>
      </c>
      <c r="AF370">
        <v>351.60500000000002</v>
      </c>
      <c r="AI370">
        <v>786.90099999999995</v>
      </c>
    </row>
    <row r="371" spans="1:35">
      <c r="A371">
        <v>2016</v>
      </c>
      <c r="B371" s="14">
        <v>43054.606504629628</v>
      </c>
      <c r="C371" t="s">
        <v>1610</v>
      </c>
      <c r="D371" t="s">
        <v>1594</v>
      </c>
      <c r="G371">
        <v>1866.6420000000001</v>
      </c>
      <c r="I371">
        <v>375.63</v>
      </c>
      <c r="M371">
        <v>248.23400000000001</v>
      </c>
      <c r="Q371">
        <v>109.35899999999999</v>
      </c>
      <c r="AD371">
        <v>57.971199999999996</v>
      </c>
    </row>
    <row r="372" spans="1:35">
      <c r="A372">
        <v>2016</v>
      </c>
      <c r="B372" s="14">
        <v>43054.606504629628</v>
      </c>
      <c r="C372" t="s">
        <v>1610</v>
      </c>
      <c r="D372" t="s">
        <v>1595</v>
      </c>
      <c r="J372">
        <v>32.261462623976001</v>
      </c>
    </row>
    <row r="373" spans="1:35">
      <c r="A373">
        <v>2016</v>
      </c>
      <c r="B373" s="14">
        <v>43054.606504629628</v>
      </c>
      <c r="C373" t="s">
        <v>1610</v>
      </c>
      <c r="D373" t="s">
        <v>1597</v>
      </c>
      <c r="J373">
        <v>28.48416289431</v>
      </c>
      <c r="P373">
        <v>184.446</v>
      </c>
      <c r="Q373">
        <v>0</v>
      </c>
      <c r="U373">
        <v>49.295000000000002</v>
      </c>
      <c r="AI373">
        <v>885.85299999999995</v>
      </c>
    </row>
    <row r="374" spans="1:35">
      <c r="A374">
        <v>2016</v>
      </c>
      <c r="B374" s="14">
        <v>43054.606504629628</v>
      </c>
      <c r="C374" t="s">
        <v>1610</v>
      </c>
      <c r="D374" t="s">
        <v>5762</v>
      </c>
      <c r="I374">
        <v>90.238</v>
      </c>
      <c r="U374">
        <v>35.475000000000001</v>
      </c>
      <c r="AI374">
        <v>236.196</v>
      </c>
    </row>
    <row r="375" spans="1:35">
      <c r="A375">
        <v>2016</v>
      </c>
      <c r="B375" s="14">
        <v>43054.606504629628</v>
      </c>
      <c r="C375" t="s">
        <v>1610</v>
      </c>
      <c r="D375" t="s">
        <v>5754</v>
      </c>
      <c r="J375">
        <v>171.19641042531799</v>
      </c>
      <c r="M375">
        <v>1140.796</v>
      </c>
      <c r="U375">
        <v>108.848</v>
      </c>
      <c r="AE375">
        <v>181.99600000000001</v>
      </c>
    </row>
    <row r="376" spans="1:35">
      <c r="A376">
        <v>2016</v>
      </c>
      <c r="B376" s="14">
        <v>43054.606504629628</v>
      </c>
      <c r="C376" t="s">
        <v>1610</v>
      </c>
      <c r="D376" t="s">
        <v>5755</v>
      </c>
      <c r="F376">
        <v>80.114999999999995</v>
      </c>
      <c r="M376">
        <v>108.22499999999999</v>
      </c>
      <c r="U376">
        <v>796.81100000000004</v>
      </c>
      <c r="AE376">
        <v>17.079999999999998</v>
      </c>
      <c r="AI376">
        <v>1259.77</v>
      </c>
    </row>
    <row r="377" spans="1:35">
      <c r="A377">
        <v>2016</v>
      </c>
      <c r="B377" s="14">
        <v>43054.606504629628</v>
      </c>
      <c r="C377" t="s">
        <v>1610</v>
      </c>
      <c r="D377" t="s">
        <v>5756</v>
      </c>
      <c r="J377">
        <v>23.613713915028899</v>
      </c>
    </row>
    <row r="378" spans="1:35">
      <c r="A378">
        <v>2016</v>
      </c>
      <c r="B378" s="14">
        <v>43054.606504629628</v>
      </c>
      <c r="C378" t="s">
        <v>1610</v>
      </c>
      <c r="D378" t="s">
        <v>5758</v>
      </c>
      <c r="AD378">
        <v>63.341800000000006</v>
      </c>
    </row>
    <row r="379" spans="1:35">
      <c r="A379">
        <v>2016</v>
      </c>
      <c r="B379" s="14">
        <v>43054.606504629628</v>
      </c>
      <c r="C379" t="s">
        <v>1610</v>
      </c>
      <c r="D379" t="s">
        <v>5767</v>
      </c>
      <c r="U379">
        <v>20.77</v>
      </c>
    </row>
    <row r="380" spans="1:35">
      <c r="A380">
        <v>2016</v>
      </c>
      <c r="B380" s="14">
        <v>43054.606504629628</v>
      </c>
      <c r="C380" t="s">
        <v>1611</v>
      </c>
      <c r="E380">
        <v>1388.289</v>
      </c>
      <c r="F380">
        <v>235.30600000000001</v>
      </c>
      <c r="I380">
        <v>72.906000000000006</v>
      </c>
      <c r="J380">
        <v>7733.3180223225099</v>
      </c>
      <c r="K380">
        <v>46.639000000000003</v>
      </c>
      <c r="L380">
        <v>46.2258</v>
      </c>
      <c r="M380">
        <v>2697.8284800000001</v>
      </c>
      <c r="N380">
        <v>2404.174</v>
      </c>
      <c r="O380">
        <v>2642.3440000000001</v>
      </c>
      <c r="P380">
        <v>75.600999999999999</v>
      </c>
      <c r="Q380">
        <v>78.138999999999996</v>
      </c>
      <c r="R380">
        <v>40.749000000000002</v>
      </c>
      <c r="U380">
        <v>2783.03</v>
      </c>
      <c r="W380">
        <v>18.59019</v>
      </c>
      <c r="Y380">
        <v>0</v>
      </c>
      <c r="AC380">
        <v>1743.5550000000001</v>
      </c>
      <c r="AD380">
        <v>486.75279999999998</v>
      </c>
      <c r="AE380">
        <v>121.60599999999999</v>
      </c>
      <c r="AF380">
        <v>377.55599999999998</v>
      </c>
      <c r="AG380">
        <v>291.65899999999999</v>
      </c>
      <c r="AH380">
        <v>364.935</v>
      </c>
      <c r="AI380">
        <v>877.42100000000005</v>
      </c>
    </row>
    <row r="381" spans="1:35">
      <c r="A381">
        <v>2016</v>
      </c>
      <c r="B381" s="14">
        <v>43054.606504629628</v>
      </c>
      <c r="C381" t="s">
        <v>1611</v>
      </c>
      <c r="D381" t="s">
        <v>1587</v>
      </c>
      <c r="AF381">
        <v>325.38900000000001</v>
      </c>
    </row>
    <row r="382" spans="1:35">
      <c r="A382">
        <v>2016</v>
      </c>
      <c r="B382" s="14">
        <v>43054.606504629628</v>
      </c>
      <c r="C382" t="s">
        <v>1611</v>
      </c>
      <c r="D382" t="s">
        <v>1589</v>
      </c>
      <c r="G382">
        <v>99.626000000000005</v>
      </c>
      <c r="U382">
        <v>14.627000000000001</v>
      </c>
    </row>
    <row r="383" spans="1:35">
      <c r="A383">
        <v>2016</v>
      </c>
      <c r="B383" s="14">
        <v>43054.606504629628</v>
      </c>
      <c r="C383" t="s">
        <v>1611</v>
      </c>
      <c r="D383" t="s">
        <v>1603</v>
      </c>
      <c r="U383">
        <v>9.0009999999999994</v>
      </c>
    </row>
    <row r="384" spans="1:35">
      <c r="A384">
        <v>2016</v>
      </c>
      <c r="B384" s="14">
        <v>43054.606504629628</v>
      </c>
      <c r="C384" t="s">
        <v>1611</v>
      </c>
      <c r="D384" t="s">
        <v>5760</v>
      </c>
      <c r="I384">
        <v>52.014000000000003</v>
      </c>
      <c r="U384">
        <v>479.35</v>
      </c>
      <c r="AD384">
        <v>361.68049999999999</v>
      </c>
      <c r="AF384">
        <v>175.072</v>
      </c>
    </row>
    <row r="385" spans="1:35">
      <c r="A385">
        <v>2016</v>
      </c>
      <c r="B385" s="14">
        <v>43054.606504629628</v>
      </c>
      <c r="C385" t="s">
        <v>1612</v>
      </c>
      <c r="E385">
        <v>292.63099999999997</v>
      </c>
      <c r="F385">
        <v>468.15899999999999</v>
      </c>
      <c r="G385">
        <v>109.77500000000001</v>
      </c>
      <c r="I385">
        <v>321.036</v>
      </c>
      <c r="J385">
        <v>3863.45704779371</v>
      </c>
      <c r="K385">
        <v>545.03499999999997</v>
      </c>
      <c r="M385">
        <v>1798.8005000000001</v>
      </c>
      <c r="N385">
        <v>39.460999999999999</v>
      </c>
      <c r="O385">
        <v>5188.0339999999997</v>
      </c>
      <c r="P385">
        <v>91.668999999999997</v>
      </c>
      <c r="Q385">
        <v>19.849</v>
      </c>
      <c r="R385">
        <v>291.78800000000001</v>
      </c>
      <c r="S385">
        <v>815.94200000000001</v>
      </c>
      <c r="T385">
        <v>5.6379999999999999</v>
      </c>
      <c r="U385">
        <v>1228.835</v>
      </c>
      <c r="V385">
        <v>0.151</v>
      </c>
      <c r="W385">
        <v>43.952169999999995</v>
      </c>
      <c r="Y385">
        <v>20.214700000000001</v>
      </c>
      <c r="AC385">
        <v>1655.3510000000001</v>
      </c>
      <c r="AD385">
        <v>168.56010000000001</v>
      </c>
      <c r="AE385">
        <v>99.905000000000001</v>
      </c>
      <c r="AF385">
        <v>140.99700000000001</v>
      </c>
      <c r="AG385">
        <v>3.4870000000000001</v>
      </c>
      <c r="AH385">
        <v>157.73099999999999</v>
      </c>
      <c r="AI385">
        <v>2045.6279999999999</v>
      </c>
    </row>
    <row r="386" spans="1:35">
      <c r="A386">
        <v>2016</v>
      </c>
      <c r="B386" s="14">
        <v>43054.606504629628</v>
      </c>
      <c r="C386" t="s">
        <v>1612</v>
      </c>
      <c r="D386" t="s">
        <v>1586</v>
      </c>
      <c r="M386">
        <v>551.21034999999995</v>
      </c>
    </row>
    <row r="387" spans="1:35">
      <c r="A387">
        <v>2016</v>
      </c>
      <c r="B387" s="14">
        <v>43054.606504629628</v>
      </c>
      <c r="C387" t="s">
        <v>1612</v>
      </c>
      <c r="D387" t="s">
        <v>1587</v>
      </c>
      <c r="AE387">
        <v>104.899</v>
      </c>
    </row>
    <row r="388" spans="1:35">
      <c r="A388">
        <v>2016</v>
      </c>
      <c r="B388" s="14">
        <v>43054.606504629628</v>
      </c>
      <c r="C388" t="s">
        <v>1612</v>
      </c>
      <c r="D388" t="s">
        <v>1589</v>
      </c>
      <c r="F388">
        <v>27.768000000000001</v>
      </c>
      <c r="K388">
        <v>175.58500000000001</v>
      </c>
    </row>
    <row r="389" spans="1:35">
      <c r="A389">
        <v>2016</v>
      </c>
      <c r="B389" s="14">
        <v>43054.606504629628</v>
      </c>
      <c r="C389" t="s">
        <v>1612</v>
      </c>
      <c r="D389" t="s">
        <v>5753</v>
      </c>
      <c r="AD389">
        <v>1.5964</v>
      </c>
    </row>
    <row r="390" spans="1:35">
      <c r="A390">
        <v>2016</v>
      </c>
      <c r="B390" s="14">
        <v>43054.606504629628</v>
      </c>
      <c r="C390" t="s">
        <v>1612</v>
      </c>
      <c r="D390" t="s">
        <v>5761</v>
      </c>
      <c r="U390">
        <v>12.084</v>
      </c>
    </row>
    <row r="391" spans="1:35">
      <c r="A391">
        <v>2016</v>
      </c>
      <c r="B391" s="14">
        <v>43054.606504629628</v>
      </c>
      <c r="C391" t="s">
        <v>1612</v>
      </c>
      <c r="D391" t="s">
        <v>5760</v>
      </c>
      <c r="U391">
        <v>112.116</v>
      </c>
    </row>
    <row r="392" spans="1:35">
      <c r="A392">
        <v>2016</v>
      </c>
      <c r="B392" s="14">
        <v>43054.606504629628</v>
      </c>
      <c r="C392" t="s">
        <v>1613</v>
      </c>
      <c r="E392">
        <v>1606.2090000000001</v>
      </c>
      <c r="F392">
        <v>49.746000000000002</v>
      </c>
      <c r="G392">
        <v>35.692999999999998</v>
      </c>
      <c r="I392">
        <v>46.59</v>
      </c>
      <c r="J392">
        <v>11237.691645295501</v>
      </c>
      <c r="K392">
        <v>37.314</v>
      </c>
      <c r="L392">
        <v>11.379200000000001</v>
      </c>
      <c r="M392">
        <v>2104.9228399999997</v>
      </c>
      <c r="N392">
        <v>622.22</v>
      </c>
      <c r="O392">
        <v>7794.5709999999999</v>
      </c>
      <c r="P392">
        <v>163.99799999999999</v>
      </c>
      <c r="Q392">
        <v>792.24400000000003</v>
      </c>
      <c r="R392">
        <v>40.159999999999997</v>
      </c>
      <c r="S392">
        <v>26.916</v>
      </c>
      <c r="U392">
        <v>2521.7109999999998</v>
      </c>
      <c r="W392">
        <v>387.31673000000001</v>
      </c>
      <c r="Y392">
        <v>587.35440000000006</v>
      </c>
      <c r="AC392">
        <v>5209.2120000000004</v>
      </c>
      <c r="AD392">
        <v>31.342299999999998</v>
      </c>
      <c r="AE392">
        <v>18.957999999999998</v>
      </c>
      <c r="AF392">
        <v>25.934000000000001</v>
      </c>
      <c r="AI392">
        <v>432.92899999999997</v>
      </c>
    </row>
    <row r="393" spans="1:35">
      <c r="A393">
        <v>2016</v>
      </c>
      <c r="B393" s="14">
        <v>43054.606504629628</v>
      </c>
      <c r="C393" t="s">
        <v>1613</v>
      </c>
      <c r="D393" t="s">
        <v>1586</v>
      </c>
      <c r="F393">
        <v>3613.89</v>
      </c>
      <c r="G393">
        <v>1768.538</v>
      </c>
      <c r="I393">
        <v>2525.9560000000001</v>
      </c>
      <c r="J393">
        <v>6234.0279146967996</v>
      </c>
      <c r="K393">
        <v>2054.9</v>
      </c>
      <c r="L393">
        <v>331.29899999999998</v>
      </c>
      <c r="M393">
        <v>6065.0958700000001</v>
      </c>
      <c r="P393">
        <v>6046.8980000000001</v>
      </c>
      <c r="Q393">
        <v>1765.0930000000001</v>
      </c>
      <c r="R393">
        <v>1084.386</v>
      </c>
      <c r="S393">
        <v>2718.7170000000001</v>
      </c>
      <c r="U393">
        <v>8315.277</v>
      </c>
      <c r="AD393">
        <v>3668.1367</v>
      </c>
      <c r="AE393">
        <v>4958.4679999999998</v>
      </c>
      <c r="AF393">
        <v>2347.9209999999998</v>
      </c>
      <c r="AG393">
        <v>524.30100000000004</v>
      </c>
      <c r="AI393">
        <v>6799.7929999999997</v>
      </c>
    </row>
    <row r="394" spans="1:35">
      <c r="A394">
        <v>2016</v>
      </c>
      <c r="B394" s="14">
        <v>43054.606504629628</v>
      </c>
      <c r="C394" t="s">
        <v>1613</v>
      </c>
      <c r="D394" t="s">
        <v>1587</v>
      </c>
      <c r="F394">
        <v>2435.5709999999999</v>
      </c>
      <c r="G394">
        <v>250.41</v>
      </c>
      <c r="I394">
        <v>921.58</v>
      </c>
      <c r="J394">
        <v>7194.5411274312301</v>
      </c>
      <c r="K394">
        <v>58.689</v>
      </c>
      <c r="L394">
        <v>45.0137</v>
      </c>
      <c r="M394">
        <v>673.71546999999998</v>
      </c>
      <c r="P394">
        <v>524.96</v>
      </c>
      <c r="Q394">
        <v>77.391999999999996</v>
      </c>
      <c r="R394">
        <v>183.74100000000001</v>
      </c>
      <c r="S394">
        <v>264.423</v>
      </c>
      <c r="U394">
        <v>1115.943</v>
      </c>
      <c r="AD394">
        <v>403.95400000000001</v>
      </c>
      <c r="AE394">
        <v>564.49199999999996</v>
      </c>
      <c r="AF394">
        <v>652.23</v>
      </c>
      <c r="AG394">
        <v>58.203000000000003</v>
      </c>
      <c r="AI394">
        <v>1331.0319999999999</v>
      </c>
    </row>
    <row r="395" spans="1:35">
      <c r="A395">
        <v>2016</v>
      </c>
      <c r="B395" s="14">
        <v>43054.606504629628</v>
      </c>
      <c r="C395" t="s">
        <v>1613</v>
      </c>
      <c r="D395" t="s">
        <v>1588</v>
      </c>
      <c r="F395">
        <v>578.73299999999995</v>
      </c>
      <c r="G395">
        <v>566.12900000000002</v>
      </c>
      <c r="I395">
        <v>342.59399999999999</v>
      </c>
      <c r="J395">
        <v>1838.5190148275799</v>
      </c>
      <c r="K395">
        <v>68.366</v>
      </c>
      <c r="M395">
        <v>614.24022000000002</v>
      </c>
      <c r="Q395">
        <v>108.328</v>
      </c>
      <c r="R395">
        <v>203.45699999999999</v>
      </c>
      <c r="U395">
        <v>1839.2</v>
      </c>
      <c r="AD395">
        <v>617.95920000000001</v>
      </c>
      <c r="AE395">
        <v>190.46100000000001</v>
      </c>
      <c r="AF395">
        <v>86.552999999999997</v>
      </c>
      <c r="AG395">
        <v>55.58</v>
      </c>
      <c r="AI395">
        <v>1371.55</v>
      </c>
    </row>
    <row r="396" spans="1:35">
      <c r="A396">
        <v>2016</v>
      </c>
      <c r="B396" s="14">
        <v>43054.606504629628</v>
      </c>
      <c r="C396" t="s">
        <v>1613</v>
      </c>
      <c r="D396" t="s">
        <v>1589</v>
      </c>
      <c r="F396">
        <v>63.615000000000002</v>
      </c>
      <c r="G396">
        <v>203.35300000000001</v>
      </c>
      <c r="I396">
        <v>284.28899999999999</v>
      </c>
      <c r="J396">
        <v>1640.03763517687</v>
      </c>
      <c r="K396">
        <v>85.546999999999997</v>
      </c>
      <c r="M396">
        <v>1387.51477</v>
      </c>
      <c r="P396">
        <v>112.49299999999999</v>
      </c>
      <c r="Q396">
        <v>174.77600000000001</v>
      </c>
      <c r="R396">
        <v>299.40300000000002</v>
      </c>
      <c r="S396">
        <v>4.3860000000000001</v>
      </c>
      <c r="U396">
        <v>2014.3810000000001</v>
      </c>
      <c r="AD396">
        <v>480.27370000000002</v>
      </c>
      <c r="AE396">
        <v>271.12900000000002</v>
      </c>
      <c r="AF396">
        <v>37.436</v>
      </c>
      <c r="AG396">
        <v>93.944999999999993</v>
      </c>
      <c r="AI396">
        <v>490.76900000000001</v>
      </c>
    </row>
    <row r="397" spans="1:35">
      <c r="A397">
        <v>2016</v>
      </c>
      <c r="B397" s="14">
        <v>43054.606504629628</v>
      </c>
      <c r="C397" t="s">
        <v>1613</v>
      </c>
      <c r="D397" t="s">
        <v>5753</v>
      </c>
      <c r="M397">
        <v>31.8003</v>
      </c>
    </row>
    <row r="398" spans="1:35">
      <c r="A398">
        <v>2016</v>
      </c>
      <c r="B398" s="14">
        <v>43054.606504629628</v>
      </c>
      <c r="C398" t="s">
        <v>1613</v>
      </c>
      <c r="D398" t="s">
        <v>1597</v>
      </c>
      <c r="U398">
        <v>144.81200000000001</v>
      </c>
      <c r="AD398">
        <v>28.558900000000001</v>
      </c>
    </row>
    <row r="399" spans="1:35">
      <c r="A399">
        <v>2016</v>
      </c>
      <c r="B399" s="14">
        <v>43054.606504629628</v>
      </c>
      <c r="C399" t="s">
        <v>1613</v>
      </c>
      <c r="D399" t="s">
        <v>1601</v>
      </c>
      <c r="M399">
        <v>66.248999999999995</v>
      </c>
    </row>
    <row r="400" spans="1:35">
      <c r="A400">
        <v>2016</v>
      </c>
      <c r="B400" s="14">
        <v>43054.606504629628</v>
      </c>
      <c r="C400" t="s">
        <v>1613</v>
      </c>
      <c r="D400" t="s">
        <v>5758</v>
      </c>
      <c r="U400">
        <v>38.046999999999997</v>
      </c>
    </row>
    <row r="401" spans="1:35">
      <c r="A401">
        <v>2016</v>
      </c>
      <c r="B401" s="14">
        <v>43054.606504629628</v>
      </c>
      <c r="C401" t="s">
        <v>1613</v>
      </c>
      <c r="D401" t="s">
        <v>5759</v>
      </c>
      <c r="K401">
        <v>190.79</v>
      </c>
    </row>
    <row r="402" spans="1:35">
      <c r="A402">
        <v>2016</v>
      </c>
      <c r="B402" s="14">
        <v>43054.606504629628</v>
      </c>
      <c r="C402" t="s">
        <v>1613</v>
      </c>
      <c r="D402" t="s">
        <v>5760</v>
      </c>
      <c r="I402">
        <v>27.186</v>
      </c>
      <c r="AF402">
        <v>48.444000000000003</v>
      </c>
    </row>
    <row r="403" spans="1:35">
      <c r="A403">
        <v>2016</v>
      </c>
      <c r="B403" s="14">
        <v>43054.606504629628</v>
      </c>
      <c r="C403" t="s">
        <v>5763</v>
      </c>
      <c r="E403">
        <v>229.75</v>
      </c>
      <c r="F403">
        <v>59.110999999999997</v>
      </c>
      <c r="G403">
        <v>31.257000000000001</v>
      </c>
      <c r="I403">
        <v>251.577</v>
      </c>
      <c r="J403">
        <v>11559.4657499487</v>
      </c>
      <c r="K403">
        <v>44.11</v>
      </c>
      <c r="L403">
        <v>17.145099999999999</v>
      </c>
      <c r="M403">
        <v>2997.9568499999996</v>
      </c>
      <c r="N403">
        <v>6.2409999999999997</v>
      </c>
      <c r="O403">
        <v>2022.2349999999999</v>
      </c>
      <c r="R403">
        <v>93.81</v>
      </c>
      <c r="S403">
        <v>123.73699999999999</v>
      </c>
      <c r="T403">
        <v>3.1E-2</v>
      </c>
      <c r="U403">
        <v>8184.0559999999996</v>
      </c>
      <c r="W403">
        <v>18.557040000000001</v>
      </c>
      <c r="X403">
        <v>43.872999999999998</v>
      </c>
      <c r="Y403">
        <v>34.894199999999998</v>
      </c>
      <c r="AC403">
        <v>1056.5229999999999</v>
      </c>
      <c r="AD403">
        <v>155.25070000000002</v>
      </c>
      <c r="AE403">
        <v>280.60300000000001</v>
      </c>
      <c r="AF403">
        <v>78.364999999999995</v>
      </c>
      <c r="AG403">
        <v>118.968</v>
      </c>
      <c r="AH403">
        <v>2386.1680000000001</v>
      </c>
      <c r="AI403">
        <v>1145.5069999999998</v>
      </c>
    </row>
    <row r="404" spans="1:35">
      <c r="A404">
        <v>2016</v>
      </c>
      <c r="B404" s="14">
        <v>43054.606504629628</v>
      </c>
      <c r="C404" t="s">
        <v>5763</v>
      </c>
      <c r="D404" t="s">
        <v>1586</v>
      </c>
      <c r="M404">
        <v>2637.85284</v>
      </c>
      <c r="U404">
        <v>642.76400000000001</v>
      </c>
      <c r="X404">
        <v>590.96100000000001</v>
      </c>
      <c r="AI404">
        <v>0.02</v>
      </c>
    </row>
    <row r="405" spans="1:35">
      <c r="A405">
        <v>2016</v>
      </c>
      <c r="B405" s="14">
        <v>43054.606504629628</v>
      </c>
      <c r="C405" t="s">
        <v>5763</v>
      </c>
      <c r="D405" t="s">
        <v>1587</v>
      </c>
      <c r="M405">
        <v>158.624</v>
      </c>
      <c r="AD405">
        <v>26.4603</v>
      </c>
    </row>
    <row r="406" spans="1:35">
      <c r="A406">
        <v>2016</v>
      </c>
      <c r="B406" s="14">
        <v>43054.606504629628</v>
      </c>
      <c r="C406" t="s">
        <v>5763</v>
      </c>
      <c r="D406" t="s">
        <v>1588</v>
      </c>
      <c r="I406">
        <v>6.9109999999999996</v>
      </c>
      <c r="J406">
        <v>93.290800012086095</v>
      </c>
      <c r="M406">
        <v>495.02012000000002</v>
      </c>
      <c r="U406">
        <v>329.49599999999998</v>
      </c>
      <c r="X406">
        <v>224.12899999999999</v>
      </c>
      <c r="AI406">
        <v>0</v>
      </c>
    </row>
    <row r="407" spans="1:35">
      <c r="A407">
        <v>2016</v>
      </c>
      <c r="B407" s="14">
        <v>43054.606504629628</v>
      </c>
      <c r="C407" t="s">
        <v>5763</v>
      </c>
      <c r="D407" t="s">
        <v>1589</v>
      </c>
      <c r="M407">
        <v>1292.0697500000001</v>
      </c>
      <c r="U407">
        <v>396.53800000000001</v>
      </c>
      <c r="AD407">
        <v>3.8809999999999998</v>
      </c>
      <c r="AI407">
        <v>283.262</v>
      </c>
    </row>
    <row r="408" spans="1:35">
      <c r="A408">
        <v>2016</v>
      </c>
      <c r="B408" s="14">
        <v>43054.606504629628</v>
      </c>
      <c r="C408" t="s">
        <v>5763</v>
      </c>
      <c r="D408" t="s">
        <v>5753</v>
      </c>
      <c r="I408">
        <v>0.51</v>
      </c>
      <c r="M408">
        <v>65.575999999999993</v>
      </c>
      <c r="U408">
        <v>167.12299999999999</v>
      </c>
    </row>
    <row r="409" spans="1:35">
      <c r="A409">
        <v>2016</v>
      </c>
      <c r="B409" s="14">
        <v>43054.606504629628</v>
      </c>
      <c r="C409" t="s">
        <v>5763</v>
      </c>
      <c r="D409" t="s">
        <v>5755</v>
      </c>
      <c r="AE409">
        <v>25.611000000000001</v>
      </c>
    </row>
    <row r="410" spans="1:35">
      <c r="A410">
        <v>2016</v>
      </c>
      <c r="B410" s="14">
        <v>43054.606504629628</v>
      </c>
      <c r="C410" t="s">
        <v>5763</v>
      </c>
      <c r="D410" t="s">
        <v>1598</v>
      </c>
      <c r="U410">
        <v>37.639000000000003</v>
      </c>
      <c r="AF410">
        <v>710.61199999999997</v>
      </c>
    </row>
    <row r="411" spans="1:35">
      <c r="A411">
        <v>2016</v>
      </c>
      <c r="B411" s="14">
        <v>43054.606504629628</v>
      </c>
      <c r="C411" t="s">
        <v>5763</v>
      </c>
      <c r="D411" t="s">
        <v>1602</v>
      </c>
      <c r="J411">
        <v>52.0404791093138</v>
      </c>
    </row>
    <row r="412" spans="1:35">
      <c r="A412">
        <v>2016</v>
      </c>
      <c r="B412" s="14">
        <v>43054.606504629628</v>
      </c>
      <c r="C412" t="s">
        <v>5763</v>
      </c>
      <c r="D412" t="s">
        <v>5759</v>
      </c>
      <c r="U412">
        <v>4.5460000000000003</v>
      </c>
    </row>
    <row r="413" spans="1:35">
      <c r="A413">
        <v>2016</v>
      </c>
      <c r="B413" s="14">
        <v>43054.606504629628</v>
      </c>
      <c r="C413" t="s">
        <v>5763</v>
      </c>
      <c r="D413" t="s">
        <v>5760</v>
      </c>
      <c r="U413">
        <v>76.582999999999998</v>
      </c>
      <c r="AF413">
        <v>24.405999999999999</v>
      </c>
    </row>
    <row r="414" spans="1:35">
      <c r="A414">
        <v>2016</v>
      </c>
      <c r="B414" s="14">
        <v>43054.606504629628</v>
      </c>
      <c r="C414" t="s">
        <v>5768</v>
      </c>
      <c r="AI414">
        <v>9.452</v>
      </c>
    </row>
    <row r="415" spans="1:35">
      <c r="A415">
        <v>2016</v>
      </c>
      <c r="B415" s="14">
        <v>43054.606504629628</v>
      </c>
      <c r="C415" t="s">
        <v>5769</v>
      </c>
      <c r="U415">
        <v>3.234</v>
      </c>
    </row>
    <row r="416" spans="1:35">
      <c r="A416">
        <v>2016</v>
      </c>
      <c r="B416" s="14">
        <v>43054.606504629628</v>
      </c>
      <c r="C416" t="s">
        <v>5764</v>
      </c>
      <c r="E416">
        <v>560.52700000000004</v>
      </c>
      <c r="F416">
        <v>0.42799999999999999</v>
      </c>
      <c r="I416">
        <v>12.526</v>
      </c>
      <c r="J416">
        <v>1051.0063664776401</v>
      </c>
      <c r="O416">
        <v>377.91699999999997</v>
      </c>
      <c r="W416">
        <v>0.58229999999999993</v>
      </c>
      <c r="AC416">
        <v>801.65800000000002</v>
      </c>
    </row>
    <row r="417" spans="1:35">
      <c r="A417">
        <v>2016</v>
      </c>
      <c r="B417" s="14">
        <v>43054.606504629628</v>
      </c>
      <c r="C417" t="s">
        <v>1614</v>
      </c>
      <c r="E417">
        <v>50.491999999999997</v>
      </c>
      <c r="F417">
        <v>23.62</v>
      </c>
      <c r="I417">
        <v>13.946</v>
      </c>
      <c r="J417">
        <v>15.551199323999999</v>
      </c>
      <c r="K417">
        <v>4.8470000000000004</v>
      </c>
      <c r="M417">
        <v>38.87218</v>
      </c>
      <c r="N417">
        <v>8.9350000000000005</v>
      </c>
      <c r="O417">
        <v>297.803</v>
      </c>
      <c r="P417">
        <v>1.4570000000000001</v>
      </c>
      <c r="R417">
        <v>10.625999999999999</v>
      </c>
      <c r="S417">
        <v>28.222000000000001</v>
      </c>
      <c r="U417">
        <v>146.50299999999999</v>
      </c>
      <c r="Y417">
        <v>36.495800000000003</v>
      </c>
      <c r="AH417">
        <v>6.4169999999999998</v>
      </c>
      <c r="AI417">
        <v>615.23199999999997</v>
      </c>
    </row>
    <row r="418" spans="1:35">
      <c r="A418">
        <v>2016</v>
      </c>
      <c r="B418" s="14">
        <v>43054.606504629628</v>
      </c>
      <c r="C418" t="s">
        <v>1614</v>
      </c>
      <c r="D418">
        <v>20000</v>
      </c>
      <c r="L418">
        <v>3.2911999999999999</v>
      </c>
    </row>
    <row r="419" spans="1:35">
      <c r="A419">
        <v>2016</v>
      </c>
      <c r="B419" s="14">
        <v>43054.606504629628</v>
      </c>
      <c r="C419" t="s">
        <v>1614</v>
      </c>
      <c r="D419" t="s">
        <v>5760</v>
      </c>
      <c r="AI419">
        <v>0</v>
      </c>
    </row>
    <row r="420" spans="1:35">
      <c r="A420">
        <v>2016</v>
      </c>
      <c r="B420" s="14">
        <v>43054.606504629628</v>
      </c>
      <c r="C420" t="s">
        <v>1615</v>
      </c>
      <c r="J420">
        <v>4.7101823999999999</v>
      </c>
      <c r="AC420">
        <v>41.076000000000001</v>
      </c>
    </row>
    <row r="421" spans="1:35">
      <c r="A421">
        <v>2016</v>
      </c>
      <c r="B421" s="14">
        <v>43054.606504629628</v>
      </c>
      <c r="C421" t="s">
        <v>1616</v>
      </c>
      <c r="G421">
        <v>14.885</v>
      </c>
      <c r="K421">
        <v>36.859000000000002</v>
      </c>
      <c r="O421">
        <v>0</v>
      </c>
      <c r="U421">
        <v>23.035</v>
      </c>
      <c r="W421">
        <v>3.108E-2</v>
      </c>
      <c r="Y421">
        <v>18.9998</v>
      </c>
      <c r="AC421">
        <v>30.567</v>
      </c>
      <c r="AD421">
        <v>3.7736000000000001</v>
      </c>
      <c r="AH421">
        <v>6.165</v>
      </c>
      <c r="AI421">
        <v>78.296999999999997</v>
      </c>
    </row>
    <row r="422" spans="1:35">
      <c r="A422">
        <v>2016</v>
      </c>
      <c r="B422" s="14">
        <v>43054.606504629628</v>
      </c>
      <c r="C422" t="s">
        <v>1617</v>
      </c>
      <c r="G422">
        <v>293.25</v>
      </c>
      <c r="I422">
        <v>31.126000000000001</v>
      </c>
      <c r="J422">
        <v>383.83583500930996</v>
      </c>
      <c r="M422">
        <v>23.87726</v>
      </c>
      <c r="U422">
        <v>879.58900000000006</v>
      </c>
      <c r="AC422">
        <v>18.071000000000002</v>
      </c>
      <c r="AD422">
        <v>10.6381</v>
      </c>
      <c r="AI422">
        <v>1387.9860000000001</v>
      </c>
    </row>
    <row r="423" spans="1:35">
      <c r="A423">
        <v>2016</v>
      </c>
      <c r="B423" s="14">
        <v>43054.606504629628</v>
      </c>
      <c r="C423" t="s">
        <v>1617</v>
      </c>
      <c r="D423">
        <v>20000</v>
      </c>
      <c r="U423">
        <v>6.9880000000000004</v>
      </c>
    </row>
    <row r="424" spans="1:35">
      <c r="A424">
        <v>2016</v>
      </c>
      <c r="B424" s="14">
        <v>43054.606504629628</v>
      </c>
      <c r="C424" t="s">
        <v>1617</v>
      </c>
      <c r="D424" t="s">
        <v>1587</v>
      </c>
      <c r="U424">
        <v>87.811000000000007</v>
      </c>
    </row>
    <row r="425" spans="1:35">
      <c r="A425">
        <v>2016</v>
      </c>
      <c r="B425" s="14">
        <v>43054.606504629628</v>
      </c>
      <c r="C425" t="s">
        <v>1617</v>
      </c>
      <c r="D425" t="s">
        <v>1588</v>
      </c>
      <c r="I425">
        <v>309.53699999999998</v>
      </c>
      <c r="U425">
        <v>137.398</v>
      </c>
    </row>
    <row r="426" spans="1:35">
      <c r="A426">
        <v>2016</v>
      </c>
      <c r="B426" s="14">
        <v>43054.606504629628</v>
      </c>
      <c r="C426" t="s">
        <v>1617</v>
      </c>
      <c r="D426" t="s">
        <v>1589</v>
      </c>
      <c r="M426">
        <v>7.6301300000000003</v>
      </c>
      <c r="U426">
        <v>2.0529999999999999</v>
      </c>
    </row>
    <row r="427" spans="1:35">
      <c r="A427">
        <v>2016</v>
      </c>
      <c r="B427" s="14">
        <v>43054.606504629628</v>
      </c>
      <c r="C427" t="s">
        <v>1617</v>
      </c>
      <c r="D427" t="s">
        <v>5753</v>
      </c>
      <c r="U427">
        <v>455.07100000000003</v>
      </c>
    </row>
    <row r="428" spans="1:35">
      <c r="A428">
        <v>2016</v>
      </c>
      <c r="B428" s="14">
        <v>43054.606504629628</v>
      </c>
      <c r="C428" t="s">
        <v>1617</v>
      </c>
      <c r="D428" t="s">
        <v>1594</v>
      </c>
      <c r="M428">
        <v>48.208239999999996</v>
      </c>
    </row>
    <row r="429" spans="1:35">
      <c r="A429">
        <v>2016</v>
      </c>
      <c r="B429" s="14">
        <v>43054.606504629628</v>
      </c>
      <c r="C429" t="s">
        <v>1617</v>
      </c>
      <c r="D429" t="s">
        <v>1598</v>
      </c>
      <c r="U429">
        <v>31.539000000000001</v>
      </c>
    </row>
    <row r="430" spans="1:35">
      <c r="A430">
        <v>2016</v>
      </c>
      <c r="B430" s="14">
        <v>43054.606504629628</v>
      </c>
      <c r="C430" t="s">
        <v>1617</v>
      </c>
      <c r="D430" t="s">
        <v>5760</v>
      </c>
      <c r="U430">
        <v>5.7779999999999996</v>
      </c>
    </row>
    <row r="431" spans="1:35">
      <c r="A431">
        <v>2016</v>
      </c>
      <c r="B431" s="14">
        <v>43054.606504629628</v>
      </c>
      <c r="C431" t="s">
        <v>5770</v>
      </c>
      <c r="D431" t="s">
        <v>1587</v>
      </c>
      <c r="U431">
        <v>15.138999999999999</v>
      </c>
    </row>
    <row r="432" spans="1:35">
      <c r="A432">
        <v>2016</v>
      </c>
      <c r="B432" s="14">
        <v>43054.606504629628</v>
      </c>
      <c r="C432" t="s">
        <v>1619</v>
      </c>
      <c r="D432" t="s">
        <v>5760</v>
      </c>
      <c r="U432">
        <v>12.022</v>
      </c>
    </row>
    <row r="433" spans="1:35">
      <c r="A433">
        <v>2016</v>
      </c>
      <c r="B433" s="14">
        <v>43054.606504629628</v>
      </c>
      <c r="C433" t="s">
        <v>1620</v>
      </c>
      <c r="I433">
        <v>5.3860000000000001</v>
      </c>
      <c r="U433">
        <v>29.585000000000001</v>
      </c>
      <c r="AG433">
        <v>64.813999999999993</v>
      </c>
    </row>
    <row r="434" spans="1:35">
      <c r="A434">
        <v>2016</v>
      </c>
      <c r="B434" s="14">
        <v>43054.606504629628</v>
      </c>
      <c r="C434" t="s">
        <v>1620</v>
      </c>
      <c r="D434" t="s">
        <v>1588</v>
      </c>
      <c r="M434">
        <v>93.840740000000011</v>
      </c>
    </row>
    <row r="435" spans="1:35">
      <c r="A435">
        <v>2016</v>
      </c>
      <c r="B435" s="14">
        <v>43054.606504629628</v>
      </c>
      <c r="C435" t="s">
        <v>1620</v>
      </c>
      <c r="D435" t="s">
        <v>1589</v>
      </c>
      <c r="M435">
        <v>11.8086</v>
      </c>
    </row>
    <row r="436" spans="1:35">
      <c r="A436">
        <v>2016</v>
      </c>
      <c r="B436" s="14">
        <v>43054.606504629628</v>
      </c>
      <c r="C436" t="s">
        <v>1621</v>
      </c>
      <c r="M436">
        <v>488.29803999999996</v>
      </c>
      <c r="N436">
        <v>0.01</v>
      </c>
      <c r="O436">
        <v>2524.8539999999998</v>
      </c>
      <c r="U436">
        <v>13.063000000000001</v>
      </c>
      <c r="AC436">
        <v>2.972</v>
      </c>
      <c r="AE436">
        <v>620.72699999999998</v>
      </c>
      <c r="AI436">
        <v>2.8690000000000002</v>
      </c>
    </row>
    <row r="437" spans="1:35">
      <c r="A437">
        <v>2016</v>
      </c>
      <c r="B437" s="14">
        <v>43054.606504629628</v>
      </c>
      <c r="C437" t="s">
        <v>1622</v>
      </c>
      <c r="I437">
        <v>69.944000000000003</v>
      </c>
      <c r="K437">
        <v>272.149</v>
      </c>
      <c r="M437">
        <v>390.21866999999997</v>
      </c>
      <c r="U437">
        <v>642.58299999999997</v>
      </c>
      <c r="Y437">
        <v>25.215900000000001</v>
      </c>
      <c r="AC437">
        <v>15.914999999999999</v>
      </c>
      <c r="AD437">
        <v>16.116299999999999</v>
      </c>
      <c r="AI437">
        <v>0</v>
      </c>
    </row>
    <row r="438" spans="1:35">
      <c r="A438">
        <v>2016</v>
      </c>
      <c r="B438" s="14">
        <v>43054.606504629628</v>
      </c>
      <c r="C438" t="s">
        <v>1622</v>
      </c>
      <c r="D438" t="s">
        <v>1588</v>
      </c>
      <c r="L438">
        <v>31.593299999999999</v>
      </c>
      <c r="M438">
        <v>11.041409999999999</v>
      </c>
      <c r="AI438">
        <v>207.124</v>
      </c>
    </row>
    <row r="439" spans="1:35">
      <c r="A439">
        <v>2016</v>
      </c>
      <c r="B439" s="14">
        <v>43054.606504629628</v>
      </c>
      <c r="C439" t="s">
        <v>1622</v>
      </c>
      <c r="D439" t="s">
        <v>1589</v>
      </c>
      <c r="M439">
        <v>14.8512</v>
      </c>
      <c r="U439">
        <v>30.245999999999999</v>
      </c>
    </row>
    <row r="440" spans="1:35">
      <c r="A440">
        <v>2016</v>
      </c>
      <c r="B440" s="14">
        <v>43054.606504629628</v>
      </c>
      <c r="C440" t="s">
        <v>1622</v>
      </c>
      <c r="D440" t="s">
        <v>1599</v>
      </c>
      <c r="AI440">
        <v>9.7080000000000002</v>
      </c>
    </row>
    <row r="441" spans="1:35">
      <c r="A441">
        <v>2016</v>
      </c>
      <c r="B441" s="14">
        <v>43054.606504629628</v>
      </c>
      <c r="C441" t="s">
        <v>1622</v>
      </c>
      <c r="D441" t="s">
        <v>5760</v>
      </c>
      <c r="U441">
        <v>27.785</v>
      </c>
      <c r="AI441">
        <v>0</v>
      </c>
    </row>
    <row r="442" spans="1:35">
      <c r="A442">
        <v>2016</v>
      </c>
      <c r="B442" s="14">
        <v>43054.606504629628</v>
      </c>
      <c r="C442" t="s">
        <v>1623</v>
      </c>
      <c r="M442">
        <v>16.149000000000001</v>
      </c>
      <c r="N442">
        <v>98.495999999999995</v>
      </c>
      <c r="O442">
        <v>346.45800000000003</v>
      </c>
      <c r="R442">
        <v>120.461</v>
      </c>
      <c r="U442">
        <v>29.018000000000001</v>
      </c>
      <c r="AE442">
        <v>67.221000000000004</v>
      </c>
    </row>
    <row r="443" spans="1:35">
      <c r="A443">
        <v>2016</v>
      </c>
      <c r="B443" s="14">
        <v>43054.606504629628</v>
      </c>
      <c r="C443" t="s">
        <v>1624</v>
      </c>
      <c r="I443">
        <v>35.804000000000002</v>
      </c>
      <c r="M443">
        <v>36.906999999999996</v>
      </c>
      <c r="AE443">
        <v>267.79899999999998</v>
      </c>
    </row>
    <row r="444" spans="1:35">
      <c r="A444">
        <v>2016</v>
      </c>
      <c r="B444" s="14">
        <v>43054.606504629628</v>
      </c>
      <c r="C444" t="s">
        <v>1624</v>
      </c>
      <c r="D444" t="s">
        <v>1589</v>
      </c>
      <c r="M444">
        <v>11.331200000000001</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F108"/>
  <sheetViews>
    <sheetView workbookViewId="0"/>
  </sheetViews>
  <sheetFormatPr defaultRowHeight="15"/>
  <sheetData>
    <row r="1" spans="1:6">
      <c r="A1">
        <v>5.6</v>
      </c>
      <c r="B1" t="s">
        <v>4872</v>
      </c>
    </row>
    <row r="2" spans="1:6">
      <c r="A2" s="10" t="str">
        <f>HYPERLINK("#'Contents'!B67", "Back to Contents")</f>
        <v>Back to Contents</v>
      </c>
    </row>
    <row r="3" spans="1:6">
      <c r="A3" t="s">
        <v>110</v>
      </c>
      <c r="B3" t="s">
        <v>108</v>
      </c>
      <c r="C3" t="s">
        <v>109</v>
      </c>
      <c r="D3" t="s">
        <v>1625</v>
      </c>
      <c r="E3" t="s">
        <v>1626</v>
      </c>
      <c r="F3" t="s">
        <v>1627</v>
      </c>
    </row>
    <row r="4" spans="1:6">
      <c r="A4" t="s">
        <v>117</v>
      </c>
      <c r="B4">
        <v>2013</v>
      </c>
      <c r="C4" s="14">
        <v>43054.606527777774</v>
      </c>
      <c r="D4">
        <v>12978.908000000003</v>
      </c>
      <c r="E4">
        <v>2764.5330000000004</v>
      </c>
      <c r="F4">
        <v>19262.466999999997</v>
      </c>
    </row>
    <row r="5" spans="1:6">
      <c r="A5" t="s">
        <v>117</v>
      </c>
      <c r="B5">
        <v>2014</v>
      </c>
      <c r="C5" s="14">
        <v>43054.606527777774</v>
      </c>
      <c r="D5">
        <v>10933.699000000001</v>
      </c>
      <c r="E5">
        <v>2723.0779999999995</v>
      </c>
      <c r="F5">
        <v>27126.402000000002</v>
      </c>
    </row>
    <row r="6" spans="1:6">
      <c r="A6" t="s">
        <v>117</v>
      </c>
      <c r="B6">
        <v>2015</v>
      </c>
      <c r="C6" s="14">
        <v>43054.606527777774</v>
      </c>
      <c r="D6">
        <v>14784.796</v>
      </c>
      <c r="E6">
        <v>14120.772000000001</v>
      </c>
      <c r="F6">
        <v>28905.567999999999</v>
      </c>
    </row>
    <row r="7" spans="1:6">
      <c r="A7" t="s">
        <v>117</v>
      </c>
      <c r="B7">
        <v>2016</v>
      </c>
      <c r="C7" s="14">
        <v>43054.606527777774</v>
      </c>
      <c r="D7">
        <v>15045.767</v>
      </c>
      <c r="E7">
        <v>13542.242999999999</v>
      </c>
      <c r="F7">
        <v>28588.01</v>
      </c>
    </row>
    <row r="8" spans="1:6">
      <c r="A8" t="s">
        <v>126</v>
      </c>
      <c r="B8">
        <v>2013</v>
      </c>
      <c r="C8" s="14">
        <v>43054.606527777774</v>
      </c>
      <c r="D8">
        <v>7520.7150000000001</v>
      </c>
      <c r="E8">
        <v>5046.3050200000007</v>
      </c>
      <c r="F8">
        <v>12567.02002</v>
      </c>
    </row>
    <row r="9" spans="1:6">
      <c r="A9" t="s">
        <v>126</v>
      </c>
      <c r="B9">
        <v>2014</v>
      </c>
      <c r="C9" s="14">
        <v>43054.606527777774</v>
      </c>
      <c r="D9">
        <v>7222.92839</v>
      </c>
      <c r="E9">
        <v>5073.391450000001</v>
      </c>
      <c r="F9">
        <v>12296.31983</v>
      </c>
    </row>
    <row r="10" spans="1:6">
      <c r="A10" t="s">
        <v>126</v>
      </c>
      <c r="B10">
        <v>2015</v>
      </c>
      <c r="C10" s="14">
        <v>43054.606527777774</v>
      </c>
      <c r="D10">
        <v>7134.7969999999987</v>
      </c>
      <c r="E10">
        <v>4924.8799999999992</v>
      </c>
      <c r="F10">
        <v>12059.677</v>
      </c>
    </row>
    <row r="11" spans="1:6">
      <c r="A11" t="s">
        <v>126</v>
      </c>
      <c r="B11">
        <v>2016</v>
      </c>
      <c r="C11" s="14">
        <v>43054.606527777774</v>
      </c>
      <c r="D11">
        <v>7035.0859999999993</v>
      </c>
      <c r="E11">
        <v>4919.0570000000007</v>
      </c>
      <c r="F11">
        <v>11954.141</v>
      </c>
    </row>
    <row r="12" spans="1:6">
      <c r="A12" t="s">
        <v>134</v>
      </c>
      <c r="B12">
        <v>2013</v>
      </c>
      <c r="C12" s="14">
        <v>43054.606527777774</v>
      </c>
      <c r="D12">
        <v>30622.493000000002</v>
      </c>
      <c r="E12">
        <v>2073.0420000000004</v>
      </c>
      <c r="F12">
        <v>32695.535000000003</v>
      </c>
    </row>
    <row r="13" spans="1:6">
      <c r="A13" t="s">
        <v>134</v>
      </c>
      <c r="B13">
        <v>2014</v>
      </c>
      <c r="C13" s="14">
        <v>43054.606527777774</v>
      </c>
      <c r="D13">
        <v>31936.333000000006</v>
      </c>
      <c r="E13">
        <v>2368.7460000000001</v>
      </c>
      <c r="F13">
        <v>34305.078999999998</v>
      </c>
    </row>
    <row r="14" spans="1:6">
      <c r="A14" t="s">
        <v>134</v>
      </c>
      <c r="B14">
        <v>2015</v>
      </c>
      <c r="C14" s="14">
        <v>43054.606527777774</v>
      </c>
      <c r="D14">
        <v>33269.645000000004</v>
      </c>
      <c r="E14">
        <v>2991.2159999999999</v>
      </c>
      <c r="F14">
        <v>36260.860999999997</v>
      </c>
    </row>
    <row r="15" spans="1:6">
      <c r="A15" t="s">
        <v>134</v>
      </c>
      <c r="B15">
        <v>2016</v>
      </c>
      <c r="C15" s="14">
        <v>43054.606527777774</v>
      </c>
      <c r="D15">
        <v>30469.118999999999</v>
      </c>
      <c r="E15">
        <v>2941.7149999999997</v>
      </c>
      <c r="F15">
        <v>33410.834000000003</v>
      </c>
    </row>
    <row r="16" spans="1:6">
      <c r="A16" t="s">
        <v>147</v>
      </c>
      <c r="B16">
        <v>2014</v>
      </c>
      <c r="C16" s="14">
        <v>43054.606527777774</v>
      </c>
      <c r="D16">
        <v>3485.3789999999999</v>
      </c>
      <c r="E16">
        <v>983.17699999999991</v>
      </c>
      <c r="F16">
        <v>4468.5569999999998</v>
      </c>
    </row>
    <row r="17" spans="1:6">
      <c r="A17" t="s">
        <v>147</v>
      </c>
      <c r="B17">
        <v>2015</v>
      </c>
      <c r="C17" s="14">
        <v>43054.606527777774</v>
      </c>
      <c r="D17">
        <v>3483.6959999999999</v>
      </c>
      <c r="E17">
        <v>885.63099999999997</v>
      </c>
      <c r="F17">
        <v>4369.3270000000002</v>
      </c>
    </row>
    <row r="18" spans="1:6">
      <c r="A18" t="s">
        <v>147</v>
      </c>
      <c r="B18">
        <v>2016</v>
      </c>
      <c r="C18" s="14">
        <v>43054.606527777774</v>
      </c>
      <c r="D18">
        <v>3755.5280000000002</v>
      </c>
      <c r="E18">
        <v>893.846</v>
      </c>
      <c r="F18">
        <v>4649.3739999999998</v>
      </c>
    </row>
    <row r="19" spans="1:6">
      <c r="A19" t="s">
        <v>155</v>
      </c>
      <c r="B19">
        <v>2016</v>
      </c>
      <c r="C19" s="14">
        <v>43054.606527777774</v>
      </c>
      <c r="D19">
        <v>61233.156999999985</v>
      </c>
      <c r="E19">
        <v>6292.7109999999993</v>
      </c>
      <c r="F19">
        <v>67519.571999999986</v>
      </c>
    </row>
    <row r="20" spans="1:6">
      <c r="A20" t="s">
        <v>162</v>
      </c>
      <c r="B20">
        <v>2013</v>
      </c>
      <c r="C20" s="14">
        <v>43054.606527777774</v>
      </c>
      <c r="D20">
        <v>426679.83700000006</v>
      </c>
      <c r="E20">
        <v>51107.498</v>
      </c>
      <c r="F20">
        <v>477447.739</v>
      </c>
    </row>
    <row r="21" spans="1:6">
      <c r="A21" t="s">
        <v>162</v>
      </c>
      <c r="B21">
        <v>2014</v>
      </c>
      <c r="C21" s="14">
        <v>43054.606527777774</v>
      </c>
      <c r="D21">
        <v>408315.02397249383</v>
      </c>
      <c r="E21">
        <v>51919.94608420704</v>
      </c>
      <c r="F21">
        <v>460234.97005670099</v>
      </c>
    </row>
    <row r="22" spans="1:6">
      <c r="A22" t="s">
        <v>162</v>
      </c>
      <c r="B22">
        <v>2015</v>
      </c>
      <c r="C22" s="14">
        <v>43054.606527777774</v>
      </c>
      <c r="D22">
        <v>381121.55009361211</v>
      </c>
      <c r="E22">
        <v>74892.436503333898</v>
      </c>
      <c r="F22">
        <v>456013.98659694596</v>
      </c>
    </row>
    <row r="23" spans="1:6">
      <c r="A23" t="s">
        <v>162</v>
      </c>
      <c r="B23">
        <v>2016</v>
      </c>
      <c r="C23" s="14">
        <v>43054.606527777774</v>
      </c>
      <c r="D23">
        <v>376380.28664806928</v>
      </c>
      <c r="E23">
        <v>76639.157393893198</v>
      </c>
      <c r="F23">
        <v>453019.44404196244</v>
      </c>
    </row>
    <row r="24" spans="1:6">
      <c r="A24" t="s">
        <v>172</v>
      </c>
      <c r="B24">
        <v>2013</v>
      </c>
      <c r="C24" s="14">
        <v>43054.606527777774</v>
      </c>
      <c r="D24">
        <v>20648.233</v>
      </c>
      <c r="E24">
        <v>954.13799999999992</v>
      </c>
      <c r="F24">
        <v>21601.953000000001</v>
      </c>
    </row>
    <row r="25" spans="1:6">
      <c r="A25" t="s">
        <v>172</v>
      </c>
      <c r="B25">
        <v>2014</v>
      </c>
      <c r="C25" s="14">
        <v>43054.606527777774</v>
      </c>
      <c r="D25">
        <v>17411.784999999996</v>
      </c>
      <c r="E25">
        <v>976.96399999999994</v>
      </c>
      <c r="F25">
        <v>18388.748999999996</v>
      </c>
    </row>
    <row r="26" spans="1:6">
      <c r="A26" t="s">
        <v>172</v>
      </c>
      <c r="B26">
        <v>2015</v>
      </c>
      <c r="C26" s="14">
        <v>43054.606527777774</v>
      </c>
      <c r="D26">
        <v>14784.903000000002</v>
      </c>
      <c r="E26">
        <v>1011.034</v>
      </c>
      <c r="F26">
        <v>15795.936999999998</v>
      </c>
    </row>
    <row r="27" spans="1:6">
      <c r="A27" t="s">
        <v>172</v>
      </c>
      <c r="B27">
        <v>2016</v>
      </c>
      <c r="C27" s="14">
        <v>43054.606527777774</v>
      </c>
      <c r="D27">
        <v>16027.944</v>
      </c>
      <c r="E27">
        <v>1191.0200000000002</v>
      </c>
      <c r="F27">
        <v>17219.324000000001</v>
      </c>
    </row>
    <row r="28" spans="1:6">
      <c r="A28" t="s">
        <v>180</v>
      </c>
      <c r="B28">
        <v>2013</v>
      </c>
      <c r="C28" s="14">
        <v>43054.606527777774</v>
      </c>
      <c r="D28">
        <v>15875.240000000002</v>
      </c>
      <c r="E28">
        <v>47.290999999999997</v>
      </c>
      <c r="F28">
        <v>15949.531000000001</v>
      </c>
    </row>
    <row r="29" spans="1:6">
      <c r="A29" t="s">
        <v>180</v>
      </c>
      <c r="B29">
        <v>2014</v>
      </c>
      <c r="C29" s="14">
        <v>43054.606527777774</v>
      </c>
      <c r="D29">
        <v>14926.39</v>
      </c>
      <c r="E29">
        <v>470.39599999999996</v>
      </c>
      <c r="F29">
        <v>15396.786</v>
      </c>
    </row>
    <row r="30" spans="1:6">
      <c r="A30" t="s">
        <v>180</v>
      </c>
      <c r="B30">
        <v>2015</v>
      </c>
      <c r="C30" s="14">
        <v>43054.606527777774</v>
      </c>
      <c r="D30">
        <v>11894.83</v>
      </c>
      <c r="E30">
        <v>245.24799999999999</v>
      </c>
      <c r="F30">
        <v>12140.078000000001</v>
      </c>
    </row>
    <row r="31" spans="1:6">
      <c r="A31" t="s">
        <v>180</v>
      </c>
      <c r="B31">
        <v>2016</v>
      </c>
      <c r="C31" s="14">
        <v>43054.606527777774</v>
      </c>
      <c r="D31">
        <v>13162.4787</v>
      </c>
      <c r="E31">
        <v>285.37219999999996</v>
      </c>
      <c r="F31">
        <v>13447.850599999996</v>
      </c>
    </row>
    <row r="32" spans="1:6">
      <c r="A32" t="s">
        <v>192</v>
      </c>
      <c r="B32">
        <v>2013</v>
      </c>
      <c r="C32" s="14">
        <v>43054.606527777774</v>
      </c>
      <c r="D32">
        <v>86110.682989999987</v>
      </c>
      <c r="E32">
        <v>18906.937829999999</v>
      </c>
      <c r="F32">
        <v>105017.62082000001</v>
      </c>
    </row>
    <row r="33" spans="1:6">
      <c r="A33" t="s">
        <v>192</v>
      </c>
      <c r="B33">
        <v>2014</v>
      </c>
      <c r="C33" s="14">
        <v>43054.606527777774</v>
      </c>
      <c r="D33">
        <v>85343.544000000009</v>
      </c>
      <c r="E33">
        <v>20164.328820000002</v>
      </c>
      <c r="F33">
        <v>105507.87282</v>
      </c>
    </row>
    <row r="34" spans="1:6">
      <c r="A34" t="s">
        <v>192</v>
      </c>
      <c r="B34">
        <v>2015</v>
      </c>
      <c r="C34" s="14">
        <v>43054.606527777774</v>
      </c>
      <c r="D34">
        <v>97983.295180000016</v>
      </c>
      <c r="E34">
        <v>21261.429310000003</v>
      </c>
      <c r="F34">
        <v>119244.72449000001</v>
      </c>
    </row>
    <row r="35" spans="1:6">
      <c r="A35" t="s">
        <v>192</v>
      </c>
      <c r="B35">
        <v>2016</v>
      </c>
      <c r="C35" s="14">
        <v>43054.606527777774</v>
      </c>
      <c r="D35">
        <v>97052.62172000001</v>
      </c>
      <c r="E35">
        <v>22264.87039</v>
      </c>
      <c r="F35">
        <v>119317.49210000003</v>
      </c>
    </row>
    <row r="36" spans="1:6">
      <c r="A36" t="s">
        <v>199</v>
      </c>
      <c r="B36">
        <v>2013</v>
      </c>
      <c r="C36" s="14">
        <v>43054.606527777774</v>
      </c>
      <c r="D36">
        <v>25992.351000000002</v>
      </c>
      <c r="E36">
        <v>5504.3890000000001</v>
      </c>
      <c r="F36">
        <v>31496.74</v>
      </c>
    </row>
    <row r="37" spans="1:6">
      <c r="A37" t="s">
        <v>199</v>
      </c>
      <c r="B37">
        <v>2014</v>
      </c>
      <c r="C37" s="14">
        <v>43054.606527777774</v>
      </c>
      <c r="D37">
        <v>23161.979000000003</v>
      </c>
      <c r="E37">
        <v>5601.8149999999987</v>
      </c>
      <c r="F37">
        <v>28763.794000000002</v>
      </c>
    </row>
    <row r="38" spans="1:6">
      <c r="A38" t="s">
        <v>199</v>
      </c>
      <c r="B38">
        <v>2015</v>
      </c>
      <c r="C38" s="14">
        <v>43054.606527777774</v>
      </c>
      <c r="D38">
        <v>18882.677</v>
      </c>
      <c r="E38">
        <v>6610.0789999999988</v>
      </c>
      <c r="F38">
        <v>25486.756000000001</v>
      </c>
    </row>
    <row r="39" spans="1:6">
      <c r="A39" t="s">
        <v>199</v>
      </c>
      <c r="B39">
        <v>2016</v>
      </c>
      <c r="C39" s="14">
        <v>43054.606527777774</v>
      </c>
      <c r="D39">
        <v>20199.504999999997</v>
      </c>
      <c r="E39">
        <v>7045.2929999999997</v>
      </c>
      <c r="F39">
        <v>27244.798000000003</v>
      </c>
    </row>
    <row r="40" spans="1:6">
      <c r="A40" t="s">
        <v>205</v>
      </c>
      <c r="B40">
        <v>2013</v>
      </c>
      <c r="C40" s="14">
        <v>43054.606527777774</v>
      </c>
      <c r="D40">
        <v>80227.684999999983</v>
      </c>
      <c r="E40">
        <v>13939.069</v>
      </c>
    </row>
    <row r="41" spans="1:6">
      <c r="A41" t="s">
        <v>205</v>
      </c>
      <c r="B41">
        <v>2014</v>
      </c>
      <c r="C41" s="14">
        <v>43054.606527777774</v>
      </c>
      <c r="D41">
        <v>73326.168000000005</v>
      </c>
      <c r="E41">
        <v>13423.975</v>
      </c>
      <c r="F41">
        <v>86750.142999999996</v>
      </c>
    </row>
    <row r="42" spans="1:6">
      <c r="A42" t="s">
        <v>205</v>
      </c>
      <c r="B42">
        <v>2015</v>
      </c>
      <c r="C42" s="14">
        <v>43054.606527777774</v>
      </c>
      <c r="D42">
        <v>83337.793000000005</v>
      </c>
      <c r="E42">
        <v>15919.501999999999</v>
      </c>
      <c r="F42">
        <v>99257.294999999998</v>
      </c>
    </row>
    <row r="43" spans="1:6">
      <c r="A43" t="s">
        <v>205</v>
      </c>
      <c r="B43">
        <v>2016</v>
      </c>
      <c r="C43" s="14">
        <v>43054.606527777774</v>
      </c>
      <c r="D43">
        <v>80601.696999999986</v>
      </c>
      <c r="E43">
        <v>20132.105999999996</v>
      </c>
      <c r="F43">
        <v>100733.803</v>
      </c>
    </row>
    <row r="44" spans="1:6">
      <c r="A44" t="s">
        <v>380</v>
      </c>
      <c r="B44">
        <v>2013</v>
      </c>
      <c r="C44" s="14">
        <v>43054.606527777774</v>
      </c>
      <c r="D44">
        <v>52202.358999999997</v>
      </c>
      <c r="E44">
        <v>6268.88</v>
      </c>
      <c r="F44">
        <v>58471.241000000002</v>
      </c>
    </row>
    <row r="45" spans="1:6">
      <c r="A45" t="s">
        <v>380</v>
      </c>
      <c r="B45">
        <v>2014</v>
      </c>
      <c r="C45" s="14">
        <v>43054.606527777774</v>
      </c>
      <c r="D45">
        <v>47928.894</v>
      </c>
      <c r="E45">
        <v>5932.72</v>
      </c>
      <c r="F45">
        <v>53851.869999999995</v>
      </c>
    </row>
    <row r="46" spans="1:6">
      <c r="A46" t="s">
        <v>380</v>
      </c>
      <c r="B46">
        <v>2015</v>
      </c>
      <c r="C46" s="14">
        <v>43054.606527777774</v>
      </c>
      <c r="D46">
        <v>43801.941000000006</v>
      </c>
      <c r="E46">
        <v>5976.6529999999993</v>
      </c>
      <c r="F46">
        <v>49778.6</v>
      </c>
    </row>
    <row r="47" spans="1:6">
      <c r="A47" t="s">
        <v>380</v>
      </c>
      <c r="B47">
        <v>2016</v>
      </c>
      <c r="C47" s="14">
        <v>43054.606527777774</v>
      </c>
      <c r="D47">
        <v>39851.508000000002</v>
      </c>
      <c r="E47">
        <v>6360.0029999999988</v>
      </c>
      <c r="F47">
        <v>46299.722000000009</v>
      </c>
    </row>
    <row r="48" spans="1:6">
      <c r="A48" t="s">
        <v>215</v>
      </c>
      <c r="B48">
        <v>2013</v>
      </c>
      <c r="C48" s="14">
        <v>43054.606527777774</v>
      </c>
      <c r="D48">
        <v>7118.514000000001</v>
      </c>
      <c r="E48">
        <v>1667.2690000000002</v>
      </c>
      <c r="F48">
        <v>8785.7829999999994</v>
      </c>
    </row>
    <row r="49" spans="1:6">
      <c r="A49" t="s">
        <v>215</v>
      </c>
      <c r="B49">
        <v>2014</v>
      </c>
      <c r="C49" s="14">
        <v>43054.606527777774</v>
      </c>
      <c r="D49">
        <v>6653.0780000000004</v>
      </c>
      <c r="E49">
        <v>1468.192</v>
      </c>
      <c r="F49">
        <v>8121.2700000000013</v>
      </c>
    </row>
    <row r="50" spans="1:6">
      <c r="A50" t="s">
        <v>215</v>
      </c>
      <c r="B50">
        <v>2015</v>
      </c>
      <c r="C50" s="14">
        <v>43054.606527777774</v>
      </c>
      <c r="D50">
        <v>6652.4470000000019</v>
      </c>
      <c r="E50">
        <v>1733.768</v>
      </c>
      <c r="F50">
        <v>8386.2150000000001</v>
      </c>
    </row>
    <row r="51" spans="1:6">
      <c r="A51" t="s">
        <v>215</v>
      </c>
      <c r="B51">
        <v>2016</v>
      </c>
      <c r="C51" s="14">
        <v>43054.606527777774</v>
      </c>
      <c r="D51">
        <v>6321.197000000001</v>
      </c>
      <c r="E51">
        <v>1945.9159999999999</v>
      </c>
      <c r="F51">
        <v>8267.112000000001</v>
      </c>
    </row>
    <row r="52" spans="1:6">
      <c r="A52" t="s">
        <v>223</v>
      </c>
      <c r="B52">
        <v>2013</v>
      </c>
      <c r="C52" s="14">
        <v>43054.606527777774</v>
      </c>
      <c r="D52">
        <v>18334.051999999996</v>
      </c>
      <c r="E52">
        <v>1633.8400000000001</v>
      </c>
      <c r="F52">
        <v>19967.892</v>
      </c>
    </row>
    <row r="53" spans="1:6">
      <c r="A53" t="s">
        <v>223</v>
      </c>
      <c r="B53">
        <v>2014</v>
      </c>
      <c r="C53" s="14">
        <v>43054.606527777774</v>
      </c>
      <c r="D53">
        <v>16342.63</v>
      </c>
      <c r="E53">
        <v>2420.1849999999999</v>
      </c>
      <c r="F53">
        <v>18762.815000000002</v>
      </c>
    </row>
    <row r="54" spans="1:6">
      <c r="A54" t="s">
        <v>223</v>
      </c>
      <c r="B54">
        <v>2015</v>
      </c>
      <c r="C54" s="14">
        <v>43054.606527777774</v>
      </c>
      <c r="D54">
        <v>2202.8609999999999</v>
      </c>
      <c r="E54">
        <v>21127.044000000002</v>
      </c>
      <c r="F54">
        <v>18924.182999999997</v>
      </c>
    </row>
    <row r="55" spans="1:6">
      <c r="A55" t="s">
        <v>223</v>
      </c>
      <c r="B55">
        <v>2016</v>
      </c>
      <c r="C55" s="14">
        <v>43054.606527777774</v>
      </c>
      <c r="D55">
        <v>18200.483000000004</v>
      </c>
      <c r="E55">
        <v>2257.442</v>
      </c>
      <c r="F55">
        <v>20457.924999999999</v>
      </c>
    </row>
    <row r="56" spans="1:6">
      <c r="A56" t="s">
        <v>232</v>
      </c>
      <c r="B56">
        <v>2013</v>
      </c>
      <c r="C56" s="14">
        <v>43054.606527777774</v>
      </c>
      <c r="D56">
        <v>14380.850999999999</v>
      </c>
      <c r="E56">
        <v>1304.8179999999998</v>
      </c>
      <c r="F56">
        <v>15685.668</v>
      </c>
    </row>
    <row r="57" spans="1:6">
      <c r="A57" t="s">
        <v>232</v>
      </c>
      <c r="B57">
        <v>2014</v>
      </c>
      <c r="C57" s="14">
        <v>43054.606527777774</v>
      </c>
      <c r="D57">
        <v>14302.087</v>
      </c>
      <c r="E57">
        <v>1650.539</v>
      </c>
      <c r="F57">
        <v>15952.626</v>
      </c>
    </row>
    <row r="58" spans="1:6">
      <c r="A58" t="s">
        <v>232</v>
      </c>
      <c r="B58">
        <v>2015</v>
      </c>
      <c r="C58" s="14">
        <v>43054.606527777774</v>
      </c>
      <c r="D58">
        <v>15003.548999999999</v>
      </c>
      <c r="E58">
        <v>1830.577</v>
      </c>
      <c r="F58">
        <v>16834.125999999997</v>
      </c>
    </row>
    <row r="59" spans="1:6">
      <c r="A59" t="s">
        <v>232</v>
      </c>
      <c r="B59">
        <v>2016</v>
      </c>
      <c r="C59" s="14">
        <v>43054.606527777774</v>
      </c>
      <c r="D59">
        <v>15765.189</v>
      </c>
      <c r="E59">
        <v>1968.6369999999999</v>
      </c>
      <c r="F59">
        <v>17733.825999999997</v>
      </c>
    </row>
    <row r="60" spans="1:6">
      <c r="A60" t="s">
        <v>239</v>
      </c>
      <c r="B60">
        <v>2013</v>
      </c>
      <c r="C60" s="14">
        <v>43054.606527777774</v>
      </c>
      <c r="D60">
        <v>11.370999999999999</v>
      </c>
      <c r="E60">
        <v>0</v>
      </c>
      <c r="F60">
        <v>1779.8809999999999</v>
      </c>
    </row>
    <row r="61" spans="1:6">
      <c r="A61" t="s">
        <v>239</v>
      </c>
      <c r="B61">
        <v>2014</v>
      </c>
      <c r="C61" s="14">
        <v>43054.606527777774</v>
      </c>
      <c r="D61">
        <v>7.9879999999999995</v>
      </c>
      <c r="E61">
        <v>1746.9569999999999</v>
      </c>
      <c r="F61">
        <v>1754.9450000000002</v>
      </c>
    </row>
    <row r="62" spans="1:6">
      <c r="A62" t="s">
        <v>239</v>
      </c>
      <c r="B62">
        <v>2015</v>
      </c>
      <c r="C62" s="14">
        <v>43054.606527777774</v>
      </c>
      <c r="D62">
        <v>7.8800000000000008</v>
      </c>
      <c r="E62">
        <v>1804.1619999999998</v>
      </c>
      <c r="F62">
        <v>1812.0419999999999</v>
      </c>
    </row>
    <row r="63" spans="1:6">
      <c r="A63" t="s">
        <v>239</v>
      </c>
      <c r="B63">
        <v>2016</v>
      </c>
      <c r="C63" s="14">
        <v>43054.606527777774</v>
      </c>
      <c r="D63">
        <v>12.422000000000001</v>
      </c>
      <c r="E63">
        <v>1772.2079999999999</v>
      </c>
      <c r="F63">
        <v>1780.9649999999999</v>
      </c>
    </row>
    <row r="64" spans="1:6">
      <c r="A64" t="s">
        <v>248</v>
      </c>
      <c r="B64">
        <v>2013</v>
      </c>
      <c r="C64" s="14">
        <v>43054.606527777774</v>
      </c>
      <c r="D64">
        <v>140206.61100000003</v>
      </c>
      <c r="E64">
        <v>24171.951000000001</v>
      </c>
      <c r="F64">
        <v>164378.55900000001</v>
      </c>
    </row>
    <row r="65" spans="1:6">
      <c r="A65" t="s">
        <v>248</v>
      </c>
      <c r="B65">
        <v>2014</v>
      </c>
      <c r="C65" s="14">
        <v>43054.606527777774</v>
      </c>
      <c r="D65">
        <v>95570.686000000016</v>
      </c>
      <c r="E65">
        <v>8420.6650000000009</v>
      </c>
      <c r="F65">
        <v>103991.34799999997</v>
      </c>
    </row>
    <row r="66" spans="1:6">
      <c r="A66" t="s">
        <v>248</v>
      </c>
      <c r="B66">
        <v>2015</v>
      </c>
      <c r="C66" s="14">
        <v>43054.606527777774</v>
      </c>
      <c r="D66">
        <v>132928.36499999999</v>
      </c>
      <c r="E66">
        <v>23576.035</v>
      </c>
      <c r="F66">
        <v>156174.83099999998</v>
      </c>
    </row>
    <row r="67" spans="1:6">
      <c r="A67" t="s">
        <v>248</v>
      </c>
      <c r="B67">
        <v>2016</v>
      </c>
      <c r="C67" s="14">
        <v>43054.606527777774</v>
      </c>
      <c r="D67">
        <v>128558.68400000002</v>
      </c>
      <c r="E67">
        <v>22834.912999999997</v>
      </c>
      <c r="F67">
        <v>150835.34600000005</v>
      </c>
    </row>
    <row r="68" spans="1:6">
      <c r="A68" t="s">
        <v>254</v>
      </c>
      <c r="B68">
        <v>2013</v>
      </c>
      <c r="C68" s="14">
        <v>43054.606527777774</v>
      </c>
      <c r="D68">
        <v>0.94299999999999995</v>
      </c>
      <c r="E68">
        <v>0.94299999999999995</v>
      </c>
      <c r="F68">
        <v>0.94299999999999995</v>
      </c>
    </row>
    <row r="69" spans="1:6">
      <c r="A69" t="s">
        <v>254</v>
      </c>
      <c r="B69">
        <v>2014</v>
      </c>
      <c r="C69" s="14">
        <v>43054.606527777774</v>
      </c>
      <c r="D69">
        <v>0.309</v>
      </c>
      <c r="E69">
        <v>0.309</v>
      </c>
      <c r="F69">
        <v>0.309</v>
      </c>
    </row>
    <row r="70" spans="1:6">
      <c r="A70" t="s">
        <v>254</v>
      </c>
      <c r="B70">
        <v>2015</v>
      </c>
      <c r="C70" s="14">
        <v>43054.606527777774</v>
      </c>
      <c r="D70">
        <v>0.28999999999999998</v>
      </c>
      <c r="E70">
        <v>0.28999999999999998</v>
      </c>
      <c r="F70">
        <v>0.28999999999999998</v>
      </c>
    </row>
    <row r="71" spans="1:6">
      <c r="A71" t="s">
        <v>254</v>
      </c>
      <c r="B71">
        <v>2016</v>
      </c>
      <c r="C71" s="14">
        <v>43054.606527777774</v>
      </c>
      <c r="D71">
        <v>0.151</v>
      </c>
      <c r="E71">
        <v>0.151</v>
      </c>
      <c r="F71">
        <v>0.151</v>
      </c>
    </row>
    <row r="72" spans="1:6">
      <c r="A72" t="s">
        <v>263</v>
      </c>
      <c r="B72">
        <v>2013</v>
      </c>
      <c r="C72" s="14">
        <v>43054.606527777774</v>
      </c>
      <c r="D72">
        <v>4162.2779999999993</v>
      </c>
      <c r="E72">
        <v>3301.788</v>
      </c>
      <c r="F72">
        <v>7464.0659999999998</v>
      </c>
    </row>
    <row r="73" spans="1:6">
      <c r="A73" t="s">
        <v>263</v>
      </c>
      <c r="B73">
        <v>2014</v>
      </c>
      <c r="C73" s="14">
        <v>43054.606527777774</v>
      </c>
      <c r="D73">
        <v>4101.07222</v>
      </c>
      <c r="E73">
        <v>2736.5734000000002</v>
      </c>
      <c r="F73">
        <v>6837.6456200000021</v>
      </c>
    </row>
    <row r="74" spans="1:6">
      <c r="A74" t="s">
        <v>263</v>
      </c>
      <c r="B74">
        <v>2015</v>
      </c>
      <c r="C74" s="14">
        <v>43054.606527777774</v>
      </c>
      <c r="D74">
        <v>3531.42229</v>
      </c>
      <c r="E74">
        <v>3311.6296899999998</v>
      </c>
      <c r="F74">
        <v>6844.9434199999996</v>
      </c>
    </row>
    <row r="75" spans="1:6">
      <c r="A75" t="s">
        <v>263</v>
      </c>
      <c r="B75">
        <v>2016</v>
      </c>
      <c r="C75" s="14">
        <v>43054.606527777774</v>
      </c>
      <c r="D75">
        <v>3507.3908499999998</v>
      </c>
      <c r="E75">
        <v>2652.18226</v>
      </c>
      <c r="F75">
        <v>6159.5731099999985</v>
      </c>
    </row>
    <row r="76" spans="1:6">
      <c r="A76" t="s">
        <v>280</v>
      </c>
      <c r="B76">
        <v>2013</v>
      </c>
      <c r="C76" s="14">
        <v>43054.606527777774</v>
      </c>
      <c r="D76">
        <v>1336.3290000000002</v>
      </c>
      <c r="E76">
        <v>510.78799999999995</v>
      </c>
      <c r="F76">
        <v>1847.1169999999997</v>
      </c>
    </row>
    <row r="77" spans="1:6">
      <c r="A77" t="s">
        <v>280</v>
      </c>
      <c r="B77">
        <v>2014</v>
      </c>
      <c r="C77" s="14">
        <v>43054.606527777774</v>
      </c>
      <c r="D77">
        <v>1391.6730000000002</v>
      </c>
      <c r="E77">
        <v>525.73099999999999</v>
      </c>
      <c r="F77">
        <v>1917.405</v>
      </c>
    </row>
    <row r="78" spans="1:6">
      <c r="A78" t="s">
        <v>280</v>
      </c>
      <c r="B78">
        <v>2015</v>
      </c>
      <c r="C78" s="14">
        <v>43054.606527777774</v>
      </c>
      <c r="D78">
        <v>1143.4540000000002</v>
      </c>
      <c r="E78">
        <v>544.29499999999996</v>
      </c>
      <c r="F78">
        <v>1687.749</v>
      </c>
    </row>
    <row r="79" spans="1:6">
      <c r="A79" t="s">
        <v>280</v>
      </c>
      <c r="B79">
        <v>2016</v>
      </c>
      <c r="C79" s="14">
        <v>43054.606527777774</v>
      </c>
      <c r="D79">
        <v>964.721</v>
      </c>
      <c r="E79">
        <v>538.60199999999998</v>
      </c>
      <c r="F79">
        <v>1503.3240000000001</v>
      </c>
    </row>
    <row r="80" spans="1:6">
      <c r="A80" t="s">
        <v>272</v>
      </c>
      <c r="B80">
        <v>2013</v>
      </c>
      <c r="C80" s="14">
        <v>43054.606527777774</v>
      </c>
      <c r="D80">
        <v>2062.0110755000001</v>
      </c>
      <c r="E80">
        <v>587.80201599999998</v>
      </c>
      <c r="F80">
        <v>2649.8131315000001</v>
      </c>
    </row>
    <row r="81" spans="1:6">
      <c r="A81" t="s">
        <v>272</v>
      </c>
      <c r="B81">
        <v>2014</v>
      </c>
      <c r="C81" s="14">
        <v>43054.606527777774</v>
      </c>
      <c r="D81">
        <v>1760.7110750929626</v>
      </c>
      <c r="E81">
        <v>593.53378918314002</v>
      </c>
      <c r="F81">
        <v>2354.2448642441564</v>
      </c>
    </row>
    <row r="82" spans="1:6">
      <c r="A82" t="s">
        <v>272</v>
      </c>
      <c r="B82">
        <v>2015</v>
      </c>
      <c r="C82" s="14">
        <v>43054.606527777774</v>
      </c>
      <c r="D82">
        <v>1813.4138595460004</v>
      </c>
      <c r="E82">
        <v>499.12436510820004</v>
      </c>
      <c r="F82">
        <v>2312.5382246510003</v>
      </c>
    </row>
    <row r="83" spans="1:6">
      <c r="A83" t="s">
        <v>272</v>
      </c>
      <c r="B83">
        <v>2016</v>
      </c>
      <c r="C83" s="14">
        <v>43054.606527777774</v>
      </c>
      <c r="D83">
        <v>1826.4231</v>
      </c>
      <c r="E83">
        <v>370.57459999999998</v>
      </c>
      <c r="F83">
        <v>2196.9977000000003</v>
      </c>
    </row>
    <row r="84" spans="1:6">
      <c r="A84" t="s">
        <v>285</v>
      </c>
      <c r="B84">
        <v>2013</v>
      </c>
      <c r="C84" s="14">
        <v>43054.606527777774</v>
      </c>
      <c r="D84">
        <v>1697.3040000000001</v>
      </c>
      <c r="F84">
        <v>1697.3040000000001</v>
      </c>
    </row>
    <row r="85" spans="1:6">
      <c r="A85" t="s">
        <v>285</v>
      </c>
      <c r="B85">
        <v>2014</v>
      </c>
      <c r="C85" s="14">
        <v>43054.606527777774</v>
      </c>
      <c r="D85">
        <v>1659.1179999999999</v>
      </c>
      <c r="F85">
        <v>1659.1179999999999</v>
      </c>
    </row>
    <row r="86" spans="1:6">
      <c r="A86" t="s">
        <v>285</v>
      </c>
      <c r="B86">
        <v>2015</v>
      </c>
      <c r="C86" s="14">
        <v>43054.606527777774</v>
      </c>
      <c r="D86">
        <v>889.61400000000003</v>
      </c>
      <c r="F86">
        <v>889.61400000000003</v>
      </c>
    </row>
    <row r="87" spans="1:6">
      <c r="A87" t="s">
        <v>285</v>
      </c>
      <c r="B87">
        <v>2016</v>
      </c>
      <c r="C87" s="14">
        <v>43054.606527777774</v>
      </c>
      <c r="D87">
        <v>579.53899999999999</v>
      </c>
      <c r="F87">
        <v>579.53899999999999</v>
      </c>
    </row>
    <row r="88" spans="1:6">
      <c r="A88" t="s">
        <v>291</v>
      </c>
      <c r="C88" s="14">
        <v>43054.606527777774</v>
      </c>
    </row>
    <row r="89" spans="1:6">
      <c r="A89" t="s">
        <v>300</v>
      </c>
      <c r="B89">
        <v>2016</v>
      </c>
      <c r="C89" s="14">
        <v>43054.606527777774</v>
      </c>
      <c r="D89">
        <v>0</v>
      </c>
      <c r="E89">
        <v>0</v>
      </c>
      <c r="F89">
        <v>0</v>
      </c>
    </row>
    <row r="90" spans="1:6">
      <c r="A90" t="s">
        <v>318</v>
      </c>
      <c r="B90">
        <v>2015</v>
      </c>
      <c r="C90" s="14">
        <v>43054.606527777774</v>
      </c>
      <c r="D90">
        <v>23167.007700000002</v>
      </c>
      <c r="E90">
        <v>4768.7143999999998</v>
      </c>
      <c r="F90">
        <v>27935.722100000003</v>
      </c>
    </row>
    <row r="91" spans="1:6">
      <c r="A91" t="s">
        <v>318</v>
      </c>
      <c r="B91">
        <v>2016</v>
      </c>
      <c r="C91" s="14">
        <v>43054.606527777774</v>
      </c>
      <c r="D91">
        <v>21738.530699999999</v>
      </c>
      <c r="E91">
        <v>3971.3901000000001</v>
      </c>
      <c r="F91">
        <v>25709.920800000007</v>
      </c>
    </row>
    <row r="92" spans="1:6">
      <c r="A92" t="s">
        <v>327</v>
      </c>
      <c r="B92">
        <v>2013</v>
      </c>
      <c r="C92" s="14">
        <v>43054.606527777774</v>
      </c>
      <c r="D92">
        <v>32371.066999999999</v>
      </c>
      <c r="E92">
        <v>10043.66</v>
      </c>
      <c r="F92">
        <v>42414.726999999999</v>
      </c>
    </row>
    <row r="93" spans="1:6">
      <c r="A93" t="s">
        <v>327</v>
      </c>
      <c r="B93">
        <v>2014</v>
      </c>
      <c r="C93" s="14">
        <v>43054.606527777774</v>
      </c>
      <c r="D93">
        <v>32452.508000000002</v>
      </c>
      <c r="E93">
        <v>10122.718000000001</v>
      </c>
      <c r="F93">
        <v>42575.225999999995</v>
      </c>
    </row>
    <row r="94" spans="1:6">
      <c r="A94" t="s">
        <v>327</v>
      </c>
      <c r="B94">
        <v>2015</v>
      </c>
      <c r="C94" s="14">
        <v>43054.606527777774</v>
      </c>
      <c r="D94">
        <v>32162.375999999997</v>
      </c>
      <c r="E94">
        <v>10233.944</v>
      </c>
      <c r="F94">
        <v>42396.339999999989</v>
      </c>
    </row>
    <row r="95" spans="1:6">
      <c r="A95" t="s">
        <v>327</v>
      </c>
      <c r="B95">
        <v>2016</v>
      </c>
      <c r="C95" s="14">
        <v>43054.606527777774</v>
      </c>
      <c r="D95">
        <v>29419.257000000001</v>
      </c>
      <c r="E95">
        <v>10359.124</v>
      </c>
      <c r="F95">
        <v>39778.381999999998</v>
      </c>
    </row>
    <row r="96" spans="1:6">
      <c r="A96" t="s">
        <v>336</v>
      </c>
      <c r="B96">
        <v>2016</v>
      </c>
      <c r="C96" s="14">
        <v>43054.606527777774</v>
      </c>
      <c r="D96">
        <v>13025.146000000002</v>
      </c>
      <c r="E96">
        <v>7029.5000000000009</v>
      </c>
      <c r="F96">
        <v>20054.642</v>
      </c>
    </row>
    <row r="97" spans="1:6">
      <c r="A97" t="s">
        <v>349</v>
      </c>
      <c r="B97">
        <v>2013</v>
      </c>
      <c r="C97" s="14">
        <v>43054.606527777774</v>
      </c>
      <c r="D97">
        <v>6656.0540000000001</v>
      </c>
      <c r="E97">
        <v>730.25400000000002</v>
      </c>
      <c r="F97">
        <v>7386.3089999999993</v>
      </c>
    </row>
    <row r="98" spans="1:6">
      <c r="A98" t="s">
        <v>349</v>
      </c>
      <c r="B98">
        <v>2014</v>
      </c>
      <c r="C98" s="14">
        <v>43054.606527777774</v>
      </c>
      <c r="D98">
        <v>5383.5320000000011</v>
      </c>
      <c r="E98">
        <v>731.755</v>
      </c>
      <c r="F98">
        <v>6115.2870000000003</v>
      </c>
    </row>
    <row r="99" spans="1:6">
      <c r="A99" t="s">
        <v>349</v>
      </c>
      <c r="B99">
        <v>2015</v>
      </c>
      <c r="C99" s="14">
        <v>43054.606527777774</v>
      </c>
      <c r="D99">
        <v>5420.9210000000003</v>
      </c>
      <c r="E99">
        <v>688.6690000000001</v>
      </c>
      <c r="F99">
        <v>6109.59</v>
      </c>
    </row>
    <row r="100" spans="1:6">
      <c r="A100" t="s">
        <v>349</v>
      </c>
      <c r="B100">
        <v>2016</v>
      </c>
      <c r="C100" s="14">
        <v>43054.606527777774</v>
      </c>
      <c r="D100">
        <v>5793.1219999999994</v>
      </c>
      <c r="E100">
        <v>685.54000000000008</v>
      </c>
      <c r="F100">
        <v>6478.6619999999994</v>
      </c>
    </row>
    <row r="101" spans="1:6">
      <c r="A101" t="s">
        <v>359</v>
      </c>
      <c r="B101">
        <v>2013</v>
      </c>
      <c r="C101" s="14">
        <v>43054.606527777774</v>
      </c>
      <c r="D101">
        <v>14039.500000000002</v>
      </c>
      <c r="E101">
        <v>7769.665</v>
      </c>
      <c r="F101">
        <v>21869.164999999997</v>
      </c>
    </row>
    <row r="102" spans="1:6">
      <c r="A102" t="s">
        <v>359</v>
      </c>
      <c r="B102">
        <v>2014</v>
      </c>
      <c r="C102" s="14">
        <v>43054.606527777774</v>
      </c>
      <c r="D102">
        <v>13411.355999999998</v>
      </c>
      <c r="E102">
        <v>7506.7159999999985</v>
      </c>
      <c r="F102">
        <v>20918.072000000004</v>
      </c>
    </row>
    <row r="103" spans="1:6">
      <c r="A103" t="s">
        <v>359</v>
      </c>
      <c r="B103">
        <v>2015</v>
      </c>
      <c r="C103" s="14">
        <v>43054.606527777774</v>
      </c>
      <c r="D103">
        <v>13570.695</v>
      </c>
      <c r="E103">
        <v>7604.5300000000007</v>
      </c>
      <c r="F103">
        <v>21175.224999999999</v>
      </c>
    </row>
    <row r="104" spans="1:6">
      <c r="A104" t="s">
        <v>359</v>
      </c>
      <c r="B104">
        <v>2016</v>
      </c>
      <c r="C104" s="14">
        <v>43054.606527777774</v>
      </c>
      <c r="D104">
        <v>13494.579000000002</v>
      </c>
      <c r="E104">
        <v>7769.4650000000001</v>
      </c>
      <c r="F104">
        <v>21264.043999999998</v>
      </c>
    </row>
    <row r="105" spans="1:6">
      <c r="A105" t="s">
        <v>368</v>
      </c>
      <c r="B105">
        <v>2013</v>
      </c>
      <c r="C105" s="14">
        <v>43054.606527777774</v>
      </c>
      <c r="D105">
        <v>240951.13035283997</v>
      </c>
      <c r="E105">
        <v>11641.505373989998</v>
      </c>
      <c r="F105">
        <v>281031.17700000003</v>
      </c>
    </row>
    <row r="106" spans="1:6">
      <c r="A106" t="s">
        <v>368</v>
      </c>
      <c r="B106">
        <v>2014</v>
      </c>
      <c r="C106" s="14">
        <v>43054.606527777774</v>
      </c>
      <c r="D106">
        <v>229049.30887000001</v>
      </c>
      <c r="E106">
        <v>13969.76</v>
      </c>
      <c r="F106">
        <v>256753.88700000002</v>
      </c>
    </row>
    <row r="107" spans="1:6">
      <c r="A107" t="s">
        <v>368</v>
      </c>
      <c r="B107">
        <v>2015</v>
      </c>
      <c r="C107" s="14">
        <v>43054.606527777774</v>
      </c>
      <c r="D107">
        <v>157297.35105000003</v>
      </c>
      <c r="E107">
        <v>10727.008370000001</v>
      </c>
      <c r="F107">
        <v>164850.65800000002</v>
      </c>
    </row>
    <row r="108" spans="1:6">
      <c r="A108" t="s">
        <v>368</v>
      </c>
      <c r="B108">
        <v>2016</v>
      </c>
      <c r="C108" s="14">
        <v>43054.606527777774</v>
      </c>
      <c r="D108">
        <v>118647.87999999999</v>
      </c>
      <c r="E108">
        <v>7411.79</v>
      </c>
      <c r="F108">
        <v>133492.47200000001</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H17"/>
  <sheetViews>
    <sheetView workbookViewId="0"/>
  </sheetViews>
  <sheetFormatPr defaultRowHeight="15"/>
  <sheetData>
    <row r="1" spans="1:34">
      <c r="A1">
        <v>5.7</v>
      </c>
      <c r="B1" t="s">
        <v>4874</v>
      </c>
    </row>
    <row r="2" spans="1:34">
      <c r="A2" s="10" t="str">
        <f>HYPERLINK("#'Contents'!B68", "Back to Contents")</f>
        <v>Back to Contents</v>
      </c>
    </row>
    <row r="3" spans="1:34">
      <c r="A3" t="s">
        <v>108</v>
      </c>
      <c r="B3" t="s">
        <v>1628</v>
      </c>
      <c r="C3" t="s">
        <v>109</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C4" s="14">
        <v>43054.606550925928</v>
      </c>
      <c r="K4">
        <v>0</v>
      </c>
      <c r="U4">
        <v>0</v>
      </c>
    </row>
    <row r="5" spans="1:34">
      <c r="A5">
        <v>2013</v>
      </c>
      <c r="C5" s="14">
        <v>43054.606550925928</v>
      </c>
      <c r="AB5">
        <v>0</v>
      </c>
    </row>
    <row r="6" spans="1:34">
      <c r="A6">
        <v>2013</v>
      </c>
      <c r="B6" t="s">
        <v>5771</v>
      </c>
      <c r="C6" s="14">
        <v>43054.606550925928</v>
      </c>
      <c r="I6">
        <v>56</v>
      </c>
    </row>
    <row r="7" spans="1:34">
      <c r="A7">
        <v>2013</v>
      </c>
      <c r="B7" t="s">
        <v>1629</v>
      </c>
      <c r="C7" s="14">
        <v>43054.606550925928</v>
      </c>
      <c r="D7">
        <v>12</v>
      </c>
      <c r="E7">
        <v>5</v>
      </c>
      <c r="J7">
        <v>1</v>
      </c>
      <c r="L7">
        <v>50</v>
      </c>
      <c r="M7">
        <v>2</v>
      </c>
      <c r="N7">
        <v>12</v>
      </c>
      <c r="P7">
        <v>6</v>
      </c>
      <c r="Q7">
        <v>71</v>
      </c>
      <c r="R7">
        <v>2</v>
      </c>
      <c r="S7">
        <v>2</v>
      </c>
      <c r="T7">
        <v>2</v>
      </c>
      <c r="X7">
        <v>3</v>
      </c>
      <c r="AC7">
        <v>10</v>
      </c>
      <c r="AD7">
        <v>22</v>
      </c>
      <c r="AE7">
        <v>6</v>
      </c>
      <c r="AG7">
        <v>3</v>
      </c>
      <c r="AH7">
        <v>55</v>
      </c>
    </row>
    <row r="8" spans="1:34">
      <c r="A8">
        <v>2013</v>
      </c>
      <c r="B8" t="s">
        <v>5772</v>
      </c>
      <c r="C8" s="14">
        <v>43054.606550925928</v>
      </c>
      <c r="I8">
        <v>699</v>
      </c>
    </row>
    <row r="9" spans="1:34">
      <c r="A9">
        <v>2013</v>
      </c>
      <c r="B9" t="s">
        <v>1630</v>
      </c>
      <c r="C9" s="14">
        <v>43054.606550925928</v>
      </c>
      <c r="D9">
        <v>14</v>
      </c>
      <c r="G9">
        <v>2</v>
      </c>
      <c r="H9">
        <v>3</v>
      </c>
      <c r="J9">
        <v>13</v>
      </c>
      <c r="L9">
        <v>130</v>
      </c>
      <c r="M9">
        <v>33</v>
      </c>
      <c r="N9">
        <v>51</v>
      </c>
      <c r="S9">
        <v>8</v>
      </c>
      <c r="X9">
        <v>12</v>
      </c>
      <c r="Z9">
        <v>6</v>
      </c>
      <c r="AA9">
        <v>50</v>
      </c>
      <c r="AC9">
        <v>3</v>
      </c>
      <c r="AD9">
        <v>7</v>
      </c>
      <c r="AG9">
        <v>15</v>
      </c>
      <c r="AH9">
        <v>2</v>
      </c>
    </row>
    <row r="10" spans="1:34">
      <c r="A10">
        <v>2014</v>
      </c>
      <c r="C10" s="14">
        <v>43054.606550925928</v>
      </c>
      <c r="Z10">
        <v>0</v>
      </c>
    </row>
    <row r="11" spans="1:34">
      <c r="A11">
        <v>2014</v>
      </c>
      <c r="B11" t="s">
        <v>1629</v>
      </c>
      <c r="C11" s="14">
        <v>43054.606550925928</v>
      </c>
      <c r="D11">
        <v>12</v>
      </c>
      <c r="E11">
        <v>1</v>
      </c>
      <c r="I11">
        <v>56</v>
      </c>
      <c r="J11">
        <v>1</v>
      </c>
      <c r="L11">
        <v>74</v>
      </c>
      <c r="M11">
        <v>2</v>
      </c>
      <c r="N11">
        <v>8</v>
      </c>
      <c r="P11">
        <v>5</v>
      </c>
      <c r="Q11">
        <v>74</v>
      </c>
      <c r="S11">
        <v>2</v>
      </c>
      <c r="T11">
        <v>2</v>
      </c>
      <c r="V11">
        <v>1</v>
      </c>
      <c r="X11">
        <v>1</v>
      </c>
      <c r="AA11">
        <v>1</v>
      </c>
      <c r="AB11">
        <v>38</v>
      </c>
      <c r="AC11">
        <v>21</v>
      </c>
      <c r="AD11">
        <v>25</v>
      </c>
      <c r="AE11">
        <v>6</v>
      </c>
      <c r="AH11">
        <v>57</v>
      </c>
    </row>
    <row r="12" spans="1:34">
      <c r="A12">
        <v>2014</v>
      </c>
      <c r="B12" t="s">
        <v>1630</v>
      </c>
      <c r="C12" s="14">
        <v>43054.606550925928</v>
      </c>
      <c r="D12">
        <v>23</v>
      </c>
      <c r="E12">
        <v>2</v>
      </c>
      <c r="G12">
        <v>2</v>
      </c>
      <c r="H12">
        <v>3</v>
      </c>
      <c r="I12">
        <v>699</v>
      </c>
      <c r="J12">
        <v>13</v>
      </c>
      <c r="L12">
        <v>100</v>
      </c>
      <c r="M12">
        <v>34</v>
      </c>
      <c r="N12">
        <v>94</v>
      </c>
      <c r="R12">
        <v>7</v>
      </c>
      <c r="S12">
        <v>9</v>
      </c>
      <c r="W12">
        <v>2</v>
      </c>
      <c r="X12">
        <v>12</v>
      </c>
      <c r="Z12">
        <v>44</v>
      </c>
      <c r="AA12">
        <v>65</v>
      </c>
      <c r="AB12">
        <v>110</v>
      </c>
      <c r="AC12">
        <v>3</v>
      </c>
      <c r="AD12">
        <v>13</v>
      </c>
      <c r="AG12">
        <v>2</v>
      </c>
      <c r="AH12">
        <v>14</v>
      </c>
    </row>
    <row r="13" spans="1:34">
      <c r="A13">
        <v>2015</v>
      </c>
      <c r="C13" s="14">
        <v>43054.606550925928</v>
      </c>
      <c r="Z13">
        <v>0</v>
      </c>
    </row>
    <row r="14" spans="1:34">
      <c r="A14">
        <v>2015</v>
      </c>
      <c r="B14" t="s">
        <v>1629</v>
      </c>
      <c r="C14" s="14">
        <v>43054.606550925928</v>
      </c>
      <c r="D14">
        <v>6</v>
      </c>
      <c r="E14">
        <v>18</v>
      </c>
      <c r="I14">
        <v>63</v>
      </c>
      <c r="J14">
        <v>1</v>
      </c>
      <c r="L14">
        <v>71</v>
      </c>
      <c r="M14">
        <v>2</v>
      </c>
      <c r="N14">
        <v>8</v>
      </c>
      <c r="P14">
        <v>5</v>
      </c>
      <c r="Q14">
        <v>68</v>
      </c>
      <c r="S14">
        <v>4</v>
      </c>
      <c r="T14">
        <v>2</v>
      </c>
      <c r="V14">
        <v>1</v>
      </c>
      <c r="X14">
        <v>1</v>
      </c>
      <c r="Y14">
        <v>1</v>
      </c>
      <c r="AA14">
        <v>1</v>
      </c>
      <c r="AB14">
        <v>42</v>
      </c>
      <c r="AC14">
        <v>21</v>
      </c>
      <c r="AD14">
        <v>19</v>
      </c>
      <c r="AE14">
        <v>6</v>
      </c>
      <c r="AF14">
        <v>1</v>
      </c>
      <c r="AH14">
        <v>28</v>
      </c>
    </row>
    <row r="15" spans="1:34">
      <c r="A15">
        <v>2015</v>
      </c>
      <c r="B15" t="s">
        <v>1630</v>
      </c>
      <c r="C15" s="14">
        <v>43054.606550925928</v>
      </c>
      <c r="D15">
        <v>12</v>
      </c>
      <c r="E15">
        <v>103</v>
      </c>
      <c r="F15">
        <v>3</v>
      </c>
      <c r="G15">
        <v>2</v>
      </c>
      <c r="H15">
        <v>3</v>
      </c>
      <c r="I15">
        <v>639</v>
      </c>
      <c r="J15">
        <v>13</v>
      </c>
      <c r="L15">
        <v>36</v>
      </c>
      <c r="M15">
        <v>32</v>
      </c>
      <c r="N15">
        <v>94</v>
      </c>
      <c r="R15">
        <v>2</v>
      </c>
      <c r="S15">
        <v>8</v>
      </c>
      <c r="W15">
        <v>4</v>
      </c>
      <c r="X15">
        <v>12</v>
      </c>
      <c r="Z15">
        <v>44</v>
      </c>
      <c r="AA15">
        <v>70</v>
      </c>
      <c r="AB15">
        <v>50</v>
      </c>
      <c r="AC15">
        <v>3</v>
      </c>
      <c r="AD15">
        <v>10</v>
      </c>
      <c r="AG15">
        <v>2</v>
      </c>
      <c r="AH15">
        <v>12</v>
      </c>
    </row>
    <row r="16" spans="1:34">
      <c r="A16">
        <v>2016</v>
      </c>
      <c r="B16" t="s">
        <v>1629</v>
      </c>
      <c r="C16" s="14">
        <v>43054.606550925928</v>
      </c>
      <c r="D16">
        <v>10</v>
      </c>
      <c r="F16">
        <v>1</v>
      </c>
      <c r="I16">
        <v>60</v>
      </c>
      <c r="J16">
        <v>1</v>
      </c>
      <c r="L16">
        <v>73</v>
      </c>
      <c r="M16">
        <v>2</v>
      </c>
      <c r="N16">
        <v>8</v>
      </c>
      <c r="P16">
        <v>8</v>
      </c>
      <c r="Q16">
        <v>80</v>
      </c>
      <c r="S16">
        <v>2</v>
      </c>
      <c r="T16">
        <v>2</v>
      </c>
      <c r="X16">
        <v>1</v>
      </c>
      <c r="Y16">
        <v>1</v>
      </c>
      <c r="AA16">
        <v>1</v>
      </c>
      <c r="AB16">
        <v>43</v>
      </c>
      <c r="AC16">
        <v>20</v>
      </c>
      <c r="AD16">
        <v>21</v>
      </c>
      <c r="AE16">
        <v>3</v>
      </c>
      <c r="AF16">
        <v>1</v>
      </c>
      <c r="AH16">
        <v>11</v>
      </c>
    </row>
    <row r="17" spans="1:34">
      <c r="A17">
        <v>2016</v>
      </c>
      <c r="B17" t="s">
        <v>1630</v>
      </c>
      <c r="C17" s="14">
        <v>43054.606550925928</v>
      </c>
      <c r="D17">
        <v>21</v>
      </c>
      <c r="E17">
        <v>8</v>
      </c>
      <c r="F17">
        <v>3</v>
      </c>
      <c r="G17">
        <v>2</v>
      </c>
      <c r="H17">
        <v>3</v>
      </c>
      <c r="I17">
        <v>664</v>
      </c>
      <c r="J17">
        <v>13</v>
      </c>
      <c r="L17">
        <v>39</v>
      </c>
      <c r="M17">
        <v>32</v>
      </c>
      <c r="N17">
        <v>94</v>
      </c>
      <c r="O17">
        <v>25</v>
      </c>
      <c r="R17">
        <v>5</v>
      </c>
      <c r="S17">
        <v>2</v>
      </c>
      <c r="W17">
        <v>6</v>
      </c>
      <c r="X17">
        <v>12</v>
      </c>
      <c r="Z17">
        <v>49</v>
      </c>
      <c r="AA17">
        <v>66</v>
      </c>
      <c r="AB17">
        <v>27</v>
      </c>
      <c r="AC17">
        <v>3</v>
      </c>
      <c r="AD17">
        <v>8</v>
      </c>
      <c r="AG17">
        <v>2</v>
      </c>
      <c r="AH17">
        <v>8</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H17"/>
  <sheetViews>
    <sheetView workbookViewId="0"/>
  </sheetViews>
  <sheetFormatPr defaultRowHeight="15"/>
  <sheetData>
    <row r="1" spans="1:34">
      <c r="A1">
        <v>5.7</v>
      </c>
      <c r="B1" t="s">
        <v>4873</v>
      </c>
    </row>
    <row r="2" spans="1:34">
      <c r="A2" s="10" t="str">
        <f>HYPERLINK("#'Contents'!B69", "Back to Contents")</f>
        <v>Back to Contents</v>
      </c>
    </row>
    <row r="3" spans="1:34">
      <c r="A3" t="s">
        <v>108</v>
      </c>
      <c r="B3" t="s">
        <v>1628</v>
      </c>
      <c r="C3" t="s">
        <v>109</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C4" s="14">
        <v>43054.606585648151</v>
      </c>
    </row>
    <row r="5" spans="1:34">
      <c r="A5">
        <v>2013</v>
      </c>
      <c r="C5" s="14">
        <v>43054.606585648151</v>
      </c>
    </row>
    <row r="6" spans="1:34">
      <c r="A6">
        <v>2013</v>
      </c>
      <c r="B6" t="s">
        <v>5771</v>
      </c>
      <c r="C6" s="14">
        <v>43054.606585648151</v>
      </c>
      <c r="I6">
        <v>3776</v>
      </c>
    </row>
    <row r="7" spans="1:34">
      <c r="A7">
        <v>2013</v>
      </c>
      <c r="B7" t="s">
        <v>1629</v>
      </c>
      <c r="C7" s="14">
        <v>43054.606585648151</v>
      </c>
      <c r="D7">
        <v>17</v>
      </c>
      <c r="E7">
        <v>6</v>
      </c>
      <c r="J7">
        <v>1</v>
      </c>
      <c r="L7">
        <v>122</v>
      </c>
      <c r="M7">
        <v>2</v>
      </c>
      <c r="N7">
        <v>17</v>
      </c>
      <c r="P7">
        <v>7</v>
      </c>
      <c r="Q7">
        <v>458</v>
      </c>
      <c r="R7">
        <v>68</v>
      </c>
      <c r="S7">
        <v>2</v>
      </c>
      <c r="T7">
        <v>37</v>
      </c>
      <c r="X7">
        <v>3</v>
      </c>
      <c r="AC7">
        <v>15</v>
      </c>
      <c r="AD7">
        <v>38</v>
      </c>
      <c r="AE7">
        <v>119</v>
      </c>
      <c r="AG7">
        <v>285</v>
      </c>
      <c r="AH7">
        <v>284</v>
      </c>
    </row>
    <row r="8" spans="1:34">
      <c r="A8">
        <v>2013</v>
      </c>
      <c r="B8" t="s">
        <v>5772</v>
      </c>
      <c r="C8" s="14">
        <v>43054.606585648151</v>
      </c>
      <c r="I8">
        <v>716</v>
      </c>
    </row>
    <row r="9" spans="1:34">
      <c r="A9">
        <v>2013</v>
      </c>
      <c r="B9" t="s">
        <v>1630</v>
      </c>
      <c r="C9" s="14">
        <v>43054.606585648151</v>
      </c>
      <c r="D9">
        <v>20</v>
      </c>
      <c r="G9">
        <v>4</v>
      </c>
      <c r="H9">
        <v>3</v>
      </c>
      <c r="J9">
        <v>13</v>
      </c>
      <c r="L9">
        <v>193</v>
      </c>
      <c r="M9">
        <v>33</v>
      </c>
      <c r="N9">
        <v>86</v>
      </c>
      <c r="S9">
        <v>20</v>
      </c>
      <c r="X9">
        <v>13</v>
      </c>
      <c r="Z9">
        <v>6</v>
      </c>
      <c r="AA9">
        <v>67</v>
      </c>
      <c r="AC9">
        <v>15</v>
      </c>
      <c r="AD9">
        <v>7</v>
      </c>
      <c r="AG9">
        <v>30</v>
      </c>
      <c r="AH9">
        <v>3</v>
      </c>
    </row>
    <row r="10" spans="1:34">
      <c r="A10">
        <v>2014</v>
      </c>
      <c r="C10" s="14">
        <v>43054.606585648151</v>
      </c>
      <c r="Z10">
        <v>1</v>
      </c>
    </row>
    <row r="11" spans="1:34">
      <c r="A11">
        <v>2014</v>
      </c>
      <c r="B11" t="s">
        <v>1629</v>
      </c>
      <c r="C11" s="14">
        <v>43054.606585648151</v>
      </c>
      <c r="D11">
        <v>17</v>
      </c>
      <c r="E11">
        <v>1</v>
      </c>
      <c r="I11">
        <v>3776</v>
      </c>
      <c r="J11">
        <v>1</v>
      </c>
      <c r="L11">
        <v>164</v>
      </c>
      <c r="M11">
        <v>2</v>
      </c>
      <c r="N11">
        <v>8</v>
      </c>
      <c r="P11">
        <v>5</v>
      </c>
      <c r="Q11">
        <v>432</v>
      </c>
      <c r="S11">
        <v>2</v>
      </c>
      <c r="T11">
        <v>37</v>
      </c>
      <c r="V11">
        <v>1</v>
      </c>
      <c r="X11">
        <v>1</v>
      </c>
      <c r="AA11">
        <v>1</v>
      </c>
      <c r="AB11">
        <v>1466</v>
      </c>
      <c r="AC11">
        <v>26</v>
      </c>
      <c r="AD11">
        <v>42</v>
      </c>
      <c r="AE11">
        <v>149</v>
      </c>
      <c r="AH11">
        <v>414</v>
      </c>
    </row>
    <row r="12" spans="1:34">
      <c r="A12">
        <v>2014</v>
      </c>
      <c r="B12" t="s">
        <v>1630</v>
      </c>
      <c r="C12" s="14">
        <v>43054.606585648151</v>
      </c>
      <c r="D12">
        <v>28</v>
      </c>
      <c r="E12">
        <v>2</v>
      </c>
      <c r="G12">
        <v>4</v>
      </c>
      <c r="H12">
        <v>3</v>
      </c>
      <c r="I12">
        <v>716</v>
      </c>
      <c r="J12">
        <v>13</v>
      </c>
      <c r="L12">
        <v>104</v>
      </c>
      <c r="M12">
        <v>34</v>
      </c>
      <c r="N12">
        <v>553</v>
      </c>
      <c r="R12">
        <v>101</v>
      </c>
      <c r="S12">
        <v>23</v>
      </c>
      <c r="W12">
        <v>2</v>
      </c>
      <c r="X12">
        <v>13</v>
      </c>
      <c r="Z12">
        <v>46</v>
      </c>
      <c r="AA12">
        <v>96</v>
      </c>
      <c r="AB12">
        <v>129</v>
      </c>
      <c r="AC12">
        <v>15</v>
      </c>
      <c r="AD12">
        <v>13</v>
      </c>
      <c r="AG12">
        <v>272</v>
      </c>
      <c r="AH12">
        <v>19</v>
      </c>
    </row>
    <row r="13" spans="1:34">
      <c r="A13">
        <v>2015</v>
      </c>
      <c r="C13" s="14">
        <v>43054.606585648151</v>
      </c>
      <c r="Z13">
        <v>1</v>
      </c>
    </row>
    <row r="14" spans="1:34">
      <c r="A14">
        <v>2015</v>
      </c>
      <c r="B14" t="s">
        <v>1629</v>
      </c>
      <c r="C14" s="14">
        <v>43054.606585648151</v>
      </c>
      <c r="D14">
        <v>10</v>
      </c>
      <c r="E14">
        <v>18</v>
      </c>
      <c r="I14">
        <v>4886</v>
      </c>
      <c r="J14">
        <v>1</v>
      </c>
      <c r="L14">
        <v>132</v>
      </c>
      <c r="M14">
        <v>2</v>
      </c>
      <c r="N14">
        <v>8</v>
      </c>
      <c r="P14">
        <v>6</v>
      </c>
      <c r="Q14">
        <v>439</v>
      </c>
      <c r="S14">
        <v>6</v>
      </c>
      <c r="T14">
        <v>37</v>
      </c>
      <c r="V14">
        <v>1</v>
      </c>
      <c r="X14">
        <v>1</v>
      </c>
      <c r="Y14">
        <v>1</v>
      </c>
      <c r="AA14">
        <v>1</v>
      </c>
      <c r="AB14">
        <v>1407</v>
      </c>
      <c r="AC14">
        <v>26</v>
      </c>
      <c r="AD14">
        <v>35</v>
      </c>
      <c r="AE14">
        <v>133</v>
      </c>
      <c r="AF14">
        <v>1</v>
      </c>
      <c r="AH14">
        <v>335</v>
      </c>
    </row>
    <row r="15" spans="1:34">
      <c r="A15">
        <v>2015</v>
      </c>
      <c r="B15" t="s">
        <v>1630</v>
      </c>
      <c r="C15" s="14">
        <v>43054.606585648151</v>
      </c>
      <c r="D15">
        <v>16</v>
      </c>
      <c r="E15">
        <v>116</v>
      </c>
      <c r="F15">
        <v>3</v>
      </c>
      <c r="G15">
        <v>4</v>
      </c>
      <c r="H15">
        <v>3</v>
      </c>
      <c r="I15">
        <v>721</v>
      </c>
      <c r="J15">
        <v>13</v>
      </c>
      <c r="L15">
        <v>63</v>
      </c>
      <c r="M15">
        <v>32</v>
      </c>
      <c r="N15">
        <v>553</v>
      </c>
      <c r="R15">
        <v>102</v>
      </c>
      <c r="S15">
        <v>22</v>
      </c>
      <c r="W15">
        <v>6</v>
      </c>
      <c r="X15">
        <v>13</v>
      </c>
      <c r="Z15">
        <v>46</v>
      </c>
      <c r="AA15">
        <v>101</v>
      </c>
      <c r="AB15">
        <v>59</v>
      </c>
      <c r="AC15">
        <v>15</v>
      </c>
      <c r="AD15">
        <v>10</v>
      </c>
      <c r="AG15">
        <v>260</v>
      </c>
      <c r="AH15">
        <v>13</v>
      </c>
    </row>
    <row r="16" spans="1:34">
      <c r="A16">
        <v>2016</v>
      </c>
      <c r="B16" t="s">
        <v>1629</v>
      </c>
      <c r="C16" s="14">
        <v>43054.606585648151</v>
      </c>
      <c r="D16">
        <v>19</v>
      </c>
      <c r="F16">
        <v>3</v>
      </c>
      <c r="I16">
        <v>4855</v>
      </c>
      <c r="J16">
        <v>1</v>
      </c>
      <c r="L16">
        <v>153</v>
      </c>
      <c r="M16">
        <v>2</v>
      </c>
      <c r="N16">
        <v>8</v>
      </c>
      <c r="P16">
        <v>9</v>
      </c>
      <c r="Q16">
        <v>442</v>
      </c>
      <c r="S16">
        <v>2</v>
      </c>
      <c r="T16">
        <v>37</v>
      </c>
      <c r="X16">
        <v>1</v>
      </c>
      <c r="Y16">
        <v>1</v>
      </c>
      <c r="AA16">
        <v>1</v>
      </c>
      <c r="AB16">
        <v>1495</v>
      </c>
      <c r="AC16">
        <v>22</v>
      </c>
      <c r="AD16">
        <v>32</v>
      </c>
      <c r="AE16">
        <v>87</v>
      </c>
      <c r="AF16">
        <v>1</v>
      </c>
      <c r="AH16">
        <v>279</v>
      </c>
    </row>
    <row r="17" spans="1:34">
      <c r="A17">
        <v>2016</v>
      </c>
      <c r="B17" t="s">
        <v>1630</v>
      </c>
      <c r="C17" s="14">
        <v>43054.606585648151</v>
      </c>
      <c r="D17">
        <v>25</v>
      </c>
      <c r="E17">
        <v>9</v>
      </c>
      <c r="F17">
        <v>3</v>
      </c>
      <c r="G17">
        <v>4</v>
      </c>
      <c r="H17">
        <v>3</v>
      </c>
      <c r="I17">
        <v>734</v>
      </c>
      <c r="J17">
        <v>13</v>
      </c>
      <c r="L17">
        <v>61</v>
      </c>
      <c r="M17">
        <v>32</v>
      </c>
      <c r="N17">
        <v>553</v>
      </c>
      <c r="O17">
        <v>44</v>
      </c>
      <c r="R17">
        <v>111</v>
      </c>
      <c r="S17">
        <v>2</v>
      </c>
      <c r="W17">
        <v>10</v>
      </c>
      <c r="X17">
        <v>13</v>
      </c>
      <c r="Z17">
        <v>51</v>
      </c>
      <c r="AA17">
        <v>106</v>
      </c>
      <c r="AB17">
        <v>34</v>
      </c>
      <c r="AC17">
        <v>18</v>
      </c>
      <c r="AD17">
        <v>8</v>
      </c>
      <c r="AG17">
        <v>246</v>
      </c>
      <c r="AH17">
        <v>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I4977"/>
  <sheetViews>
    <sheetView workbookViewId="0"/>
  </sheetViews>
  <sheetFormatPr defaultRowHeight="15"/>
  <sheetData>
    <row r="1" spans="1:35">
      <c r="A1">
        <v>5.7</v>
      </c>
      <c r="B1" t="s">
        <v>4875</v>
      </c>
    </row>
    <row r="2" spans="1:35">
      <c r="A2" s="10" t="str">
        <f>HYPERLINK("#'Contents'!B70", "Back to Contents")</f>
        <v>Back to Contents</v>
      </c>
    </row>
    <row r="3" spans="1:35">
      <c r="A3" t="s">
        <v>108</v>
      </c>
      <c r="B3" t="s">
        <v>1628</v>
      </c>
      <c r="C3" t="s">
        <v>1631</v>
      </c>
      <c r="D3" t="s">
        <v>1632</v>
      </c>
      <c r="E3" t="s">
        <v>117</v>
      </c>
      <c r="F3" t="s">
        <v>126</v>
      </c>
      <c r="G3" t="s">
        <v>134</v>
      </c>
      <c r="H3" t="s">
        <v>147</v>
      </c>
      <c r="I3" t="s">
        <v>155</v>
      </c>
      <c r="J3" t="s">
        <v>162</v>
      </c>
      <c r="K3" t="s">
        <v>172</v>
      </c>
      <c r="L3" t="s">
        <v>180</v>
      </c>
      <c r="M3" t="s">
        <v>192</v>
      </c>
      <c r="N3" t="s">
        <v>199</v>
      </c>
      <c r="O3" t="s">
        <v>205</v>
      </c>
      <c r="P3" t="s">
        <v>380</v>
      </c>
      <c r="Q3" t="s">
        <v>215</v>
      </c>
      <c r="R3" t="s">
        <v>223</v>
      </c>
      <c r="S3" t="s">
        <v>232</v>
      </c>
      <c r="T3" t="s">
        <v>239</v>
      </c>
      <c r="U3" t="s">
        <v>248</v>
      </c>
      <c r="V3" t="s">
        <v>254</v>
      </c>
      <c r="W3" t="s">
        <v>263</v>
      </c>
      <c r="X3" t="s">
        <v>280</v>
      </c>
      <c r="Y3" t="s">
        <v>272</v>
      </c>
      <c r="Z3" t="s">
        <v>285</v>
      </c>
      <c r="AA3" t="s">
        <v>291</v>
      </c>
      <c r="AB3" t="s">
        <v>300</v>
      </c>
      <c r="AC3" t="s">
        <v>311</v>
      </c>
      <c r="AD3" t="s">
        <v>318</v>
      </c>
      <c r="AE3" t="s">
        <v>327</v>
      </c>
      <c r="AF3" t="s">
        <v>336</v>
      </c>
      <c r="AG3" t="s">
        <v>349</v>
      </c>
      <c r="AH3" t="s">
        <v>359</v>
      </c>
      <c r="AI3" t="s">
        <v>368</v>
      </c>
    </row>
    <row r="5" spans="1:35">
      <c r="A5">
        <v>2013</v>
      </c>
      <c r="C5" t="s">
        <v>706</v>
      </c>
    </row>
    <row r="6" spans="1:35">
      <c r="A6">
        <v>2013</v>
      </c>
      <c r="B6" t="s">
        <v>5771</v>
      </c>
      <c r="C6" t="s">
        <v>1642</v>
      </c>
      <c r="D6" t="s">
        <v>5773</v>
      </c>
      <c r="J6">
        <v>16</v>
      </c>
    </row>
    <row r="7" spans="1:35">
      <c r="A7">
        <v>2013</v>
      </c>
      <c r="B7" t="s">
        <v>5771</v>
      </c>
      <c r="C7" t="s">
        <v>1642</v>
      </c>
      <c r="D7" t="s">
        <v>5774</v>
      </c>
      <c r="J7">
        <v>16</v>
      </c>
    </row>
    <row r="8" spans="1:35">
      <c r="A8">
        <v>2013</v>
      </c>
      <c r="B8" t="s">
        <v>5771</v>
      </c>
      <c r="C8" t="s">
        <v>1646</v>
      </c>
      <c r="D8" t="s">
        <v>5775</v>
      </c>
      <c r="J8">
        <v>3</v>
      </c>
    </row>
    <row r="9" spans="1:35">
      <c r="A9">
        <v>2013</v>
      </c>
      <c r="B9" t="s">
        <v>5771</v>
      </c>
      <c r="C9" t="s">
        <v>1646</v>
      </c>
      <c r="D9" t="s">
        <v>5773</v>
      </c>
      <c r="J9">
        <v>22</v>
      </c>
    </row>
    <row r="10" spans="1:35">
      <c r="A10">
        <v>2013</v>
      </c>
      <c r="B10" t="s">
        <v>5771</v>
      </c>
      <c r="C10" t="s">
        <v>1646</v>
      </c>
      <c r="D10" t="s">
        <v>5774</v>
      </c>
      <c r="J10">
        <v>21</v>
      </c>
    </row>
    <row r="11" spans="1:35">
      <c r="A11">
        <v>2013</v>
      </c>
      <c r="B11" t="s">
        <v>5771</v>
      </c>
      <c r="C11" t="s">
        <v>1658</v>
      </c>
      <c r="D11" t="s">
        <v>5773</v>
      </c>
      <c r="J11">
        <v>1</v>
      </c>
    </row>
    <row r="12" spans="1:35">
      <c r="A12">
        <v>2013</v>
      </c>
      <c r="B12" t="s">
        <v>5771</v>
      </c>
      <c r="C12" t="s">
        <v>1658</v>
      </c>
      <c r="D12" t="s">
        <v>5774</v>
      </c>
      <c r="J12">
        <v>1</v>
      </c>
    </row>
    <row r="13" spans="1:35">
      <c r="A13">
        <v>2013</v>
      </c>
      <c r="B13" t="s">
        <v>5771</v>
      </c>
      <c r="C13" t="s">
        <v>1659</v>
      </c>
      <c r="D13" t="s">
        <v>5773</v>
      </c>
      <c r="J13">
        <v>11</v>
      </c>
    </row>
    <row r="14" spans="1:35">
      <c r="A14">
        <v>2013</v>
      </c>
      <c r="B14" t="s">
        <v>5771</v>
      </c>
      <c r="C14" t="s">
        <v>1659</v>
      </c>
      <c r="D14" t="s">
        <v>5774</v>
      </c>
      <c r="J14">
        <v>11</v>
      </c>
    </row>
    <row r="15" spans="1:35">
      <c r="A15">
        <v>2013</v>
      </c>
      <c r="B15" t="s">
        <v>5771</v>
      </c>
      <c r="C15" t="s">
        <v>1660</v>
      </c>
      <c r="D15" t="s">
        <v>5773</v>
      </c>
      <c r="J15">
        <v>4</v>
      </c>
    </row>
    <row r="16" spans="1:35">
      <c r="A16">
        <v>2013</v>
      </c>
      <c r="B16" t="s">
        <v>5771</v>
      </c>
      <c r="C16" t="s">
        <v>1660</v>
      </c>
      <c r="D16" t="s">
        <v>5774</v>
      </c>
      <c r="J16">
        <v>4</v>
      </c>
    </row>
    <row r="17" spans="1:10">
      <c r="A17">
        <v>2013</v>
      </c>
      <c r="B17" t="s">
        <v>5771</v>
      </c>
      <c r="C17" t="s">
        <v>1661</v>
      </c>
      <c r="D17" t="s">
        <v>5773</v>
      </c>
      <c r="J17">
        <v>8</v>
      </c>
    </row>
    <row r="18" spans="1:10">
      <c r="A18">
        <v>2013</v>
      </c>
      <c r="B18" t="s">
        <v>5771</v>
      </c>
      <c r="C18" t="s">
        <v>1661</v>
      </c>
      <c r="D18" t="s">
        <v>5774</v>
      </c>
      <c r="J18">
        <v>8</v>
      </c>
    </row>
    <row r="19" spans="1:10">
      <c r="A19">
        <v>2013</v>
      </c>
      <c r="B19" t="s">
        <v>5771</v>
      </c>
      <c r="C19" t="s">
        <v>1677</v>
      </c>
      <c r="D19" t="s">
        <v>5775</v>
      </c>
      <c r="J19">
        <v>4</v>
      </c>
    </row>
    <row r="20" spans="1:10">
      <c r="A20">
        <v>2013</v>
      </c>
      <c r="B20" t="s">
        <v>5771</v>
      </c>
      <c r="C20" t="s">
        <v>1677</v>
      </c>
      <c r="D20" t="s">
        <v>5773</v>
      </c>
      <c r="J20">
        <v>251</v>
      </c>
    </row>
    <row r="21" spans="1:10">
      <c r="A21">
        <v>2013</v>
      </c>
      <c r="B21" t="s">
        <v>5771</v>
      </c>
      <c r="C21" t="s">
        <v>1677</v>
      </c>
      <c r="D21" t="s">
        <v>5774</v>
      </c>
      <c r="J21">
        <v>248</v>
      </c>
    </row>
    <row r="22" spans="1:10">
      <c r="A22">
        <v>2013</v>
      </c>
      <c r="B22" t="s">
        <v>5771</v>
      </c>
      <c r="C22" t="s">
        <v>1683</v>
      </c>
      <c r="D22" t="s">
        <v>5775</v>
      </c>
      <c r="J22">
        <v>19</v>
      </c>
    </row>
    <row r="23" spans="1:10">
      <c r="A23">
        <v>2013</v>
      </c>
      <c r="B23" t="s">
        <v>5771</v>
      </c>
      <c r="C23" t="s">
        <v>1684</v>
      </c>
      <c r="D23" t="s">
        <v>5773</v>
      </c>
      <c r="J23">
        <v>1</v>
      </c>
    </row>
    <row r="24" spans="1:10">
      <c r="A24">
        <v>2013</v>
      </c>
      <c r="B24" t="s">
        <v>5771</v>
      </c>
      <c r="C24" t="s">
        <v>1684</v>
      </c>
      <c r="D24" t="s">
        <v>5774</v>
      </c>
      <c r="J24">
        <v>1</v>
      </c>
    </row>
    <row r="25" spans="1:10">
      <c r="A25">
        <v>2013</v>
      </c>
      <c r="B25" t="s">
        <v>5771</v>
      </c>
      <c r="C25" t="s">
        <v>1685</v>
      </c>
      <c r="D25" t="s">
        <v>5775</v>
      </c>
      <c r="J25">
        <v>2</v>
      </c>
    </row>
    <row r="26" spans="1:10">
      <c r="A26">
        <v>2013</v>
      </c>
      <c r="B26" t="s">
        <v>5771</v>
      </c>
      <c r="C26" t="s">
        <v>1685</v>
      </c>
      <c r="D26" t="s">
        <v>5773</v>
      </c>
      <c r="J26">
        <v>745</v>
      </c>
    </row>
    <row r="27" spans="1:10">
      <c r="A27">
        <v>2013</v>
      </c>
      <c r="B27" t="s">
        <v>5771</v>
      </c>
      <c r="C27" t="s">
        <v>1685</v>
      </c>
      <c r="D27" t="s">
        <v>5774</v>
      </c>
      <c r="J27">
        <v>732</v>
      </c>
    </row>
    <row r="28" spans="1:10">
      <c r="A28">
        <v>2013</v>
      </c>
      <c r="B28" t="s">
        <v>5771</v>
      </c>
      <c r="C28" t="s">
        <v>1686</v>
      </c>
      <c r="D28" t="s">
        <v>5773</v>
      </c>
      <c r="J28">
        <v>243</v>
      </c>
    </row>
    <row r="29" spans="1:10">
      <c r="A29">
        <v>2013</v>
      </c>
      <c r="B29" t="s">
        <v>5771</v>
      </c>
      <c r="C29" t="s">
        <v>1686</v>
      </c>
      <c r="D29" t="s">
        <v>5774</v>
      </c>
      <c r="J29">
        <v>240</v>
      </c>
    </row>
    <row r="30" spans="1:10">
      <c r="A30">
        <v>2013</v>
      </c>
      <c r="B30" t="s">
        <v>5771</v>
      </c>
      <c r="C30" t="s">
        <v>1708</v>
      </c>
      <c r="D30" t="s">
        <v>5773</v>
      </c>
      <c r="J30">
        <v>12</v>
      </c>
    </row>
    <row r="31" spans="1:10">
      <c r="A31">
        <v>2013</v>
      </c>
      <c r="B31" t="s">
        <v>5771</v>
      </c>
      <c r="C31" t="s">
        <v>1708</v>
      </c>
      <c r="D31" t="s">
        <v>5774</v>
      </c>
      <c r="J31">
        <v>12</v>
      </c>
    </row>
    <row r="32" spans="1:10">
      <c r="A32">
        <v>2013</v>
      </c>
      <c r="B32" t="s">
        <v>5771</v>
      </c>
      <c r="C32" t="s">
        <v>1709</v>
      </c>
      <c r="D32" t="s">
        <v>5775</v>
      </c>
      <c r="J32">
        <v>1</v>
      </c>
    </row>
    <row r="33" spans="1:10">
      <c r="A33">
        <v>2013</v>
      </c>
      <c r="B33" t="s">
        <v>5771</v>
      </c>
      <c r="C33" t="s">
        <v>1709</v>
      </c>
      <c r="D33" t="s">
        <v>5773</v>
      </c>
      <c r="J33">
        <v>56</v>
      </c>
    </row>
    <row r="34" spans="1:10">
      <c r="A34">
        <v>2013</v>
      </c>
      <c r="B34" t="s">
        <v>5771</v>
      </c>
      <c r="C34" t="s">
        <v>1725</v>
      </c>
      <c r="D34" t="s">
        <v>5775</v>
      </c>
      <c r="J34">
        <v>1</v>
      </c>
    </row>
    <row r="35" spans="1:10">
      <c r="A35">
        <v>2013</v>
      </c>
      <c r="B35" t="s">
        <v>5771</v>
      </c>
      <c r="C35" t="s">
        <v>1725</v>
      </c>
      <c r="D35" t="s">
        <v>5773</v>
      </c>
      <c r="J35">
        <v>837</v>
      </c>
    </row>
    <row r="36" spans="1:10">
      <c r="A36">
        <v>2013</v>
      </c>
      <c r="B36" t="s">
        <v>5771</v>
      </c>
      <c r="C36" t="s">
        <v>1726</v>
      </c>
      <c r="D36" t="s">
        <v>5775</v>
      </c>
      <c r="J36">
        <v>3</v>
      </c>
    </row>
    <row r="37" spans="1:10">
      <c r="A37">
        <v>2013</v>
      </c>
      <c r="B37" t="s">
        <v>5771</v>
      </c>
      <c r="C37" t="s">
        <v>1726</v>
      </c>
      <c r="D37" t="s">
        <v>5773</v>
      </c>
      <c r="J37">
        <v>96</v>
      </c>
    </row>
    <row r="38" spans="1:10">
      <c r="A38">
        <v>2013</v>
      </c>
      <c r="B38" t="s">
        <v>5771</v>
      </c>
      <c r="C38" t="s">
        <v>1775</v>
      </c>
      <c r="D38" t="s">
        <v>5773</v>
      </c>
      <c r="J38">
        <v>31</v>
      </c>
    </row>
    <row r="39" spans="1:10">
      <c r="A39">
        <v>2013</v>
      </c>
      <c r="B39" t="s">
        <v>5771</v>
      </c>
      <c r="C39" t="s">
        <v>1785</v>
      </c>
      <c r="D39" t="s">
        <v>5773</v>
      </c>
      <c r="J39">
        <v>7</v>
      </c>
    </row>
    <row r="40" spans="1:10">
      <c r="A40">
        <v>2013</v>
      </c>
      <c r="B40" t="s">
        <v>5771</v>
      </c>
      <c r="C40" t="s">
        <v>1785</v>
      </c>
      <c r="D40" t="s">
        <v>5774</v>
      </c>
      <c r="J40">
        <v>6</v>
      </c>
    </row>
    <row r="41" spans="1:10">
      <c r="A41">
        <v>2013</v>
      </c>
      <c r="B41" t="s">
        <v>5771</v>
      </c>
      <c r="C41" t="s">
        <v>1804</v>
      </c>
      <c r="D41" t="s">
        <v>5775</v>
      </c>
      <c r="J41">
        <v>2</v>
      </c>
    </row>
    <row r="42" spans="1:10">
      <c r="A42">
        <v>2013</v>
      </c>
      <c r="B42" t="s">
        <v>5771</v>
      </c>
      <c r="C42" t="s">
        <v>1804</v>
      </c>
      <c r="D42" t="s">
        <v>5773</v>
      </c>
      <c r="J42">
        <v>32</v>
      </c>
    </row>
    <row r="43" spans="1:10">
      <c r="A43">
        <v>2013</v>
      </c>
      <c r="B43" t="s">
        <v>5771</v>
      </c>
      <c r="C43" t="s">
        <v>1804</v>
      </c>
      <c r="D43" t="s">
        <v>5774</v>
      </c>
      <c r="J43">
        <v>34</v>
      </c>
    </row>
    <row r="44" spans="1:10">
      <c r="A44">
        <v>2013</v>
      </c>
      <c r="B44" t="s">
        <v>5771</v>
      </c>
      <c r="C44" t="s">
        <v>1807</v>
      </c>
      <c r="D44" t="s">
        <v>5775</v>
      </c>
      <c r="J44">
        <v>1</v>
      </c>
    </row>
    <row r="45" spans="1:10">
      <c r="A45">
        <v>2013</v>
      </c>
      <c r="B45" t="s">
        <v>5771</v>
      </c>
      <c r="C45" t="s">
        <v>1810</v>
      </c>
      <c r="D45" t="s">
        <v>5773</v>
      </c>
      <c r="J45">
        <v>5</v>
      </c>
    </row>
    <row r="46" spans="1:10">
      <c r="A46">
        <v>2013</v>
      </c>
      <c r="B46" t="s">
        <v>5771</v>
      </c>
      <c r="C46" t="s">
        <v>1810</v>
      </c>
      <c r="D46" t="s">
        <v>5774</v>
      </c>
      <c r="J46">
        <v>6</v>
      </c>
    </row>
    <row r="47" spans="1:10">
      <c r="A47">
        <v>2013</v>
      </c>
      <c r="B47" t="s">
        <v>5771</v>
      </c>
      <c r="C47" t="s">
        <v>1811</v>
      </c>
      <c r="D47" t="s">
        <v>5773</v>
      </c>
      <c r="J47">
        <v>6</v>
      </c>
    </row>
    <row r="48" spans="1:10">
      <c r="A48">
        <v>2013</v>
      </c>
      <c r="B48" t="s">
        <v>5771</v>
      </c>
      <c r="C48" t="s">
        <v>1811</v>
      </c>
      <c r="D48" t="s">
        <v>5774</v>
      </c>
      <c r="J48">
        <v>6</v>
      </c>
    </row>
    <row r="49" spans="1:35">
      <c r="A49">
        <v>2013</v>
      </c>
      <c r="B49" t="s">
        <v>5771</v>
      </c>
      <c r="C49" t="s">
        <v>1812</v>
      </c>
      <c r="D49" t="s">
        <v>5773</v>
      </c>
      <c r="J49">
        <v>4</v>
      </c>
    </row>
    <row r="50" spans="1:35">
      <c r="A50">
        <v>2013</v>
      </c>
      <c r="B50" t="s">
        <v>5771</v>
      </c>
      <c r="C50" t="s">
        <v>1812</v>
      </c>
      <c r="D50" t="s">
        <v>5774</v>
      </c>
      <c r="J50">
        <v>3</v>
      </c>
    </row>
    <row r="51" spans="1:35">
      <c r="A51">
        <v>2013</v>
      </c>
      <c r="B51" t="s">
        <v>5771</v>
      </c>
      <c r="C51" t="s">
        <v>1813</v>
      </c>
      <c r="D51" t="s">
        <v>5773</v>
      </c>
      <c r="J51">
        <v>2</v>
      </c>
    </row>
    <row r="52" spans="1:35">
      <c r="A52">
        <v>2013</v>
      </c>
      <c r="B52" t="s">
        <v>5771</v>
      </c>
      <c r="C52" t="s">
        <v>1821</v>
      </c>
      <c r="D52" t="s">
        <v>5773</v>
      </c>
      <c r="J52">
        <v>1</v>
      </c>
    </row>
    <row r="53" spans="1:35">
      <c r="A53">
        <v>2013</v>
      </c>
      <c r="B53" t="s">
        <v>1629</v>
      </c>
      <c r="C53" t="s">
        <v>1633</v>
      </c>
      <c r="D53" t="s">
        <v>1634</v>
      </c>
      <c r="M53">
        <v>1</v>
      </c>
    </row>
    <row r="54" spans="1:35">
      <c r="A54">
        <v>2013</v>
      </c>
      <c r="B54" t="s">
        <v>1629</v>
      </c>
      <c r="C54" t="s">
        <v>1633</v>
      </c>
      <c r="D54" t="s">
        <v>1635</v>
      </c>
      <c r="M54">
        <v>1</v>
      </c>
    </row>
    <row r="55" spans="1:35">
      <c r="A55">
        <v>2013</v>
      </c>
      <c r="B55" t="s">
        <v>1629</v>
      </c>
      <c r="C55" t="s">
        <v>1633</v>
      </c>
      <c r="D55" t="s">
        <v>1636</v>
      </c>
      <c r="M55">
        <v>1</v>
      </c>
    </row>
    <row r="56" spans="1:35">
      <c r="A56">
        <v>2013</v>
      </c>
      <c r="B56" t="s">
        <v>1629</v>
      </c>
      <c r="C56" t="s">
        <v>1637</v>
      </c>
      <c r="D56" t="s">
        <v>1634</v>
      </c>
      <c r="F56">
        <v>1</v>
      </c>
    </row>
    <row r="57" spans="1:35">
      <c r="A57">
        <v>2013</v>
      </c>
      <c r="B57" t="s">
        <v>1629</v>
      </c>
      <c r="C57" t="s">
        <v>1638</v>
      </c>
      <c r="D57" t="s">
        <v>1634</v>
      </c>
      <c r="S57">
        <v>34</v>
      </c>
    </row>
    <row r="58" spans="1:35">
      <c r="A58">
        <v>2013</v>
      </c>
      <c r="B58" t="s">
        <v>1629</v>
      </c>
      <c r="C58" t="s">
        <v>1638</v>
      </c>
      <c r="D58" t="s">
        <v>1635</v>
      </c>
      <c r="S58">
        <v>34</v>
      </c>
    </row>
    <row r="59" spans="1:35">
      <c r="A59">
        <v>2013</v>
      </c>
      <c r="B59" t="s">
        <v>1629</v>
      </c>
      <c r="C59" t="s">
        <v>1639</v>
      </c>
      <c r="D59" t="s">
        <v>1634</v>
      </c>
      <c r="AI59">
        <v>1</v>
      </c>
    </row>
    <row r="60" spans="1:35">
      <c r="A60">
        <v>2013</v>
      </c>
      <c r="B60" t="s">
        <v>1629</v>
      </c>
      <c r="C60" t="s">
        <v>1640</v>
      </c>
      <c r="D60" t="s">
        <v>1641</v>
      </c>
      <c r="AI60">
        <v>1</v>
      </c>
    </row>
    <row r="61" spans="1:35">
      <c r="A61">
        <v>2013</v>
      </c>
      <c r="B61" t="s">
        <v>1629</v>
      </c>
      <c r="C61" t="s">
        <v>1643</v>
      </c>
      <c r="D61" t="s">
        <v>1641</v>
      </c>
      <c r="M61">
        <v>1</v>
      </c>
    </row>
    <row r="62" spans="1:35">
      <c r="A62">
        <v>2013</v>
      </c>
      <c r="B62" t="s">
        <v>1629</v>
      </c>
      <c r="C62" t="s">
        <v>1644</v>
      </c>
      <c r="D62" t="s">
        <v>1634</v>
      </c>
      <c r="F62">
        <v>1</v>
      </c>
    </row>
    <row r="63" spans="1:35">
      <c r="A63">
        <v>2013</v>
      </c>
      <c r="B63" t="s">
        <v>1629</v>
      </c>
      <c r="C63" t="s">
        <v>1645</v>
      </c>
      <c r="D63" t="s">
        <v>1634</v>
      </c>
      <c r="AI63">
        <v>1</v>
      </c>
    </row>
    <row r="64" spans="1:35">
      <c r="A64">
        <v>2013</v>
      </c>
      <c r="B64" t="s">
        <v>1629</v>
      </c>
      <c r="C64" t="s">
        <v>1645</v>
      </c>
      <c r="D64" t="s">
        <v>1635</v>
      </c>
      <c r="AI64">
        <v>1</v>
      </c>
    </row>
    <row r="65" spans="1:35">
      <c r="A65">
        <v>2013</v>
      </c>
      <c r="B65" t="s">
        <v>1629</v>
      </c>
      <c r="C65" t="s">
        <v>1647</v>
      </c>
      <c r="D65" t="s">
        <v>1641</v>
      </c>
      <c r="M65">
        <v>3</v>
      </c>
    </row>
    <row r="66" spans="1:35">
      <c r="A66">
        <v>2013</v>
      </c>
      <c r="B66" t="s">
        <v>1629</v>
      </c>
      <c r="C66" t="s">
        <v>1648</v>
      </c>
      <c r="D66" t="s">
        <v>1634</v>
      </c>
      <c r="AI66">
        <v>3</v>
      </c>
    </row>
    <row r="67" spans="1:35">
      <c r="A67">
        <v>2013</v>
      </c>
      <c r="B67" t="s">
        <v>1629</v>
      </c>
      <c r="C67" t="s">
        <v>1649</v>
      </c>
      <c r="D67" t="s">
        <v>1634</v>
      </c>
      <c r="AI67">
        <v>1</v>
      </c>
    </row>
    <row r="68" spans="1:35">
      <c r="A68">
        <v>2013</v>
      </c>
      <c r="B68" t="s">
        <v>1629</v>
      </c>
      <c r="C68" t="s">
        <v>1650</v>
      </c>
      <c r="D68" t="s">
        <v>1634</v>
      </c>
      <c r="R68">
        <v>1</v>
      </c>
    </row>
    <row r="69" spans="1:35">
      <c r="A69">
        <v>2013</v>
      </c>
      <c r="B69" t="s">
        <v>1629</v>
      </c>
      <c r="C69" t="s">
        <v>1651</v>
      </c>
      <c r="D69" t="s">
        <v>1634</v>
      </c>
      <c r="O69">
        <v>1</v>
      </c>
    </row>
    <row r="70" spans="1:35">
      <c r="A70">
        <v>2013</v>
      </c>
      <c r="B70" t="s">
        <v>1629</v>
      </c>
      <c r="C70" t="s">
        <v>1652</v>
      </c>
      <c r="D70" t="s">
        <v>1635</v>
      </c>
      <c r="R70">
        <v>5</v>
      </c>
      <c r="AI70">
        <v>8</v>
      </c>
    </row>
    <row r="71" spans="1:35">
      <c r="A71">
        <v>2013</v>
      </c>
      <c r="B71" t="s">
        <v>1629</v>
      </c>
      <c r="C71" t="s">
        <v>1653</v>
      </c>
      <c r="D71" t="s">
        <v>1635</v>
      </c>
      <c r="M71">
        <v>1</v>
      </c>
    </row>
    <row r="72" spans="1:35">
      <c r="A72">
        <v>2013</v>
      </c>
      <c r="B72" t="s">
        <v>1629</v>
      </c>
      <c r="C72" t="s">
        <v>1653</v>
      </c>
      <c r="D72" t="s">
        <v>1636</v>
      </c>
      <c r="M72">
        <v>1</v>
      </c>
    </row>
    <row r="73" spans="1:35">
      <c r="A73">
        <v>2013</v>
      </c>
      <c r="B73" t="s">
        <v>1629</v>
      </c>
      <c r="C73" t="s">
        <v>1654</v>
      </c>
      <c r="D73" t="s">
        <v>1634</v>
      </c>
      <c r="AI73">
        <v>2</v>
      </c>
    </row>
    <row r="74" spans="1:35">
      <c r="A74">
        <v>2013</v>
      </c>
      <c r="B74" t="s">
        <v>1629</v>
      </c>
      <c r="C74" t="s">
        <v>1654</v>
      </c>
      <c r="D74" t="s">
        <v>1635</v>
      </c>
      <c r="AD74">
        <v>2</v>
      </c>
      <c r="AI74">
        <v>3</v>
      </c>
    </row>
    <row r="75" spans="1:35">
      <c r="A75">
        <v>2013</v>
      </c>
      <c r="B75" t="s">
        <v>1629</v>
      </c>
      <c r="C75" t="s">
        <v>1655</v>
      </c>
      <c r="D75" t="s">
        <v>1635</v>
      </c>
      <c r="AD75">
        <v>2</v>
      </c>
    </row>
    <row r="76" spans="1:35">
      <c r="A76">
        <v>2013</v>
      </c>
      <c r="B76" t="s">
        <v>1629</v>
      </c>
      <c r="C76" t="s">
        <v>1656</v>
      </c>
      <c r="D76" t="s">
        <v>1634</v>
      </c>
      <c r="AI76">
        <v>1</v>
      </c>
    </row>
    <row r="77" spans="1:35">
      <c r="A77">
        <v>2013</v>
      </c>
      <c r="B77" t="s">
        <v>1629</v>
      </c>
      <c r="C77" t="s">
        <v>1657</v>
      </c>
      <c r="D77" t="s">
        <v>1634</v>
      </c>
      <c r="R77">
        <v>3</v>
      </c>
    </row>
    <row r="78" spans="1:35">
      <c r="A78">
        <v>2013</v>
      </c>
      <c r="B78" t="s">
        <v>1629</v>
      </c>
      <c r="C78" t="s">
        <v>1657</v>
      </c>
      <c r="D78" t="s">
        <v>1635</v>
      </c>
      <c r="R78">
        <v>3</v>
      </c>
    </row>
    <row r="79" spans="1:35">
      <c r="A79">
        <v>2013</v>
      </c>
      <c r="B79" t="s">
        <v>1629</v>
      </c>
      <c r="C79" t="s">
        <v>1657</v>
      </c>
      <c r="D79" t="s">
        <v>1636</v>
      </c>
      <c r="R79">
        <v>1</v>
      </c>
    </row>
    <row r="80" spans="1:35">
      <c r="A80">
        <v>2013</v>
      </c>
      <c r="B80" t="s">
        <v>1629</v>
      </c>
      <c r="C80" t="s">
        <v>1662</v>
      </c>
      <c r="D80" t="s">
        <v>1641</v>
      </c>
      <c r="M80">
        <v>2</v>
      </c>
    </row>
    <row r="81" spans="1:35">
      <c r="A81">
        <v>2013</v>
      </c>
      <c r="B81" t="s">
        <v>1629</v>
      </c>
      <c r="C81" t="s">
        <v>1663</v>
      </c>
      <c r="D81" t="s">
        <v>1641</v>
      </c>
      <c r="AI81">
        <v>1</v>
      </c>
    </row>
    <row r="82" spans="1:35">
      <c r="A82">
        <v>2013</v>
      </c>
      <c r="B82" t="s">
        <v>1629</v>
      </c>
      <c r="C82" t="s">
        <v>1664</v>
      </c>
      <c r="D82" t="s">
        <v>1641</v>
      </c>
      <c r="AI82">
        <v>4</v>
      </c>
    </row>
    <row r="83" spans="1:35">
      <c r="A83">
        <v>2013</v>
      </c>
      <c r="B83" t="s">
        <v>1629</v>
      </c>
      <c r="C83" t="s">
        <v>1665</v>
      </c>
      <c r="D83" t="s">
        <v>1641</v>
      </c>
      <c r="M83">
        <v>1</v>
      </c>
    </row>
    <row r="84" spans="1:35">
      <c r="A84">
        <v>2013</v>
      </c>
      <c r="B84" t="s">
        <v>1629</v>
      </c>
      <c r="C84" t="s">
        <v>1666</v>
      </c>
      <c r="D84" t="s">
        <v>1635</v>
      </c>
      <c r="M84">
        <v>4</v>
      </c>
    </row>
    <row r="85" spans="1:35">
      <c r="A85">
        <v>2013</v>
      </c>
      <c r="B85" t="s">
        <v>1629</v>
      </c>
      <c r="C85" t="s">
        <v>1667</v>
      </c>
      <c r="D85" t="s">
        <v>1668</v>
      </c>
      <c r="R85">
        <v>2</v>
      </c>
    </row>
    <row r="86" spans="1:35">
      <c r="A86">
        <v>2013</v>
      </c>
      <c r="B86" t="s">
        <v>1629</v>
      </c>
      <c r="C86" t="s">
        <v>1667</v>
      </c>
      <c r="D86" t="s">
        <v>1634</v>
      </c>
      <c r="AI86">
        <v>1</v>
      </c>
    </row>
    <row r="87" spans="1:35">
      <c r="A87">
        <v>2013</v>
      </c>
      <c r="B87" t="s">
        <v>1629</v>
      </c>
      <c r="C87" t="s">
        <v>1669</v>
      </c>
      <c r="D87" t="s">
        <v>1668</v>
      </c>
      <c r="AI87">
        <v>1</v>
      </c>
    </row>
    <row r="88" spans="1:35">
      <c r="A88">
        <v>2013</v>
      </c>
      <c r="B88" t="s">
        <v>1629</v>
      </c>
      <c r="C88" t="s">
        <v>1669</v>
      </c>
      <c r="D88" t="s">
        <v>1634</v>
      </c>
      <c r="AI88">
        <v>2</v>
      </c>
    </row>
    <row r="89" spans="1:35">
      <c r="A89">
        <v>2013</v>
      </c>
      <c r="B89" t="s">
        <v>1629</v>
      </c>
      <c r="C89" t="s">
        <v>1670</v>
      </c>
      <c r="D89" t="s">
        <v>1641</v>
      </c>
      <c r="AD89">
        <v>1</v>
      </c>
    </row>
    <row r="90" spans="1:35">
      <c r="A90">
        <v>2013</v>
      </c>
      <c r="B90" t="s">
        <v>1629</v>
      </c>
      <c r="C90" t="s">
        <v>1573</v>
      </c>
      <c r="D90" t="s">
        <v>1641</v>
      </c>
      <c r="AI90">
        <v>1</v>
      </c>
    </row>
    <row r="91" spans="1:35">
      <c r="A91">
        <v>2013</v>
      </c>
      <c r="B91" t="s">
        <v>1629</v>
      </c>
      <c r="C91" t="s">
        <v>1573</v>
      </c>
      <c r="D91" t="s">
        <v>1634</v>
      </c>
      <c r="O91">
        <v>6</v>
      </c>
      <c r="R91">
        <v>3</v>
      </c>
    </row>
    <row r="92" spans="1:35">
      <c r="A92">
        <v>2013</v>
      </c>
      <c r="B92" t="s">
        <v>1629</v>
      </c>
      <c r="C92" t="s">
        <v>1573</v>
      </c>
      <c r="D92" t="s">
        <v>1635</v>
      </c>
      <c r="R92">
        <v>3</v>
      </c>
    </row>
    <row r="93" spans="1:35">
      <c r="A93">
        <v>2013</v>
      </c>
      <c r="B93" t="s">
        <v>1629</v>
      </c>
      <c r="C93" t="s">
        <v>1573</v>
      </c>
      <c r="D93" t="s">
        <v>1636</v>
      </c>
      <c r="R93">
        <v>4</v>
      </c>
    </row>
    <row r="94" spans="1:35">
      <c r="A94">
        <v>2013</v>
      </c>
      <c r="B94" t="s">
        <v>1629</v>
      </c>
      <c r="C94" t="s">
        <v>1671</v>
      </c>
      <c r="D94" t="s">
        <v>1636</v>
      </c>
      <c r="R94">
        <v>2</v>
      </c>
    </row>
    <row r="95" spans="1:35">
      <c r="A95">
        <v>2013</v>
      </c>
      <c r="B95" t="s">
        <v>1629</v>
      </c>
      <c r="C95" t="s">
        <v>1672</v>
      </c>
      <c r="D95" t="s">
        <v>1634</v>
      </c>
      <c r="M95">
        <v>5</v>
      </c>
    </row>
    <row r="96" spans="1:35">
      <c r="A96">
        <v>2013</v>
      </c>
      <c r="B96" t="s">
        <v>1629</v>
      </c>
      <c r="C96" t="s">
        <v>1672</v>
      </c>
      <c r="D96" t="s">
        <v>1635</v>
      </c>
      <c r="M96">
        <v>1</v>
      </c>
    </row>
    <row r="97" spans="1:35">
      <c r="A97">
        <v>2013</v>
      </c>
      <c r="B97" t="s">
        <v>1629</v>
      </c>
      <c r="C97" t="s">
        <v>1673</v>
      </c>
      <c r="D97" t="s">
        <v>1674</v>
      </c>
      <c r="Y97">
        <v>1</v>
      </c>
    </row>
    <row r="98" spans="1:35">
      <c r="A98">
        <v>2013</v>
      </c>
      <c r="B98" t="s">
        <v>1629</v>
      </c>
      <c r="C98" t="s">
        <v>1675</v>
      </c>
      <c r="D98" t="s">
        <v>1634</v>
      </c>
      <c r="AI98">
        <v>87</v>
      </c>
    </row>
    <row r="99" spans="1:35">
      <c r="A99">
        <v>2013</v>
      </c>
      <c r="B99" t="s">
        <v>1629</v>
      </c>
      <c r="C99" t="s">
        <v>1675</v>
      </c>
      <c r="D99" t="s">
        <v>1635</v>
      </c>
      <c r="AI99">
        <v>87</v>
      </c>
    </row>
    <row r="100" spans="1:35">
      <c r="A100">
        <v>2013</v>
      </c>
      <c r="B100" t="s">
        <v>1629</v>
      </c>
      <c r="C100" t="s">
        <v>1676</v>
      </c>
      <c r="D100" t="s">
        <v>1634</v>
      </c>
      <c r="R100">
        <v>7</v>
      </c>
    </row>
    <row r="101" spans="1:35">
      <c r="A101">
        <v>2013</v>
      </c>
      <c r="B101" t="s">
        <v>1629</v>
      </c>
      <c r="C101" t="s">
        <v>1676</v>
      </c>
      <c r="D101" t="s">
        <v>1635</v>
      </c>
      <c r="R101">
        <v>7</v>
      </c>
    </row>
    <row r="102" spans="1:35">
      <c r="A102">
        <v>2013</v>
      </c>
      <c r="B102" t="s">
        <v>1629</v>
      </c>
      <c r="C102" t="s">
        <v>1676</v>
      </c>
      <c r="D102" t="s">
        <v>1636</v>
      </c>
      <c r="R102">
        <v>3</v>
      </c>
    </row>
    <row r="103" spans="1:35">
      <c r="A103">
        <v>2013</v>
      </c>
      <c r="B103" t="s">
        <v>1629</v>
      </c>
      <c r="C103" t="s">
        <v>1678</v>
      </c>
      <c r="D103" t="s">
        <v>1634</v>
      </c>
      <c r="AI103">
        <v>2</v>
      </c>
    </row>
    <row r="104" spans="1:35">
      <c r="A104">
        <v>2013</v>
      </c>
      <c r="B104" t="s">
        <v>1629</v>
      </c>
      <c r="C104" t="s">
        <v>1679</v>
      </c>
      <c r="D104" t="s">
        <v>1634</v>
      </c>
      <c r="R104">
        <v>4</v>
      </c>
    </row>
    <row r="105" spans="1:35">
      <c r="A105">
        <v>2013</v>
      </c>
      <c r="B105" t="s">
        <v>1629</v>
      </c>
      <c r="C105" t="s">
        <v>1679</v>
      </c>
      <c r="D105" t="s">
        <v>1635</v>
      </c>
      <c r="R105">
        <v>4</v>
      </c>
    </row>
    <row r="106" spans="1:35">
      <c r="A106">
        <v>2013</v>
      </c>
      <c r="B106" t="s">
        <v>1629</v>
      </c>
      <c r="C106" t="s">
        <v>1679</v>
      </c>
      <c r="D106" t="s">
        <v>1636</v>
      </c>
      <c r="R106">
        <v>5</v>
      </c>
    </row>
    <row r="107" spans="1:35">
      <c r="A107">
        <v>2013</v>
      </c>
      <c r="B107" t="s">
        <v>1629</v>
      </c>
      <c r="C107" t="s">
        <v>1680</v>
      </c>
      <c r="D107" t="s">
        <v>1634</v>
      </c>
      <c r="R107">
        <v>7</v>
      </c>
    </row>
    <row r="108" spans="1:35">
      <c r="A108">
        <v>2013</v>
      </c>
      <c r="B108" t="s">
        <v>1629</v>
      </c>
      <c r="C108" t="s">
        <v>1680</v>
      </c>
      <c r="D108" t="s">
        <v>1635</v>
      </c>
      <c r="R108">
        <v>6</v>
      </c>
    </row>
    <row r="109" spans="1:35">
      <c r="A109">
        <v>2013</v>
      </c>
      <c r="B109" t="s">
        <v>1629</v>
      </c>
      <c r="C109" t="s">
        <v>1680</v>
      </c>
      <c r="D109" t="s">
        <v>1636</v>
      </c>
      <c r="R109">
        <v>7</v>
      </c>
    </row>
    <row r="110" spans="1:35">
      <c r="A110">
        <v>2013</v>
      </c>
      <c r="B110" t="s">
        <v>1629</v>
      </c>
      <c r="C110" t="s">
        <v>1681</v>
      </c>
      <c r="D110" t="s">
        <v>1641</v>
      </c>
      <c r="N110">
        <v>1</v>
      </c>
    </row>
    <row r="111" spans="1:35">
      <c r="A111">
        <v>2013</v>
      </c>
      <c r="B111" t="s">
        <v>1629</v>
      </c>
      <c r="C111" t="s">
        <v>1682</v>
      </c>
      <c r="D111" t="s">
        <v>1641</v>
      </c>
      <c r="M111">
        <v>8</v>
      </c>
    </row>
    <row r="112" spans="1:35">
      <c r="A112">
        <v>2013</v>
      </c>
      <c r="B112" t="s">
        <v>1629</v>
      </c>
      <c r="C112" t="s">
        <v>1687</v>
      </c>
      <c r="D112" t="s">
        <v>1634</v>
      </c>
      <c r="AI112">
        <v>2</v>
      </c>
    </row>
    <row r="113" spans="1:31">
      <c r="A113">
        <v>2013</v>
      </c>
      <c r="B113" t="s">
        <v>1629</v>
      </c>
      <c r="C113" t="s">
        <v>1688</v>
      </c>
      <c r="D113" t="s">
        <v>1641</v>
      </c>
      <c r="M113">
        <v>1</v>
      </c>
    </row>
    <row r="114" spans="1:31">
      <c r="A114">
        <v>2013</v>
      </c>
      <c r="B114" t="s">
        <v>1629</v>
      </c>
      <c r="C114" t="s">
        <v>1689</v>
      </c>
      <c r="D114" t="s">
        <v>1641</v>
      </c>
      <c r="M114">
        <v>1</v>
      </c>
      <c r="AE114">
        <v>1</v>
      </c>
    </row>
    <row r="115" spans="1:31">
      <c r="A115">
        <v>2013</v>
      </c>
      <c r="B115" t="s">
        <v>1629</v>
      </c>
      <c r="C115" t="s">
        <v>1690</v>
      </c>
      <c r="D115" t="s">
        <v>1641</v>
      </c>
      <c r="M115">
        <v>4</v>
      </c>
    </row>
    <row r="116" spans="1:31">
      <c r="A116">
        <v>2013</v>
      </c>
      <c r="B116" t="s">
        <v>1629</v>
      </c>
      <c r="C116" t="s">
        <v>1691</v>
      </c>
      <c r="D116" t="s">
        <v>1641</v>
      </c>
      <c r="M116">
        <v>4</v>
      </c>
    </row>
    <row r="117" spans="1:31">
      <c r="A117">
        <v>2013</v>
      </c>
      <c r="B117" t="s">
        <v>1629</v>
      </c>
      <c r="C117" t="s">
        <v>1692</v>
      </c>
      <c r="D117" t="s">
        <v>1641</v>
      </c>
      <c r="M117">
        <v>1</v>
      </c>
      <c r="AE117">
        <v>2</v>
      </c>
    </row>
    <row r="118" spans="1:31">
      <c r="A118">
        <v>2013</v>
      </c>
      <c r="B118" t="s">
        <v>1629</v>
      </c>
      <c r="C118" t="s">
        <v>1693</v>
      </c>
      <c r="D118" t="s">
        <v>1641</v>
      </c>
      <c r="M118">
        <v>1</v>
      </c>
    </row>
    <row r="119" spans="1:31">
      <c r="A119">
        <v>2013</v>
      </c>
      <c r="B119" t="s">
        <v>1629</v>
      </c>
      <c r="C119" t="s">
        <v>1694</v>
      </c>
      <c r="D119" t="s">
        <v>1641</v>
      </c>
      <c r="M119">
        <v>2</v>
      </c>
    </row>
    <row r="120" spans="1:31">
      <c r="A120">
        <v>2013</v>
      </c>
      <c r="B120" t="s">
        <v>1629</v>
      </c>
      <c r="C120" t="s">
        <v>1695</v>
      </c>
      <c r="D120" t="s">
        <v>1641</v>
      </c>
      <c r="M120">
        <v>1</v>
      </c>
    </row>
    <row r="121" spans="1:31">
      <c r="A121">
        <v>2013</v>
      </c>
      <c r="B121" t="s">
        <v>1629</v>
      </c>
      <c r="C121" t="s">
        <v>1696</v>
      </c>
      <c r="D121" t="s">
        <v>1641</v>
      </c>
      <c r="M121">
        <v>1</v>
      </c>
    </row>
    <row r="122" spans="1:31">
      <c r="A122">
        <v>2013</v>
      </c>
      <c r="B122" t="s">
        <v>1629</v>
      </c>
      <c r="C122" t="s">
        <v>1697</v>
      </c>
      <c r="D122" t="s">
        <v>1641</v>
      </c>
      <c r="M122">
        <v>4</v>
      </c>
      <c r="AE122">
        <v>1</v>
      </c>
    </row>
    <row r="123" spans="1:31">
      <c r="A123">
        <v>2013</v>
      </c>
      <c r="B123" t="s">
        <v>1629</v>
      </c>
      <c r="C123" t="s">
        <v>1698</v>
      </c>
      <c r="D123" t="s">
        <v>1641</v>
      </c>
      <c r="M123">
        <v>2</v>
      </c>
    </row>
    <row r="124" spans="1:31">
      <c r="A124">
        <v>2013</v>
      </c>
      <c r="B124" t="s">
        <v>1629</v>
      </c>
      <c r="C124" t="s">
        <v>1699</v>
      </c>
      <c r="D124" t="s">
        <v>1641</v>
      </c>
      <c r="M124">
        <v>2</v>
      </c>
    </row>
    <row r="125" spans="1:31">
      <c r="A125">
        <v>2013</v>
      </c>
      <c r="B125" t="s">
        <v>1629</v>
      </c>
      <c r="C125" t="s">
        <v>1700</v>
      </c>
      <c r="D125" t="s">
        <v>1641</v>
      </c>
      <c r="M125">
        <v>3</v>
      </c>
      <c r="AE125">
        <v>3</v>
      </c>
    </row>
    <row r="126" spans="1:31">
      <c r="A126">
        <v>2013</v>
      </c>
      <c r="B126" t="s">
        <v>1629</v>
      </c>
      <c r="C126" t="s">
        <v>1701</v>
      </c>
      <c r="D126" t="s">
        <v>1641</v>
      </c>
      <c r="M126">
        <v>1</v>
      </c>
    </row>
    <row r="127" spans="1:31">
      <c r="A127">
        <v>2013</v>
      </c>
      <c r="B127" t="s">
        <v>1629</v>
      </c>
      <c r="C127" t="s">
        <v>1702</v>
      </c>
      <c r="D127" t="s">
        <v>1641</v>
      </c>
      <c r="M127">
        <v>1</v>
      </c>
    </row>
    <row r="128" spans="1:31">
      <c r="A128">
        <v>2013</v>
      </c>
      <c r="B128" t="s">
        <v>1629</v>
      </c>
      <c r="C128" t="s">
        <v>1703</v>
      </c>
      <c r="D128" t="s">
        <v>1641</v>
      </c>
      <c r="AE128">
        <v>1</v>
      </c>
    </row>
    <row r="129" spans="1:35">
      <c r="A129">
        <v>2013</v>
      </c>
      <c r="B129" t="s">
        <v>1629</v>
      </c>
      <c r="C129" t="s">
        <v>1704</v>
      </c>
      <c r="D129" t="s">
        <v>1641</v>
      </c>
      <c r="M129">
        <v>2</v>
      </c>
    </row>
    <row r="130" spans="1:35">
      <c r="A130">
        <v>2013</v>
      </c>
      <c r="B130" t="s">
        <v>1629</v>
      </c>
      <c r="C130" t="s">
        <v>1705</v>
      </c>
      <c r="D130" t="s">
        <v>1641</v>
      </c>
      <c r="M130">
        <v>1</v>
      </c>
    </row>
    <row r="131" spans="1:35">
      <c r="A131">
        <v>2013</v>
      </c>
      <c r="B131" t="s">
        <v>1629</v>
      </c>
      <c r="C131" t="s">
        <v>1706</v>
      </c>
      <c r="D131" t="s">
        <v>1641</v>
      </c>
      <c r="M131">
        <v>1</v>
      </c>
    </row>
    <row r="132" spans="1:35">
      <c r="A132">
        <v>2013</v>
      </c>
      <c r="B132" t="s">
        <v>1629</v>
      </c>
      <c r="C132" t="s">
        <v>1707</v>
      </c>
      <c r="D132" t="s">
        <v>1636</v>
      </c>
      <c r="R132">
        <v>5</v>
      </c>
    </row>
    <row r="133" spans="1:35">
      <c r="A133">
        <v>2013</v>
      </c>
      <c r="B133" t="s">
        <v>1629</v>
      </c>
      <c r="C133" t="s">
        <v>1710</v>
      </c>
      <c r="D133" t="s">
        <v>1635</v>
      </c>
      <c r="AD133">
        <v>2</v>
      </c>
    </row>
    <row r="134" spans="1:35">
      <c r="A134">
        <v>2013</v>
      </c>
      <c r="B134" t="s">
        <v>1629</v>
      </c>
      <c r="C134" t="s">
        <v>1711</v>
      </c>
      <c r="D134" t="s">
        <v>1635</v>
      </c>
      <c r="O134">
        <v>1</v>
      </c>
    </row>
    <row r="135" spans="1:35">
      <c r="A135">
        <v>2013</v>
      </c>
      <c r="B135" t="s">
        <v>1629</v>
      </c>
      <c r="C135" t="s">
        <v>1712</v>
      </c>
      <c r="D135" t="s">
        <v>1668</v>
      </c>
      <c r="AI135">
        <v>10</v>
      </c>
    </row>
    <row r="136" spans="1:35">
      <c r="A136">
        <v>2013</v>
      </c>
      <c r="B136" t="s">
        <v>1629</v>
      </c>
      <c r="C136" t="s">
        <v>1713</v>
      </c>
      <c r="D136" t="s">
        <v>1634</v>
      </c>
      <c r="R136">
        <v>1</v>
      </c>
    </row>
    <row r="137" spans="1:35">
      <c r="A137">
        <v>2013</v>
      </c>
      <c r="B137" t="s">
        <v>1629</v>
      </c>
      <c r="C137" t="s">
        <v>1713</v>
      </c>
      <c r="D137" t="s">
        <v>1636</v>
      </c>
      <c r="R137">
        <v>1</v>
      </c>
    </row>
    <row r="138" spans="1:35">
      <c r="A138">
        <v>2013</v>
      </c>
      <c r="B138" t="s">
        <v>1629</v>
      </c>
      <c r="C138" t="s">
        <v>1714</v>
      </c>
      <c r="D138" t="s">
        <v>1634</v>
      </c>
      <c r="R138">
        <v>8</v>
      </c>
    </row>
    <row r="139" spans="1:35">
      <c r="A139">
        <v>2013</v>
      </c>
      <c r="B139" t="s">
        <v>1629</v>
      </c>
      <c r="C139" t="s">
        <v>1714</v>
      </c>
      <c r="D139" t="s">
        <v>1635</v>
      </c>
      <c r="R139">
        <v>5</v>
      </c>
    </row>
    <row r="140" spans="1:35">
      <c r="A140">
        <v>2013</v>
      </c>
      <c r="B140" t="s">
        <v>1629</v>
      </c>
      <c r="C140" t="s">
        <v>1714</v>
      </c>
      <c r="D140" t="s">
        <v>1636</v>
      </c>
      <c r="R140">
        <v>3</v>
      </c>
    </row>
    <row r="141" spans="1:35">
      <c r="A141">
        <v>2013</v>
      </c>
      <c r="B141" t="s">
        <v>1629</v>
      </c>
      <c r="C141" t="s">
        <v>1715</v>
      </c>
      <c r="D141" t="s">
        <v>1634</v>
      </c>
      <c r="R141">
        <v>19</v>
      </c>
    </row>
    <row r="142" spans="1:35">
      <c r="A142">
        <v>2013</v>
      </c>
      <c r="B142" t="s">
        <v>1629</v>
      </c>
      <c r="C142" t="s">
        <v>1715</v>
      </c>
      <c r="D142" t="s">
        <v>1635</v>
      </c>
      <c r="R142">
        <v>15</v>
      </c>
    </row>
    <row r="143" spans="1:35">
      <c r="A143">
        <v>2013</v>
      </c>
      <c r="B143" t="s">
        <v>1629</v>
      </c>
      <c r="C143" t="s">
        <v>1715</v>
      </c>
      <c r="D143" t="s">
        <v>1636</v>
      </c>
      <c r="R143">
        <v>12</v>
      </c>
    </row>
    <row r="144" spans="1:35">
      <c r="A144">
        <v>2013</v>
      </c>
      <c r="B144" t="s">
        <v>1629</v>
      </c>
      <c r="C144" t="s">
        <v>1716</v>
      </c>
      <c r="D144" t="s">
        <v>1634</v>
      </c>
      <c r="R144">
        <v>6</v>
      </c>
    </row>
    <row r="145" spans="1:35">
      <c r="A145">
        <v>2013</v>
      </c>
      <c r="B145" t="s">
        <v>1629</v>
      </c>
      <c r="C145" t="s">
        <v>1716</v>
      </c>
      <c r="D145" t="s">
        <v>1635</v>
      </c>
      <c r="R145">
        <v>4</v>
      </c>
    </row>
    <row r="146" spans="1:35">
      <c r="A146">
        <v>2013</v>
      </c>
      <c r="B146" t="s">
        <v>1629</v>
      </c>
      <c r="C146" t="s">
        <v>1716</v>
      </c>
      <c r="D146" t="s">
        <v>1636</v>
      </c>
      <c r="R146">
        <v>5</v>
      </c>
    </row>
    <row r="147" spans="1:35">
      <c r="A147">
        <v>2013</v>
      </c>
      <c r="B147" t="s">
        <v>1629</v>
      </c>
      <c r="C147" t="s">
        <v>1717</v>
      </c>
      <c r="D147" t="s">
        <v>1634</v>
      </c>
      <c r="R147">
        <v>1</v>
      </c>
    </row>
    <row r="148" spans="1:35">
      <c r="A148">
        <v>2013</v>
      </c>
      <c r="B148" t="s">
        <v>1629</v>
      </c>
      <c r="C148" t="s">
        <v>1717</v>
      </c>
      <c r="D148" t="s">
        <v>1635</v>
      </c>
      <c r="R148">
        <v>1</v>
      </c>
    </row>
    <row r="149" spans="1:35">
      <c r="A149">
        <v>2013</v>
      </c>
      <c r="B149" t="s">
        <v>1629</v>
      </c>
      <c r="C149" t="s">
        <v>1717</v>
      </c>
      <c r="D149" t="s">
        <v>1636</v>
      </c>
      <c r="R149">
        <v>1</v>
      </c>
    </row>
    <row r="150" spans="1:35">
      <c r="A150">
        <v>2013</v>
      </c>
      <c r="B150" t="s">
        <v>1629</v>
      </c>
      <c r="C150" t="s">
        <v>1718</v>
      </c>
      <c r="D150" t="s">
        <v>1634</v>
      </c>
      <c r="AI150">
        <v>1</v>
      </c>
    </row>
    <row r="151" spans="1:35">
      <c r="A151">
        <v>2013</v>
      </c>
      <c r="B151" t="s">
        <v>1629</v>
      </c>
      <c r="C151" t="s">
        <v>1719</v>
      </c>
      <c r="D151" t="s">
        <v>1641</v>
      </c>
      <c r="M151">
        <v>1</v>
      </c>
    </row>
    <row r="152" spans="1:35">
      <c r="A152">
        <v>2013</v>
      </c>
      <c r="B152" t="s">
        <v>1629</v>
      </c>
      <c r="C152" t="s">
        <v>1720</v>
      </c>
      <c r="D152" t="s">
        <v>1635</v>
      </c>
      <c r="O152">
        <v>2</v>
      </c>
    </row>
    <row r="153" spans="1:35">
      <c r="A153">
        <v>2013</v>
      </c>
      <c r="B153" t="s">
        <v>1629</v>
      </c>
      <c r="C153" t="s">
        <v>1721</v>
      </c>
      <c r="D153" t="s">
        <v>1634</v>
      </c>
      <c r="R153">
        <v>4</v>
      </c>
    </row>
    <row r="154" spans="1:35">
      <c r="A154">
        <v>2013</v>
      </c>
      <c r="B154" t="s">
        <v>1629</v>
      </c>
      <c r="C154" t="s">
        <v>1721</v>
      </c>
      <c r="D154" t="s">
        <v>1635</v>
      </c>
      <c r="R154">
        <v>4</v>
      </c>
    </row>
    <row r="155" spans="1:35">
      <c r="A155">
        <v>2013</v>
      </c>
      <c r="B155" t="s">
        <v>1629</v>
      </c>
      <c r="C155" t="s">
        <v>1721</v>
      </c>
      <c r="D155" t="s">
        <v>1636</v>
      </c>
      <c r="R155">
        <v>4</v>
      </c>
    </row>
    <row r="156" spans="1:35">
      <c r="A156">
        <v>2013</v>
      </c>
      <c r="B156" t="s">
        <v>1629</v>
      </c>
      <c r="C156" t="s">
        <v>1722</v>
      </c>
      <c r="D156" t="s">
        <v>1635</v>
      </c>
      <c r="AH156">
        <v>5</v>
      </c>
    </row>
    <row r="157" spans="1:35">
      <c r="A157">
        <v>2013</v>
      </c>
      <c r="B157" t="s">
        <v>1629</v>
      </c>
      <c r="C157" t="s">
        <v>1723</v>
      </c>
      <c r="D157" t="s">
        <v>1635</v>
      </c>
      <c r="R157">
        <v>1</v>
      </c>
    </row>
    <row r="158" spans="1:35">
      <c r="A158">
        <v>2013</v>
      </c>
      <c r="B158" t="s">
        <v>1629</v>
      </c>
      <c r="C158" t="s">
        <v>1724</v>
      </c>
      <c r="D158" t="s">
        <v>1674</v>
      </c>
      <c r="F158">
        <v>1</v>
      </c>
    </row>
    <row r="159" spans="1:35">
      <c r="A159">
        <v>2013</v>
      </c>
      <c r="B159" t="s">
        <v>1629</v>
      </c>
      <c r="C159" t="s">
        <v>1727</v>
      </c>
      <c r="D159" t="s">
        <v>1674</v>
      </c>
      <c r="AF159">
        <v>18</v>
      </c>
    </row>
    <row r="160" spans="1:35">
      <c r="A160">
        <v>2013</v>
      </c>
      <c r="B160" t="s">
        <v>1629</v>
      </c>
      <c r="C160" t="s">
        <v>1727</v>
      </c>
      <c r="D160" t="s">
        <v>1634</v>
      </c>
      <c r="AF160">
        <v>16</v>
      </c>
    </row>
    <row r="161" spans="1:35">
      <c r="A161">
        <v>2013</v>
      </c>
      <c r="B161" t="s">
        <v>1629</v>
      </c>
      <c r="C161" t="s">
        <v>1727</v>
      </c>
      <c r="D161" t="s">
        <v>1635</v>
      </c>
      <c r="AF161">
        <v>22</v>
      </c>
    </row>
    <row r="162" spans="1:35">
      <c r="A162">
        <v>2013</v>
      </c>
      <c r="B162" t="s">
        <v>1629</v>
      </c>
      <c r="C162" t="s">
        <v>1728</v>
      </c>
      <c r="D162" t="s">
        <v>1635</v>
      </c>
      <c r="M162">
        <v>9</v>
      </c>
    </row>
    <row r="163" spans="1:35">
      <c r="A163">
        <v>2013</v>
      </c>
      <c r="B163" t="s">
        <v>1629</v>
      </c>
      <c r="C163" t="s">
        <v>1729</v>
      </c>
      <c r="D163" t="s">
        <v>1634</v>
      </c>
      <c r="R163">
        <v>1</v>
      </c>
    </row>
    <row r="164" spans="1:35">
      <c r="A164">
        <v>2013</v>
      </c>
      <c r="B164" t="s">
        <v>1629</v>
      </c>
      <c r="C164" t="s">
        <v>1729</v>
      </c>
      <c r="D164" t="s">
        <v>1636</v>
      </c>
      <c r="R164">
        <v>1</v>
      </c>
    </row>
    <row r="165" spans="1:35">
      <c r="A165">
        <v>2013</v>
      </c>
      <c r="B165" t="s">
        <v>1629</v>
      </c>
      <c r="C165" t="s">
        <v>1730</v>
      </c>
      <c r="D165" t="s">
        <v>1636</v>
      </c>
      <c r="R165">
        <v>8</v>
      </c>
    </row>
    <row r="166" spans="1:35">
      <c r="A166">
        <v>2013</v>
      </c>
      <c r="B166" t="s">
        <v>1629</v>
      </c>
      <c r="C166" t="s">
        <v>1731</v>
      </c>
      <c r="D166" t="s">
        <v>1634</v>
      </c>
      <c r="R166">
        <v>9</v>
      </c>
    </row>
    <row r="167" spans="1:35">
      <c r="A167">
        <v>2013</v>
      </c>
      <c r="B167" t="s">
        <v>1629</v>
      </c>
      <c r="C167" t="s">
        <v>1731</v>
      </c>
      <c r="D167" t="s">
        <v>1635</v>
      </c>
      <c r="R167">
        <v>9</v>
      </c>
    </row>
    <row r="168" spans="1:35">
      <c r="A168">
        <v>2013</v>
      </c>
      <c r="B168" t="s">
        <v>1629</v>
      </c>
      <c r="C168" t="s">
        <v>1731</v>
      </c>
      <c r="D168" t="s">
        <v>1636</v>
      </c>
      <c r="R168">
        <v>10</v>
      </c>
    </row>
    <row r="169" spans="1:35">
      <c r="A169">
        <v>2013</v>
      </c>
      <c r="B169" t="s">
        <v>1629</v>
      </c>
      <c r="C169" t="s">
        <v>1732</v>
      </c>
      <c r="D169" t="s">
        <v>1674</v>
      </c>
      <c r="AF169">
        <v>19</v>
      </c>
    </row>
    <row r="170" spans="1:35">
      <c r="A170">
        <v>2013</v>
      </c>
      <c r="B170" t="s">
        <v>1629</v>
      </c>
      <c r="C170" t="s">
        <v>1732</v>
      </c>
      <c r="D170" t="s">
        <v>1634</v>
      </c>
      <c r="AF170">
        <v>18</v>
      </c>
    </row>
    <row r="171" spans="1:35">
      <c r="A171">
        <v>2013</v>
      </c>
      <c r="B171" t="s">
        <v>1629</v>
      </c>
      <c r="C171" t="s">
        <v>1732</v>
      </c>
      <c r="D171" t="s">
        <v>1635</v>
      </c>
      <c r="AF171">
        <v>26</v>
      </c>
    </row>
    <row r="172" spans="1:35">
      <c r="A172">
        <v>2013</v>
      </c>
      <c r="B172" t="s">
        <v>1629</v>
      </c>
      <c r="C172" t="s">
        <v>1733</v>
      </c>
      <c r="D172" t="s">
        <v>1634</v>
      </c>
      <c r="R172">
        <v>3</v>
      </c>
    </row>
    <row r="173" spans="1:35">
      <c r="A173">
        <v>2013</v>
      </c>
      <c r="B173" t="s">
        <v>1629</v>
      </c>
      <c r="C173" t="s">
        <v>1733</v>
      </c>
      <c r="D173" t="s">
        <v>1635</v>
      </c>
      <c r="R173">
        <v>2</v>
      </c>
    </row>
    <row r="174" spans="1:35">
      <c r="A174">
        <v>2013</v>
      </c>
      <c r="B174" t="s">
        <v>1629</v>
      </c>
      <c r="C174" t="s">
        <v>1734</v>
      </c>
      <c r="D174" t="s">
        <v>1641</v>
      </c>
      <c r="F174">
        <v>2</v>
      </c>
    </row>
    <row r="175" spans="1:35">
      <c r="A175">
        <v>2013</v>
      </c>
      <c r="B175" t="s">
        <v>1629</v>
      </c>
      <c r="C175" t="s">
        <v>1735</v>
      </c>
      <c r="D175" t="s">
        <v>1634</v>
      </c>
      <c r="AI175">
        <v>2</v>
      </c>
    </row>
    <row r="176" spans="1:35">
      <c r="A176">
        <v>2013</v>
      </c>
      <c r="B176" t="s">
        <v>1629</v>
      </c>
      <c r="C176" t="s">
        <v>1736</v>
      </c>
      <c r="D176" t="s">
        <v>1674</v>
      </c>
      <c r="Y176">
        <v>1</v>
      </c>
    </row>
    <row r="177" spans="1:35">
      <c r="A177">
        <v>2013</v>
      </c>
      <c r="B177" t="s">
        <v>1629</v>
      </c>
      <c r="C177" t="s">
        <v>1737</v>
      </c>
      <c r="D177" t="s">
        <v>1674</v>
      </c>
      <c r="F177">
        <v>1</v>
      </c>
    </row>
    <row r="178" spans="1:35">
      <c r="A178">
        <v>2013</v>
      </c>
      <c r="B178" t="s">
        <v>1629</v>
      </c>
      <c r="C178" t="s">
        <v>1738</v>
      </c>
      <c r="D178" t="s">
        <v>1636</v>
      </c>
      <c r="R178">
        <v>1</v>
      </c>
    </row>
    <row r="179" spans="1:35">
      <c r="A179">
        <v>2013</v>
      </c>
      <c r="B179" t="s">
        <v>1629</v>
      </c>
      <c r="C179" t="s">
        <v>1739</v>
      </c>
      <c r="D179" t="s">
        <v>1668</v>
      </c>
      <c r="R179">
        <v>1</v>
      </c>
    </row>
    <row r="180" spans="1:35">
      <c r="A180">
        <v>2013</v>
      </c>
      <c r="B180" t="s">
        <v>1629</v>
      </c>
      <c r="C180" t="s">
        <v>1739</v>
      </c>
      <c r="D180" t="s">
        <v>1634</v>
      </c>
      <c r="AI180">
        <v>12</v>
      </c>
    </row>
    <row r="181" spans="1:35">
      <c r="A181">
        <v>2013</v>
      </c>
      <c r="B181" t="s">
        <v>1629</v>
      </c>
      <c r="C181" t="s">
        <v>1740</v>
      </c>
      <c r="D181" t="s">
        <v>1634</v>
      </c>
      <c r="AI181">
        <v>1</v>
      </c>
    </row>
    <row r="182" spans="1:35">
      <c r="A182">
        <v>2013</v>
      </c>
      <c r="B182" t="s">
        <v>1629</v>
      </c>
      <c r="C182" t="s">
        <v>1741</v>
      </c>
      <c r="D182" t="s">
        <v>1668</v>
      </c>
      <c r="AI182">
        <v>1</v>
      </c>
    </row>
    <row r="183" spans="1:35">
      <c r="A183">
        <v>2013</v>
      </c>
      <c r="B183" t="s">
        <v>1629</v>
      </c>
      <c r="C183" t="s">
        <v>1741</v>
      </c>
      <c r="D183" t="s">
        <v>1634</v>
      </c>
      <c r="AI183">
        <v>1</v>
      </c>
    </row>
    <row r="184" spans="1:35">
      <c r="A184">
        <v>2013</v>
      </c>
      <c r="B184" t="s">
        <v>1629</v>
      </c>
      <c r="C184" t="s">
        <v>1742</v>
      </c>
      <c r="D184" t="s">
        <v>1634</v>
      </c>
      <c r="R184">
        <v>1</v>
      </c>
    </row>
    <row r="185" spans="1:35">
      <c r="A185">
        <v>2013</v>
      </c>
      <c r="B185" t="s">
        <v>1629</v>
      </c>
      <c r="C185" t="s">
        <v>1742</v>
      </c>
      <c r="D185" t="s">
        <v>1635</v>
      </c>
      <c r="R185">
        <v>1</v>
      </c>
    </row>
    <row r="186" spans="1:35">
      <c r="A186">
        <v>2013</v>
      </c>
      <c r="B186" t="s">
        <v>1629</v>
      </c>
      <c r="C186" t="s">
        <v>1742</v>
      </c>
      <c r="D186" t="s">
        <v>1636</v>
      </c>
      <c r="R186">
        <v>1</v>
      </c>
    </row>
    <row r="187" spans="1:35">
      <c r="A187">
        <v>2013</v>
      </c>
      <c r="B187" t="s">
        <v>1629</v>
      </c>
      <c r="C187" t="s">
        <v>1743</v>
      </c>
      <c r="D187" t="s">
        <v>1641</v>
      </c>
      <c r="AD187">
        <v>1</v>
      </c>
    </row>
    <row r="188" spans="1:35">
      <c r="A188">
        <v>2013</v>
      </c>
      <c r="B188" t="s">
        <v>1629</v>
      </c>
      <c r="C188" t="s">
        <v>1744</v>
      </c>
      <c r="D188" t="s">
        <v>1635</v>
      </c>
      <c r="Q188">
        <v>1</v>
      </c>
    </row>
    <row r="189" spans="1:35">
      <c r="A189">
        <v>2013</v>
      </c>
      <c r="B189" t="s">
        <v>1629</v>
      </c>
      <c r="C189" t="s">
        <v>1745</v>
      </c>
      <c r="D189" t="s">
        <v>1668</v>
      </c>
      <c r="AI189">
        <v>1</v>
      </c>
    </row>
    <row r="190" spans="1:35">
      <c r="A190">
        <v>2013</v>
      </c>
      <c r="B190" t="s">
        <v>1629</v>
      </c>
      <c r="C190" t="s">
        <v>1745</v>
      </c>
      <c r="D190" t="s">
        <v>1635</v>
      </c>
      <c r="AD190">
        <v>1</v>
      </c>
    </row>
    <row r="191" spans="1:35">
      <c r="A191">
        <v>2013</v>
      </c>
      <c r="B191" t="s">
        <v>1629</v>
      </c>
      <c r="C191" t="s">
        <v>1746</v>
      </c>
      <c r="D191" t="s">
        <v>1674</v>
      </c>
      <c r="K191">
        <v>1</v>
      </c>
    </row>
    <row r="192" spans="1:35">
      <c r="A192">
        <v>2013</v>
      </c>
      <c r="B192" t="s">
        <v>1629</v>
      </c>
      <c r="C192" t="s">
        <v>1747</v>
      </c>
      <c r="D192" t="s">
        <v>1674</v>
      </c>
      <c r="AE192">
        <v>7</v>
      </c>
    </row>
    <row r="193" spans="1:35">
      <c r="A193">
        <v>2013</v>
      </c>
      <c r="B193" t="s">
        <v>1629</v>
      </c>
      <c r="C193" t="s">
        <v>1747</v>
      </c>
      <c r="D193" t="s">
        <v>1634</v>
      </c>
      <c r="AE193">
        <v>3</v>
      </c>
    </row>
    <row r="194" spans="1:35">
      <c r="A194">
        <v>2013</v>
      </c>
      <c r="B194" t="s">
        <v>1629</v>
      </c>
      <c r="C194" t="s">
        <v>1748</v>
      </c>
      <c r="D194" t="s">
        <v>1641</v>
      </c>
      <c r="AI194">
        <v>1</v>
      </c>
    </row>
    <row r="195" spans="1:35">
      <c r="A195">
        <v>2013</v>
      </c>
      <c r="B195" t="s">
        <v>1629</v>
      </c>
      <c r="C195" t="s">
        <v>1749</v>
      </c>
      <c r="D195" t="s">
        <v>1674</v>
      </c>
      <c r="Q195">
        <v>1</v>
      </c>
      <c r="AE195">
        <v>2</v>
      </c>
    </row>
    <row r="196" spans="1:35">
      <c r="A196">
        <v>2013</v>
      </c>
      <c r="B196" t="s">
        <v>1629</v>
      </c>
      <c r="C196" t="s">
        <v>1750</v>
      </c>
      <c r="D196" t="s">
        <v>1674</v>
      </c>
      <c r="AE196">
        <v>1</v>
      </c>
    </row>
    <row r="197" spans="1:35">
      <c r="A197">
        <v>2013</v>
      </c>
      <c r="B197" t="s">
        <v>1629</v>
      </c>
      <c r="C197" t="s">
        <v>1750</v>
      </c>
      <c r="D197" t="s">
        <v>1634</v>
      </c>
      <c r="AE197">
        <v>1</v>
      </c>
    </row>
    <row r="198" spans="1:35">
      <c r="A198">
        <v>2013</v>
      </c>
      <c r="B198" t="s">
        <v>1629</v>
      </c>
      <c r="C198" t="s">
        <v>1753</v>
      </c>
      <c r="D198" t="s">
        <v>1634</v>
      </c>
      <c r="O198">
        <v>2</v>
      </c>
      <c r="R198">
        <v>57</v>
      </c>
      <c r="AH198">
        <v>140</v>
      </c>
    </row>
    <row r="199" spans="1:35">
      <c r="A199">
        <v>2013</v>
      </c>
      <c r="B199" t="s">
        <v>1629</v>
      </c>
      <c r="C199" t="s">
        <v>1752</v>
      </c>
      <c r="D199" t="s">
        <v>1635</v>
      </c>
      <c r="O199">
        <v>2</v>
      </c>
      <c r="R199">
        <v>28</v>
      </c>
      <c r="AH199">
        <v>140</v>
      </c>
    </row>
    <row r="200" spans="1:35">
      <c r="A200">
        <v>2013</v>
      </c>
      <c r="B200" t="s">
        <v>1629</v>
      </c>
      <c r="C200" t="s">
        <v>1753</v>
      </c>
      <c r="D200" t="s">
        <v>1636</v>
      </c>
      <c r="R200">
        <v>88</v>
      </c>
    </row>
    <row r="201" spans="1:35">
      <c r="A201">
        <v>2013</v>
      </c>
      <c r="B201" t="s">
        <v>1629</v>
      </c>
      <c r="C201" t="s">
        <v>1754</v>
      </c>
      <c r="D201" t="s">
        <v>1674</v>
      </c>
      <c r="Y201">
        <v>1</v>
      </c>
    </row>
    <row r="202" spans="1:35">
      <c r="A202">
        <v>2013</v>
      </c>
      <c r="B202" t="s">
        <v>1629</v>
      </c>
      <c r="C202" t="s">
        <v>1755</v>
      </c>
      <c r="D202" t="s">
        <v>1674</v>
      </c>
      <c r="M202">
        <v>6</v>
      </c>
    </row>
    <row r="203" spans="1:35">
      <c r="A203">
        <v>2013</v>
      </c>
      <c r="B203" t="s">
        <v>1629</v>
      </c>
      <c r="C203" t="s">
        <v>1755</v>
      </c>
      <c r="D203" t="s">
        <v>1634</v>
      </c>
      <c r="M203">
        <v>2</v>
      </c>
    </row>
    <row r="204" spans="1:35">
      <c r="A204">
        <v>2013</v>
      </c>
      <c r="B204" t="s">
        <v>1629</v>
      </c>
      <c r="C204" t="s">
        <v>1755</v>
      </c>
      <c r="D204" t="s">
        <v>1635</v>
      </c>
      <c r="M204">
        <v>2</v>
      </c>
    </row>
    <row r="205" spans="1:35">
      <c r="A205">
        <v>2013</v>
      </c>
      <c r="B205" t="s">
        <v>1629</v>
      </c>
      <c r="C205" t="s">
        <v>1756</v>
      </c>
      <c r="D205" t="s">
        <v>1641</v>
      </c>
      <c r="AD205">
        <v>1</v>
      </c>
    </row>
    <row r="206" spans="1:35">
      <c r="A206">
        <v>2013</v>
      </c>
      <c r="B206" t="s">
        <v>1629</v>
      </c>
      <c r="C206" t="s">
        <v>1757</v>
      </c>
      <c r="D206" t="s">
        <v>1635</v>
      </c>
      <c r="M206">
        <v>19</v>
      </c>
    </row>
    <row r="207" spans="1:35">
      <c r="A207">
        <v>2013</v>
      </c>
      <c r="B207" t="s">
        <v>1629</v>
      </c>
      <c r="C207" t="s">
        <v>1758</v>
      </c>
      <c r="D207" t="s">
        <v>1634</v>
      </c>
      <c r="AE207">
        <v>1</v>
      </c>
    </row>
    <row r="208" spans="1:35">
      <c r="A208">
        <v>2013</v>
      </c>
      <c r="B208" t="s">
        <v>1629</v>
      </c>
      <c r="C208" t="s">
        <v>1759</v>
      </c>
      <c r="D208" t="s">
        <v>1635</v>
      </c>
      <c r="AD208">
        <v>3</v>
      </c>
    </row>
    <row r="209" spans="1:35">
      <c r="A209">
        <v>2013</v>
      </c>
      <c r="B209" t="s">
        <v>1629</v>
      </c>
      <c r="C209" t="s">
        <v>1760</v>
      </c>
      <c r="D209" t="s">
        <v>1636</v>
      </c>
      <c r="R209">
        <v>4</v>
      </c>
    </row>
    <row r="210" spans="1:35">
      <c r="A210">
        <v>2013</v>
      </c>
      <c r="B210" t="s">
        <v>1629</v>
      </c>
      <c r="C210" t="s">
        <v>1761</v>
      </c>
      <c r="D210" t="s">
        <v>1641</v>
      </c>
      <c r="E210">
        <v>1</v>
      </c>
    </row>
    <row r="211" spans="1:35">
      <c r="A211">
        <v>2013</v>
      </c>
      <c r="B211" t="s">
        <v>1629</v>
      </c>
      <c r="C211" t="s">
        <v>1762</v>
      </c>
      <c r="D211" t="s">
        <v>1634</v>
      </c>
      <c r="M211">
        <v>5</v>
      </c>
    </row>
    <row r="212" spans="1:35">
      <c r="A212">
        <v>2013</v>
      </c>
      <c r="B212" t="s">
        <v>1629</v>
      </c>
      <c r="C212" t="s">
        <v>1763</v>
      </c>
      <c r="D212" t="s">
        <v>1641</v>
      </c>
      <c r="AD212">
        <v>1</v>
      </c>
    </row>
    <row r="213" spans="1:35">
      <c r="A213">
        <v>2013</v>
      </c>
      <c r="B213" t="s">
        <v>1629</v>
      </c>
      <c r="C213" t="s">
        <v>1764</v>
      </c>
      <c r="D213" t="s">
        <v>1635</v>
      </c>
      <c r="AI213">
        <v>2</v>
      </c>
    </row>
    <row r="214" spans="1:35">
      <c r="A214">
        <v>2013</v>
      </c>
      <c r="B214" t="s">
        <v>1629</v>
      </c>
      <c r="C214" t="s">
        <v>1765</v>
      </c>
      <c r="D214" t="s">
        <v>1635</v>
      </c>
      <c r="E214">
        <v>1</v>
      </c>
    </row>
    <row r="215" spans="1:35">
      <c r="A215">
        <v>2013</v>
      </c>
      <c r="B215" t="s">
        <v>1629</v>
      </c>
      <c r="C215" t="s">
        <v>1766</v>
      </c>
      <c r="D215" t="s">
        <v>1641</v>
      </c>
      <c r="M215">
        <v>1</v>
      </c>
    </row>
    <row r="216" spans="1:35">
      <c r="A216">
        <v>2013</v>
      </c>
      <c r="B216" t="s">
        <v>1629</v>
      </c>
      <c r="C216" t="s">
        <v>1767</v>
      </c>
      <c r="D216" t="s">
        <v>1641</v>
      </c>
      <c r="M216">
        <v>1</v>
      </c>
    </row>
    <row r="217" spans="1:35">
      <c r="A217">
        <v>2013</v>
      </c>
      <c r="B217" t="s">
        <v>1629</v>
      </c>
      <c r="C217" t="s">
        <v>1768</v>
      </c>
      <c r="D217" t="s">
        <v>1641</v>
      </c>
      <c r="AI217">
        <v>1</v>
      </c>
    </row>
    <row r="218" spans="1:35">
      <c r="A218">
        <v>2013</v>
      </c>
      <c r="B218" t="s">
        <v>1629</v>
      </c>
      <c r="C218" t="s">
        <v>1769</v>
      </c>
      <c r="D218" t="s">
        <v>1634</v>
      </c>
      <c r="R218">
        <v>4</v>
      </c>
    </row>
    <row r="219" spans="1:35">
      <c r="A219">
        <v>2013</v>
      </c>
      <c r="B219" t="s">
        <v>1629</v>
      </c>
      <c r="C219" t="s">
        <v>1769</v>
      </c>
      <c r="D219" t="s">
        <v>1635</v>
      </c>
      <c r="R219">
        <v>4</v>
      </c>
    </row>
    <row r="220" spans="1:35">
      <c r="A220">
        <v>2013</v>
      </c>
      <c r="B220" t="s">
        <v>1629</v>
      </c>
      <c r="C220" t="s">
        <v>1769</v>
      </c>
      <c r="D220" t="s">
        <v>1636</v>
      </c>
      <c r="R220">
        <v>2</v>
      </c>
    </row>
    <row r="221" spans="1:35">
      <c r="A221">
        <v>2013</v>
      </c>
      <c r="B221" t="s">
        <v>1629</v>
      </c>
      <c r="C221" t="s">
        <v>1770</v>
      </c>
      <c r="D221" t="s">
        <v>1634</v>
      </c>
      <c r="R221">
        <v>9</v>
      </c>
    </row>
    <row r="222" spans="1:35">
      <c r="A222">
        <v>2013</v>
      </c>
      <c r="B222" t="s">
        <v>1629</v>
      </c>
      <c r="C222" t="s">
        <v>1770</v>
      </c>
      <c r="D222" t="s">
        <v>1635</v>
      </c>
      <c r="R222">
        <v>9</v>
      </c>
    </row>
    <row r="223" spans="1:35">
      <c r="A223">
        <v>2013</v>
      </c>
      <c r="B223" t="s">
        <v>1629</v>
      </c>
      <c r="C223" t="s">
        <v>1770</v>
      </c>
      <c r="D223" t="s">
        <v>1636</v>
      </c>
      <c r="R223">
        <v>6</v>
      </c>
    </row>
    <row r="224" spans="1:35">
      <c r="A224">
        <v>2013</v>
      </c>
      <c r="B224" t="s">
        <v>1629</v>
      </c>
      <c r="C224" t="s">
        <v>1771</v>
      </c>
      <c r="D224" t="s">
        <v>1674</v>
      </c>
      <c r="AE224">
        <v>1</v>
      </c>
    </row>
    <row r="225" spans="1:35">
      <c r="A225">
        <v>2013</v>
      </c>
      <c r="B225" t="s">
        <v>1629</v>
      </c>
      <c r="C225" t="s">
        <v>1771</v>
      </c>
      <c r="D225" t="s">
        <v>1634</v>
      </c>
      <c r="AE225">
        <v>1</v>
      </c>
    </row>
    <row r="226" spans="1:35">
      <c r="A226">
        <v>2013</v>
      </c>
      <c r="B226" t="s">
        <v>1629</v>
      </c>
      <c r="C226" t="s">
        <v>1772</v>
      </c>
      <c r="D226" t="s">
        <v>1674</v>
      </c>
      <c r="AE226">
        <v>2</v>
      </c>
    </row>
    <row r="227" spans="1:35">
      <c r="A227">
        <v>2013</v>
      </c>
      <c r="B227" t="s">
        <v>1629</v>
      </c>
      <c r="C227" t="s">
        <v>1772</v>
      </c>
      <c r="D227" t="s">
        <v>1634</v>
      </c>
      <c r="AE227">
        <v>2</v>
      </c>
    </row>
    <row r="228" spans="1:35">
      <c r="A228">
        <v>2013</v>
      </c>
      <c r="B228" t="s">
        <v>1629</v>
      </c>
      <c r="C228" t="s">
        <v>1773</v>
      </c>
      <c r="D228" t="s">
        <v>1674</v>
      </c>
      <c r="E228">
        <v>1</v>
      </c>
    </row>
    <row r="229" spans="1:35">
      <c r="A229">
        <v>2013</v>
      </c>
      <c r="B229" t="s">
        <v>1629</v>
      </c>
      <c r="C229" t="s">
        <v>1774</v>
      </c>
      <c r="D229" t="s">
        <v>1674</v>
      </c>
      <c r="U229">
        <v>1</v>
      </c>
    </row>
    <row r="230" spans="1:35">
      <c r="A230">
        <v>2013</v>
      </c>
      <c r="B230" t="s">
        <v>1629</v>
      </c>
      <c r="C230" t="s">
        <v>1776</v>
      </c>
      <c r="D230" t="s">
        <v>1641</v>
      </c>
      <c r="M230">
        <v>1</v>
      </c>
    </row>
    <row r="231" spans="1:35">
      <c r="A231">
        <v>2013</v>
      </c>
      <c r="B231" t="s">
        <v>1629</v>
      </c>
      <c r="C231" t="s">
        <v>1777</v>
      </c>
      <c r="D231" t="s">
        <v>1636</v>
      </c>
      <c r="R231">
        <v>1</v>
      </c>
    </row>
    <row r="232" spans="1:35">
      <c r="A232">
        <v>2013</v>
      </c>
      <c r="B232" t="s">
        <v>1629</v>
      </c>
      <c r="C232" t="s">
        <v>1778</v>
      </c>
      <c r="D232" t="s">
        <v>1634</v>
      </c>
      <c r="AI232">
        <v>1</v>
      </c>
    </row>
    <row r="233" spans="1:35">
      <c r="A233">
        <v>2013</v>
      </c>
      <c r="B233" t="s">
        <v>1629</v>
      </c>
      <c r="C233" t="s">
        <v>1778</v>
      </c>
      <c r="D233" t="s">
        <v>1635</v>
      </c>
      <c r="AI233">
        <v>1</v>
      </c>
    </row>
    <row r="234" spans="1:35">
      <c r="A234">
        <v>2013</v>
      </c>
      <c r="B234" t="s">
        <v>1629</v>
      </c>
      <c r="C234" t="s">
        <v>1779</v>
      </c>
      <c r="D234" t="s">
        <v>1634</v>
      </c>
      <c r="O234">
        <v>1</v>
      </c>
    </row>
    <row r="235" spans="1:35">
      <c r="A235">
        <v>2013</v>
      </c>
      <c r="B235" t="s">
        <v>1629</v>
      </c>
      <c r="C235" t="s">
        <v>1780</v>
      </c>
      <c r="D235" t="s">
        <v>1641</v>
      </c>
      <c r="N235">
        <v>1</v>
      </c>
    </row>
    <row r="236" spans="1:35">
      <c r="A236">
        <v>2013</v>
      </c>
      <c r="B236" t="s">
        <v>1629</v>
      </c>
      <c r="C236" t="s">
        <v>1781</v>
      </c>
      <c r="D236" t="s">
        <v>1634</v>
      </c>
      <c r="AI236">
        <v>1</v>
      </c>
    </row>
    <row r="237" spans="1:35">
      <c r="A237">
        <v>2013</v>
      </c>
      <c r="B237" t="s">
        <v>1629</v>
      </c>
      <c r="C237" t="s">
        <v>1782</v>
      </c>
      <c r="D237" t="s">
        <v>1634</v>
      </c>
      <c r="AI237">
        <v>1</v>
      </c>
    </row>
    <row r="238" spans="1:35">
      <c r="A238">
        <v>2013</v>
      </c>
      <c r="B238" t="s">
        <v>1629</v>
      </c>
      <c r="C238" t="s">
        <v>1782</v>
      </c>
      <c r="D238" t="s">
        <v>1635</v>
      </c>
      <c r="AI238">
        <v>1</v>
      </c>
    </row>
    <row r="239" spans="1:35">
      <c r="A239">
        <v>2013</v>
      </c>
      <c r="B239" t="s">
        <v>1629</v>
      </c>
      <c r="C239" t="s">
        <v>1783</v>
      </c>
      <c r="D239" t="s">
        <v>1641</v>
      </c>
      <c r="M239">
        <v>2</v>
      </c>
    </row>
    <row r="240" spans="1:35">
      <c r="A240">
        <v>2013</v>
      </c>
      <c r="B240" t="s">
        <v>1629</v>
      </c>
      <c r="C240" t="s">
        <v>1783</v>
      </c>
      <c r="D240" t="s">
        <v>1635</v>
      </c>
      <c r="M240">
        <v>2</v>
      </c>
    </row>
    <row r="241" spans="1:35">
      <c r="A241">
        <v>2013</v>
      </c>
      <c r="B241" t="s">
        <v>1629</v>
      </c>
      <c r="C241" t="s">
        <v>1784</v>
      </c>
      <c r="D241" t="s">
        <v>1635</v>
      </c>
      <c r="AI241">
        <v>2</v>
      </c>
    </row>
    <row r="242" spans="1:35">
      <c r="A242">
        <v>2013</v>
      </c>
      <c r="B242" t="s">
        <v>1629</v>
      </c>
      <c r="C242" t="s">
        <v>1786</v>
      </c>
      <c r="D242" t="s">
        <v>1634</v>
      </c>
      <c r="E242">
        <v>1</v>
      </c>
    </row>
    <row r="243" spans="1:35">
      <c r="A243">
        <v>2013</v>
      </c>
      <c r="B243" t="s">
        <v>1629</v>
      </c>
      <c r="C243" t="s">
        <v>1787</v>
      </c>
      <c r="D243" t="s">
        <v>1641</v>
      </c>
      <c r="U243">
        <v>36</v>
      </c>
    </row>
    <row r="244" spans="1:35">
      <c r="A244">
        <v>2013</v>
      </c>
      <c r="B244" t="s">
        <v>1629</v>
      </c>
      <c r="C244" t="s">
        <v>1788</v>
      </c>
      <c r="D244" t="s">
        <v>1634</v>
      </c>
      <c r="R244">
        <v>3</v>
      </c>
    </row>
    <row r="245" spans="1:35">
      <c r="A245">
        <v>2013</v>
      </c>
      <c r="B245" t="s">
        <v>1629</v>
      </c>
      <c r="C245" t="s">
        <v>1788</v>
      </c>
      <c r="D245" t="s">
        <v>1635</v>
      </c>
      <c r="R245">
        <v>3</v>
      </c>
    </row>
    <row r="246" spans="1:35">
      <c r="A246">
        <v>2013</v>
      </c>
      <c r="B246" t="s">
        <v>1629</v>
      </c>
      <c r="C246" t="s">
        <v>1788</v>
      </c>
      <c r="D246" t="s">
        <v>1636</v>
      </c>
      <c r="R246">
        <v>2</v>
      </c>
    </row>
    <row r="247" spans="1:35">
      <c r="A247">
        <v>2013</v>
      </c>
      <c r="B247" t="s">
        <v>1629</v>
      </c>
      <c r="C247" t="s">
        <v>1789</v>
      </c>
      <c r="D247" t="s">
        <v>1634</v>
      </c>
      <c r="AE247">
        <v>1</v>
      </c>
    </row>
    <row r="248" spans="1:35">
      <c r="A248">
        <v>2013</v>
      </c>
      <c r="B248" t="s">
        <v>1629</v>
      </c>
      <c r="C248" t="s">
        <v>1790</v>
      </c>
      <c r="D248" t="s">
        <v>1641</v>
      </c>
      <c r="E248">
        <v>1</v>
      </c>
    </row>
    <row r="249" spans="1:35">
      <c r="A249">
        <v>2013</v>
      </c>
      <c r="B249" t="s">
        <v>1629</v>
      </c>
      <c r="C249" t="s">
        <v>1791</v>
      </c>
      <c r="D249" t="s">
        <v>1641</v>
      </c>
      <c r="M249">
        <v>1</v>
      </c>
    </row>
    <row r="250" spans="1:35">
      <c r="A250">
        <v>2013</v>
      </c>
      <c r="B250" t="s">
        <v>1629</v>
      </c>
      <c r="C250" t="s">
        <v>1792</v>
      </c>
      <c r="D250" t="s">
        <v>1641</v>
      </c>
      <c r="M250">
        <v>1</v>
      </c>
    </row>
    <row r="251" spans="1:35">
      <c r="A251">
        <v>2013</v>
      </c>
      <c r="B251" t="s">
        <v>1629</v>
      </c>
      <c r="C251" t="s">
        <v>1793</v>
      </c>
      <c r="D251" t="s">
        <v>1641</v>
      </c>
      <c r="M251">
        <v>1</v>
      </c>
    </row>
    <row r="252" spans="1:35">
      <c r="A252">
        <v>2013</v>
      </c>
      <c r="B252" t="s">
        <v>1629</v>
      </c>
      <c r="C252" t="s">
        <v>1794</v>
      </c>
      <c r="D252" t="s">
        <v>1641</v>
      </c>
      <c r="AI252">
        <v>1</v>
      </c>
    </row>
    <row r="253" spans="1:35">
      <c r="A253">
        <v>2013</v>
      </c>
      <c r="B253" t="s">
        <v>1629</v>
      </c>
      <c r="C253" t="s">
        <v>1795</v>
      </c>
      <c r="D253" t="s">
        <v>1641</v>
      </c>
      <c r="M253">
        <v>3</v>
      </c>
    </row>
    <row r="254" spans="1:35">
      <c r="A254">
        <v>2013</v>
      </c>
      <c r="B254" t="s">
        <v>1629</v>
      </c>
      <c r="C254" t="s">
        <v>1796</v>
      </c>
      <c r="D254" t="s">
        <v>1641</v>
      </c>
      <c r="M254">
        <v>1</v>
      </c>
    </row>
    <row r="255" spans="1:35">
      <c r="A255">
        <v>2013</v>
      </c>
      <c r="B255" t="s">
        <v>1629</v>
      </c>
      <c r="C255" t="s">
        <v>1797</v>
      </c>
      <c r="D255" t="s">
        <v>1641</v>
      </c>
      <c r="M255">
        <v>1</v>
      </c>
    </row>
    <row r="256" spans="1:35">
      <c r="A256">
        <v>2013</v>
      </c>
      <c r="B256" t="s">
        <v>1629</v>
      </c>
      <c r="C256" t="s">
        <v>1798</v>
      </c>
      <c r="D256" t="s">
        <v>1634</v>
      </c>
      <c r="AI256">
        <v>1</v>
      </c>
    </row>
    <row r="257" spans="1:35">
      <c r="A257">
        <v>2013</v>
      </c>
      <c r="B257" t="s">
        <v>1629</v>
      </c>
      <c r="C257" t="s">
        <v>1799</v>
      </c>
      <c r="D257" t="s">
        <v>1634</v>
      </c>
      <c r="AI257">
        <v>1</v>
      </c>
    </row>
    <row r="258" spans="1:35">
      <c r="A258">
        <v>2013</v>
      </c>
      <c r="B258" t="s">
        <v>1629</v>
      </c>
      <c r="C258" t="s">
        <v>1800</v>
      </c>
      <c r="D258" t="s">
        <v>1641</v>
      </c>
      <c r="AI258">
        <v>2</v>
      </c>
    </row>
    <row r="259" spans="1:35">
      <c r="A259">
        <v>2013</v>
      </c>
      <c r="B259" t="s">
        <v>1629</v>
      </c>
      <c r="C259" t="s">
        <v>1801</v>
      </c>
      <c r="D259" t="s">
        <v>1634</v>
      </c>
      <c r="AI259">
        <v>1</v>
      </c>
    </row>
    <row r="260" spans="1:35">
      <c r="A260">
        <v>2013</v>
      </c>
      <c r="B260" t="s">
        <v>1629</v>
      </c>
      <c r="C260" t="s">
        <v>1801</v>
      </c>
      <c r="D260" t="s">
        <v>1635</v>
      </c>
      <c r="AI260">
        <v>1</v>
      </c>
    </row>
    <row r="261" spans="1:35">
      <c r="A261">
        <v>2013</v>
      </c>
      <c r="B261" t="s">
        <v>1629</v>
      </c>
      <c r="C261" t="s">
        <v>1802</v>
      </c>
      <c r="D261" t="s">
        <v>1634</v>
      </c>
      <c r="O261">
        <v>1</v>
      </c>
    </row>
    <row r="262" spans="1:35">
      <c r="A262">
        <v>2013</v>
      </c>
      <c r="B262" t="s">
        <v>1629</v>
      </c>
      <c r="C262" t="s">
        <v>1803</v>
      </c>
      <c r="D262" t="s">
        <v>1636</v>
      </c>
      <c r="R262">
        <v>2</v>
      </c>
    </row>
    <row r="263" spans="1:35">
      <c r="A263">
        <v>2013</v>
      </c>
      <c r="B263" t="s">
        <v>1629</v>
      </c>
      <c r="C263" t="s">
        <v>1805</v>
      </c>
      <c r="D263" t="s">
        <v>1634</v>
      </c>
      <c r="R263">
        <v>1</v>
      </c>
    </row>
    <row r="264" spans="1:35">
      <c r="A264">
        <v>2013</v>
      </c>
      <c r="B264" t="s">
        <v>1629</v>
      </c>
      <c r="C264" t="s">
        <v>1806</v>
      </c>
      <c r="D264" t="s">
        <v>1635</v>
      </c>
      <c r="AD264">
        <v>1</v>
      </c>
    </row>
    <row r="265" spans="1:35">
      <c r="A265">
        <v>2013</v>
      </c>
      <c r="B265" t="s">
        <v>1629</v>
      </c>
      <c r="C265" t="s">
        <v>1808</v>
      </c>
      <c r="D265" t="s">
        <v>1668</v>
      </c>
      <c r="AI265">
        <v>1</v>
      </c>
    </row>
    <row r="266" spans="1:35">
      <c r="A266">
        <v>2013</v>
      </c>
      <c r="B266" t="s">
        <v>1629</v>
      </c>
      <c r="C266" t="s">
        <v>1808</v>
      </c>
      <c r="D266" t="s">
        <v>1634</v>
      </c>
      <c r="AI266">
        <v>3</v>
      </c>
    </row>
    <row r="267" spans="1:35">
      <c r="A267">
        <v>2013</v>
      </c>
      <c r="B267" t="s">
        <v>1629</v>
      </c>
      <c r="C267" t="s">
        <v>1808</v>
      </c>
      <c r="D267" t="s">
        <v>1635</v>
      </c>
      <c r="AI267">
        <v>2</v>
      </c>
    </row>
    <row r="268" spans="1:35">
      <c r="A268">
        <v>2013</v>
      </c>
      <c r="B268" t="s">
        <v>1629</v>
      </c>
      <c r="C268" t="s">
        <v>1809</v>
      </c>
      <c r="D268" t="s">
        <v>1635</v>
      </c>
      <c r="O268">
        <v>1</v>
      </c>
    </row>
    <row r="269" spans="1:35">
      <c r="A269">
        <v>2013</v>
      </c>
      <c r="B269" t="s">
        <v>1629</v>
      </c>
      <c r="C269" t="s">
        <v>5776</v>
      </c>
      <c r="D269" t="s">
        <v>1634</v>
      </c>
      <c r="AI269">
        <v>9</v>
      </c>
    </row>
    <row r="270" spans="1:35">
      <c r="A270">
        <v>2013</v>
      </c>
      <c r="B270" t="s">
        <v>1629</v>
      </c>
      <c r="C270" t="s">
        <v>5776</v>
      </c>
      <c r="D270" t="s">
        <v>1635</v>
      </c>
      <c r="AI270">
        <v>8</v>
      </c>
    </row>
    <row r="271" spans="1:35">
      <c r="A271">
        <v>2013</v>
      </c>
      <c r="B271" t="s">
        <v>1629</v>
      </c>
      <c r="C271" t="s">
        <v>1814</v>
      </c>
      <c r="D271" t="s">
        <v>1636</v>
      </c>
      <c r="R271">
        <v>2</v>
      </c>
    </row>
    <row r="272" spans="1:35">
      <c r="A272">
        <v>2013</v>
      </c>
      <c r="B272" t="s">
        <v>1629</v>
      </c>
      <c r="C272" t="s">
        <v>1815</v>
      </c>
      <c r="D272" t="s">
        <v>1634</v>
      </c>
      <c r="AE272">
        <v>1</v>
      </c>
    </row>
    <row r="273" spans="1:35">
      <c r="A273">
        <v>2013</v>
      </c>
      <c r="B273" t="s">
        <v>1629</v>
      </c>
      <c r="C273" t="s">
        <v>1816</v>
      </c>
      <c r="D273" t="s">
        <v>1634</v>
      </c>
      <c r="AE273">
        <v>1</v>
      </c>
    </row>
    <row r="274" spans="1:35">
      <c r="A274">
        <v>2013</v>
      </c>
      <c r="B274" t="s">
        <v>1629</v>
      </c>
      <c r="C274" t="s">
        <v>1817</v>
      </c>
      <c r="D274" t="s">
        <v>1634</v>
      </c>
      <c r="AI274">
        <v>1</v>
      </c>
    </row>
    <row r="275" spans="1:35">
      <c r="A275">
        <v>2013</v>
      </c>
      <c r="B275" t="s">
        <v>1629</v>
      </c>
      <c r="C275" t="s">
        <v>1817</v>
      </c>
      <c r="D275" t="s">
        <v>1635</v>
      </c>
      <c r="AI275">
        <v>1</v>
      </c>
    </row>
    <row r="276" spans="1:35">
      <c r="A276">
        <v>2013</v>
      </c>
      <c r="B276" t="s">
        <v>1629</v>
      </c>
      <c r="C276" t="s">
        <v>1818</v>
      </c>
      <c r="D276" t="s">
        <v>1634</v>
      </c>
      <c r="AE276">
        <v>1</v>
      </c>
    </row>
    <row r="277" spans="1:35">
      <c r="A277">
        <v>2013</v>
      </c>
      <c r="B277" t="s">
        <v>1629</v>
      </c>
      <c r="C277" t="s">
        <v>1819</v>
      </c>
      <c r="D277" t="s">
        <v>1674</v>
      </c>
      <c r="Q277">
        <v>2</v>
      </c>
    </row>
    <row r="278" spans="1:35">
      <c r="A278">
        <v>2013</v>
      </c>
      <c r="B278" t="s">
        <v>1629</v>
      </c>
      <c r="C278" t="s">
        <v>1819</v>
      </c>
      <c r="D278" t="s">
        <v>1634</v>
      </c>
      <c r="Q278">
        <v>1</v>
      </c>
    </row>
    <row r="279" spans="1:35">
      <c r="A279">
        <v>2013</v>
      </c>
      <c r="B279" t="s">
        <v>1629</v>
      </c>
      <c r="C279" t="s">
        <v>1819</v>
      </c>
      <c r="D279" t="s">
        <v>1635</v>
      </c>
      <c r="Q279">
        <v>1</v>
      </c>
    </row>
    <row r="280" spans="1:35">
      <c r="A280">
        <v>2013</v>
      </c>
      <c r="B280" t="s">
        <v>1629</v>
      </c>
      <c r="C280" t="s">
        <v>1820</v>
      </c>
      <c r="D280" t="s">
        <v>1674</v>
      </c>
      <c r="E280">
        <v>4</v>
      </c>
      <c r="AE280">
        <v>5</v>
      </c>
    </row>
    <row r="281" spans="1:35">
      <c r="A281">
        <v>2013</v>
      </c>
      <c r="B281" t="s">
        <v>1629</v>
      </c>
      <c r="C281" t="s">
        <v>1820</v>
      </c>
      <c r="D281" t="s">
        <v>1634</v>
      </c>
      <c r="E281">
        <v>4</v>
      </c>
    </row>
    <row r="282" spans="1:35">
      <c r="A282">
        <v>2013</v>
      </c>
      <c r="B282" t="s">
        <v>1629</v>
      </c>
      <c r="C282" t="s">
        <v>1820</v>
      </c>
      <c r="D282" t="s">
        <v>1635</v>
      </c>
      <c r="E282">
        <v>4</v>
      </c>
    </row>
    <row r="283" spans="1:35">
      <c r="A283">
        <v>2013</v>
      </c>
      <c r="B283" t="s">
        <v>1629</v>
      </c>
      <c r="C283" t="s">
        <v>1822</v>
      </c>
      <c r="D283" t="s">
        <v>1674</v>
      </c>
      <c r="T283">
        <v>1</v>
      </c>
    </row>
    <row r="284" spans="1:35">
      <c r="A284">
        <v>2013</v>
      </c>
      <c r="B284" t="s">
        <v>1629</v>
      </c>
      <c r="C284" t="s">
        <v>1822</v>
      </c>
      <c r="D284" t="s">
        <v>1641</v>
      </c>
      <c r="T284">
        <v>1</v>
      </c>
    </row>
    <row r="285" spans="1:35">
      <c r="A285">
        <v>2013</v>
      </c>
      <c r="B285" t="s">
        <v>1629</v>
      </c>
      <c r="C285" t="s">
        <v>1823</v>
      </c>
      <c r="D285" t="s">
        <v>1634</v>
      </c>
      <c r="R285">
        <v>2</v>
      </c>
    </row>
    <row r="286" spans="1:35">
      <c r="A286">
        <v>2013</v>
      </c>
      <c r="B286" t="s">
        <v>1629</v>
      </c>
      <c r="C286" t="s">
        <v>1823</v>
      </c>
      <c r="D286" t="s">
        <v>1635</v>
      </c>
      <c r="R286">
        <v>4</v>
      </c>
    </row>
    <row r="287" spans="1:35">
      <c r="A287">
        <v>2013</v>
      </c>
      <c r="B287" t="s">
        <v>1629</v>
      </c>
      <c r="C287" t="s">
        <v>1823</v>
      </c>
      <c r="D287" t="s">
        <v>1636</v>
      </c>
      <c r="R287">
        <v>2</v>
      </c>
    </row>
    <row r="288" spans="1:35">
      <c r="A288">
        <v>2013</v>
      </c>
      <c r="B288" t="s">
        <v>1629</v>
      </c>
      <c r="C288" t="s">
        <v>1824</v>
      </c>
      <c r="D288" t="s">
        <v>1634</v>
      </c>
      <c r="AI288">
        <v>1</v>
      </c>
    </row>
    <row r="289" spans="1:35">
      <c r="A289">
        <v>2013</v>
      </c>
      <c r="B289" t="s">
        <v>1629</v>
      </c>
      <c r="C289" t="s">
        <v>1824</v>
      </c>
      <c r="D289" t="s">
        <v>1635</v>
      </c>
      <c r="AI289">
        <v>1</v>
      </c>
    </row>
    <row r="290" spans="1:35">
      <c r="A290">
        <v>2013</v>
      </c>
      <c r="B290" t="s">
        <v>1629</v>
      </c>
      <c r="C290" t="s">
        <v>1825</v>
      </c>
      <c r="D290" t="s">
        <v>1674</v>
      </c>
      <c r="Q290">
        <v>1</v>
      </c>
    </row>
    <row r="291" spans="1:35">
      <c r="A291">
        <v>2013</v>
      </c>
      <c r="B291" t="s">
        <v>5772</v>
      </c>
      <c r="C291" t="s">
        <v>1826</v>
      </c>
      <c r="D291" t="s">
        <v>5775</v>
      </c>
      <c r="J291">
        <v>1</v>
      </c>
    </row>
    <row r="292" spans="1:35">
      <c r="A292">
        <v>2013</v>
      </c>
      <c r="B292" t="s">
        <v>5772</v>
      </c>
      <c r="C292" t="s">
        <v>1827</v>
      </c>
      <c r="D292" t="s">
        <v>5775</v>
      </c>
      <c r="J292">
        <v>1</v>
      </c>
    </row>
    <row r="293" spans="1:35">
      <c r="A293">
        <v>2013</v>
      </c>
      <c r="B293" t="s">
        <v>5772</v>
      </c>
      <c r="C293" t="s">
        <v>1828</v>
      </c>
      <c r="D293" t="s">
        <v>5775</v>
      </c>
      <c r="J293">
        <v>1</v>
      </c>
    </row>
    <row r="294" spans="1:35">
      <c r="A294">
        <v>2013</v>
      </c>
      <c r="B294" t="s">
        <v>5772</v>
      </c>
      <c r="C294" t="s">
        <v>1829</v>
      </c>
      <c r="D294" t="s">
        <v>5775</v>
      </c>
      <c r="J294">
        <v>1</v>
      </c>
    </row>
    <row r="295" spans="1:35">
      <c r="A295">
        <v>2013</v>
      </c>
      <c r="B295" t="s">
        <v>5772</v>
      </c>
      <c r="C295" t="s">
        <v>1830</v>
      </c>
      <c r="D295" t="s">
        <v>5773</v>
      </c>
      <c r="J295">
        <v>1</v>
      </c>
    </row>
    <row r="296" spans="1:35">
      <c r="A296">
        <v>2013</v>
      </c>
      <c r="B296" t="s">
        <v>5772</v>
      </c>
      <c r="C296" t="s">
        <v>1831</v>
      </c>
      <c r="D296" t="s">
        <v>5773</v>
      </c>
      <c r="J296">
        <v>2</v>
      </c>
    </row>
    <row r="297" spans="1:35">
      <c r="A297">
        <v>2013</v>
      </c>
      <c r="B297" t="s">
        <v>5772</v>
      </c>
      <c r="C297" t="s">
        <v>1831</v>
      </c>
      <c r="D297" t="s">
        <v>5774</v>
      </c>
      <c r="J297">
        <v>1</v>
      </c>
    </row>
    <row r="298" spans="1:35">
      <c r="A298">
        <v>2013</v>
      </c>
      <c r="B298" t="s">
        <v>5772</v>
      </c>
      <c r="C298" t="s">
        <v>1832</v>
      </c>
      <c r="D298" t="s">
        <v>5773</v>
      </c>
      <c r="J298">
        <v>1</v>
      </c>
    </row>
    <row r="299" spans="1:35">
      <c r="A299">
        <v>2013</v>
      </c>
      <c r="B299" t="s">
        <v>5772</v>
      </c>
      <c r="C299" t="s">
        <v>1833</v>
      </c>
      <c r="D299" t="s">
        <v>5774</v>
      </c>
      <c r="J299">
        <v>1</v>
      </c>
    </row>
    <row r="300" spans="1:35">
      <c r="A300">
        <v>2013</v>
      </c>
      <c r="B300" t="s">
        <v>5772</v>
      </c>
      <c r="C300" t="s">
        <v>1834</v>
      </c>
      <c r="D300" t="s">
        <v>5775</v>
      </c>
      <c r="J300">
        <v>2</v>
      </c>
    </row>
    <row r="301" spans="1:35">
      <c r="A301">
        <v>2013</v>
      </c>
      <c r="B301" t="s">
        <v>5772</v>
      </c>
      <c r="C301" t="s">
        <v>1835</v>
      </c>
      <c r="D301" t="s">
        <v>5775</v>
      </c>
      <c r="J301">
        <v>1</v>
      </c>
    </row>
    <row r="302" spans="1:35">
      <c r="A302">
        <v>2013</v>
      </c>
      <c r="B302" t="s">
        <v>5772</v>
      </c>
      <c r="C302" t="s">
        <v>1836</v>
      </c>
      <c r="D302" t="s">
        <v>5775</v>
      </c>
      <c r="J302">
        <v>1</v>
      </c>
    </row>
    <row r="303" spans="1:35">
      <c r="A303">
        <v>2013</v>
      </c>
      <c r="B303" t="s">
        <v>5772</v>
      </c>
      <c r="C303" t="s">
        <v>1837</v>
      </c>
      <c r="D303" t="s">
        <v>5775</v>
      </c>
      <c r="J303">
        <v>1</v>
      </c>
    </row>
    <row r="304" spans="1:35">
      <c r="A304">
        <v>2013</v>
      </c>
      <c r="B304" t="s">
        <v>5772</v>
      </c>
      <c r="C304" t="s">
        <v>1837</v>
      </c>
      <c r="D304" t="s">
        <v>5773</v>
      </c>
      <c r="J304">
        <v>1</v>
      </c>
    </row>
    <row r="305" spans="1:10">
      <c r="A305">
        <v>2013</v>
      </c>
      <c r="B305" t="s">
        <v>5772</v>
      </c>
      <c r="C305" t="s">
        <v>1838</v>
      </c>
      <c r="D305" t="s">
        <v>5773</v>
      </c>
      <c r="J305">
        <v>1</v>
      </c>
    </row>
    <row r="306" spans="1:10">
      <c r="A306">
        <v>2013</v>
      </c>
      <c r="B306" t="s">
        <v>5772</v>
      </c>
      <c r="C306" t="s">
        <v>1839</v>
      </c>
      <c r="D306" t="s">
        <v>5773</v>
      </c>
      <c r="J306">
        <v>1</v>
      </c>
    </row>
    <row r="307" spans="1:10">
      <c r="A307">
        <v>2013</v>
      </c>
      <c r="B307" t="s">
        <v>5772</v>
      </c>
      <c r="C307" t="s">
        <v>1840</v>
      </c>
      <c r="D307" t="s">
        <v>5773</v>
      </c>
      <c r="J307">
        <v>1</v>
      </c>
    </row>
    <row r="308" spans="1:10">
      <c r="A308">
        <v>2013</v>
      </c>
      <c r="B308" t="s">
        <v>5772</v>
      </c>
      <c r="C308" t="s">
        <v>1841</v>
      </c>
      <c r="D308" t="s">
        <v>5773</v>
      </c>
      <c r="J308">
        <v>1</v>
      </c>
    </row>
    <row r="309" spans="1:10">
      <c r="A309">
        <v>2013</v>
      </c>
      <c r="B309" t="s">
        <v>5772</v>
      </c>
      <c r="C309" t="s">
        <v>1842</v>
      </c>
      <c r="D309" t="s">
        <v>5773</v>
      </c>
      <c r="J309">
        <v>1</v>
      </c>
    </row>
    <row r="310" spans="1:10">
      <c r="A310">
        <v>2013</v>
      </c>
      <c r="B310" t="s">
        <v>5772</v>
      </c>
      <c r="C310" t="s">
        <v>1843</v>
      </c>
      <c r="D310" t="s">
        <v>5773</v>
      </c>
      <c r="J310">
        <v>1</v>
      </c>
    </row>
    <row r="311" spans="1:10">
      <c r="A311">
        <v>2013</v>
      </c>
      <c r="B311" t="s">
        <v>5772</v>
      </c>
      <c r="C311" t="s">
        <v>1843</v>
      </c>
      <c r="D311" t="s">
        <v>5774</v>
      </c>
      <c r="J311">
        <v>1</v>
      </c>
    </row>
    <row r="312" spans="1:10">
      <c r="A312">
        <v>2013</v>
      </c>
      <c r="B312" t="s">
        <v>5772</v>
      </c>
      <c r="C312" t="s">
        <v>1844</v>
      </c>
      <c r="D312" t="s">
        <v>5775</v>
      </c>
      <c r="J312">
        <v>1</v>
      </c>
    </row>
    <row r="313" spans="1:10">
      <c r="A313">
        <v>2013</v>
      </c>
      <c r="B313" t="s">
        <v>5772</v>
      </c>
      <c r="C313" t="s">
        <v>1845</v>
      </c>
      <c r="D313" t="s">
        <v>5775</v>
      </c>
      <c r="J313">
        <v>1</v>
      </c>
    </row>
    <row r="314" spans="1:10">
      <c r="A314">
        <v>2013</v>
      </c>
      <c r="B314" t="s">
        <v>5772</v>
      </c>
      <c r="C314" t="s">
        <v>1846</v>
      </c>
      <c r="D314" t="s">
        <v>5775</v>
      </c>
      <c r="J314">
        <v>1</v>
      </c>
    </row>
    <row r="315" spans="1:10">
      <c r="A315">
        <v>2013</v>
      </c>
      <c r="B315" t="s">
        <v>5772</v>
      </c>
      <c r="C315" t="s">
        <v>1847</v>
      </c>
      <c r="D315" t="s">
        <v>5775</v>
      </c>
      <c r="J315">
        <v>1</v>
      </c>
    </row>
    <row r="316" spans="1:10">
      <c r="A316">
        <v>2013</v>
      </c>
      <c r="B316" t="s">
        <v>5772</v>
      </c>
      <c r="C316" t="s">
        <v>1848</v>
      </c>
      <c r="D316" t="s">
        <v>5773</v>
      </c>
      <c r="J316">
        <v>1</v>
      </c>
    </row>
    <row r="317" spans="1:10">
      <c r="A317">
        <v>2013</v>
      </c>
      <c r="B317" t="s">
        <v>5772</v>
      </c>
      <c r="C317" t="s">
        <v>1848</v>
      </c>
      <c r="D317" t="s">
        <v>5774</v>
      </c>
      <c r="J317">
        <v>1</v>
      </c>
    </row>
    <row r="318" spans="1:10">
      <c r="A318">
        <v>2013</v>
      </c>
      <c r="B318" t="s">
        <v>5772</v>
      </c>
      <c r="C318" t="s">
        <v>1849</v>
      </c>
      <c r="D318" t="s">
        <v>5773</v>
      </c>
      <c r="J318">
        <v>1</v>
      </c>
    </row>
    <row r="319" spans="1:10">
      <c r="A319">
        <v>2013</v>
      </c>
      <c r="B319" t="s">
        <v>5772</v>
      </c>
      <c r="C319" t="s">
        <v>1850</v>
      </c>
      <c r="D319" t="s">
        <v>5773</v>
      </c>
      <c r="J319">
        <v>1</v>
      </c>
    </row>
    <row r="320" spans="1:10">
      <c r="A320">
        <v>2013</v>
      </c>
      <c r="B320" t="s">
        <v>5772</v>
      </c>
      <c r="C320" t="s">
        <v>1851</v>
      </c>
      <c r="D320" t="s">
        <v>5775</v>
      </c>
      <c r="J320">
        <v>1</v>
      </c>
    </row>
    <row r="321" spans="1:10">
      <c r="A321">
        <v>2013</v>
      </c>
      <c r="B321" t="s">
        <v>5772</v>
      </c>
      <c r="C321" t="s">
        <v>1852</v>
      </c>
      <c r="D321" t="s">
        <v>5775</v>
      </c>
      <c r="J321">
        <v>1</v>
      </c>
    </row>
    <row r="322" spans="1:10">
      <c r="A322">
        <v>2013</v>
      </c>
      <c r="B322" t="s">
        <v>5772</v>
      </c>
      <c r="C322" t="s">
        <v>1853</v>
      </c>
      <c r="D322" t="s">
        <v>5773</v>
      </c>
      <c r="J322">
        <v>1</v>
      </c>
    </row>
    <row r="323" spans="1:10">
      <c r="A323">
        <v>2013</v>
      </c>
      <c r="B323" t="s">
        <v>5772</v>
      </c>
      <c r="C323" t="s">
        <v>1854</v>
      </c>
      <c r="D323" t="s">
        <v>5773</v>
      </c>
      <c r="J323">
        <v>1</v>
      </c>
    </row>
    <row r="324" spans="1:10">
      <c r="A324">
        <v>2013</v>
      </c>
      <c r="B324" t="s">
        <v>5772</v>
      </c>
      <c r="C324" t="s">
        <v>1855</v>
      </c>
      <c r="D324" t="s">
        <v>5775</v>
      </c>
      <c r="J324">
        <v>1</v>
      </c>
    </row>
    <row r="325" spans="1:10">
      <c r="A325">
        <v>2013</v>
      </c>
      <c r="B325" t="s">
        <v>5772</v>
      </c>
      <c r="C325" t="s">
        <v>1856</v>
      </c>
      <c r="D325" t="s">
        <v>5773</v>
      </c>
      <c r="J325">
        <v>1</v>
      </c>
    </row>
    <row r="326" spans="1:10">
      <c r="A326">
        <v>2013</v>
      </c>
      <c r="B326" t="s">
        <v>5772</v>
      </c>
      <c r="C326" t="s">
        <v>1857</v>
      </c>
      <c r="D326" t="s">
        <v>5773</v>
      </c>
      <c r="J326">
        <v>1</v>
      </c>
    </row>
    <row r="327" spans="1:10">
      <c r="A327">
        <v>2013</v>
      </c>
      <c r="B327" t="s">
        <v>5772</v>
      </c>
      <c r="C327" t="s">
        <v>1857</v>
      </c>
      <c r="D327" t="s">
        <v>5774</v>
      </c>
      <c r="J327">
        <v>1</v>
      </c>
    </row>
    <row r="328" spans="1:10">
      <c r="A328">
        <v>2013</v>
      </c>
      <c r="B328" t="s">
        <v>5772</v>
      </c>
      <c r="C328" t="s">
        <v>1858</v>
      </c>
      <c r="D328" t="s">
        <v>5773</v>
      </c>
      <c r="J328">
        <v>2</v>
      </c>
    </row>
    <row r="329" spans="1:10">
      <c r="A329">
        <v>2013</v>
      </c>
      <c r="B329" t="s">
        <v>5772</v>
      </c>
      <c r="C329" t="s">
        <v>1858</v>
      </c>
      <c r="D329" t="s">
        <v>5774</v>
      </c>
      <c r="J329">
        <v>2</v>
      </c>
    </row>
    <row r="330" spans="1:10">
      <c r="A330">
        <v>2013</v>
      </c>
      <c r="B330" t="s">
        <v>5772</v>
      </c>
      <c r="C330" t="s">
        <v>1859</v>
      </c>
      <c r="D330" t="s">
        <v>5775</v>
      </c>
      <c r="J330">
        <v>1</v>
      </c>
    </row>
    <row r="331" spans="1:10">
      <c r="A331">
        <v>2013</v>
      </c>
      <c r="B331" t="s">
        <v>5772</v>
      </c>
      <c r="C331" t="s">
        <v>1861</v>
      </c>
      <c r="D331" t="s">
        <v>5775</v>
      </c>
      <c r="J331">
        <v>1</v>
      </c>
    </row>
    <row r="332" spans="1:10">
      <c r="A332">
        <v>2013</v>
      </c>
      <c r="B332" t="s">
        <v>5772</v>
      </c>
      <c r="C332" t="s">
        <v>1861</v>
      </c>
      <c r="D332" t="s">
        <v>5773</v>
      </c>
      <c r="J332">
        <v>3</v>
      </c>
    </row>
    <row r="333" spans="1:10">
      <c r="A333">
        <v>2013</v>
      </c>
      <c r="B333" t="s">
        <v>5772</v>
      </c>
      <c r="C333" t="s">
        <v>1861</v>
      </c>
      <c r="D333" t="s">
        <v>5774</v>
      </c>
      <c r="J333">
        <v>3</v>
      </c>
    </row>
    <row r="334" spans="1:10">
      <c r="A334">
        <v>2013</v>
      </c>
      <c r="B334" t="s">
        <v>5772</v>
      </c>
      <c r="C334" t="s">
        <v>1862</v>
      </c>
      <c r="D334" t="s">
        <v>5775</v>
      </c>
      <c r="J334">
        <v>1</v>
      </c>
    </row>
    <row r="335" spans="1:10">
      <c r="A335">
        <v>2013</v>
      </c>
      <c r="B335" t="s">
        <v>5772</v>
      </c>
      <c r="C335" t="s">
        <v>1863</v>
      </c>
      <c r="D335" t="s">
        <v>5775</v>
      </c>
      <c r="J335">
        <v>1</v>
      </c>
    </row>
    <row r="336" spans="1:10">
      <c r="A336">
        <v>2013</v>
      </c>
      <c r="B336" t="s">
        <v>5772</v>
      </c>
      <c r="C336" t="s">
        <v>1865</v>
      </c>
      <c r="D336" t="s">
        <v>5775</v>
      </c>
      <c r="J336">
        <v>1</v>
      </c>
    </row>
    <row r="337" spans="1:10">
      <c r="A337">
        <v>2013</v>
      </c>
      <c r="B337" t="s">
        <v>5772</v>
      </c>
      <c r="C337" t="s">
        <v>1866</v>
      </c>
      <c r="D337" t="s">
        <v>5773</v>
      </c>
      <c r="J337">
        <v>1</v>
      </c>
    </row>
    <row r="338" spans="1:10">
      <c r="A338">
        <v>2013</v>
      </c>
      <c r="B338" t="s">
        <v>5772</v>
      </c>
      <c r="C338" t="s">
        <v>1867</v>
      </c>
      <c r="D338" t="s">
        <v>5773</v>
      </c>
      <c r="J338">
        <v>1</v>
      </c>
    </row>
    <row r="339" spans="1:10">
      <c r="A339">
        <v>2013</v>
      </c>
      <c r="B339" t="s">
        <v>5772</v>
      </c>
      <c r="C339" t="s">
        <v>1868</v>
      </c>
      <c r="D339" t="s">
        <v>5775</v>
      </c>
      <c r="J339">
        <v>1</v>
      </c>
    </row>
    <row r="340" spans="1:10">
      <c r="A340">
        <v>2013</v>
      </c>
      <c r="B340" t="s">
        <v>5772</v>
      </c>
      <c r="C340" t="s">
        <v>1869</v>
      </c>
      <c r="D340" t="s">
        <v>5775</v>
      </c>
      <c r="J340">
        <v>1</v>
      </c>
    </row>
    <row r="341" spans="1:10">
      <c r="A341">
        <v>2013</v>
      </c>
      <c r="B341" t="s">
        <v>5772</v>
      </c>
      <c r="C341" t="s">
        <v>1870</v>
      </c>
      <c r="D341" t="s">
        <v>5775</v>
      </c>
      <c r="J341">
        <v>1</v>
      </c>
    </row>
    <row r="342" spans="1:10">
      <c r="A342">
        <v>2013</v>
      </c>
      <c r="B342" t="s">
        <v>5772</v>
      </c>
      <c r="C342" t="s">
        <v>1872</v>
      </c>
      <c r="D342" t="s">
        <v>5775</v>
      </c>
      <c r="J342">
        <v>1</v>
      </c>
    </row>
    <row r="343" spans="1:10">
      <c r="A343">
        <v>2013</v>
      </c>
      <c r="B343" t="s">
        <v>5772</v>
      </c>
      <c r="C343" t="s">
        <v>1873</v>
      </c>
      <c r="D343" t="s">
        <v>5775</v>
      </c>
      <c r="J343">
        <v>1</v>
      </c>
    </row>
    <row r="344" spans="1:10">
      <c r="A344">
        <v>2013</v>
      </c>
      <c r="B344" t="s">
        <v>5772</v>
      </c>
      <c r="C344" t="s">
        <v>1874</v>
      </c>
      <c r="D344" t="s">
        <v>5775</v>
      </c>
      <c r="J344">
        <v>1</v>
      </c>
    </row>
    <row r="345" spans="1:10">
      <c r="A345">
        <v>2013</v>
      </c>
      <c r="B345" t="s">
        <v>5772</v>
      </c>
      <c r="C345" t="s">
        <v>1875</v>
      </c>
      <c r="D345" t="s">
        <v>5775</v>
      </c>
      <c r="J345">
        <v>1</v>
      </c>
    </row>
    <row r="346" spans="1:10">
      <c r="A346">
        <v>2013</v>
      </c>
      <c r="B346" t="s">
        <v>5772</v>
      </c>
      <c r="C346" t="s">
        <v>1876</v>
      </c>
      <c r="D346" t="s">
        <v>5775</v>
      </c>
      <c r="J346">
        <v>1</v>
      </c>
    </row>
    <row r="347" spans="1:10">
      <c r="A347">
        <v>2013</v>
      </c>
      <c r="B347" t="s">
        <v>5772</v>
      </c>
      <c r="C347" t="s">
        <v>1877</v>
      </c>
      <c r="D347" t="s">
        <v>5774</v>
      </c>
      <c r="J347">
        <v>1</v>
      </c>
    </row>
    <row r="348" spans="1:10">
      <c r="A348">
        <v>2013</v>
      </c>
      <c r="B348" t="s">
        <v>5772</v>
      </c>
      <c r="C348" t="s">
        <v>1879</v>
      </c>
      <c r="D348" t="s">
        <v>5775</v>
      </c>
      <c r="J348">
        <v>1</v>
      </c>
    </row>
    <row r="349" spans="1:10">
      <c r="A349">
        <v>2013</v>
      </c>
      <c r="B349" t="s">
        <v>5772</v>
      </c>
      <c r="C349" t="s">
        <v>1880</v>
      </c>
      <c r="D349" t="s">
        <v>5775</v>
      </c>
      <c r="J349">
        <v>1</v>
      </c>
    </row>
    <row r="350" spans="1:10">
      <c r="A350">
        <v>2013</v>
      </c>
      <c r="B350" t="s">
        <v>5772</v>
      </c>
      <c r="C350" t="s">
        <v>1881</v>
      </c>
      <c r="D350" t="s">
        <v>5775</v>
      </c>
      <c r="J350">
        <v>1</v>
      </c>
    </row>
    <row r="351" spans="1:10">
      <c r="A351">
        <v>2013</v>
      </c>
      <c r="B351" t="s">
        <v>5772</v>
      </c>
      <c r="C351" t="s">
        <v>1883</v>
      </c>
      <c r="D351" t="s">
        <v>5775</v>
      </c>
      <c r="J351">
        <v>1</v>
      </c>
    </row>
    <row r="352" spans="1:10">
      <c r="A352">
        <v>2013</v>
      </c>
      <c r="B352" t="s">
        <v>5772</v>
      </c>
      <c r="C352" t="s">
        <v>1885</v>
      </c>
      <c r="D352" t="s">
        <v>5775</v>
      </c>
      <c r="J352">
        <v>1</v>
      </c>
    </row>
    <row r="353" spans="1:10">
      <c r="A353">
        <v>2013</v>
      </c>
      <c r="B353" t="s">
        <v>5772</v>
      </c>
      <c r="C353" t="s">
        <v>1886</v>
      </c>
      <c r="D353" t="s">
        <v>5773</v>
      </c>
      <c r="J353">
        <v>1</v>
      </c>
    </row>
    <row r="354" spans="1:10">
      <c r="A354">
        <v>2013</v>
      </c>
      <c r="B354" t="s">
        <v>5772</v>
      </c>
      <c r="C354" t="s">
        <v>1887</v>
      </c>
      <c r="D354" t="s">
        <v>5775</v>
      </c>
      <c r="J354">
        <v>1</v>
      </c>
    </row>
    <row r="355" spans="1:10">
      <c r="A355">
        <v>2013</v>
      </c>
      <c r="B355" t="s">
        <v>5772</v>
      </c>
      <c r="C355" t="s">
        <v>1888</v>
      </c>
      <c r="D355" t="s">
        <v>5775</v>
      </c>
      <c r="J355">
        <v>5</v>
      </c>
    </row>
    <row r="356" spans="1:10">
      <c r="A356">
        <v>2013</v>
      </c>
      <c r="B356" t="s">
        <v>5772</v>
      </c>
      <c r="C356" t="s">
        <v>1889</v>
      </c>
      <c r="D356" t="s">
        <v>5775</v>
      </c>
      <c r="J356">
        <v>1</v>
      </c>
    </row>
    <row r="357" spans="1:10">
      <c r="A357">
        <v>2013</v>
      </c>
      <c r="B357" t="s">
        <v>5772</v>
      </c>
      <c r="C357" t="s">
        <v>1891</v>
      </c>
      <c r="D357" t="s">
        <v>5775</v>
      </c>
      <c r="J357">
        <v>2</v>
      </c>
    </row>
    <row r="358" spans="1:10">
      <c r="A358">
        <v>2013</v>
      </c>
      <c r="B358" t="s">
        <v>5772</v>
      </c>
      <c r="C358" t="s">
        <v>1892</v>
      </c>
      <c r="D358" t="s">
        <v>5775</v>
      </c>
      <c r="J358">
        <v>1</v>
      </c>
    </row>
    <row r="359" spans="1:10">
      <c r="A359">
        <v>2013</v>
      </c>
      <c r="B359" t="s">
        <v>5772</v>
      </c>
      <c r="C359" t="s">
        <v>1894</v>
      </c>
      <c r="D359" t="s">
        <v>5775</v>
      </c>
      <c r="J359">
        <v>2</v>
      </c>
    </row>
    <row r="360" spans="1:10">
      <c r="A360">
        <v>2013</v>
      </c>
      <c r="B360" t="s">
        <v>5772</v>
      </c>
      <c r="C360" t="s">
        <v>1895</v>
      </c>
      <c r="D360" t="s">
        <v>5775</v>
      </c>
      <c r="J360">
        <v>2</v>
      </c>
    </row>
    <row r="361" spans="1:10">
      <c r="A361">
        <v>2013</v>
      </c>
      <c r="B361" t="s">
        <v>5772</v>
      </c>
      <c r="C361" t="s">
        <v>1896</v>
      </c>
      <c r="D361" t="s">
        <v>5775</v>
      </c>
      <c r="J361">
        <v>1</v>
      </c>
    </row>
    <row r="362" spans="1:10">
      <c r="A362">
        <v>2013</v>
      </c>
      <c r="B362" t="s">
        <v>5772</v>
      </c>
      <c r="C362" t="s">
        <v>1897</v>
      </c>
      <c r="D362" t="s">
        <v>5775</v>
      </c>
      <c r="J362">
        <v>1</v>
      </c>
    </row>
    <row r="363" spans="1:10">
      <c r="A363">
        <v>2013</v>
      </c>
      <c r="B363" t="s">
        <v>5772</v>
      </c>
      <c r="C363" t="s">
        <v>1898</v>
      </c>
      <c r="D363" t="s">
        <v>5775</v>
      </c>
      <c r="J363">
        <v>1</v>
      </c>
    </row>
    <row r="364" spans="1:10">
      <c r="A364">
        <v>2013</v>
      </c>
      <c r="B364" t="s">
        <v>5772</v>
      </c>
      <c r="C364" t="s">
        <v>1899</v>
      </c>
      <c r="D364" t="s">
        <v>5773</v>
      </c>
      <c r="J364">
        <v>1</v>
      </c>
    </row>
    <row r="365" spans="1:10">
      <c r="A365">
        <v>2013</v>
      </c>
      <c r="B365" t="s">
        <v>5772</v>
      </c>
      <c r="C365" t="s">
        <v>1899</v>
      </c>
      <c r="D365" t="s">
        <v>5774</v>
      </c>
      <c r="J365">
        <v>1</v>
      </c>
    </row>
    <row r="366" spans="1:10">
      <c r="A366">
        <v>2013</v>
      </c>
      <c r="B366" t="s">
        <v>5772</v>
      </c>
      <c r="C366" t="s">
        <v>1902</v>
      </c>
      <c r="D366" t="s">
        <v>5773</v>
      </c>
      <c r="J366">
        <v>1</v>
      </c>
    </row>
    <row r="367" spans="1:10">
      <c r="A367">
        <v>2013</v>
      </c>
      <c r="B367" t="s">
        <v>5772</v>
      </c>
      <c r="C367" t="s">
        <v>1902</v>
      </c>
      <c r="D367" t="s">
        <v>5774</v>
      </c>
      <c r="J367">
        <v>1</v>
      </c>
    </row>
    <row r="368" spans="1:10">
      <c r="A368">
        <v>2013</v>
      </c>
      <c r="B368" t="s">
        <v>5772</v>
      </c>
      <c r="C368" t="s">
        <v>1903</v>
      </c>
      <c r="D368" t="s">
        <v>5775</v>
      </c>
      <c r="J368">
        <v>1</v>
      </c>
    </row>
    <row r="369" spans="1:10">
      <c r="A369">
        <v>2013</v>
      </c>
      <c r="B369" t="s">
        <v>5772</v>
      </c>
      <c r="C369" t="s">
        <v>1904</v>
      </c>
      <c r="D369" t="s">
        <v>5775</v>
      </c>
      <c r="J369">
        <v>1</v>
      </c>
    </row>
    <row r="370" spans="1:10">
      <c r="A370">
        <v>2013</v>
      </c>
      <c r="B370" t="s">
        <v>5772</v>
      </c>
      <c r="C370" t="s">
        <v>1905</v>
      </c>
      <c r="D370" t="s">
        <v>5775</v>
      </c>
      <c r="J370">
        <v>1</v>
      </c>
    </row>
    <row r="371" spans="1:10">
      <c r="A371">
        <v>2013</v>
      </c>
      <c r="B371" t="s">
        <v>5772</v>
      </c>
      <c r="C371" t="s">
        <v>1906</v>
      </c>
      <c r="D371" t="s">
        <v>5775</v>
      </c>
      <c r="J371">
        <v>1</v>
      </c>
    </row>
    <row r="372" spans="1:10">
      <c r="A372">
        <v>2013</v>
      </c>
      <c r="B372" t="s">
        <v>5772</v>
      </c>
      <c r="C372" t="s">
        <v>1907</v>
      </c>
      <c r="D372" t="s">
        <v>5773</v>
      </c>
      <c r="J372">
        <v>2</v>
      </c>
    </row>
    <row r="373" spans="1:10">
      <c r="A373">
        <v>2013</v>
      </c>
      <c r="B373" t="s">
        <v>5772</v>
      </c>
      <c r="C373" t="s">
        <v>1911</v>
      </c>
      <c r="D373" t="s">
        <v>5773</v>
      </c>
      <c r="J373">
        <v>1</v>
      </c>
    </row>
    <row r="374" spans="1:10">
      <c r="A374">
        <v>2013</v>
      </c>
      <c r="B374" t="s">
        <v>5772</v>
      </c>
      <c r="C374" t="s">
        <v>1911</v>
      </c>
      <c r="D374" t="s">
        <v>5774</v>
      </c>
      <c r="J374">
        <v>1</v>
      </c>
    </row>
    <row r="375" spans="1:10">
      <c r="A375">
        <v>2013</v>
      </c>
      <c r="B375" t="s">
        <v>5772</v>
      </c>
      <c r="C375" t="s">
        <v>1912</v>
      </c>
      <c r="D375" t="s">
        <v>5773</v>
      </c>
      <c r="J375">
        <v>1</v>
      </c>
    </row>
    <row r="376" spans="1:10">
      <c r="A376">
        <v>2013</v>
      </c>
      <c r="B376" t="s">
        <v>5772</v>
      </c>
      <c r="C376" t="s">
        <v>1912</v>
      </c>
      <c r="D376" t="s">
        <v>5774</v>
      </c>
      <c r="J376">
        <v>1</v>
      </c>
    </row>
    <row r="377" spans="1:10">
      <c r="A377">
        <v>2013</v>
      </c>
      <c r="B377" t="s">
        <v>5772</v>
      </c>
      <c r="C377" t="s">
        <v>1914</v>
      </c>
      <c r="D377" t="s">
        <v>5773</v>
      </c>
      <c r="J377">
        <v>1</v>
      </c>
    </row>
    <row r="378" spans="1:10">
      <c r="A378">
        <v>2013</v>
      </c>
      <c r="B378" t="s">
        <v>5772</v>
      </c>
      <c r="C378" t="s">
        <v>1915</v>
      </c>
      <c r="D378" t="s">
        <v>5773</v>
      </c>
      <c r="J378">
        <v>1</v>
      </c>
    </row>
    <row r="379" spans="1:10">
      <c r="A379">
        <v>2013</v>
      </c>
      <c r="B379" t="s">
        <v>5772</v>
      </c>
      <c r="C379" t="s">
        <v>1916</v>
      </c>
      <c r="D379" t="s">
        <v>5775</v>
      </c>
      <c r="J379">
        <v>1</v>
      </c>
    </row>
    <row r="380" spans="1:10">
      <c r="A380">
        <v>2013</v>
      </c>
      <c r="B380" t="s">
        <v>5772</v>
      </c>
      <c r="C380" t="s">
        <v>1917</v>
      </c>
      <c r="D380" t="s">
        <v>5773</v>
      </c>
      <c r="J380">
        <v>1</v>
      </c>
    </row>
    <row r="381" spans="1:10">
      <c r="A381">
        <v>2013</v>
      </c>
      <c r="B381" t="s">
        <v>5772</v>
      </c>
      <c r="C381" t="s">
        <v>1920</v>
      </c>
      <c r="D381" t="s">
        <v>5775</v>
      </c>
      <c r="J381">
        <v>1</v>
      </c>
    </row>
    <row r="382" spans="1:10">
      <c r="A382">
        <v>2013</v>
      </c>
      <c r="B382" t="s">
        <v>5772</v>
      </c>
      <c r="C382" t="s">
        <v>1921</v>
      </c>
      <c r="D382" t="s">
        <v>5775</v>
      </c>
      <c r="J382">
        <v>1</v>
      </c>
    </row>
    <row r="383" spans="1:10">
      <c r="A383">
        <v>2013</v>
      </c>
      <c r="B383" t="s">
        <v>5772</v>
      </c>
      <c r="C383" t="s">
        <v>1922</v>
      </c>
      <c r="D383" t="s">
        <v>5775</v>
      </c>
      <c r="J383">
        <v>1</v>
      </c>
    </row>
    <row r="384" spans="1:10">
      <c r="A384">
        <v>2013</v>
      </c>
      <c r="B384" t="s">
        <v>5772</v>
      </c>
      <c r="C384" t="s">
        <v>1923</v>
      </c>
      <c r="D384" t="s">
        <v>5775</v>
      </c>
      <c r="J384">
        <v>1</v>
      </c>
    </row>
    <row r="385" spans="1:10">
      <c r="A385">
        <v>2013</v>
      </c>
      <c r="B385" t="s">
        <v>5772</v>
      </c>
      <c r="C385" t="s">
        <v>1924</v>
      </c>
      <c r="D385" t="s">
        <v>5775</v>
      </c>
      <c r="J385">
        <v>1</v>
      </c>
    </row>
    <row r="386" spans="1:10">
      <c r="A386">
        <v>2013</v>
      </c>
      <c r="B386" t="s">
        <v>5772</v>
      </c>
      <c r="C386" t="s">
        <v>1926</v>
      </c>
      <c r="D386" t="s">
        <v>5775</v>
      </c>
      <c r="J386">
        <v>1</v>
      </c>
    </row>
    <row r="387" spans="1:10">
      <c r="A387">
        <v>2013</v>
      </c>
      <c r="B387" t="s">
        <v>5772</v>
      </c>
      <c r="C387" t="s">
        <v>1946</v>
      </c>
      <c r="D387" t="s">
        <v>5775</v>
      </c>
      <c r="J387">
        <v>1</v>
      </c>
    </row>
    <row r="388" spans="1:10">
      <c r="A388">
        <v>2013</v>
      </c>
      <c r="B388" t="s">
        <v>5772</v>
      </c>
      <c r="C388" t="s">
        <v>1948</v>
      </c>
      <c r="D388" t="s">
        <v>5773</v>
      </c>
      <c r="J388">
        <v>1</v>
      </c>
    </row>
    <row r="389" spans="1:10">
      <c r="A389">
        <v>2013</v>
      </c>
      <c r="B389" t="s">
        <v>5772</v>
      </c>
      <c r="C389" t="s">
        <v>1950</v>
      </c>
      <c r="D389" t="s">
        <v>5773</v>
      </c>
      <c r="J389">
        <v>1</v>
      </c>
    </row>
    <row r="390" spans="1:10">
      <c r="A390">
        <v>2013</v>
      </c>
      <c r="B390" t="s">
        <v>5772</v>
      </c>
      <c r="C390" t="s">
        <v>1950</v>
      </c>
      <c r="D390" t="s">
        <v>5774</v>
      </c>
      <c r="J390">
        <v>1</v>
      </c>
    </row>
    <row r="391" spans="1:10">
      <c r="A391">
        <v>2013</v>
      </c>
      <c r="B391" t="s">
        <v>5772</v>
      </c>
      <c r="C391" t="s">
        <v>1951</v>
      </c>
      <c r="D391" t="s">
        <v>5773</v>
      </c>
      <c r="J391">
        <v>1</v>
      </c>
    </row>
    <row r="392" spans="1:10">
      <c r="A392">
        <v>2013</v>
      </c>
      <c r="B392" t="s">
        <v>5772</v>
      </c>
      <c r="C392" t="s">
        <v>1953</v>
      </c>
      <c r="D392" t="s">
        <v>5773</v>
      </c>
      <c r="J392">
        <v>1</v>
      </c>
    </row>
    <row r="393" spans="1:10">
      <c r="A393">
        <v>2013</v>
      </c>
      <c r="B393" t="s">
        <v>5772</v>
      </c>
      <c r="C393" t="s">
        <v>1954</v>
      </c>
      <c r="D393" t="s">
        <v>5775</v>
      </c>
      <c r="J393">
        <v>1</v>
      </c>
    </row>
    <row r="394" spans="1:10">
      <c r="A394">
        <v>2013</v>
      </c>
      <c r="B394" t="s">
        <v>5772</v>
      </c>
      <c r="C394" t="s">
        <v>1955</v>
      </c>
      <c r="D394" t="s">
        <v>5773</v>
      </c>
      <c r="J394">
        <v>1</v>
      </c>
    </row>
    <row r="395" spans="1:10">
      <c r="A395">
        <v>2013</v>
      </c>
      <c r="B395" t="s">
        <v>5772</v>
      </c>
      <c r="C395" t="s">
        <v>1956</v>
      </c>
      <c r="D395" t="s">
        <v>5773</v>
      </c>
      <c r="J395">
        <v>1</v>
      </c>
    </row>
    <row r="396" spans="1:10">
      <c r="A396">
        <v>2013</v>
      </c>
      <c r="B396" t="s">
        <v>5772</v>
      </c>
      <c r="C396" t="s">
        <v>1957</v>
      </c>
      <c r="D396" t="s">
        <v>5775</v>
      </c>
      <c r="J396">
        <v>1</v>
      </c>
    </row>
    <row r="397" spans="1:10">
      <c r="A397">
        <v>2013</v>
      </c>
      <c r="B397" t="s">
        <v>5772</v>
      </c>
      <c r="C397" t="s">
        <v>1958</v>
      </c>
      <c r="D397" t="s">
        <v>5775</v>
      </c>
      <c r="J397">
        <v>1</v>
      </c>
    </row>
    <row r="398" spans="1:10">
      <c r="A398">
        <v>2013</v>
      </c>
      <c r="B398" t="s">
        <v>5772</v>
      </c>
      <c r="C398" t="s">
        <v>1959</v>
      </c>
      <c r="D398" t="s">
        <v>5775</v>
      </c>
      <c r="J398">
        <v>1</v>
      </c>
    </row>
    <row r="399" spans="1:10">
      <c r="A399">
        <v>2013</v>
      </c>
      <c r="B399" t="s">
        <v>5772</v>
      </c>
      <c r="C399" t="s">
        <v>1960</v>
      </c>
      <c r="D399" t="s">
        <v>5775</v>
      </c>
      <c r="J399">
        <v>1</v>
      </c>
    </row>
    <row r="400" spans="1:10">
      <c r="A400">
        <v>2013</v>
      </c>
      <c r="B400" t="s">
        <v>5772</v>
      </c>
      <c r="C400" t="s">
        <v>1961</v>
      </c>
      <c r="D400" t="s">
        <v>5775</v>
      </c>
      <c r="J400">
        <v>1</v>
      </c>
    </row>
    <row r="401" spans="1:10">
      <c r="A401">
        <v>2013</v>
      </c>
      <c r="B401" t="s">
        <v>5772</v>
      </c>
      <c r="C401" t="s">
        <v>1962</v>
      </c>
      <c r="D401" t="s">
        <v>5775</v>
      </c>
      <c r="J401">
        <v>1</v>
      </c>
    </row>
    <row r="402" spans="1:10">
      <c r="A402">
        <v>2013</v>
      </c>
      <c r="B402" t="s">
        <v>5772</v>
      </c>
      <c r="C402" t="s">
        <v>1963</v>
      </c>
      <c r="D402" t="s">
        <v>5775</v>
      </c>
      <c r="J402">
        <v>1</v>
      </c>
    </row>
    <row r="403" spans="1:10">
      <c r="A403">
        <v>2013</v>
      </c>
      <c r="B403" t="s">
        <v>5772</v>
      </c>
      <c r="C403" t="s">
        <v>1965</v>
      </c>
      <c r="D403" t="s">
        <v>5775</v>
      </c>
      <c r="J403">
        <v>1</v>
      </c>
    </row>
    <row r="404" spans="1:10">
      <c r="A404">
        <v>2013</v>
      </c>
      <c r="B404" t="s">
        <v>5772</v>
      </c>
      <c r="C404" t="s">
        <v>1966</v>
      </c>
      <c r="D404" t="s">
        <v>5775</v>
      </c>
      <c r="J404">
        <v>1</v>
      </c>
    </row>
    <row r="405" spans="1:10">
      <c r="A405">
        <v>2013</v>
      </c>
      <c r="B405" t="s">
        <v>5772</v>
      </c>
      <c r="C405" t="s">
        <v>1967</v>
      </c>
      <c r="D405" t="s">
        <v>5775</v>
      </c>
      <c r="J405">
        <v>1</v>
      </c>
    </row>
    <row r="406" spans="1:10">
      <c r="A406">
        <v>2013</v>
      </c>
      <c r="B406" t="s">
        <v>5772</v>
      </c>
      <c r="C406" t="s">
        <v>1968</v>
      </c>
      <c r="D406" t="s">
        <v>5775</v>
      </c>
      <c r="J406">
        <v>1</v>
      </c>
    </row>
    <row r="407" spans="1:10">
      <c r="A407">
        <v>2013</v>
      </c>
      <c r="B407" t="s">
        <v>5772</v>
      </c>
      <c r="C407" t="s">
        <v>1969</v>
      </c>
      <c r="D407" t="s">
        <v>5773</v>
      </c>
      <c r="J407">
        <v>1</v>
      </c>
    </row>
    <row r="408" spans="1:10">
      <c r="A408">
        <v>2013</v>
      </c>
      <c r="B408" t="s">
        <v>5772</v>
      </c>
      <c r="C408" t="s">
        <v>1970</v>
      </c>
      <c r="D408" t="s">
        <v>5775</v>
      </c>
      <c r="J408">
        <v>1</v>
      </c>
    </row>
    <row r="409" spans="1:10">
      <c r="A409">
        <v>2013</v>
      </c>
      <c r="B409" t="s">
        <v>5772</v>
      </c>
      <c r="C409" t="s">
        <v>1971</v>
      </c>
      <c r="D409" t="s">
        <v>5773</v>
      </c>
      <c r="J409">
        <v>1</v>
      </c>
    </row>
    <row r="410" spans="1:10">
      <c r="A410">
        <v>2013</v>
      </c>
      <c r="B410" t="s">
        <v>5772</v>
      </c>
      <c r="C410" t="s">
        <v>1972</v>
      </c>
      <c r="D410" t="s">
        <v>5775</v>
      </c>
      <c r="J410">
        <v>1</v>
      </c>
    </row>
    <row r="411" spans="1:10">
      <c r="A411">
        <v>2013</v>
      </c>
      <c r="B411" t="s">
        <v>5772</v>
      </c>
      <c r="C411" t="s">
        <v>1973</v>
      </c>
      <c r="D411" t="s">
        <v>5775</v>
      </c>
      <c r="J411">
        <v>1</v>
      </c>
    </row>
    <row r="412" spans="1:10">
      <c r="A412">
        <v>2013</v>
      </c>
      <c r="B412" t="s">
        <v>5772</v>
      </c>
      <c r="C412" t="s">
        <v>1974</v>
      </c>
      <c r="D412" t="s">
        <v>5775</v>
      </c>
      <c r="J412">
        <v>1</v>
      </c>
    </row>
    <row r="413" spans="1:10">
      <c r="A413">
        <v>2013</v>
      </c>
      <c r="B413" t="s">
        <v>5772</v>
      </c>
      <c r="C413" t="s">
        <v>1985</v>
      </c>
      <c r="D413" t="s">
        <v>5773</v>
      </c>
      <c r="J413">
        <v>1</v>
      </c>
    </row>
    <row r="414" spans="1:10">
      <c r="A414">
        <v>2013</v>
      </c>
      <c r="B414" t="s">
        <v>5772</v>
      </c>
      <c r="C414" t="s">
        <v>1986</v>
      </c>
      <c r="D414" t="s">
        <v>5775</v>
      </c>
      <c r="J414">
        <v>1</v>
      </c>
    </row>
    <row r="415" spans="1:10">
      <c r="A415">
        <v>2013</v>
      </c>
      <c r="B415" t="s">
        <v>5772</v>
      </c>
      <c r="C415" t="s">
        <v>1987</v>
      </c>
      <c r="D415" t="s">
        <v>5775</v>
      </c>
      <c r="J415">
        <v>2</v>
      </c>
    </row>
    <row r="416" spans="1:10">
      <c r="A416">
        <v>2013</v>
      </c>
      <c r="B416" t="s">
        <v>5772</v>
      </c>
      <c r="C416" t="s">
        <v>1989</v>
      </c>
      <c r="D416" t="s">
        <v>5774</v>
      </c>
      <c r="J416">
        <v>1</v>
      </c>
    </row>
    <row r="417" spans="1:10">
      <c r="A417">
        <v>2013</v>
      </c>
      <c r="B417" t="s">
        <v>5772</v>
      </c>
      <c r="C417" t="s">
        <v>1990</v>
      </c>
      <c r="D417" t="s">
        <v>5773</v>
      </c>
      <c r="J417">
        <v>1</v>
      </c>
    </row>
    <row r="418" spans="1:10">
      <c r="A418">
        <v>2013</v>
      </c>
      <c r="B418" t="s">
        <v>5772</v>
      </c>
      <c r="C418" t="s">
        <v>1990</v>
      </c>
      <c r="D418" t="s">
        <v>5774</v>
      </c>
      <c r="J418">
        <v>1</v>
      </c>
    </row>
    <row r="419" spans="1:10">
      <c r="A419">
        <v>2013</v>
      </c>
      <c r="B419" t="s">
        <v>5772</v>
      </c>
      <c r="C419" t="s">
        <v>1994</v>
      </c>
      <c r="D419" t="s">
        <v>5775</v>
      </c>
      <c r="J419">
        <v>1</v>
      </c>
    </row>
    <row r="420" spans="1:10">
      <c r="A420">
        <v>2013</v>
      </c>
      <c r="B420" t="s">
        <v>5772</v>
      </c>
      <c r="C420" t="s">
        <v>1996</v>
      </c>
      <c r="D420" t="s">
        <v>5773</v>
      </c>
      <c r="J420">
        <v>2</v>
      </c>
    </row>
    <row r="421" spans="1:10">
      <c r="A421">
        <v>2013</v>
      </c>
      <c r="B421" t="s">
        <v>5772</v>
      </c>
      <c r="C421" t="s">
        <v>1996</v>
      </c>
      <c r="D421" t="s">
        <v>5774</v>
      </c>
      <c r="J421">
        <v>2</v>
      </c>
    </row>
    <row r="422" spans="1:10">
      <c r="A422">
        <v>2013</v>
      </c>
      <c r="B422" t="s">
        <v>5772</v>
      </c>
      <c r="C422" t="s">
        <v>2000</v>
      </c>
      <c r="D422" t="s">
        <v>5775</v>
      </c>
      <c r="J422">
        <v>1</v>
      </c>
    </row>
    <row r="423" spans="1:10">
      <c r="A423">
        <v>2013</v>
      </c>
      <c r="B423" t="s">
        <v>5772</v>
      </c>
      <c r="C423" t="s">
        <v>2000</v>
      </c>
      <c r="D423" t="s">
        <v>5773</v>
      </c>
      <c r="J423">
        <v>12</v>
      </c>
    </row>
    <row r="424" spans="1:10">
      <c r="A424">
        <v>2013</v>
      </c>
      <c r="B424" t="s">
        <v>5772</v>
      </c>
      <c r="C424" t="s">
        <v>2001</v>
      </c>
      <c r="D424" t="s">
        <v>5773</v>
      </c>
      <c r="J424">
        <v>1</v>
      </c>
    </row>
    <row r="425" spans="1:10">
      <c r="A425">
        <v>2013</v>
      </c>
      <c r="B425" t="s">
        <v>5772</v>
      </c>
      <c r="C425" t="s">
        <v>2002</v>
      </c>
      <c r="D425" t="s">
        <v>5773</v>
      </c>
      <c r="J425">
        <v>1</v>
      </c>
    </row>
    <row r="426" spans="1:10">
      <c r="A426">
        <v>2013</v>
      </c>
      <c r="B426" t="s">
        <v>5772</v>
      </c>
      <c r="C426" t="s">
        <v>2004</v>
      </c>
      <c r="D426" t="s">
        <v>5773</v>
      </c>
      <c r="J426">
        <v>1</v>
      </c>
    </row>
    <row r="427" spans="1:10">
      <c r="A427">
        <v>2013</v>
      </c>
      <c r="B427" t="s">
        <v>5772</v>
      </c>
      <c r="C427" t="s">
        <v>2007</v>
      </c>
      <c r="D427" t="s">
        <v>5773</v>
      </c>
      <c r="J427">
        <v>1</v>
      </c>
    </row>
    <row r="428" spans="1:10">
      <c r="A428">
        <v>2013</v>
      </c>
      <c r="B428" t="s">
        <v>5772</v>
      </c>
      <c r="C428" t="s">
        <v>2008</v>
      </c>
      <c r="D428" t="s">
        <v>5775</v>
      </c>
      <c r="J428">
        <v>1</v>
      </c>
    </row>
    <row r="429" spans="1:10">
      <c r="A429">
        <v>2013</v>
      </c>
      <c r="B429" t="s">
        <v>5772</v>
      </c>
      <c r="C429" t="s">
        <v>2009</v>
      </c>
      <c r="D429" t="s">
        <v>5775</v>
      </c>
      <c r="J429">
        <v>1</v>
      </c>
    </row>
    <row r="430" spans="1:10">
      <c r="A430">
        <v>2013</v>
      </c>
      <c r="B430" t="s">
        <v>5772</v>
      </c>
      <c r="C430" t="s">
        <v>2010</v>
      </c>
      <c r="D430" t="s">
        <v>5775</v>
      </c>
      <c r="J430">
        <v>1</v>
      </c>
    </row>
    <row r="431" spans="1:10">
      <c r="A431">
        <v>2013</v>
      </c>
      <c r="B431" t="s">
        <v>5772</v>
      </c>
      <c r="C431" t="s">
        <v>2011</v>
      </c>
      <c r="D431" t="s">
        <v>5775</v>
      </c>
      <c r="J431">
        <v>1</v>
      </c>
    </row>
    <row r="432" spans="1:10">
      <c r="A432">
        <v>2013</v>
      </c>
      <c r="B432" t="s">
        <v>5772</v>
      </c>
      <c r="C432" t="s">
        <v>2012</v>
      </c>
      <c r="D432" t="s">
        <v>5775</v>
      </c>
      <c r="J432">
        <v>1</v>
      </c>
    </row>
    <row r="433" spans="1:10">
      <c r="A433">
        <v>2013</v>
      </c>
      <c r="B433" t="s">
        <v>5772</v>
      </c>
      <c r="C433" t="s">
        <v>2013</v>
      </c>
      <c r="D433" t="s">
        <v>5775</v>
      </c>
      <c r="J433">
        <v>1</v>
      </c>
    </row>
    <row r="434" spans="1:10">
      <c r="A434">
        <v>2013</v>
      </c>
      <c r="B434" t="s">
        <v>5772</v>
      </c>
      <c r="C434" t="s">
        <v>2014</v>
      </c>
      <c r="D434" t="s">
        <v>5775</v>
      </c>
      <c r="J434">
        <v>1</v>
      </c>
    </row>
    <row r="435" spans="1:10">
      <c r="A435">
        <v>2013</v>
      </c>
      <c r="B435" t="s">
        <v>5772</v>
      </c>
      <c r="C435" t="s">
        <v>2015</v>
      </c>
      <c r="D435" t="s">
        <v>5775</v>
      </c>
      <c r="J435">
        <v>1</v>
      </c>
    </row>
    <row r="436" spans="1:10">
      <c r="A436">
        <v>2013</v>
      </c>
      <c r="B436" t="s">
        <v>5772</v>
      </c>
      <c r="C436" t="s">
        <v>2016</v>
      </c>
      <c r="D436" t="s">
        <v>5775</v>
      </c>
      <c r="J436">
        <v>1</v>
      </c>
    </row>
    <row r="437" spans="1:10">
      <c r="A437">
        <v>2013</v>
      </c>
      <c r="B437" t="s">
        <v>5772</v>
      </c>
      <c r="C437" t="s">
        <v>2017</v>
      </c>
      <c r="D437" t="s">
        <v>5775</v>
      </c>
      <c r="J437">
        <v>1</v>
      </c>
    </row>
    <row r="438" spans="1:10">
      <c r="A438">
        <v>2013</v>
      </c>
      <c r="B438" t="s">
        <v>5772</v>
      </c>
      <c r="C438" t="s">
        <v>2023</v>
      </c>
      <c r="D438" t="s">
        <v>5775</v>
      </c>
      <c r="J438">
        <v>1</v>
      </c>
    </row>
    <row r="439" spans="1:10">
      <c r="A439">
        <v>2013</v>
      </c>
      <c r="B439" t="s">
        <v>5772</v>
      </c>
      <c r="C439" t="s">
        <v>2024</v>
      </c>
      <c r="D439" t="s">
        <v>5773</v>
      </c>
      <c r="J439">
        <v>1</v>
      </c>
    </row>
    <row r="440" spans="1:10">
      <c r="A440">
        <v>2013</v>
      </c>
      <c r="B440" t="s">
        <v>5772</v>
      </c>
      <c r="C440" t="s">
        <v>2024</v>
      </c>
      <c r="D440" t="s">
        <v>5774</v>
      </c>
      <c r="J440">
        <v>1</v>
      </c>
    </row>
    <row r="441" spans="1:10">
      <c r="A441">
        <v>2013</v>
      </c>
      <c r="B441" t="s">
        <v>5772</v>
      </c>
      <c r="C441" t="s">
        <v>2025</v>
      </c>
      <c r="D441" t="s">
        <v>5775</v>
      </c>
      <c r="J441">
        <v>1</v>
      </c>
    </row>
    <row r="442" spans="1:10">
      <c r="A442">
        <v>2013</v>
      </c>
      <c r="B442" t="s">
        <v>5772</v>
      </c>
      <c r="C442" t="s">
        <v>2026</v>
      </c>
      <c r="D442" t="s">
        <v>5773</v>
      </c>
      <c r="J442">
        <v>5</v>
      </c>
    </row>
    <row r="443" spans="1:10">
      <c r="A443">
        <v>2013</v>
      </c>
      <c r="B443" t="s">
        <v>5772</v>
      </c>
      <c r="C443" t="s">
        <v>2026</v>
      </c>
      <c r="D443" t="s">
        <v>5774</v>
      </c>
      <c r="J443">
        <v>5</v>
      </c>
    </row>
    <row r="444" spans="1:10">
      <c r="A444">
        <v>2013</v>
      </c>
      <c r="B444" t="s">
        <v>5772</v>
      </c>
      <c r="C444" t="s">
        <v>2027</v>
      </c>
      <c r="D444" t="s">
        <v>5773</v>
      </c>
      <c r="J444">
        <v>1</v>
      </c>
    </row>
    <row r="445" spans="1:10">
      <c r="A445">
        <v>2013</v>
      </c>
      <c r="B445" t="s">
        <v>5772</v>
      </c>
      <c r="C445" t="s">
        <v>2027</v>
      </c>
      <c r="D445" t="s">
        <v>5774</v>
      </c>
      <c r="J445">
        <v>2</v>
      </c>
    </row>
    <row r="446" spans="1:10">
      <c r="A446">
        <v>2013</v>
      </c>
      <c r="B446" t="s">
        <v>5772</v>
      </c>
      <c r="C446" t="s">
        <v>2036</v>
      </c>
      <c r="D446" t="s">
        <v>5775</v>
      </c>
      <c r="J446">
        <v>1</v>
      </c>
    </row>
    <row r="447" spans="1:10">
      <c r="A447">
        <v>2013</v>
      </c>
      <c r="B447" t="s">
        <v>5772</v>
      </c>
      <c r="C447" t="s">
        <v>2037</v>
      </c>
      <c r="D447" t="s">
        <v>5775</v>
      </c>
      <c r="J447">
        <v>1</v>
      </c>
    </row>
    <row r="448" spans="1:10">
      <c r="A448">
        <v>2013</v>
      </c>
      <c r="B448" t="s">
        <v>5772</v>
      </c>
      <c r="C448" t="s">
        <v>2038</v>
      </c>
      <c r="D448" t="s">
        <v>5773</v>
      </c>
      <c r="J448">
        <v>1</v>
      </c>
    </row>
    <row r="449" spans="1:10">
      <c r="A449">
        <v>2013</v>
      </c>
      <c r="B449" t="s">
        <v>5772</v>
      </c>
      <c r="C449" t="s">
        <v>2039</v>
      </c>
      <c r="D449" t="s">
        <v>5773</v>
      </c>
      <c r="J449">
        <v>1</v>
      </c>
    </row>
    <row r="450" spans="1:10">
      <c r="A450">
        <v>2013</v>
      </c>
      <c r="B450" t="s">
        <v>5772</v>
      </c>
      <c r="C450" t="s">
        <v>2039</v>
      </c>
      <c r="D450" t="s">
        <v>5774</v>
      </c>
      <c r="J450">
        <v>1</v>
      </c>
    </row>
    <row r="451" spans="1:10">
      <c r="A451">
        <v>2013</v>
      </c>
      <c r="B451" t="s">
        <v>5772</v>
      </c>
      <c r="C451" t="s">
        <v>2041</v>
      </c>
      <c r="D451" t="s">
        <v>5775</v>
      </c>
      <c r="J451">
        <v>1</v>
      </c>
    </row>
    <row r="452" spans="1:10">
      <c r="A452">
        <v>2013</v>
      </c>
      <c r="B452" t="s">
        <v>5772</v>
      </c>
      <c r="C452" t="s">
        <v>2042</v>
      </c>
      <c r="D452" t="s">
        <v>5775</v>
      </c>
      <c r="J452">
        <v>1</v>
      </c>
    </row>
    <row r="453" spans="1:10">
      <c r="A453">
        <v>2013</v>
      </c>
      <c r="B453" t="s">
        <v>5772</v>
      </c>
      <c r="C453" t="s">
        <v>2043</v>
      </c>
      <c r="D453" t="s">
        <v>5775</v>
      </c>
      <c r="J453">
        <v>1</v>
      </c>
    </row>
    <row r="454" spans="1:10">
      <c r="A454">
        <v>2013</v>
      </c>
      <c r="B454" t="s">
        <v>5772</v>
      </c>
      <c r="C454" t="s">
        <v>2044</v>
      </c>
      <c r="D454" t="s">
        <v>5775</v>
      </c>
      <c r="J454">
        <v>1</v>
      </c>
    </row>
    <row r="455" spans="1:10">
      <c r="A455">
        <v>2013</v>
      </c>
      <c r="B455" t="s">
        <v>5772</v>
      </c>
      <c r="C455" t="s">
        <v>2045</v>
      </c>
      <c r="D455" t="s">
        <v>5775</v>
      </c>
      <c r="J455">
        <v>1</v>
      </c>
    </row>
    <row r="456" spans="1:10">
      <c r="A456">
        <v>2013</v>
      </c>
      <c r="B456" t="s">
        <v>5772</v>
      </c>
      <c r="C456" t="s">
        <v>2046</v>
      </c>
      <c r="D456" t="s">
        <v>5775</v>
      </c>
      <c r="J456">
        <v>1</v>
      </c>
    </row>
    <row r="457" spans="1:10">
      <c r="A457">
        <v>2013</v>
      </c>
      <c r="B457" t="s">
        <v>5772</v>
      </c>
      <c r="C457" t="s">
        <v>2047</v>
      </c>
      <c r="D457" t="s">
        <v>5773</v>
      </c>
      <c r="J457">
        <v>2</v>
      </c>
    </row>
    <row r="458" spans="1:10">
      <c r="A458">
        <v>2013</v>
      </c>
      <c r="B458" t="s">
        <v>5772</v>
      </c>
      <c r="C458" t="s">
        <v>2048</v>
      </c>
      <c r="D458" t="s">
        <v>5773</v>
      </c>
      <c r="J458">
        <v>1</v>
      </c>
    </row>
    <row r="459" spans="1:10">
      <c r="A459">
        <v>2013</v>
      </c>
      <c r="B459" t="s">
        <v>5772</v>
      </c>
      <c r="C459" t="s">
        <v>2049</v>
      </c>
      <c r="D459" t="s">
        <v>5773</v>
      </c>
      <c r="J459">
        <v>1</v>
      </c>
    </row>
    <row r="460" spans="1:10">
      <c r="A460">
        <v>2013</v>
      </c>
      <c r="B460" t="s">
        <v>5772</v>
      </c>
      <c r="C460" t="s">
        <v>2050</v>
      </c>
      <c r="D460" t="s">
        <v>5773</v>
      </c>
      <c r="J460">
        <v>1</v>
      </c>
    </row>
    <row r="461" spans="1:10">
      <c r="A461">
        <v>2013</v>
      </c>
      <c r="B461" t="s">
        <v>5772</v>
      </c>
      <c r="C461" t="s">
        <v>2051</v>
      </c>
      <c r="D461" t="s">
        <v>5773</v>
      </c>
      <c r="J461">
        <v>1</v>
      </c>
    </row>
    <row r="462" spans="1:10">
      <c r="A462">
        <v>2013</v>
      </c>
      <c r="B462" t="s">
        <v>5772</v>
      </c>
      <c r="C462" t="s">
        <v>2052</v>
      </c>
      <c r="D462" t="s">
        <v>5773</v>
      </c>
      <c r="J462">
        <v>1</v>
      </c>
    </row>
    <row r="463" spans="1:10">
      <c r="A463">
        <v>2013</v>
      </c>
      <c r="B463" t="s">
        <v>5772</v>
      </c>
      <c r="C463" t="s">
        <v>2053</v>
      </c>
      <c r="D463" t="s">
        <v>5773</v>
      </c>
      <c r="J463">
        <v>1</v>
      </c>
    </row>
    <row r="464" spans="1:10">
      <c r="A464">
        <v>2013</v>
      </c>
      <c r="B464" t="s">
        <v>5772</v>
      </c>
      <c r="C464" t="s">
        <v>2054</v>
      </c>
      <c r="D464" t="s">
        <v>5773</v>
      </c>
      <c r="J464">
        <v>1</v>
      </c>
    </row>
    <row r="465" spans="1:10">
      <c r="A465">
        <v>2013</v>
      </c>
      <c r="B465" t="s">
        <v>5772</v>
      </c>
      <c r="C465" t="s">
        <v>2055</v>
      </c>
      <c r="D465" t="s">
        <v>5773</v>
      </c>
      <c r="J465">
        <v>1</v>
      </c>
    </row>
    <row r="466" spans="1:10">
      <c r="A466">
        <v>2013</v>
      </c>
      <c r="B466" t="s">
        <v>5772</v>
      </c>
      <c r="C466" t="s">
        <v>2056</v>
      </c>
      <c r="D466" t="s">
        <v>5773</v>
      </c>
      <c r="J466">
        <v>1</v>
      </c>
    </row>
    <row r="467" spans="1:10">
      <c r="A467">
        <v>2013</v>
      </c>
      <c r="B467" t="s">
        <v>5772</v>
      </c>
      <c r="C467" t="s">
        <v>2057</v>
      </c>
      <c r="D467" t="s">
        <v>5773</v>
      </c>
      <c r="J467">
        <v>1</v>
      </c>
    </row>
    <row r="468" spans="1:10">
      <c r="A468">
        <v>2013</v>
      </c>
      <c r="B468" t="s">
        <v>5772</v>
      </c>
      <c r="C468" t="s">
        <v>2058</v>
      </c>
      <c r="D468" t="s">
        <v>5773</v>
      </c>
      <c r="J468">
        <v>1</v>
      </c>
    </row>
    <row r="469" spans="1:10">
      <c r="A469">
        <v>2013</v>
      </c>
      <c r="B469" t="s">
        <v>5772</v>
      </c>
      <c r="C469" t="s">
        <v>2059</v>
      </c>
      <c r="D469" t="s">
        <v>5775</v>
      </c>
      <c r="J469">
        <v>1</v>
      </c>
    </row>
    <row r="470" spans="1:10">
      <c r="A470">
        <v>2013</v>
      </c>
      <c r="B470" t="s">
        <v>5772</v>
      </c>
      <c r="C470" t="s">
        <v>2060</v>
      </c>
      <c r="D470" t="s">
        <v>5775</v>
      </c>
      <c r="J470">
        <v>1</v>
      </c>
    </row>
    <row r="471" spans="1:10">
      <c r="A471">
        <v>2013</v>
      </c>
      <c r="B471" t="s">
        <v>5772</v>
      </c>
      <c r="C471" t="s">
        <v>2061</v>
      </c>
      <c r="D471" t="s">
        <v>5775</v>
      </c>
      <c r="J471">
        <v>1</v>
      </c>
    </row>
    <row r="472" spans="1:10">
      <c r="A472">
        <v>2013</v>
      </c>
      <c r="B472" t="s">
        <v>5772</v>
      </c>
      <c r="C472" t="s">
        <v>2062</v>
      </c>
      <c r="D472" t="s">
        <v>5775</v>
      </c>
      <c r="J472">
        <v>1</v>
      </c>
    </row>
    <row r="473" spans="1:10">
      <c r="A473">
        <v>2013</v>
      </c>
      <c r="B473" t="s">
        <v>5772</v>
      </c>
      <c r="C473" t="s">
        <v>2063</v>
      </c>
      <c r="D473" t="s">
        <v>5775</v>
      </c>
      <c r="J473">
        <v>1</v>
      </c>
    </row>
    <row r="474" spans="1:10">
      <c r="A474">
        <v>2013</v>
      </c>
      <c r="B474" t="s">
        <v>5772</v>
      </c>
      <c r="C474" t="s">
        <v>2064</v>
      </c>
      <c r="D474" t="s">
        <v>5775</v>
      </c>
      <c r="J474">
        <v>1</v>
      </c>
    </row>
    <row r="475" spans="1:10">
      <c r="A475">
        <v>2013</v>
      </c>
      <c r="B475" t="s">
        <v>5772</v>
      </c>
      <c r="C475" t="s">
        <v>2066</v>
      </c>
      <c r="D475" t="s">
        <v>5775</v>
      </c>
      <c r="J475">
        <v>1</v>
      </c>
    </row>
    <row r="476" spans="1:10">
      <c r="A476">
        <v>2013</v>
      </c>
      <c r="B476" t="s">
        <v>5772</v>
      </c>
      <c r="C476" t="s">
        <v>2067</v>
      </c>
      <c r="D476" t="s">
        <v>5775</v>
      </c>
      <c r="J476">
        <v>1</v>
      </c>
    </row>
    <row r="477" spans="1:10">
      <c r="A477">
        <v>2013</v>
      </c>
      <c r="B477" t="s">
        <v>5772</v>
      </c>
      <c r="C477" t="s">
        <v>2074</v>
      </c>
      <c r="D477" t="s">
        <v>5775</v>
      </c>
      <c r="J477">
        <v>2</v>
      </c>
    </row>
    <row r="478" spans="1:10">
      <c r="A478">
        <v>2013</v>
      </c>
      <c r="B478" t="s">
        <v>5772</v>
      </c>
      <c r="C478" t="s">
        <v>2075</v>
      </c>
      <c r="D478" t="s">
        <v>5775</v>
      </c>
      <c r="J478">
        <v>1</v>
      </c>
    </row>
    <row r="479" spans="1:10">
      <c r="A479">
        <v>2013</v>
      </c>
      <c r="B479" t="s">
        <v>5772</v>
      </c>
      <c r="C479" t="s">
        <v>2076</v>
      </c>
      <c r="D479" t="s">
        <v>5775</v>
      </c>
      <c r="J479">
        <v>1</v>
      </c>
    </row>
    <row r="480" spans="1:10">
      <c r="A480">
        <v>2013</v>
      </c>
      <c r="B480" t="s">
        <v>5772</v>
      </c>
      <c r="C480" t="s">
        <v>1692</v>
      </c>
      <c r="D480" t="s">
        <v>5775</v>
      </c>
      <c r="J480">
        <v>1</v>
      </c>
    </row>
    <row r="481" spans="1:10">
      <c r="A481">
        <v>2013</v>
      </c>
      <c r="B481" t="s">
        <v>5772</v>
      </c>
      <c r="C481" t="s">
        <v>2079</v>
      </c>
      <c r="D481" t="s">
        <v>5775</v>
      </c>
      <c r="J481">
        <v>1</v>
      </c>
    </row>
    <row r="482" spans="1:10">
      <c r="A482">
        <v>2013</v>
      </c>
      <c r="B482" t="s">
        <v>5772</v>
      </c>
      <c r="C482" t="s">
        <v>2080</v>
      </c>
      <c r="D482" t="s">
        <v>5775</v>
      </c>
      <c r="J482">
        <v>1</v>
      </c>
    </row>
    <row r="483" spans="1:10">
      <c r="A483">
        <v>2013</v>
      </c>
      <c r="B483" t="s">
        <v>5772</v>
      </c>
      <c r="C483" t="s">
        <v>2085</v>
      </c>
      <c r="D483" t="s">
        <v>5775</v>
      </c>
      <c r="J483">
        <v>1</v>
      </c>
    </row>
    <row r="484" spans="1:10">
      <c r="A484">
        <v>2013</v>
      </c>
      <c r="B484" t="s">
        <v>5772</v>
      </c>
      <c r="C484" t="s">
        <v>2086</v>
      </c>
      <c r="D484" t="s">
        <v>5775</v>
      </c>
      <c r="J484">
        <v>1</v>
      </c>
    </row>
    <row r="485" spans="1:10">
      <c r="A485">
        <v>2013</v>
      </c>
      <c r="B485" t="s">
        <v>5772</v>
      </c>
      <c r="C485" t="s">
        <v>2087</v>
      </c>
      <c r="D485" t="s">
        <v>5775</v>
      </c>
      <c r="J485">
        <v>1</v>
      </c>
    </row>
    <row r="486" spans="1:10">
      <c r="A486">
        <v>2013</v>
      </c>
      <c r="B486" t="s">
        <v>5772</v>
      </c>
      <c r="C486" t="s">
        <v>2088</v>
      </c>
      <c r="D486" t="s">
        <v>5775</v>
      </c>
      <c r="J486">
        <v>1</v>
      </c>
    </row>
    <row r="487" spans="1:10">
      <c r="A487">
        <v>2013</v>
      </c>
      <c r="B487" t="s">
        <v>5772</v>
      </c>
      <c r="C487" t="s">
        <v>2092</v>
      </c>
      <c r="D487" t="s">
        <v>5775</v>
      </c>
      <c r="J487">
        <v>1</v>
      </c>
    </row>
    <row r="488" spans="1:10">
      <c r="A488">
        <v>2013</v>
      </c>
      <c r="B488" t="s">
        <v>5772</v>
      </c>
      <c r="C488" t="s">
        <v>2093</v>
      </c>
      <c r="D488" t="s">
        <v>5775</v>
      </c>
      <c r="J488">
        <v>1</v>
      </c>
    </row>
    <row r="489" spans="1:10">
      <c r="A489">
        <v>2013</v>
      </c>
      <c r="B489" t="s">
        <v>5772</v>
      </c>
      <c r="C489" t="s">
        <v>2094</v>
      </c>
      <c r="D489" t="s">
        <v>5775</v>
      </c>
      <c r="J489">
        <v>1</v>
      </c>
    </row>
    <row r="490" spans="1:10">
      <c r="A490">
        <v>2013</v>
      </c>
      <c r="B490" t="s">
        <v>5772</v>
      </c>
      <c r="C490" t="s">
        <v>2098</v>
      </c>
      <c r="D490" t="s">
        <v>5775</v>
      </c>
      <c r="J490">
        <v>1</v>
      </c>
    </row>
    <row r="491" spans="1:10">
      <c r="A491">
        <v>2013</v>
      </c>
      <c r="B491" t="s">
        <v>5772</v>
      </c>
      <c r="C491" t="s">
        <v>2099</v>
      </c>
      <c r="D491" t="s">
        <v>5775</v>
      </c>
      <c r="J491">
        <v>1</v>
      </c>
    </row>
    <row r="492" spans="1:10">
      <c r="A492">
        <v>2013</v>
      </c>
      <c r="B492" t="s">
        <v>5772</v>
      </c>
      <c r="C492" t="s">
        <v>2104</v>
      </c>
      <c r="D492" t="s">
        <v>5775</v>
      </c>
      <c r="J492">
        <v>3</v>
      </c>
    </row>
    <row r="493" spans="1:10">
      <c r="A493">
        <v>2013</v>
      </c>
      <c r="B493" t="s">
        <v>5772</v>
      </c>
      <c r="C493" t="s">
        <v>2105</v>
      </c>
      <c r="D493" t="s">
        <v>5775</v>
      </c>
      <c r="J493">
        <v>1</v>
      </c>
    </row>
    <row r="494" spans="1:10">
      <c r="A494">
        <v>2013</v>
      </c>
      <c r="B494" t="s">
        <v>5772</v>
      </c>
      <c r="C494" t="s">
        <v>2106</v>
      </c>
      <c r="D494" t="s">
        <v>5775</v>
      </c>
      <c r="J494">
        <v>1</v>
      </c>
    </row>
    <row r="495" spans="1:10">
      <c r="A495">
        <v>2013</v>
      </c>
      <c r="B495" t="s">
        <v>5772</v>
      </c>
      <c r="C495" t="s">
        <v>2107</v>
      </c>
      <c r="D495" t="s">
        <v>5775</v>
      </c>
      <c r="J495">
        <v>1</v>
      </c>
    </row>
    <row r="496" spans="1:10">
      <c r="A496">
        <v>2013</v>
      </c>
      <c r="B496" t="s">
        <v>5772</v>
      </c>
      <c r="C496" t="s">
        <v>2108</v>
      </c>
      <c r="D496" t="s">
        <v>5775</v>
      </c>
      <c r="J496">
        <v>1</v>
      </c>
    </row>
    <row r="497" spans="1:10">
      <c r="A497">
        <v>2013</v>
      </c>
      <c r="B497" t="s">
        <v>5772</v>
      </c>
      <c r="C497" t="s">
        <v>5777</v>
      </c>
      <c r="D497" t="s">
        <v>5775</v>
      </c>
      <c r="J497">
        <v>1</v>
      </c>
    </row>
    <row r="498" spans="1:10">
      <c r="A498">
        <v>2013</v>
      </c>
      <c r="B498" t="s">
        <v>5772</v>
      </c>
      <c r="C498" t="s">
        <v>2109</v>
      </c>
      <c r="D498" t="s">
        <v>5775</v>
      </c>
      <c r="J498">
        <v>2</v>
      </c>
    </row>
    <row r="499" spans="1:10">
      <c r="A499">
        <v>2013</v>
      </c>
      <c r="B499" t="s">
        <v>5772</v>
      </c>
      <c r="C499" t="s">
        <v>2110</v>
      </c>
      <c r="D499" t="s">
        <v>5775</v>
      </c>
      <c r="J499">
        <v>1</v>
      </c>
    </row>
    <row r="500" spans="1:10">
      <c r="A500">
        <v>2013</v>
      </c>
      <c r="B500" t="s">
        <v>5772</v>
      </c>
      <c r="C500" t="s">
        <v>2111</v>
      </c>
      <c r="D500" t="s">
        <v>5775</v>
      </c>
      <c r="J500">
        <v>1</v>
      </c>
    </row>
    <row r="501" spans="1:10">
      <c r="A501">
        <v>2013</v>
      </c>
      <c r="B501" t="s">
        <v>5772</v>
      </c>
      <c r="C501" t="s">
        <v>2112</v>
      </c>
      <c r="D501" t="s">
        <v>5775</v>
      </c>
      <c r="J501">
        <v>1</v>
      </c>
    </row>
    <row r="502" spans="1:10">
      <c r="A502">
        <v>2013</v>
      </c>
      <c r="B502" t="s">
        <v>5772</v>
      </c>
      <c r="C502" t="s">
        <v>2113</v>
      </c>
      <c r="D502" t="s">
        <v>5775</v>
      </c>
      <c r="J502">
        <v>1</v>
      </c>
    </row>
    <row r="503" spans="1:10">
      <c r="A503">
        <v>2013</v>
      </c>
      <c r="B503" t="s">
        <v>5772</v>
      </c>
      <c r="C503" t="s">
        <v>2114</v>
      </c>
      <c r="D503" t="s">
        <v>5775</v>
      </c>
      <c r="J503">
        <v>4</v>
      </c>
    </row>
    <row r="504" spans="1:10">
      <c r="A504">
        <v>2013</v>
      </c>
      <c r="B504" t="s">
        <v>5772</v>
      </c>
      <c r="C504" t="s">
        <v>2115</v>
      </c>
      <c r="D504" t="s">
        <v>5775</v>
      </c>
      <c r="J504">
        <v>1</v>
      </c>
    </row>
    <row r="505" spans="1:10">
      <c r="A505">
        <v>2013</v>
      </c>
      <c r="B505" t="s">
        <v>5772</v>
      </c>
      <c r="C505" t="s">
        <v>2117</v>
      </c>
      <c r="D505" t="s">
        <v>5775</v>
      </c>
      <c r="J505">
        <v>2</v>
      </c>
    </row>
    <row r="506" spans="1:10">
      <c r="A506">
        <v>2013</v>
      </c>
      <c r="B506" t="s">
        <v>5772</v>
      </c>
      <c r="C506" t="s">
        <v>2118</v>
      </c>
      <c r="D506" t="s">
        <v>5775</v>
      </c>
      <c r="J506">
        <v>1</v>
      </c>
    </row>
    <row r="507" spans="1:10">
      <c r="A507">
        <v>2013</v>
      </c>
      <c r="B507" t="s">
        <v>5772</v>
      </c>
      <c r="C507" t="s">
        <v>2119</v>
      </c>
      <c r="D507" t="s">
        <v>5775</v>
      </c>
      <c r="J507">
        <v>1</v>
      </c>
    </row>
    <row r="508" spans="1:10">
      <c r="A508">
        <v>2013</v>
      </c>
      <c r="B508" t="s">
        <v>5772</v>
      </c>
      <c r="C508" t="s">
        <v>2121</v>
      </c>
      <c r="D508" t="s">
        <v>5773</v>
      </c>
      <c r="J508">
        <v>2</v>
      </c>
    </row>
    <row r="509" spans="1:10">
      <c r="A509">
        <v>2013</v>
      </c>
      <c r="B509" t="s">
        <v>5772</v>
      </c>
      <c r="C509" t="s">
        <v>2122</v>
      </c>
      <c r="D509" t="s">
        <v>5775</v>
      </c>
      <c r="J509">
        <v>3</v>
      </c>
    </row>
    <row r="510" spans="1:10">
      <c r="A510">
        <v>2013</v>
      </c>
      <c r="B510" t="s">
        <v>5772</v>
      </c>
      <c r="C510" t="s">
        <v>2122</v>
      </c>
      <c r="D510" t="s">
        <v>5773</v>
      </c>
      <c r="J510">
        <v>1</v>
      </c>
    </row>
    <row r="511" spans="1:10">
      <c r="A511">
        <v>2013</v>
      </c>
      <c r="B511" t="s">
        <v>5772</v>
      </c>
      <c r="C511" t="s">
        <v>2123</v>
      </c>
      <c r="D511" t="s">
        <v>5775</v>
      </c>
      <c r="J511">
        <v>1</v>
      </c>
    </row>
    <row r="512" spans="1:10">
      <c r="A512">
        <v>2013</v>
      </c>
      <c r="B512" t="s">
        <v>5772</v>
      </c>
      <c r="C512" t="s">
        <v>2133</v>
      </c>
      <c r="D512" t="s">
        <v>5773</v>
      </c>
      <c r="J512">
        <v>1</v>
      </c>
    </row>
    <row r="513" spans="1:10">
      <c r="A513">
        <v>2013</v>
      </c>
      <c r="B513" t="s">
        <v>5772</v>
      </c>
      <c r="C513" t="s">
        <v>2134</v>
      </c>
      <c r="D513" t="s">
        <v>5775</v>
      </c>
      <c r="J513">
        <v>1</v>
      </c>
    </row>
    <row r="514" spans="1:10">
      <c r="A514">
        <v>2013</v>
      </c>
      <c r="B514" t="s">
        <v>5772</v>
      </c>
      <c r="C514" t="s">
        <v>2137</v>
      </c>
      <c r="D514" t="s">
        <v>5773</v>
      </c>
      <c r="J514">
        <v>2</v>
      </c>
    </row>
    <row r="515" spans="1:10">
      <c r="A515">
        <v>2013</v>
      </c>
      <c r="B515" t="s">
        <v>5772</v>
      </c>
      <c r="C515" t="s">
        <v>2137</v>
      </c>
      <c r="D515" t="s">
        <v>5774</v>
      </c>
      <c r="J515">
        <v>2</v>
      </c>
    </row>
    <row r="516" spans="1:10">
      <c r="A516">
        <v>2013</v>
      </c>
      <c r="B516" t="s">
        <v>5772</v>
      </c>
      <c r="C516" t="s">
        <v>2138</v>
      </c>
      <c r="D516" t="s">
        <v>5773</v>
      </c>
      <c r="J516">
        <v>3</v>
      </c>
    </row>
    <row r="517" spans="1:10">
      <c r="A517">
        <v>2013</v>
      </c>
      <c r="B517" t="s">
        <v>5772</v>
      </c>
      <c r="C517" t="s">
        <v>2138</v>
      </c>
      <c r="D517" t="s">
        <v>5774</v>
      </c>
      <c r="J517">
        <v>3</v>
      </c>
    </row>
    <row r="518" spans="1:10">
      <c r="A518">
        <v>2013</v>
      </c>
      <c r="B518" t="s">
        <v>5772</v>
      </c>
      <c r="C518" t="s">
        <v>2140</v>
      </c>
      <c r="D518" t="s">
        <v>5773</v>
      </c>
      <c r="J518">
        <v>1</v>
      </c>
    </row>
    <row r="519" spans="1:10">
      <c r="A519">
        <v>2013</v>
      </c>
      <c r="B519" t="s">
        <v>5772</v>
      </c>
      <c r="C519" t="s">
        <v>2141</v>
      </c>
      <c r="D519" t="s">
        <v>5775</v>
      </c>
      <c r="J519">
        <v>1</v>
      </c>
    </row>
    <row r="520" spans="1:10">
      <c r="A520">
        <v>2013</v>
      </c>
      <c r="B520" t="s">
        <v>5772</v>
      </c>
      <c r="C520" t="s">
        <v>2142</v>
      </c>
      <c r="D520" t="s">
        <v>5775</v>
      </c>
      <c r="J520">
        <v>1</v>
      </c>
    </row>
    <row r="521" spans="1:10">
      <c r="A521">
        <v>2013</v>
      </c>
      <c r="B521" t="s">
        <v>5772</v>
      </c>
      <c r="C521" t="s">
        <v>2143</v>
      </c>
      <c r="D521" t="s">
        <v>5775</v>
      </c>
      <c r="J521">
        <v>1</v>
      </c>
    </row>
    <row r="522" spans="1:10">
      <c r="A522">
        <v>2013</v>
      </c>
      <c r="B522" t="s">
        <v>5772</v>
      </c>
      <c r="C522" t="s">
        <v>2144</v>
      </c>
      <c r="D522" t="s">
        <v>5773</v>
      </c>
      <c r="J522">
        <v>1</v>
      </c>
    </row>
    <row r="523" spans="1:10">
      <c r="A523">
        <v>2013</v>
      </c>
      <c r="B523" t="s">
        <v>5772</v>
      </c>
      <c r="C523" t="s">
        <v>2144</v>
      </c>
      <c r="D523" t="s">
        <v>5774</v>
      </c>
      <c r="J523">
        <v>1</v>
      </c>
    </row>
    <row r="524" spans="1:10">
      <c r="A524">
        <v>2013</v>
      </c>
      <c r="B524" t="s">
        <v>5772</v>
      </c>
      <c r="C524" t="s">
        <v>2146</v>
      </c>
      <c r="D524" t="s">
        <v>5775</v>
      </c>
      <c r="J524">
        <v>1</v>
      </c>
    </row>
    <row r="525" spans="1:10">
      <c r="A525">
        <v>2013</v>
      </c>
      <c r="B525" t="s">
        <v>5772</v>
      </c>
      <c r="C525" t="s">
        <v>2148</v>
      </c>
      <c r="D525" t="s">
        <v>5775</v>
      </c>
      <c r="J525">
        <v>1</v>
      </c>
    </row>
    <row r="526" spans="1:10">
      <c r="A526">
        <v>2013</v>
      </c>
      <c r="B526" t="s">
        <v>5772</v>
      </c>
      <c r="C526" t="s">
        <v>2149</v>
      </c>
      <c r="D526" t="s">
        <v>5775</v>
      </c>
      <c r="J526">
        <v>1</v>
      </c>
    </row>
    <row r="527" spans="1:10">
      <c r="A527">
        <v>2013</v>
      </c>
      <c r="B527" t="s">
        <v>5772</v>
      </c>
      <c r="C527" t="s">
        <v>2150</v>
      </c>
      <c r="D527" t="s">
        <v>5775</v>
      </c>
      <c r="J527">
        <v>1</v>
      </c>
    </row>
    <row r="528" spans="1:10">
      <c r="A528">
        <v>2013</v>
      </c>
      <c r="B528" t="s">
        <v>5772</v>
      </c>
      <c r="C528" t="s">
        <v>2151</v>
      </c>
      <c r="D528" t="s">
        <v>5775</v>
      </c>
      <c r="J528">
        <v>1</v>
      </c>
    </row>
    <row r="529" spans="1:10">
      <c r="A529">
        <v>2013</v>
      </c>
      <c r="B529" t="s">
        <v>5772</v>
      </c>
      <c r="C529" t="s">
        <v>2152</v>
      </c>
      <c r="D529" t="s">
        <v>5773</v>
      </c>
      <c r="J529">
        <v>1</v>
      </c>
    </row>
    <row r="530" spans="1:10">
      <c r="A530">
        <v>2013</v>
      </c>
      <c r="B530" t="s">
        <v>5772</v>
      </c>
      <c r="C530" t="s">
        <v>2153</v>
      </c>
      <c r="D530" t="s">
        <v>5775</v>
      </c>
      <c r="J530">
        <v>1</v>
      </c>
    </row>
    <row r="531" spans="1:10">
      <c r="A531">
        <v>2013</v>
      </c>
      <c r="B531" t="s">
        <v>5772</v>
      </c>
      <c r="C531" t="s">
        <v>2154</v>
      </c>
      <c r="D531" t="s">
        <v>5775</v>
      </c>
      <c r="J531">
        <v>1</v>
      </c>
    </row>
    <row r="532" spans="1:10">
      <c r="A532">
        <v>2013</v>
      </c>
      <c r="B532" t="s">
        <v>5772</v>
      </c>
      <c r="C532" t="s">
        <v>2155</v>
      </c>
      <c r="D532" t="s">
        <v>5775</v>
      </c>
      <c r="J532">
        <v>1</v>
      </c>
    </row>
    <row r="533" spans="1:10">
      <c r="A533">
        <v>2013</v>
      </c>
      <c r="B533" t="s">
        <v>5772</v>
      </c>
      <c r="C533" t="s">
        <v>2156</v>
      </c>
      <c r="D533" t="s">
        <v>5775</v>
      </c>
      <c r="J533">
        <v>1</v>
      </c>
    </row>
    <row r="534" spans="1:10">
      <c r="A534">
        <v>2013</v>
      </c>
      <c r="B534" t="s">
        <v>5772</v>
      </c>
      <c r="C534" t="s">
        <v>2157</v>
      </c>
      <c r="D534" t="s">
        <v>5775</v>
      </c>
      <c r="J534">
        <v>4</v>
      </c>
    </row>
    <row r="535" spans="1:10">
      <c r="A535">
        <v>2013</v>
      </c>
      <c r="B535" t="s">
        <v>5772</v>
      </c>
      <c r="C535" t="s">
        <v>2160</v>
      </c>
      <c r="D535" t="s">
        <v>5775</v>
      </c>
      <c r="J535">
        <v>1</v>
      </c>
    </row>
    <row r="536" spans="1:10">
      <c r="A536">
        <v>2013</v>
      </c>
      <c r="B536" t="s">
        <v>5772</v>
      </c>
      <c r="C536" t="s">
        <v>2161</v>
      </c>
      <c r="D536" t="s">
        <v>5775</v>
      </c>
      <c r="J536">
        <v>1</v>
      </c>
    </row>
    <row r="537" spans="1:10">
      <c r="A537">
        <v>2013</v>
      </c>
      <c r="B537" t="s">
        <v>5772</v>
      </c>
      <c r="C537" t="s">
        <v>2162</v>
      </c>
      <c r="D537" t="s">
        <v>5775</v>
      </c>
      <c r="J537">
        <v>1</v>
      </c>
    </row>
    <row r="538" spans="1:10">
      <c r="A538">
        <v>2013</v>
      </c>
      <c r="B538" t="s">
        <v>5772</v>
      </c>
      <c r="C538" t="s">
        <v>2166</v>
      </c>
      <c r="D538" t="s">
        <v>5773</v>
      </c>
      <c r="J538">
        <v>1</v>
      </c>
    </row>
    <row r="539" spans="1:10">
      <c r="A539">
        <v>2013</v>
      </c>
      <c r="B539" t="s">
        <v>5772</v>
      </c>
      <c r="C539" t="s">
        <v>2166</v>
      </c>
      <c r="D539" t="s">
        <v>5774</v>
      </c>
      <c r="J539">
        <v>1</v>
      </c>
    </row>
    <row r="540" spans="1:10">
      <c r="A540">
        <v>2013</v>
      </c>
      <c r="B540" t="s">
        <v>5772</v>
      </c>
      <c r="C540" t="s">
        <v>2167</v>
      </c>
      <c r="D540" t="s">
        <v>5773</v>
      </c>
      <c r="J540">
        <v>1</v>
      </c>
    </row>
    <row r="541" spans="1:10">
      <c r="A541">
        <v>2013</v>
      </c>
      <c r="B541" t="s">
        <v>5772</v>
      </c>
      <c r="C541" t="s">
        <v>2168</v>
      </c>
      <c r="D541" t="s">
        <v>5773</v>
      </c>
      <c r="J541">
        <v>1</v>
      </c>
    </row>
    <row r="542" spans="1:10">
      <c r="A542">
        <v>2013</v>
      </c>
      <c r="B542" t="s">
        <v>5772</v>
      </c>
      <c r="C542" t="s">
        <v>2168</v>
      </c>
      <c r="D542" t="s">
        <v>5774</v>
      </c>
      <c r="J542">
        <v>1</v>
      </c>
    </row>
    <row r="543" spans="1:10">
      <c r="A543">
        <v>2013</v>
      </c>
      <c r="B543" t="s">
        <v>5772</v>
      </c>
      <c r="C543" t="s">
        <v>2169</v>
      </c>
      <c r="D543" t="s">
        <v>5775</v>
      </c>
      <c r="J543">
        <v>1</v>
      </c>
    </row>
    <row r="544" spans="1:10">
      <c r="A544">
        <v>2013</v>
      </c>
      <c r="B544" t="s">
        <v>5772</v>
      </c>
      <c r="C544" t="s">
        <v>2170</v>
      </c>
      <c r="D544" t="s">
        <v>5775</v>
      </c>
      <c r="J544">
        <v>1</v>
      </c>
    </row>
    <row r="545" spans="1:10">
      <c r="A545">
        <v>2013</v>
      </c>
      <c r="B545" t="s">
        <v>5772</v>
      </c>
      <c r="C545" t="s">
        <v>2171</v>
      </c>
      <c r="D545" t="s">
        <v>5775</v>
      </c>
      <c r="J545">
        <v>1</v>
      </c>
    </row>
    <row r="546" spans="1:10">
      <c r="A546">
        <v>2013</v>
      </c>
      <c r="B546" t="s">
        <v>5772</v>
      </c>
      <c r="C546" t="s">
        <v>2172</v>
      </c>
      <c r="D546" t="s">
        <v>5775</v>
      </c>
      <c r="J546">
        <v>1</v>
      </c>
    </row>
    <row r="547" spans="1:10">
      <c r="A547">
        <v>2013</v>
      </c>
      <c r="B547" t="s">
        <v>5772</v>
      </c>
      <c r="C547" t="s">
        <v>2173</v>
      </c>
      <c r="D547" t="s">
        <v>5775</v>
      </c>
      <c r="J547">
        <v>1</v>
      </c>
    </row>
    <row r="548" spans="1:10">
      <c r="A548">
        <v>2013</v>
      </c>
      <c r="B548" t="s">
        <v>5772</v>
      </c>
      <c r="C548" t="s">
        <v>2174</v>
      </c>
      <c r="D548" t="s">
        <v>5773</v>
      </c>
      <c r="J548">
        <v>1</v>
      </c>
    </row>
    <row r="549" spans="1:10">
      <c r="A549">
        <v>2013</v>
      </c>
      <c r="B549" t="s">
        <v>5772</v>
      </c>
      <c r="C549" t="s">
        <v>2175</v>
      </c>
      <c r="D549" t="s">
        <v>5775</v>
      </c>
      <c r="J549">
        <v>1</v>
      </c>
    </row>
    <row r="550" spans="1:10">
      <c r="A550">
        <v>2013</v>
      </c>
      <c r="B550" t="s">
        <v>5772</v>
      </c>
      <c r="C550" t="s">
        <v>2176</v>
      </c>
      <c r="D550" t="s">
        <v>5775</v>
      </c>
      <c r="J550">
        <v>1</v>
      </c>
    </row>
    <row r="551" spans="1:10">
      <c r="A551">
        <v>2013</v>
      </c>
      <c r="B551" t="s">
        <v>5772</v>
      </c>
      <c r="C551" t="s">
        <v>2177</v>
      </c>
      <c r="D551" t="s">
        <v>5775</v>
      </c>
      <c r="J551">
        <v>1</v>
      </c>
    </row>
    <row r="552" spans="1:10">
      <c r="A552">
        <v>2013</v>
      </c>
      <c r="B552" t="s">
        <v>5772</v>
      </c>
      <c r="C552" t="s">
        <v>2178</v>
      </c>
      <c r="D552" t="s">
        <v>5775</v>
      </c>
      <c r="J552">
        <v>1</v>
      </c>
    </row>
    <row r="553" spans="1:10">
      <c r="A553">
        <v>2013</v>
      </c>
      <c r="B553" t="s">
        <v>5772</v>
      </c>
      <c r="C553" t="s">
        <v>2179</v>
      </c>
      <c r="D553" t="s">
        <v>5775</v>
      </c>
      <c r="J553">
        <v>1</v>
      </c>
    </row>
    <row r="554" spans="1:10">
      <c r="A554">
        <v>2013</v>
      </c>
      <c r="B554" t="s">
        <v>5772</v>
      </c>
      <c r="C554" t="s">
        <v>2180</v>
      </c>
      <c r="D554" t="s">
        <v>5775</v>
      </c>
      <c r="J554">
        <v>4</v>
      </c>
    </row>
    <row r="555" spans="1:10">
      <c r="A555">
        <v>2013</v>
      </c>
      <c r="B555" t="s">
        <v>5772</v>
      </c>
      <c r="C555" t="s">
        <v>2181</v>
      </c>
      <c r="D555" t="s">
        <v>5775</v>
      </c>
      <c r="J555">
        <v>1</v>
      </c>
    </row>
    <row r="556" spans="1:10">
      <c r="A556">
        <v>2013</v>
      </c>
      <c r="B556" t="s">
        <v>5772</v>
      </c>
      <c r="C556" t="s">
        <v>2182</v>
      </c>
      <c r="D556" t="s">
        <v>5773</v>
      </c>
      <c r="J556">
        <v>1</v>
      </c>
    </row>
    <row r="557" spans="1:10">
      <c r="A557">
        <v>2013</v>
      </c>
      <c r="B557" t="s">
        <v>5772</v>
      </c>
      <c r="C557" t="s">
        <v>2183</v>
      </c>
      <c r="D557" t="s">
        <v>5773</v>
      </c>
      <c r="J557">
        <v>4</v>
      </c>
    </row>
    <row r="558" spans="1:10">
      <c r="A558">
        <v>2013</v>
      </c>
      <c r="B558" t="s">
        <v>5772</v>
      </c>
      <c r="C558" t="s">
        <v>2184</v>
      </c>
      <c r="D558" t="s">
        <v>5775</v>
      </c>
      <c r="J558">
        <v>1</v>
      </c>
    </row>
    <row r="559" spans="1:10">
      <c r="A559">
        <v>2013</v>
      </c>
      <c r="B559" t="s">
        <v>5772</v>
      </c>
      <c r="C559" t="s">
        <v>2185</v>
      </c>
      <c r="D559" t="s">
        <v>5773</v>
      </c>
      <c r="J559">
        <v>1</v>
      </c>
    </row>
    <row r="560" spans="1:10">
      <c r="A560">
        <v>2013</v>
      </c>
      <c r="B560" t="s">
        <v>5772</v>
      </c>
      <c r="C560" t="s">
        <v>2186</v>
      </c>
      <c r="D560" t="s">
        <v>5773</v>
      </c>
      <c r="J560">
        <v>1</v>
      </c>
    </row>
    <row r="561" spans="1:10">
      <c r="A561">
        <v>2013</v>
      </c>
      <c r="B561" t="s">
        <v>5772</v>
      </c>
      <c r="C561" t="s">
        <v>2187</v>
      </c>
      <c r="D561" t="s">
        <v>5775</v>
      </c>
      <c r="J561">
        <v>1</v>
      </c>
    </row>
    <row r="562" spans="1:10">
      <c r="A562">
        <v>2013</v>
      </c>
      <c r="B562" t="s">
        <v>5772</v>
      </c>
      <c r="C562" t="s">
        <v>2187</v>
      </c>
      <c r="D562" t="s">
        <v>5773</v>
      </c>
      <c r="J562">
        <v>1</v>
      </c>
    </row>
    <row r="563" spans="1:10">
      <c r="A563">
        <v>2013</v>
      </c>
      <c r="B563" t="s">
        <v>5772</v>
      </c>
      <c r="C563" t="s">
        <v>2187</v>
      </c>
      <c r="D563" t="s">
        <v>5774</v>
      </c>
      <c r="J563">
        <v>1</v>
      </c>
    </row>
    <row r="564" spans="1:10">
      <c r="A564">
        <v>2013</v>
      </c>
      <c r="B564" t="s">
        <v>5772</v>
      </c>
      <c r="C564" t="s">
        <v>2188</v>
      </c>
      <c r="D564" t="s">
        <v>5775</v>
      </c>
      <c r="J564">
        <v>1</v>
      </c>
    </row>
    <row r="565" spans="1:10">
      <c r="A565">
        <v>2013</v>
      </c>
      <c r="B565" t="s">
        <v>5772</v>
      </c>
      <c r="C565" t="s">
        <v>2189</v>
      </c>
      <c r="D565" t="s">
        <v>5773</v>
      </c>
      <c r="J565">
        <v>1</v>
      </c>
    </row>
    <row r="566" spans="1:10">
      <c r="A566">
        <v>2013</v>
      </c>
      <c r="B566" t="s">
        <v>5772</v>
      </c>
      <c r="C566" t="s">
        <v>2189</v>
      </c>
      <c r="D566" t="s">
        <v>5774</v>
      </c>
      <c r="J566">
        <v>1</v>
      </c>
    </row>
    <row r="567" spans="1:10">
      <c r="A567">
        <v>2013</v>
      </c>
      <c r="B567" t="s">
        <v>5772</v>
      </c>
      <c r="C567" t="s">
        <v>2190</v>
      </c>
      <c r="D567" t="s">
        <v>5775</v>
      </c>
      <c r="J567">
        <v>1</v>
      </c>
    </row>
    <row r="568" spans="1:10">
      <c r="A568">
        <v>2013</v>
      </c>
      <c r="B568" t="s">
        <v>5772</v>
      </c>
      <c r="C568" t="s">
        <v>2191</v>
      </c>
      <c r="D568" t="s">
        <v>5773</v>
      </c>
      <c r="J568">
        <v>1</v>
      </c>
    </row>
    <row r="569" spans="1:10">
      <c r="A569">
        <v>2013</v>
      </c>
      <c r="B569" t="s">
        <v>5772</v>
      </c>
      <c r="C569" t="s">
        <v>2191</v>
      </c>
      <c r="D569" t="s">
        <v>5774</v>
      </c>
      <c r="J569">
        <v>1</v>
      </c>
    </row>
    <row r="570" spans="1:10">
      <c r="A570">
        <v>2013</v>
      </c>
      <c r="B570" t="s">
        <v>5772</v>
      </c>
      <c r="C570" t="s">
        <v>2192</v>
      </c>
      <c r="D570" t="s">
        <v>5775</v>
      </c>
      <c r="J570">
        <v>1</v>
      </c>
    </row>
    <row r="571" spans="1:10">
      <c r="A571">
        <v>2013</v>
      </c>
      <c r="B571" t="s">
        <v>5772</v>
      </c>
      <c r="C571" t="s">
        <v>2193</v>
      </c>
      <c r="D571" t="s">
        <v>5775</v>
      </c>
      <c r="J571">
        <v>1</v>
      </c>
    </row>
    <row r="572" spans="1:10">
      <c r="A572">
        <v>2013</v>
      </c>
      <c r="B572" t="s">
        <v>5772</v>
      </c>
      <c r="C572" t="s">
        <v>2194</v>
      </c>
      <c r="D572" t="s">
        <v>5775</v>
      </c>
      <c r="J572">
        <v>1</v>
      </c>
    </row>
    <row r="573" spans="1:10">
      <c r="A573">
        <v>2013</v>
      </c>
      <c r="B573" t="s">
        <v>5772</v>
      </c>
      <c r="C573" t="s">
        <v>2195</v>
      </c>
      <c r="D573" t="s">
        <v>5775</v>
      </c>
      <c r="J573">
        <v>1</v>
      </c>
    </row>
    <row r="574" spans="1:10">
      <c r="A574">
        <v>2013</v>
      </c>
      <c r="B574" t="s">
        <v>5772</v>
      </c>
      <c r="C574" t="s">
        <v>2196</v>
      </c>
      <c r="D574" t="s">
        <v>5775</v>
      </c>
      <c r="J574">
        <v>1</v>
      </c>
    </row>
    <row r="575" spans="1:10">
      <c r="A575">
        <v>2013</v>
      </c>
      <c r="B575" t="s">
        <v>5772</v>
      </c>
      <c r="C575" t="s">
        <v>2197</v>
      </c>
      <c r="D575" t="s">
        <v>5775</v>
      </c>
      <c r="J575">
        <v>1</v>
      </c>
    </row>
    <row r="576" spans="1:10">
      <c r="A576">
        <v>2013</v>
      </c>
      <c r="B576" t="s">
        <v>5772</v>
      </c>
      <c r="C576" t="s">
        <v>2198</v>
      </c>
      <c r="D576" t="s">
        <v>5775</v>
      </c>
      <c r="J576">
        <v>1</v>
      </c>
    </row>
    <row r="577" spans="1:10">
      <c r="A577">
        <v>2013</v>
      </c>
      <c r="B577" t="s">
        <v>5772</v>
      </c>
      <c r="C577" t="s">
        <v>2199</v>
      </c>
      <c r="D577" t="s">
        <v>5775</v>
      </c>
      <c r="J577">
        <v>1</v>
      </c>
    </row>
    <row r="578" spans="1:10">
      <c r="A578">
        <v>2013</v>
      </c>
      <c r="B578" t="s">
        <v>5772</v>
      </c>
      <c r="C578" t="s">
        <v>2200</v>
      </c>
      <c r="D578" t="s">
        <v>5773</v>
      </c>
      <c r="J578">
        <v>1</v>
      </c>
    </row>
    <row r="579" spans="1:10">
      <c r="A579">
        <v>2013</v>
      </c>
      <c r="B579" t="s">
        <v>5772</v>
      </c>
      <c r="C579" t="s">
        <v>2201</v>
      </c>
      <c r="D579" t="s">
        <v>5773</v>
      </c>
      <c r="J579">
        <v>1</v>
      </c>
    </row>
    <row r="580" spans="1:10">
      <c r="A580">
        <v>2013</v>
      </c>
      <c r="B580" t="s">
        <v>5772</v>
      </c>
      <c r="C580" t="s">
        <v>2202</v>
      </c>
      <c r="D580" t="s">
        <v>5773</v>
      </c>
      <c r="J580">
        <v>1</v>
      </c>
    </row>
    <row r="581" spans="1:10">
      <c r="A581">
        <v>2013</v>
      </c>
      <c r="B581" t="s">
        <v>5772</v>
      </c>
      <c r="C581" t="s">
        <v>2203</v>
      </c>
      <c r="D581" t="s">
        <v>5773</v>
      </c>
      <c r="J581">
        <v>1</v>
      </c>
    </row>
    <row r="582" spans="1:10">
      <c r="A582">
        <v>2013</v>
      </c>
      <c r="B582" t="s">
        <v>5772</v>
      </c>
      <c r="C582" t="s">
        <v>2204</v>
      </c>
      <c r="D582" t="s">
        <v>5773</v>
      </c>
      <c r="J582">
        <v>1</v>
      </c>
    </row>
    <row r="583" spans="1:10">
      <c r="A583">
        <v>2013</v>
      </c>
      <c r="B583" t="s">
        <v>5772</v>
      </c>
      <c r="C583" t="s">
        <v>2204</v>
      </c>
      <c r="D583" t="s">
        <v>5774</v>
      </c>
      <c r="J583">
        <v>1</v>
      </c>
    </row>
    <row r="584" spans="1:10">
      <c r="A584">
        <v>2013</v>
      </c>
      <c r="B584" t="s">
        <v>5772</v>
      </c>
      <c r="C584" t="s">
        <v>2205</v>
      </c>
      <c r="D584" t="s">
        <v>5773</v>
      </c>
      <c r="J584">
        <v>1</v>
      </c>
    </row>
    <row r="585" spans="1:10">
      <c r="A585">
        <v>2013</v>
      </c>
      <c r="B585" t="s">
        <v>5772</v>
      </c>
      <c r="C585" t="s">
        <v>2206</v>
      </c>
      <c r="D585" t="s">
        <v>5775</v>
      </c>
      <c r="J585">
        <v>1</v>
      </c>
    </row>
    <row r="586" spans="1:10">
      <c r="A586">
        <v>2013</v>
      </c>
      <c r="B586" t="s">
        <v>5772</v>
      </c>
      <c r="C586" t="s">
        <v>2207</v>
      </c>
      <c r="D586" t="s">
        <v>5775</v>
      </c>
      <c r="J586">
        <v>1</v>
      </c>
    </row>
    <row r="587" spans="1:10">
      <c r="A587">
        <v>2013</v>
      </c>
      <c r="B587" t="s">
        <v>5772</v>
      </c>
      <c r="C587" t="s">
        <v>2209</v>
      </c>
      <c r="D587" t="s">
        <v>5773</v>
      </c>
      <c r="J587">
        <v>1</v>
      </c>
    </row>
    <row r="588" spans="1:10">
      <c r="A588">
        <v>2013</v>
      </c>
      <c r="B588" t="s">
        <v>5772</v>
      </c>
      <c r="C588" t="s">
        <v>2209</v>
      </c>
      <c r="D588" t="s">
        <v>5774</v>
      </c>
      <c r="J588">
        <v>1</v>
      </c>
    </row>
    <row r="589" spans="1:10">
      <c r="A589">
        <v>2013</v>
      </c>
      <c r="B589" t="s">
        <v>5772</v>
      </c>
      <c r="C589" t="s">
        <v>2210</v>
      </c>
      <c r="D589" t="s">
        <v>5773</v>
      </c>
      <c r="J589">
        <v>1</v>
      </c>
    </row>
    <row r="590" spans="1:10">
      <c r="A590">
        <v>2013</v>
      </c>
      <c r="B590" t="s">
        <v>5772</v>
      </c>
      <c r="C590" t="s">
        <v>2210</v>
      </c>
      <c r="D590" t="s">
        <v>5774</v>
      </c>
      <c r="J590">
        <v>1</v>
      </c>
    </row>
    <row r="591" spans="1:10">
      <c r="A591">
        <v>2013</v>
      </c>
      <c r="B591" t="s">
        <v>5772</v>
      </c>
      <c r="C591" t="s">
        <v>2211</v>
      </c>
      <c r="D591" t="s">
        <v>5773</v>
      </c>
      <c r="J591">
        <v>1</v>
      </c>
    </row>
    <row r="592" spans="1:10">
      <c r="A592">
        <v>2013</v>
      </c>
      <c r="B592" t="s">
        <v>5772</v>
      </c>
      <c r="C592" t="s">
        <v>2211</v>
      </c>
      <c r="D592" t="s">
        <v>5774</v>
      </c>
      <c r="J592">
        <v>1</v>
      </c>
    </row>
    <row r="593" spans="1:10">
      <c r="A593">
        <v>2013</v>
      </c>
      <c r="B593" t="s">
        <v>5772</v>
      </c>
      <c r="C593" t="s">
        <v>2212</v>
      </c>
      <c r="D593" t="s">
        <v>5773</v>
      </c>
      <c r="J593">
        <v>1</v>
      </c>
    </row>
    <row r="594" spans="1:10">
      <c r="A594">
        <v>2013</v>
      </c>
      <c r="B594" t="s">
        <v>5772</v>
      </c>
      <c r="C594" t="s">
        <v>2212</v>
      </c>
      <c r="D594" t="s">
        <v>5774</v>
      </c>
      <c r="J594">
        <v>1</v>
      </c>
    </row>
    <row r="595" spans="1:10">
      <c r="A595">
        <v>2013</v>
      </c>
      <c r="B595" t="s">
        <v>5772</v>
      </c>
      <c r="C595" t="s">
        <v>2213</v>
      </c>
      <c r="D595" t="s">
        <v>5773</v>
      </c>
      <c r="J595">
        <v>1</v>
      </c>
    </row>
    <row r="596" spans="1:10">
      <c r="A596">
        <v>2013</v>
      </c>
      <c r="B596" t="s">
        <v>5772</v>
      </c>
      <c r="C596" t="s">
        <v>2213</v>
      </c>
      <c r="D596" t="s">
        <v>5774</v>
      </c>
      <c r="J596">
        <v>1</v>
      </c>
    </row>
    <row r="597" spans="1:10">
      <c r="A597">
        <v>2013</v>
      </c>
      <c r="B597" t="s">
        <v>5772</v>
      </c>
      <c r="C597" t="s">
        <v>2214</v>
      </c>
      <c r="D597" t="s">
        <v>5775</v>
      </c>
      <c r="J597">
        <v>1</v>
      </c>
    </row>
    <row r="598" spans="1:10">
      <c r="A598">
        <v>2013</v>
      </c>
      <c r="B598" t="s">
        <v>5772</v>
      </c>
      <c r="C598" t="s">
        <v>2219</v>
      </c>
      <c r="D598" t="s">
        <v>5775</v>
      </c>
      <c r="J598">
        <v>1</v>
      </c>
    </row>
    <row r="599" spans="1:10">
      <c r="A599">
        <v>2013</v>
      </c>
      <c r="B599" t="s">
        <v>5772</v>
      </c>
      <c r="C599" t="s">
        <v>2220</v>
      </c>
      <c r="D599" t="s">
        <v>5773</v>
      </c>
      <c r="J599">
        <v>1</v>
      </c>
    </row>
    <row r="600" spans="1:10">
      <c r="A600">
        <v>2013</v>
      </c>
      <c r="B600" t="s">
        <v>5772</v>
      </c>
      <c r="C600" t="s">
        <v>2221</v>
      </c>
      <c r="D600" t="s">
        <v>5773</v>
      </c>
      <c r="J600">
        <v>1</v>
      </c>
    </row>
    <row r="601" spans="1:10">
      <c r="A601">
        <v>2013</v>
      </c>
      <c r="B601" t="s">
        <v>5772</v>
      </c>
      <c r="C601" t="s">
        <v>2222</v>
      </c>
      <c r="D601" t="s">
        <v>5773</v>
      </c>
      <c r="J601">
        <v>1</v>
      </c>
    </row>
    <row r="602" spans="1:10">
      <c r="A602">
        <v>2013</v>
      </c>
      <c r="B602" t="s">
        <v>5772</v>
      </c>
      <c r="C602" t="s">
        <v>2223</v>
      </c>
      <c r="D602" t="s">
        <v>5773</v>
      </c>
      <c r="J602">
        <v>1</v>
      </c>
    </row>
    <row r="603" spans="1:10">
      <c r="A603">
        <v>2013</v>
      </c>
      <c r="B603" t="s">
        <v>5772</v>
      </c>
      <c r="C603" t="s">
        <v>2224</v>
      </c>
      <c r="D603" t="s">
        <v>5775</v>
      </c>
      <c r="J603">
        <v>1</v>
      </c>
    </row>
    <row r="604" spans="1:10">
      <c r="A604">
        <v>2013</v>
      </c>
      <c r="B604" t="s">
        <v>5772</v>
      </c>
      <c r="C604" t="s">
        <v>2225</v>
      </c>
      <c r="D604" t="s">
        <v>5775</v>
      </c>
      <c r="J604">
        <v>2</v>
      </c>
    </row>
    <row r="605" spans="1:10">
      <c r="A605">
        <v>2013</v>
      </c>
      <c r="B605" t="s">
        <v>5772</v>
      </c>
      <c r="C605" t="s">
        <v>2226</v>
      </c>
      <c r="D605" t="s">
        <v>5775</v>
      </c>
      <c r="J605">
        <v>1</v>
      </c>
    </row>
    <row r="606" spans="1:10">
      <c r="A606">
        <v>2013</v>
      </c>
      <c r="B606" t="s">
        <v>5772</v>
      </c>
      <c r="C606" t="s">
        <v>2230</v>
      </c>
      <c r="D606" t="s">
        <v>5773</v>
      </c>
      <c r="J606">
        <v>1</v>
      </c>
    </row>
    <row r="607" spans="1:10">
      <c r="A607">
        <v>2013</v>
      </c>
      <c r="B607" t="s">
        <v>5772</v>
      </c>
      <c r="C607" t="s">
        <v>2231</v>
      </c>
      <c r="D607" t="s">
        <v>5775</v>
      </c>
      <c r="J607">
        <v>1</v>
      </c>
    </row>
    <row r="608" spans="1:10">
      <c r="A608">
        <v>2013</v>
      </c>
      <c r="B608" t="s">
        <v>5772</v>
      </c>
      <c r="C608" t="s">
        <v>2232</v>
      </c>
      <c r="D608" t="s">
        <v>5775</v>
      </c>
      <c r="J608">
        <v>1</v>
      </c>
    </row>
    <row r="609" spans="1:10">
      <c r="A609">
        <v>2013</v>
      </c>
      <c r="B609" t="s">
        <v>5772</v>
      </c>
      <c r="C609" t="s">
        <v>2233</v>
      </c>
      <c r="D609" t="s">
        <v>5773</v>
      </c>
      <c r="J609">
        <v>1</v>
      </c>
    </row>
    <row r="610" spans="1:10">
      <c r="A610">
        <v>2013</v>
      </c>
      <c r="B610" t="s">
        <v>5772</v>
      </c>
      <c r="C610" t="s">
        <v>2234</v>
      </c>
      <c r="D610" t="s">
        <v>5773</v>
      </c>
      <c r="J610">
        <v>1</v>
      </c>
    </row>
    <row r="611" spans="1:10">
      <c r="A611">
        <v>2013</v>
      </c>
      <c r="B611" t="s">
        <v>5772</v>
      </c>
      <c r="C611" t="s">
        <v>2235</v>
      </c>
      <c r="D611" t="s">
        <v>5775</v>
      </c>
      <c r="J611">
        <v>1</v>
      </c>
    </row>
    <row r="612" spans="1:10">
      <c r="A612">
        <v>2013</v>
      </c>
      <c r="B612" t="s">
        <v>5772</v>
      </c>
      <c r="C612" t="s">
        <v>2237</v>
      </c>
      <c r="D612" t="s">
        <v>5775</v>
      </c>
      <c r="J612">
        <v>1</v>
      </c>
    </row>
    <row r="613" spans="1:10">
      <c r="A613">
        <v>2013</v>
      </c>
      <c r="B613" t="s">
        <v>5772</v>
      </c>
      <c r="C613" t="s">
        <v>2238</v>
      </c>
      <c r="D613" t="s">
        <v>5775</v>
      </c>
      <c r="J613">
        <v>5</v>
      </c>
    </row>
    <row r="614" spans="1:10">
      <c r="A614">
        <v>2013</v>
      </c>
      <c r="B614" t="s">
        <v>5772</v>
      </c>
      <c r="C614" t="s">
        <v>2238</v>
      </c>
      <c r="D614" t="s">
        <v>5773</v>
      </c>
      <c r="J614">
        <v>1</v>
      </c>
    </row>
    <row r="615" spans="1:10">
      <c r="A615">
        <v>2013</v>
      </c>
      <c r="B615" t="s">
        <v>5772</v>
      </c>
      <c r="C615" t="s">
        <v>2239</v>
      </c>
      <c r="D615" t="s">
        <v>5775</v>
      </c>
      <c r="J615">
        <v>1</v>
      </c>
    </row>
    <row r="616" spans="1:10">
      <c r="A616">
        <v>2013</v>
      </c>
      <c r="B616" t="s">
        <v>5772</v>
      </c>
      <c r="C616" t="s">
        <v>2240</v>
      </c>
      <c r="D616" t="s">
        <v>5775</v>
      </c>
      <c r="J616">
        <v>1</v>
      </c>
    </row>
    <row r="617" spans="1:10">
      <c r="A617">
        <v>2013</v>
      </c>
      <c r="B617" t="s">
        <v>5772</v>
      </c>
      <c r="C617" t="s">
        <v>2241</v>
      </c>
      <c r="D617" t="s">
        <v>5773</v>
      </c>
      <c r="J617">
        <v>1</v>
      </c>
    </row>
    <row r="618" spans="1:10">
      <c r="A618">
        <v>2013</v>
      </c>
      <c r="B618" t="s">
        <v>5772</v>
      </c>
      <c r="C618" t="s">
        <v>2242</v>
      </c>
      <c r="D618" t="s">
        <v>5773</v>
      </c>
      <c r="J618">
        <v>1</v>
      </c>
    </row>
    <row r="619" spans="1:10">
      <c r="A619">
        <v>2013</v>
      </c>
      <c r="B619" t="s">
        <v>5772</v>
      </c>
      <c r="C619" t="s">
        <v>2243</v>
      </c>
      <c r="D619" t="s">
        <v>5775</v>
      </c>
      <c r="J619">
        <v>1</v>
      </c>
    </row>
    <row r="620" spans="1:10">
      <c r="A620">
        <v>2013</v>
      </c>
      <c r="B620" t="s">
        <v>5772</v>
      </c>
      <c r="C620" t="s">
        <v>2244</v>
      </c>
      <c r="D620" t="s">
        <v>5775</v>
      </c>
      <c r="J620">
        <v>1</v>
      </c>
    </row>
    <row r="621" spans="1:10">
      <c r="A621">
        <v>2013</v>
      </c>
      <c r="B621" t="s">
        <v>5772</v>
      </c>
      <c r="C621" t="s">
        <v>2245</v>
      </c>
      <c r="D621" t="s">
        <v>5775</v>
      </c>
      <c r="J621">
        <v>1</v>
      </c>
    </row>
    <row r="622" spans="1:10">
      <c r="A622">
        <v>2013</v>
      </c>
      <c r="B622" t="s">
        <v>5772</v>
      </c>
      <c r="C622" t="s">
        <v>2246</v>
      </c>
      <c r="D622" t="s">
        <v>5775</v>
      </c>
      <c r="J622">
        <v>1</v>
      </c>
    </row>
    <row r="623" spans="1:10">
      <c r="A623">
        <v>2013</v>
      </c>
      <c r="B623" t="s">
        <v>5772</v>
      </c>
      <c r="C623" t="s">
        <v>2247</v>
      </c>
      <c r="D623" t="s">
        <v>5775</v>
      </c>
      <c r="J623">
        <v>2</v>
      </c>
    </row>
    <row r="624" spans="1:10">
      <c r="A624">
        <v>2013</v>
      </c>
      <c r="B624" t="s">
        <v>5772</v>
      </c>
      <c r="C624" t="s">
        <v>2248</v>
      </c>
      <c r="D624" t="s">
        <v>5775</v>
      </c>
      <c r="J624">
        <v>1</v>
      </c>
    </row>
    <row r="625" spans="1:10">
      <c r="A625">
        <v>2013</v>
      </c>
      <c r="B625" t="s">
        <v>5772</v>
      </c>
      <c r="C625" t="s">
        <v>2249</v>
      </c>
      <c r="D625" t="s">
        <v>5775</v>
      </c>
      <c r="J625">
        <v>1</v>
      </c>
    </row>
    <row r="626" spans="1:10">
      <c r="A626">
        <v>2013</v>
      </c>
      <c r="B626" t="s">
        <v>5772</v>
      </c>
      <c r="C626" t="s">
        <v>2250</v>
      </c>
      <c r="D626" t="s">
        <v>5775</v>
      </c>
      <c r="J626">
        <v>1</v>
      </c>
    </row>
    <row r="627" spans="1:10">
      <c r="A627">
        <v>2013</v>
      </c>
      <c r="B627" t="s">
        <v>5772</v>
      </c>
      <c r="C627" t="s">
        <v>2251</v>
      </c>
      <c r="D627" t="s">
        <v>5775</v>
      </c>
      <c r="J627">
        <v>1</v>
      </c>
    </row>
    <row r="628" spans="1:10">
      <c r="A628">
        <v>2013</v>
      </c>
      <c r="B628" t="s">
        <v>5772</v>
      </c>
      <c r="C628" t="s">
        <v>2252</v>
      </c>
      <c r="D628" t="s">
        <v>5773</v>
      </c>
      <c r="J628">
        <v>3</v>
      </c>
    </row>
    <row r="629" spans="1:10">
      <c r="A629">
        <v>2013</v>
      </c>
      <c r="B629" t="s">
        <v>5772</v>
      </c>
      <c r="C629" t="s">
        <v>2252</v>
      </c>
      <c r="D629" t="s">
        <v>5774</v>
      </c>
      <c r="J629">
        <v>3</v>
      </c>
    </row>
    <row r="630" spans="1:10">
      <c r="A630">
        <v>2013</v>
      </c>
      <c r="B630" t="s">
        <v>5772</v>
      </c>
      <c r="C630" t="s">
        <v>2253</v>
      </c>
      <c r="D630" t="s">
        <v>5773</v>
      </c>
      <c r="J630">
        <v>3</v>
      </c>
    </row>
    <row r="631" spans="1:10">
      <c r="A631">
        <v>2013</v>
      </c>
      <c r="B631" t="s">
        <v>5772</v>
      </c>
      <c r="C631" t="s">
        <v>2254</v>
      </c>
      <c r="D631" t="s">
        <v>5775</v>
      </c>
      <c r="J631">
        <v>2</v>
      </c>
    </row>
    <row r="632" spans="1:10">
      <c r="A632">
        <v>2013</v>
      </c>
      <c r="B632" t="s">
        <v>5772</v>
      </c>
      <c r="C632" t="s">
        <v>2255</v>
      </c>
      <c r="D632" t="s">
        <v>5773</v>
      </c>
      <c r="J632">
        <v>2</v>
      </c>
    </row>
    <row r="633" spans="1:10">
      <c r="A633">
        <v>2013</v>
      </c>
      <c r="B633" t="s">
        <v>5772</v>
      </c>
      <c r="C633" t="s">
        <v>2256</v>
      </c>
      <c r="D633" t="s">
        <v>5773</v>
      </c>
      <c r="J633">
        <v>1</v>
      </c>
    </row>
    <row r="634" spans="1:10">
      <c r="A634">
        <v>2013</v>
      </c>
      <c r="B634" t="s">
        <v>5772</v>
      </c>
      <c r="C634" t="s">
        <v>2257</v>
      </c>
      <c r="D634" t="s">
        <v>5775</v>
      </c>
      <c r="J634">
        <v>1</v>
      </c>
    </row>
    <row r="635" spans="1:10">
      <c r="A635">
        <v>2013</v>
      </c>
      <c r="B635" t="s">
        <v>5772</v>
      </c>
      <c r="C635" t="s">
        <v>2258</v>
      </c>
      <c r="D635" t="s">
        <v>5775</v>
      </c>
      <c r="J635">
        <v>1</v>
      </c>
    </row>
    <row r="636" spans="1:10">
      <c r="A636">
        <v>2013</v>
      </c>
      <c r="B636" t="s">
        <v>5772</v>
      </c>
      <c r="C636" t="s">
        <v>2259</v>
      </c>
      <c r="D636" t="s">
        <v>5775</v>
      </c>
      <c r="J636">
        <v>1</v>
      </c>
    </row>
    <row r="637" spans="1:10">
      <c r="A637">
        <v>2013</v>
      </c>
      <c r="B637" t="s">
        <v>5772</v>
      </c>
      <c r="C637" t="s">
        <v>2260</v>
      </c>
      <c r="D637" t="s">
        <v>5775</v>
      </c>
      <c r="J637">
        <v>1</v>
      </c>
    </row>
    <row r="638" spans="1:10">
      <c r="A638">
        <v>2013</v>
      </c>
      <c r="B638" t="s">
        <v>5772</v>
      </c>
      <c r="C638" t="s">
        <v>2260</v>
      </c>
      <c r="D638" t="s">
        <v>5773</v>
      </c>
      <c r="J638">
        <v>1</v>
      </c>
    </row>
    <row r="639" spans="1:10">
      <c r="A639">
        <v>2013</v>
      </c>
      <c r="B639" t="s">
        <v>5772</v>
      </c>
      <c r="C639" t="s">
        <v>2261</v>
      </c>
      <c r="D639" t="s">
        <v>5775</v>
      </c>
      <c r="J639">
        <v>1</v>
      </c>
    </row>
    <row r="640" spans="1:10">
      <c r="A640">
        <v>2013</v>
      </c>
      <c r="B640" t="s">
        <v>5772</v>
      </c>
      <c r="C640" t="s">
        <v>2262</v>
      </c>
      <c r="D640" t="s">
        <v>5775</v>
      </c>
      <c r="J640">
        <v>1</v>
      </c>
    </row>
    <row r="641" spans="1:10">
      <c r="A641">
        <v>2013</v>
      </c>
      <c r="B641" t="s">
        <v>5772</v>
      </c>
      <c r="C641" t="s">
        <v>2263</v>
      </c>
      <c r="D641" t="s">
        <v>5775</v>
      </c>
      <c r="J641">
        <v>1</v>
      </c>
    </row>
    <row r="642" spans="1:10">
      <c r="A642">
        <v>2013</v>
      </c>
      <c r="B642" t="s">
        <v>5772</v>
      </c>
      <c r="C642" t="s">
        <v>2264</v>
      </c>
      <c r="D642" t="s">
        <v>5775</v>
      </c>
      <c r="J642">
        <v>1</v>
      </c>
    </row>
    <row r="643" spans="1:10">
      <c r="A643">
        <v>2013</v>
      </c>
      <c r="B643" t="s">
        <v>5772</v>
      </c>
      <c r="C643" t="s">
        <v>2265</v>
      </c>
      <c r="D643" t="s">
        <v>5775</v>
      </c>
      <c r="J643">
        <v>1</v>
      </c>
    </row>
    <row r="644" spans="1:10">
      <c r="A644">
        <v>2013</v>
      </c>
      <c r="B644" t="s">
        <v>5772</v>
      </c>
      <c r="C644" t="s">
        <v>2266</v>
      </c>
      <c r="D644" t="s">
        <v>5773</v>
      </c>
      <c r="J644">
        <v>1</v>
      </c>
    </row>
    <row r="645" spans="1:10">
      <c r="A645">
        <v>2013</v>
      </c>
      <c r="B645" t="s">
        <v>5772</v>
      </c>
      <c r="C645" t="s">
        <v>2266</v>
      </c>
      <c r="D645" t="s">
        <v>5774</v>
      </c>
      <c r="J645">
        <v>1</v>
      </c>
    </row>
    <row r="646" spans="1:10">
      <c r="A646">
        <v>2013</v>
      </c>
      <c r="B646" t="s">
        <v>5772</v>
      </c>
      <c r="C646" t="s">
        <v>2267</v>
      </c>
      <c r="D646" t="s">
        <v>5773</v>
      </c>
      <c r="J646">
        <v>2</v>
      </c>
    </row>
    <row r="647" spans="1:10">
      <c r="A647">
        <v>2013</v>
      </c>
      <c r="B647" t="s">
        <v>5772</v>
      </c>
      <c r="C647" t="s">
        <v>2267</v>
      </c>
      <c r="D647" t="s">
        <v>5774</v>
      </c>
      <c r="J647">
        <v>2</v>
      </c>
    </row>
    <row r="648" spans="1:10">
      <c r="A648">
        <v>2013</v>
      </c>
      <c r="B648" t="s">
        <v>5772</v>
      </c>
      <c r="C648" t="s">
        <v>2268</v>
      </c>
      <c r="D648" t="s">
        <v>5775</v>
      </c>
      <c r="J648">
        <v>1</v>
      </c>
    </row>
    <row r="649" spans="1:10">
      <c r="A649">
        <v>2013</v>
      </c>
      <c r="B649" t="s">
        <v>5772</v>
      </c>
      <c r="C649" t="s">
        <v>2270</v>
      </c>
      <c r="D649" t="s">
        <v>5773</v>
      </c>
      <c r="J649">
        <v>1</v>
      </c>
    </row>
    <row r="650" spans="1:10">
      <c r="A650">
        <v>2013</v>
      </c>
      <c r="B650" t="s">
        <v>5772</v>
      </c>
      <c r="C650" t="s">
        <v>2271</v>
      </c>
      <c r="D650" t="s">
        <v>5775</v>
      </c>
      <c r="J650">
        <v>1</v>
      </c>
    </row>
    <row r="651" spans="1:10">
      <c r="A651">
        <v>2013</v>
      </c>
      <c r="B651" t="s">
        <v>5772</v>
      </c>
      <c r="C651" t="s">
        <v>2272</v>
      </c>
      <c r="D651" t="s">
        <v>5775</v>
      </c>
      <c r="J651">
        <v>1</v>
      </c>
    </row>
    <row r="652" spans="1:10">
      <c r="A652">
        <v>2013</v>
      </c>
      <c r="B652" t="s">
        <v>5772</v>
      </c>
      <c r="C652" t="s">
        <v>2273</v>
      </c>
      <c r="D652" t="s">
        <v>5775</v>
      </c>
      <c r="J652">
        <v>1</v>
      </c>
    </row>
    <row r="653" spans="1:10">
      <c r="A653">
        <v>2013</v>
      </c>
      <c r="B653" t="s">
        <v>5772</v>
      </c>
      <c r="C653" t="s">
        <v>2274</v>
      </c>
      <c r="D653" t="s">
        <v>5775</v>
      </c>
      <c r="J653">
        <v>1</v>
      </c>
    </row>
    <row r="654" spans="1:10">
      <c r="A654">
        <v>2013</v>
      </c>
      <c r="B654" t="s">
        <v>5772</v>
      </c>
      <c r="C654" t="s">
        <v>2275</v>
      </c>
      <c r="D654" t="s">
        <v>5775</v>
      </c>
      <c r="J654">
        <v>1</v>
      </c>
    </row>
    <row r="655" spans="1:10">
      <c r="A655">
        <v>2013</v>
      </c>
      <c r="B655" t="s">
        <v>5772</v>
      </c>
      <c r="C655" t="s">
        <v>2276</v>
      </c>
      <c r="D655" t="s">
        <v>5775</v>
      </c>
      <c r="J655">
        <v>1</v>
      </c>
    </row>
    <row r="656" spans="1:10">
      <c r="A656">
        <v>2013</v>
      </c>
      <c r="B656" t="s">
        <v>5772</v>
      </c>
      <c r="C656" t="s">
        <v>2277</v>
      </c>
      <c r="D656" t="s">
        <v>5773</v>
      </c>
      <c r="J656">
        <v>1</v>
      </c>
    </row>
    <row r="657" spans="1:10">
      <c r="A657">
        <v>2013</v>
      </c>
      <c r="B657" t="s">
        <v>5772</v>
      </c>
      <c r="C657" t="s">
        <v>2277</v>
      </c>
      <c r="D657" t="s">
        <v>5774</v>
      </c>
      <c r="J657">
        <v>1</v>
      </c>
    </row>
    <row r="658" spans="1:10">
      <c r="A658">
        <v>2013</v>
      </c>
      <c r="B658" t="s">
        <v>5772</v>
      </c>
      <c r="C658" t="s">
        <v>2278</v>
      </c>
      <c r="D658" t="s">
        <v>5775</v>
      </c>
      <c r="J658">
        <v>1</v>
      </c>
    </row>
    <row r="659" spans="1:10">
      <c r="A659">
        <v>2013</v>
      </c>
      <c r="B659" t="s">
        <v>5772</v>
      </c>
      <c r="C659" t="s">
        <v>2279</v>
      </c>
      <c r="D659" t="s">
        <v>5775</v>
      </c>
      <c r="J659">
        <v>2</v>
      </c>
    </row>
    <row r="660" spans="1:10">
      <c r="A660">
        <v>2013</v>
      </c>
      <c r="B660" t="s">
        <v>5772</v>
      </c>
      <c r="C660" t="s">
        <v>2280</v>
      </c>
      <c r="D660" t="s">
        <v>5775</v>
      </c>
      <c r="J660">
        <v>2</v>
      </c>
    </row>
    <row r="661" spans="1:10">
      <c r="A661">
        <v>2013</v>
      </c>
      <c r="B661" t="s">
        <v>5772</v>
      </c>
      <c r="C661" t="s">
        <v>2281</v>
      </c>
      <c r="D661" t="s">
        <v>5775</v>
      </c>
      <c r="J661">
        <v>1</v>
      </c>
    </row>
    <row r="662" spans="1:10">
      <c r="A662">
        <v>2013</v>
      </c>
      <c r="B662" t="s">
        <v>5772</v>
      </c>
      <c r="C662" t="s">
        <v>2282</v>
      </c>
      <c r="D662" t="s">
        <v>5773</v>
      </c>
      <c r="J662">
        <v>1</v>
      </c>
    </row>
    <row r="663" spans="1:10">
      <c r="A663">
        <v>2013</v>
      </c>
      <c r="B663" t="s">
        <v>5772</v>
      </c>
      <c r="C663" t="s">
        <v>2282</v>
      </c>
      <c r="D663" t="s">
        <v>5774</v>
      </c>
      <c r="J663">
        <v>1</v>
      </c>
    </row>
    <row r="664" spans="1:10">
      <c r="A664">
        <v>2013</v>
      </c>
      <c r="B664" t="s">
        <v>5772</v>
      </c>
      <c r="C664" t="s">
        <v>2283</v>
      </c>
      <c r="D664" t="s">
        <v>5775</v>
      </c>
      <c r="J664">
        <v>1</v>
      </c>
    </row>
    <row r="665" spans="1:10">
      <c r="A665">
        <v>2013</v>
      </c>
      <c r="B665" t="s">
        <v>5772</v>
      </c>
      <c r="C665" t="s">
        <v>2284</v>
      </c>
      <c r="D665" t="s">
        <v>5775</v>
      </c>
      <c r="J665">
        <v>1</v>
      </c>
    </row>
    <row r="666" spans="1:10">
      <c r="A666">
        <v>2013</v>
      </c>
      <c r="B666" t="s">
        <v>5772</v>
      </c>
      <c r="C666" t="s">
        <v>2285</v>
      </c>
      <c r="D666" t="s">
        <v>5775</v>
      </c>
      <c r="J666">
        <v>1</v>
      </c>
    </row>
    <row r="667" spans="1:10">
      <c r="A667">
        <v>2013</v>
      </c>
      <c r="B667" t="s">
        <v>5772</v>
      </c>
      <c r="C667" t="s">
        <v>2286</v>
      </c>
      <c r="D667" t="s">
        <v>5775</v>
      </c>
      <c r="J667">
        <v>1</v>
      </c>
    </row>
    <row r="668" spans="1:10">
      <c r="A668">
        <v>2013</v>
      </c>
      <c r="B668" t="s">
        <v>5772</v>
      </c>
      <c r="C668" t="s">
        <v>2287</v>
      </c>
      <c r="D668" t="s">
        <v>5775</v>
      </c>
      <c r="J668">
        <v>1</v>
      </c>
    </row>
    <row r="669" spans="1:10">
      <c r="A669">
        <v>2013</v>
      </c>
      <c r="B669" t="s">
        <v>5772</v>
      </c>
      <c r="C669" t="s">
        <v>2288</v>
      </c>
      <c r="D669" t="s">
        <v>5775</v>
      </c>
      <c r="J669">
        <v>1</v>
      </c>
    </row>
    <row r="670" spans="1:10">
      <c r="A670">
        <v>2013</v>
      </c>
      <c r="B670" t="s">
        <v>5772</v>
      </c>
      <c r="C670" t="s">
        <v>2289</v>
      </c>
      <c r="D670" t="s">
        <v>5775</v>
      </c>
      <c r="J670">
        <v>1</v>
      </c>
    </row>
    <row r="671" spans="1:10">
      <c r="A671">
        <v>2013</v>
      </c>
      <c r="B671" t="s">
        <v>5772</v>
      </c>
      <c r="C671" t="s">
        <v>2290</v>
      </c>
      <c r="D671" t="s">
        <v>5775</v>
      </c>
      <c r="J671">
        <v>1</v>
      </c>
    </row>
    <row r="672" spans="1:10">
      <c r="A672">
        <v>2013</v>
      </c>
      <c r="B672" t="s">
        <v>5772</v>
      </c>
      <c r="C672" t="s">
        <v>2291</v>
      </c>
      <c r="D672" t="s">
        <v>5775</v>
      </c>
      <c r="J672">
        <v>1</v>
      </c>
    </row>
    <row r="673" spans="1:10">
      <c r="A673">
        <v>2013</v>
      </c>
      <c r="B673" t="s">
        <v>5772</v>
      </c>
      <c r="C673" t="s">
        <v>2292</v>
      </c>
      <c r="D673" t="s">
        <v>5775</v>
      </c>
      <c r="J673">
        <v>1</v>
      </c>
    </row>
    <row r="674" spans="1:10">
      <c r="A674">
        <v>2013</v>
      </c>
      <c r="B674" t="s">
        <v>5772</v>
      </c>
      <c r="C674" t="s">
        <v>2293</v>
      </c>
      <c r="D674" t="s">
        <v>5775</v>
      </c>
      <c r="J674">
        <v>1</v>
      </c>
    </row>
    <row r="675" spans="1:10">
      <c r="A675">
        <v>2013</v>
      </c>
      <c r="B675" t="s">
        <v>5772</v>
      </c>
      <c r="C675" t="s">
        <v>2294</v>
      </c>
      <c r="D675" t="s">
        <v>5773</v>
      </c>
      <c r="J675">
        <v>1</v>
      </c>
    </row>
    <row r="676" spans="1:10">
      <c r="A676">
        <v>2013</v>
      </c>
      <c r="B676" t="s">
        <v>5772</v>
      </c>
      <c r="C676" t="s">
        <v>2294</v>
      </c>
      <c r="D676" t="s">
        <v>5774</v>
      </c>
      <c r="J676">
        <v>1</v>
      </c>
    </row>
    <row r="677" spans="1:10">
      <c r="A677">
        <v>2013</v>
      </c>
      <c r="B677" t="s">
        <v>5772</v>
      </c>
      <c r="C677" t="s">
        <v>2295</v>
      </c>
      <c r="D677" t="s">
        <v>5773</v>
      </c>
      <c r="J677">
        <v>1</v>
      </c>
    </row>
    <row r="678" spans="1:10">
      <c r="A678">
        <v>2013</v>
      </c>
      <c r="B678" t="s">
        <v>5772</v>
      </c>
      <c r="C678" t="s">
        <v>2303</v>
      </c>
      <c r="D678" t="s">
        <v>5773</v>
      </c>
      <c r="J678">
        <v>4</v>
      </c>
    </row>
    <row r="679" spans="1:10">
      <c r="A679">
        <v>2013</v>
      </c>
      <c r="B679" t="s">
        <v>5772</v>
      </c>
      <c r="C679" t="s">
        <v>2303</v>
      </c>
      <c r="D679" t="s">
        <v>5774</v>
      </c>
      <c r="J679">
        <v>1</v>
      </c>
    </row>
    <row r="680" spans="1:10">
      <c r="A680">
        <v>2013</v>
      </c>
      <c r="B680" t="s">
        <v>5772</v>
      </c>
      <c r="C680" t="s">
        <v>2304</v>
      </c>
      <c r="D680" t="s">
        <v>5773</v>
      </c>
      <c r="J680">
        <v>1</v>
      </c>
    </row>
    <row r="681" spans="1:10">
      <c r="A681">
        <v>2013</v>
      </c>
      <c r="B681" t="s">
        <v>5772</v>
      </c>
      <c r="C681" t="s">
        <v>2305</v>
      </c>
      <c r="D681" t="s">
        <v>5775</v>
      </c>
      <c r="J681">
        <v>1</v>
      </c>
    </row>
    <row r="682" spans="1:10">
      <c r="A682">
        <v>2013</v>
      </c>
      <c r="B682" t="s">
        <v>5772</v>
      </c>
      <c r="C682" t="s">
        <v>2306</v>
      </c>
      <c r="D682" t="s">
        <v>5775</v>
      </c>
      <c r="J682">
        <v>1</v>
      </c>
    </row>
    <row r="683" spans="1:10">
      <c r="A683">
        <v>2013</v>
      </c>
      <c r="B683" t="s">
        <v>5772</v>
      </c>
      <c r="C683" t="s">
        <v>2307</v>
      </c>
      <c r="D683" t="s">
        <v>5773</v>
      </c>
      <c r="J683">
        <v>1</v>
      </c>
    </row>
    <row r="684" spans="1:10">
      <c r="A684">
        <v>2013</v>
      </c>
      <c r="B684" t="s">
        <v>5772</v>
      </c>
      <c r="C684" t="s">
        <v>2307</v>
      </c>
      <c r="D684" t="s">
        <v>5774</v>
      </c>
      <c r="J684">
        <v>1</v>
      </c>
    </row>
    <row r="685" spans="1:10">
      <c r="A685">
        <v>2013</v>
      </c>
      <c r="B685" t="s">
        <v>5772</v>
      </c>
      <c r="C685" t="s">
        <v>2308</v>
      </c>
      <c r="D685" t="s">
        <v>5775</v>
      </c>
      <c r="J685">
        <v>2</v>
      </c>
    </row>
    <row r="686" spans="1:10">
      <c r="A686">
        <v>2013</v>
      </c>
      <c r="B686" t="s">
        <v>5772</v>
      </c>
      <c r="C686" t="s">
        <v>2309</v>
      </c>
      <c r="D686" t="s">
        <v>5773</v>
      </c>
      <c r="J686">
        <v>1</v>
      </c>
    </row>
    <row r="687" spans="1:10">
      <c r="A687">
        <v>2013</v>
      </c>
      <c r="B687" t="s">
        <v>5772</v>
      </c>
      <c r="C687" t="s">
        <v>2310</v>
      </c>
      <c r="D687" t="s">
        <v>5775</v>
      </c>
      <c r="J687">
        <v>1</v>
      </c>
    </row>
    <row r="688" spans="1:10">
      <c r="A688">
        <v>2013</v>
      </c>
      <c r="B688" t="s">
        <v>5772</v>
      </c>
      <c r="C688" t="s">
        <v>2312</v>
      </c>
      <c r="D688" t="s">
        <v>5773</v>
      </c>
      <c r="J688">
        <v>1</v>
      </c>
    </row>
    <row r="689" spans="1:10">
      <c r="A689">
        <v>2013</v>
      </c>
      <c r="B689" t="s">
        <v>5772</v>
      </c>
      <c r="C689" t="s">
        <v>2313</v>
      </c>
      <c r="D689" t="s">
        <v>5775</v>
      </c>
      <c r="J689">
        <v>1</v>
      </c>
    </row>
    <row r="690" spans="1:10">
      <c r="A690">
        <v>2013</v>
      </c>
      <c r="B690" t="s">
        <v>5772</v>
      </c>
      <c r="C690" t="s">
        <v>2313</v>
      </c>
      <c r="D690" t="s">
        <v>5773</v>
      </c>
      <c r="J690">
        <v>1</v>
      </c>
    </row>
    <row r="691" spans="1:10">
      <c r="A691">
        <v>2013</v>
      </c>
      <c r="B691" t="s">
        <v>5772</v>
      </c>
      <c r="C691" t="s">
        <v>2313</v>
      </c>
      <c r="D691" t="s">
        <v>5774</v>
      </c>
      <c r="J691">
        <v>1</v>
      </c>
    </row>
    <row r="692" spans="1:10">
      <c r="A692">
        <v>2013</v>
      </c>
      <c r="B692" t="s">
        <v>5772</v>
      </c>
      <c r="C692" t="s">
        <v>2314</v>
      </c>
      <c r="D692" t="s">
        <v>5775</v>
      </c>
      <c r="J692">
        <v>1</v>
      </c>
    </row>
    <row r="693" spans="1:10">
      <c r="A693">
        <v>2013</v>
      </c>
      <c r="B693" t="s">
        <v>5772</v>
      </c>
      <c r="C693" t="s">
        <v>2315</v>
      </c>
      <c r="D693" t="s">
        <v>5774</v>
      </c>
      <c r="J693">
        <v>1</v>
      </c>
    </row>
    <row r="694" spans="1:10">
      <c r="A694">
        <v>2013</v>
      </c>
      <c r="B694" t="s">
        <v>5772</v>
      </c>
      <c r="C694" t="s">
        <v>1745</v>
      </c>
      <c r="D694" t="s">
        <v>5775</v>
      </c>
      <c r="J694">
        <v>2</v>
      </c>
    </row>
    <row r="695" spans="1:10">
      <c r="A695">
        <v>2013</v>
      </c>
      <c r="B695" t="s">
        <v>5772</v>
      </c>
      <c r="C695" t="s">
        <v>2316</v>
      </c>
      <c r="D695" t="s">
        <v>5773</v>
      </c>
      <c r="J695">
        <v>1</v>
      </c>
    </row>
    <row r="696" spans="1:10">
      <c r="A696">
        <v>2013</v>
      </c>
      <c r="B696" t="s">
        <v>5772</v>
      </c>
      <c r="C696" t="s">
        <v>2317</v>
      </c>
      <c r="D696" t="s">
        <v>5775</v>
      </c>
      <c r="J696">
        <v>1</v>
      </c>
    </row>
    <row r="697" spans="1:10">
      <c r="A697">
        <v>2013</v>
      </c>
      <c r="B697" t="s">
        <v>5772</v>
      </c>
      <c r="C697" t="s">
        <v>2321</v>
      </c>
      <c r="D697" t="s">
        <v>5773</v>
      </c>
      <c r="J697">
        <v>1</v>
      </c>
    </row>
    <row r="698" spans="1:10">
      <c r="A698">
        <v>2013</v>
      </c>
      <c r="B698" t="s">
        <v>5772</v>
      </c>
      <c r="C698" t="s">
        <v>2321</v>
      </c>
      <c r="D698" t="s">
        <v>5774</v>
      </c>
      <c r="J698">
        <v>1</v>
      </c>
    </row>
    <row r="699" spans="1:10">
      <c r="A699">
        <v>2013</v>
      </c>
      <c r="B699" t="s">
        <v>5772</v>
      </c>
      <c r="C699" t="s">
        <v>2322</v>
      </c>
      <c r="D699" t="s">
        <v>5775</v>
      </c>
      <c r="J699">
        <v>1</v>
      </c>
    </row>
    <row r="700" spans="1:10">
      <c r="A700">
        <v>2013</v>
      </c>
      <c r="B700" t="s">
        <v>5772</v>
      </c>
      <c r="C700" t="s">
        <v>2325</v>
      </c>
      <c r="D700" t="s">
        <v>5774</v>
      </c>
      <c r="J700">
        <v>1</v>
      </c>
    </row>
    <row r="701" spans="1:10">
      <c r="A701">
        <v>2013</v>
      </c>
      <c r="B701" t="s">
        <v>5772</v>
      </c>
      <c r="C701" t="s">
        <v>2326</v>
      </c>
      <c r="D701" t="s">
        <v>5775</v>
      </c>
      <c r="J701">
        <v>1</v>
      </c>
    </row>
    <row r="702" spans="1:10">
      <c r="A702">
        <v>2013</v>
      </c>
      <c r="B702" t="s">
        <v>5772</v>
      </c>
      <c r="C702" t="s">
        <v>2327</v>
      </c>
      <c r="D702" t="s">
        <v>5775</v>
      </c>
      <c r="J702">
        <v>1</v>
      </c>
    </row>
    <row r="703" spans="1:10">
      <c r="A703">
        <v>2013</v>
      </c>
      <c r="B703" t="s">
        <v>5772</v>
      </c>
      <c r="C703" t="s">
        <v>2330</v>
      </c>
      <c r="D703" t="s">
        <v>5774</v>
      </c>
      <c r="J703">
        <v>1</v>
      </c>
    </row>
    <row r="704" spans="1:10">
      <c r="A704">
        <v>2013</v>
      </c>
      <c r="B704" t="s">
        <v>5772</v>
      </c>
      <c r="C704" t="s">
        <v>2331</v>
      </c>
      <c r="D704" t="s">
        <v>5773</v>
      </c>
      <c r="J704">
        <v>1</v>
      </c>
    </row>
    <row r="705" spans="1:10">
      <c r="A705">
        <v>2013</v>
      </c>
      <c r="B705" t="s">
        <v>5772</v>
      </c>
      <c r="C705" t="s">
        <v>2332</v>
      </c>
      <c r="D705" t="s">
        <v>5775</v>
      </c>
      <c r="J705">
        <v>1</v>
      </c>
    </row>
    <row r="706" spans="1:10">
      <c r="A706">
        <v>2013</v>
      </c>
      <c r="B706" t="s">
        <v>5772</v>
      </c>
      <c r="C706" t="s">
        <v>2334</v>
      </c>
      <c r="D706" t="s">
        <v>5773</v>
      </c>
      <c r="J706">
        <v>1</v>
      </c>
    </row>
    <row r="707" spans="1:10">
      <c r="A707">
        <v>2013</v>
      </c>
      <c r="B707" t="s">
        <v>5772</v>
      </c>
      <c r="C707" t="s">
        <v>2335</v>
      </c>
      <c r="D707" t="s">
        <v>5775</v>
      </c>
      <c r="J707">
        <v>1</v>
      </c>
    </row>
    <row r="708" spans="1:10">
      <c r="A708">
        <v>2013</v>
      </c>
      <c r="B708" t="s">
        <v>5772</v>
      </c>
      <c r="C708" t="s">
        <v>2336</v>
      </c>
      <c r="D708" t="s">
        <v>5775</v>
      </c>
      <c r="J708">
        <v>1</v>
      </c>
    </row>
    <row r="709" spans="1:10">
      <c r="A709">
        <v>2013</v>
      </c>
      <c r="B709" t="s">
        <v>5772</v>
      </c>
      <c r="C709" t="s">
        <v>2340</v>
      </c>
      <c r="D709" t="s">
        <v>5773</v>
      </c>
      <c r="J709">
        <v>1</v>
      </c>
    </row>
    <row r="710" spans="1:10">
      <c r="A710">
        <v>2013</v>
      </c>
      <c r="B710" t="s">
        <v>5772</v>
      </c>
      <c r="C710" t="s">
        <v>2340</v>
      </c>
      <c r="D710" t="s">
        <v>5774</v>
      </c>
      <c r="J710">
        <v>1</v>
      </c>
    </row>
    <row r="711" spans="1:10">
      <c r="A711">
        <v>2013</v>
      </c>
      <c r="B711" t="s">
        <v>5772</v>
      </c>
      <c r="C711" t="s">
        <v>2341</v>
      </c>
      <c r="D711" t="s">
        <v>5773</v>
      </c>
      <c r="J711">
        <v>1</v>
      </c>
    </row>
    <row r="712" spans="1:10">
      <c r="A712">
        <v>2013</v>
      </c>
      <c r="B712" t="s">
        <v>5772</v>
      </c>
      <c r="C712" t="s">
        <v>2341</v>
      </c>
      <c r="D712" t="s">
        <v>5774</v>
      </c>
      <c r="J712">
        <v>1</v>
      </c>
    </row>
    <row r="713" spans="1:10">
      <c r="A713">
        <v>2013</v>
      </c>
      <c r="B713" t="s">
        <v>5772</v>
      </c>
      <c r="C713" t="s">
        <v>2342</v>
      </c>
      <c r="D713" t="s">
        <v>5775</v>
      </c>
      <c r="J713">
        <v>2</v>
      </c>
    </row>
    <row r="714" spans="1:10">
      <c r="A714">
        <v>2013</v>
      </c>
      <c r="B714" t="s">
        <v>5772</v>
      </c>
      <c r="C714" t="s">
        <v>2343</v>
      </c>
      <c r="D714" t="s">
        <v>5775</v>
      </c>
      <c r="J714">
        <v>1</v>
      </c>
    </row>
    <row r="715" spans="1:10">
      <c r="A715">
        <v>2013</v>
      </c>
      <c r="B715" t="s">
        <v>5772</v>
      </c>
      <c r="C715" t="s">
        <v>2344</v>
      </c>
      <c r="D715" t="s">
        <v>5773</v>
      </c>
      <c r="J715">
        <v>1</v>
      </c>
    </row>
    <row r="716" spans="1:10">
      <c r="A716">
        <v>2013</v>
      </c>
      <c r="B716" t="s">
        <v>5772</v>
      </c>
      <c r="C716" t="s">
        <v>2344</v>
      </c>
      <c r="D716" t="s">
        <v>5774</v>
      </c>
      <c r="J716">
        <v>1</v>
      </c>
    </row>
    <row r="717" spans="1:10">
      <c r="A717">
        <v>2013</v>
      </c>
      <c r="B717" t="s">
        <v>5772</v>
      </c>
      <c r="C717" t="s">
        <v>2345</v>
      </c>
      <c r="D717" t="s">
        <v>5775</v>
      </c>
      <c r="J717">
        <v>1</v>
      </c>
    </row>
    <row r="718" spans="1:10">
      <c r="A718">
        <v>2013</v>
      </c>
      <c r="B718" t="s">
        <v>5772</v>
      </c>
      <c r="C718" t="s">
        <v>2346</v>
      </c>
      <c r="D718" t="s">
        <v>5775</v>
      </c>
      <c r="J718">
        <v>1</v>
      </c>
    </row>
    <row r="719" spans="1:10">
      <c r="A719">
        <v>2013</v>
      </c>
      <c r="B719" t="s">
        <v>5772</v>
      </c>
      <c r="C719" t="s">
        <v>2348</v>
      </c>
      <c r="D719" t="s">
        <v>5774</v>
      </c>
      <c r="J719">
        <v>1</v>
      </c>
    </row>
    <row r="720" spans="1:10">
      <c r="A720">
        <v>2013</v>
      </c>
      <c r="B720" t="s">
        <v>5772</v>
      </c>
      <c r="C720" t="s">
        <v>2349</v>
      </c>
      <c r="D720" t="s">
        <v>5775</v>
      </c>
      <c r="J720">
        <v>1</v>
      </c>
    </row>
    <row r="721" spans="1:10">
      <c r="A721">
        <v>2013</v>
      </c>
      <c r="B721" t="s">
        <v>5772</v>
      </c>
      <c r="C721" t="s">
        <v>2350</v>
      </c>
      <c r="D721" t="s">
        <v>5775</v>
      </c>
      <c r="J721">
        <v>1</v>
      </c>
    </row>
    <row r="722" spans="1:10">
      <c r="A722">
        <v>2013</v>
      </c>
      <c r="B722" t="s">
        <v>5772</v>
      </c>
      <c r="C722" t="s">
        <v>2351</v>
      </c>
      <c r="D722" t="s">
        <v>5775</v>
      </c>
      <c r="J722">
        <v>1</v>
      </c>
    </row>
    <row r="723" spans="1:10">
      <c r="A723">
        <v>2013</v>
      </c>
      <c r="B723" t="s">
        <v>5772</v>
      </c>
      <c r="C723" t="s">
        <v>2352</v>
      </c>
      <c r="D723" t="s">
        <v>5773</v>
      </c>
      <c r="J723">
        <v>1</v>
      </c>
    </row>
    <row r="724" spans="1:10">
      <c r="A724">
        <v>2013</v>
      </c>
      <c r="B724" t="s">
        <v>5772</v>
      </c>
      <c r="C724" t="s">
        <v>2361</v>
      </c>
      <c r="D724" t="s">
        <v>5775</v>
      </c>
      <c r="J724">
        <v>1</v>
      </c>
    </row>
    <row r="725" spans="1:10">
      <c r="A725">
        <v>2013</v>
      </c>
      <c r="B725" t="s">
        <v>5772</v>
      </c>
      <c r="C725" t="s">
        <v>2363</v>
      </c>
      <c r="D725" t="s">
        <v>5775</v>
      </c>
      <c r="J725">
        <v>1</v>
      </c>
    </row>
    <row r="726" spans="1:10">
      <c r="A726">
        <v>2013</v>
      </c>
      <c r="B726" t="s">
        <v>5772</v>
      </c>
      <c r="C726" t="s">
        <v>2367</v>
      </c>
      <c r="D726" t="s">
        <v>5775</v>
      </c>
      <c r="J726">
        <v>1</v>
      </c>
    </row>
    <row r="727" spans="1:10">
      <c r="A727">
        <v>2013</v>
      </c>
      <c r="B727" t="s">
        <v>5772</v>
      </c>
      <c r="C727" t="s">
        <v>2370</v>
      </c>
      <c r="D727" t="s">
        <v>5773</v>
      </c>
      <c r="J727">
        <v>1</v>
      </c>
    </row>
    <row r="728" spans="1:10">
      <c r="A728">
        <v>2013</v>
      </c>
      <c r="B728" t="s">
        <v>5772</v>
      </c>
      <c r="C728" t="s">
        <v>2370</v>
      </c>
      <c r="D728" t="s">
        <v>5774</v>
      </c>
      <c r="J728">
        <v>1</v>
      </c>
    </row>
    <row r="729" spans="1:10">
      <c r="A729">
        <v>2013</v>
      </c>
      <c r="B729" t="s">
        <v>5772</v>
      </c>
      <c r="C729" t="s">
        <v>2371</v>
      </c>
      <c r="D729" t="s">
        <v>5775</v>
      </c>
      <c r="J729">
        <v>1</v>
      </c>
    </row>
    <row r="730" spans="1:10">
      <c r="A730">
        <v>2013</v>
      </c>
      <c r="B730" t="s">
        <v>5772</v>
      </c>
      <c r="C730" t="s">
        <v>2373</v>
      </c>
      <c r="D730" t="s">
        <v>5774</v>
      </c>
      <c r="J730">
        <v>1</v>
      </c>
    </row>
    <row r="731" spans="1:10">
      <c r="A731">
        <v>2013</v>
      </c>
      <c r="B731" t="s">
        <v>5772</v>
      </c>
      <c r="C731" t="s">
        <v>2376</v>
      </c>
      <c r="D731" t="s">
        <v>5775</v>
      </c>
      <c r="J731">
        <v>1</v>
      </c>
    </row>
    <row r="732" spans="1:10">
      <c r="A732">
        <v>2013</v>
      </c>
      <c r="B732" t="s">
        <v>5772</v>
      </c>
      <c r="C732" t="s">
        <v>2377</v>
      </c>
      <c r="D732" t="s">
        <v>5773</v>
      </c>
      <c r="J732">
        <v>1</v>
      </c>
    </row>
    <row r="733" spans="1:10">
      <c r="A733">
        <v>2013</v>
      </c>
      <c r="B733" t="s">
        <v>5772</v>
      </c>
      <c r="C733" t="s">
        <v>2378</v>
      </c>
      <c r="D733" t="s">
        <v>5773</v>
      </c>
      <c r="J733">
        <v>1</v>
      </c>
    </row>
    <row r="734" spans="1:10">
      <c r="A734">
        <v>2013</v>
      </c>
      <c r="B734" t="s">
        <v>5772</v>
      </c>
      <c r="C734" t="s">
        <v>2379</v>
      </c>
      <c r="D734" t="s">
        <v>5775</v>
      </c>
      <c r="J734">
        <v>1</v>
      </c>
    </row>
    <row r="735" spans="1:10">
      <c r="A735">
        <v>2013</v>
      </c>
      <c r="B735" t="s">
        <v>5772</v>
      </c>
      <c r="C735" t="s">
        <v>2381</v>
      </c>
      <c r="D735" t="s">
        <v>5775</v>
      </c>
      <c r="J735">
        <v>1</v>
      </c>
    </row>
    <row r="736" spans="1:10">
      <c r="A736">
        <v>2013</v>
      </c>
      <c r="B736" t="s">
        <v>5772</v>
      </c>
      <c r="C736" t="s">
        <v>2382</v>
      </c>
      <c r="D736" t="s">
        <v>5773</v>
      </c>
      <c r="J736">
        <v>1</v>
      </c>
    </row>
    <row r="737" spans="1:10">
      <c r="A737">
        <v>2013</v>
      </c>
      <c r="B737" t="s">
        <v>5772</v>
      </c>
      <c r="C737" t="s">
        <v>2382</v>
      </c>
      <c r="D737" t="s">
        <v>5774</v>
      </c>
      <c r="J737">
        <v>1</v>
      </c>
    </row>
    <row r="738" spans="1:10">
      <c r="A738">
        <v>2013</v>
      </c>
      <c r="B738" t="s">
        <v>5772</v>
      </c>
      <c r="C738" t="s">
        <v>2383</v>
      </c>
      <c r="D738" t="s">
        <v>5775</v>
      </c>
      <c r="J738">
        <v>1</v>
      </c>
    </row>
    <row r="739" spans="1:10">
      <c r="A739">
        <v>2013</v>
      </c>
      <c r="B739" t="s">
        <v>5772</v>
      </c>
      <c r="C739" t="s">
        <v>2384</v>
      </c>
      <c r="D739" t="s">
        <v>5775</v>
      </c>
      <c r="J739">
        <v>1</v>
      </c>
    </row>
    <row r="740" spans="1:10">
      <c r="A740">
        <v>2013</v>
      </c>
      <c r="B740" t="s">
        <v>5772</v>
      </c>
      <c r="C740" t="s">
        <v>2385</v>
      </c>
      <c r="D740" t="s">
        <v>5773</v>
      </c>
      <c r="J740">
        <v>1</v>
      </c>
    </row>
    <row r="741" spans="1:10">
      <c r="A741">
        <v>2013</v>
      </c>
      <c r="B741" t="s">
        <v>5772</v>
      </c>
      <c r="C741" t="s">
        <v>2386</v>
      </c>
      <c r="D741" t="s">
        <v>5773</v>
      </c>
      <c r="J741">
        <v>2</v>
      </c>
    </row>
    <row r="742" spans="1:10">
      <c r="A742">
        <v>2013</v>
      </c>
      <c r="B742" t="s">
        <v>5772</v>
      </c>
      <c r="C742" t="s">
        <v>2386</v>
      </c>
      <c r="D742" t="s">
        <v>5774</v>
      </c>
      <c r="J742">
        <v>2</v>
      </c>
    </row>
    <row r="743" spans="1:10">
      <c r="A743">
        <v>2013</v>
      </c>
      <c r="B743" t="s">
        <v>5772</v>
      </c>
      <c r="C743" t="s">
        <v>2387</v>
      </c>
      <c r="D743" t="s">
        <v>5775</v>
      </c>
      <c r="J743">
        <v>1</v>
      </c>
    </row>
    <row r="744" spans="1:10">
      <c r="A744">
        <v>2013</v>
      </c>
      <c r="B744" t="s">
        <v>5772</v>
      </c>
      <c r="C744" t="s">
        <v>2390</v>
      </c>
      <c r="D744" t="s">
        <v>5775</v>
      </c>
      <c r="J744">
        <v>1</v>
      </c>
    </row>
    <row r="745" spans="1:10">
      <c r="A745">
        <v>2013</v>
      </c>
      <c r="B745" t="s">
        <v>5772</v>
      </c>
      <c r="C745" t="s">
        <v>2394</v>
      </c>
      <c r="D745" t="s">
        <v>5773</v>
      </c>
      <c r="J745">
        <v>1</v>
      </c>
    </row>
    <row r="746" spans="1:10">
      <c r="A746">
        <v>2013</v>
      </c>
      <c r="B746" t="s">
        <v>5772</v>
      </c>
      <c r="C746" t="s">
        <v>2394</v>
      </c>
      <c r="D746" t="s">
        <v>5774</v>
      </c>
      <c r="J746">
        <v>1</v>
      </c>
    </row>
    <row r="747" spans="1:10">
      <c r="A747">
        <v>2013</v>
      </c>
      <c r="B747" t="s">
        <v>5772</v>
      </c>
      <c r="C747" t="s">
        <v>2396</v>
      </c>
      <c r="D747" t="s">
        <v>5775</v>
      </c>
      <c r="J747">
        <v>1</v>
      </c>
    </row>
    <row r="748" spans="1:10">
      <c r="A748">
        <v>2013</v>
      </c>
      <c r="B748" t="s">
        <v>5772</v>
      </c>
      <c r="C748" t="s">
        <v>2397</v>
      </c>
      <c r="D748" t="s">
        <v>5775</v>
      </c>
      <c r="J748">
        <v>1</v>
      </c>
    </row>
    <row r="749" spans="1:10">
      <c r="A749">
        <v>2013</v>
      </c>
      <c r="B749" t="s">
        <v>5772</v>
      </c>
      <c r="C749" t="s">
        <v>2402</v>
      </c>
      <c r="D749" t="s">
        <v>5775</v>
      </c>
      <c r="J749">
        <v>1</v>
      </c>
    </row>
    <row r="750" spans="1:10">
      <c r="A750">
        <v>2013</v>
      </c>
      <c r="B750" t="s">
        <v>5772</v>
      </c>
      <c r="C750" t="s">
        <v>2403</v>
      </c>
      <c r="D750" t="s">
        <v>5775</v>
      </c>
      <c r="J750">
        <v>1</v>
      </c>
    </row>
    <row r="751" spans="1:10">
      <c r="A751">
        <v>2013</v>
      </c>
      <c r="B751" t="s">
        <v>5772</v>
      </c>
      <c r="C751" t="s">
        <v>2404</v>
      </c>
      <c r="D751" t="s">
        <v>5773</v>
      </c>
      <c r="J751">
        <v>1</v>
      </c>
    </row>
    <row r="752" spans="1:10">
      <c r="A752">
        <v>2013</v>
      </c>
      <c r="B752" t="s">
        <v>5772</v>
      </c>
      <c r="C752" t="s">
        <v>2405</v>
      </c>
      <c r="D752" t="s">
        <v>5773</v>
      </c>
      <c r="J752">
        <v>1</v>
      </c>
    </row>
    <row r="753" spans="1:10">
      <c r="A753">
        <v>2013</v>
      </c>
      <c r="B753" t="s">
        <v>5772</v>
      </c>
      <c r="C753" t="s">
        <v>2406</v>
      </c>
      <c r="D753" t="s">
        <v>5773</v>
      </c>
      <c r="J753">
        <v>1</v>
      </c>
    </row>
    <row r="754" spans="1:10">
      <c r="A754">
        <v>2013</v>
      </c>
      <c r="B754" t="s">
        <v>5772</v>
      </c>
      <c r="C754" t="s">
        <v>2406</v>
      </c>
      <c r="D754" t="s">
        <v>5774</v>
      </c>
      <c r="J754">
        <v>1</v>
      </c>
    </row>
    <row r="755" spans="1:10">
      <c r="A755">
        <v>2013</v>
      </c>
      <c r="B755" t="s">
        <v>5772</v>
      </c>
      <c r="C755" t="s">
        <v>2407</v>
      </c>
      <c r="D755" t="s">
        <v>5773</v>
      </c>
      <c r="J755">
        <v>1</v>
      </c>
    </row>
    <row r="756" spans="1:10">
      <c r="A756">
        <v>2013</v>
      </c>
      <c r="B756" t="s">
        <v>5772</v>
      </c>
      <c r="C756" t="s">
        <v>2407</v>
      </c>
      <c r="D756" t="s">
        <v>5774</v>
      </c>
      <c r="J756">
        <v>1</v>
      </c>
    </row>
    <row r="757" spans="1:10">
      <c r="A757">
        <v>2013</v>
      </c>
      <c r="B757" t="s">
        <v>5772</v>
      </c>
      <c r="C757" t="s">
        <v>2408</v>
      </c>
      <c r="D757" t="s">
        <v>5773</v>
      </c>
      <c r="J757">
        <v>1</v>
      </c>
    </row>
    <row r="758" spans="1:10">
      <c r="A758">
        <v>2013</v>
      </c>
      <c r="B758" t="s">
        <v>5772</v>
      </c>
      <c r="C758" t="s">
        <v>2408</v>
      </c>
      <c r="D758" t="s">
        <v>5774</v>
      </c>
      <c r="J758">
        <v>1</v>
      </c>
    </row>
    <row r="759" spans="1:10">
      <c r="A759">
        <v>2013</v>
      </c>
      <c r="B759" t="s">
        <v>5772</v>
      </c>
      <c r="C759" t="s">
        <v>2409</v>
      </c>
      <c r="D759" t="s">
        <v>5775</v>
      </c>
      <c r="J759">
        <v>1</v>
      </c>
    </row>
    <row r="760" spans="1:10">
      <c r="A760">
        <v>2013</v>
      </c>
      <c r="B760" t="s">
        <v>5772</v>
      </c>
      <c r="C760" t="s">
        <v>2410</v>
      </c>
      <c r="D760" t="s">
        <v>5774</v>
      </c>
      <c r="J760">
        <v>1</v>
      </c>
    </row>
    <row r="761" spans="1:10">
      <c r="A761">
        <v>2013</v>
      </c>
      <c r="B761" t="s">
        <v>5772</v>
      </c>
      <c r="C761" t="s">
        <v>2411</v>
      </c>
      <c r="D761" t="s">
        <v>5775</v>
      </c>
      <c r="J761">
        <v>1</v>
      </c>
    </row>
    <row r="762" spans="1:10">
      <c r="A762">
        <v>2013</v>
      </c>
      <c r="B762" t="s">
        <v>5772</v>
      </c>
      <c r="C762" t="s">
        <v>2412</v>
      </c>
      <c r="D762" t="s">
        <v>5775</v>
      </c>
      <c r="J762">
        <v>1</v>
      </c>
    </row>
    <row r="763" spans="1:10">
      <c r="A763">
        <v>2013</v>
      </c>
      <c r="B763" t="s">
        <v>5772</v>
      </c>
      <c r="C763" t="s">
        <v>2413</v>
      </c>
      <c r="D763" t="s">
        <v>5775</v>
      </c>
      <c r="J763">
        <v>1</v>
      </c>
    </row>
    <row r="764" spans="1:10">
      <c r="A764">
        <v>2013</v>
      </c>
      <c r="B764" t="s">
        <v>5772</v>
      </c>
      <c r="C764" t="s">
        <v>2414</v>
      </c>
      <c r="D764" t="s">
        <v>5775</v>
      </c>
      <c r="J764">
        <v>3</v>
      </c>
    </row>
    <row r="765" spans="1:10">
      <c r="A765">
        <v>2013</v>
      </c>
      <c r="B765" t="s">
        <v>5772</v>
      </c>
      <c r="C765" t="s">
        <v>2415</v>
      </c>
      <c r="D765" t="s">
        <v>5775</v>
      </c>
      <c r="J765">
        <v>1</v>
      </c>
    </row>
    <row r="766" spans="1:10">
      <c r="A766">
        <v>2013</v>
      </c>
      <c r="B766" t="s">
        <v>5772</v>
      </c>
      <c r="C766" t="s">
        <v>2416</v>
      </c>
      <c r="D766" t="s">
        <v>5775</v>
      </c>
      <c r="J766">
        <v>1</v>
      </c>
    </row>
    <row r="767" spans="1:10">
      <c r="A767">
        <v>2013</v>
      </c>
      <c r="B767" t="s">
        <v>5772</v>
      </c>
      <c r="C767" t="s">
        <v>2417</v>
      </c>
      <c r="D767" t="s">
        <v>5773</v>
      </c>
      <c r="J767">
        <v>1</v>
      </c>
    </row>
    <row r="768" spans="1:10">
      <c r="A768">
        <v>2013</v>
      </c>
      <c r="B768" t="s">
        <v>5772</v>
      </c>
      <c r="C768" t="s">
        <v>2417</v>
      </c>
      <c r="D768" t="s">
        <v>5774</v>
      </c>
      <c r="J768">
        <v>1</v>
      </c>
    </row>
    <row r="769" spans="1:10">
      <c r="A769">
        <v>2013</v>
      </c>
      <c r="B769" t="s">
        <v>5772</v>
      </c>
      <c r="C769" t="s">
        <v>2418</v>
      </c>
      <c r="D769" t="s">
        <v>5773</v>
      </c>
      <c r="J769">
        <v>1</v>
      </c>
    </row>
    <row r="770" spans="1:10">
      <c r="A770">
        <v>2013</v>
      </c>
      <c r="B770" t="s">
        <v>5772</v>
      </c>
      <c r="C770" t="s">
        <v>2419</v>
      </c>
      <c r="D770" t="s">
        <v>5773</v>
      </c>
      <c r="J770">
        <v>1</v>
      </c>
    </row>
    <row r="771" spans="1:10">
      <c r="A771">
        <v>2013</v>
      </c>
      <c r="B771" t="s">
        <v>5772</v>
      </c>
      <c r="C771" t="s">
        <v>2420</v>
      </c>
      <c r="D771" t="s">
        <v>5773</v>
      </c>
      <c r="J771">
        <v>1</v>
      </c>
    </row>
    <row r="772" spans="1:10">
      <c r="A772">
        <v>2013</v>
      </c>
      <c r="B772" t="s">
        <v>5772</v>
      </c>
      <c r="C772" t="s">
        <v>2421</v>
      </c>
      <c r="D772" t="s">
        <v>5775</v>
      </c>
      <c r="J772">
        <v>1</v>
      </c>
    </row>
    <row r="773" spans="1:10">
      <c r="A773">
        <v>2013</v>
      </c>
      <c r="B773" t="s">
        <v>5772</v>
      </c>
      <c r="C773" t="s">
        <v>2422</v>
      </c>
      <c r="D773" t="s">
        <v>5775</v>
      </c>
      <c r="J773">
        <v>1</v>
      </c>
    </row>
    <row r="774" spans="1:10">
      <c r="A774">
        <v>2013</v>
      </c>
      <c r="B774" t="s">
        <v>5772</v>
      </c>
      <c r="C774" t="s">
        <v>2424</v>
      </c>
      <c r="D774" t="s">
        <v>5773</v>
      </c>
      <c r="J774">
        <v>2</v>
      </c>
    </row>
    <row r="775" spans="1:10">
      <c r="A775">
        <v>2013</v>
      </c>
      <c r="B775" t="s">
        <v>5772</v>
      </c>
      <c r="C775" t="s">
        <v>2425</v>
      </c>
      <c r="D775" t="s">
        <v>5775</v>
      </c>
      <c r="J775">
        <v>1</v>
      </c>
    </row>
    <row r="776" spans="1:10">
      <c r="A776">
        <v>2013</v>
      </c>
      <c r="B776" t="s">
        <v>5772</v>
      </c>
      <c r="C776" t="s">
        <v>2426</v>
      </c>
      <c r="D776" t="s">
        <v>5773</v>
      </c>
      <c r="J776">
        <v>1</v>
      </c>
    </row>
    <row r="777" spans="1:10">
      <c r="A777">
        <v>2013</v>
      </c>
      <c r="B777" t="s">
        <v>5772</v>
      </c>
      <c r="C777" t="s">
        <v>2426</v>
      </c>
      <c r="D777" t="s">
        <v>5774</v>
      </c>
      <c r="J777">
        <v>1</v>
      </c>
    </row>
    <row r="778" spans="1:10">
      <c r="A778">
        <v>2013</v>
      </c>
      <c r="B778" t="s">
        <v>5772</v>
      </c>
      <c r="C778" t="s">
        <v>2427</v>
      </c>
      <c r="D778" t="s">
        <v>5774</v>
      </c>
      <c r="J778">
        <v>1</v>
      </c>
    </row>
    <row r="779" spans="1:10">
      <c r="A779">
        <v>2013</v>
      </c>
      <c r="B779" t="s">
        <v>5772</v>
      </c>
      <c r="C779" t="s">
        <v>2428</v>
      </c>
      <c r="D779" t="s">
        <v>5775</v>
      </c>
      <c r="J779">
        <v>1</v>
      </c>
    </row>
    <row r="780" spans="1:10">
      <c r="A780">
        <v>2013</v>
      </c>
      <c r="B780" t="s">
        <v>5772</v>
      </c>
      <c r="C780" t="s">
        <v>2429</v>
      </c>
      <c r="D780" t="s">
        <v>5775</v>
      </c>
      <c r="J780">
        <v>1</v>
      </c>
    </row>
    <row r="781" spans="1:10">
      <c r="A781">
        <v>2013</v>
      </c>
      <c r="B781" t="s">
        <v>5772</v>
      </c>
      <c r="C781" t="s">
        <v>2430</v>
      </c>
      <c r="D781" t="s">
        <v>5775</v>
      </c>
      <c r="J781">
        <v>1</v>
      </c>
    </row>
    <row r="782" spans="1:10">
      <c r="A782">
        <v>2013</v>
      </c>
      <c r="B782" t="s">
        <v>5772</v>
      </c>
      <c r="C782" t="s">
        <v>2431</v>
      </c>
      <c r="D782" t="s">
        <v>5775</v>
      </c>
      <c r="J782">
        <v>1</v>
      </c>
    </row>
    <row r="783" spans="1:10">
      <c r="A783">
        <v>2013</v>
      </c>
      <c r="B783" t="s">
        <v>5772</v>
      </c>
      <c r="C783" t="s">
        <v>2432</v>
      </c>
      <c r="D783" t="s">
        <v>5775</v>
      </c>
      <c r="J783">
        <v>1</v>
      </c>
    </row>
    <row r="784" spans="1:10">
      <c r="A784">
        <v>2013</v>
      </c>
      <c r="B784" t="s">
        <v>5772</v>
      </c>
      <c r="C784" t="s">
        <v>2433</v>
      </c>
      <c r="D784" t="s">
        <v>5775</v>
      </c>
      <c r="J784">
        <v>2</v>
      </c>
    </row>
    <row r="785" spans="1:10">
      <c r="A785">
        <v>2013</v>
      </c>
      <c r="B785" t="s">
        <v>5772</v>
      </c>
      <c r="C785" t="s">
        <v>2434</v>
      </c>
      <c r="D785" t="s">
        <v>5775</v>
      </c>
      <c r="J785">
        <v>1</v>
      </c>
    </row>
    <row r="786" spans="1:10">
      <c r="A786">
        <v>2013</v>
      </c>
      <c r="B786" t="s">
        <v>5772</v>
      </c>
      <c r="C786" t="s">
        <v>2435</v>
      </c>
      <c r="D786" t="s">
        <v>5775</v>
      </c>
      <c r="J786">
        <v>5</v>
      </c>
    </row>
    <row r="787" spans="1:10">
      <c r="A787">
        <v>2013</v>
      </c>
      <c r="B787" t="s">
        <v>5772</v>
      </c>
      <c r="C787" t="s">
        <v>2436</v>
      </c>
      <c r="D787" t="s">
        <v>5775</v>
      </c>
      <c r="J787">
        <v>1</v>
      </c>
    </row>
    <row r="788" spans="1:10">
      <c r="A788">
        <v>2013</v>
      </c>
      <c r="B788" t="s">
        <v>5772</v>
      </c>
      <c r="C788" t="s">
        <v>2437</v>
      </c>
      <c r="D788" t="s">
        <v>5775</v>
      </c>
      <c r="J788">
        <v>1</v>
      </c>
    </row>
    <row r="789" spans="1:10">
      <c r="A789">
        <v>2013</v>
      </c>
      <c r="B789" t="s">
        <v>5772</v>
      </c>
      <c r="C789" t="s">
        <v>2438</v>
      </c>
      <c r="D789" t="s">
        <v>5775</v>
      </c>
      <c r="J789">
        <v>1</v>
      </c>
    </row>
    <row r="790" spans="1:10">
      <c r="A790">
        <v>2013</v>
      </c>
      <c r="B790" t="s">
        <v>5772</v>
      </c>
      <c r="C790" t="s">
        <v>2439</v>
      </c>
      <c r="D790" t="s">
        <v>5775</v>
      </c>
      <c r="J790">
        <v>1</v>
      </c>
    </row>
    <row r="791" spans="1:10">
      <c r="A791">
        <v>2013</v>
      </c>
      <c r="B791" t="s">
        <v>5772</v>
      </c>
      <c r="C791" t="s">
        <v>2442</v>
      </c>
      <c r="D791" t="s">
        <v>5775</v>
      </c>
      <c r="J791">
        <v>1</v>
      </c>
    </row>
    <row r="792" spans="1:10">
      <c r="A792">
        <v>2013</v>
      </c>
      <c r="B792" t="s">
        <v>5772</v>
      </c>
      <c r="C792" t="s">
        <v>2443</v>
      </c>
      <c r="D792" t="s">
        <v>5775</v>
      </c>
      <c r="J792">
        <v>1</v>
      </c>
    </row>
    <row r="793" spans="1:10">
      <c r="A793">
        <v>2013</v>
      </c>
      <c r="B793" t="s">
        <v>5772</v>
      </c>
      <c r="C793" t="s">
        <v>2444</v>
      </c>
      <c r="D793" t="s">
        <v>5773</v>
      </c>
      <c r="J793">
        <v>1</v>
      </c>
    </row>
    <row r="794" spans="1:10">
      <c r="A794">
        <v>2013</v>
      </c>
      <c r="B794" t="s">
        <v>5772</v>
      </c>
      <c r="C794" t="s">
        <v>2445</v>
      </c>
      <c r="D794" t="s">
        <v>5773</v>
      </c>
      <c r="J794">
        <v>1</v>
      </c>
    </row>
    <row r="795" spans="1:10">
      <c r="A795">
        <v>2013</v>
      </c>
      <c r="B795" t="s">
        <v>5772</v>
      </c>
      <c r="C795" t="s">
        <v>2446</v>
      </c>
      <c r="D795" t="s">
        <v>5773</v>
      </c>
      <c r="J795">
        <v>1</v>
      </c>
    </row>
    <row r="796" spans="1:10">
      <c r="A796">
        <v>2013</v>
      </c>
      <c r="B796" t="s">
        <v>5772</v>
      </c>
      <c r="C796" t="s">
        <v>2446</v>
      </c>
      <c r="D796" t="s">
        <v>5774</v>
      </c>
      <c r="J796">
        <v>1</v>
      </c>
    </row>
    <row r="797" spans="1:10">
      <c r="A797">
        <v>2013</v>
      </c>
      <c r="B797" t="s">
        <v>5772</v>
      </c>
      <c r="C797" t="s">
        <v>2447</v>
      </c>
      <c r="D797" t="s">
        <v>5775</v>
      </c>
      <c r="J797">
        <v>1</v>
      </c>
    </row>
    <row r="798" spans="1:10">
      <c r="A798">
        <v>2013</v>
      </c>
      <c r="B798" t="s">
        <v>5772</v>
      </c>
      <c r="C798" t="s">
        <v>2448</v>
      </c>
      <c r="D798" t="s">
        <v>5775</v>
      </c>
      <c r="J798">
        <v>1</v>
      </c>
    </row>
    <row r="799" spans="1:10">
      <c r="A799">
        <v>2013</v>
      </c>
      <c r="B799" t="s">
        <v>5772</v>
      </c>
      <c r="C799" t="s">
        <v>2449</v>
      </c>
      <c r="D799" t="s">
        <v>5775</v>
      </c>
      <c r="J799">
        <v>1</v>
      </c>
    </row>
    <row r="800" spans="1:10">
      <c r="A800">
        <v>2013</v>
      </c>
      <c r="B800" t="s">
        <v>5772</v>
      </c>
      <c r="C800" t="s">
        <v>2452</v>
      </c>
      <c r="D800" t="s">
        <v>5775</v>
      </c>
      <c r="J800">
        <v>1</v>
      </c>
    </row>
    <row r="801" spans="1:10">
      <c r="A801">
        <v>2013</v>
      </c>
      <c r="B801" t="s">
        <v>5772</v>
      </c>
      <c r="C801" t="s">
        <v>2454</v>
      </c>
      <c r="D801" t="s">
        <v>5775</v>
      </c>
      <c r="J801">
        <v>1</v>
      </c>
    </row>
    <row r="802" spans="1:10">
      <c r="A802">
        <v>2013</v>
      </c>
      <c r="B802" t="s">
        <v>5772</v>
      </c>
      <c r="C802" t="s">
        <v>2457</v>
      </c>
      <c r="D802" t="s">
        <v>5775</v>
      </c>
      <c r="J802">
        <v>1</v>
      </c>
    </row>
    <row r="803" spans="1:10">
      <c r="A803">
        <v>2013</v>
      </c>
      <c r="B803" t="s">
        <v>5772</v>
      </c>
      <c r="C803" t="s">
        <v>2460</v>
      </c>
      <c r="D803" t="s">
        <v>5775</v>
      </c>
      <c r="J803">
        <v>1</v>
      </c>
    </row>
    <row r="804" spans="1:10">
      <c r="A804">
        <v>2013</v>
      </c>
      <c r="B804" t="s">
        <v>5772</v>
      </c>
      <c r="C804" t="s">
        <v>2461</v>
      </c>
      <c r="D804" t="s">
        <v>5775</v>
      </c>
      <c r="J804">
        <v>1</v>
      </c>
    </row>
    <row r="805" spans="1:10">
      <c r="A805">
        <v>2013</v>
      </c>
      <c r="B805" t="s">
        <v>5772</v>
      </c>
      <c r="C805" t="s">
        <v>2462</v>
      </c>
      <c r="D805" t="s">
        <v>5775</v>
      </c>
      <c r="J805">
        <v>1</v>
      </c>
    </row>
    <row r="806" spans="1:10">
      <c r="A806">
        <v>2013</v>
      </c>
      <c r="B806" t="s">
        <v>5772</v>
      </c>
      <c r="C806" t="s">
        <v>2464</v>
      </c>
      <c r="D806" t="s">
        <v>5775</v>
      </c>
      <c r="J806">
        <v>1</v>
      </c>
    </row>
    <row r="807" spans="1:10">
      <c r="A807">
        <v>2013</v>
      </c>
      <c r="B807" t="s">
        <v>5772</v>
      </c>
      <c r="C807" t="s">
        <v>2465</v>
      </c>
      <c r="D807" t="s">
        <v>5775</v>
      </c>
      <c r="J807">
        <v>1</v>
      </c>
    </row>
    <row r="808" spans="1:10">
      <c r="A808">
        <v>2013</v>
      </c>
      <c r="B808" t="s">
        <v>5772</v>
      </c>
      <c r="C808" t="s">
        <v>2468</v>
      </c>
      <c r="D808" t="s">
        <v>5775</v>
      </c>
      <c r="J808">
        <v>1</v>
      </c>
    </row>
    <row r="809" spans="1:10">
      <c r="A809">
        <v>2013</v>
      </c>
      <c r="B809" t="s">
        <v>5772</v>
      </c>
      <c r="C809" t="s">
        <v>2469</v>
      </c>
      <c r="D809" t="s">
        <v>5775</v>
      </c>
      <c r="J809">
        <v>1</v>
      </c>
    </row>
    <row r="810" spans="1:10">
      <c r="A810">
        <v>2013</v>
      </c>
      <c r="B810" t="s">
        <v>5772</v>
      </c>
      <c r="C810" t="s">
        <v>2471</v>
      </c>
      <c r="D810" t="s">
        <v>5773</v>
      </c>
      <c r="J810">
        <v>1</v>
      </c>
    </row>
    <row r="811" spans="1:10">
      <c r="A811">
        <v>2013</v>
      </c>
      <c r="B811" t="s">
        <v>5772</v>
      </c>
      <c r="C811" t="s">
        <v>2471</v>
      </c>
      <c r="D811" t="s">
        <v>5774</v>
      </c>
      <c r="J811">
        <v>1</v>
      </c>
    </row>
    <row r="812" spans="1:10">
      <c r="A812">
        <v>2013</v>
      </c>
      <c r="B812" t="s">
        <v>5772</v>
      </c>
      <c r="C812" t="s">
        <v>2472</v>
      </c>
      <c r="D812" t="s">
        <v>5775</v>
      </c>
      <c r="J812">
        <v>1</v>
      </c>
    </row>
    <row r="813" spans="1:10">
      <c r="A813">
        <v>2013</v>
      </c>
      <c r="B813" t="s">
        <v>5772</v>
      </c>
      <c r="C813" t="s">
        <v>2473</v>
      </c>
      <c r="D813" t="s">
        <v>5775</v>
      </c>
      <c r="J813">
        <v>1</v>
      </c>
    </row>
    <row r="814" spans="1:10">
      <c r="A814">
        <v>2013</v>
      </c>
      <c r="B814" t="s">
        <v>5772</v>
      </c>
      <c r="C814" t="s">
        <v>2474</v>
      </c>
      <c r="D814" t="s">
        <v>5775</v>
      </c>
      <c r="J814">
        <v>1</v>
      </c>
    </row>
    <row r="815" spans="1:10">
      <c r="A815">
        <v>2013</v>
      </c>
      <c r="B815" t="s">
        <v>5772</v>
      </c>
      <c r="C815" t="s">
        <v>2475</v>
      </c>
      <c r="D815" t="s">
        <v>5775</v>
      </c>
      <c r="J815">
        <v>1</v>
      </c>
    </row>
    <row r="816" spans="1:10">
      <c r="A816">
        <v>2013</v>
      </c>
      <c r="B816" t="s">
        <v>5772</v>
      </c>
      <c r="C816" t="s">
        <v>2476</v>
      </c>
      <c r="D816" t="s">
        <v>5775</v>
      </c>
      <c r="J816">
        <v>1</v>
      </c>
    </row>
    <row r="817" spans="1:10">
      <c r="A817">
        <v>2013</v>
      </c>
      <c r="B817" t="s">
        <v>5772</v>
      </c>
      <c r="C817" t="s">
        <v>2477</v>
      </c>
      <c r="D817" t="s">
        <v>5775</v>
      </c>
      <c r="J817">
        <v>1</v>
      </c>
    </row>
    <row r="818" spans="1:10">
      <c r="A818">
        <v>2013</v>
      </c>
      <c r="B818" t="s">
        <v>5772</v>
      </c>
      <c r="C818" t="s">
        <v>2478</v>
      </c>
      <c r="D818" t="s">
        <v>5773</v>
      </c>
      <c r="J818">
        <v>1</v>
      </c>
    </row>
    <row r="819" spans="1:10">
      <c r="A819">
        <v>2013</v>
      </c>
      <c r="B819" t="s">
        <v>5772</v>
      </c>
      <c r="C819" t="s">
        <v>2478</v>
      </c>
      <c r="D819" t="s">
        <v>5774</v>
      </c>
      <c r="J819">
        <v>1</v>
      </c>
    </row>
    <row r="820" spans="1:10">
      <c r="A820">
        <v>2013</v>
      </c>
      <c r="B820" t="s">
        <v>5772</v>
      </c>
      <c r="C820" t="s">
        <v>2479</v>
      </c>
      <c r="D820" t="s">
        <v>5773</v>
      </c>
      <c r="J820">
        <v>1</v>
      </c>
    </row>
    <row r="821" spans="1:10">
      <c r="A821">
        <v>2013</v>
      </c>
      <c r="B821" t="s">
        <v>5772</v>
      </c>
      <c r="C821" t="s">
        <v>2479</v>
      </c>
      <c r="D821" t="s">
        <v>5774</v>
      </c>
      <c r="J821">
        <v>1</v>
      </c>
    </row>
    <row r="822" spans="1:10">
      <c r="A822">
        <v>2013</v>
      </c>
      <c r="B822" t="s">
        <v>5772</v>
      </c>
      <c r="C822" t="s">
        <v>2480</v>
      </c>
      <c r="D822" t="s">
        <v>5775</v>
      </c>
      <c r="J822">
        <v>1</v>
      </c>
    </row>
    <row r="823" spans="1:10">
      <c r="A823">
        <v>2013</v>
      </c>
      <c r="B823" t="s">
        <v>5772</v>
      </c>
      <c r="C823" t="s">
        <v>2481</v>
      </c>
      <c r="D823" t="s">
        <v>5775</v>
      </c>
      <c r="J823">
        <v>1</v>
      </c>
    </row>
    <row r="824" spans="1:10">
      <c r="A824">
        <v>2013</v>
      </c>
      <c r="B824" t="s">
        <v>5772</v>
      </c>
      <c r="C824" t="s">
        <v>2482</v>
      </c>
      <c r="D824" t="s">
        <v>5775</v>
      </c>
      <c r="J824">
        <v>2</v>
      </c>
    </row>
    <row r="825" spans="1:10">
      <c r="A825">
        <v>2013</v>
      </c>
      <c r="B825" t="s">
        <v>5772</v>
      </c>
      <c r="C825" t="s">
        <v>2483</v>
      </c>
      <c r="D825" t="s">
        <v>5775</v>
      </c>
      <c r="J825">
        <v>1</v>
      </c>
    </row>
    <row r="826" spans="1:10">
      <c r="A826">
        <v>2013</v>
      </c>
      <c r="B826" t="s">
        <v>5772</v>
      </c>
      <c r="C826" t="s">
        <v>2484</v>
      </c>
      <c r="D826" t="s">
        <v>5775</v>
      </c>
      <c r="J826">
        <v>1</v>
      </c>
    </row>
    <row r="827" spans="1:10">
      <c r="A827">
        <v>2013</v>
      </c>
      <c r="B827" t="s">
        <v>5772</v>
      </c>
      <c r="C827" t="s">
        <v>2485</v>
      </c>
      <c r="D827" t="s">
        <v>5775</v>
      </c>
      <c r="J827">
        <v>1</v>
      </c>
    </row>
    <row r="828" spans="1:10">
      <c r="A828">
        <v>2013</v>
      </c>
      <c r="B828" t="s">
        <v>5772</v>
      </c>
      <c r="C828" t="s">
        <v>2486</v>
      </c>
      <c r="D828" t="s">
        <v>5775</v>
      </c>
      <c r="J828">
        <v>1</v>
      </c>
    </row>
    <row r="829" spans="1:10">
      <c r="A829">
        <v>2013</v>
      </c>
      <c r="B829" t="s">
        <v>5772</v>
      </c>
      <c r="C829" t="s">
        <v>2487</v>
      </c>
      <c r="D829" t="s">
        <v>5775</v>
      </c>
      <c r="J829">
        <v>1</v>
      </c>
    </row>
    <row r="830" spans="1:10">
      <c r="A830">
        <v>2013</v>
      </c>
      <c r="B830" t="s">
        <v>5772</v>
      </c>
      <c r="C830" t="s">
        <v>2488</v>
      </c>
      <c r="D830" t="s">
        <v>5775</v>
      </c>
      <c r="J830">
        <v>1</v>
      </c>
    </row>
    <row r="831" spans="1:10">
      <c r="A831">
        <v>2013</v>
      </c>
      <c r="B831" t="s">
        <v>5772</v>
      </c>
      <c r="C831" t="s">
        <v>2489</v>
      </c>
      <c r="D831" t="s">
        <v>5775</v>
      </c>
      <c r="J831">
        <v>1</v>
      </c>
    </row>
    <row r="832" spans="1:10">
      <c r="A832">
        <v>2013</v>
      </c>
      <c r="B832" t="s">
        <v>5772</v>
      </c>
      <c r="C832" t="s">
        <v>2490</v>
      </c>
      <c r="D832" t="s">
        <v>5773</v>
      </c>
      <c r="J832">
        <v>1</v>
      </c>
    </row>
    <row r="833" spans="1:10">
      <c r="A833">
        <v>2013</v>
      </c>
      <c r="B833" t="s">
        <v>5772</v>
      </c>
      <c r="C833" t="s">
        <v>2491</v>
      </c>
      <c r="D833" t="s">
        <v>5775</v>
      </c>
      <c r="J833">
        <v>1</v>
      </c>
    </row>
    <row r="834" spans="1:10">
      <c r="A834">
        <v>2013</v>
      </c>
      <c r="B834" t="s">
        <v>5772</v>
      </c>
      <c r="C834" t="s">
        <v>2492</v>
      </c>
      <c r="D834" t="s">
        <v>5775</v>
      </c>
      <c r="J834">
        <v>1</v>
      </c>
    </row>
    <row r="835" spans="1:10">
      <c r="A835">
        <v>2013</v>
      </c>
      <c r="B835" t="s">
        <v>5772</v>
      </c>
      <c r="C835" t="s">
        <v>2496</v>
      </c>
      <c r="D835" t="s">
        <v>5773</v>
      </c>
      <c r="J835">
        <v>1</v>
      </c>
    </row>
    <row r="836" spans="1:10">
      <c r="A836">
        <v>2013</v>
      </c>
      <c r="B836" t="s">
        <v>5772</v>
      </c>
      <c r="C836" t="s">
        <v>2496</v>
      </c>
      <c r="D836" t="s">
        <v>5774</v>
      </c>
      <c r="J836">
        <v>1</v>
      </c>
    </row>
    <row r="837" spans="1:10">
      <c r="A837">
        <v>2013</v>
      </c>
      <c r="B837" t="s">
        <v>5772</v>
      </c>
      <c r="C837" t="s">
        <v>2497</v>
      </c>
      <c r="D837" t="s">
        <v>5773</v>
      </c>
      <c r="J837">
        <v>1</v>
      </c>
    </row>
    <row r="838" spans="1:10">
      <c r="A838">
        <v>2013</v>
      </c>
      <c r="B838" t="s">
        <v>5772</v>
      </c>
      <c r="C838" t="s">
        <v>2497</v>
      </c>
      <c r="D838" t="s">
        <v>5774</v>
      </c>
      <c r="J838">
        <v>1</v>
      </c>
    </row>
    <row r="839" spans="1:10">
      <c r="A839">
        <v>2013</v>
      </c>
      <c r="B839" t="s">
        <v>5772</v>
      </c>
      <c r="C839" t="s">
        <v>2498</v>
      </c>
      <c r="D839" t="s">
        <v>5775</v>
      </c>
      <c r="J839">
        <v>1</v>
      </c>
    </row>
    <row r="840" spans="1:10">
      <c r="A840">
        <v>2013</v>
      </c>
      <c r="B840" t="s">
        <v>5772</v>
      </c>
      <c r="C840" t="s">
        <v>2499</v>
      </c>
      <c r="D840" t="s">
        <v>5775</v>
      </c>
      <c r="J840">
        <v>1</v>
      </c>
    </row>
    <row r="841" spans="1:10">
      <c r="A841">
        <v>2013</v>
      </c>
      <c r="B841" t="s">
        <v>5772</v>
      </c>
      <c r="C841" t="s">
        <v>2500</v>
      </c>
      <c r="D841" t="s">
        <v>5775</v>
      </c>
      <c r="J841">
        <v>1</v>
      </c>
    </row>
    <row r="842" spans="1:10">
      <c r="A842">
        <v>2013</v>
      </c>
      <c r="B842" t="s">
        <v>5772</v>
      </c>
      <c r="C842" t="s">
        <v>2501</v>
      </c>
      <c r="D842" t="s">
        <v>5773</v>
      </c>
      <c r="J842">
        <v>1</v>
      </c>
    </row>
    <row r="843" spans="1:10">
      <c r="A843">
        <v>2013</v>
      </c>
      <c r="B843" t="s">
        <v>5772</v>
      </c>
      <c r="C843" t="s">
        <v>2501</v>
      </c>
      <c r="D843" t="s">
        <v>5774</v>
      </c>
      <c r="J843">
        <v>1</v>
      </c>
    </row>
    <row r="844" spans="1:10">
      <c r="A844">
        <v>2013</v>
      </c>
      <c r="B844" t="s">
        <v>5772</v>
      </c>
      <c r="C844" t="s">
        <v>2502</v>
      </c>
      <c r="D844" t="s">
        <v>5773</v>
      </c>
      <c r="J844">
        <v>1</v>
      </c>
    </row>
    <row r="845" spans="1:10">
      <c r="A845">
        <v>2013</v>
      </c>
      <c r="B845" t="s">
        <v>5772</v>
      </c>
      <c r="C845" t="s">
        <v>2503</v>
      </c>
      <c r="D845" t="s">
        <v>5775</v>
      </c>
      <c r="J845">
        <v>1</v>
      </c>
    </row>
    <row r="846" spans="1:10">
      <c r="A846">
        <v>2013</v>
      </c>
      <c r="B846" t="s">
        <v>5772</v>
      </c>
      <c r="C846" t="s">
        <v>2504</v>
      </c>
      <c r="D846" t="s">
        <v>5775</v>
      </c>
      <c r="J846">
        <v>1</v>
      </c>
    </row>
    <row r="847" spans="1:10">
      <c r="A847">
        <v>2013</v>
      </c>
      <c r="B847" t="s">
        <v>5772</v>
      </c>
      <c r="C847" t="s">
        <v>2505</v>
      </c>
      <c r="D847" t="s">
        <v>5775</v>
      </c>
      <c r="J847">
        <v>2</v>
      </c>
    </row>
    <row r="848" spans="1:10">
      <c r="A848">
        <v>2013</v>
      </c>
      <c r="B848" t="s">
        <v>5772</v>
      </c>
      <c r="C848" t="s">
        <v>2506</v>
      </c>
      <c r="D848" t="s">
        <v>5773</v>
      </c>
      <c r="J848">
        <v>1</v>
      </c>
    </row>
    <row r="849" spans="1:10">
      <c r="A849">
        <v>2013</v>
      </c>
      <c r="B849" t="s">
        <v>5772</v>
      </c>
      <c r="C849" t="s">
        <v>2507</v>
      </c>
      <c r="D849" t="s">
        <v>5773</v>
      </c>
      <c r="J849">
        <v>1</v>
      </c>
    </row>
    <row r="850" spans="1:10">
      <c r="A850">
        <v>2013</v>
      </c>
      <c r="B850" t="s">
        <v>5772</v>
      </c>
      <c r="C850" t="s">
        <v>2508</v>
      </c>
      <c r="D850" t="s">
        <v>5773</v>
      </c>
      <c r="J850">
        <v>1</v>
      </c>
    </row>
    <row r="851" spans="1:10">
      <c r="A851">
        <v>2013</v>
      </c>
      <c r="B851" t="s">
        <v>5772</v>
      </c>
      <c r="C851" t="s">
        <v>2509</v>
      </c>
      <c r="D851" t="s">
        <v>5775</v>
      </c>
      <c r="J851">
        <v>1</v>
      </c>
    </row>
    <row r="852" spans="1:10">
      <c r="A852">
        <v>2013</v>
      </c>
      <c r="B852" t="s">
        <v>5772</v>
      </c>
      <c r="C852" t="s">
        <v>2510</v>
      </c>
      <c r="D852" t="s">
        <v>5773</v>
      </c>
      <c r="J852">
        <v>1</v>
      </c>
    </row>
    <row r="853" spans="1:10">
      <c r="A853">
        <v>2013</v>
      </c>
      <c r="B853" t="s">
        <v>5772</v>
      </c>
      <c r="C853" t="s">
        <v>2511</v>
      </c>
      <c r="D853" t="s">
        <v>5775</v>
      </c>
      <c r="J853">
        <v>1</v>
      </c>
    </row>
    <row r="854" spans="1:10">
      <c r="A854">
        <v>2013</v>
      </c>
      <c r="B854" t="s">
        <v>5772</v>
      </c>
      <c r="C854" t="s">
        <v>2513</v>
      </c>
      <c r="D854" t="s">
        <v>5775</v>
      </c>
      <c r="J854">
        <v>1</v>
      </c>
    </row>
    <row r="855" spans="1:10">
      <c r="A855">
        <v>2013</v>
      </c>
      <c r="B855" t="s">
        <v>5772</v>
      </c>
      <c r="C855" t="s">
        <v>2515</v>
      </c>
      <c r="D855" t="s">
        <v>5773</v>
      </c>
      <c r="J855">
        <v>1</v>
      </c>
    </row>
    <row r="856" spans="1:10">
      <c r="A856">
        <v>2013</v>
      </c>
      <c r="B856" t="s">
        <v>5772</v>
      </c>
      <c r="C856" t="s">
        <v>2516</v>
      </c>
      <c r="D856" t="s">
        <v>5773</v>
      </c>
      <c r="J856">
        <v>1</v>
      </c>
    </row>
    <row r="857" spans="1:10">
      <c r="A857">
        <v>2013</v>
      </c>
      <c r="B857" t="s">
        <v>5772</v>
      </c>
      <c r="C857" t="s">
        <v>2517</v>
      </c>
      <c r="D857" t="s">
        <v>5773</v>
      </c>
      <c r="J857">
        <v>1</v>
      </c>
    </row>
    <row r="858" spans="1:10">
      <c r="A858">
        <v>2013</v>
      </c>
      <c r="B858" t="s">
        <v>5772</v>
      </c>
      <c r="C858" t="s">
        <v>2517</v>
      </c>
      <c r="D858" t="s">
        <v>5774</v>
      </c>
      <c r="J858">
        <v>1</v>
      </c>
    </row>
    <row r="859" spans="1:10">
      <c r="A859">
        <v>2013</v>
      </c>
      <c r="B859" t="s">
        <v>5772</v>
      </c>
      <c r="C859" t="s">
        <v>2518</v>
      </c>
      <c r="D859" t="s">
        <v>5773</v>
      </c>
      <c r="J859">
        <v>1</v>
      </c>
    </row>
    <row r="860" spans="1:10">
      <c r="A860">
        <v>2013</v>
      </c>
      <c r="B860" t="s">
        <v>5772</v>
      </c>
      <c r="C860" t="s">
        <v>2518</v>
      </c>
      <c r="D860" t="s">
        <v>5774</v>
      </c>
      <c r="J860">
        <v>1</v>
      </c>
    </row>
    <row r="861" spans="1:10">
      <c r="A861">
        <v>2013</v>
      </c>
      <c r="B861" t="s">
        <v>5772</v>
      </c>
      <c r="C861" t="s">
        <v>2519</v>
      </c>
      <c r="D861" t="s">
        <v>5775</v>
      </c>
      <c r="J861">
        <v>5</v>
      </c>
    </row>
    <row r="862" spans="1:10">
      <c r="A862">
        <v>2013</v>
      </c>
      <c r="B862" t="s">
        <v>5772</v>
      </c>
      <c r="C862" t="s">
        <v>2520</v>
      </c>
      <c r="D862" t="s">
        <v>5775</v>
      </c>
      <c r="J862">
        <v>1</v>
      </c>
    </row>
    <row r="863" spans="1:10">
      <c r="A863">
        <v>2013</v>
      </c>
      <c r="B863" t="s">
        <v>5772</v>
      </c>
      <c r="C863" t="s">
        <v>2521</v>
      </c>
      <c r="D863" t="s">
        <v>5775</v>
      </c>
      <c r="J863">
        <v>1</v>
      </c>
    </row>
    <row r="864" spans="1:10">
      <c r="A864">
        <v>2013</v>
      </c>
      <c r="B864" t="s">
        <v>5772</v>
      </c>
      <c r="C864" t="s">
        <v>2522</v>
      </c>
      <c r="D864" t="s">
        <v>5775</v>
      </c>
      <c r="J864">
        <v>3</v>
      </c>
    </row>
    <row r="865" spans="1:10">
      <c r="A865">
        <v>2013</v>
      </c>
      <c r="B865" t="s">
        <v>5772</v>
      </c>
      <c r="C865" t="s">
        <v>2522</v>
      </c>
      <c r="D865" t="s">
        <v>5773</v>
      </c>
      <c r="J865">
        <v>1</v>
      </c>
    </row>
    <row r="866" spans="1:10">
      <c r="A866">
        <v>2013</v>
      </c>
      <c r="B866" t="s">
        <v>5772</v>
      </c>
      <c r="C866" t="s">
        <v>2523</v>
      </c>
      <c r="D866" t="s">
        <v>5775</v>
      </c>
      <c r="J866">
        <v>1</v>
      </c>
    </row>
    <row r="867" spans="1:10">
      <c r="A867">
        <v>2013</v>
      </c>
      <c r="B867" t="s">
        <v>5772</v>
      </c>
      <c r="C867" t="s">
        <v>2526</v>
      </c>
      <c r="D867" t="s">
        <v>5775</v>
      </c>
      <c r="J867">
        <v>2</v>
      </c>
    </row>
    <row r="868" spans="1:10">
      <c r="A868">
        <v>2013</v>
      </c>
      <c r="B868" t="s">
        <v>5772</v>
      </c>
      <c r="C868" t="s">
        <v>2527</v>
      </c>
      <c r="D868" t="s">
        <v>5773</v>
      </c>
      <c r="J868">
        <v>1</v>
      </c>
    </row>
    <row r="869" spans="1:10">
      <c r="A869">
        <v>2013</v>
      </c>
      <c r="B869" t="s">
        <v>5772</v>
      </c>
      <c r="C869" t="s">
        <v>2528</v>
      </c>
      <c r="D869" t="s">
        <v>5775</v>
      </c>
      <c r="J869">
        <v>1</v>
      </c>
    </row>
    <row r="870" spans="1:10">
      <c r="A870">
        <v>2013</v>
      </c>
      <c r="B870" t="s">
        <v>5772</v>
      </c>
      <c r="C870" t="s">
        <v>2529</v>
      </c>
      <c r="D870" t="s">
        <v>5775</v>
      </c>
      <c r="J870">
        <v>1</v>
      </c>
    </row>
    <row r="871" spans="1:10">
      <c r="A871">
        <v>2013</v>
      </c>
      <c r="B871" t="s">
        <v>5772</v>
      </c>
      <c r="C871" t="s">
        <v>2530</v>
      </c>
      <c r="D871" t="s">
        <v>5775</v>
      </c>
      <c r="J871">
        <v>1</v>
      </c>
    </row>
    <row r="872" spans="1:10">
      <c r="A872">
        <v>2013</v>
      </c>
      <c r="B872" t="s">
        <v>5772</v>
      </c>
      <c r="C872" t="s">
        <v>2531</v>
      </c>
      <c r="D872" t="s">
        <v>5775</v>
      </c>
      <c r="J872">
        <v>1</v>
      </c>
    </row>
    <row r="873" spans="1:10">
      <c r="A873">
        <v>2013</v>
      </c>
      <c r="B873" t="s">
        <v>5772</v>
      </c>
      <c r="C873" t="s">
        <v>2532</v>
      </c>
      <c r="D873" t="s">
        <v>5775</v>
      </c>
      <c r="J873">
        <v>1</v>
      </c>
    </row>
    <row r="874" spans="1:10">
      <c r="A874">
        <v>2013</v>
      </c>
      <c r="B874" t="s">
        <v>5772</v>
      </c>
      <c r="C874" t="s">
        <v>2533</v>
      </c>
      <c r="D874" t="s">
        <v>5775</v>
      </c>
      <c r="J874">
        <v>1</v>
      </c>
    </row>
    <row r="875" spans="1:10">
      <c r="A875">
        <v>2013</v>
      </c>
      <c r="B875" t="s">
        <v>5772</v>
      </c>
      <c r="C875" t="s">
        <v>2536</v>
      </c>
      <c r="D875" t="s">
        <v>5775</v>
      </c>
      <c r="J875">
        <v>1</v>
      </c>
    </row>
    <row r="876" spans="1:10">
      <c r="A876">
        <v>2013</v>
      </c>
      <c r="B876" t="s">
        <v>5772</v>
      </c>
      <c r="C876" t="s">
        <v>2537</v>
      </c>
      <c r="D876" t="s">
        <v>5775</v>
      </c>
      <c r="J876">
        <v>1</v>
      </c>
    </row>
    <row r="877" spans="1:10">
      <c r="A877">
        <v>2013</v>
      </c>
      <c r="B877" t="s">
        <v>5772</v>
      </c>
      <c r="C877" t="s">
        <v>2538</v>
      </c>
      <c r="D877" t="s">
        <v>5773</v>
      </c>
      <c r="J877">
        <v>1</v>
      </c>
    </row>
    <row r="878" spans="1:10">
      <c r="A878">
        <v>2013</v>
      </c>
      <c r="B878" t="s">
        <v>5772</v>
      </c>
      <c r="C878" t="s">
        <v>2538</v>
      </c>
      <c r="D878" t="s">
        <v>5774</v>
      </c>
      <c r="J878">
        <v>4</v>
      </c>
    </row>
    <row r="879" spans="1:10">
      <c r="A879">
        <v>2013</v>
      </c>
      <c r="B879" t="s">
        <v>5772</v>
      </c>
      <c r="C879" t="s">
        <v>2539</v>
      </c>
      <c r="D879" t="s">
        <v>5775</v>
      </c>
      <c r="J879">
        <v>1</v>
      </c>
    </row>
    <row r="880" spans="1:10">
      <c r="A880">
        <v>2013</v>
      </c>
      <c r="B880" t="s">
        <v>5772</v>
      </c>
      <c r="C880" t="s">
        <v>2544</v>
      </c>
      <c r="D880" t="s">
        <v>5775</v>
      </c>
      <c r="J880">
        <v>1</v>
      </c>
    </row>
    <row r="881" spans="1:35">
      <c r="A881">
        <v>2013</v>
      </c>
      <c r="B881" t="s">
        <v>5772</v>
      </c>
      <c r="C881" t="s">
        <v>2545</v>
      </c>
      <c r="D881" t="s">
        <v>5775</v>
      </c>
      <c r="J881">
        <v>1</v>
      </c>
    </row>
    <row r="882" spans="1:35">
      <c r="A882">
        <v>2013</v>
      </c>
      <c r="B882" t="s">
        <v>5772</v>
      </c>
      <c r="C882" t="s">
        <v>2546</v>
      </c>
      <c r="D882" t="s">
        <v>5775</v>
      </c>
      <c r="J882">
        <v>1</v>
      </c>
    </row>
    <row r="883" spans="1:35">
      <c r="A883">
        <v>2013</v>
      </c>
      <c r="B883" t="s">
        <v>5772</v>
      </c>
      <c r="C883" t="s">
        <v>2547</v>
      </c>
      <c r="D883" t="s">
        <v>5775</v>
      </c>
      <c r="J883">
        <v>1</v>
      </c>
    </row>
    <row r="884" spans="1:35">
      <c r="A884">
        <v>2013</v>
      </c>
      <c r="B884" t="s">
        <v>5772</v>
      </c>
      <c r="C884" t="s">
        <v>2550</v>
      </c>
      <c r="D884" t="s">
        <v>5773</v>
      </c>
      <c r="J884">
        <v>2</v>
      </c>
    </row>
    <row r="885" spans="1:35">
      <c r="A885">
        <v>2013</v>
      </c>
      <c r="B885" t="s">
        <v>5772</v>
      </c>
      <c r="C885" t="s">
        <v>2551</v>
      </c>
      <c r="D885" t="s">
        <v>5773</v>
      </c>
      <c r="J885">
        <v>1</v>
      </c>
    </row>
    <row r="886" spans="1:35">
      <c r="A886">
        <v>2013</v>
      </c>
      <c r="B886" t="s">
        <v>5772</v>
      </c>
      <c r="C886" t="s">
        <v>2551</v>
      </c>
      <c r="D886" t="s">
        <v>5774</v>
      </c>
      <c r="J886">
        <v>1</v>
      </c>
    </row>
    <row r="887" spans="1:35">
      <c r="A887">
        <v>2013</v>
      </c>
      <c r="B887" t="s">
        <v>5772</v>
      </c>
      <c r="C887" t="s">
        <v>2552</v>
      </c>
      <c r="D887" t="s">
        <v>5775</v>
      </c>
      <c r="J887">
        <v>1</v>
      </c>
    </row>
    <row r="888" spans="1:35">
      <c r="A888">
        <v>2013</v>
      </c>
      <c r="B888" t="s">
        <v>5772</v>
      </c>
      <c r="C888" t="s">
        <v>2553</v>
      </c>
      <c r="D888" t="s">
        <v>5775</v>
      </c>
      <c r="J888">
        <v>1</v>
      </c>
    </row>
    <row r="889" spans="1:35">
      <c r="A889">
        <v>2013</v>
      </c>
      <c r="B889" t="s">
        <v>5772</v>
      </c>
      <c r="C889" t="s">
        <v>2554</v>
      </c>
      <c r="D889" t="s">
        <v>5775</v>
      </c>
      <c r="J889">
        <v>1</v>
      </c>
    </row>
    <row r="890" spans="1:35">
      <c r="A890">
        <v>2013</v>
      </c>
      <c r="B890" t="s">
        <v>5772</v>
      </c>
      <c r="C890" t="s">
        <v>2555</v>
      </c>
      <c r="D890" t="s">
        <v>5775</v>
      </c>
      <c r="J890">
        <v>1</v>
      </c>
    </row>
    <row r="891" spans="1:35">
      <c r="A891">
        <v>2013</v>
      </c>
      <c r="B891" t="s">
        <v>5772</v>
      </c>
      <c r="C891" t="s">
        <v>2556</v>
      </c>
      <c r="D891" t="s">
        <v>5775</v>
      </c>
      <c r="J891">
        <v>1</v>
      </c>
    </row>
    <row r="892" spans="1:35">
      <c r="A892">
        <v>2013</v>
      </c>
      <c r="B892" t="s">
        <v>5772</v>
      </c>
      <c r="C892" t="s">
        <v>2557</v>
      </c>
      <c r="D892" t="s">
        <v>5775</v>
      </c>
      <c r="J892">
        <v>1</v>
      </c>
    </row>
    <row r="893" spans="1:35">
      <c r="A893">
        <v>2013</v>
      </c>
      <c r="B893" t="s">
        <v>5772</v>
      </c>
      <c r="C893" t="s">
        <v>2558</v>
      </c>
      <c r="D893" t="s">
        <v>5773</v>
      </c>
      <c r="J893">
        <v>1</v>
      </c>
    </row>
    <row r="894" spans="1:35">
      <c r="A894">
        <v>2013</v>
      </c>
      <c r="B894" t="s">
        <v>1630</v>
      </c>
      <c r="C894" t="s">
        <v>1860</v>
      </c>
      <c r="D894" t="s">
        <v>1668</v>
      </c>
      <c r="AI894">
        <v>1</v>
      </c>
    </row>
    <row r="895" spans="1:35">
      <c r="A895">
        <v>2013</v>
      </c>
      <c r="B895" t="s">
        <v>1630</v>
      </c>
      <c r="C895" t="s">
        <v>1861</v>
      </c>
      <c r="D895" t="s">
        <v>1634</v>
      </c>
      <c r="AB895">
        <v>4</v>
      </c>
    </row>
    <row r="896" spans="1:35">
      <c r="A896">
        <v>2013</v>
      </c>
      <c r="B896" t="s">
        <v>1630</v>
      </c>
      <c r="C896" t="s">
        <v>1864</v>
      </c>
      <c r="D896" t="s">
        <v>1641</v>
      </c>
      <c r="E896">
        <v>2</v>
      </c>
    </row>
    <row r="897" spans="1:31">
      <c r="A897">
        <v>2013</v>
      </c>
      <c r="B897" t="s">
        <v>1630</v>
      </c>
      <c r="C897" t="s">
        <v>1871</v>
      </c>
      <c r="D897" t="s">
        <v>1635</v>
      </c>
      <c r="Y897">
        <v>1</v>
      </c>
    </row>
    <row r="898" spans="1:31">
      <c r="A898">
        <v>2013</v>
      </c>
      <c r="B898" t="s">
        <v>1630</v>
      </c>
      <c r="C898" t="s">
        <v>1878</v>
      </c>
      <c r="D898" t="s">
        <v>1641</v>
      </c>
      <c r="M898">
        <v>1</v>
      </c>
    </row>
    <row r="899" spans="1:31">
      <c r="A899">
        <v>2013</v>
      </c>
      <c r="B899" t="s">
        <v>1630</v>
      </c>
      <c r="C899" t="s">
        <v>1882</v>
      </c>
      <c r="D899" t="s">
        <v>1634</v>
      </c>
      <c r="O899">
        <v>2</v>
      </c>
    </row>
    <row r="900" spans="1:31">
      <c r="A900">
        <v>2013</v>
      </c>
      <c r="B900" t="s">
        <v>1630</v>
      </c>
      <c r="C900" t="s">
        <v>1882</v>
      </c>
      <c r="D900" t="s">
        <v>1635</v>
      </c>
      <c r="O900">
        <v>2</v>
      </c>
    </row>
    <row r="901" spans="1:31">
      <c r="A901">
        <v>2013</v>
      </c>
      <c r="B901" t="s">
        <v>1630</v>
      </c>
      <c r="C901" t="s">
        <v>1884</v>
      </c>
      <c r="D901" t="s">
        <v>1668</v>
      </c>
      <c r="M901">
        <v>15</v>
      </c>
    </row>
    <row r="902" spans="1:31">
      <c r="A902">
        <v>2013</v>
      </c>
      <c r="B902" t="s">
        <v>1630</v>
      </c>
      <c r="C902" t="s">
        <v>1884</v>
      </c>
      <c r="D902" t="s">
        <v>1634</v>
      </c>
      <c r="M902">
        <v>15</v>
      </c>
    </row>
    <row r="903" spans="1:31">
      <c r="A903">
        <v>2013</v>
      </c>
      <c r="B903" t="s">
        <v>1630</v>
      </c>
      <c r="C903" t="s">
        <v>1890</v>
      </c>
      <c r="D903" t="s">
        <v>1634</v>
      </c>
      <c r="O903">
        <v>3</v>
      </c>
    </row>
    <row r="904" spans="1:31">
      <c r="A904">
        <v>2013</v>
      </c>
      <c r="B904" t="s">
        <v>1630</v>
      </c>
      <c r="C904" t="s">
        <v>1893</v>
      </c>
      <c r="D904" t="s">
        <v>1641</v>
      </c>
      <c r="AE904">
        <v>1</v>
      </c>
    </row>
    <row r="905" spans="1:31">
      <c r="A905">
        <v>2013</v>
      </c>
      <c r="B905" t="s">
        <v>1630</v>
      </c>
      <c r="C905" t="s">
        <v>1652</v>
      </c>
      <c r="D905" t="s">
        <v>1634</v>
      </c>
      <c r="O905">
        <v>6</v>
      </c>
    </row>
    <row r="906" spans="1:31">
      <c r="A906">
        <v>2013</v>
      </c>
      <c r="B906" t="s">
        <v>1630</v>
      </c>
      <c r="C906" t="s">
        <v>5778</v>
      </c>
      <c r="D906" t="s">
        <v>1635</v>
      </c>
      <c r="O906">
        <v>4</v>
      </c>
    </row>
    <row r="907" spans="1:31">
      <c r="A907">
        <v>2013</v>
      </c>
      <c r="B907" t="s">
        <v>1630</v>
      </c>
      <c r="C907" t="s">
        <v>1900</v>
      </c>
      <c r="D907" t="s">
        <v>1635</v>
      </c>
      <c r="M907">
        <v>2</v>
      </c>
    </row>
    <row r="908" spans="1:31">
      <c r="A908">
        <v>2013</v>
      </c>
      <c r="B908" t="s">
        <v>1630</v>
      </c>
      <c r="C908" t="s">
        <v>1901</v>
      </c>
      <c r="D908" t="s">
        <v>1635</v>
      </c>
      <c r="N908">
        <v>1</v>
      </c>
    </row>
    <row r="909" spans="1:31">
      <c r="A909">
        <v>2013</v>
      </c>
      <c r="B909" t="s">
        <v>1630</v>
      </c>
      <c r="C909" t="s">
        <v>1654</v>
      </c>
      <c r="D909" t="s">
        <v>1634</v>
      </c>
      <c r="O909">
        <v>2</v>
      </c>
    </row>
    <row r="910" spans="1:31">
      <c r="A910">
        <v>2013</v>
      </c>
      <c r="B910" t="s">
        <v>1630</v>
      </c>
      <c r="C910" t="s">
        <v>5779</v>
      </c>
      <c r="D910" t="s">
        <v>1635</v>
      </c>
      <c r="O910">
        <v>2</v>
      </c>
    </row>
    <row r="911" spans="1:31">
      <c r="A911">
        <v>2013</v>
      </c>
      <c r="B911" t="s">
        <v>1630</v>
      </c>
      <c r="C911" t="s">
        <v>1908</v>
      </c>
      <c r="D911" t="s">
        <v>1641</v>
      </c>
      <c r="M911">
        <v>1</v>
      </c>
    </row>
    <row r="912" spans="1:31">
      <c r="A912">
        <v>2013</v>
      </c>
      <c r="B912" t="s">
        <v>1630</v>
      </c>
      <c r="C912" t="s">
        <v>1909</v>
      </c>
      <c r="D912" t="s">
        <v>1641</v>
      </c>
      <c r="M912">
        <v>1</v>
      </c>
    </row>
    <row r="913" spans="1:34">
      <c r="A913">
        <v>2013</v>
      </c>
      <c r="B913" t="s">
        <v>1630</v>
      </c>
      <c r="C913" t="s">
        <v>1910</v>
      </c>
      <c r="D913" t="s">
        <v>1634</v>
      </c>
      <c r="O913">
        <v>1</v>
      </c>
    </row>
    <row r="914" spans="1:34">
      <c r="A914">
        <v>2013</v>
      </c>
      <c r="B914" t="s">
        <v>1630</v>
      </c>
      <c r="C914" t="s">
        <v>1910</v>
      </c>
      <c r="D914" t="s">
        <v>1635</v>
      </c>
      <c r="O914">
        <v>1</v>
      </c>
    </row>
    <row r="915" spans="1:34">
      <c r="A915">
        <v>2013</v>
      </c>
      <c r="B915" t="s">
        <v>1630</v>
      </c>
      <c r="C915" t="s">
        <v>1913</v>
      </c>
      <c r="D915" t="s">
        <v>1641</v>
      </c>
      <c r="AB915">
        <v>1</v>
      </c>
    </row>
    <row r="916" spans="1:34">
      <c r="A916">
        <v>2013</v>
      </c>
      <c r="B916" t="s">
        <v>1630</v>
      </c>
      <c r="C916" t="s">
        <v>2703</v>
      </c>
      <c r="D916" t="s">
        <v>1634</v>
      </c>
      <c r="O916">
        <v>15</v>
      </c>
      <c r="AH916">
        <v>5</v>
      </c>
    </row>
    <row r="917" spans="1:34">
      <c r="A917">
        <v>2013</v>
      </c>
      <c r="B917" t="s">
        <v>1630</v>
      </c>
      <c r="C917" t="s">
        <v>1918</v>
      </c>
      <c r="D917" t="s">
        <v>1641</v>
      </c>
      <c r="M917">
        <v>1</v>
      </c>
    </row>
    <row r="918" spans="1:34">
      <c r="A918">
        <v>2013</v>
      </c>
      <c r="B918" t="s">
        <v>1630</v>
      </c>
      <c r="C918" t="s">
        <v>1919</v>
      </c>
      <c r="D918" t="s">
        <v>1641</v>
      </c>
      <c r="AB918">
        <v>1</v>
      </c>
    </row>
    <row r="919" spans="1:34">
      <c r="A919">
        <v>2013</v>
      </c>
      <c r="B919" t="s">
        <v>1630</v>
      </c>
      <c r="C919" t="s">
        <v>1925</v>
      </c>
      <c r="D919" t="s">
        <v>1634</v>
      </c>
      <c r="O919">
        <v>1</v>
      </c>
    </row>
    <row r="920" spans="1:34">
      <c r="A920">
        <v>2013</v>
      </c>
      <c r="B920" t="s">
        <v>1630</v>
      </c>
      <c r="C920" t="s">
        <v>1927</v>
      </c>
      <c r="D920" t="s">
        <v>1634</v>
      </c>
      <c r="M920">
        <v>1</v>
      </c>
    </row>
    <row r="921" spans="1:34">
      <c r="A921">
        <v>2013</v>
      </c>
      <c r="B921" t="s">
        <v>1630</v>
      </c>
      <c r="C921" t="s">
        <v>1927</v>
      </c>
      <c r="D921" t="s">
        <v>1635</v>
      </c>
      <c r="M921">
        <v>1</v>
      </c>
    </row>
    <row r="922" spans="1:34">
      <c r="A922">
        <v>2013</v>
      </c>
      <c r="B922" t="s">
        <v>1630</v>
      </c>
      <c r="C922" t="s">
        <v>1927</v>
      </c>
      <c r="D922" t="s">
        <v>1636</v>
      </c>
      <c r="M922">
        <v>1</v>
      </c>
    </row>
    <row r="923" spans="1:34">
      <c r="A923">
        <v>2013</v>
      </c>
      <c r="B923" t="s">
        <v>1630</v>
      </c>
      <c r="C923" t="s">
        <v>1928</v>
      </c>
      <c r="D923" t="s">
        <v>1634</v>
      </c>
      <c r="M923">
        <v>1</v>
      </c>
    </row>
    <row r="924" spans="1:34">
      <c r="A924">
        <v>2013</v>
      </c>
      <c r="B924" t="s">
        <v>1630</v>
      </c>
      <c r="C924" t="s">
        <v>1928</v>
      </c>
      <c r="D924" t="s">
        <v>1635</v>
      </c>
      <c r="M924">
        <v>1</v>
      </c>
    </row>
    <row r="925" spans="1:34">
      <c r="A925">
        <v>2013</v>
      </c>
      <c r="B925" t="s">
        <v>1630</v>
      </c>
      <c r="C925" t="s">
        <v>1928</v>
      </c>
      <c r="D925" t="s">
        <v>1636</v>
      </c>
      <c r="M925">
        <v>1</v>
      </c>
    </row>
    <row r="926" spans="1:34">
      <c r="A926">
        <v>2013</v>
      </c>
      <c r="B926" t="s">
        <v>1630</v>
      </c>
      <c r="C926" t="s">
        <v>1929</v>
      </c>
      <c r="D926" t="s">
        <v>1634</v>
      </c>
      <c r="O926">
        <v>4</v>
      </c>
    </row>
    <row r="927" spans="1:34">
      <c r="A927">
        <v>2013</v>
      </c>
      <c r="B927" t="s">
        <v>1630</v>
      </c>
      <c r="C927" t="s">
        <v>1930</v>
      </c>
      <c r="D927" t="s">
        <v>1634</v>
      </c>
      <c r="AH927">
        <v>1</v>
      </c>
    </row>
    <row r="928" spans="1:34">
      <c r="A928">
        <v>2013</v>
      </c>
      <c r="B928" t="s">
        <v>1630</v>
      </c>
      <c r="C928" t="s">
        <v>1930</v>
      </c>
      <c r="D928" t="s">
        <v>1635</v>
      </c>
      <c r="AH928">
        <v>1</v>
      </c>
    </row>
    <row r="929" spans="1:13">
      <c r="A929">
        <v>2013</v>
      </c>
      <c r="B929" t="s">
        <v>1630</v>
      </c>
      <c r="C929" t="s">
        <v>1931</v>
      </c>
      <c r="D929" t="s">
        <v>1635</v>
      </c>
      <c r="M929">
        <v>3</v>
      </c>
    </row>
    <row r="930" spans="1:13">
      <c r="A930">
        <v>2013</v>
      </c>
      <c r="B930" t="s">
        <v>1630</v>
      </c>
      <c r="C930" t="s">
        <v>1932</v>
      </c>
      <c r="D930" t="s">
        <v>1634</v>
      </c>
      <c r="M930">
        <v>1</v>
      </c>
    </row>
    <row r="931" spans="1:13">
      <c r="A931">
        <v>2013</v>
      </c>
      <c r="B931" t="s">
        <v>1630</v>
      </c>
      <c r="C931" t="s">
        <v>1933</v>
      </c>
      <c r="D931" t="s">
        <v>1634</v>
      </c>
      <c r="M931">
        <v>1</v>
      </c>
    </row>
    <row r="932" spans="1:13">
      <c r="A932">
        <v>2013</v>
      </c>
      <c r="B932" t="s">
        <v>1630</v>
      </c>
      <c r="C932" t="s">
        <v>1934</v>
      </c>
      <c r="D932" t="s">
        <v>1634</v>
      </c>
      <c r="M932">
        <v>1</v>
      </c>
    </row>
    <row r="933" spans="1:13">
      <c r="A933">
        <v>2013</v>
      </c>
      <c r="B933" t="s">
        <v>1630</v>
      </c>
      <c r="C933" t="s">
        <v>1935</v>
      </c>
      <c r="D933" t="s">
        <v>1634</v>
      </c>
      <c r="M933">
        <v>1</v>
      </c>
    </row>
    <row r="934" spans="1:13">
      <c r="A934">
        <v>2013</v>
      </c>
      <c r="B934" t="s">
        <v>1630</v>
      </c>
      <c r="C934" t="s">
        <v>1936</v>
      </c>
      <c r="D934" t="s">
        <v>1634</v>
      </c>
      <c r="M934">
        <v>1</v>
      </c>
    </row>
    <row r="935" spans="1:13">
      <c r="A935">
        <v>2013</v>
      </c>
      <c r="B935" t="s">
        <v>1630</v>
      </c>
      <c r="C935" t="s">
        <v>1937</v>
      </c>
      <c r="D935" t="s">
        <v>1634</v>
      </c>
      <c r="M935">
        <v>2</v>
      </c>
    </row>
    <row r="936" spans="1:13">
      <c r="A936">
        <v>2013</v>
      </c>
      <c r="B936" t="s">
        <v>1630</v>
      </c>
      <c r="C936" t="s">
        <v>1938</v>
      </c>
      <c r="D936" t="s">
        <v>1634</v>
      </c>
      <c r="M936">
        <v>1</v>
      </c>
    </row>
    <row r="937" spans="1:13">
      <c r="A937">
        <v>2013</v>
      </c>
      <c r="B937" t="s">
        <v>1630</v>
      </c>
      <c r="C937" t="s">
        <v>1939</v>
      </c>
      <c r="D937" t="s">
        <v>1634</v>
      </c>
      <c r="M937">
        <v>3</v>
      </c>
    </row>
    <row r="938" spans="1:13">
      <c r="A938">
        <v>2013</v>
      </c>
      <c r="B938" t="s">
        <v>1630</v>
      </c>
      <c r="C938" t="s">
        <v>1940</v>
      </c>
      <c r="D938" t="s">
        <v>1634</v>
      </c>
      <c r="M938">
        <v>1</v>
      </c>
    </row>
    <row r="939" spans="1:13">
      <c r="A939">
        <v>2013</v>
      </c>
      <c r="B939" t="s">
        <v>1630</v>
      </c>
      <c r="C939" t="s">
        <v>1941</v>
      </c>
      <c r="D939" t="s">
        <v>1634</v>
      </c>
      <c r="M939">
        <v>1</v>
      </c>
    </row>
    <row r="940" spans="1:13">
      <c r="A940">
        <v>2013</v>
      </c>
      <c r="B940" t="s">
        <v>1630</v>
      </c>
      <c r="C940" t="s">
        <v>1942</v>
      </c>
      <c r="D940" t="s">
        <v>1634</v>
      </c>
      <c r="M940">
        <v>1</v>
      </c>
    </row>
    <row r="941" spans="1:13">
      <c r="A941">
        <v>2013</v>
      </c>
      <c r="B941" t="s">
        <v>1630</v>
      </c>
      <c r="C941" t="s">
        <v>1943</v>
      </c>
      <c r="D941" t="s">
        <v>1634</v>
      </c>
      <c r="M941">
        <v>1</v>
      </c>
    </row>
    <row r="942" spans="1:13">
      <c r="A942">
        <v>2013</v>
      </c>
      <c r="B942" t="s">
        <v>1630</v>
      </c>
      <c r="C942" t="s">
        <v>1944</v>
      </c>
      <c r="D942" t="s">
        <v>1634</v>
      </c>
      <c r="M942">
        <v>3</v>
      </c>
    </row>
    <row r="943" spans="1:13">
      <c r="A943">
        <v>2013</v>
      </c>
      <c r="B943" t="s">
        <v>1630</v>
      </c>
      <c r="C943" t="s">
        <v>1665</v>
      </c>
      <c r="D943" t="s">
        <v>1641</v>
      </c>
      <c r="M943">
        <v>3</v>
      </c>
    </row>
    <row r="944" spans="1:13">
      <c r="A944">
        <v>2013</v>
      </c>
      <c r="B944" t="s">
        <v>1630</v>
      </c>
      <c r="C944" t="s">
        <v>1945</v>
      </c>
      <c r="D944" t="s">
        <v>1641</v>
      </c>
      <c r="M944">
        <v>2</v>
      </c>
    </row>
    <row r="945" spans="1:34">
      <c r="A945">
        <v>2013</v>
      </c>
      <c r="B945" t="s">
        <v>1630</v>
      </c>
      <c r="C945" t="s">
        <v>1947</v>
      </c>
      <c r="D945" t="s">
        <v>1641</v>
      </c>
      <c r="M945">
        <v>1</v>
      </c>
    </row>
    <row r="946" spans="1:34">
      <c r="A946">
        <v>2013</v>
      </c>
      <c r="B946" t="s">
        <v>1630</v>
      </c>
      <c r="C946" t="s">
        <v>1949</v>
      </c>
      <c r="D946" t="s">
        <v>1641</v>
      </c>
      <c r="M946">
        <v>1</v>
      </c>
    </row>
    <row r="947" spans="1:34">
      <c r="A947">
        <v>2013</v>
      </c>
      <c r="B947" t="s">
        <v>1630</v>
      </c>
      <c r="C947" t="s">
        <v>1667</v>
      </c>
      <c r="D947" t="s">
        <v>1641</v>
      </c>
      <c r="AB947">
        <v>1</v>
      </c>
    </row>
    <row r="948" spans="1:34">
      <c r="A948">
        <v>2013</v>
      </c>
      <c r="B948" t="s">
        <v>1630</v>
      </c>
      <c r="C948" t="s">
        <v>1667</v>
      </c>
      <c r="D948" t="s">
        <v>1634</v>
      </c>
      <c r="AB948">
        <v>1</v>
      </c>
    </row>
    <row r="949" spans="1:34">
      <c r="A949">
        <v>2013</v>
      </c>
      <c r="B949" t="s">
        <v>1630</v>
      </c>
      <c r="C949" t="s">
        <v>1952</v>
      </c>
      <c r="D949" t="s">
        <v>1634</v>
      </c>
      <c r="M949">
        <v>1</v>
      </c>
    </row>
    <row r="950" spans="1:34">
      <c r="A950">
        <v>2013</v>
      </c>
      <c r="B950" t="s">
        <v>1630</v>
      </c>
      <c r="C950" t="s">
        <v>1964</v>
      </c>
      <c r="D950" t="s">
        <v>1641</v>
      </c>
      <c r="M950">
        <v>1</v>
      </c>
    </row>
    <row r="951" spans="1:34">
      <c r="A951">
        <v>2013</v>
      </c>
      <c r="B951" t="s">
        <v>1630</v>
      </c>
      <c r="C951" t="s">
        <v>1975</v>
      </c>
      <c r="D951" t="s">
        <v>1634</v>
      </c>
      <c r="AB951">
        <v>2</v>
      </c>
    </row>
    <row r="952" spans="1:34">
      <c r="A952">
        <v>2013</v>
      </c>
      <c r="B952" t="s">
        <v>1630</v>
      </c>
      <c r="C952" t="s">
        <v>1975</v>
      </c>
      <c r="D952" t="s">
        <v>1635</v>
      </c>
      <c r="AB952">
        <v>2</v>
      </c>
    </row>
    <row r="953" spans="1:34">
      <c r="A953">
        <v>2013</v>
      </c>
      <c r="B953" t="s">
        <v>1630</v>
      </c>
      <c r="C953" t="s">
        <v>1976</v>
      </c>
      <c r="D953" t="s">
        <v>1641</v>
      </c>
      <c r="N953">
        <v>1</v>
      </c>
    </row>
    <row r="954" spans="1:34">
      <c r="A954">
        <v>2013</v>
      </c>
      <c r="B954" t="s">
        <v>1630</v>
      </c>
      <c r="C954" t="s">
        <v>1573</v>
      </c>
      <c r="D954" t="s">
        <v>1634</v>
      </c>
      <c r="O954">
        <v>2</v>
      </c>
      <c r="AH954">
        <v>1</v>
      </c>
    </row>
    <row r="955" spans="1:34">
      <c r="A955">
        <v>2013</v>
      </c>
      <c r="B955" t="s">
        <v>1630</v>
      </c>
      <c r="C955" t="s">
        <v>1573</v>
      </c>
      <c r="D955" t="s">
        <v>1635</v>
      </c>
      <c r="AH955">
        <v>1</v>
      </c>
    </row>
    <row r="956" spans="1:34">
      <c r="A956">
        <v>2013</v>
      </c>
      <c r="B956" t="s">
        <v>1630</v>
      </c>
      <c r="C956" t="s">
        <v>1977</v>
      </c>
      <c r="D956" t="s">
        <v>1634</v>
      </c>
      <c r="AH956">
        <v>1</v>
      </c>
    </row>
    <row r="957" spans="1:34">
      <c r="A957">
        <v>2013</v>
      </c>
      <c r="B957" t="s">
        <v>1630</v>
      </c>
      <c r="C957" t="s">
        <v>1977</v>
      </c>
      <c r="D957" t="s">
        <v>1635</v>
      </c>
      <c r="AH957">
        <v>1</v>
      </c>
    </row>
    <row r="958" spans="1:34">
      <c r="A958">
        <v>2013</v>
      </c>
      <c r="B958" t="s">
        <v>1630</v>
      </c>
      <c r="C958" t="s">
        <v>1978</v>
      </c>
      <c r="D958" t="s">
        <v>1641</v>
      </c>
      <c r="N958">
        <v>1</v>
      </c>
    </row>
    <row r="959" spans="1:34">
      <c r="A959">
        <v>2013</v>
      </c>
      <c r="B959" t="s">
        <v>1630</v>
      </c>
      <c r="C959" t="s">
        <v>1979</v>
      </c>
      <c r="D959" t="s">
        <v>1634</v>
      </c>
      <c r="M959">
        <v>1</v>
      </c>
    </row>
    <row r="960" spans="1:34">
      <c r="A960">
        <v>2013</v>
      </c>
      <c r="B960" t="s">
        <v>1630</v>
      </c>
      <c r="C960" t="s">
        <v>1979</v>
      </c>
      <c r="D960" t="s">
        <v>1635</v>
      </c>
      <c r="M960">
        <v>1</v>
      </c>
    </row>
    <row r="961" spans="1:28">
      <c r="A961">
        <v>2013</v>
      </c>
      <c r="B961" t="s">
        <v>1630</v>
      </c>
      <c r="C961" t="s">
        <v>1980</v>
      </c>
      <c r="D961" t="s">
        <v>1634</v>
      </c>
      <c r="M961">
        <v>1</v>
      </c>
    </row>
    <row r="962" spans="1:28">
      <c r="A962">
        <v>2013</v>
      </c>
      <c r="B962" t="s">
        <v>1630</v>
      </c>
      <c r="C962" t="s">
        <v>1980</v>
      </c>
      <c r="D962" t="s">
        <v>1635</v>
      </c>
      <c r="M962">
        <v>1</v>
      </c>
    </row>
    <row r="963" spans="1:28">
      <c r="A963">
        <v>2013</v>
      </c>
      <c r="B963" t="s">
        <v>1630</v>
      </c>
      <c r="C963" t="s">
        <v>1981</v>
      </c>
      <c r="D963" t="s">
        <v>1634</v>
      </c>
      <c r="M963">
        <v>1</v>
      </c>
    </row>
    <row r="964" spans="1:28">
      <c r="A964">
        <v>2013</v>
      </c>
      <c r="B964" t="s">
        <v>1630</v>
      </c>
      <c r="C964" t="s">
        <v>1982</v>
      </c>
      <c r="D964" t="s">
        <v>1635</v>
      </c>
      <c r="AB964">
        <v>2</v>
      </c>
    </row>
    <row r="965" spans="1:28">
      <c r="A965">
        <v>2013</v>
      </c>
      <c r="B965" t="s">
        <v>1630</v>
      </c>
      <c r="C965" t="s">
        <v>1983</v>
      </c>
      <c r="D965" t="s">
        <v>1641</v>
      </c>
      <c r="N965">
        <v>1</v>
      </c>
    </row>
    <row r="966" spans="1:28">
      <c r="A966">
        <v>2013</v>
      </c>
      <c r="B966" t="s">
        <v>1630</v>
      </c>
      <c r="C966" t="s">
        <v>1984</v>
      </c>
      <c r="D966" t="s">
        <v>1634</v>
      </c>
      <c r="M966">
        <v>1</v>
      </c>
    </row>
    <row r="967" spans="1:28">
      <c r="A967">
        <v>2013</v>
      </c>
      <c r="B967" t="s">
        <v>1630</v>
      </c>
      <c r="C967" t="s">
        <v>1988</v>
      </c>
      <c r="D967" t="s">
        <v>1635</v>
      </c>
      <c r="Y967">
        <v>2</v>
      </c>
    </row>
    <row r="968" spans="1:28">
      <c r="A968">
        <v>2013</v>
      </c>
      <c r="B968" t="s">
        <v>1630</v>
      </c>
      <c r="C968" t="s">
        <v>1991</v>
      </c>
      <c r="D968" t="s">
        <v>1641</v>
      </c>
      <c r="M968">
        <v>1</v>
      </c>
    </row>
    <row r="969" spans="1:28">
      <c r="A969">
        <v>2013</v>
      </c>
      <c r="B969" t="s">
        <v>1630</v>
      </c>
      <c r="C969" t="s">
        <v>1992</v>
      </c>
      <c r="D969" t="s">
        <v>1641</v>
      </c>
      <c r="M969">
        <v>1</v>
      </c>
    </row>
    <row r="970" spans="1:28">
      <c r="A970">
        <v>2013</v>
      </c>
      <c r="B970" t="s">
        <v>1630</v>
      </c>
      <c r="C970" t="s">
        <v>1993</v>
      </c>
      <c r="D970" t="s">
        <v>1641</v>
      </c>
      <c r="M970">
        <v>1</v>
      </c>
    </row>
    <row r="971" spans="1:28">
      <c r="A971">
        <v>2013</v>
      </c>
      <c r="B971" t="s">
        <v>1630</v>
      </c>
      <c r="C971" t="s">
        <v>1995</v>
      </c>
      <c r="D971" t="s">
        <v>1641</v>
      </c>
      <c r="N971">
        <v>2</v>
      </c>
    </row>
    <row r="972" spans="1:28">
      <c r="A972">
        <v>2013</v>
      </c>
      <c r="B972" t="s">
        <v>1630</v>
      </c>
      <c r="C972" t="s">
        <v>1676</v>
      </c>
      <c r="D972" t="s">
        <v>1634</v>
      </c>
      <c r="H972">
        <v>3</v>
      </c>
    </row>
    <row r="973" spans="1:28">
      <c r="A973">
        <v>2013</v>
      </c>
      <c r="B973" t="s">
        <v>1630</v>
      </c>
      <c r="C973" t="s">
        <v>1997</v>
      </c>
      <c r="D973" t="s">
        <v>1634</v>
      </c>
      <c r="M973">
        <v>2</v>
      </c>
    </row>
    <row r="974" spans="1:28">
      <c r="A974">
        <v>2013</v>
      </c>
      <c r="B974" t="s">
        <v>1630</v>
      </c>
      <c r="C974" t="s">
        <v>1998</v>
      </c>
      <c r="D974" t="s">
        <v>1634</v>
      </c>
      <c r="M974">
        <v>1</v>
      </c>
    </row>
    <row r="975" spans="1:28">
      <c r="A975">
        <v>2013</v>
      </c>
      <c r="B975" t="s">
        <v>1630</v>
      </c>
      <c r="C975" t="s">
        <v>1999</v>
      </c>
      <c r="D975" t="s">
        <v>1634</v>
      </c>
      <c r="M975">
        <v>1</v>
      </c>
    </row>
    <row r="976" spans="1:28">
      <c r="A976">
        <v>2013</v>
      </c>
      <c r="B976" t="s">
        <v>1630</v>
      </c>
      <c r="C976" t="s">
        <v>1678</v>
      </c>
      <c r="D976" t="s">
        <v>1634</v>
      </c>
      <c r="O976">
        <v>3</v>
      </c>
    </row>
    <row r="977" spans="1:28">
      <c r="A977">
        <v>2013</v>
      </c>
      <c r="B977" t="s">
        <v>1630</v>
      </c>
      <c r="C977" t="s">
        <v>2003</v>
      </c>
      <c r="D977" t="s">
        <v>1641</v>
      </c>
      <c r="N977">
        <v>1</v>
      </c>
    </row>
    <row r="978" spans="1:28">
      <c r="A978">
        <v>2013</v>
      </c>
      <c r="B978" t="s">
        <v>1630</v>
      </c>
      <c r="C978" t="s">
        <v>2005</v>
      </c>
      <c r="D978" t="s">
        <v>1641</v>
      </c>
      <c r="N978">
        <v>1</v>
      </c>
    </row>
    <row r="979" spans="1:28">
      <c r="A979">
        <v>2013</v>
      </c>
      <c r="B979" t="s">
        <v>1630</v>
      </c>
      <c r="C979" t="s">
        <v>2006</v>
      </c>
      <c r="D979" t="s">
        <v>1641</v>
      </c>
      <c r="N979">
        <v>1</v>
      </c>
    </row>
    <row r="980" spans="1:28">
      <c r="A980">
        <v>2013</v>
      </c>
      <c r="B980" t="s">
        <v>1630</v>
      </c>
      <c r="C980" t="s">
        <v>2018</v>
      </c>
      <c r="D980" t="s">
        <v>1634</v>
      </c>
      <c r="Y980">
        <v>1</v>
      </c>
    </row>
    <row r="981" spans="1:28">
      <c r="A981">
        <v>2013</v>
      </c>
      <c r="B981" t="s">
        <v>1630</v>
      </c>
      <c r="C981" t="s">
        <v>2018</v>
      </c>
      <c r="D981" t="s">
        <v>1635</v>
      </c>
      <c r="Y981">
        <v>1</v>
      </c>
    </row>
    <row r="982" spans="1:28">
      <c r="A982">
        <v>2013</v>
      </c>
      <c r="B982" t="s">
        <v>1630</v>
      </c>
      <c r="C982" t="s">
        <v>2019</v>
      </c>
      <c r="D982" t="s">
        <v>1674</v>
      </c>
      <c r="Y982">
        <v>1</v>
      </c>
    </row>
    <row r="983" spans="1:28">
      <c r="A983">
        <v>2013</v>
      </c>
      <c r="B983" t="s">
        <v>1630</v>
      </c>
      <c r="C983" t="s">
        <v>2020</v>
      </c>
      <c r="D983" t="s">
        <v>1641</v>
      </c>
      <c r="AB983">
        <v>1</v>
      </c>
    </row>
    <row r="984" spans="1:28">
      <c r="A984">
        <v>2013</v>
      </c>
      <c r="B984" t="s">
        <v>1630</v>
      </c>
      <c r="C984" t="s">
        <v>2020</v>
      </c>
      <c r="D984" t="s">
        <v>1634</v>
      </c>
      <c r="AB984">
        <v>1</v>
      </c>
    </row>
    <row r="985" spans="1:28">
      <c r="A985">
        <v>2013</v>
      </c>
      <c r="B985" t="s">
        <v>1630</v>
      </c>
      <c r="C985" t="s">
        <v>2021</v>
      </c>
      <c r="D985" t="s">
        <v>1641</v>
      </c>
      <c r="M985">
        <v>1</v>
      </c>
    </row>
    <row r="986" spans="1:28">
      <c r="A986">
        <v>2013</v>
      </c>
      <c r="B986" t="s">
        <v>1630</v>
      </c>
      <c r="C986" t="s">
        <v>2022</v>
      </c>
      <c r="D986" t="s">
        <v>1641</v>
      </c>
      <c r="N986">
        <v>2</v>
      </c>
    </row>
    <row r="987" spans="1:28">
      <c r="A987">
        <v>2013</v>
      </c>
      <c r="B987" t="s">
        <v>1630</v>
      </c>
      <c r="C987" t="s">
        <v>2028</v>
      </c>
      <c r="D987" t="s">
        <v>1641</v>
      </c>
      <c r="M987">
        <v>1</v>
      </c>
    </row>
    <row r="988" spans="1:28">
      <c r="A988">
        <v>2013</v>
      </c>
      <c r="B988" t="s">
        <v>1630</v>
      </c>
      <c r="C988" t="s">
        <v>2029</v>
      </c>
      <c r="D988" t="s">
        <v>1641</v>
      </c>
      <c r="M988">
        <v>2</v>
      </c>
    </row>
    <row r="989" spans="1:28">
      <c r="A989">
        <v>2013</v>
      </c>
      <c r="B989" t="s">
        <v>1630</v>
      </c>
      <c r="C989" t="s">
        <v>2030</v>
      </c>
      <c r="D989" t="s">
        <v>1641</v>
      </c>
      <c r="M989">
        <v>1</v>
      </c>
    </row>
    <row r="990" spans="1:28">
      <c r="A990">
        <v>2013</v>
      </c>
      <c r="B990" t="s">
        <v>1630</v>
      </c>
      <c r="C990" t="s">
        <v>2031</v>
      </c>
      <c r="D990" t="s">
        <v>1641</v>
      </c>
      <c r="M990">
        <v>1</v>
      </c>
    </row>
    <row r="991" spans="1:28">
      <c r="A991">
        <v>2013</v>
      </c>
      <c r="B991" t="s">
        <v>1630</v>
      </c>
      <c r="C991" t="s">
        <v>2032</v>
      </c>
      <c r="D991" t="s">
        <v>1641</v>
      </c>
      <c r="M991">
        <v>1</v>
      </c>
    </row>
    <row r="992" spans="1:28">
      <c r="A992">
        <v>2013</v>
      </c>
      <c r="B992" t="s">
        <v>1630</v>
      </c>
      <c r="C992" t="s">
        <v>2033</v>
      </c>
      <c r="D992" t="s">
        <v>1641</v>
      </c>
      <c r="M992">
        <v>2</v>
      </c>
    </row>
    <row r="993" spans="1:34">
      <c r="A993">
        <v>2013</v>
      </c>
      <c r="B993" t="s">
        <v>1630</v>
      </c>
      <c r="C993" t="s">
        <v>2034</v>
      </c>
      <c r="D993" t="s">
        <v>1641</v>
      </c>
      <c r="M993">
        <v>2</v>
      </c>
    </row>
    <row r="994" spans="1:34">
      <c r="A994">
        <v>2013</v>
      </c>
      <c r="B994" t="s">
        <v>1630</v>
      </c>
      <c r="C994" t="s">
        <v>2035</v>
      </c>
      <c r="D994" t="s">
        <v>1641</v>
      </c>
      <c r="M994">
        <v>1</v>
      </c>
    </row>
    <row r="995" spans="1:34">
      <c r="A995">
        <v>2013</v>
      </c>
      <c r="B995" t="s">
        <v>1630</v>
      </c>
      <c r="C995" t="s">
        <v>2040</v>
      </c>
      <c r="D995" t="s">
        <v>1641</v>
      </c>
      <c r="AH995">
        <v>1</v>
      </c>
    </row>
    <row r="996" spans="1:34">
      <c r="A996">
        <v>2013</v>
      </c>
      <c r="B996" t="s">
        <v>1630</v>
      </c>
      <c r="C996" t="s">
        <v>2040</v>
      </c>
      <c r="D996" t="s">
        <v>1634</v>
      </c>
      <c r="AB996">
        <v>1</v>
      </c>
      <c r="AH996">
        <v>1</v>
      </c>
    </row>
    <row r="997" spans="1:34">
      <c r="A997">
        <v>2013</v>
      </c>
      <c r="B997" t="s">
        <v>1630</v>
      </c>
      <c r="C997" t="s">
        <v>1688</v>
      </c>
      <c r="D997" t="s">
        <v>1641</v>
      </c>
      <c r="M997">
        <v>1</v>
      </c>
    </row>
    <row r="998" spans="1:34">
      <c r="A998">
        <v>2013</v>
      </c>
      <c r="B998" t="s">
        <v>1630</v>
      </c>
      <c r="C998" t="s">
        <v>2065</v>
      </c>
      <c r="D998" t="s">
        <v>1641</v>
      </c>
      <c r="N998">
        <v>1</v>
      </c>
    </row>
    <row r="999" spans="1:34">
      <c r="A999">
        <v>2013</v>
      </c>
      <c r="B999" t="s">
        <v>1630</v>
      </c>
      <c r="C999" t="s">
        <v>1690</v>
      </c>
      <c r="D999" t="s">
        <v>1641</v>
      </c>
      <c r="M999">
        <v>2</v>
      </c>
    </row>
    <row r="1000" spans="1:34">
      <c r="A1000">
        <v>2013</v>
      </c>
      <c r="B1000" t="s">
        <v>1630</v>
      </c>
      <c r="C1000" t="s">
        <v>1691</v>
      </c>
      <c r="D1000" t="s">
        <v>1641</v>
      </c>
      <c r="M1000">
        <v>1</v>
      </c>
    </row>
    <row r="1001" spans="1:34">
      <c r="A1001">
        <v>2013</v>
      </c>
      <c r="B1001" t="s">
        <v>1630</v>
      </c>
      <c r="C1001" t="s">
        <v>2068</v>
      </c>
      <c r="D1001" t="s">
        <v>1641</v>
      </c>
      <c r="M1001">
        <v>1</v>
      </c>
    </row>
    <row r="1002" spans="1:34">
      <c r="A1002">
        <v>2013</v>
      </c>
      <c r="B1002" t="s">
        <v>1630</v>
      </c>
      <c r="C1002" t="s">
        <v>2069</v>
      </c>
      <c r="D1002" t="s">
        <v>1641</v>
      </c>
      <c r="M1002">
        <v>1</v>
      </c>
    </row>
    <row r="1003" spans="1:34">
      <c r="A1003">
        <v>2013</v>
      </c>
      <c r="B1003" t="s">
        <v>1630</v>
      </c>
      <c r="C1003" t="s">
        <v>2070</v>
      </c>
      <c r="D1003" t="s">
        <v>1641</v>
      </c>
      <c r="N1003">
        <v>1</v>
      </c>
    </row>
    <row r="1004" spans="1:34">
      <c r="A1004">
        <v>2013</v>
      </c>
      <c r="B1004" t="s">
        <v>1630</v>
      </c>
      <c r="C1004" t="s">
        <v>2071</v>
      </c>
      <c r="D1004" t="s">
        <v>1641</v>
      </c>
      <c r="N1004">
        <v>1</v>
      </c>
    </row>
    <row r="1005" spans="1:34">
      <c r="A1005">
        <v>2013</v>
      </c>
      <c r="B1005" t="s">
        <v>1630</v>
      </c>
      <c r="C1005" t="s">
        <v>2072</v>
      </c>
      <c r="D1005" t="s">
        <v>1641</v>
      </c>
      <c r="N1005">
        <v>1</v>
      </c>
    </row>
    <row r="1006" spans="1:34">
      <c r="A1006">
        <v>2013</v>
      </c>
      <c r="B1006" t="s">
        <v>1630</v>
      </c>
      <c r="C1006" t="s">
        <v>2073</v>
      </c>
      <c r="D1006" t="s">
        <v>1641</v>
      </c>
      <c r="M1006">
        <v>1</v>
      </c>
    </row>
    <row r="1007" spans="1:34">
      <c r="A1007">
        <v>2013</v>
      </c>
      <c r="B1007" t="s">
        <v>1630</v>
      </c>
      <c r="C1007" t="s">
        <v>1692</v>
      </c>
      <c r="D1007" t="s">
        <v>1641</v>
      </c>
      <c r="M1007">
        <v>4</v>
      </c>
      <c r="AE1007">
        <v>1</v>
      </c>
    </row>
    <row r="1008" spans="1:34">
      <c r="A1008">
        <v>2013</v>
      </c>
      <c r="B1008" t="s">
        <v>1630</v>
      </c>
      <c r="C1008" t="s">
        <v>1693</v>
      </c>
      <c r="D1008" t="s">
        <v>1641</v>
      </c>
      <c r="M1008">
        <v>3</v>
      </c>
    </row>
    <row r="1009" spans="1:14">
      <c r="A1009">
        <v>2013</v>
      </c>
      <c r="B1009" t="s">
        <v>1630</v>
      </c>
      <c r="C1009" t="s">
        <v>2077</v>
      </c>
      <c r="D1009" t="s">
        <v>1641</v>
      </c>
      <c r="M1009">
        <v>1</v>
      </c>
    </row>
    <row r="1010" spans="1:14">
      <c r="A1010">
        <v>2013</v>
      </c>
      <c r="B1010" t="s">
        <v>1630</v>
      </c>
      <c r="C1010" t="s">
        <v>2078</v>
      </c>
      <c r="D1010" t="s">
        <v>1641</v>
      </c>
      <c r="M1010">
        <v>1</v>
      </c>
    </row>
    <row r="1011" spans="1:14">
      <c r="A1011">
        <v>2013</v>
      </c>
      <c r="B1011" t="s">
        <v>1630</v>
      </c>
      <c r="C1011" t="s">
        <v>2081</v>
      </c>
      <c r="D1011" t="s">
        <v>1641</v>
      </c>
      <c r="N1011">
        <v>1</v>
      </c>
    </row>
    <row r="1012" spans="1:14">
      <c r="A1012">
        <v>2013</v>
      </c>
      <c r="B1012" t="s">
        <v>1630</v>
      </c>
      <c r="C1012" t="s">
        <v>2082</v>
      </c>
      <c r="D1012" t="s">
        <v>1641</v>
      </c>
      <c r="M1012">
        <v>1</v>
      </c>
    </row>
    <row r="1013" spans="1:14">
      <c r="A1013">
        <v>2013</v>
      </c>
      <c r="B1013" t="s">
        <v>1630</v>
      </c>
      <c r="C1013" t="s">
        <v>2083</v>
      </c>
      <c r="D1013" t="s">
        <v>1641</v>
      </c>
      <c r="M1013">
        <v>1</v>
      </c>
    </row>
    <row r="1014" spans="1:14">
      <c r="A1014">
        <v>2013</v>
      </c>
      <c r="B1014" t="s">
        <v>1630</v>
      </c>
      <c r="C1014" t="s">
        <v>1697</v>
      </c>
      <c r="D1014" t="s">
        <v>1641</v>
      </c>
      <c r="M1014">
        <v>2</v>
      </c>
    </row>
    <row r="1015" spans="1:14">
      <c r="A1015">
        <v>2013</v>
      </c>
      <c r="B1015" t="s">
        <v>1630</v>
      </c>
      <c r="C1015" t="s">
        <v>2084</v>
      </c>
      <c r="D1015" t="s">
        <v>1641</v>
      </c>
      <c r="M1015">
        <v>1</v>
      </c>
    </row>
    <row r="1016" spans="1:14">
      <c r="A1016">
        <v>2013</v>
      </c>
      <c r="B1016" t="s">
        <v>1630</v>
      </c>
      <c r="C1016" t="s">
        <v>2089</v>
      </c>
      <c r="D1016" t="s">
        <v>1641</v>
      </c>
      <c r="N1016">
        <v>1</v>
      </c>
    </row>
    <row r="1017" spans="1:14">
      <c r="A1017">
        <v>2013</v>
      </c>
      <c r="B1017" t="s">
        <v>1630</v>
      </c>
      <c r="C1017" t="s">
        <v>2090</v>
      </c>
      <c r="D1017" t="s">
        <v>1641</v>
      </c>
      <c r="M1017">
        <v>1</v>
      </c>
    </row>
    <row r="1018" spans="1:14">
      <c r="A1018">
        <v>2013</v>
      </c>
      <c r="B1018" t="s">
        <v>1630</v>
      </c>
      <c r="C1018" t="s">
        <v>2091</v>
      </c>
      <c r="D1018" t="s">
        <v>1641</v>
      </c>
      <c r="M1018">
        <v>1</v>
      </c>
    </row>
    <row r="1019" spans="1:14">
      <c r="A1019">
        <v>2013</v>
      </c>
      <c r="B1019" t="s">
        <v>1630</v>
      </c>
      <c r="C1019" t="s">
        <v>2095</v>
      </c>
      <c r="D1019" t="s">
        <v>1641</v>
      </c>
      <c r="M1019">
        <v>1</v>
      </c>
    </row>
    <row r="1020" spans="1:14">
      <c r="A1020">
        <v>2013</v>
      </c>
      <c r="B1020" t="s">
        <v>1630</v>
      </c>
      <c r="C1020" t="s">
        <v>2096</v>
      </c>
      <c r="D1020" t="s">
        <v>1641</v>
      </c>
      <c r="M1020">
        <v>1</v>
      </c>
    </row>
    <row r="1021" spans="1:14">
      <c r="A1021">
        <v>2013</v>
      </c>
      <c r="B1021" t="s">
        <v>1630</v>
      </c>
      <c r="C1021" t="s">
        <v>2097</v>
      </c>
      <c r="D1021" t="s">
        <v>1641</v>
      </c>
      <c r="M1021">
        <v>1</v>
      </c>
    </row>
    <row r="1022" spans="1:14">
      <c r="A1022">
        <v>2013</v>
      </c>
      <c r="B1022" t="s">
        <v>1630</v>
      </c>
      <c r="C1022" t="s">
        <v>2100</v>
      </c>
      <c r="D1022" t="s">
        <v>1641</v>
      </c>
      <c r="M1022">
        <v>1</v>
      </c>
    </row>
    <row r="1023" spans="1:14">
      <c r="A1023">
        <v>2013</v>
      </c>
      <c r="B1023" t="s">
        <v>1630</v>
      </c>
      <c r="C1023" t="s">
        <v>2101</v>
      </c>
      <c r="D1023" t="s">
        <v>1641</v>
      </c>
      <c r="M1023">
        <v>1</v>
      </c>
    </row>
    <row r="1024" spans="1:14">
      <c r="A1024">
        <v>2013</v>
      </c>
      <c r="B1024" t="s">
        <v>1630</v>
      </c>
      <c r="C1024" t="s">
        <v>2102</v>
      </c>
      <c r="D1024" t="s">
        <v>1641</v>
      </c>
      <c r="M1024">
        <v>1</v>
      </c>
    </row>
    <row r="1025" spans="1:31">
      <c r="A1025">
        <v>2013</v>
      </c>
      <c r="B1025" t="s">
        <v>1630</v>
      </c>
      <c r="C1025" t="s">
        <v>2103</v>
      </c>
      <c r="D1025" t="s">
        <v>1641</v>
      </c>
      <c r="AB1025">
        <v>3</v>
      </c>
    </row>
    <row r="1026" spans="1:31">
      <c r="A1026">
        <v>2013</v>
      </c>
      <c r="B1026" t="s">
        <v>1630</v>
      </c>
      <c r="C1026" t="s">
        <v>1700</v>
      </c>
      <c r="D1026" t="s">
        <v>1641</v>
      </c>
      <c r="M1026">
        <v>2</v>
      </c>
      <c r="AE1026">
        <v>1</v>
      </c>
    </row>
    <row r="1027" spans="1:31">
      <c r="A1027">
        <v>2013</v>
      </c>
      <c r="B1027" t="s">
        <v>1630</v>
      </c>
      <c r="C1027" t="s">
        <v>1706</v>
      </c>
      <c r="D1027" t="s">
        <v>1641</v>
      </c>
      <c r="M1027">
        <v>1</v>
      </c>
    </row>
    <row r="1028" spans="1:31">
      <c r="A1028">
        <v>2013</v>
      </c>
      <c r="B1028" t="s">
        <v>1630</v>
      </c>
      <c r="C1028" t="s">
        <v>2116</v>
      </c>
      <c r="D1028" t="s">
        <v>1641</v>
      </c>
      <c r="M1028">
        <v>1</v>
      </c>
    </row>
    <row r="1029" spans="1:31">
      <c r="A1029">
        <v>2013</v>
      </c>
      <c r="B1029" t="s">
        <v>1630</v>
      </c>
      <c r="C1029" t="s">
        <v>2120</v>
      </c>
      <c r="D1029" t="s">
        <v>1641</v>
      </c>
      <c r="N1029">
        <v>1</v>
      </c>
    </row>
    <row r="1030" spans="1:31">
      <c r="A1030">
        <v>2013</v>
      </c>
      <c r="B1030" t="s">
        <v>1630</v>
      </c>
      <c r="C1030" t="s">
        <v>2124</v>
      </c>
      <c r="D1030" t="s">
        <v>1641</v>
      </c>
      <c r="N1030">
        <v>1</v>
      </c>
    </row>
    <row r="1031" spans="1:31">
      <c r="A1031">
        <v>2013</v>
      </c>
      <c r="B1031" t="s">
        <v>1630</v>
      </c>
      <c r="C1031" t="s">
        <v>2125</v>
      </c>
      <c r="D1031" t="s">
        <v>1641</v>
      </c>
      <c r="M1031">
        <v>2</v>
      </c>
    </row>
    <row r="1032" spans="1:31">
      <c r="A1032">
        <v>2013</v>
      </c>
      <c r="B1032" t="s">
        <v>1630</v>
      </c>
      <c r="C1032" t="s">
        <v>2126</v>
      </c>
      <c r="D1032" t="s">
        <v>1641</v>
      </c>
      <c r="M1032">
        <v>1</v>
      </c>
    </row>
    <row r="1033" spans="1:31">
      <c r="A1033">
        <v>2013</v>
      </c>
      <c r="B1033" t="s">
        <v>1630</v>
      </c>
      <c r="C1033" t="s">
        <v>2127</v>
      </c>
      <c r="D1033" t="s">
        <v>1641</v>
      </c>
      <c r="M1033">
        <v>2</v>
      </c>
    </row>
    <row r="1034" spans="1:31">
      <c r="A1034">
        <v>2013</v>
      </c>
      <c r="B1034" t="s">
        <v>1630</v>
      </c>
      <c r="C1034" t="s">
        <v>2128</v>
      </c>
      <c r="D1034" t="s">
        <v>1641</v>
      </c>
      <c r="M1034">
        <v>2</v>
      </c>
    </row>
    <row r="1035" spans="1:31">
      <c r="A1035">
        <v>2013</v>
      </c>
      <c r="B1035" t="s">
        <v>1630</v>
      </c>
      <c r="C1035" t="s">
        <v>2129</v>
      </c>
      <c r="D1035" t="s">
        <v>1641</v>
      </c>
      <c r="M1035">
        <v>1</v>
      </c>
    </row>
    <row r="1036" spans="1:31">
      <c r="A1036">
        <v>2013</v>
      </c>
      <c r="B1036" t="s">
        <v>1630</v>
      </c>
      <c r="C1036" t="s">
        <v>2130</v>
      </c>
      <c r="D1036" t="s">
        <v>1641</v>
      </c>
      <c r="N1036">
        <v>1</v>
      </c>
    </row>
    <row r="1037" spans="1:31">
      <c r="A1037">
        <v>2013</v>
      </c>
      <c r="B1037" t="s">
        <v>1630</v>
      </c>
      <c r="C1037" t="s">
        <v>2131</v>
      </c>
      <c r="D1037" t="s">
        <v>1634</v>
      </c>
      <c r="AB1037">
        <v>1</v>
      </c>
    </row>
    <row r="1038" spans="1:31">
      <c r="A1038">
        <v>2013</v>
      </c>
      <c r="B1038" t="s">
        <v>1630</v>
      </c>
      <c r="C1038" t="s">
        <v>2131</v>
      </c>
      <c r="D1038" t="s">
        <v>1635</v>
      </c>
      <c r="AB1038">
        <v>1</v>
      </c>
    </row>
    <row r="1039" spans="1:31">
      <c r="A1039">
        <v>2013</v>
      </c>
      <c r="B1039" t="s">
        <v>1630</v>
      </c>
      <c r="C1039" t="s">
        <v>2132</v>
      </c>
      <c r="D1039" t="s">
        <v>1641</v>
      </c>
      <c r="N1039">
        <v>1</v>
      </c>
    </row>
    <row r="1040" spans="1:31">
      <c r="A1040">
        <v>2013</v>
      </c>
      <c r="B1040" t="s">
        <v>1630</v>
      </c>
      <c r="C1040" t="s">
        <v>2135</v>
      </c>
      <c r="D1040" t="s">
        <v>1634</v>
      </c>
      <c r="AB1040">
        <v>1</v>
      </c>
    </row>
    <row r="1041" spans="1:34">
      <c r="A1041">
        <v>2013</v>
      </c>
      <c r="B1041" t="s">
        <v>1630</v>
      </c>
      <c r="C1041" t="s">
        <v>2136</v>
      </c>
      <c r="D1041" t="s">
        <v>1634</v>
      </c>
      <c r="O1041">
        <v>1</v>
      </c>
    </row>
    <row r="1042" spans="1:34">
      <c r="A1042">
        <v>2013</v>
      </c>
      <c r="B1042" t="s">
        <v>1630</v>
      </c>
      <c r="C1042" t="s">
        <v>2139</v>
      </c>
      <c r="D1042" t="s">
        <v>1641</v>
      </c>
      <c r="N1042">
        <v>1</v>
      </c>
    </row>
    <row r="1043" spans="1:34">
      <c r="A1043">
        <v>2013</v>
      </c>
      <c r="B1043" t="s">
        <v>1630</v>
      </c>
      <c r="C1043" t="s">
        <v>2145</v>
      </c>
      <c r="D1043" t="s">
        <v>1641</v>
      </c>
      <c r="N1043">
        <v>1</v>
      </c>
    </row>
    <row r="1044" spans="1:34">
      <c r="A1044">
        <v>2013</v>
      </c>
      <c r="B1044" t="s">
        <v>1630</v>
      </c>
      <c r="C1044" t="s">
        <v>2147</v>
      </c>
      <c r="D1044" t="s">
        <v>1641</v>
      </c>
      <c r="M1044">
        <v>1</v>
      </c>
    </row>
    <row r="1045" spans="1:34">
      <c r="A1045">
        <v>2013</v>
      </c>
      <c r="B1045" t="s">
        <v>1630</v>
      </c>
      <c r="C1045" t="s">
        <v>2158</v>
      </c>
      <c r="D1045" t="s">
        <v>1634</v>
      </c>
      <c r="M1045">
        <v>3</v>
      </c>
    </row>
    <row r="1046" spans="1:34">
      <c r="A1046">
        <v>2013</v>
      </c>
      <c r="B1046" t="s">
        <v>1630</v>
      </c>
      <c r="C1046" t="s">
        <v>2158</v>
      </c>
      <c r="D1046" t="s">
        <v>1635</v>
      </c>
      <c r="M1046">
        <v>3</v>
      </c>
    </row>
    <row r="1047" spans="1:34">
      <c r="A1047">
        <v>2013</v>
      </c>
      <c r="B1047" t="s">
        <v>1630</v>
      </c>
      <c r="C1047" t="s">
        <v>2159</v>
      </c>
      <c r="D1047" t="s">
        <v>1634</v>
      </c>
      <c r="M1047">
        <v>1</v>
      </c>
    </row>
    <row r="1048" spans="1:34">
      <c r="A1048">
        <v>2013</v>
      </c>
      <c r="B1048" t="s">
        <v>1630</v>
      </c>
      <c r="C1048" t="s">
        <v>2159</v>
      </c>
      <c r="D1048" t="s">
        <v>1635</v>
      </c>
      <c r="M1048">
        <v>2</v>
      </c>
    </row>
    <row r="1049" spans="1:34">
      <c r="A1049">
        <v>2013</v>
      </c>
      <c r="B1049" t="s">
        <v>1630</v>
      </c>
      <c r="C1049" t="s">
        <v>2163</v>
      </c>
      <c r="D1049" t="s">
        <v>1634</v>
      </c>
      <c r="M1049">
        <v>1</v>
      </c>
    </row>
    <row r="1050" spans="1:34">
      <c r="A1050">
        <v>2013</v>
      </c>
      <c r="B1050" t="s">
        <v>1630</v>
      </c>
      <c r="C1050" t="s">
        <v>2164</v>
      </c>
      <c r="D1050" t="s">
        <v>1641</v>
      </c>
      <c r="M1050">
        <v>1</v>
      </c>
    </row>
    <row r="1051" spans="1:34">
      <c r="A1051">
        <v>2013</v>
      </c>
      <c r="B1051" t="s">
        <v>1630</v>
      </c>
      <c r="C1051" t="s">
        <v>2164</v>
      </c>
      <c r="D1051" t="s">
        <v>1634</v>
      </c>
      <c r="M1051">
        <v>3</v>
      </c>
    </row>
    <row r="1052" spans="1:34">
      <c r="A1052">
        <v>2013</v>
      </c>
      <c r="B1052" t="s">
        <v>1630</v>
      </c>
      <c r="C1052" t="s">
        <v>2164</v>
      </c>
      <c r="D1052" t="s">
        <v>1635</v>
      </c>
      <c r="M1052">
        <v>5</v>
      </c>
    </row>
    <row r="1053" spans="1:34">
      <c r="A1053">
        <v>2013</v>
      </c>
      <c r="B1053" t="s">
        <v>1630</v>
      </c>
      <c r="C1053" t="s">
        <v>1720</v>
      </c>
      <c r="D1053" t="s">
        <v>1634</v>
      </c>
      <c r="O1053">
        <v>7</v>
      </c>
    </row>
    <row r="1054" spans="1:34">
      <c r="A1054">
        <v>2013</v>
      </c>
      <c r="B1054" t="s">
        <v>1630</v>
      </c>
      <c r="C1054" t="s">
        <v>1720</v>
      </c>
      <c r="D1054" t="s">
        <v>1635</v>
      </c>
      <c r="O1054">
        <v>5</v>
      </c>
    </row>
    <row r="1055" spans="1:34">
      <c r="A1055">
        <v>2013</v>
      </c>
      <c r="B1055" t="s">
        <v>1630</v>
      </c>
      <c r="C1055" t="s">
        <v>1722</v>
      </c>
      <c r="D1055" t="s">
        <v>1634</v>
      </c>
      <c r="AH1055">
        <v>9</v>
      </c>
    </row>
    <row r="1056" spans="1:34">
      <c r="A1056">
        <v>2013</v>
      </c>
      <c r="B1056" t="s">
        <v>1630</v>
      </c>
      <c r="C1056" t="s">
        <v>1722</v>
      </c>
      <c r="D1056" t="s">
        <v>1635</v>
      </c>
      <c r="AH1056">
        <v>4</v>
      </c>
    </row>
    <row r="1057" spans="1:31">
      <c r="A1057">
        <v>2013</v>
      </c>
      <c r="B1057" t="s">
        <v>1630</v>
      </c>
      <c r="C1057" t="s">
        <v>2165</v>
      </c>
      <c r="D1057" t="s">
        <v>1634</v>
      </c>
      <c r="M1057">
        <v>1</v>
      </c>
    </row>
    <row r="1058" spans="1:31">
      <c r="A1058">
        <v>2013</v>
      </c>
      <c r="B1058" t="s">
        <v>1630</v>
      </c>
      <c r="C1058" t="s">
        <v>2208</v>
      </c>
      <c r="D1058" t="s">
        <v>1634</v>
      </c>
      <c r="AB1058">
        <v>1</v>
      </c>
    </row>
    <row r="1059" spans="1:31">
      <c r="A1059">
        <v>2013</v>
      </c>
      <c r="B1059" t="s">
        <v>1630</v>
      </c>
      <c r="C1059" t="s">
        <v>2215</v>
      </c>
      <c r="D1059" t="s">
        <v>1641</v>
      </c>
      <c r="M1059">
        <v>1</v>
      </c>
    </row>
    <row r="1060" spans="1:31">
      <c r="A1060">
        <v>2013</v>
      </c>
      <c r="B1060" t="s">
        <v>1630</v>
      </c>
      <c r="C1060" t="s">
        <v>2216</v>
      </c>
      <c r="D1060" t="s">
        <v>1641</v>
      </c>
      <c r="M1060">
        <v>1</v>
      </c>
    </row>
    <row r="1061" spans="1:31">
      <c r="A1061">
        <v>2013</v>
      </c>
      <c r="B1061" t="s">
        <v>1630</v>
      </c>
      <c r="C1061" t="s">
        <v>2217</v>
      </c>
      <c r="D1061" t="s">
        <v>1641</v>
      </c>
      <c r="M1061">
        <v>1</v>
      </c>
    </row>
    <row r="1062" spans="1:31">
      <c r="A1062">
        <v>2013</v>
      </c>
      <c r="B1062" t="s">
        <v>1630</v>
      </c>
      <c r="C1062" t="s">
        <v>2218</v>
      </c>
      <c r="D1062" t="s">
        <v>1641</v>
      </c>
      <c r="M1062">
        <v>1</v>
      </c>
    </row>
    <row r="1063" spans="1:31">
      <c r="A1063">
        <v>2013</v>
      </c>
      <c r="B1063" t="s">
        <v>1630</v>
      </c>
      <c r="C1063" t="s">
        <v>2227</v>
      </c>
      <c r="D1063" t="s">
        <v>1634</v>
      </c>
      <c r="O1063">
        <v>1</v>
      </c>
    </row>
    <row r="1064" spans="1:31">
      <c r="A1064">
        <v>2013</v>
      </c>
      <c r="B1064" t="s">
        <v>1630</v>
      </c>
      <c r="C1064" t="s">
        <v>2228</v>
      </c>
      <c r="D1064" t="s">
        <v>1635</v>
      </c>
      <c r="K1064">
        <v>1</v>
      </c>
    </row>
    <row r="1065" spans="1:31">
      <c r="A1065">
        <v>2013</v>
      </c>
      <c r="B1065" t="s">
        <v>1630</v>
      </c>
      <c r="C1065" t="s">
        <v>2229</v>
      </c>
      <c r="D1065" t="s">
        <v>1635</v>
      </c>
      <c r="K1065">
        <v>1</v>
      </c>
    </row>
    <row r="1066" spans="1:31">
      <c r="A1066">
        <v>2013</v>
      </c>
      <c r="B1066" t="s">
        <v>1630</v>
      </c>
      <c r="C1066" t="s">
        <v>2236</v>
      </c>
      <c r="D1066" t="s">
        <v>1641</v>
      </c>
      <c r="AB1066">
        <v>1</v>
      </c>
    </row>
    <row r="1067" spans="1:31">
      <c r="A1067">
        <v>2013</v>
      </c>
      <c r="B1067" t="s">
        <v>1630</v>
      </c>
      <c r="C1067" t="s">
        <v>1734</v>
      </c>
      <c r="D1067" t="s">
        <v>1641</v>
      </c>
      <c r="AB1067">
        <v>1</v>
      </c>
    </row>
    <row r="1068" spans="1:31">
      <c r="A1068">
        <v>2013</v>
      </c>
      <c r="B1068" t="s">
        <v>1630</v>
      </c>
      <c r="C1068" t="s">
        <v>2269</v>
      </c>
      <c r="D1068" t="s">
        <v>1635</v>
      </c>
      <c r="Y1068">
        <v>1</v>
      </c>
    </row>
    <row r="1069" spans="1:31">
      <c r="A1069">
        <v>2013</v>
      </c>
      <c r="B1069" t="s">
        <v>1630</v>
      </c>
      <c r="C1069" t="s">
        <v>1736</v>
      </c>
      <c r="D1069" t="s">
        <v>1634</v>
      </c>
      <c r="Y1069">
        <v>1</v>
      </c>
    </row>
    <row r="1070" spans="1:31">
      <c r="A1070">
        <v>2013</v>
      </c>
      <c r="B1070" t="s">
        <v>1630</v>
      </c>
      <c r="C1070" t="s">
        <v>1736</v>
      </c>
      <c r="D1070" t="s">
        <v>1635</v>
      </c>
      <c r="Y1070">
        <v>1</v>
      </c>
    </row>
    <row r="1071" spans="1:31">
      <c r="A1071">
        <v>2013</v>
      </c>
      <c r="B1071" t="s">
        <v>1630</v>
      </c>
      <c r="C1071" t="s">
        <v>2758</v>
      </c>
      <c r="D1071" t="s">
        <v>1635</v>
      </c>
      <c r="I1071">
        <v>1</v>
      </c>
    </row>
    <row r="1072" spans="1:31">
      <c r="A1072">
        <v>2013</v>
      </c>
      <c r="B1072" t="s">
        <v>1630</v>
      </c>
      <c r="C1072" t="s">
        <v>5780</v>
      </c>
      <c r="D1072" t="s">
        <v>1641</v>
      </c>
      <c r="AE1072">
        <v>2</v>
      </c>
    </row>
    <row r="1073" spans="1:28">
      <c r="A1073">
        <v>2013</v>
      </c>
      <c r="B1073" t="s">
        <v>1630</v>
      </c>
      <c r="C1073" t="s">
        <v>1739</v>
      </c>
      <c r="D1073" t="s">
        <v>1641</v>
      </c>
      <c r="T1073">
        <v>1</v>
      </c>
      <c r="AB1073">
        <v>6</v>
      </c>
    </row>
    <row r="1074" spans="1:28">
      <c r="A1074">
        <v>2013</v>
      </c>
      <c r="B1074" t="s">
        <v>1630</v>
      </c>
      <c r="C1074" t="s">
        <v>2297</v>
      </c>
      <c r="D1074" t="s">
        <v>1634</v>
      </c>
      <c r="O1074">
        <v>2</v>
      </c>
    </row>
    <row r="1075" spans="1:28">
      <c r="A1075">
        <v>2013</v>
      </c>
      <c r="B1075" t="s">
        <v>1630</v>
      </c>
      <c r="C1075" t="s">
        <v>2297</v>
      </c>
      <c r="D1075" t="s">
        <v>1635</v>
      </c>
      <c r="O1075">
        <v>2</v>
      </c>
    </row>
    <row r="1076" spans="1:28">
      <c r="A1076">
        <v>2013</v>
      </c>
      <c r="B1076" t="s">
        <v>1630</v>
      </c>
      <c r="C1076" t="s">
        <v>2298</v>
      </c>
      <c r="D1076" t="s">
        <v>1634</v>
      </c>
      <c r="T1076">
        <v>3</v>
      </c>
    </row>
    <row r="1077" spans="1:28">
      <c r="A1077">
        <v>2013</v>
      </c>
      <c r="B1077" t="s">
        <v>1630</v>
      </c>
      <c r="C1077" t="s">
        <v>2299</v>
      </c>
      <c r="D1077" t="s">
        <v>1634</v>
      </c>
      <c r="AB1077">
        <v>1</v>
      </c>
    </row>
    <row r="1078" spans="1:28">
      <c r="A1078">
        <v>2013</v>
      </c>
      <c r="B1078" t="s">
        <v>1630</v>
      </c>
      <c r="C1078" t="s">
        <v>2300</v>
      </c>
      <c r="D1078" t="s">
        <v>1634</v>
      </c>
      <c r="AB1078">
        <v>2</v>
      </c>
    </row>
    <row r="1079" spans="1:28">
      <c r="A1079">
        <v>2013</v>
      </c>
      <c r="B1079" t="s">
        <v>1630</v>
      </c>
      <c r="C1079" t="s">
        <v>2301</v>
      </c>
      <c r="D1079" t="s">
        <v>1634</v>
      </c>
      <c r="AB1079">
        <v>1</v>
      </c>
    </row>
    <row r="1080" spans="1:28">
      <c r="A1080">
        <v>2013</v>
      </c>
      <c r="B1080" t="s">
        <v>1630</v>
      </c>
      <c r="C1080" t="s">
        <v>2302</v>
      </c>
      <c r="D1080" t="s">
        <v>1641</v>
      </c>
      <c r="M1080">
        <v>1</v>
      </c>
    </row>
    <row r="1081" spans="1:28">
      <c r="A1081">
        <v>2013</v>
      </c>
      <c r="B1081" t="s">
        <v>1630</v>
      </c>
      <c r="C1081" t="s">
        <v>1742</v>
      </c>
      <c r="D1081" t="s">
        <v>1634</v>
      </c>
      <c r="T1081">
        <v>3</v>
      </c>
    </row>
    <row r="1082" spans="1:28">
      <c r="A1082">
        <v>2013</v>
      </c>
      <c r="B1082" t="s">
        <v>1630</v>
      </c>
      <c r="C1082" t="s">
        <v>1742</v>
      </c>
      <c r="D1082" t="s">
        <v>1635</v>
      </c>
      <c r="T1082">
        <v>3</v>
      </c>
    </row>
    <row r="1083" spans="1:28">
      <c r="A1083">
        <v>2013</v>
      </c>
      <c r="B1083" t="s">
        <v>1630</v>
      </c>
      <c r="C1083" t="s">
        <v>2311</v>
      </c>
      <c r="D1083" t="s">
        <v>1641</v>
      </c>
      <c r="AA1083">
        <v>2</v>
      </c>
    </row>
    <row r="1084" spans="1:28">
      <c r="A1084">
        <v>2013</v>
      </c>
      <c r="B1084" t="s">
        <v>1630</v>
      </c>
      <c r="C1084" t="s">
        <v>2318</v>
      </c>
      <c r="D1084" t="s">
        <v>1641</v>
      </c>
      <c r="AB1084">
        <v>5</v>
      </c>
    </row>
    <row r="1085" spans="1:28">
      <c r="A1085">
        <v>2013</v>
      </c>
      <c r="B1085" t="s">
        <v>1630</v>
      </c>
      <c r="C1085" t="s">
        <v>2319</v>
      </c>
      <c r="D1085" t="s">
        <v>1641</v>
      </c>
      <c r="M1085">
        <v>1</v>
      </c>
    </row>
    <row r="1086" spans="1:28">
      <c r="A1086">
        <v>2013</v>
      </c>
      <c r="B1086" t="s">
        <v>1630</v>
      </c>
      <c r="C1086" t="s">
        <v>2320</v>
      </c>
      <c r="D1086" t="s">
        <v>1641</v>
      </c>
      <c r="M1086">
        <v>1</v>
      </c>
    </row>
    <row r="1087" spans="1:28">
      <c r="A1087">
        <v>2013</v>
      </c>
      <c r="B1087" t="s">
        <v>1630</v>
      </c>
      <c r="C1087" t="s">
        <v>2323</v>
      </c>
      <c r="D1087" t="s">
        <v>1674</v>
      </c>
      <c r="K1087">
        <v>1</v>
      </c>
    </row>
    <row r="1088" spans="1:28">
      <c r="A1088">
        <v>2013</v>
      </c>
      <c r="B1088" t="s">
        <v>1630</v>
      </c>
      <c r="C1088" t="s">
        <v>2323</v>
      </c>
      <c r="D1088" t="s">
        <v>1634</v>
      </c>
      <c r="K1088">
        <v>1</v>
      </c>
    </row>
    <row r="1089" spans="1:28">
      <c r="A1089">
        <v>2013</v>
      </c>
      <c r="B1089" t="s">
        <v>1630</v>
      </c>
      <c r="C1089" t="s">
        <v>2323</v>
      </c>
      <c r="D1089" t="s">
        <v>1635</v>
      </c>
      <c r="K1089">
        <v>1</v>
      </c>
    </row>
    <row r="1090" spans="1:28">
      <c r="A1090">
        <v>2013</v>
      </c>
      <c r="B1090" t="s">
        <v>1630</v>
      </c>
      <c r="C1090" t="s">
        <v>2324</v>
      </c>
      <c r="D1090" t="s">
        <v>1635</v>
      </c>
      <c r="K1090">
        <v>1</v>
      </c>
    </row>
    <row r="1091" spans="1:28">
      <c r="A1091">
        <v>2013</v>
      </c>
      <c r="B1091" t="s">
        <v>1630</v>
      </c>
      <c r="C1091" t="s">
        <v>1746</v>
      </c>
      <c r="D1091" t="s">
        <v>1634</v>
      </c>
      <c r="K1091">
        <v>1</v>
      </c>
    </row>
    <row r="1092" spans="1:28">
      <c r="A1092">
        <v>2013</v>
      </c>
      <c r="B1092" t="s">
        <v>1630</v>
      </c>
      <c r="C1092" t="s">
        <v>1746</v>
      </c>
      <c r="D1092" t="s">
        <v>1635</v>
      </c>
      <c r="K1092">
        <v>1</v>
      </c>
    </row>
    <row r="1093" spans="1:28">
      <c r="A1093">
        <v>2013</v>
      </c>
      <c r="B1093" t="s">
        <v>1630</v>
      </c>
      <c r="C1093" t="s">
        <v>2328</v>
      </c>
      <c r="D1093" t="s">
        <v>1641</v>
      </c>
      <c r="N1093">
        <v>1</v>
      </c>
    </row>
    <row r="1094" spans="1:28">
      <c r="A1094">
        <v>2013</v>
      </c>
      <c r="B1094" t="s">
        <v>1630</v>
      </c>
      <c r="C1094" t="s">
        <v>2329</v>
      </c>
      <c r="D1094" t="s">
        <v>1634</v>
      </c>
      <c r="O1094">
        <v>1</v>
      </c>
    </row>
    <row r="1095" spans="1:28">
      <c r="A1095">
        <v>2013</v>
      </c>
      <c r="B1095" t="s">
        <v>1630</v>
      </c>
      <c r="C1095" t="s">
        <v>2329</v>
      </c>
      <c r="D1095" t="s">
        <v>1635</v>
      </c>
      <c r="O1095">
        <v>1</v>
      </c>
    </row>
    <row r="1096" spans="1:28">
      <c r="A1096">
        <v>2013</v>
      </c>
      <c r="B1096" t="s">
        <v>1630</v>
      </c>
      <c r="C1096" t="s">
        <v>2333</v>
      </c>
      <c r="D1096" t="s">
        <v>1634</v>
      </c>
      <c r="O1096">
        <v>9</v>
      </c>
    </row>
    <row r="1097" spans="1:28">
      <c r="A1097">
        <v>2013</v>
      </c>
      <c r="B1097" t="s">
        <v>1630</v>
      </c>
      <c r="C1097" t="s">
        <v>1751</v>
      </c>
      <c r="D1097" t="s">
        <v>1635</v>
      </c>
      <c r="O1097">
        <v>1</v>
      </c>
    </row>
    <row r="1098" spans="1:28">
      <c r="A1098">
        <v>2013</v>
      </c>
      <c r="B1098" t="s">
        <v>1630</v>
      </c>
      <c r="C1098" t="s">
        <v>1754</v>
      </c>
      <c r="D1098" t="s">
        <v>1674</v>
      </c>
      <c r="Y1098">
        <v>1</v>
      </c>
    </row>
    <row r="1099" spans="1:28">
      <c r="A1099">
        <v>2013</v>
      </c>
      <c r="B1099" t="s">
        <v>1630</v>
      </c>
      <c r="C1099" t="s">
        <v>1754</v>
      </c>
      <c r="D1099" t="s">
        <v>1634</v>
      </c>
      <c r="Y1099">
        <v>1</v>
      </c>
    </row>
    <row r="1100" spans="1:28">
      <c r="A1100">
        <v>2013</v>
      </c>
      <c r="B1100" t="s">
        <v>1630</v>
      </c>
      <c r="C1100" t="s">
        <v>1754</v>
      </c>
      <c r="D1100" t="s">
        <v>1635</v>
      </c>
      <c r="Y1100">
        <v>1</v>
      </c>
    </row>
    <row r="1101" spans="1:28">
      <c r="A1101">
        <v>2013</v>
      </c>
      <c r="B1101" t="s">
        <v>1630</v>
      </c>
      <c r="C1101" t="s">
        <v>2337</v>
      </c>
      <c r="D1101" t="s">
        <v>1641</v>
      </c>
      <c r="N1101">
        <v>1</v>
      </c>
    </row>
    <row r="1102" spans="1:28">
      <c r="A1102">
        <v>2013</v>
      </c>
      <c r="B1102" t="s">
        <v>1630</v>
      </c>
      <c r="C1102" t="s">
        <v>2338</v>
      </c>
      <c r="D1102" t="s">
        <v>1641</v>
      </c>
      <c r="N1102">
        <v>1</v>
      </c>
    </row>
    <row r="1103" spans="1:28">
      <c r="A1103">
        <v>2013</v>
      </c>
      <c r="B1103" t="s">
        <v>1630</v>
      </c>
      <c r="C1103" t="s">
        <v>2339</v>
      </c>
      <c r="D1103" t="s">
        <v>1641</v>
      </c>
      <c r="M1103">
        <v>1</v>
      </c>
    </row>
    <row r="1104" spans="1:28">
      <c r="A1104">
        <v>2013</v>
      </c>
      <c r="B1104" t="s">
        <v>1630</v>
      </c>
      <c r="C1104" t="s">
        <v>2347</v>
      </c>
      <c r="D1104" t="s">
        <v>1641</v>
      </c>
      <c r="AB1104">
        <v>2</v>
      </c>
    </row>
    <row r="1105" spans="1:28">
      <c r="A1105">
        <v>2013</v>
      </c>
      <c r="B1105" t="s">
        <v>1630</v>
      </c>
      <c r="C1105" t="s">
        <v>2353</v>
      </c>
      <c r="D1105" t="s">
        <v>1634</v>
      </c>
      <c r="AA1105">
        <v>3</v>
      </c>
    </row>
    <row r="1106" spans="1:28">
      <c r="A1106">
        <v>2013</v>
      </c>
      <c r="B1106" t="s">
        <v>1630</v>
      </c>
      <c r="C1106" t="s">
        <v>2353</v>
      </c>
      <c r="D1106" t="s">
        <v>1635</v>
      </c>
      <c r="AA1106">
        <v>1</v>
      </c>
    </row>
    <row r="1107" spans="1:28">
      <c r="A1107">
        <v>2013</v>
      </c>
      <c r="B1107" t="s">
        <v>1630</v>
      </c>
      <c r="C1107" t="s">
        <v>1761</v>
      </c>
      <c r="D1107" t="s">
        <v>1641</v>
      </c>
      <c r="E1107">
        <v>1</v>
      </c>
    </row>
    <row r="1108" spans="1:28">
      <c r="A1108">
        <v>2013</v>
      </c>
      <c r="B1108" t="s">
        <v>1630</v>
      </c>
      <c r="C1108" t="s">
        <v>2354</v>
      </c>
      <c r="D1108" t="s">
        <v>1641</v>
      </c>
      <c r="N1108">
        <v>1</v>
      </c>
    </row>
    <row r="1109" spans="1:28">
      <c r="A1109">
        <v>2013</v>
      </c>
      <c r="B1109" t="s">
        <v>1630</v>
      </c>
      <c r="C1109" t="s">
        <v>2355</v>
      </c>
      <c r="D1109" t="s">
        <v>1635</v>
      </c>
      <c r="K1109">
        <v>1</v>
      </c>
    </row>
    <row r="1110" spans="1:28">
      <c r="A1110">
        <v>2013</v>
      </c>
      <c r="B1110" t="s">
        <v>1630</v>
      </c>
      <c r="C1110" t="s">
        <v>2356</v>
      </c>
      <c r="D1110" t="s">
        <v>1635</v>
      </c>
      <c r="K1110">
        <v>1</v>
      </c>
    </row>
    <row r="1111" spans="1:28">
      <c r="A1111">
        <v>2013</v>
      </c>
      <c r="B1111" t="s">
        <v>1630</v>
      </c>
      <c r="C1111" t="s">
        <v>2357</v>
      </c>
      <c r="D1111" t="s">
        <v>1635</v>
      </c>
      <c r="K1111">
        <v>1</v>
      </c>
    </row>
    <row r="1112" spans="1:28">
      <c r="A1112">
        <v>2013</v>
      </c>
      <c r="B1112" t="s">
        <v>1630</v>
      </c>
      <c r="C1112" t="s">
        <v>2358</v>
      </c>
      <c r="D1112" t="s">
        <v>1635</v>
      </c>
      <c r="K1112">
        <v>1</v>
      </c>
    </row>
    <row r="1113" spans="1:28">
      <c r="A1113">
        <v>2013</v>
      </c>
      <c r="B1113" t="s">
        <v>1630</v>
      </c>
      <c r="C1113" t="s">
        <v>2359</v>
      </c>
      <c r="D1113" t="s">
        <v>1635</v>
      </c>
      <c r="K1113">
        <v>1</v>
      </c>
    </row>
    <row r="1114" spans="1:28">
      <c r="A1114">
        <v>2013</v>
      </c>
      <c r="B1114" t="s">
        <v>1630</v>
      </c>
      <c r="C1114" t="s">
        <v>2360</v>
      </c>
      <c r="D1114" t="s">
        <v>1641</v>
      </c>
      <c r="M1114">
        <v>1</v>
      </c>
    </row>
    <row r="1115" spans="1:28">
      <c r="A1115">
        <v>2013</v>
      </c>
      <c r="B1115" t="s">
        <v>1630</v>
      </c>
      <c r="C1115" t="s">
        <v>2362</v>
      </c>
      <c r="D1115" t="s">
        <v>1641</v>
      </c>
      <c r="M1115">
        <v>1</v>
      </c>
    </row>
    <row r="1116" spans="1:28">
      <c r="A1116">
        <v>2013</v>
      </c>
      <c r="B1116" t="s">
        <v>1630</v>
      </c>
      <c r="C1116" t="s">
        <v>2364</v>
      </c>
      <c r="D1116" t="s">
        <v>1641</v>
      </c>
      <c r="AB1116">
        <v>1</v>
      </c>
    </row>
    <row r="1117" spans="1:28">
      <c r="A1117">
        <v>2013</v>
      </c>
      <c r="B1117" t="s">
        <v>1630</v>
      </c>
      <c r="C1117" t="s">
        <v>2365</v>
      </c>
      <c r="D1117" t="s">
        <v>1634</v>
      </c>
      <c r="E1117">
        <v>2</v>
      </c>
    </row>
    <row r="1118" spans="1:28">
      <c r="A1118">
        <v>2013</v>
      </c>
      <c r="B1118" t="s">
        <v>1630</v>
      </c>
      <c r="C1118" t="s">
        <v>2365</v>
      </c>
      <c r="D1118" t="s">
        <v>1635</v>
      </c>
      <c r="E1118">
        <v>2</v>
      </c>
    </row>
    <row r="1119" spans="1:28">
      <c r="A1119">
        <v>2013</v>
      </c>
      <c r="B1119" t="s">
        <v>1630</v>
      </c>
      <c r="C1119" t="s">
        <v>2366</v>
      </c>
      <c r="D1119" t="s">
        <v>1634</v>
      </c>
      <c r="H1119">
        <v>1</v>
      </c>
    </row>
    <row r="1120" spans="1:28">
      <c r="A1120">
        <v>2013</v>
      </c>
      <c r="B1120" t="s">
        <v>1630</v>
      </c>
      <c r="C1120" t="s">
        <v>2368</v>
      </c>
      <c r="D1120" t="s">
        <v>1634</v>
      </c>
      <c r="T1120">
        <v>3</v>
      </c>
    </row>
    <row r="1121" spans="1:28">
      <c r="A1121">
        <v>2013</v>
      </c>
      <c r="B1121" t="s">
        <v>1630</v>
      </c>
      <c r="C1121" t="s">
        <v>2369</v>
      </c>
      <c r="D1121" t="s">
        <v>1634</v>
      </c>
      <c r="T1121">
        <v>3</v>
      </c>
    </row>
    <row r="1122" spans="1:28">
      <c r="A1122">
        <v>2013</v>
      </c>
      <c r="B1122" t="s">
        <v>1630</v>
      </c>
      <c r="C1122" t="s">
        <v>2372</v>
      </c>
      <c r="D1122" t="s">
        <v>1634</v>
      </c>
      <c r="AB1122">
        <v>2</v>
      </c>
    </row>
    <row r="1123" spans="1:28">
      <c r="A1123">
        <v>2013</v>
      </c>
      <c r="B1123" t="s">
        <v>1630</v>
      </c>
      <c r="C1123" t="s">
        <v>2374</v>
      </c>
      <c r="D1123" t="s">
        <v>1641</v>
      </c>
      <c r="AB1123">
        <v>1</v>
      </c>
    </row>
    <row r="1124" spans="1:28">
      <c r="A1124">
        <v>2013</v>
      </c>
      <c r="B1124" t="s">
        <v>1630</v>
      </c>
      <c r="C1124" t="s">
        <v>1776</v>
      </c>
      <c r="D1124" t="s">
        <v>1641</v>
      </c>
      <c r="M1124">
        <v>1</v>
      </c>
    </row>
    <row r="1125" spans="1:28">
      <c r="A1125">
        <v>2013</v>
      </c>
      <c r="B1125" t="s">
        <v>1630</v>
      </c>
      <c r="C1125" t="s">
        <v>2375</v>
      </c>
      <c r="D1125" t="s">
        <v>1634</v>
      </c>
      <c r="M1125">
        <v>1</v>
      </c>
    </row>
    <row r="1126" spans="1:28">
      <c r="A1126">
        <v>2013</v>
      </c>
      <c r="B1126" t="s">
        <v>1630</v>
      </c>
      <c r="C1126" t="s">
        <v>2380</v>
      </c>
      <c r="D1126" t="s">
        <v>1634</v>
      </c>
      <c r="M1126">
        <v>1</v>
      </c>
    </row>
    <row r="1127" spans="1:28">
      <c r="A1127">
        <v>2013</v>
      </c>
      <c r="B1127" t="s">
        <v>1630</v>
      </c>
      <c r="C1127" t="s">
        <v>1778</v>
      </c>
      <c r="D1127" t="s">
        <v>1634</v>
      </c>
      <c r="O1127">
        <v>1</v>
      </c>
    </row>
    <row r="1128" spans="1:28">
      <c r="A1128">
        <v>2013</v>
      </c>
      <c r="B1128" t="s">
        <v>1630</v>
      </c>
      <c r="C1128" t="s">
        <v>2388</v>
      </c>
      <c r="D1128" t="s">
        <v>1641</v>
      </c>
      <c r="N1128">
        <v>1</v>
      </c>
    </row>
    <row r="1129" spans="1:28">
      <c r="A1129">
        <v>2013</v>
      </c>
      <c r="B1129" t="s">
        <v>1630</v>
      </c>
      <c r="C1129" t="s">
        <v>2389</v>
      </c>
      <c r="D1129" t="s">
        <v>1641</v>
      </c>
      <c r="M1129">
        <v>1</v>
      </c>
    </row>
    <row r="1130" spans="1:28">
      <c r="A1130">
        <v>2013</v>
      </c>
      <c r="B1130" t="s">
        <v>1630</v>
      </c>
      <c r="C1130" t="s">
        <v>2391</v>
      </c>
      <c r="D1130" t="s">
        <v>1635</v>
      </c>
      <c r="O1130">
        <v>1</v>
      </c>
    </row>
    <row r="1131" spans="1:28">
      <c r="A1131">
        <v>2013</v>
      </c>
      <c r="B1131" t="s">
        <v>1630</v>
      </c>
      <c r="C1131" t="s">
        <v>2392</v>
      </c>
      <c r="D1131" t="s">
        <v>1641</v>
      </c>
      <c r="N1131">
        <v>1</v>
      </c>
    </row>
    <row r="1132" spans="1:28">
      <c r="A1132">
        <v>2013</v>
      </c>
      <c r="B1132" t="s">
        <v>1630</v>
      </c>
      <c r="C1132" t="s">
        <v>2393</v>
      </c>
      <c r="D1132" t="s">
        <v>1641</v>
      </c>
      <c r="N1132">
        <v>1</v>
      </c>
    </row>
    <row r="1133" spans="1:28">
      <c r="A1133">
        <v>2013</v>
      </c>
      <c r="B1133" t="s">
        <v>1630</v>
      </c>
      <c r="C1133" t="s">
        <v>2395</v>
      </c>
      <c r="D1133" t="s">
        <v>1641</v>
      </c>
      <c r="E1133">
        <v>4</v>
      </c>
    </row>
    <row r="1134" spans="1:28">
      <c r="A1134">
        <v>2013</v>
      </c>
      <c r="B1134" t="s">
        <v>1630</v>
      </c>
      <c r="C1134" t="s">
        <v>2398</v>
      </c>
      <c r="D1134" t="s">
        <v>1634</v>
      </c>
      <c r="T1134">
        <v>2</v>
      </c>
    </row>
    <row r="1135" spans="1:28">
      <c r="A1135">
        <v>2013</v>
      </c>
      <c r="B1135" t="s">
        <v>1630</v>
      </c>
      <c r="C1135" t="s">
        <v>2398</v>
      </c>
      <c r="D1135" t="s">
        <v>1635</v>
      </c>
      <c r="T1135">
        <v>2</v>
      </c>
    </row>
    <row r="1136" spans="1:28">
      <c r="A1136">
        <v>2013</v>
      </c>
      <c r="B1136" t="s">
        <v>1630</v>
      </c>
      <c r="C1136" t="s">
        <v>2399</v>
      </c>
      <c r="D1136" t="s">
        <v>1674</v>
      </c>
      <c r="M1136">
        <v>1</v>
      </c>
    </row>
    <row r="1137" spans="1:34">
      <c r="A1137">
        <v>2013</v>
      </c>
      <c r="B1137" t="s">
        <v>1630</v>
      </c>
      <c r="C1137" t="s">
        <v>2399</v>
      </c>
      <c r="D1137" t="s">
        <v>1634</v>
      </c>
      <c r="M1137">
        <v>1</v>
      </c>
    </row>
    <row r="1138" spans="1:34">
      <c r="A1138">
        <v>2013</v>
      </c>
      <c r="B1138" t="s">
        <v>1630</v>
      </c>
      <c r="C1138" t="s">
        <v>2399</v>
      </c>
      <c r="D1138" t="s">
        <v>1635</v>
      </c>
      <c r="M1138">
        <v>1</v>
      </c>
    </row>
    <row r="1139" spans="1:34">
      <c r="A1139">
        <v>2013</v>
      </c>
      <c r="B1139" t="s">
        <v>1630</v>
      </c>
      <c r="C1139" t="s">
        <v>2400</v>
      </c>
      <c r="D1139" t="s">
        <v>1634</v>
      </c>
      <c r="M1139">
        <v>1</v>
      </c>
    </row>
    <row r="1140" spans="1:34">
      <c r="A1140">
        <v>2013</v>
      </c>
      <c r="B1140" t="s">
        <v>1630</v>
      </c>
      <c r="C1140" t="s">
        <v>2400</v>
      </c>
      <c r="D1140" t="s">
        <v>1635</v>
      </c>
      <c r="M1140">
        <v>1</v>
      </c>
    </row>
    <row r="1141" spans="1:34">
      <c r="A1141">
        <v>2013</v>
      </c>
      <c r="B1141" t="s">
        <v>1630</v>
      </c>
      <c r="C1141" t="s">
        <v>2401</v>
      </c>
      <c r="D1141" t="s">
        <v>1641</v>
      </c>
      <c r="AB1141">
        <v>4</v>
      </c>
    </row>
    <row r="1142" spans="1:34">
      <c r="A1142">
        <v>2013</v>
      </c>
      <c r="B1142" t="s">
        <v>1630</v>
      </c>
      <c r="C1142" t="s">
        <v>1786</v>
      </c>
      <c r="D1142" t="s">
        <v>1635</v>
      </c>
      <c r="E1142">
        <v>1</v>
      </c>
    </row>
    <row r="1143" spans="1:34">
      <c r="A1143">
        <v>2013</v>
      </c>
      <c r="B1143" t="s">
        <v>1630</v>
      </c>
      <c r="C1143" t="s">
        <v>2423</v>
      </c>
      <c r="D1143" t="s">
        <v>1635</v>
      </c>
      <c r="Y1143">
        <v>1</v>
      </c>
    </row>
    <row r="1144" spans="1:34">
      <c r="A1144">
        <v>2013</v>
      </c>
      <c r="B1144" t="s">
        <v>1630</v>
      </c>
      <c r="C1144" t="s">
        <v>1789</v>
      </c>
      <c r="D1144" t="s">
        <v>1674</v>
      </c>
      <c r="AE1144">
        <v>1</v>
      </c>
    </row>
    <row r="1145" spans="1:34">
      <c r="A1145">
        <v>2013</v>
      </c>
      <c r="B1145" t="s">
        <v>1630</v>
      </c>
      <c r="C1145" t="s">
        <v>2440</v>
      </c>
      <c r="D1145" t="s">
        <v>1641</v>
      </c>
      <c r="AH1145">
        <v>1</v>
      </c>
    </row>
    <row r="1146" spans="1:34">
      <c r="A1146">
        <v>2013</v>
      </c>
      <c r="B1146" t="s">
        <v>1630</v>
      </c>
      <c r="C1146" t="s">
        <v>2441</v>
      </c>
      <c r="D1146" t="s">
        <v>1634</v>
      </c>
      <c r="O1146">
        <v>1</v>
      </c>
    </row>
    <row r="1147" spans="1:34">
      <c r="A1147">
        <v>2013</v>
      </c>
      <c r="B1147" t="s">
        <v>1630</v>
      </c>
      <c r="C1147" t="s">
        <v>1791</v>
      </c>
      <c r="D1147" t="s">
        <v>1641</v>
      </c>
      <c r="M1147">
        <v>3</v>
      </c>
    </row>
    <row r="1148" spans="1:34">
      <c r="A1148">
        <v>2013</v>
      </c>
      <c r="B1148" t="s">
        <v>1630</v>
      </c>
      <c r="C1148" t="s">
        <v>1792</v>
      </c>
      <c r="D1148" t="s">
        <v>1641</v>
      </c>
      <c r="M1148">
        <v>1</v>
      </c>
    </row>
    <row r="1149" spans="1:34">
      <c r="A1149">
        <v>2013</v>
      </c>
      <c r="B1149" t="s">
        <v>1630</v>
      </c>
      <c r="C1149" t="s">
        <v>2450</v>
      </c>
      <c r="D1149" t="s">
        <v>1641</v>
      </c>
      <c r="M1149">
        <v>1</v>
      </c>
    </row>
    <row r="1150" spans="1:34">
      <c r="A1150">
        <v>2013</v>
      </c>
      <c r="B1150" t="s">
        <v>1630</v>
      </c>
      <c r="C1150" t="s">
        <v>2451</v>
      </c>
      <c r="D1150" t="s">
        <v>1641</v>
      </c>
      <c r="M1150">
        <v>1</v>
      </c>
    </row>
    <row r="1151" spans="1:34">
      <c r="A1151">
        <v>2013</v>
      </c>
      <c r="B1151" t="s">
        <v>1630</v>
      </c>
      <c r="C1151" t="s">
        <v>2453</v>
      </c>
      <c r="D1151" t="s">
        <v>1641</v>
      </c>
      <c r="M1151">
        <v>1</v>
      </c>
    </row>
    <row r="1152" spans="1:34">
      <c r="A1152">
        <v>2013</v>
      </c>
      <c r="B1152" t="s">
        <v>1630</v>
      </c>
      <c r="C1152" t="s">
        <v>2455</v>
      </c>
      <c r="D1152" t="s">
        <v>1641</v>
      </c>
      <c r="M1152">
        <v>1</v>
      </c>
    </row>
    <row r="1153" spans="1:31">
      <c r="A1153">
        <v>2013</v>
      </c>
      <c r="B1153" t="s">
        <v>1630</v>
      </c>
      <c r="C1153" t="s">
        <v>2456</v>
      </c>
      <c r="D1153" t="s">
        <v>1641</v>
      </c>
      <c r="AB1153">
        <v>1</v>
      </c>
    </row>
    <row r="1154" spans="1:31">
      <c r="A1154">
        <v>2013</v>
      </c>
      <c r="B1154" t="s">
        <v>1630</v>
      </c>
      <c r="C1154" t="s">
        <v>2458</v>
      </c>
      <c r="D1154" t="s">
        <v>1641</v>
      </c>
      <c r="AB1154">
        <v>2</v>
      </c>
    </row>
    <row r="1155" spans="1:31">
      <c r="A1155">
        <v>2013</v>
      </c>
      <c r="B1155" t="s">
        <v>1630</v>
      </c>
      <c r="C1155" t="s">
        <v>2459</v>
      </c>
      <c r="D1155" t="s">
        <v>1641</v>
      </c>
      <c r="N1155">
        <v>1</v>
      </c>
    </row>
    <row r="1156" spans="1:31">
      <c r="A1156">
        <v>2013</v>
      </c>
      <c r="B1156" t="s">
        <v>1630</v>
      </c>
      <c r="C1156" t="s">
        <v>1795</v>
      </c>
      <c r="D1156" t="s">
        <v>1641</v>
      </c>
      <c r="M1156">
        <v>3</v>
      </c>
    </row>
    <row r="1157" spans="1:31">
      <c r="A1157">
        <v>2013</v>
      </c>
      <c r="B1157" t="s">
        <v>1630</v>
      </c>
      <c r="C1157" t="s">
        <v>2463</v>
      </c>
      <c r="D1157" t="s">
        <v>1641</v>
      </c>
      <c r="M1157">
        <v>1</v>
      </c>
    </row>
    <row r="1158" spans="1:31">
      <c r="A1158">
        <v>2013</v>
      </c>
      <c r="B1158" t="s">
        <v>1630</v>
      </c>
      <c r="C1158" t="s">
        <v>2466</v>
      </c>
      <c r="D1158" t="s">
        <v>1641</v>
      </c>
      <c r="AB1158">
        <v>1</v>
      </c>
    </row>
    <row r="1159" spans="1:31">
      <c r="A1159">
        <v>2013</v>
      </c>
      <c r="B1159" t="s">
        <v>1630</v>
      </c>
      <c r="C1159" t="s">
        <v>2467</v>
      </c>
      <c r="D1159" t="s">
        <v>1641</v>
      </c>
      <c r="AB1159">
        <v>1</v>
      </c>
    </row>
    <row r="1160" spans="1:31">
      <c r="A1160">
        <v>2013</v>
      </c>
      <c r="B1160" t="s">
        <v>1630</v>
      </c>
      <c r="C1160" t="s">
        <v>2468</v>
      </c>
      <c r="D1160" t="s">
        <v>1641</v>
      </c>
      <c r="AB1160">
        <v>7</v>
      </c>
    </row>
    <row r="1161" spans="1:31">
      <c r="A1161">
        <v>2013</v>
      </c>
      <c r="B1161" t="s">
        <v>1630</v>
      </c>
      <c r="C1161" t="s">
        <v>2470</v>
      </c>
      <c r="D1161" t="s">
        <v>1635</v>
      </c>
      <c r="E1161">
        <v>4</v>
      </c>
    </row>
    <row r="1162" spans="1:31">
      <c r="A1162">
        <v>2013</v>
      </c>
      <c r="B1162" t="s">
        <v>1630</v>
      </c>
      <c r="C1162" t="s">
        <v>2493</v>
      </c>
      <c r="D1162" t="s">
        <v>1634</v>
      </c>
      <c r="O1162">
        <v>2</v>
      </c>
    </row>
    <row r="1163" spans="1:31">
      <c r="A1163">
        <v>2013</v>
      </c>
      <c r="B1163" t="s">
        <v>1630</v>
      </c>
      <c r="C1163" t="s">
        <v>2494</v>
      </c>
      <c r="D1163" t="s">
        <v>1641</v>
      </c>
      <c r="N1163">
        <v>1</v>
      </c>
    </row>
    <row r="1164" spans="1:31">
      <c r="A1164">
        <v>2013</v>
      </c>
      <c r="B1164" t="s">
        <v>1630</v>
      </c>
      <c r="C1164" t="s">
        <v>2495</v>
      </c>
      <c r="D1164" t="s">
        <v>1641</v>
      </c>
      <c r="N1164">
        <v>1</v>
      </c>
    </row>
    <row r="1165" spans="1:31">
      <c r="A1165">
        <v>2013</v>
      </c>
      <c r="B1165" t="s">
        <v>1630</v>
      </c>
      <c r="C1165" t="s">
        <v>2512</v>
      </c>
      <c r="D1165" t="s">
        <v>1641</v>
      </c>
      <c r="AB1165">
        <v>1</v>
      </c>
      <c r="AE1165">
        <v>1</v>
      </c>
    </row>
    <row r="1166" spans="1:31">
      <c r="A1166">
        <v>2013</v>
      </c>
      <c r="B1166" t="s">
        <v>1630</v>
      </c>
      <c r="C1166" t="s">
        <v>2512</v>
      </c>
      <c r="D1166" t="s">
        <v>1635</v>
      </c>
      <c r="O1166">
        <v>1</v>
      </c>
    </row>
    <row r="1167" spans="1:31">
      <c r="A1167">
        <v>2013</v>
      </c>
      <c r="B1167" t="s">
        <v>1630</v>
      </c>
      <c r="C1167" t="s">
        <v>2514</v>
      </c>
      <c r="D1167" t="s">
        <v>1674</v>
      </c>
      <c r="AD1167">
        <v>5</v>
      </c>
    </row>
    <row r="1168" spans="1:31">
      <c r="A1168">
        <v>2013</v>
      </c>
      <c r="B1168" t="s">
        <v>1630</v>
      </c>
      <c r="C1168" t="s">
        <v>2514</v>
      </c>
      <c r="D1168" t="s">
        <v>1634</v>
      </c>
      <c r="AD1168">
        <v>5</v>
      </c>
    </row>
    <row r="1169" spans="1:35">
      <c r="A1169">
        <v>2013</v>
      </c>
      <c r="B1169" t="s">
        <v>1630</v>
      </c>
      <c r="C1169" t="s">
        <v>2514</v>
      </c>
      <c r="D1169" t="s">
        <v>1635</v>
      </c>
      <c r="AD1169">
        <v>5</v>
      </c>
    </row>
    <row r="1170" spans="1:35">
      <c r="A1170">
        <v>2013</v>
      </c>
      <c r="B1170" t="s">
        <v>1630</v>
      </c>
      <c r="C1170" t="s">
        <v>2524</v>
      </c>
      <c r="D1170" t="s">
        <v>1641</v>
      </c>
      <c r="M1170">
        <v>1</v>
      </c>
    </row>
    <row r="1171" spans="1:35">
      <c r="A1171">
        <v>2013</v>
      </c>
      <c r="B1171" t="s">
        <v>1630</v>
      </c>
      <c r="C1171" t="s">
        <v>2525</v>
      </c>
      <c r="D1171" t="s">
        <v>1634</v>
      </c>
      <c r="M1171">
        <v>1</v>
      </c>
    </row>
    <row r="1172" spans="1:35">
      <c r="A1172">
        <v>2013</v>
      </c>
      <c r="B1172" t="s">
        <v>1630</v>
      </c>
      <c r="C1172" t="s">
        <v>2534</v>
      </c>
      <c r="D1172" t="s">
        <v>1641</v>
      </c>
      <c r="AH1172">
        <v>1</v>
      </c>
    </row>
    <row r="1173" spans="1:35">
      <c r="A1173">
        <v>2013</v>
      </c>
      <c r="B1173" t="s">
        <v>1630</v>
      </c>
      <c r="C1173" t="s">
        <v>2534</v>
      </c>
      <c r="D1173" t="s">
        <v>1634</v>
      </c>
      <c r="AH1173">
        <v>1</v>
      </c>
    </row>
    <row r="1174" spans="1:35">
      <c r="A1174">
        <v>2013</v>
      </c>
      <c r="B1174" t="s">
        <v>1630</v>
      </c>
      <c r="C1174" t="s">
        <v>2535</v>
      </c>
      <c r="D1174" t="s">
        <v>1641</v>
      </c>
      <c r="M1174">
        <v>1</v>
      </c>
    </row>
    <row r="1175" spans="1:35">
      <c r="A1175">
        <v>2013</v>
      </c>
      <c r="B1175" t="s">
        <v>1630</v>
      </c>
      <c r="C1175" t="s">
        <v>5776</v>
      </c>
      <c r="D1175" t="s">
        <v>1635</v>
      </c>
      <c r="AI1175">
        <v>2</v>
      </c>
    </row>
    <row r="1176" spans="1:35">
      <c r="A1176">
        <v>2013</v>
      </c>
      <c r="B1176" t="s">
        <v>1630</v>
      </c>
      <c r="C1176" t="s">
        <v>2540</v>
      </c>
      <c r="D1176" t="s">
        <v>1674</v>
      </c>
      <c r="E1176">
        <v>2</v>
      </c>
    </row>
    <row r="1177" spans="1:35">
      <c r="A1177">
        <v>2013</v>
      </c>
      <c r="B1177" t="s">
        <v>1630</v>
      </c>
      <c r="C1177" t="s">
        <v>2541</v>
      </c>
      <c r="D1177" t="s">
        <v>1634</v>
      </c>
      <c r="O1177">
        <v>1</v>
      </c>
    </row>
    <row r="1178" spans="1:35">
      <c r="A1178">
        <v>2013</v>
      </c>
      <c r="B1178" t="s">
        <v>1630</v>
      </c>
      <c r="C1178" t="s">
        <v>2542</v>
      </c>
      <c r="D1178" t="s">
        <v>1634</v>
      </c>
      <c r="AH1178">
        <v>1</v>
      </c>
    </row>
    <row r="1179" spans="1:35">
      <c r="A1179">
        <v>2013</v>
      </c>
      <c r="B1179" t="s">
        <v>1630</v>
      </c>
      <c r="C1179" t="s">
        <v>2834</v>
      </c>
      <c r="D1179" t="s">
        <v>1674</v>
      </c>
      <c r="I1179">
        <v>1</v>
      </c>
      <c r="AB1179">
        <v>1</v>
      </c>
    </row>
    <row r="1180" spans="1:35">
      <c r="A1180">
        <v>2013</v>
      </c>
      <c r="B1180" t="s">
        <v>1630</v>
      </c>
      <c r="C1180" t="s">
        <v>2543</v>
      </c>
      <c r="D1180" t="s">
        <v>1634</v>
      </c>
      <c r="AB1180">
        <v>1</v>
      </c>
    </row>
    <row r="1181" spans="1:35">
      <c r="A1181">
        <v>2013</v>
      </c>
      <c r="B1181" t="s">
        <v>1630</v>
      </c>
      <c r="C1181" t="s">
        <v>2834</v>
      </c>
      <c r="D1181" t="s">
        <v>1635</v>
      </c>
      <c r="I1181">
        <v>1</v>
      </c>
      <c r="AB1181">
        <v>1</v>
      </c>
    </row>
    <row r="1182" spans="1:35">
      <c r="A1182">
        <v>2013</v>
      </c>
      <c r="B1182" t="s">
        <v>1630</v>
      </c>
      <c r="C1182" t="s">
        <v>2548</v>
      </c>
      <c r="D1182" t="s">
        <v>1635</v>
      </c>
      <c r="O1182">
        <v>1</v>
      </c>
    </row>
    <row r="1183" spans="1:35">
      <c r="A1183">
        <v>2013</v>
      </c>
      <c r="B1183" t="s">
        <v>1630</v>
      </c>
      <c r="C1183" t="s">
        <v>2549</v>
      </c>
      <c r="D1183" t="s">
        <v>1634</v>
      </c>
      <c r="E1183">
        <v>1</v>
      </c>
    </row>
    <row r="1184" spans="1:35">
      <c r="A1184">
        <v>2013</v>
      </c>
      <c r="B1184" t="s">
        <v>1630</v>
      </c>
      <c r="C1184" t="s">
        <v>2549</v>
      </c>
      <c r="D1184" t="s">
        <v>1635</v>
      </c>
      <c r="E1184">
        <v>1</v>
      </c>
    </row>
    <row r="1185" spans="1:35">
      <c r="A1185">
        <v>2014</v>
      </c>
      <c r="C1185" t="s">
        <v>2559</v>
      </c>
      <c r="D1185" t="s">
        <v>1635</v>
      </c>
      <c r="AA1185">
        <v>1</v>
      </c>
    </row>
    <row r="1186" spans="1:35">
      <c r="A1186">
        <v>2014</v>
      </c>
      <c r="B1186" t="s">
        <v>1629</v>
      </c>
      <c r="C1186" t="s">
        <v>2560</v>
      </c>
      <c r="D1186" t="s">
        <v>1634</v>
      </c>
      <c r="M1186">
        <v>1</v>
      </c>
    </row>
    <row r="1187" spans="1:35">
      <c r="A1187">
        <v>2014</v>
      </c>
      <c r="B1187" t="s">
        <v>1629</v>
      </c>
      <c r="C1187" t="s">
        <v>2561</v>
      </c>
      <c r="D1187" t="s">
        <v>1641</v>
      </c>
      <c r="M1187">
        <v>1</v>
      </c>
    </row>
    <row r="1188" spans="1:35">
      <c r="A1188">
        <v>2014</v>
      </c>
      <c r="B1188" t="s">
        <v>1629</v>
      </c>
      <c r="C1188" t="s">
        <v>2562</v>
      </c>
      <c r="D1188" t="s">
        <v>1634</v>
      </c>
      <c r="O1188">
        <v>1</v>
      </c>
      <c r="AI1188">
        <v>197</v>
      </c>
    </row>
    <row r="1189" spans="1:35">
      <c r="A1189">
        <v>2014</v>
      </c>
      <c r="B1189" t="s">
        <v>1629</v>
      </c>
      <c r="C1189" t="s">
        <v>2562</v>
      </c>
      <c r="D1189" t="s">
        <v>1635</v>
      </c>
      <c r="AI1189">
        <v>162</v>
      </c>
    </row>
    <row r="1190" spans="1:35">
      <c r="A1190">
        <v>2014</v>
      </c>
      <c r="B1190" t="s">
        <v>1629</v>
      </c>
      <c r="C1190" t="s">
        <v>1639</v>
      </c>
      <c r="D1190" t="s">
        <v>1634</v>
      </c>
      <c r="AI1190">
        <v>1</v>
      </c>
    </row>
    <row r="1191" spans="1:35">
      <c r="A1191">
        <v>2014</v>
      </c>
      <c r="B1191" t="s">
        <v>1629</v>
      </c>
      <c r="C1191" t="s">
        <v>1642</v>
      </c>
      <c r="D1191" t="s">
        <v>1634</v>
      </c>
      <c r="J1191">
        <v>16</v>
      </c>
    </row>
    <row r="1192" spans="1:35">
      <c r="A1192">
        <v>2014</v>
      </c>
      <c r="B1192" t="s">
        <v>1629</v>
      </c>
      <c r="C1192" t="s">
        <v>1642</v>
      </c>
      <c r="D1192" t="s">
        <v>2563</v>
      </c>
      <c r="J1192">
        <v>16</v>
      </c>
    </row>
    <row r="1193" spans="1:35">
      <c r="A1193">
        <v>2014</v>
      </c>
      <c r="B1193" t="s">
        <v>1629</v>
      </c>
      <c r="C1193" t="s">
        <v>2564</v>
      </c>
      <c r="D1193" t="s">
        <v>1634</v>
      </c>
      <c r="F1193">
        <v>1</v>
      </c>
    </row>
    <row r="1194" spans="1:35">
      <c r="A1194">
        <v>2014</v>
      </c>
      <c r="B1194" t="s">
        <v>1629</v>
      </c>
      <c r="C1194" t="s">
        <v>2565</v>
      </c>
      <c r="D1194" t="s">
        <v>1634</v>
      </c>
      <c r="AI1194">
        <v>1</v>
      </c>
    </row>
    <row r="1195" spans="1:35">
      <c r="A1195">
        <v>2014</v>
      </c>
      <c r="B1195" t="s">
        <v>1629</v>
      </c>
      <c r="C1195" t="s">
        <v>1646</v>
      </c>
      <c r="D1195" t="s">
        <v>1641</v>
      </c>
      <c r="J1195">
        <v>3</v>
      </c>
    </row>
    <row r="1196" spans="1:35">
      <c r="A1196">
        <v>2014</v>
      </c>
      <c r="B1196" t="s">
        <v>1629</v>
      </c>
      <c r="C1196" t="s">
        <v>1646</v>
      </c>
      <c r="D1196" t="s">
        <v>1634</v>
      </c>
      <c r="J1196">
        <v>22</v>
      </c>
    </row>
    <row r="1197" spans="1:35">
      <c r="A1197">
        <v>2014</v>
      </c>
      <c r="B1197" t="s">
        <v>1629</v>
      </c>
      <c r="C1197" t="s">
        <v>1646</v>
      </c>
      <c r="D1197" t="s">
        <v>2563</v>
      </c>
      <c r="J1197">
        <v>21</v>
      </c>
    </row>
    <row r="1198" spans="1:35">
      <c r="A1198">
        <v>2014</v>
      </c>
      <c r="B1198" t="s">
        <v>1629</v>
      </c>
      <c r="C1198" t="s">
        <v>2566</v>
      </c>
      <c r="D1198" t="s">
        <v>1634</v>
      </c>
      <c r="M1198">
        <v>1</v>
      </c>
    </row>
    <row r="1199" spans="1:35">
      <c r="A1199">
        <v>2014</v>
      </c>
      <c r="B1199" t="s">
        <v>1629</v>
      </c>
      <c r="C1199" t="s">
        <v>1647</v>
      </c>
      <c r="D1199" t="s">
        <v>1641</v>
      </c>
      <c r="M1199">
        <v>2</v>
      </c>
    </row>
    <row r="1200" spans="1:35">
      <c r="A1200">
        <v>2014</v>
      </c>
      <c r="B1200" t="s">
        <v>1629</v>
      </c>
      <c r="C1200" t="s">
        <v>2567</v>
      </c>
      <c r="D1200" t="s">
        <v>1641</v>
      </c>
      <c r="M1200">
        <v>1</v>
      </c>
    </row>
    <row r="1201" spans="1:35">
      <c r="A1201">
        <v>2014</v>
      </c>
      <c r="B1201" t="s">
        <v>1629</v>
      </c>
      <c r="C1201" t="s">
        <v>2568</v>
      </c>
      <c r="D1201" t="s">
        <v>1634</v>
      </c>
      <c r="M1201">
        <v>1</v>
      </c>
    </row>
    <row r="1202" spans="1:35">
      <c r="A1202">
        <v>2014</v>
      </c>
      <c r="B1202" t="s">
        <v>1629</v>
      </c>
      <c r="C1202" t="s">
        <v>2569</v>
      </c>
      <c r="D1202" t="s">
        <v>1635</v>
      </c>
      <c r="M1202">
        <v>1</v>
      </c>
    </row>
    <row r="1203" spans="1:35">
      <c r="A1203">
        <v>2014</v>
      </c>
      <c r="B1203" t="s">
        <v>1629</v>
      </c>
      <c r="C1203" t="s">
        <v>1648</v>
      </c>
      <c r="D1203" t="s">
        <v>1634</v>
      </c>
      <c r="AI1203">
        <v>1</v>
      </c>
    </row>
    <row r="1204" spans="1:35">
      <c r="A1204">
        <v>2014</v>
      </c>
      <c r="B1204" t="s">
        <v>1629</v>
      </c>
      <c r="C1204" t="s">
        <v>2570</v>
      </c>
      <c r="D1204" t="s">
        <v>1634</v>
      </c>
      <c r="AC1204">
        <v>1</v>
      </c>
    </row>
    <row r="1205" spans="1:35">
      <c r="A1205">
        <v>2014</v>
      </c>
      <c r="B1205" t="s">
        <v>1629</v>
      </c>
      <c r="C1205" t="s">
        <v>1652</v>
      </c>
      <c r="D1205" t="s">
        <v>1635</v>
      </c>
      <c r="M1205">
        <v>1</v>
      </c>
      <c r="R1205">
        <v>7</v>
      </c>
    </row>
    <row r="1206" spans="1:35">
      <c r="A1206">
        <v>2014</v>
      </c>
      <c r="B1206" t="s">
        <v>1629</v>
      </c>
      <c r="C1206" t="s">
        <v>2571</v>
      </c>
      <c r="D1206" t="s">
        <v>1635</v>
      </c>
      <c r="AI1206">
        <v>1</v>
      </c>
    </row>
    <row r="1207" spans="1:35">
      <c r="A1207">
        <v>2014</v>
      </c>
      <c r="B1207" t="s">
        <v>1629</v>
      </c>
      <c r="C1207" t="s">
        <v>2572</v>
      </c>
      <c r="D1207" t="s">
        <v>1635</v>
      </c>
      <c r="AC1207">
        <v>2</v>
      </c>
    </row>
    <row r="1208" spans="1:35">
      <c r="A1208">
        <v>2014</v>
      </c>
      <c r="B1208" t="s">
        <v>1629</v>
      </c>
      <c r="C1208" t="s">
        <v>1654</v>
      </c>
      <c r="D1208" t="s">
        <v>1635</v>
      </c>
      <c r="AD1208">
        <v>2</v>
      </c>
    </row>
    <row r="1209" spans="1:35">
      <c r="A1209">
        <v>2014</v>
      </c>
      <c r="B1209" t="s">
        <v>1629</v>
      </c>
      <c r="C1209" t="s">
        <v>2573</v>
      </c>
      <c r="D1209" t="s">
        <v>1636</v>
      </c>
      <c r="R1209">
        <v>1</v>
      </c>
    </row>
    <row r="1210" spans="1:35">
      <c r="A1210">
        <v>2014</v>
      </c>
      <c r="B1210" t="s">
        <v>1629</v>
      </c>
      <c r="C1210" t="s">
        <v>1655</v>
      </c>
      <c r="D1210" t="s">
        <v>1635</v>
      </c>
      <c r="AD1210">
        <v>3</v>
      </c>
    </row>
    <row r="1211" spans="1:35">
      <c r="A1211">
        <v>2014</v>
      </c>
      <c r="B1211" t="s">
        <v>1629</v>
      </c>
      <c r="C1211" t="s">
        <v>1657</v>
      </c>
      <c r="D1211" t="s">
        <v>1636</v>
      </c>
      <c r="R1211">
        <v>5</v>
      </c>
    </row>
    <row r="1212" spans="1:35">
      <c r="A1212">
        <v>2014</v>
      </c>
      <c r="B1212" t="s">
        <v>1629</v>
      </c>
      <c r="C1212" t="s">
        <v>2574</v>
      </c>
      <c r="D1212" t="s">
        <v>1641</v>
      </c>
      <c r="AE1212">
        <v>1</v>
      </c>
    </row>
    <row r="1213" spans="1:35">
      <c r="A1213">
        <v>2014</v>
      </c>
      <c r="B1213" t="s">
        <v>1629</v>
      </c>
      <c r="C1213" t="s">
        <v>1658</v>
      </c>
      <c r="D1213" t="s">
        <v>1634</v>
      </c>
      <c r="J1213">
        <v>1</v>
      </c>
    </row>
    <row r="1214" spans="1:35">
      <c r="A1214">
        <v>2014</v>
      </c>
      <c r="B1214" t="s">
        <v>1629</v>
      </c>
      <c r="C1214" t="s">
        <v>1658</v>
      </c>
      <c r="D1214" t="s">
        <v>2563</v>
      </c>
      <c r="J1214">
        <v>1</v>
      </c>
    </row>
    <row r="1215" spans="1:35">
      <c r="A1215">
        <v>2014</v>
      </c>
      <c r="B1215" t="s">
        <v>1629</v>
      </c>
      <c r="C1215" t="s">
        <v>1659</v>
      </c>
      <c r="D1215" t="s">
        <v>1634</v>
      </c>
      <c r="J1215">
        <v>11</v>
      </c>
    </row>
    <row r="1216" spans="1:35">
      <c r="A1216">
        <v>2014</v>
      </c>
      <c r="B1216" t="s">
        <v>1629</v>
      </c>
      <c r="C1216" t="s">
        <v>1659</v>
      </c>
      <c r="D1216" t="s">
        <v>2563</v>
      </c>
      <c r="J1216">
        <v>11</v>
      </c>
    </row>
    <row r="1217" spans="1:35">
      <c r="A1217">
        <v>2014</v>
      </c>
      <c r="B1217" t="s">
        <v>1629</v>
      </c>
      <c r="C1217" t="s">
        <v>1660</v>
      </c>
      <c r="D1217" t="s">
        <v>1634</v>
      </c>
      <c r="J1217">
        <v>4</v>
      </c>
    </row>
    <row r="1218" spans="1:35">
      <c r="A1218">
        <v>2014</v>
      </c>
      <c r="B1218" t="s">
        <v>1629</v>
      </c>
      <c r="C1218" t="s">
        <v>1660</v>
      </c>
      <c r="D1218" t="s">
        <v>2563</v>
      </c>
      <c r="J1218">
        <v>4</v>
      </c>
    </row>
    <row r="1219" spans="1:35">
      <c r="A1219">
        <v>2014</v>
      </c>
      <c r="B1219" t="s">
        <v>1629</v>
      </c>
      <c r="C1219" t="s">
        <v>1661</v>
      </c>
      <c r="D1219" t="s">
        <v>1634</v>
      </c>
      <c r="J1219">
        <v>8</v>
      </c>
    </row>
    <row r="1220" spans="1:35">
      <c r="A1220">
        <v>2014</v>
      </c>
      <c r="B1220" t="s">
        <v>1629</v>
      </c>
      <c r="C1220" t="s">
        <v>1661</v>
      </c>
      <c r="D1220" t="s">
        <v>2563</v>
      </c>
      <c r="J1220">
        <v>8</v>
      </c>
    </row>
    <row r="1221" spans="1:35">
      <c r="A1221">
        <v>2014</v>
      </c>
      <c r="B1221" t="s">
        <v>1629</v>
      </c>
      <c r="C1221" t="s">
        <v>2575</v>
      </c>
      <c r="D1221" t="s">
        <v>1641</v>
      </c>
      <c r="E1221">
        <v>1</v>
      </c>
    </row>
    <row r="1222" spans="1:35">
      <c r="A1222">
        <v>2014</v>
      </c>
      <c r="B1222" t="s">
        <v>1629</v>
      </c>
      <c r="C1222" t="s">
        <v>2575</v>
      </c>
      <c r="D1222" t="s">
        <v>1635</v>
      </c>
      <c r="E1222">
        <v>1</v>
      </c>
    </row>
    <row r="1223" spans="1:35">
      <c r="A1223">
        <v>2014</v>
      </c>
      <c r="B1223" t="s">
        <v>1629</v>
      </c>
      <c r="C1223" t="s">
        <v>1662</v>
      </c>
      <c r="D1223" t="s">
        <v>1641</v>
      </c>
      <c r="O1223">
        <v>1</v>
      </c>
    </row>
    <row r="1224" spans="1:35">
      <c r="A1224">
        <v>2014</v>
      </c>
      <c r="B1224" t="s">
        <v>1629</v>
      </c>
      <c r="C1224" t="s">
        <v>2576</v>
      </c>
      <c r="D1224" t="s">
        <v>1641</v>
      </c>
      <c r="M1224">
        <v>1</v>
      </c>
    </row>
    <row r="1225" spans="1:35">
      <c r="A1225">
        <v>2014</v>
      </c>
      <c r="B1225" t="s">
        <v>1629</v>
      </c>
      <c r="C1225" t="s">
        <v>2577</v>
      </c>
      <c r="D1225" t="s">
        <v>1635</v>
      </c>
      <c r="AI1225">
        <v>1</v>
      </c>
    </row>
    <row r="1226" spans="1:35">
      <c r="A1226">
        <v>2014</v>
      </c>
      <c r="B1226" t="s">
        <v>1629</v>
      </c>
      <c r="C1226" t="s">
        <v>1931</v>
      </c>
      <c r="D1226" t="s">
        <v>1635</v>
      </c>
      <c r="M1226">
        <v>1</v>
      </c>
    </row>
    <row r="1227" spans="1:35">
      <c r="A1227">
        <v>2014</v>
      </c>
      <c r="B1227" t="s">
        <v>1629</v>
      </c>
      <c r="C1227" t="s">
        <v>1665</v>
      </c>
      <c r="D1227" t="s">
        <v>1641</v>
      </c>
      <c r="M1227">
        <v>2</v>
      </c>
    </row>
    <row r="1228" spans="1:35">
      <c r="A1228">
        <v>2014</v>
      </c>
      <c r="B1228" t="s">
        <v>1629</v>
      </c>
      <c r="C1228" t="s">
        <v>2578</v>
      </c>
      <c r="D1228" t="s">
        <v>1635</v>
      </c>
      <c r="M1228">
        <v>12</v>
      </c>
    </row>
    <row r="1229" spans="1:35">
      <c r="A1229">
        <v>2014</v>
      </c>
      <c r="B1229" t="s">
        <v>1629</v>
      </c>
      <c r="C1229" t="s">
        <v>2579</v>
      </c>
      <c r="D1229" t="s">
        <v>1635</v>
      </c>
      <c r="M1229">
        <v>3</v>
      </c>
    </row>
    <row r="1230" spans="1:35">
      <c r="A1230">
        <v>2014</v>
      </c>
      <c r="B1230" t="s">
        <v>1629</v>
      </c>
      <c r="C1230" t="s">
        <v>1669</v>
      </c>
      <c r="D1230" t="s">
        <v>1634</v>
      </c>
      <c r="AI1230">
        <v>1</v>
      </c>
    </row>
    <row r="1231" spans="1:35">
      <c r="A1231">
        <v>2014</v>
      </c>
      <c r="B1231" t="s">
        <v>1629</v>
      </c>
      <c r="C1231" t="s">
        <v>2580</v>
      </c>
      <c r="D1231" t="s">
        <v>1634</v>
      </c>
      <c r="AI1231">
        <v>1</v>
      </c>
    </row>
    <row r="1232" spans="1:35">
      <c r="A1232">
        <v>2014</v>
      </c>
      <c r="B1232" t="s">
        <v>1629</v>
      </c>
      <c r="C1232" t="s">
        <v>2581</v>
      </c>
      <c r="D1232" t="s">
        <v>1641</v>
      </c>
      <c r="AI1232">
        <v>1</v>
      </c>
    </row>
    <row r="1233" spans="1:35">
      <c r="A1233">
        <v>2014</v>
      </c>
      <c r="B1233" t="s">
        <v>1629</v>
      </c>
      <c r="C1233" t="s">
        <v>2582</v>
      </c>
      <c r="D1233" t="s">
        <v>1634</v>
      </c>
      <c r="M1233">
        <v>1</v>
      </c>
    </row>
    <row r="1234" spans="1:35">
      <c r="A1234">
        <v>2014</v>
      </c>
      <c r="B1234" t="s">
        <v>1629</v>
      </c>
      <c r="C1234" t="s">
        <v>1975</v>
      </c>
      <c r="D1234" t="s">
        <v>1636</v>
      </c>
      <c r="O1234">
        <v>1</v>
      </c>
    </row>
    <row r="1235" spans="1:35">
      <c r="A1235">
        <v>2014</v>
      </c>
      <c r="B1235" t="s">
        <v>1629</v>
      </c>
      <c r="C1235" t="s">
        <v>2583</v>
      </c>
      <c r="D1235" t="s">
        <v>1641</v>
      </c>
      <c r="AD1235">
        <v>1</v>
      </c>
    </row>
    <row r="1236" spans="1:35">
      <c r="A1236">
        <v>2014</v>
      </c>
      <c r="B1236" t="s">
        <v>1629</v>
      </c>
      <c r="C1236" t="s">
        <v>2584</v>
      </c>
      <c r="D1236" t="s">
        <v>1635</v>
      </c>
      <c r="AI1236">
        <v>1</v>
      </c>
    </row>
    <row r="1237" spans="1:35">
      <c r="A1237">
        <v>2014</v>
      </c>
      <c r="B1237" t="s">
        <v>1629</v>
      </c>
      <c r="C1237" t="s">
        <v>2585</v>
      </c>
      <c r="D1237" t="s">
        <v>1635</v>
      </c>
      <c r="AI1237">
        <v>1</v>
      </c>
    </row>
    <row r="1238" spans="1:35">
      <c r="A1238">
        <v>2014</v>
      </c>
      <c r="B1238" t="s">
        <v>1629</v>
      </c>
      <c r="C1238" t="s">
        <v>1573</v>
      </c>
      <c r="D1238" t="s">
        <v>1641</v>
      </c>
      <c r="E1238">
        <v>2</v>
      </c>
    </row>
    <row r="1239" spans="1:35">
      <c r="A1239">
        <v>2014</v>
      </c>
      <c r="B1239" t="s">
        <v>1629</v>
      </c>
      <c r="C1239" t="s">
        <v>1573</v>
      </c>
      <c r="D1239" t="s">
        <v>1634</v>
      </c>
      <c r="R1239">
        <v>4</v>
      </c>
    </row>
    <row r="1240" spans="1:35">
      <c r="A1240">
        <v>2014</v>
      </c>
      <c r="B1240" t="s">
        <v>1629</v>
      </c>
      <c r="C1240" t="s">
        <v>1573</v>
      </c>
      <c r="D1240" t="s">
        <v>1635</v>
      </c>
      <c r="E1240">
        <v>1</v>
      </c>
      <c r="R1240">
        <v>4</v>
      </c>
    </row>
    <row r="1241" spans="1:35">
      <c r="A1241">
        <v>2014</v>
      </c>
      <c r="B1241" t="s">
        <v>1629</v>
      </c>
      <c r="C1241" t="s">
        <v>1573</v>
      </c>
      <c r="D1241" t="s">
        <v>1636</v>
      </c>
      <c r="R1241">
        <v>4</v>
      </c>
    </row>
    <row r="1242" spans="1:35">
      <c r="A1242">
        <v>2014</v>
      </c>
      <c r="B1242" t="s">
        <v>1629</v>
      </c>
      <c r="C1242" t="s">
        <v>1671</v>
      </c>
      <c r="D1242" t="s">
        <v>1634</v>
      </c>
      <c r="R1242">
        <v>4</v>
      </c>
    </row>
    <row r="1243" spans="1:35">
      <c r="A1243">
        <v>2014</v>
      </c>
      <c r="B1243" t="s">
        <v>1629</v>
      </c>
      <c r="C1243" t="s">
        <v>1671</v>
      </c>
      <c r="D1243" t="s">
        <v>1635</v>
      </c>
      <c r="R1243">
        <v>4</v>
      </c>
    </row>
    <row r="1244" spans="1:35">
      <c r="A1244">
        <v>2014</v>
      </c>
      <c r="B1244" t="s">
        <v>1629</v>
      </c>
      <c r="C1244" t="s">
        <v>1671</v>
      </c>
      <c r="D1244" t="s">
        <v>1636</v>
      </c>
      <c r="R1244">
        <v>5</v>
      </c>
    </row>
    <row r="1245" spans="1:35">
      <c r="A1245">
        <v>2014</v>
      </c>
      <c r="B1245" t="s">
        <v>1629</v>
      </c>
      <c r="C1245" t="s">
        <v>2586</v>
      </c>
      <c r="D1245" t="s">
        <v>1641</v>
      </c>
      <c r="AE1245">
        <v>2</v>
      </c>
    </row>
    <row r="1246" spans="1:35">
      <c r="A1246">
        <v>2014</v>
      </c>
      <c r="B1246" t="s">
        <v>1629</v>
      </c>
      <c r="C1246" t="s">
        <v>2587</v>
      </c>
      <c r="D1246" t="s">
        <v>1634</v>
      </c>
      <c r="M1246">
        <v>4</v>
      </c>
    </row>
    <row r="1247" spans="1:35">
      <c r="A1247">
        <v>2014</v>
      </c>
      <c r="B1247" t="s">
        <v>1629</v>
      </c>
      <c r="C1247" t="s">
        <v>2588</v>
      </c>
      <c r="D1247" t="s">
        <v>1636</v>
      </c>
      <c r="R1247">
        <v>1</v>
      </c>
    </row>
    <row r="1248" spans="1:35">
      <c r="A1248">
        <v>2014</v>
      </c>
      <c r="B1248" t="s">
        <v>1629</v>
      </c>
      <c r="C1248" t="s">
        <v>2589</v>
      </c>
      <c r="D1248" t="s">
        <v>1636</v>
      </c>
      <c r="R1248">
        <v>1</v>
      </c>
    </row>
    <row r="1249" spans="1:35">
      <c r="A1249">
        <v>2014</v>
      </c>
      <c r="B1249" t="s">
        <v>1629</v>
      </c>
      <c r="C1249" t="s">
        <v>2590</v>
      </c>
      <c r="D1249" t="s">
        <v>1634</v>
      </c>
      <c r="R1249">
        <v>8</v>
      </c>
    </row>
    <row r="1250" spans="1:35">
      <c r="A1250">
        <v>2014</v>
      </c>
      <c r="B1250" t="s">
        <v>1629</v>
      </c>
      <c r="C1250" t="s">
        <v>2590</v>
      </c>
      <c r="D1250" t="s">
        <v>1635</v>
      </c>
      <c r="R1250">
        <v>8</v>
      </c>
    </row>
    <row r="1251" spans="1:35">
      <c r="A1251">
        <v>2014</v>
      </c>
      <c r="B1251" t="s">
        <v>1629</v>
      </c>
      <c r="C1251" t="s">
        <v>2590</v>
      </c>
      <c r="D1251" t="s">
        <v>1636</v>
      </c>
      <c r="R1251">
        <v>5</v>
      </c>
    </row>
    <row r="1252" spans="1:35">
      <c r="A1252">
        <v>2014</v>
      </c>
      <c r="B1252" t="s">
        <v>1629</v>
      </c>
      <c r="C1252" t="s">
        <v>1677</v>
      </c>
      <c r="D1252" t="s">
        <v>1641</v>
      </c>
      <c r="J1252">
        <v>4</v>
      </c>
    </row>
    <row r="1253" spans="1:35">
      <c r="A1253">
        <v>2014</v>
      </c>
      <c r="B1253" t="s">
        <v>1629</v>
      </c>
      <c r="C1253" t="s">
        <v>1677</v>
      </c>
      <c r="D1253" t="s">
        <v>1634</v>
      </c>
      <c r="J1253">
        <v>251</v>
      </c>
    </row>
    <row r="1254" spans="1:35">
      <c r="A1254">
        <v>2014</v>
      </c>
      <c r="B1254" t="s">
        <v>1629</v>
      </c>
      <c r="C1254" t="s">
        <v>1677</v>
      </c>
      <c r="D1254" t="s">
        <v>2563</v>
      </c>
      <c r="J1254">
        <v>248</v>
      </c>
    </row>
    <row r="1255" spans="1:35">
      <c r="A1255">
        <v>2014</v>
      </c>
      <c r="B1255" t="s">
        <v>1629</v>
      </c>
      <c r="C1255" t="s">
        <v>1680</v>
      </c>
      <c r="D1255" t="s">
        <v>1634</v>
      </c>
      <c r="R1255">
        <v>3</v>
      </c>
    </row>
    <row r="1256" spans="1:35">
      <c r="A1256">
        <v>2014</v>
      </c>
      <c r="B1256" t="s">
        <v>1629</v>
      </c>
      <c r="C1256" t="s">
        <v>1680</v>
      </c>
      <c r="D1256" t="s">
        <v>1635</v>
      </c>
      <c r="R1256">
        <v>3</v>
      </c>
    </row>
    <row r="1257" spans="1:35">
      <c r="A1257">
        <v>2014</v>
      </c>
      <c r="B1257" t="s">
        <v>1629</v>
      </c>
      <c r="C1257" t="s">
        <v>1680</v>
      </c>
      <c r="D1257" t="s">
        <v>1636</v>
      </c>
      <c r="R1257">
        <v>4</v>
      </c>
    </row>
    <row r="1258" spans="1:35">
      <c r="A1258">
        <v>2014</v>
      </c>
      <c r="B1258" t="s">
        <v>1629</v>
      </c>
      <c r="C1258" t="s">
        <v>2591</v>
      </c>
      <c r="D1258" t="s">
        <v>1634</v>
      </c>
      <c r="AC1258">
        <v>6</v>
      </c>
    </row>
    <row r="1259" spans="1:35">
      <c r="A1259">
        <v>2014</v>
      </c>
      <c r="B1259" t="s">
        <v>1629</v>
      </c>
      <c r="C1259" t="s">
        <v>2591</v>
      </c>
      <c r="D1259" t="s">
        <v>1635</v>
      </c>
      <c r="AC1259">
        <v>16</v>
      </c>
    </row>
    <row r="1260" spans="1:35">
      <c r="A1260">
        <v>2014</v>
      </c>
      <c r="B1260" t="s">
        <v>1629</v>
      </c>
      <c r="C1260" t="s">
        <v>2592</v>
      </c>
      <c r="D1260" t="s">
        <v>1641</v>
      </c>
      <c r="AI1260">
        <v>1</v>
      </c>
    </row>
    <row r="1261" spans="1:35">
      <c r="A1261">
        <v>2014</v>
      </c>
      <c r="B1261" t="s">
        <v>1629</v>
      </c>
      <c r="C1261" t="s">
        <v>2593</v>
      </c>
      <c r="D1261" t="s">
        <v>1641</v>
      </c>
      <c r="N1261">
        <v>1</v>
      </c>
    </row>
    <row r="1262" spans="1:35">
      <c r="A1262">
        <v>2014</v>
      </c>
      <c r="B1262" t="s">
        <v>1629</v>
      </c>
      <c r="C1262" t="s">
        <v>1682</v>
      </c>
      <c r="D1262" t="s">
        <v>1641</v>
      </c>
      <c r="M1262">
        <v>7</v>
      </c>
    </row>
    <row r="1263" spans="1:35">
      <c r="A1263">
        <v>2014</v>
      </c>
      <c r="B1263" t="s">
        <v>1629</v>
      </c>
      <c r="C1263" t="s">
        <v>2021</v>
      </c>
      <c r="D1263" t="s">
        <v>1641</v>
      </c>
      <c r="M1263">
        <v>1</v>
      </c>
    </row>
    <row r="1264" spans="1:35">
      <c r="A1264">
        <v>2014</v>
      </c>
      <c r="B1264" t="s">
        <v>1629</v>
      </c>
      <c r="C1264" t="s">
        <v>2594</v>
      </c>
      <c r="D1264" t="s">
        <v>1641</v>
      </c>
      <c r="M1264">
        <v>1</v>
      </c>
    </row>
    <row r="1265" spans="1:18">
      <c r="A1265">
        <v>2014</v>
      </c>
      <c r="B1265" t="s">
        <v>1629</v>
      </c>
      <c r="C1265" t="s">
        <v>1683</v>
      </c>
      <c r="D1265" t="s">
        <v>1641</v>
      </c>
      <c r="J1265">
        <v>19</v>
      </c>
    </row>
    <row r="1266" spans="1:18">
      <c r="A1266">
        <v>2014</v>
      </c>
      <c r="B1266" t="s">
        <v>1629</v>
      </c>
      <c r="C1266" t="s">
        <v>2595</v>
      </c>
      <c r="D1266" t="s">
        <v>1634</v>
      </c>
      <c r="M1266">
        <v>1</v>
      </c>
    </row>
    <row r="1267" spans="1:18">
      <c r="A1267">
        <v>2014</v>
      </c>
      <c r="B1267" t="s">
        <v>1629</v>
      </c>
      <c r="C1267" t="s">
        <v>2596</v>
      </c>
      <c r="D1267" t="s">
        <v>1634</v>
      </c>
      <c r="M1267">
        <v>1</v>
      </c>
    </row>
    <row r="1268" spans="1:18">
      <c r="A1268">
        <v>2014</v>
      </c>
      <c r="B1268" t="s">
        <v>1629</v>
      </c>
      <c r="C1268" t="s">
        <v>1684</v>
      </c>
      <c r="D1268">
        <v>0</v>
      </c>
      <c r="J1268">
        <v>2</v>
      </c>
    </row>
    <row r="1269" spans="1:18">
      <c r="A1269">
        <v>2014</v>
      </c>
      <c r="B1269" t="s">
        <v>1629</v>
      </c>
      <c r="C1269" t="s">
        <v>1685</v>
      </c>
      <c r="D1269" t="s">
        <v>1641</v>
      </c>
      <c r="J1269">
        <v>2</v>
      </c>
    </row>
    <row r="1270" spans="1:18">
      <c r="A1270">
        <v>2014</v>
      </c>
      <c r="B1270" t="s">
        <v>1629</v>
      </c>
      <c r="C1270" t="s">
        <v>1685</v>
      </c>
      <c r="D1270" t="s">
        <v>1634</v>
      </c>
      <c r="J1270">
        <v>745</v>
      </c>
    </row>
    <row r="1271" spans="1:18">
      <c r="A1271">
        <v>2014</v>
      </c>
      <c r="B1271" t="s">
        <v>1629</v>
      </c>
      <c r="C1271" t="s">
        <v>1685</v>
      </c>
      <c r="D1271" t="s">
        <v>2563</v>
      </c>
      <c r="J1271">
        <v>732</v>
      </c>
    </row>
    <row r="1272" spans="1:18">
      <c r="A1272">
        <v>2014</v>
      </c>
      <c r="B1272" t="s">
        <v>1629</v>
      </c>
      <c r="C1272" t="s">
        <v>1686</v>
      </c>
      <c r="D1272" t="s">
        <v>1634</v>
      </c>
      <c r="J1272">
        <v>243</v>
      </c>
    </row>
    <row r="1273" spans="1:18">
      <c r="A1273">
        <v>2014</v>
      </c>
      <c r="B1273" t="s">
        <v>1629</v>
      </c>
      <c r="C1273" t="s">
        <v>1686</v>
      </c>
      <c r="D1273" t="s">
        <v>2563</v>
      </c>
      <c r="J1273">
        <v>240</v>
      </c>
    </row>
    <row r="1274" spans="1:18">
      <c r="A1274">
        <v>2014</v>
      </c>
      <c r="B1274" t="s">
        <v>1629</v>
      </c>
      <c r="C1274" t="s">
        <v>2597</v>
      </c>
      <c r="D1274" t="s">
        <v>1636</v>
      </c>
      <c r="R1274">
        <v>1</v>
      </c>
    </row>
    <row r="1275" spans="1:18">
      <c r="A1275">
        <v>2014</v>
      </c>
      <c r="B1275" t="s">
        <v>1629</v>
      </c>
      <c r="C1275" t="s">
        <v>2598</v>
      </c>
      <c r="D1275" t="s">
        <v>1636</v>
      </c>
      <c r="R1275">
        <v>2</v>
      </c>
    </row>
    <row r="1276" spans="1:18">
      <c r="A1276">
        <v>2014</v>
      </c>
      <c r="B1276" t="s">
        <v>1629</v>
      </c>
      <c r="C1276" t="s">
        <v>2599</v>
      </c>
      <c r="D1276" t="s">
        <v>1636</v>
      </c>
      <c r="R1276">
        <v>2</v>
      </c>
    </row>
    <row r="1277" spans="1:18">
      <c r="A1277">
        <v>2014</v>
      </c>
      <c r="B1277" t="s">
        <v>1629</v>
      </c>
      <c r="C1277" t="s">
        <v>2600</v>
      </c>
      <c r="D1277" t="s">
        <v>1635</v>
      </c>
      <c r="M1277">
        <v>2</v>
      </c>
    </row>
    <row r="1278" spans="1:18">
      <c r="A1278">
        <v>2014</v>
      </c>
      <c r="B1278" t="s">
        <v>1629</v>
      </c>
      <c r="C1278" t="s">
        <v>2601</v>
      </c>
      <c r="D1278" t="s">
        <v>1634</v>
      </c>
      <c r="R1278">
        <v>2</v>
      </c>
    </row>
    <row r="1279" spans="1:18">
      <c r="A1279">
        <v>2014</v>
      </c>
      <c r="B1279" t="s">
        <v>1629</v>
      </c>
      <c r="C1279" t="s">
        <v>2601</v>
      </c>
      <c r="D1279" t="s">
        <v>1635</v>
      </c>
      <c r="R1279">
        <v>2</v>
      </c>
    </row>
    <row r="1280" spans="1:18">
      <c r="A1280">
        <v>2014</v>
      </c>
      <c r="B1280" t="s">
        <v>1629</v>
      </c>
      <c r="C1280" t="s">
        <v>2601</v>
      </c>
      <c r="D1280" t="s">
        <v>1636</v>
      </c>
      <c r="R1280">
        <v>2</v>
      </c>
    </row>
    <row r="1281" spans="1:31">
      <c r="A1281">
        <v>2014</v>
      </c>
      <c r="B1281" t="s">
        <v>1629</v>
      </c>
      <c r="C1281" t="s">
        <v>2602</v>
      </c>
      <c r="D1281" t="s">
        <v>1634</v>
      </c>
      <c r="R1281">
        <v>2</v>
      </c>
    </row>
    <row r="1282" spans="1:31">
      <c r="A1282">
        <v>2014</v>
      </c>
      <c r="B1282" t="s">
        <v>1629</v>
      </c>
      <c r="C1282" t="s">
        <v>2602</v>
      </c>
      <c r="D1282" t="s">
        <v>1636</v>
      </c>
      <c r="R1282">
        <v>2</v>
      </c>
    </row>
    <row r="1283" spans="1:31">
      <c r="A1283">
        <v>2014</v>
      </c>
      <c r="B1283" t="s">
        <v>1629</v>
      </c>
      <c r="C1283" t="s">
        <v>2603</v>
      </c>
      <c r="D1283" t="s">
        <v>1634</v>
      </c>
      <c r="R1283">
        <v>6</v>
      </c>
    </row>
    <row r="1284" spans="1:31">
      <c r="A1284">
        <v>2014</v>
      </c>
      <c r="B1284" t="s">
        <v>1629</v>
      </c>
      <c r="C1284" t="s">
        <v>2603</v>
      </c>
      <c r="D1284" t="s">
        <v>1635</v>
      </c>
      <c r="R1284">
        <v>3</v>
      </c>
    </row>
    <row r="1285" spans="1:31">
      <c r="A1285">
        <v>2014</v>
      </c>
      <c r="B1285" t="s">
        <v>1629</v>
      </c>
      <c r="C1285" t="s">
        <v>2603</v>
      </c>
      <c r="D1285" t="s">
        <v>1636</v>
      </c>
      <c r="R1285">
        <v>5</v>
      </c>
    </row>
    <row r="1286" spans="1:31">
      <c r="A1286">
        <v>2014</v>
      </c>
      <c r="B1286" t="s">
        <v>1629</v>
      </c>
      <c r="C1286" t="s">
        <v>2604</v>
      </c>
      <c r="D1286" t="s">
        <v>1634</v>
      </c>
      <c r="R1286">
        <v>4</v>
      </c>
    </row>
    <row r="1287" spans="1:31">
      <c r="A1287">
        <v>2014</v>
      </c>
      <c r="B1287" t="s">
        <v>1629</v>
      </c>
      <c r="C1287" t="s">
        <v>2604</v>
      </c>
      <c r="D1287" t="s">
        <v>1635</v>
      </c>
      <c r="R1287">
        <v>4</v>
      </c>
    </row>
    <row r="1288" spans="1:31">
      <c r="A1288">
        <v>2014</v>
      </c>
      <c r="B1288" t="s">
        <v>1629</v>
      </c>
      <c r="C1288" t="s">
        <v>2604</v>
      </c>
      <c r="D1288" t="s">
        <v>1636</v>
      </c>
      <c r="R1288">
        <v>4</v>
      </c>
    </row>
    <row r="1289" spans="1:31">
      <c r="A1289">
        <v>2014</v>
      </c>
      <c r="B1289" t="s">
        <v>1629</v>
      </c>
      <c r="C1289" t="s">
        <v>1689</v>
      </c>
      <c r="D1289" t="s">
        <v>1641</v>
      </c>
      <c r="M1289">
        <v>1</v>
      </c>
      <c r="AE1289">
        <v>1</v>
      </c>
    </row>
    <row r="1290" spans="1:31">
      <c r="A1290">
        <v>2014</v>
      </c>
      <c r="B1290" t="s">
        <v>1629</v>
      </c>
      <c r="C1290" t="s">
        <v>1690</v>
      </c>
      <c r="D1290" t="s">
        <v>1641</v>
      </c>
      <c r="M1290">
        <v>3</v>
      </c>
    </row>
    <row r="1291" spans="1:31">
      <c r="A1291">
        <v>2014</v>
      </c>
      <c r="B1291" t="s">
        <v>1629</v>
      </c>
      <c r="C1291" t="s">
        <v>1691</v>
      </c>
      <c r="D1291" t="s">
        <v>1641</v>
      </c>
      <c r="M1291">
        <v>4</v>
      </c>
    </row>
    <row r="1292" spans="1:31">
      <c r="A1292">
        <v>2014</v>
      </c>
      <c r="B1292" t="s">
        <v>1629</v>
      </c>
      <c r="C1292" t="s">
        <v>2068</v>
      </c>
      <c r="D1292" t="s">
        <v>1641</v>
      </c>
      <c r="M1292">
        <v>1</v>
      </c>
    </row>
    <row r="1293" spans="1:31">
      <c r="A1293">
        <v>2014</v>
      </c>
      <c r="B1293" t="s">
        <v>1629</v>
      </c>
      <c r="C1293" t="s">
        <v>1692</v>
      </c>
      <c r="D1293" t="s">
        <v>1641</v>
      </c>
      <c r="M1293">
        <v>3</v>
      </c>
      <c r="AE1293">
        <v>2</v>
      </c>
    </row>
    <row r="1294" spans="1:31">
      <c r="A1294">
        <v>2014</v>
      </c>
      <c r="B1294" t="s">
        <v>1629</v>
      </c>
      <c r="C1294" t="s">
        <v>2605</v>
      </c>
      <c r="D1294" t="s">
        <v>1641</v>
      </c>
      <c r="M1294">
        <v>2</v>
      </c>
    </row>
    <row r="1295" spans="1:31">
      <c r="A1295">
        <v>2014</v>
      </c>
      <c r="B1295" t="s">
        <v>1629</v>
      </c>
      <c r="C1295" t="s">
        <v>2606</v>
      </c>
      <c r="D1295" t="s">
        <v>1641</v>
      </c>
      <c r="M1295">
        <v>2</v>
      </c>
    </row>
    <row r="1296" spans="1:31">
      <c r="A1296">
        <v>2014</v>
      </c>
      <c r="B1296" t="s">
        <v>1629</v>
      </c>
      <c r="C1296" t="s">
        <v>1697</v>
      </c>
      <c r="D1296" t="s">
        <v>1641</v>
      </c>
      <c r="M1296">
        <v>3</v>
      </c>
      <c r="AE1296">
        <v>1</v>
      </c>
    </row>
    <row r="1297" spans="1:35">
      <c r="A1297">
        <v>2014</v>
      </c>
      <c r="B1297" t="s">
        <v>1629</v>
      </c>
      <c r="C1297" t="s">
        <v>2607</v>
      </c>
      <c r="D1297" t="s">
        <v>1641</v>
      </c>
      <c r="M1297">
        <v>1</v>
      </c>
    </row>
    <row r="1298" spans="1:35">
      <c r="A1298">
        <v>2014</v>
      </c>
      <c r="B1298" t="s">
        <v>1629</v>
      </c>
      <c r="C1298" t="s">
        <v>2100</v>
      </c>
      <c r="D1298" t="s">
        <v>1641</v>
      </c>
      <c r="M1298">
        <v>1</v>
      </c>
    </row>
    <row r="1299" spans="1:35">
      <c r="A1299">
        <v>2014</v>
      </c>
      <c r="B1299" t="s">
        <v>1629</v>
      </c>
      <c r="C1299" t="s">
        <v>2608</v>
      </c>
      <c r="D1299" t="s">
        <v>1641</v>
      </c>
      <c r="M1299">
        <v>1</v>
      </c>
    </row>
    <row r="1300" spans="1:35">
      <c r="A1300">
        <v>2014</v>
      </c>
      <c r="B1300" t="s">
        <v>1629</v>
      </c>
      <c r="C1300" t="s">
        <v>2609</v>
      </c>
      <c r="D1300" t="s">
        <v>1641</v>
      </c>
      <c r="M1300">
        <v>1</v>
      </c>
    </row>
    <row r="1301" spans="1:35">
      <c r="A1301">
        <v>2014</v>
      </c>
      <c r="B1301" t="s">
        <v>1629</v>
      </c>
      <c r="C1301" t="s">
        <v>2610</v>
      </c>
      <c r="D1301" t="s">
        <v>1641</v>
      </c>
      <c r="M1301">
        <v>1</v>
      </c>
    </row>
    <row r="1302" spans="1:35">
      <c r="A1302">
        <v>2014</v>
      </c>
      <c r="B1302" t="s">
        <v>1629</v>
      </c>
      <c r="C1302" t="s">
        <v>1700</v>
      </c>
      <c r="D1302" t="s">
        <v>1641</v>
      </c>
      <c r="M1302">
        <v>3</v>
      </c>
      <c r="AE1302">
        <v>3</v>
      </c>
    </row>
    <row r="1303" spans="1:35">
      <c r="A1303">
        <v>2014</v>
      </c>
      <c r="B1303" t="s">
        <v>1629</v>
      </c>
      <c r="C1303" t="s">
        <v>1703</v>
      </c>
      <c r="D1303" t="s">
        <v>1641</v>
      </c>
      <c r="AE1303">
        <v>1</v>
      </c>
    </row>
    <row r="1304" spans="1:35">
      <c r="A1304">
        <v>2014</v>
      </c>
      <c r="B1304" t="s">
        <v>1629</v>
      </c>
      <c r="C1304" t="s">
        <v>1706</v>
      </c>
      <c r="D1304" t="s">
        <v>1641</v>
      </c>
      <c r="M1304">
        <v>1</v>
      </c>
    </row>
    <row r="1305" spans="1:35">
      <c r="A1305">
        <v>2014</v>
      </c>
      <c r="B1305" t="s">
        <v>1629</v>
      </c>
      <c r="C1305" t="s">
        <v>2611</v>
      </c>
      <c r="D1305" t="s">
        <v>1634</v>
      </c>
      <c r="AI1305">
        <v>1</v>
      </c>
    </row>
    <row r="1306" spans="1:35">
      <c r="A1306">
        <v>2014</v>
      </c>
      <c r="B1306" t="s">
        <v>1629</v>
      </c>
      <c r="C1306" t="s">
        <v>1707</v>
      </c>
      <c r="D1306" t="s">
        <v>1636</v>
      </c>
      <c r="R1306">
        <v>4</v>
      </c>
    </row>
    <row r="1307" spans="1:35">
      <c r="A1307">
        <v>2014</v>
      </c>
      <c r="B1307" t="s">
        <v>1629</v>
      </c>
      <c r="C1307" t="s">
        <v>1708</v>
      </c>
      <c r="D1307" t="s">
        <v>1634</v>
      </c>
      <c r="J1307">
        <v>12</v>
      </c>
    </row>
    <row r="1308" spans="1:35">
      <c r="A1308">
        <v>2014</v>
      </c>
      <c r="B1308" t="s">
        <v>1629</v>
      </c>
      <c r="C1308" t="s">
        <v>1708</v>
      </c>
      <c r="D1308" t="s">
        <v>2563</v>
      </c>
      <c r="J1308">
        <v>12</v>
      </c>
    </row>
    <row r="1309" spans="1:35">
      <c r="A1309">
        <v>2014</v>
      </c>
      <c r="B1309" t="s">
        <v>1629</v>
      </c>
      <c r="C1309" t="s">
        <v>1709</v>
      </c>
      <c r="D1309" t="s">
        <v>1641</v>
      </c>
      <c r="J1309">
        <v>1</v>
      </c>
    </row>
    <row r="1310" spans="1:35">
      <c r="A1310">
        <v>2014</v>
      </c>
      <c r="B1310" t="s">
        <v>1629</v>
      </c>
      <c r="C1310" t="s">
        <v>1709</v>
      </c>
      <c r="D1310" t="s">
        <v>1634</v>
      </c>
      <c r="J1310">
        <v>56</v>
      </c>
    </row>
    <row r="1311" spans="1:35">
      <c r="A1311">
        <v>2014</v>
      </c>
      <c r="B1311" t="s">
        <v>1629</v>
      </c>
      <c r="C1311" t="s">
        <v>2612</v>
      </c>
      <c r="D1311" t="s">
        <v>1641</v>
      </c>
      <c r="M1311">
        <v>1</v>
      </c>
    </row>
    <row r="1312" spans="1:35">
      <c r="A1312">
        <v>2014</v>
      </c>
      <c r="B1312" t="s">
        <v>1629</v>
      </c>
      <c r="C1312" t="s">
        <v>1712</v>
      </c>
      <c r="D1312" t="s">
        <v>1634</v>
      </c>
      <c r="AI1312">
        <v>1</v>
      </c>
    </row>
    <row r="1313" spans="1:35">
      <c r="A1313">
        <v>2014</v>
      </c>
      <c r="B1313" t="s">
        <v>1629</v>
      </c>
      <c r="C1313" t="s">
        <v>1712</v>
      </c>
      <c r="D1313" t="s">
        <v>1635</v>
      </c>
      <c r="AI1313">
        <v>1</v>
      </c>
    </row>
    <row r="1314" spans="1:35">
      <c r="A1314">
        <v>2014</v>
      </c>
      <c r="B1314" t="s">
        <v>1629</v>
      </c>
      <c r="C1314" t="s">
        <v>1717</v>
      </c>
      <c r="D1314" t="s">
        <v>1634</v>
      </c>
      <c r="R1314">
        <v>1</v>
      </c>
    </row>
    <row r="1315" spans="1:35">
      <c r="A1315">
        <v>2014</v>
      </c>
      <c r="B1315" t="s">
        <v>1629</v>
      </c>
      <c r="C1315" t="s">
        <v>1717</v>
      </c>
      <c r="D1315" t="s">
        <v>1635</v>
      </c>
      <c r="R1315">
        <v>1</v>
      </c>
    </row>
    <row r="1316" spans="1:35">
      <c r="A1316">
        <v>2014</v>
      </c>
      <c r="B1316" t="s">
        <v>1629</v>
      </c>
      <c r="C1316" t="s">
        <v>1717</v>
      </c>
      <c r="D1316" t="s">
        <v>1636</v>
      </c>
      <c r="R1316">
        <v>1</v>
      </c>
    </row>
    <row r="1317" spans="1:35">
      <c r="A1317">
        <v>2014</v>
      </c>
      <c r="B1317" t="s">
        <v>1629</v>
      </c>
      <c r="C1317" t="s">
        <v>1719</v>
      </c>
      <c r="D1317" t="s">
        <v>1641</v>
      </c>
      <c r="M1317">
        <v>1</v>
      </c>
    </row>
    <row r="1318" spans="1:35">
      <c r="A1318">
        <v>2014</v>
      </c>
      <c r="B1318" t="s">
        <v>1629</v>
      </c>
      <c r="C1318" t="s">
        <v>2613</v>
      </c>
      <c r="D1318" t="s">
        <v>1641</v>
      </c>
      <c r="M1318">
        <v>1</v>
      </c>
    </row>
    <row r="1319" spans="1:35">
      <c r="A1319">
        <v>2014</v>
      </c>
      <c r="B1319" t="s">
        <v>1629</v>
      </c>
      <c r="C1319" t="s">
        <v>1721</v>
      </c>
      <c r="D1319" t="s">
        <v>1634</v>
      </c>
      <c r="R1319">
        <v>5</v>
      </c>
    </row>
    <row r="1320" spans="1:35">
      <c r="A1320">
        <v>2014</v>
      </c>
      <c r="B1320" t="s">
        <v>1629</v>
      </c>
      <c r="C1320" t="s">
        <v>1721</v>
      </c>
      <c r="D1320" t="s">
        <v>1635</v>
      </c>
      <c r="R1320">
        <v>5</v>
      </c>
    </row>
    <row r="1321" spans="1:35">
      <c r="A1321">
        <v>2014</v>
      </c>
      <c r="B1321" t="s">
        <v>1629</v>
      </c>
      <c r="C1321" t="s">
        <v>1721</v>
      </c>
      <c r="D1321" t="s">
        <v>1636</v>
      </c>
      <c r="R1321">
        <v>3</v>
      </c>
    </row>
    <row r="1322" spans="1:35">
      <c r="A1322">
        <v>2014</v>
      </c>
      <c r="B1322" t="s">
        <v>1629</v>
      </c>
      <c r="C1322" t="s">
        <v>2614</v>
      </c>
      <c r="D1322" t="s">
        <v>1634</v>
      </c>
      <c r="AD1322">
        <v>1</v>
      </c>
    </row>
    <row r="1323" spans="1:35">
      <c r="A1323">
        <v>2014</v>
      </c>
      <c r="B1323" t="s">
        <v>1629</v>
      </c>
      <c r="C1323" t="s">
        <v>2614</v>
      </c>
      <c r="D1323" t="s">
        <v>1635</v>
      </c>
      <c r="AD1323">
        <v>1</v>
      </c>
    </row>
    <row r="1324" spans="1:35">
      <c r="A1324">
        <v>2014</v>
      </c>
      <c r="B1324" t="s">
        <v>1629</v>
      </c>
      <c r="C1324" t="s">
        <v>2615</v>
      </c>
      <c r="D1324" t="s">
        <v>1634</v>
      </c>
      <c r="AD1324">
        <v>1</v>
      </c>
    </row>
    <row r="1325" spans="1:35">
      <c r="A1325">
        <v>2014</v>
      </c>
      <c r="B1325" t="s">
        <v>1629</v>
      </c>
      <c r="C1325" t="s">
        <v>2615</v>
      </c>
      <c r="D1325" t="s">
        <v>1635</v>
      </c>
      <c r="AD1325">
        <v>1</v>
      </c>
    </row>
    <row r="1326" spans="1:35">
      <c r="A1326">
        <v>2014</v>
      </c>
      <c r="B1326" t="s">
        <v>1629</v>
      </c>
      <c r="C1326" t="s">
        <v>2616</v>
      </c>
      <c r="D1326" t="s">
        <v>1634</v>
      </c>
      <c r="AC1326">
        <v>28</v>
      </c>
    </row>
    <row r="1327" spans="1:35">
      <c r="A1327">
        <v>2014</v>
      </c>
      <c r="B1327" t="s">
        <v>1629</v>
      </c>
      <c r="C1327" t="s">
        <v>2616</v>
      </c>
      <c r="D1327" t="s">
        <v>1635</v>
      </c>
      <c r="AC1327">
        <v>28</v>
      </c>
    </row>
    <row r="1328" spans="1:35">
      <c r="A1328">
        <v>2014</v>
      </c>
      <c r="B1328" t="s">
        <v>1629</v>
      </c>
      <c r="C1328" t="s">
        <v>2617</v>
      </c>
      <c r="D1328" t="s">
        <v>1634</v>
      </c>
      <c r="AC1328">
        <v>22</v>
      </c>
    </row>
    <row r="1329" spans="1:29">
      <c r="A1329">
        <v>2014</v>
      </c>
      <c r="B1329" t="s">
        <v>1629</v>
      </c>
      <c r="C1329" t="s">
        <v>2617</v>
      </c>
      <c r="D1329" t="s">
        <v>1635</v>
      </c>
      <c r="AC1329">
        <v>22</v>
      </c>
    </row>
    <row r="1330" spans="1:29">
      <c r="A1330">
        <v>2014</v>
      </c>
      <c r="B1330" t="s">
        <v>1629</v>
      </c>
      <c r="C1330" t="s">
        <v>2618</v>
      </c>
      <c r="D1330" t="s">
        <v>1634</v>
      </c>
      <c r="AC1330">
        <v>7</v>
      </c>
    </row>
    <row r="1331" spans="1:29">
      <c r="A1331">
        <v>2014</v>
      </c>
      <c r="B1331" t="s">
        <v>1629</v>
      </c>
      <c r="C1331" t="s">
        <v>2618</v>
      </c>
      <c r="D1331" t="s">
        <v>1635</v>
      </c>
      <c r="AC1331">
        <v>7</v>
      </c>
    </row>
    <row r="1332" spans="1:29">
      <c r="A1332">
        <v>2014</v>
      </c>
      <c r="B1332" t="s">
        <v>1629</v>
      </c>
      <c r="C1332" t="s">
        <v>2619</v>
      </c>
      <c r="D1332" t="s">
        <v>1635</v>
      </c>
      <c r="AC1332">
        <v>5</v>
      </c>
    </row>
    <row r="1333" spans="1:29">
      <c r="A1333">
        <v>2014</v>
      </c>
      <c r="B1333" t="s">
        <v>1629</v>
      </c>
      <c r="C1333" t="s">
        <v>2620</v>
      </c>
      <c r="D1333" t="s">
        <v>1635</v>
      </c>
      <c r="AC1333">
        <v>3</v>
      </c>
    </row>
    <row r="1334" spans="1:29">
      <c r="A1334">
        <v>2014</v>
      </c>
      <c r="B1334" t="s">
        <v>1629</v>
      </c>
      <c r="C1334" t="s">
        <v>2621</v>
      </c>
      <c r="D1334" t="s">
        <v>1634</v>
      </c>
      <c r="AC1334">
        <v>261</v>
      </c>
    </row>
    <row r="1335" spans="1:29">
      <c r="A1335">
        <v>2014</v>
      </c>
      <c r="B1335" t="s">
        <v>1629</v>
      </c>
      <c r="C1335" t="s">
        <v>2621</v>
      </c>
      <c r="D1335" t="s">
        <v>1635</v>
      </c>
      <c r="AC1335">
        <v>227</v>
      </c>
    </row>
    <row r="1336" spans="1:29">
      <c r="A1336">
        <v>2014</v>
      </c>
      <c r="B1336" t="s">
        <v>1629</v>
      </c>
      <c r="C1336" t="s">
        <v>2622</v>
      </c>
      <c r="D1336" t="s">
        <v>1635</v>
      </c>
      <c r="AC1336">
        <v>20</v>
      </c>
    </row>
    <row r="1337" spans="1:29">
      <c r="A1337">
        <v>2014</v>
      </c>
      <c r="B1337" t="s">
        <v>1629</v>
      </c>
      <c r="C1337" t="s">
        <v>2623</v>
      </c>
      <c r="D1337" t="s">
        <v>1636</v>
      </c>
      <c r="R1337">
        <v>1</v>
      </c>
    </row>
    <row r="1338" spans="1:29">
      <c r="A1338">
        <v>2014</v>
      </c>
      <c r="B1338" t="s">
        <v>1629</v>
      </c>
      <c r="C1338" t="s">
        <v>2624</v>
      </c>
      <c r="D1338" t="s">
        <v>1635</v>
      </c>
      <c r="M1338">
        <v>10</v>
      </c>
    </row>
    <row r="1339" spans="1:29">
      <c r="A1339">
        <v>2014</v>
      </c>
      <c r="B1339" t="s">
        <v>1629</v>
      </c>
      <c r="C1339" t="s">
        <v>1723</v>
      </c>
      <c r="D1339" t="s">
        <v>1635</v>
      </c>
      <c r="R1339">
        <v>1</v>
      </c>
    </row>
    <row r="1340" spans="1:29">
      <c r="A1340">
        <v>2014</v>
      </c>
      <c r="B1340" t="s">
        <v>1629</v>
      </c>
      <c r="C1340" t="s">
        <v>2625</v>
      </c>
      <c r="D1340" t="s">
        <v>1635</v>
      </c>
      <c r="M1340">
        <v>1</v>
      </c>
    </row>
    <row r="1341" spans="1:29">
      <c r="A1341">
        <v>2014</v>
      </c>
      <c r="B1341" t="s">
        <v>1629</v>
      </c>
      <c r="C1341" t="s">
        <v>2626</v>
      </c>
      <c r="D1341" t="s">
        <v>1636</v>
      </c>
      <c r="R1341">
        <v>1</v>
      </c>
    </row>
    <row r="1342" spans="1:29">
      <c r="A1342">
        <v>2014</v>
      </c>
      <c r="B1342" t="s">
        <v>1629</v>
      </c>
      <c r="C1342" t="s">
        <v>1725</v>
      </c>
      <c r="D1342" t="s">
        <v>1641</v>
      </c>
      <c r="J1342">
        <v>1</v>
      </c>
    </row>
    <row r="1343" spans="1:29">
      <c r="A1343">
        <v>2014</v>
      </c>
      <c r="B1343" t="s">
        <v>1629</v>
      </c>
      <c r="C1343" t="s">
        <v>1725</v>
      </c>
      <c r="D1343" t="s">
        <v>1634</v>
      </c>
      <c r="J1343">
        <v>837</v>
      </c>
    </row>
    <row r="1344" spans="1:29">
      <c r="A1344">
        <v>2014</v>
      </c>
      <c r="B1344" t="s">
        <v>1629</v>
      </c>
      <c r="C1344" t="s">
        <v>1726</v>
      </c>
      <c r="D1344" t="s">
        <v>1641</v>
      </c>
      <c r="J1344">
        <v>3</v>
      </c>
    </row>
    <row r="1345" spans="1:32">
      <c r="A1345">
        <v>2014</v>
      </c>
      <c r="B1345" t="s">
        <v>1629</v>
      </c>
      <c r="C1345" t="s">
        <v>1726</v>
      </c>
      <c r="D1345" t="s">
        <v>1634</v>
      </c>
      <c r="J1345">
        <v>96</v>
      </c>
    </row>
    <row r="1346" spans="1:32">
      <c r="A1346">
        <v>2014</v>
      </c>
      <c r="B1346" t="s">
        <v>1629</v>
      </c>
      <c r="C1346" t="s">
        <v>2627</v>
      </c>
      <c r="D1346" t="s">
        <v>1634</v>
      </c>
      <c r="M1346">
        <v>1</v>
      </c>
    </row>
    <row r="1347" spans="1:32">
      <c r="A1347">
        <v>2014</v>
      </c>
      <c r="B1347" t="s">
        <v>1629</v>
      </c>
      <c r="C1347" t="s">
        <v>1727</v>
      </c>
      <c r="D1347" t="s">
        <v>1674</v>
      </c>
      <c r="AF1347">
        <v>23</v>
      </c>
    </row>
    <row r="1348" spans="1:32">
      <c r="A1348">
        <v>2014</v>
      </c>
      <c r="B1348" t="s">
        <v>1629</v>
      </c>
      <c r="C1348" t="s">
        <v>1727</v>
      </c>
      <c r="D1348" t="s">
        <v>1634</v>
      </c>
      <c r="AF1348">
        <v>23</v>
      </c>
    </row>
    <row r="1349" spans="1:32">
      <c r="A1349">
        <v>2014</v>
      </c>
      <c r="B1349" t="s">
        <v>1629</v>
      </c>
      <c r="C1349" t="s">
        <v>1727</v>
      </c>
      <c r="D1349" t="s">
        <v>1635</v>
      </c>
      <c r="AF1349">
        <v>23</v>
      </c>
    </row>
    <row r="1350" spans="1:32">
      <c r="A1350">
        <v>2014</v>
      </c>
      <c r="B1350" t="s">
        <v>1629</v>
      </c>
      <c r="C1350" t="s">
        <v>2628</v>
      </c>
      <c r="D1350" t="s">
        <v>1635</v>
      </c>
      <c r="M1350">
        <v>15</v>
      </c>
    </row>
    <row r="1351" spans="1:32">
      <c r="A1351">
        <v>2014</v>
      </c>
      <c r="B1351" t="s">
        <v>1629</v>
      </c>
      <c r="C1351" t="s">
        <v>2629</v>
      </c>
      <c r="D1351" t="s">
        <v>1634</v>
      </c>
      <c r="R1351">
        <v>5</v>
      </c>
    </row>
    <row r="1352" spans="1:32">
      <c r="A1352">
        <v>2014</v>
      </c>
      <c r="B1352" t="s">
        <v>1629</v>
      </c>
      <c r="C1352" t="s">
        <v>2629</v>
      </c>
      <c r="D1352" t="s">
        <v>1635</v>
      </c>
      <c r="R1352">
        <v>5</v>
      </c>
    </row>
    <row r="1353" spans="1:32">
      <c r="A1353">
        <v>2014</v>
      </c>
      <c r="B1353" t="s">
        <v>1629</v>
      </c>
      <c r="C1353" t="s">
        <v>2629</v>
      </c>
      <c r="D1353" t="s">
        <v>1636</v>
      </c>
      <c r="R1353">
        <v>5</v>
      </c>
    </row>
    <row r="1354" spans="1:32">
      <c r="A1354">
        <v>2014</v>
      </c>
      <c r="B1354" t="s">
        <v>1629</v>
      </c>
      <c r="C1354" t="s">
        <v>2630</v>
      </c>
      <c r="D1354" t="s">
        <v>1634</v>
      </c>
      <c r="R1354">
        <v>3</v>
      </c>
    </row>
    <row r="1355" spans="1:32">
      <c r="A1355">
        <v>2014</v>
      </c>
      <c r="B1355" t="s">
        <v>1629</v>
      </c>
      <c r="C1355" t="s">
        <v>2630</v>
      </c>
      <c r="D1355" t="s">
        <v>1635</v>
      </c>
      <c r="R1355">
        <v>3</v>
      </c>
    </row>
    <row r="1356" spans="1:32">
      <c r="A1356">
        <v>2014</v>
      </c>
      <c r="B1356" t="s">
        <v>1629</v>
      </c>
      <c r="C1356" t="s">
        <v>2630</v>
      </c>
      <c r="D1356" t="s">
        <v>1636</v>
      </c>
      <c r="R1356">
        <v>3</v>
      </c>
    </row>
    <row r="1357" spans="1:32">
      <c r="A1357">
        <v>2014</v>
      </c>
      <c r="B1357" t="s">
        <v>1629</v>
      </c>
      <c r="C1357" t="s">
        <v>1732</v>
      </c>
      <c r="D1357" t="s">
        <v>1674</v>
      </c>
      <c r="AF1357">
        <v>26</v>
      </c>
    </row>
    <row r="1358" spans="1:32">
      <c r="A1358">
        <v>2014</v>
      </c>
      <c r="B1358" t="s">
        <v>1629</v>
      </c>
      <c r="C1358" t="s">
        <v>1732</v>
      </c>
      <c r="D1358" t="s">
        <v>1634</v>
      </c>
      <c r="AF1358">
        <v>26</v>
      </c>
    </row>
    <row r="1359" spans="1:32">
      <c r="A1359">
        <v>2014</v>
      </c>
      <c r="B1359" t="s">
        <v>1629</v>
      </c>
      <c r="C1359" t="s">
        <v>1732</v>
      </c>
      <c r="D1359" t="s">
        <v>1635</v>
      </c>
      <c r="AF1359">
        <v>28</v>
      </c>
    </row>
    <row r="1360" spans="1:32">
      <c r="A1360">
        <v>2014</v>
      </c>
      <c r="B1360" t="s">
        <v>1629</v>
      </c>
      <c r="C1360" t="s">
        <v>1733</v>
      </c>
      <c r="D1360" t="s">
        <v>1634</v>
      </c>
      <c r="R1360">
        <v>1</v>
      </c>
    </row>
    <row r="1361" spans="1:35">
      <c r="A1361">
        <v>2014</v>
      </c>
      <c r="B1361" t="s">
        <v>1629</v>
      </c>
      <c r="C1361" t="s">
        <v>1733</v>
      </c>
      <c r="D1361" t="s">
        <v>1636</v>
      </c>
      <c r="R1361">
        <v>1</v>
      </c>
    </row>
    <row r="1362" spans="1:35">
      <c r="A1362">
        <v>2014</v>
      </c>
      <c r="B1362" t="s">
        <v>1629</v>
      </c>
      <c r="C1362" t="s">
        <v>2631</v>
      </c>
      <c r="D1362" t="s">
        <v>1635</v>
      </c>
      <c r="AC1362">
        <v>47</v>
      </c>
    </row>
    <row r="1363" spans="1:35">
      <c r="A1363">
        <v>2014</v>
      </c>
      <c r="B1363" t="s">
        <v>1629</v>
      </c>
      <c r="C1363" t="s">
        <v>2632</v>
      </c>
      <c r="D1363" t="s">
        <v>1635</v>
      </c>
      <c r="AC1363">
        <v>26</v>
      </c>
    </row>
    <row r="1364" spans="1:35">
      <c r="A1364">
        <v>2014</v>
      </c>
      <c r="B1364" t="s">
        <v>1629</v>
      </c>
      <c r="C1364" t="s">
        <v>2633</v>
      </c>
      <c r="D1364" t="s">
        <v>1634</v>
      </c>
      <c r="AC1364">
        <v>26</v>
      </c>
    </row>
    <row r="1365" spans="1:35">
      <c r="A1365">
        <v>2014</v>
      </c>
      <c r="B1365" t="s">
        <v>1629</v>
      </c>
      <c r="C1365" t="s">
        <v>1739</v>
      </c>
      <c r="D1365" t="s">
        <v>1634</v>
      </c>
      <c r="AI1365">
        <v>2</v>
      </c>
    </row>
    <row r="1366" spans="1:35">
      <c r="A1366">
        <v>2014</v>
      </c>
      <c r="B1366" t="s">
        <v>1629</v>
      </c>
      <c r="C1366" t="s">
        <v>2634</v>
      </c>
      <c r="D1366" t="s">
        <v>1634</v>
      </c>
      <c r="O1366">
        <v>1</v>
      </c>
    </row>
    <row r="1367" spans="1:35">
      <c r="A1367">
        <v>2014</v>
      </c>
      <c r="B1367" t="s">
        <v>1629</v>
      </c>
      <c r="C1367" t="s">
        <v>1741</v>
      </c>
      <c r="D1367" t="s">
        <v>1634</v>
      </c>
      <c r="AI1367">
        <v>1</v>
      </c>
    </row>
    <row r="1368" spans="1:35">
      <c r="A1368">
        <v>2014</v>
      </c>
      <c r="B1368" t="s">
        <v>1629</v>
      </c>
      <c r="C1368" t="s">
        <v>2635</v>
      </c>
      <c r="D1368" t="s">
        <v>1634</v>
      </c>
      <c r="AD1368">
        <v>1</v>
      </c>
    </row>
    <row r="1369" spans="1:35">
      <c r="A1369">
        <v>2014</v>
      </c>
      <c r="B1369" t="s">
        <v>1629</v>
      </c>
      <c r="C1369" t="s">
        <v>2635</v>
      </c>
      <c r="D1369" t="s">
        <v>1635</v>
      </c>
      <c r="AD1369">
        <v>1</v>
      </c>
    </row>
    <row r="1370" spans="1:35">
      <c r="A1370">
        <v>2014</v>
      </c>
      <c r="B1370" t="s">
        <v>1629</v>
      </c>
      <c r="C1370" t="s">
        <v>2636</v>
      </c>
      <c r="D1370" t="s">
        <v>1634</v>
      </c>
      <c r="AD1370">
        <v>1</v>
      </c>
    </row>
    <row r="1371" spans="1:35">
      <c r="A1371">
        <v>2014</v>
      </c>
      <c r="B1371" t="s">
        <v>1629</v>
      </c>
      <c r="C1371" t="s">
        <v>2636</v>
      </c>
      <c r="D1371" t="s">
        <v>1635</v>
      </c>
      <c r="AD1371">
        <v>1</v>
      </c>
    </row>
    <row r="1372" spans="1:35">
      <c r="A1372">
        <v>2014</v>
      </c>
      <c r="B1372" t="s">
        <v>1629</v>
      </c>
      <c r="C1372" t="s">
        <v>2637</v>
      </c>
      <c r="D1372" t="s">
        <v>1634</v>
      </c>
      <c r="AD1372">
        <v>1</v>
      </c>
    </row>
    <row r="1373" spans="1:35">
      <c r="A1373">
        <v>2014</v>
      </c>
      <c r="B1373" t="s">
        <v>1629</v>
      </c>
      <c r="C1373" t="s">
        <v>2637</v>
      </c>
      <c r="D1373" t="s">
        <v>1635</v>
      </c>
      <c r="AD1373">
        <v>1</v>
      </c>
    </row>
    <row r="1374" spans="1:35">
      <c r="A1374">
        <v>2014</v>
      </c>
      <c r="B1374" t="s">
        <v>1629</v>
      </c>
      <c r="C1374" t="s">
        <v>2638</v>
      </c>
      <c r="D1374" t="s">
        <v>1634</v>
      </c>
      <c r="M1374">
        <v>2</v>
      </c>
    </row>
    <row r="1375" spans="1:35">
      <c r="A1375">
        <v>2014</v>
      </c>
      <c r="B1375" t="s">
        <v>1629</v>
      </c>
      <c r="C1375" t="s">
        <v>2639</v>
      </c>
      <c r="D1375" t="s">
        <v>1635</v>
      </c>
      <c r="M1375">
        <v>1</v>
      </c>
    </row>
    <row r="1376" spans="1:35">
      <c r="A1376">
        <v>2014</v>
      </c>
      <c r="B1376" t="s">
        <v>1629</v>
      </c>
      <c r="C1376" t="s">
        <v>1742</v>
      </c>
      <c r="D1376" t="s">
        <v>1634</v>
      </c>
      <c r="R1376">
        <v>1</v>
      </c>
    </row>
    <row r="1377" spans="1:35">
      <c r="A1377">
        <v>2014</v>
      </c>
      <c r="B1377" t="s">
        <v>1629</v>
      </c>
      <c r="C1377" t="s">
        <v>1742</v>
      </c>
      <c r="D1377" t="s">
        <v>1635</v>
      </c>
      <c r="R1377">
        <v>1</v>
      </c>
    </row>
    <row r="1378" spans="1:35">
      <c r="A1378">
        <v>2014</v>
      </c>
      <c r="B1378" t="s">
        <v>1629</v>
      </c>
      <c r="C1378" t="s">
        <v>1742</v>
      </c>
      <c r="D1378" t="s">
        <v>1636</v>
      </c>
      <c r="R1378">
        <v>1</v>
      </c>
    </row>
    <row r="1379" spans="1:35">
      <c r="A1379">
        <v>2014</v>
      </c>
      <c r="B1379" t="s">
        <v>1629</v>
      </c>
      <c r="C1379" t="s">
        <v>2640</v>
      </c>
      <c r="D1379" t="s">
        <v>1641</v>
      </c>
      <c r="AD1379">
        <v>1</v>
      </c>
    </row>
    <row r="1380" spans="1:35">
      <c r="A1380">
        <v>2014</v>
      </c>
      <c r="B1380" t="s">
        <v>1629</v>
      </c>
      <c r="C1380" t="s">
        <v>1744</v>
      </c>
      <c r="D1380" t="s">
        <v>1635</v>
      </c>
      <c r="Q1380">
        <v>1</v>
      </c>
    </row>
    <row r="1381" spans="1:35">
      <c r="A1381">
        <v>2014</v>
      </c>
      <c r="B1381" t="s">
        <v>1629</v>
      </c>
      <c r="C1381" t="s">
        <v>2641</v>
      </c>
      <c r="D1381" t="s">
        <v>1635</v>
      </c>
      <c r="E1381">
        <v>1</v>
      </c>
    </row>
    <row r="1382" spans="1:35">
      <c r="A1382">
        <v>2014</v>
      </c>
      <c r="B1382" t="s">
        <v>1629</v>
      </c>
      <c r="C1382" t="s">
        <v>2642</v>
      </c>
      <c r="D1382" t="s">
        <v>1634</v>
      </c>
      <c r="AD1382">
        <v>1</v>
      </c>
      <c r="AI1382">
        <v>1</v>
      </c>
    </row>
    <row r="1383" spans="1:35">
      <c r="A1383">
        <v>2014</v>
      </c>
      <c r="B1383" t="s">
        <v>1629</v>
      </c>
      <c r="C1383" t="s">
        <v>2642</v>
      </c>
      <c r="D1383" t="s">
        <v>1635</v>
      </c>
      <c r="AD1383">
        <v>2</v>
      </c>
    </row>
    <row r="1384" spans="1:35">
      <c r="A1384">
        <v>2014</v>
      </c>
      <c r="B1384" t="s">
        <v>1629</v>
      </c>
      <c r="C1384" t="s">
        <v>2643</v>
      </c>
      <c r="D1384" t="s">
        <v>1634</v>
      </c>
      <c r="E1384">
        <v>1</v>
      </c>
    </row>
    <row r="1385" spans="1:35">
      <c r="A1385">
        <v>2014</v>
      </c>
      <c r="B1385" t="s">
        <v>1629</v>
      </c>
      <c r="C1385" t="s">
        <v>2644</v>
      </c>
      <c r="D1385" t="s">
        <v>1674</v>
      </c>
      <c r="K1385">
        <v>1</v>
      </c>
    </row>
    <row r="1386" spans="1:35">
      <c r="A1386">
        <v>2014</v>
      </c>
      <c r="B1386" t="s">
        <v>1629</v>
      </c>
      <c r="C1386" t="s">
        <v>1747</v>
      </c>
      <c r="D1386" t="s">
        <v>1674</v>
      </c>
      <c r="AE1386">
        <v>6</v>
      </c>
    </row>
    <row r="1387" spans="1:35">
      <c r="A1387">
        <v>2014</v>
      </c>
      <c r="B1387" t="s">
        <v>1629</v>
      </c>
      <c r="C1387" t="s">
        <v>1747</v>
      </c>
      <c r="D1387" t="s">
        <v>1634</v>
      </c>
      <c r="AE1387">
        <v>4</v>
      </c>
    </row>
    <row r="1388" spans="1:35">
      <c r="A1388">
        <v>2014</v>
      </c>
      <c r="B1388" t="s">
        <v>1629</v>
      </c>
      <c r="C1388" t="s">
        <v>2645</v>
      </c>
      <c r="D1388" t="s">
        <v>1634</v>
      </c>
      <c r="AI1388">
        <v>1</v>
      </c>
    </row>
    <row r="1389" spans="1:35">
      <c r="A1389">
        <v>2014</v>
      </c>
      <c r="B1389" t="s">
        <v>1629</v>
      </c>
      <c r="C1389" t="s">
        <v>1748</v>
      </c>
      <c r="D1389" t="s">
        <v>1634</v>
      </c>
      <c r="AI1389">
        <v>1</v>
      </c>
    </row>
    <row r="1390" spans="1:35">
      <c r="A1390">
        <v>2014</v>
      </c>
      <c r="B1390" t="s">
        <v>1629</v>
      </c>
      <c r="C1390" t="s">
        <v>2646</v>
      </c>
      <c r="D1390" t="s">
        <v>1636</v>
      </c>
      <c r="R1390">
        <v>1</v>
      </c>
    </row>
    <row r="1391" spans="1:35">
      <c r="A1391">
        <v>2014</v>
      </c>
      <c r="B1391" t="s">
        <v>1629</v>
      </c>
      <c r="C1391" t="s">
        <v>1749</v>
      </c>
      <c r="D1391" t="s">
        <v>1674</v>
      </c>
      <c r="Q1391">
        <v>1</v>
      </c>
      <c r="AE1391">
        <v>2</v>
      </c>
    </row>
    <row r="1392" spans="1:35">
      <c r="A1392">
        <v>2014</v>
      </c>
      <c r="B1392" t="s">
        <v>1629</v>
      </c>
      <c r="C1392" t="s">
        <v>1750</v>
      </c>
      <c r="D1392" t="s">
        <v>1674</v>
      </c>
      <c r="AE1392">
        <v>1</v>
      </c>
    </row>
    <row r="1393" spans="1:35">
      <c r="A1393">
        <v>2014</v>
      </c>
      <c r="B1393" t="s">
        <v>1629</v>
      </c>
      <c r="C1393" t="s">
        <v>1750</v>
      </c>
      <c r="D1393" t="s">
        <v>1634</v>
      </c>
      <c r="AE1393">
        <v>1</v>
      </c>
    </row>
    <row r="1394" spans="1:35">
      <c r="A1394">
        <v>2014</v>
      </c>
      <c r="B1394" t="s">
        <v>1629</v>
      </c>
      <c r="C1394" t="s">
        <v>1751</v>
      </c>
      <c r="D1394" t="s">
        <v>1634</v>
      </c>
      <c r="O1394">
        <v>1</v>
      </c>
      <c r="R1394">
        <v>65</v>
      </c>
    </row>
    <row r="1395" spans="1:35">
      <c r="A1395">
        <v>2014</v>
      </c>
      <c r="B1395" t="s">
        <v>1629</v>
      </c>
      <c r="C1395" t="s">
        <v>1753</v>
      </c>
      <c r="D1395" t="s">
        <v>1635</v>
      </c>
      <c r="R1395">
        <v>32</v>
      </c>
    </row>
    <row r="1396" spans="1:35">
      <c r="A1396">
        <v>2014</v>
      </c>
      <c r="B1396" t="s">
        <v>1629</v>
      </c>
      <c r="C1396" t="s">
        <v>1753</v>
      </c>
      <c r="D1396" t="s">
        <v>1636</v>
      </c>
      <c r="R1396">
        <v>97</v>
      </c>
    </row>
    <row r="1397" spans="1:35">
      <c r="A1397">
        <v>2014</v>
      </c>
      <c r="B1397" t="s">
        <v>1629</v>
      </c>
      <c r="C1397" t="s">
        <v>2647</v>
      </c>
      <c r="D1397" t="s">
        <v>1636</v>
      </c>
      <c r="R1397">
        <v>1</v>
      </c>
    </row>
    <row r="1398" spans="1:35">
      <c r="A1398">
        <v>2014</v>
      </c>
      <c r="B1398" t="s">
        <v>1629</v>
      </c>
      <c r="C1398" t="s">
        <v>1754</v>
      </c>
      <c r="D1398" t="s">
        <v>1674</v>
      </c>
      <c r="Y1398">
        <v>1</v>
      </c>
    </row>
    <row r="1399" spans="1:35">
      <c r="A1399">
        <v>2014</v>
      </c>
      <c r="B1399" t="s">
        <v>1629</v>
      </c>
      <c r="C1399" t="s">
        <v>1755</v>
      </c>
      <c r="D1399" t="s">
        <v>1674</v>
      </c>
      <c r="M1399">
        <v>5</v>
      </c>
    </row>
    <row r="1400" spans="1:35">
      <c r="A1400">
        <v>2014</v>
      </c>
      <c r="B1400" t="s">
        <v>1629</v>
      </c>
      <c r="C1400" t="s">
        <v>1755</v>
      </c>
      <c r="D1400" t="s">
        <v>1634</v>
      </c>
      <c r="M1400">
        <v>3</v>
      </c>
    </row>
    <row r="1401" spans="1:35">
      <c r="A1401">
        <v>2014</v>
      </c>
      <c r="B1401" t="s">
        <v>1629</v>
      </c>
      <c r="C1401" t="s">
        <v>1755</v>
      </c>
      <c r="D1401" t="s">
        <v>1635</v>
      </c>
      <c r="M1401">
        <v>3</v>
      </c>
    </row>
    <row r="1402" spans="1:35">
      <c r="A1402">
        <v>2014</v>
      </c>
      <c r="B1402" t="s">
        <v>1629</v>
      </c>
      <c r="C1402" t="s">
        <v>1756</v>
      </c>
      <c r="D1402" t="s">
        <v>1641</v>
      </c>
      <c r="AD1402">
        <v>1</v>
      </c>
    </row>
    <row r="1403" spans="1:35">
      <c r="A1403">
        <v>2014</v>
      </c>
      <c r="B1403" t="s">
        <v>1629</v>
      </c>
      <c r="C1403" t="s">
        <v>2648</v>
      </c>
      <c r="D1403" t="s">
        <v>1635</v>
      </c>
      <c r="AC1403">
        <v>1</v>
      </c>
    </row>
    <row r="1404" spans="1:35">
      <c r="A1404">
        <v>2014</v>
      </c>
      <c r="B1404" t="s">
        <v>1629</v>
      </c>
      <c r="C1404" t="s">
        <v>2649</v>
      </c>
      <c r="D1404" t="s">
        <v>1634</v>
      </c>
      <c r="AC1404">
        <v>149</v>
      </c>
    </row>
    <row r="1405" spans="1:35">
      <c r="A1405">
        <v>2014</v>
      </c>
      <c r="B1405" t="s">
        <v>1629</v>
      </c>
      <c r="C1405" t="s">
        <v>2650</v>
      </c>
      <c r="D1405" t="s">
        <v>1635</v>
      </c>
      <c r="AC1405">
        <v>144</v>
      </c>
    </row>
    <row r="1406" spans="1:35">
      <c r="A1406">
        <v>2014</v>
      </c>
      <c r="B1406" t="s">
        <v>1629</v>
      </c>
      <c r="C1406" t="s">
        <v>2651</v>
      </c>
      <c r="D1406" t="s">
        <v>1634</v>
      </c>
      <c r="AC1406">
        <v>48</v>
      </c>
    </row>
    <row r="1407" spans="1:35">
      <c r="A1407">
        <v>2014</v>
      </c>
      <c r="B1407" t="s">
        <v>1629</v>
      </c>
      <c r="C1407" t="s">
        <v>2652</v>
      </c>
      <c r="D1407" t="s">
        <v>1634</v>
      </c>
      <c r="AI1407">
        <v>1</v>
      </c>
    </row>
    <row r="1408" spans="1:35">
      <c r="A1408">
        <v>2014</v>
      </c>
      <c r="B1408" t="s">
        <v>1629</v>
      </c>
      <c r="C1408" t="s">
        <v>2653</v>
      </c>
      <c r="D1408" t="s">
        <v>1635</v>
      </c>
      <c r="M1408">
        <v>16</v>
      </c>
    </row>
    <row r="1409" spans="1:35">
      <c r="A1409">
        <v>2014</v>
      </c>
      <c r="B1409" t="s">
        <v>1629</v>
      </c>
      <c r="C1409" t="s">
        <v>2654</v>
      </c>
      <c r="D1409" t="s">
        <v>1635</v>
      </c>
      <c r="M1409">
        <v>1</v>
      </c>
    </row>
    <row r="1410" spans="1:35">
      <c r="A1410">
        <v>2014</v>
      </c>
      <c r="B1410" t="s">
        <v>1629</v>
      </c>
      <c r="C1410" t="s">
        <v>2655</v>
      </c>
      <c r="D1410" t="s">
        <v>1674</v>
      </c>
      <c r="AB1410">
        <v>1</v>
      </c>
    </row>
    <row r="1411" spans="1:35">
      <c r="A1411">
        <v>2014</v>
      </c>
      <c r="B1411" t="s">
        <v>1629</v>
      </c>
      <c r="C1411" t="s">
        <v>1758</v>
      </c>
      <c r="D1411" t="s">
        <v>1634</v>
      </c>
      <c r="AE1411">
        <v>1</v>
      </c>
    </row>
    <row r="1412" spans="1:35">
      <c r="A1412">
        <v>2014</v>
      </c>
      <c r="B1412" t="s">
        <v>1629</v>
      </c>
      <c r="C1412" t="s">
        <v>2353</v>
      </c>
      <c r="D1412" t="s">
        <v>1634</v>
      </c>
      <c r="E1412">
        <v>2</v>
      </c>
    </row>
    <row r="1413" spans="1:35">
      <c r="A1413">
        <v>2014</v>
      </c>
      <c r="B1413" t="s">
        <v>1629</v>
      </c>
      <c r="C1413" t="s">
        <v>2353</v>
      </c>
      <c r="D1413" t="s">
        <v>1635</v>
      </c>
      <c r="E1413">
        <v>1</v>
      </c>
    </row>
    <row r="1414" spans="1:35">
      <c r="A1414">
        <v>2014</v>
      </c>
      <c r="B1414" t="s">
        <v>1629</v>
      </c>
      <c r="C1414" t="s">
        <v>1759</v>
      </c>
      <c r="D1414" t="s">
        <v>1635</v>
      </c>
      <c r="AD1414">
        <v>3</v>
      </c>
    </row>
    <row r="1415" spans="1:35">
      <c r="A1415">
        <v>2014</v>
      </c>
      <c r="B1415" t="s">
        <v>1629</v>
      </c>
      <c r="C1415" t="s">
        <v>2656</v>
      </c>
      <c r="D1415" t="s">
        <v>1635</v>
      </c>
      <c r="AI1415">
        <v>2</v>
      </c>
    </row>
    <row r="1416" spans="1:35">
      <c r="A1416">
        <v>2014</v>
      </c>
      <c r="B1416" t="s">
        <v>1629</v>
      </c>
      <c r="C1416" t="s">
        <v>2657</v>
      </c>
      <c r="D1416" t="s">
        <v>1636</v>
      </c>
      <c r="R1416">
        <v>3</v>
      </c>
    </row>
    <row r="1417" spans="1:35">
      <c r="A1417">
        <v>2014</v>
      </c>
      <c r="B1417" t="s">
        <v>1629</v>
      </c>
      <c r="C1417" t="s">
        <v>1763</v>
      </c>
      <c r="D1417" t="s">
        <v>1641</v>
      </c>
      <c r="AD1417">
        <v>1</v>
      </c>
    </row>
    <row r="1418" spans="1:35">
      <c r="A1418">
        <v>2014</v>
      </c>
      <c r="B1418" t="s">
        <v>1629</v>
      </c>
      <c r="C1418" t="s">
        <v>1766</v>
      </c>
      <c r="D1418" t="s">
        <v>1641</v>
      </c>
      <c r="M1418">
        <v>1</v>
      </c>
    </row>
    <row r="1419" spans="1:35">
      <c r="A1419">
        <v>2014</v>
      </c>
      <c r="B1419" t="s">
        <v>1629</v>
      </c>
      <c r="C1419" t="s">
        <v>1767</v>
      </c>
      <c r="D1419" t="s">
        <v>1641</v>
      </c>
      <c r="M1419">
        <v>1</v>
      </c>
    </row>
    <row r="1420" spans="1:35">
      <c r="A1420">
        <v>2014</v>
      </c>
      <c r="B1420" t="s">
        <v>1629</v>
      </c>
      <c r="C1420" t="s">
        <v>2658</v>
      </c>
      <c r="D1420" t="s">
        <v>1634</v>
      </c>
      <c r="R1420">
        <v>9</v>
      </c>
    </row>
    <row r="1421" spans="1:35">
      <c r="A1421">
        <v>2014</v>
      </c>
      <c r="B1421" t="s">
        <v>1629</v>
      </c>
      <c r="C1421" t="s">
        <v>2658</v>
      </c>
      <c r="D1421" t="s">
        <v>1635</v>
      </c>
      <c r="R1421">
        <v>9</v>
      </c>
    </row>
    <row r="1422" spans="1:35">
      <c r="A1422">
        <v>2014</v>
      </c>
      <c r="B1422" t="s">
        <v>1629</v>
      </c>
      <c r="C1422" t="s">
        <v>2658</v>
      </c>
      <c r="D1422" t="s">
        <v>1636</v>
      </c>
      <c r="R1422">
        <v>8</v>
      </c>
    </row>
    <row r="1423" spans="1:35">
      <c r="A1423">
        <v>2014</v>
      </c>
      <c r="B1423" t="s">
        <v>1629</v>
      </c>
      <c r="C1423" t="s">
        <v>1771</v>
      </c>
      <c r="D1423" t="s">
        <v>1674</v>
      </c>
      <c r="AE1423">
        <v>1</v>
      </c>
    </row>
    <row r="1424" spans="1:35">
      <c r="A1424">
        <v>2014</v>
      </c>
      <c r="B1424" t="s">
        <v>1629</v>
      </c>
      <c r="C1424" t="s">
        <v>1771</v>
      </c>
      <c r="D1424" t="s">
        <v>1634</v>
      </c>
      <c r="AE1424">
        <v>1</v>
      </c>
    </row>
    <row r="1425" spans="1:35">
      <c r="A1425">
        <v>2014</v>
      </c>
      <c r="B1425" t="s">
        <v>1629</v>
      </c>
      <c r="C1425" t="s">
        <v>1772</v>
      </c>
      <c r="D1425" t="s">
        <v>1674</v>
      </c>
      <c r="AE1425">
        <v>3</v>
      </c>
    </row>
    <row r="1426" spans="1:35">
      <c r="A1426">
        <v>2014</v>
      </c>
      <c r="B1426" t="s">
        <v>1629</v>
      </c>
      <c r="C1426" t="s">
        <v>1772</v>
      </c>
      <c r="D1426" t="s">
        <v>1634</v>
      </c>
      <c r="AE1426">
        <v>2</v>
      </c>
    </row>
    <row r="1427" spans="1:35">
      <c r="A1427">
        <v>2014</v>
      </c>
      <c r="B1427" t="s">
        <v>1629</v>
      </c>
      <c r="C1427" t="s">
        <v>2659</v>
      </c>
      <c r="D1427" t="s">
        <v>1634</v>
      </c>
      <c r="M1427">
        <v>3</v>
      </c>
    </row>
    <row r="1428" spans="1:35">
      <c r="A1428">
        <v>2014</v>
      </c>
      <c r="B1428" t="s">
        <v>1629</v>
      </c>
      <c r="C1428" t="s">
        <v>1774</v>
      </c>
      <c r="D1428" t="s">
        <v>1674</v>
      </c>
      <c r="U1428">
        <v>1</v>
      </c>
    </row>
    <row r="1429" spans="1:35">
      <c r="A1429">
        <v>2014</v>
      </c>
      <c r="B1429" t="s">
        <v>1629</v>
      </c>
      <c r="C1429" t="s">
        <v>2660</v>
      </c>
      <c r="D1429" t="s">
        <v>1634</v>
      </c>
      <c r="AC1429">
        <v>1</v>
      </c>
    </row>
    <row r="1430" spans="1:35">
      <c r="A1430">
        <v>2014</v>
      </c>
      <c r="B1430" t="s">
        <v>1629</v>
      </c>
      <c r="C1430" t="s">
        <v>2661</v>
      </c>
      <c r="D1430" t="s">
        <v>1635</v>
      </c>
      <c r="AC1430">
        <v>4</v>
      </c>
    </row>
    <row r="1431" spans="1:35">
      <c r="A1431">
        <v>2014</v>
      </c>
      <c r="B1431" t="s">
        <v>1629</v>
      </c>
      <c r="C1431" t="s">
        <v>2662</v>
      </c>
      <c r="D1431" t="s">
        <v>1635</v>
      </c>
      <c r="M1431">
        <v>1</v>
      </c>
    </row>
    <row r="1432" spans="1:35">
      <c r="A1432">
        <v>2014</v>
      </c>
      <c r="B1432" t="s">
        <v>1629</v>
      </c>
      <c r="C1432" t="s">
        <v>1775</v>
      </c>
      <c r="D1432" t="s">
        <v>1634</v>
      </c>
      <c r="J1432">
        <v>31</v>
      </c>
    </row>
    <row r="1433" spans="1:35">
      <c r="A1433">
        <v>2014</v>
      </c>
      <c r="B1433" t="s">
        <v>1629</v>
      </c>
      <c r="C1433" t="s">
        <v>1776</v>
      </c>
      <c r="D1433" t="s">
        <v>1641</v>
      </c>
      <c r="M1433">
        <v>1</v>
      </c>
    </row>
    <row r="1434" spans="1:35">
      <c r="A1434">
        <v>2014</v>
      </c>
      <c r="B1434" t="s">
        <v>1629</v>
      </c>
      <c r="C1434" t="s">
        <v>2663</v>
      </c>
      <c r="D1434" t="s">
        <v>1636</v>
      </c>
      <c r="R1434">
        <v>2</v>
      </c>
    </row>
    <row r="1435" spans="1:35">
      <c r="A1435">
        <v>2014</v>
      </c>
      <c r="B1435" t="s">
        <v>1629</v>
      </c>
      <c r="C1435" t="s">
        <v>2664</v>
      </c>
      <c r="D1435" t="s">
        <v>1634</v>
      </c>
      <c r="AI1435">
        <v>2</v>
      </c>
    </row>
    <row r="1436" spans="1:35">
      <c r="A1436">
        <v>2014</v>
      </c>
      <c r="B1436" t="s">
        <v>1629</v>
      </c>
      <c r="C1436" t="s">
        <v>2664</v>
      </c>
      <c r="D1436" t="s">
        <v>1635</v>
      </c>
      <c r="AI1436">
        <v>1</v>
      </c>
    </row>
    <row r="1437" spans="1:35">
      <c r="A1437">
        <v>2014</v>
      </c>
      <c r="B1437" t="s">
        <v>1629</v>
      </c>
      <c r="C1437" t="s">
        <v>1777</v>
      </c>
      <c r="D1437" t="s">
        <v>1634</v>
      </c>
      <c r="R1437">
        <v>3</v>
      </c>
    </row>
    <row r="1438" spans="1:35">
      <c r="A1438">
        <v>2014</v>
      </c>
      <c r="B1438" t="s">
        <v>1629</v>
      </c>
      <c r="C1438" t="s">
        <v>1777</v>
      </c>
      <c r="D1438" t="s">
        <v>1635</v>
      </c>
      <c r="R1438">
        <v>3</v>
      </c>
    </row>
    <row r="1439" spans="1:35">
      <c r="A1439">
        <v>2014</v>
      </c>
      <c r="B1439" t="s">
        <v>1629</v>
      </c>
      <c r="C1439" t="s">
        <v>1777</v>
      </c>
      <c r="D1439" t="s">
        <v>1636</v>
      </c>
      <c r="R1439">
        <v>2</v>
      </c>
    </row>
    <row r="1440" spans="1:35">
      <c r="A1440">
        <v>2014</v>
      </c>
      <c r="B1440" t="s">
        <v>1629</v>
      </c>
      <c r="C1440" t="s">
        <v>2665</v>
      </c>
      <c r="D1440" t="s">
        <v>1635</v>
      </c>
      <c r="M1440">
        <v>1</v>
      </c>
    </row>
    <row r="1441" spans="1:35">
      <c r="A1441">
        <v>2014</v>
      </c>
      <c r="B1441" t="s">
        <v>1629</v>
      </c>
      <c r="C1441" t="s">
        <v>1780</v>
      </c>
      <c r="D1441" t="s">
        <v>1641</v>
      </c>
      <c r="N1441">
        <v>1</v>
      </c>
    </row>
    <row r="1442" spans="1:35">
      <c r="A1442">
        <v>2014</v>
      </c>
      <c r="B1442" t="s">
        <v>1629</v>
      </c>
      <c r="C1442" t="s">
        <v>1781</v>
      </c>
      <c r="D1442" t="s">
        <v>1634</v>
      </c>
      <c r="AI1442">
        <v>1</v>
      </c>
    </row>
    <row r="1443" spans="1:35">
      <c r="A1443">
        <v>2014</v>
      </c>
      <c r="B1443" t="s">
        <v>1629</v>
      </c>
      <c r="C1443" t="s">
        <v>2398</v>
      </c>
      <c r="D1443" t="s">
        <v>1636</v>
      </c>
      <c r="O1443">
        <v>1</v>
      </c>
    </row>
    <row r="1444" spans="1:35">
      <c r="A1444">
        <v>2014</v>
      </c>
      <c r="B1444" t="s">
        <v>1629</v>
      </c>
      <c r="C1444" t="s">
        <v>2666</v>
      </c>
      <c r="D1444" t="s">
        <v>1635</v>
      </c>
      <c r="M1444">
        <v>1</v>
      </c>
    </row>
    <row r="1445" spans="1:35">
      <c r="A1445">
        <v>2014</v>
      </c>
      <c r="B1445" t="s">
        <v>1629</v>
      </c>
      <c r="C1445" t="s">
        <v>2667</v>
      </c>
      <c r="D1445" t="s">
        <v>1634</v>
      </c>
      <c r="M1445">
        <v>2</v>
      </c>
    </row>
    <row r="1446" spans="1:35">
      <c r="A1446">
        <v>2014</v>
      </c>
      <c r="B1446" t="s">
        <v>1629</v>
      </c>
      <c r="C1446" t="s">
        <v>2668</v>
      </c>
      <c r="D1446" t="s">
        <v>1636</v>
      </c>
      <c r="R1446">
        <v>1</v>
      </c>
    </row>
    <row r="1447" spans="1:35">
      <c r="A1447">
        <v>2014</v>
      </c>
      <c r="B1447" t="s">
        <v>1629</v>
      </c>
      <c r="C1447" t="s">
        <v>1785</v>
      </c>
      <c r="D1447" t="s">
        <v>1634</v>
      </c>
      <c r="J1447">
        <v>7</v>
      </c>
    </row>
    <row r="1448" spans="1:35">
      <c r="A1448">
        <v>2014</v>
      </c>
      <c r="B1448" t="s">
        <v>1629</v>
      </c>
      <c r="C1448" t="s">
        <v>1785</v>
      </c>
      <c r="D1448" t="s">
        <v>2563</v>
      </c>
      <c r="J1448">
        <v>6</v>
      </c>
    </row>
    <row r="1449" spans="1:35">
      <c r="A1449">
        <v>2014</v>
      </c>
      <c r="B1449" t="s">
        <v>1629</v>
      </c>
      <c r="C1449" t="s">
        <v>1787</v>
      </c>
      <c r="D1449" t="s">
        <v>1641</v>
      </c>
      <c r="U1449">
        <v>36</v>
      </c>
    </row>
    <row r="1450" spans="1:35">
      <c r="A1450">
        <v>2014</v>
      </c>
      <c r="B1450" t="s">
        <v>1629</v>
      </c>
      <c r="C1450" t="s">
        <v>1788</v>
      </c>
      <c r="D1450" t="s">
        <v>1635</v>
      </c>
      <c r="R1450">
        <v>3</v>
      </c>
    </row>
    <row r="1451" spans="1:35">
      <c r="A1451">
        <v>2014</v>
      </c>
      <c r="B1451" t="s">
        <v>1629</v>
      </c>
      <c r="C1451" t="s">
        <v>1789</v>
      </c>
      <c r="D1451" t="s">
        <v>1634</v>
      </c>
      <c r="AE1451">
        <v>1</v>
      </c>
    </row>
    <row r="1452" spans="1:35">
      <c r="A1452">
        <v>2014</v>
      </c>
      <c r="B1452" t="s">
        <v>1629</v>
      </c>
      <c r="C1452" t="s">
        <v>2669</v>
      </c>
      <c r="D1452" t="s">
        <v>1635</v>
      </c>
      <c r="M1452">
        <v>4</v>
      </c>
    </row>
    <row r="1453" spans="1:35">
      <c r="A1453">
        <v>2014</v>
      </c>
      <c r="B1453" t="s">
        <v>1629</v>
      </c>
      <c r="C1453" t="s">
        <v>2670</v>
      </c>
      <c r="D1453" t="s">
        <v>1634</v>
      </c>
      <c r="M1453">
        <v>2</v>
      </c>
    </row>
    <row r="1454" spans="1:35">
      <c r="A1454">
        <v>2014</v>
      </c>
      <c r="B1454" t="s">
        <v>1629</v>
      </c>
      <c r="C1454" t="s">
        <v>2671</v>
      </c>
      <c r="D1454" t="s">
        <v>1634</v>
      </c>
      <c r="AI1454">
        <v>1</v>
      </c>
    </row>
    <row r="1455" spans="1:35">
      <c r="A1455">
        <v>2014</v>
      </c>
      <c r="B1455" t="s">
        <v>1629</v>
      </c>
      <c r="C1455" t="s">
        <v>2672</v>
      </c>
      <c r="D1455" t="s">
        <v>1641</v>
      </c>
      <c r="M1455">
        <v>1</v>
      </c>
    </row>
    <row r="1456" spans="1:35">
      <c r="A1456">
        <v>2014</v>
      </c>
      <c r="B1456" t="s">
        <v>1629</v>
      </c>
      <c r="C1456" t="s">
        <v>2673</v>
      </c>
      <c r="D1456" t="s">
        <v>1641</v>
      </c>
      <c r="M1456">
        <v>1</v>
      </c>
    </row>
    <row r="1457" spans="1:35">
      <c r="A1457">
        <v>2014</v>
      </c>
      <c r="B1457" t="s">
        <v>1629</v>
      </c>
      <c r="C1457" t="s">
        <v>2674</v>
      </c>
      <c r="D1457" t="s">
        <v>1641</v>
      </c>
      <c r="M1457">
        <v>1</v>
      </c>
    </row>
    <row r="1458" spans="1:35">
      <c r="A1458">
        <v>2014</v>
      </c>
      <c r="B1458" t="s">
        <v>1629</v>
      </c>
      <c r="C1458" t="s">
        <v>2675</v>
      </c>
      <c r="D1458" t="s">
        <v>1641</v>
      </c>
      <c r="M1458">
        <v>1</v>
      </c>
    </row>
    <row r="1459" spans="1:35">
      <c r="A1459">
        <v>2014</v>
      </c>
      <c r="B1459" t="s">
        <v>1629</v>
      </c>
      <c r="C1459" t="s">
        <v>1795</v>
      </c>
      <c r="D1459" t="s">
        <v>1641</v>
      </c>
      <c r="M1459">
        <v>1</v>
      </c>
    </row>
    <row r="1460" spans="1:35">
      <c r="A1460">
        <v>2014</v>
      </c>
      <c r="B1460" t="s">
        <v>1629</v>
      </c>
      <c r="C1460" t="s">
        <v>2676</v>
      </c>
      <c r="D1460" t="s">
        <v>1641</v>
      </c>
      <c r="M1460">
        <v>1</v>
      </c>
    </row>
    <row r="1461" spans="1:35">
      <c r="A1461">
        <v>2014</v>
      </c>
      <c r="B1461" t="s">
        <v>1629</v>
      </c>
      <c r="C1461" t="s">
        <v>2677</v>
      </c>
      <c r="D1461" t="s">
        <v>1635</v>
      </c>
      <c r="W1461">
        <v>1</v>
      </c>
    </row>
    <row r="1462" spans="1:35">
      <c r="A1462">
        <v>2014</v>
      </c>
      <c r="B1462" t="s">
        <v>1629</v>
      </c>
      <c r="C1462" t="s">
        <v>2678</v>
      </c>
      <c r="D1462" t="s">
        <v>1641</v>
      </c>
      <c r="AI1462">
        <v>1</v>
      </c>
    </row>
    <row r="1463" spans="1:35">
      <c r="A1463">
        <v>2014</v>
      </c>
      <c r="B1463" t="s">
        <v>1629</v>
      </c>
      <c r="C1463" t="s">
        <v>2679</v>
      </c>
      <c r="D1463" t="s">
        <v>1634</v>
      </c>
      <c r="M1463">
        <v>1</v>
      </c>
    </row>
    <row r="1464" spans="1:35">
      <c r="A1464">
        <v>2014</v>
      </c>
      <c r="B1464" t="s">
        <v>1629</v>
      </c>
      <c r="C1464" t="s">
        <v>2680</v>
      </c>
      <c r="D1464" t="s">
        <v>1634</v>
      </c>
      <c r="AI1464">
        <v>1</v>
      </c>
    </row>
    <row r="1465" spans="1:35">
      <c r="A1465">
        <v>2014</v>
      </c>
      <c r="B1465" t="s">
        <v>1629</v>
      </c>
      <c r="C1465" t="s">
        <v>1803</v>
      </c>
      <c r="D1465" t="s">
        <v>1636</v>
      </c>
      <c r="R1465">
        <v>1</v>
      </c>
    </row>
    <row r="1466" spans="1:35">
      <c r="A1466">
        <v>2014</v>
      </c>
      <c r="B1466" t="s">
        <v>1629</v>
      </c>
      <c r="C1466" t="s">
        <v>2681</v>
      </c>
      <c r="D1466" t="s">
        <v>1641</v>
      </c>
      <c r="AI1466">
        <v>1</v>
      </c>
    </row>
    <row r="1467" spans="1:35">
      <c r="A1467">
        <v>2014</v>
      </c>
      <c r="B1467" t="s">
        <v>1629</v>
      </c>
      <c r="C1467" t="s">
        <v>1804</v>
      </c>
      <c r="D1467" t="s">
        <v>1641</v>
      </c>
      <c r="J1467">
        <v>2</v>
      </c>
    </row>
    <row r="1468" spans="1:35">
      <c r="A1468">
        <v>2014</v>
      </c>
      <c r="B1468" t="s">
        <v>1629</v>
      </c>
      <c r="C1468" t="s">
        <v>1804</v>
      </c>
      <c r="D1468" t="s">
        <v>1634</v>
      </c>
      <c r="J1468">
        <v>32</v>
      </c>
    </row>
    <row r="1469" spans="1:35">
      <c r="A1469">
        <v>2014</v>
      </c>
      <c r="B1469" t="s">
        <v>1629</v>
      </c>
      <c r="C1469" t="s">
        <v>1804</v>
      </c>
      <c r="D1469" t="s">
        <v>2563</v>
      </c>
      <c r="J1469">
        <v>34</v>
      </c>
    </row>
    <row r="1470" spans="1:35">
      <c r="A1470">
        <v>2014</v>
      </c>
      <c r="B1470" t="s">
        <v>1629</v>
      </c>
      <c r="C1470" t="s">
        <v>1806</v>
      </c>
      <c r="D1470" t="s">
        <v>1635</v>
      </c>
      <c r="AD1470">
        <v>1</v>
      </c>
    </row>
    <row r="1471" spans="1:35">
      <c r="A1471">
        <v>2014</v>
      </c>
      <c r="B1471" t="s">
        <v>1629</v>
      </c>
      <c r="C1471" t="s">
        <v>2682</v>
      </c>
      <c r="D1471" t="s">
        <v>1636</v>
      </c>
      <c r="R1471">
        <v>1</v>
      </c>
    </row>
    <row r="1472" spans="1:35">
      <c r="A1472">
        <v>2014</v>
      </c>
      <c r="B1472" t="s">
        <v>1629</v>
      </c>
      <c r="C1472" t="s">
        <v>1807</v>
      </c>
      <c r="D1472" t="s">
        <v>1641</v>
      </c>
      <c r="J1472">
        <v>1</v>
      </c>
    </row>
    <row r="1473" spans="1:35">
      <c r="A1473">
        <v>2014</v>
      </c>
      <c r="B1473" t="s">
        <v>1629</v>
      </c>
      <c r="C1473" t="s">
        <v>2683</v>
      </c>
      <c r="D1473" t="s">
        <v>1634</v>
      </c>
      <c r="M1473">
        <v>1</v>
      </c>
    </row>
    <row r="1474" spans="1:35">
      <c r="A1474">
        <v>2014</v>
      </c>
      <c r="B1474" t="s">
        <v>1629</v>
      </c>
      <c r="C1474" t="s">
        <v>2684</v>
      </c>
      <c r="D1474" t="s">
        <v>1634</v>
      </c>
      <c r="R1474">
        <v>10</v>
      </c>
    </row>
    <row r="1475" spans="1:35">
      <c r="A1475">
        <v>2014</v>
      </c>
      <c r="B1475" t="s">
        <v>1629</v>
      </c>
      <c r="C1475" t="s">
        <v>2684</v>
      </c>
      <c r="D1475" t="s">
        <v>1635</v>
      </c>
      <c r="R1475">
        <v>4</v>
      </c>
    </row>
    <row r="1476" spans="1:35">
      <c r="A1476">
        <v>2014</v>
      </c>
      <c r="B1476" t="s">
        <v>1629</v>
      </c>
      <c r="C1476" t="s">
        <v>2684</v>
      </c>
      <c r="D1476" t="s">
        <v>1636</v>
      </c>
      <c r="R1476">
        <v>4</v>
      </c>
    </row>
    <row r="1477" spans="1:35">
      <c r="A1477">
        <v>2014</v>
      </c>
      <c r="B1477" t="s">
        <v>1629</v>
      </c>
      <c r="C1477" t="s">
        <v>2685</v>
      </c>
      <c r="D1477" t="s">
        <v>1634</v>
      </c>
      <c r="AI1477">
        <v>2</v>
      </c>
    </row>
    <row r="1478" spans="1:35">
      <c r="A1478">
        <v>2014</v>
      </c>
      <c r="B1478" t="s">
        <v>1629</v>
      </c>
      <c r="C1478" t="s">
        <v>2685</v>
      </c>
      <c r="D1478" t="s">
        <v>1635</v>
      </c>
      <c r="AI1478">
        <v>1</v>
      </c>
    </row>
    <row r="1479" spans="1:35">
      <c r="A1479">
        <v>2014</v>
      </c>
      <c r="B1479" t="s">
        <v>1629</v>
      </c>
      <c r="C1479" t="s">
        <v>2686</v>
      </c>
      <c r="D1479" t="s">
        <v>1635</v>
      </c>
      <c r="R1479">
        <v>1</v>
      </c>
    </row>
    <row r="1480" spans="1:35">
      <c r="A1480">
        <v>2014</v>
      </c>
      <c r="B1480" t="s">
        <v>1629</v>
      </c>
      <c r="C1480" t="s">
        <v>2687</v>
      </c>
      <c r="D1480" t="s">
        <v>1641</v>
      </c>
      <c r="M1480">
        <v>1</v>
      </c>
    </row>
    <row r="1481" spans="1:35">
      <c r="A1481">
        <v>2014</v>
      </c>
      <c r="B1481" t="s">
        <v>1629</v>
      </c>
      <c r="C1481" t="s">
        <v>2688</v>
      </c>
      <c r="D1481" t="s">
        <v>1635</v>
      </c>
      <c r="M1481">
        <v>3</v>
      </c>
    </row>
    <row r="1482" spans="1:35">
      <c r="A1482">
        <v>2014</v>
      </c>
      <c r="B1482" t="s">
        <v>1629</v>
      </c>
      <c r="C1482" t="s">
        <v>1809</v>
      </c>
      <c r="D1482" t="s">
        <v>1634</v>
      </c>
      <c r="O1482">
        <v>2</v>
      </c>
    </row>
    <row r="1483" spans="1:35">
      <c r="A1483">
        <v>2014</v>
      </c>
      <c r="B1483" t="s">
        <v>1629</v>
      </c>
      <c r="C1483" t="s">
        <v>5776</v>
      </c>
      <c r="D1483" t="s">
        <v>1634</v>
      </c>
      <c r="AI1483">
        <v>9</v>
      </c>
    </row>
    <row r="1484" spans="1:35">
      <c r="A1484">
        <v>2014</v>
      </c>
      <c r="B1484" t="s">
        <v>1629</v>
      </c>
      <c r="C1484" t="s">
        <v>5776</v>
      </c>
      <c r="D1484" t="s">
        <v>1635</v>
      </c>
      <c r="AI1484">
        <v>8</v>
      </c>
    </row>
    <row r="1485" spans="1:35">
      <c r="A1485">
        <v>2014</v>
      </c>
      <c r="B1485" t="s">
        <v>1629</v>
      </c>
      <c r="C1485" t="s">
        <v>1810</v>
      </c>
      <c r="D1485" t="s">
        <v>1634</v>
      </c>
      <c r="J1485">
        <v>5</v>
      </c>
    </row>
    <row r="1486" spans="1:35">
      <c r="A1486">
        <v>2014</v>
      </c>
      <c r="B1486" t="s">
        <v>1629</v>
      </c>
      <c r="C1486" t="s">
        <v>1810</v>
      </c>
      <c r="D1486" t="s">
        <v>2563</v>
      </c>
      <c r="J1486">
        <v>6</v>
      </c>
    </row>
    <row r="1487" spans="1:35">
      <c r="A1487">
        <v>2014</v>
      </c>
      <c r="B1487" t="s">
        <v>1629</v>
      </c>
      <c r="C1487" t="s">
        <v>1811</v>
      </c>
      <c r="D1487" t="s">
        <v>1634</v>
      </c>
      <c r="J1487">
        <v>6</v>
      </c>
    </row>
    <row r="1488" spans="1:35">
      <c r="A1488">
        <v>2014</v>
      </c>
      <c r="B1488" t="s">
        <v>1629</v>
      </c>
      <c r="C1488" t="s">
        <v>1811</v>
      </c>
      <c r="D1488" t="s">
        <v>2563</v>
      </c>
      <c r="J1488">
        <v>6</v>
      </c>
    </row>
    <row r="1489" spans="1:35">
      <c r="A1489">
        <v>2014</v>
      </c>
      <c r="B1489" t="s">
        <v>1629</v>
      </c>
      <c r="C1489" t="s">
        <v>1812</v>
      </c>
      <c r="D1489" t="s">
        <v>1634</v>
      </c>
      <c r="J1489">
        <v>4</v>
      </c>
    </row>
    <row r="1490" spans="1:35">
      <c r="A1490">
        <v>2014</v>
      </c>
      <c r="B1490" t="s">
        <v>1629</v>
      </c>
      <c r="C1490" t="s">
        <v>1812</v>
      </c>
      <c r="D1490" t="s">
        <v>2563</v>
      </c>
      <c r="J1490">
        <v>3</v>
      </c>
    </row>
    <row r="1491" spans="1:35">
      <c r="A1491">
        <v>2014</v>
      </c>
      <c r="B1491" t="s">
        <v>1629</v>
      </c>
      <c r="C1491" t="s">
        <v>1813</v>
      </c>
      <c r="D1491" t="s">
        <v>1634</v>
      </c>
      <c r="J1491">
        <v>2</v>
      </c>
    </row>
    <row r="1492" spans="1:35">
      <c r="A1492">
        <v>2014</v>
      </c>
      <c r="B1492" t="s">
        <v>1629</v>
      </c>
      <c r="C1492" t="s">
        <v>1815</v>
      </c>
      <c r="D1492" t="s">
        <v>1634</v>
      </c>
      <c r="AE1492">
        <v>1</v>
      </c>
    </row>
    <row r="1493" spans="1:35">
      <c r="A1493">
        <v>2014</v>
      </c>
      <c r="B1493" t="s">
        <v>1629</v>
      </c>
      <c r="C1493" t="s">
        <v>1816</v>
      </c>
      <c r="D1493" t="s">
        <v>1634</v>
      </c>
      <c r="AE1493">
        <v>2</v>
      </c>
    </row>
    <row r="1494" spans="1:35">
      <c r="A1494">
        <v>2014</v>
      </c>
      <c r="B1494" t="s">
        <v>1629</v>
      </c>
      <c r="C1494" t="s">
        <v>1817</v>
      </c>
      <c r="D1494" t="s">
        <v>1634</v>
      </c>
      <c r="AI1494">
        <v>1</v>
      </c>
    </row>
    <row r="1495" spans="1:35">
      <c r="A1495">
        <v>2014</v>
      </c>
      <c r="B1495" t="s">
        <v>1629</v>
      </c>
      <c r="C1495" t="s">
        <v>1817</v>
      </c>
      <c r="D1495" t="s">
        <v>1635</v>
      </c>
      <c r="AI1495">
        <v>1</v>
      </c>
    </row>
    <row r="1496" spans="1:35">
      <c r="A1496">
        <v>2014</v>
      </c>
      <c r="B1496" t="s">
        <v>1629</v>
      </c>
      <c r="C1496" t="s">
        <v>1818</v>
      </c>
      <c r="D1496" t="s">
        <v>1634</v>
      </c>
      <c r="AE1496">
        <v>1</v>
      </c>
    </row>
    <row r="1497" spans="1:35">
      <c r="A1497">
        <v>2014</v>
      </c>
      <c r="B1497" t="s">
        <v>1629</v>
      </c>
      <c r="C1497" t="s">
        <v>1819</v>
      </c>
      <c r="D1497" t="s">
        <v>1674</v>
      </c>
      <c r="Q1497">
        <v>1</v>
      </c>
    </row>
    <row r="1498" spans="1:35">
      <c r="A1498">
        <v>2014</v>
      </c>
      <c r="B1498" t="s">
        <v>1629</v>
      </c>
      <c r="C1498" t="s">
        <v>1819</v>
      </c>
      <c r="D1498" t="s">
        <v>1634</v>
      </c>
      <c r="Q1498">
        <v>1</v>
      </c>
    </row>
    <row r="1499" spans="1:35">
      <c r="A1499">
        <v>2014</v>
      </c>
      <c r="B1499" t="s">
        <v>1629</v>
      </c>
      <c r="C1499" t="s">
        <v>1819</v>
      </c>
      <c r="D1499" t="s">
        <v>1635</v>
      </c>
      <c r="Q1499">
        <v>1</v>
      </c>
    </row>
    <row r="1500" spans="1:35">
      <c r="A1500">
        <v>2014</v>
      </c>
      <c r="B1500" t="s">
        <v>1629</v>
      </c>
      <c r="C1500" t="s">
        <v>2543</v>
      </c>
      <c r="D1500" t="s">
        <v>1674</v>
      </c>
      <c r="E1500">
        <v>5</v>
      </c>
      <c r="AE1500">
        <v>4</v>
      </c>
    </row>
    <row r="1501" spans="1:35">
      <c r="A1501">
        <v>2014</v>
      </c>
      <c r="B1501" t="s">
        <v>1629</v>
      </c>
      <c r="C1501" t="s">
        <v>1820</v>
      </c>
      <c r="D1501" t="s">
        <v>1635</v>
      </c>
      <c r="E1501">
        <v>1</v>
      </c>
    </row>
    <row r="1502" spans="1:35">
      <c r="A1502">
        <v>2014</v>
      </c>
      <c r="B1502" t="s">
        <v>1629</v>
      </c>
      <c r="C1502" t="s">
        <v>2689</v>
      </c>
      <c r="D1502" t="s">
        <v>1634</v>
      </c>
      <c r="E1502">
        <v>1</v>
      </c>
    </row>
    <row r="1503" spans="1:35">
      <c r="A1503">
        <v>2014</v>
      </c>
      <c r="B1503" t="s">
        <v>1629</v>
      </c>
      <c r="C1503" t="s">
        <v>2690</v>
      </c>
      <c r="D1503" t="s">
        <v>1635</v>
      </c>
      <c r="AC1503">
        <v>1</v>
      </c>
    </row>
    <row r="1504" spans="1:35">
      <c r="A1504">
        <v>2014</v>
      </c>
      <c r="B1504" t="s">
        <v>1629</v>
      </c>
      <c r="C1504" t="s">
        <v>2691</v>
      </c>
      <c r="D1504" t="s">
        <v>1634</v>
      </c>
      <c r="AC1504">
        <v>184</v>
      </c>
    </row>
    <row r="1505" spans="1:35">
      <c r="A1505">
        <v>2014</v>
      </c>
      <c r="B1505" t="s">
        <v>1629</v>
      </c>
      <c r="C1505" t="s">
        <v>2691</v>
      </c>
      <c r="D1505" t="s">
        <v>1635</v>
      </c>
      <c r="AC1505">
        <v>180</v>
      </c>
    </row>
    <row r="1506" spans="1:35">
      <c r="A1506">
        <v>2014</v>
      </c>
      <c r="B1506" t="s">
        <v>1629</v>
      </c>
      <c r="C1506" t="s">
        <v>1821</v>
      </c>
      <c r="D1506" t="s">
        <v>1634</v>
      </c>
      <c r="J1506">
        <v>1</v>
      </c>
    </row>
    <row r="1507" spans="1:35">
      <c r="A1507">
        <v>2014</v>
      </c>
      <c r="B1507" t="s">
        <v>1629</v>
      </c>
      <c r="C1507" t="s">
        <v>1822</v>
      </c>
      <c r="D1507" t="s">
        <v>1674</v>
      </c>
      <c r="T1507">
        <v>1</v>
      </c>
    </row>
    <row r="1508" spans="1:35">
      <c r="A1508">
        <v>2014</v>
      </c>
      <c r="B1508" t="s">
        <v>1629</v>
      </c>
      <c r="C1508" t="s">
        <v>1822</v>
      </c>
      <c r="D1508" t="s">
        <v>1641</v>
      </c>
      <c r="T1508">
        <v>1</v>
      </c>
    </row>
    <row r="1509" spans="1:35">
      <c r="A1509">
        <v>2014</v>
      </c>
      <c r="B1509" t="s">
        <v>1629</v>
      </c>
      <c r="C1509" t="s">
        <v>1823</v>
      </c>
      <c r="D1509" t="s">
        <v>1635</v>
      </c>
      <c r="R1509">
        <v>8</v>
      </c>
    </row>
    <row r="1510" spans="1:35">
      <c r="A1510">
        <v>2014</v>
      </c>
      <c r="B1510" t="s">
        <v>1629</v>
      </c>
      <c r="C1510" t="s">
        <v>2692</v>
      </c>
      <c r="D1510" t="s">
        <v>1634</v>
      </c>
      <c r="AI1510">
        <v>1</v>
      </c>
    </row>
    <row r="1511" spans="1:35">
      <c r="A1511">
        <v>2014</v>
      </c>
      <c r="B1511" t="s">
        <v>1629</v>
      </c>
      <c r="C1511" t="s">
        <v>2692</v>
      </c>
      <c r="D1511" t="s">
        <v>1635</v>
      </c>
      <c r="AI1511">
        <v>1</v>
      </c>
    </row>
    <row r="1512" spans="1:35">
      <c r="A1512">
        <v>2014</v>
      </c>
      <c r="B1512" t="s">
        <v>1630</v>
      </c>
      <c r="C1512" t="s">
        <v>1826</v>
      </c>
      <c r="D1512" t="s">
        <v>1641</v>
      </c>
      <c r="J1512">
        <v>1</v>
      </c>
    </row>
    <row r="1513" spans="1:35">
      <c r="A1513">
        <v>2014</v>
      </c>
      <c r="B1513" t="s">
        <v>1630</v>
      </c>
      <c r="C1513" t="s">
        <v>1827</v>
      </c>
      <c r="D1513" t="s">
        <v>1641</v>
      </c>
      <c r="J1513">
        <v>1</v>
      </c>
    </row>
    <row r="1514" spans="1:35">
      <c r="A1514">
        <v>2014</v>
      </c>
      <c r="B1514" t="s">
        <v>1630</v>
      </c>
      <c r="C1514" t="s">
        <v>1828</v>
      </c>
      <c r="D1514" t="s">
        <v>1641</v>
      </c>
      <c r="J1514">
        <v>1</v>
      </c>
    </row>
    <row r="1515" spans="1:35">
      <c r="A1515">
        <v>2014</v>
      </c>
      <c r="B1515" t="s">
        <v>1630</v>
      </c>
      <c r="C1515" t="s">
        <v>1829</v>
      </c>
      <c r="D1515" t="s">
        <v>1641</v>
      </c>
      <c r="J1515">
        <v>1</v>
      </c>
    </row>
    <row r="1516" spans="1:35">
      <c r="A1516">
        <v>2014</v>
      </c>
      <c r="B1516" t="s">
        <v>1630</v>
      </c>
      <c r="C1516" t="s">
        <v>1830</v>
      </c>
      <c r="D1516" t="s">
        <v>1634</v>
      </c>
      <c r="J1516">
        <v>1</v>
      </c>
    </row>
    <row r="1517" spans="1:35">
      <c r="A1517">
        <v>2014</v>
      </c>
      <c r="B1517" t="s">
        <v>1630</v>
      </c>
      <c r="C1517" t="s">
        <v>1831</v>
      </c>
      <c r="D1517" t="s">
        <v>1634</v>
      </c>
      <c r="J1517">
        <v>2</v>
      </c>
    </row>
    <row r="1518" spans="1:35">
      <c r="A1518">
        <v>2014</v>
      </c>
      <c r="B1518" t="s">
        <v>1630</v>
      </c>
      <c r="C1518" t="s">
        <v>1831</v>
      </c>
      <c r="D1518" t="s">
        <v>2563</v>
      </c>
      <c r="J1518">
        <v>1</v>
      </c>
    </row>
    <row r="1519" spans="1:35">
      <c r="A1519">
        <v>2014</v>
      </c>
      <c r="B1519" t="s">
        <v>1630</v>
      </c>
      <c r="C1519" t="s">
        <v>1832</v>
      </c>
      <c r="D1519" t="s">
        <v>1634</v>
      </c>
      <c r="J1519">
        <v>1</v>
      </c>
    </row>
    <row r="1520" spans="1:35">
      <c r="A1520">
        <v>2014</v>
      </c>
      <c r="B1520" t="s">
        <v>1630</v>
      </c>
      <c r="C1520" t="s">
        <v>1833</v>
      </c>
      <c r="D1520" t="s">
        <v>2563</v>
      </c>
      <c r="J1520">
        <v>1</v>
      </c>
    </row>
    <row r="1521" spans="1:10">
      <c r="A1521">
        <v>2014</v>
      </c>
      <c r="B1521" t="s">
        <v>1630</v>
      </c>
      <c r="C1521" t="s">
        <v>1834</v>
      </c>
      <c r="D1521" t="s">
        <v>1641</v>
      </c>
      <c r="J1521">
        <v>2</v>
      </c>
    </row>
    <row r="1522" spans="1:10">
      <c r="A1522">
        <v>2014</v>
      </c>
      <c r="B1522" t="s">
        <v>1630</v>
      </c>
      <c r="C1522" t="s">
        <v>1835</v>
      </c>
      <c r="D1522" t="s">
        <v>1641</v>
      </c>
      <c r="J1522">
        <v>1</v>
      </c>
    </row>
    <row r="1523" spans="1:10">
      <c r="A1523">
        <v>2014</v>
      </c>
      <c r="B1523" t="s">
        <v>1630</v>
      </c>
      <c r="C1523" t="s">
        <v>1836</v>
      </c>
      <c r="D1523" t="s">
        <v>1641</v>
      </c>
      <c r="J1523">
        <v>1</v>
      </c>
    </row>
    <row r="1524" spans="1:10">
      <c r="A1524">
        <v>2014</v>
      </c>
      <c r="B1524" t="s">
        <v>1630</v>
      </c>
      <c r="C1524" t="s">
        <v>1837</v>
      </c>
      <c r="D1524" t="s">
        <v>1641</v>
      </c>
      <c r="J1524">
        <v>1</v>
      </c>
    </row>
    <row r="1525" spans="1:10">
      <c r="A1525">
        <v>2014</v>
      </c>
      <c r="B1525" t="s">
        <v>1630</v>
      </c>
      <c r="C1525" t="s">
        <v>1837</v>
      </c>
      <c r="D1525" t="s">
        <v>1634</v>
      </c>
      <c r="J1525">
        <v>1</v>
      </c>
    </row>
    <row r="1526" spans="1:10">
      <c r="A1526">
        <v>2014</v>
      </c>
      <c r="B1526" t="s">
        <v>1630</v>
      </c>
      <c r="C1526" t="s">
        <v>1838</v>
      </c>
      <c r="D1526" t="s">
        <v>1634</v>
      </c>
      <c r="J1526">
        <v>1</v>
      </c>
    </row>
    <row r="1527" spans="1:10">
      <c r="A1527">
        <v>2014</v>
      </c>
      <c r="B1527" t="s">
        <v>1630</v>
      </c>
      <c r="C1527" t="s">
        <v>1839</v>
      </c>
      <c r="D1527" t="s">
        <v>1634</v>
      </c>
      <c r="J1527">
        <v>1</v>
      </c>
    </row>
    <row r="1528" spans="1:10">
      <c r="A1528">
        <v>2014</v>
      </c>
      <c r="B1528" t="s">
        <v>1630</v>
      </c>
      <c r="C1528" t="s">
        <v>1840</v>
      </c>
      <c r="D1528" t="s">
        <v>1634</v>
      </c>
      <c r="J1528">
        <v>1</v>
      </c>
    </row>
    <row r="1529" spans="1:10">
      <c r="A1529">
        <v>2014</v>
      </c>
      <c r="B1529" t="s">
        <v>1630</v>
      </c>
      <c r="C1529" t="s">
        <v>1841</v>
      </c>
      <c r="D1529" t="s">
        <v>1634</v>
      </c>
      <c r="J1529">
        <v>1</v>
      </c>
    </row>
    <row r="1530" spans="1:10">
      <c r="A1530">
        <v>2014</v>
      </c>
      <c r="B1530" t="s">
        <v>1630</v>
      </c>
      <c r="C1530" t="s">
        <v>1842</v>
      </c>
      <c r="D1530" t="s">
        <v>1634</v>
      </c>
      <c r="J1530">
        <v>1</v>
      </c>
    </row>
    <row r="1531" spans="1:10">
      <c r="A1531">
        <v>2014</v>
      </c>
      <c r="B1531" t="s">
        <v>1630</v>
      </c>
      <c r="C1531" t="s">
        <v>1843</v>
      </c>
      <c r="D1531" t="s">
        <v>1634</v>
      </c>
      <c r="J1531">
        <v>1</v>
      </c>
    </row>
    <row r="1532" spans="1:10">
      <c r="A1532">
        <v>2014</v>
      </c>
      <c r="B1532" t="s">
        <v>1630</v>
      </c>
      <c r="C1532" t="s">
        <v>1843</v>
      </c>
      <c r="D1532" t="s">
        <v>2563</v>
      </c>
      <c r="J1532">
        <v>1</v>
      </c>
    </row>
    <row r="1533" spans="1:10">
      <c r="A1533">
        <v>2014</v>
      </c>
      <c r="B1533" t="s">
        <v>1630</v>
      </c>
      <c r="C1533" t="s">
        <v>1844</v>
      </c>
      <c r="D1533" t="s">
        <v>1641</v>
      </c>
      <c r="J1533">
        <v>1</v>
      </c>
    </row>
    <row r="1534" spans="1:10">
      <c r="A1534">
        <v>2014</v>
      </c>
      <c r="B1534" t="s">
        <v>1630</v>
      </c>
      <c r="C1534" t="s">
        <v>1845</v>
      </c>
      <c r="D1534" t="s">
        <v>1641</v>
      </c>
      <c r="J1534">
        <v>1</v>
      </c>
    </row>
    <row r="1535" spans="1:10">
      <c r="A1535">
        <v>2014</v>
      </c>
      <c r="B1535" t="s">
        <v>1630</v>
      </c>
      <c r="C1535" t="s">
        <v>1846</v>
      </c>
      <c r="D1535" t="s">
        <v>1641</v>
      </c>
      <c r="J1535">
        <v>1</v>
      </c>
    </row>
    <row r="1536" spans="1:10">
      <c r="A1536">
        <v>2014</v>
      </c>
      <c r="B1536" t="s">
        <v>1630</v>
      </c>
      <c r="C1536" t="s">
        <v>1847</v>
      </c>
      <c r="D1536" t="s">
        <v>1641</v>
      </c>
      <c r="J1536">
        <v>1</v>
      </c>
    </row>
    <row r="1537" spans="1:13">
      <c r="A1537">
        <v>2014</v>
      </c>
      <c r="B1537" t="s">
        <v>1630</v>
      </c>
      <c r="C1537" t="s">
        <v>1848</v>
      </c>
      <c r="D1537" t="s">
        <v>1634</v>
      </c>
      <c r="J1537">
        <v>1</v>
      </c>
    </row>
    <row r="1538" spans="1:13">
      <c r="A1538">
        <v>2014</v>
      </c>
      <c r="B1538" t="s">
        <v>1630</v>
      </c>
      <c r="C1538" t="s">
        <v>1848</v>
      </c>
      <c r="D1538" t="s">
        <v>2563</v>
      </c>
      <c r="J1538">
        <v>1</v>
      </c>
    </row>
    <row r="1539" spans="1:13">
      <c r="A1539">
        <v>2014</v>
      </c>
      <c r="B1539" t="s">
        <v>1630</v>
      </c>
      <c r="C1539" t="s">
        <v>1849</v>
      </c>
      <c r="D1539" t="s">
        <v>1634</v>
      </c>
      <c r="J1539">
        <v>1</v>
      </c>
    </row>
    <row r="1540" spans="1:13">
      <c r="A1540">
        <v>2014</v>
      </c>
      <c r="B1540" t="s">
        <v>1630</v>
      </c>
      <c r="C1540" t="s">
        <v>1850</v>
      </c>
      <c r="D1540" t="s">
        <v>1634</v>
      </c>
      <c r="J1540">
        <v>1</v>
      </c>
    </row>
    <row r="1541" spans="1:13">
      <c r="A1541">
        <v>2014</v>
      </c>
      <c r="B1541" t="s">
        <v>1630</v>
      </c>
      <c r="C1541" t="s">
        <v>1851</v>
      </c>
      <c r="D1541" t="s">
        <v>1641</v>
      </c>
      <c r="J1541">
        <v>1</v>
      </c>
    </row>
    <row r="1542" spans="1:13">
      <c r="A1542">
        <v>2014</v>
      </c>
      <c r="B1542" t="s">
        <v>1630</v>
      </c>
      <c r="C1542" t="s">
        <v>1852</v>
      </c>
      <c r="D1542" t="s">
        <v>1641</v>
      </c>
      <c r="J1542">
        <v>1</v>
      </c>
    </row>
    <row r="1543" spans="1:13">
      <c r="A1543">
        <v>2014</v>
      </c>
      <c r="B1543" t="s">
        <v>1630</v>
      </c>
      <c r="C1543" t="s">
        <v>1853</v>
      </c>
      <c r="D1543" t="s">
        <v>1634</v>
      </c>
      <c r="J1543">
        <v>1</v>
      </c>
    </row>
    <row r="1544" spans="1:13">
      <c r="A1544">
        <v>2014</v>
      </c>
      <c r="B1544" t="s">
        <v>1630</v>
      </c>
      <c r="C1544" t="s">
        <v>1854</v>
      </c>
      <c r="D1544" t="s">
        <v>1634</v>
      </c>
      <c r="J1544">
        <v>1</v>
      </c>
    </row>
    <row r="1545" spans="1:13">
      <c r="A1545">
        <v>2014</v>
      </c>
      <c r="B1545" t="s">
        <v>1630</v>
      </c>
      <c r="C1545" t="s">
        <v>1855</v>
      </c>
      <c r="D1545" t="s">
        <v>1641</v>
      </c>
      <c r="J1545">
        <v>1</v>
      </c>
    </row>
    <row r="1546" spans="1:13">
      <c r="A1546">
        <v>2014</v>
      </c>
      <c r="B1546" t="s">
        <v>1630</v>
      </c>
      <c r="C1546" t="s">
        <v>1856</v>
      </c>
      <c r="D1546" t="s">
        <v>1634</v>
      </c>
      <c r="J1546">
        <v>1</v>
      </c>
    </row>
    <row r="1547" spans="1:13">
      <c r="A1547">
        <v>2014</v>
      </c>
      <c r="B1547" t="s">
        <v>1630</v>
      </c>
      <c r="C1547" t="s">
        <v>1857</v>
      </c>
      <c r="D1547" t="s">
        <v>1634</v>
      </c>
      <c r="J1547">
        <v>1</v>
      </c>
    </row>
    <row r="1548" spans="1:13">
      <c r="A1548">
        <v>2014</v>
      </c>
      <c r="B1548" t="s">
        <v>1630</v>
      </c>
      <c r="C1548" t="s">
        <v>1857</v>
      </c>
      <c r="D1548" t="s">
        <v>2563</v>
      </c>
      <c r="J1548">
        <v>1</v>
      </c>
    </row>
    <row r="1549" spans="1:13">
      <c r="A1549">
        <v>2014</v>
      </c>
      <c r="B1549" t="s">
        <v>1630</v>
      </c>
      <c r="C1549" t="s">
        <v>1858</v>
      </c>
      <c r="D1549" t="s">
        <v>1634</v>
      </c>
      <c r="J1549">
        <v>2</v>
      </c>
    </row>
    <row r="1550" spans="1:13">
      <c r="A1550">
        <v>2014</v>
      </c>
      <c r="B1550" t="s">
        <v>1630</v>
      </c>
      <c r="C1550" t="s">
        <v>1858</v>
      </c>
      <c r="D1550" t="s">
        <v>2563</v>
      </c>
      <c r="J1550">
        <v>2</v>
      </c>
    </row>
    <row r="1551" spans="1:13">
      <c r="A1551">
        <v>2014</v>
      </c>
      <c r="B1551" t="s">
        <v>1630</v>
      </c>
      <c r="C1551" t="s">
        <v>1859</v>
      </c>
      <c r="D1551" t="s">
        <v>1641</v>
      </c>
      <c r="J1551">
        <v>1</v>
      </c>
    </row>
    <row r="1552" spans="1:13">
      <c r="A1552">
        <v>2014</v>
      </c>
      <c r="B1552" t="s">
        <v>1630</v>
      </c>
      <c r="C1552" t="s">
        <v>2693</v>
      </c>
      <c r="D1552" t="s">
        <v>1634</v>
      </c>
      <c r="M1552">
        <v>1</v>
      </c>
    </row>
    <row r="1553" spans="1:28">
      <c r="A1553">
        <v>2014</v>
      </c>
      <c r="B1553" t="s">
        <v>1630</v>
      </c>
      <c r="C1553" t="s">
        <v>1861</v>
      </c>
      <c r="D1553" t="s">
        <v>1641</v>
      </c>
      <c r="J1553">
        <v>1</v>
      </c>
    </row>
    <row r="1554" spans="1:28">
      <c r="A1554">
        <v>2014</v>
      </c>
      <c r="B1554" t="s">
        <v>1630</v>
      </c>
      <c r="C1554" t="s">
        <v>1861</v>
      </c>
      <c r="D1554" t="s">
        <v>1634</v>
      </c>
      <c r="J1554">
        <v>3</v>
      </c>
      <c r="AB1554">
        <v>11</v>
      </c>
    </row>
    <row r="1555" spans="1:28">
      <c r="A1555">
        <v>2014</v>
      </c>
      <c r="B1555" t="s">
        <v>1630</v>
      </c>
      <c r="C1555" t="s">
        <v>1861</v>
      </c>
      <c r="D1555" t="s">
        <v>2563</v>
      </c>
      <c r="J1555">
        <v>3</v>
      </c>
    </row>
    <row r="1556" spans="1:28">
      <c r="A1556">
        <v>2014</v>
      </c>
      <c r="B1556" t="s">
        <v>1630</v>
      </c>
      <c r="C1556" t="s">
        <v>2562</v>
      </c>
      <c r="D1556" t="s">
        <v>1636</v>
      </c>
      <c r="O1556">
        <v>1</v>
      </c>
    </row>
    <row r="1557" spans="1:28">
      <c r="A1557">
        <v>2014</v>
      </c>
      <c r="B1557" t="s">
        <v>1630</v>
      </c>
      <c r="C1557" t="s">
        <v>1638</v>
      </c>
      <c r="D1557" t="s">
        <v>1634</v>
      </c>
      <c r="S1557">
        <v>48</v>
      </c>
    </row>
    <row r="1558" spans="1:28">
      <c r="A1558">
        <v>2014</v>
      </c>
      <c r="B1558" t="s">
        <v>1630</v>
      </c>
      <c r="C1558" t="s">
        <v>1638</v>
      </c>
      <c r="D1558" t="s">
        <v>1635</v>
      </c>
      <c r="S1558">
        <v>48</v>
      </c>
    </row>
    <row r="1559" spans="1:28">
      <c r="A1559">
        <v>2014</v>
      </c>
      <c r="B1559" t="s">
        <v>1630</v>
      </c>
      <c r="C1559" t="s">
        <v>1639</v>
      </c>
      <c r="D1559" t="s">
        <v>1636</v>
      </c>
      <c r="O1559">
        <v>1</v>
      </c>
    </row>
    <row r="1560" spans="1:28">
      <c r="A1560">
        <v>2014</v>
      </c>
      <c r="B1560" t="s">
        <v>1630</v>
      </c>
      <c r="C1560" t="s">
        <v>1862</v>
      </c>
      <c r="D1560" t="s">
        <v>1641</v>
      </c>
      <c r="J1560">
        <v>1</v>
      </c>
    </row>
    <row r="1561" spans="1:28">
      <c r="A1561">
        <v>2014</v>
      </c>
      <c r="B1561" t="s">
        <v>1630</v>
      </c>
      <c r="C1561" t="s">
        <v>1863</v>
      </c>
      <c r="D1561" t="s">
        <v>1641</v>
      </c>
      <c r="J1561">
        <v>1</v>
      </c>
    </row>
    <row r="1562" spans="1:28">
      <c r="A1562">
        <v>2014</v>
      </c>
      <c r="B1562" t="s">
        <v>1630</v>
      </c>
      <c r="C1562" t="s">
        <v>1865</v>
      </c>
      <c r="D1562" t="s">
        <v>1641</v>
      </c>
      <c r="J1562">
        <v>1</v>
      </c>
    </row>
    <row r="1563" spans="1:28">
      <c r="A1563">
        <v>2014</v>
      </c>
      <c r="B1563" t="s">
        <v>1630</v>
      </c>
      <c r="C1563" t="s">
        <v>1866</v>
      </c>
      <c r="D1563" t="s">
        <v>1634</v>
      </c>
      <c r="J1563">
        <v>1</v>
      </c>
    </row>
    <row r="1564" spans="1:28">
      <c r="A1564">
        <v>2014</v>
      </c>
      <c r="B1564" t="s">
        <v>1630</v>
      </c>
      <c r="C1564" t="s">
        <v>1867</v>
      </c>
      <c r="D1564" t="s">
        <v>1634</v>
      </c>
      <c r="J1564">
        <v>1</v>
      </c>
    </row>
    <row r="1565" spans="1:28">
      <c r="A1565">
        <v>2014</v>
      </c>
      <c r="B1565" t="s">
        <v>1630</v>
      </c>
      <c r="C1565" t="s">
        <v>1868</v>
      </c>
      <c r="D1565" t="s">
        <v>1641</v>
      </c>
      <c r="J1565">
        <v>1</v>
      </c>
    </row>
    <row r="1566" spans="1:28">
      <c r="A1566">
        <v>2014</v>
      </c>
      <c r="B1566" t="s">
        <v>1630</v>
      </c>
      <c r="C1566" t="s">
        <v>1869</v>
      </c>
      <c r="D1566" t="s">
        <v>1641</v>
      </c>
      <c r="J1566">
        <v>1</v>
      </c>
    </row>
    <row r="1567" spans="1:28">
      <c r="A1567">
        <v>2014</v>
      </c>
      <c r="B1567" t="s">
        <v>1630</v>
      </c>
      <c r="C1567" t="s">
        <v>1870</v>
      </c>
      <c r="D1567" t="s">
        <v>1641</v>
      </c>
      <c r="J1567">
        <v>1</v>
      </c>
    </row>
    <row r="1568" spans="1:28">
      <c r="A1568">
        <v>2014</v>
      </c>
      <c r="B1568" t="s">
        <v>1630</v>
      </c>
      <c r="C1568" t="s">
        <v>1871</v>
      </c>
      <c r="D1568" t="s">
        <v>1635</v>
      </c>
      <c r="Y1568">
        <v>1</v>
      </c>
    </row>
    <row r="1569" spans="1:35">
      <c r="A1569">
        <v>2014</v>
      </c>
      <c r="B1569" t="s">
        <v>1630</v>
      </c>
      <c r="C1569" t="s">
        <v>1872</v>
      </c>
      <c r="D1569" t="s">
        <v>1641</v>
      </c>
      <c r="J1569">
        <v>1</v>
      </c>
    </row>
    <row r="1570" spans="1:35">
      <c r="A1570">
        <v>2014</v>
      </c>
      <c r="B1570" t="s">
        <v>1630</v>
      </c>
      <c r="C1570" t="s">
        <v>1873</v>
      </c>
      <c r="D1570" t="s">
        <v>1641</v>
      </c>
      <c r="J1570">
        <v>1</v>
      </c>
    </row>
    <row r="1571" spans="1:35">
      <c r="A1571">
        <v>2014</v>
      </c>
      <c r="B1571" t="s">
        <v>1630</v>
      </c>
      <c r="C1571" t="s">
        <v>1874</v>
      </c>
      <c r="D1571" t="s">
        <v>1641</v>
      </c>
      <c r="J1571">
        <v>1</v>
      </c>
    </row>
    <row r="1572" spans="1:35">
      <c r="A1572">
        <v>2014</v>
      </c>
      <c r="B1572" t="s">
        <v>1630</v>
      </c>
      <c r="C1572" t="s">
        <v>1875</v>
      </c>
      <c r="D1572" t="s">
        <v>1641</v>
      </c>
      <c r="J1572">
        <v>1</v>
      </c>
    </row>
    <row r="1573" spans="1:35">
      <c r="A1573">
        <v>2014</v>
      </c>
      <c r="B1573" t="s">
        <v>1630</v>
      </c>
      <c r="C1573" t="s">
        <v>2694</v>
      </c>
      <c r="D1573" t="s">
        <v>1641</v>
      </c>
      <c r="AI1573">
        <v>1</v>
      </c>
    </row>
    <row r="1574" spans="1:35">
      <c r="A1574">
        <v>2014</v>
      </c>
      <c r="B1574" t="s">
        <v>1630</v>
      </c>
      <c r="C1574" t="s">
        <v>1876</v>
      </c>
      <c r="D1574" t="s">
        <v>1641</v>
      </c>
      <c r="J1574">
        <v>1</v>
      </c>
    </row>
    <row r="1575" spans="1:35">
      <c r="A1575">
        <v>2014</v>
      </c>
      <c r="B1575" t="s">
        <v>1630</v>
      </c>
      <c r="C1575" t="s">
        <v>1877</v>
      </c>
      <c r="D1575" t="s">
        <v>2563</v>
      </c>
      <c r="J1575">
        <v>1</v>
      </c>
    </row>
    <row r="1576" spans="1:35">
      <c r="A1576">
        <v>2014</v>
      </c>
      <c r="B1576" t="s">
        <v>1630</v>
      </c>
      <c r="C1576" t="s">
        <v>1879</v>
      </c>
      <c r="D1576" t="s">
        <v>1641</v>
      </c>
      <c r="J1576">
        <v>1</v>
      </c>
    </row>
    <row r="1577" spans="1:35">
      <c r="A1577">
        <v>2014</v>
      </c>
      <c r="B1577" t="s">
        <v>1630</v>
      </c>
      <c r="C1577" t="s">
        <v>1880</v>
      </c>
      <c r="D1577" t="s">
        <v>1641</v>
      </c>
      <c r="J1577">
        <v>1</v>
      </c>
    </row>
    <row r="1578" spans="1:35">
      <c r="A1578">
        <v>2014</v>
      </c>
      <c r="B1578" t="s">
        <v>1630</v>
      </c>
      <c r="C1578" t="s">
        <v>1881</v>
      </c>
      <c r="D1578" t="s">
        <v>1641</v>
      </c>
      <c r="J1578">
        <v>1</v>
      </c>
    </row>
    <row r="1579" spans="1:35">
      <c r="A1579">
        <v>2014</v>
      </c>
      <c r="B1579" t="s">
        <v>1630</v>
      </c>
      <c r="C1579" t="s">
        <v>2695</v>
      </c>
      <c r="D1579" t="s">
        <v>1634</v>
      </c>
      <c r="AB1579">
        <v>1</v>
      </c>
    </row>
    <row r="1580" spans="1:35">
      <c r="A1580">
        <v>2014</v>
      </c>
      <c r="B1580" t="s">
        <v>1630</v>
      </c>
      <c r="C1580" t="s">
        <v>2565</v>
      </c>
      <c r="D1580" t="s">
        <v>1635</v>
      </c>
      <c r="AI1580">
        <v>1</v>
      </c>
    </row>
    <row r="1581" spans="1:35">
      <c r="A1581">
        <v>2014</v>
      </c>
      <c r="B1581" t="s">
        <v>1630</v>
      </c>
      <c r="C1581" t="s">
        <v>1882</v>
      </c>
      <c r="D1581" t="s">
        <v>1641</v>
      </c>
      <c r="AB1581">
        <v>1</v>
      </c>
    </row>
    <row r="1582" spans="1:35">
      <c r="A1582">
        <v>2014</v>
      </c>
      <c r="B1582" t="s">
        <v>1630</v>
      </c>
      <c r="C1582" t="s">
        <v>1882</v>
      </c>
      <c r="D1582" t="s">
        <v>1636</v>
      </c>
      <c r="O1582">
        <v>8</v>
      </c>
    </row>
    <row r="1583" spans="1:35">
      <c r="A1583">
        <v>2014</v>
      </c>
      <c r="B1583" t="s">
        <v>1630</v>
      </c>
      <c r="C1583" t="s">
        <v>1883</v>
      </c>
      <c r="D1583" t="s">
        <v>1641</v>
      </c>
      <c r="J1583">
        <v>1</v>
      </c>
    </row>
    <row r="1584" spans="1:35">
      <c r="A1584">
        <v>2014</v>
      </c>
      <c r="B1584" t="s">
        <v>1630</v>
      </c>
      <c r="C1584" t="s">
        <v>2696</v>
      </c>
      <c r="D1584" t="s">
        <v>1641</v>
      </c>
      <c r="M1584">
        <v>2</v>
      </c>
    </row>
    <row r="1585" spans="1:31">
      <c r="A1585">
        <v>2014</v>
      </c>
      <c r="B1585" t="s">
        <v>1630</v>
      </c>
      <c r="C1585" t="s">
        <v>1885</v>
      </c>
      <c r="D1585" t="s">
        <v>1641</v>
      </c>
      <c r="J1585">
        <v>1</v>
      </c>
    </row>
    <row r="1586" spans="1:31">
      <c r="A1586">
        <v>2014</v>
      </c>
      <c r="B1586" t="s">
        <v>1630</v>
      </c>
      <c r="C1586" t="s">
        <v>1886</v>
      </c>
      <c r="D1586" t="s">
        <v>1634</v>
      </c>
      <c r="J1586">
        <v>1</v>
      </c>
    </row>
    <row r="1587" spans="1:31">
      <c r="A1587">
        <v>2014</v>
      </c>
      <c r="B1587" t="s">
        <v>1630</v>
      </c>
      <c r="C1587" t="s">
        <v>1887</v>
      </c>
      <c r="D1587" t="s">
        <v>1641</v>
      </c>
      <c r="J1587">
        <v>1</v>
      </c>
    </row>
    <row r="1588" spans="1:31">
      <c r="A1588">
        <v>2014</v>
      </c>
      <c r="B1588" t="s">
        <v>1630</v>
      </c>
      <c r="C1588" t="s">
        <v>1888</v>
      </c>
      <c r="D1588" t="s">
        <v>1641</v>
      </c>
      <c r="J1588">
        <v>5</v>
      </c>
    </row>
    <row r="1589" spans="1:31">
      <c r="A1589">
        <v>2014</v>
      </c>
      <c r="B1589" t="s">
        <v>1630</v>
      </c>
      <c r="C1589" t="s">
        <v>1889</v>
      </c>
      <c r="D1589" t="s">
        <v>1641</v>
      </c>
      <c r="J1589">
        <v>1</v>
      </c>
    </row>
    <row r="1590" spans="1:31">
      <c r="A1590">
        <v>2014</v>
      </c>
      <c r="B1590" t="s">
        <v>1630</v>
      </c>
      <c r="C1590" t="s">
        <v>1890</v>
      </c>
      <c r="D1590" t="s">
        <v>1668</v>
      </c>
      <c r="O1590">
        <v>2</v>
      </c>
    </row>
    <row r="1591" spans="1:31">
      <c r="A1591">
        <v>2014</v>
      </c>
      <c r="B1591" t="s">
        <v>1630</v>
      </c>
      <c r="C1591" t="s">
        <v>1890</v>
      </c>
      <c r="D1591" t="s">
        <v>1634</v>
      </c>
      <c r="O1591">
        <v>3</v>
      </c>
    </row>
    <row r="1592" spans="1:31">
      <c r="A1592">
        <v>2014</v>
      </c>
      <c r="B1592" t="s">
        <v>1630</v>
      </c>
      <c r="C1592" t="s">
        <v>1890</v>
      </c>
      <c r="D1592" t="s">
        <v>1636</v>
      </c>
      <c r="O1592">
        <v>1</v>
      </c>
    </row>
    <row r="1593" spans="1:31">
      <c r="A1593">
        <v>2014</v>
      </c>
      <c r="B1593" t="s">
        <v>1630</v>
      </c>
      <c r="C1593" t="s">
        <v>1891</v>
      </c>
      <c r="D1593" t="s">
        <v>1641</v>
      </c>
      <c r="J1593">
        <v>2</v>
      </c>
    </row>
    <row r="1594" spans="1:31">
      <c r="A1594">
        <v>2014</v>
      </c>
      <c r="B1594" t="s">
        <v>1630</v>
      </c>
      <c r="C1594" t="s">
        <v>1892</v>
      </c>
      <c r="D1594" t="s">
        <v>1641</v>
      </c>
      <c r="J1594">
        <v>1</v>
      </c>
    </row>
    <row r="1595" spans="1:31">
      <c r="A1595">
        <v>2014</v>
      </c>
      <c r="B1595" t="s">
        <v>1630</v>
      </c>
      <c r="C1595" t="s">
        <v>1893</v>
      </c>
      <c r="D1595" t="s">
        <v>1641</v>
      </c>
      <c r="AE1595">
        <v>1</v>
      </c>
    </row>
    <row r="1596" spans="1:31">
      <c r="A1596">
        <v>2014</v>
      </c>
      <c r="B1596" t="s">
        <v>1630</v>
      </c>
      <c r="C1596" t="s">
        <v>1894</v>
      </c>
      <c r="D1596" t="s">
        <v>1641</v>
      </c>
      <c r="J1596">
        <v>2</v>
      </c>
    </row>
    <row r="1597" spans="1:31">
      <c r="A1597">
        <v>2014</v>
      </c>
      <c r="B1597" t="s">
        <v>1630</v>
      </c>
      <c r="C1597" t="s">
        <v>2570</v>
      </c>
      <c r="D1597" t="s">
        <v>1634</v>
      </c>
      <c r="AC1597">
        <v>5</v>
      </c>
    </row>
    <row r="1598" spans="1:31">
      <c r="A1598">
        <v>2014</v>
      </c>
      <c r="B1598" t="s">
        <v>1630</v>
      </c>
      <c r="C1598" t="s">
        <v>1895</v>
      </c>
      <c r="D1598" t="s">
        <v>1641</v>
      </c>
      <c r="J1598">
        <v>2</v>
      </c>
    </row>
    <row r="1599" spans="1:31">
      <c r="A1599">
        <v>2014</v>
      </c>
      <c r="B1599" t="s">
        <v>1630</v>
      </c>
      <c r="C1599" t="s">
        <v>1896</v>
      </c>
      <c r="D1599" t="s">
        <v>1641</v>
      </c>
      <c r="J1599">
        <v>1</v>
      </c>
    </row>
    <row r="1600" spans="1:31">
      <c r="A1600">
        <v>2014</v>
      </c>
      <c r="B1600" t="s">
        <v>1630</v>
      </c>
      <c r="C1600" t="s">
        <v>1897</v>
      </c>
      <c r="D1600" t="s">
        <v>1641</v>
      </c>
      <c r="J1600">
        <v>1</v>
      </c>
    </row>
    <row r="1601" spans="1:35">
      <c r="A1601">
        <v>2014</v>
      </c>
      <c r="B1601" t="s">
        <v>1630</v>
      </c>
      <c r="C1601" t="s">
        <v>1898</v>
      </c>
      <c r="D1601" t="s">
        <v>1641</v>
      </c>
      <c r="J1601">
        <v>1</v>
      </c>
    </row>
    <row r="1602" spans="1:35">
      <c r="A1602">
        <v>2014</v>
      </c>
      <c r="B1602" t="s">
        <v>1630</v>
      </c>
      <c r="C1602" t="s">
        <v>1899</v>
      </c>
      <c r="D1602" t="s">
        <v>1634</v>
      </c>
      <c r="J1602">
        <v>1</v>
      </c>
    </row>
    <row r="1603" spans="1:35">
      <c r="A1603">
        <v>2014</v>
      </c>
      <c r="B1603" t="s">
        <v>1630</v>
      </c>
      <c r="C1603" t="s">
        <v>1899</v>
      </c>
      <c r="D1603" t="s">
        <v>2563</v>
      </c>
      <c r="J1603">
        <v>1</v>
      </c>
    </row>
    <row r="1604" spans="1:35">
      <c r="A1604">
        <v>2014</v>
      </c>
      <c r="B1604" t="s">
        <v>1630</v>
      </c>
      <c r="C1604" t="s">
        <v>2697</v>
      </c>
      <c r="D1604" t="s">
        <v>1634</v>
      </c>
      <c r="S1604">
        <v>1</v>
      </c>
    </row>
    <row r="1605" spans="1:35">
      <c r="A1605">
        <v>2014</v>
      </c>
      <c r="B1605" t="s">
        <v>1630</v>
      </c>
      <c r="C1605" t="s">
        <v>1652</v>
      </c>
      <c r="D1605" t="s">
        <v>1674</v>
      </c>
      <c r="O1605">
        <v>1</v>
      </c>
    </row>
    <row r="1606" spans="1:35">
      <c r="A1606">
        <v>2014</v>
      </c>
      <c r="B1606" t="s">
        <v>1630</v>
      </c>
      <c r="C1606" t="s">
        <v>5778</v>
      </c>
      <c r="D1606" t="s">
        <v>1634</v>
      </c>
      <c r="O1606">
        <v>2</v>
      </c>
    </row>
    <row r="1607" spans="1:35">
      <c r="A1607">
        <v>2014</v>
      </c>
      <c r="B1607" t="s">
        <v>1630</v>
      </c>
      <c r="C1607" t="s">
        <v>1652</v>
      </c>
      <c r="D1607" t="s">
        <v>1635</v>
      </c>
      <c r="AA1607">
        <v>1</v>
      </c>
    </row>
    <row r="1608" spans="1:35">
      <c r="A1608">
        <v>2014</v>
      </c>
      <c r="B1608" t="s">
        <v>1630</v>
      </c>
      <c r="C1608" t="s">
        <v>2698</v>
      </c>
      <c r="D1608" t="s">
        <v>1635</v>
      </c>
      <c r="M1608">
        <v>3</v>
      </c>
    </row>
    <row r="1609" spans="1:35">
      <c r="A1609">
        <v>2014</v>
      </c>
      <c r="B1609" t="s">
        <v>1630</v>
      </c>
      <c r="C1609" t="s">
        <v>1901</v>
      </c>
      <c r="D1609" t="s">
        <v>1635</v>
      </c>
      <c r="N1609">
        <v>1</v>
      </c>
    </row>
    <row r="1610" spans="1:35">
      <c r="A1610">
        <v>2014</v>
      </c>
      <c r="B1610" t="s">
        <v>1630</v>
      </c>
      <c r="C1610" t="s">
        <v>2572</v>
      </c>
      <c r="D1610" t="s">
        <v>1634</v>
      </c>
      <c r="AC1610">
        <v>2</v>
      </c>
    </row>
    <row r="1611" spans="1:35">
      <c r="A1611">
        <v>2014</v>
      </c>
      <c r="B1611" t="s">
        <v>1630</v>
      </c>
      <c r="C1611" t="s">
        <v>1654</v>
      </c>
      <c r="D1611" t="s">
        <v>1674</v>
      </c>
      <c r="O1611">
        <v>1</v>
      </c>
    </row>
    <row r="1612" spans="1:35">
      <c r="A1612">
        <v>2014</v>
      </c>
      <c r="B1612" t="s">
        <v>1630</v>
      </c>
      <c r="C1612" t="s">
        <v>1654</v>
      </c>
      <c r="D1612" t="s">
        <v>1635</v>
      </c>
      <c r="AI1612">
        <v>3</v>
      </c>
    </row>
    <row r="1613" spans="1:35">
      <c r="A1613">
        <v>2014</v>
      </c>
      <c r="B1613" t="s">
        <v>1630</v>
      </c>
      <c r="C1613" t="s">
        <v>1902</v>
      </c>
      <c r="D1613" t="s">
        <v>1634</v>
      </c>
      <c r="J1613">
        <v>1</v>
      </c>
    </row>
    <row r="1614" spans="1:35">
      <c r="A1614">
        <v>2014</v>
      </c>
      <c r="B1614" t="s">
        <v>1630</v>
      </c>
      <c r="C1614" t="s">
        <v>1902</v>
      </c>
      <c r="D1614" t="s">
        <v>2563</v>
      </c>
      <c r="J1614">
        <v>1</v>
      </c>
    </row>
    <row r="1615" spans="1:35">
      <c r="A1615">
        <v>2014</v>
      </c>
      <c r="B1615" t="s">
        <v>1630</v>
      </c>
      <c r="C1615" t="s">
        <v>1903</v>
      </c>
      <c r="D1615" t="s">
        <v>1641</v>
      </c>
      <c r="J1615">
        <v>1</v>
      </c>
    </row>
    <row r="1616" spans="1:35">
      <c r="A1616">
        <v>2014</v>
      </c>
      <c r="B1616" t="s">
        <v>1630</v>
      </c>
      <c r="C1616" t="s">
        <v>2699</v>
      </c>
      <c r="D1616" t="s">
        <v>1641</v>
      </c>
      <c r="AI1616">
        <v>2</v>
      </c>
    </row>
    <row r="1617" spans="1:15">
      <c r="A1617">
        <v>2014</v>
      </c>
      <c r="B1617" t="s">
        <v>1630</v>
      </c>
      <c r="C1617" t="s">
        <v>1904</v>
      </c>
      <c r="D1617" t="s">
        <v>1641</v>
      </c>
      <c r="J1617">
        <v>1</v>
      </c>
    </row>
    <row r="1618" spans="1:15">
      <c r="A1618">
        <v>2014</v>
      </c>
      <c r="B1618" t="s">
        <v>1630</v>
      </c>
      <c r="C1618" t="s">
        <v>1905</v>
      </c>
      <c r="D1618" t="s">
        <v>1641</v>
      </c>
      <c r="J1618">
        <v>1</v>
      </c>
    </row>
    <row r="1619" spans="1:15">
      <c r="A1619">
        <v>2014</v>
      </c>
      <c r="B1619" t="s">
        <v>1630</v>
      </c>
      <c r="C1619" t="s">
        <v>1906</v>
      </c>
      <c r="D1619" t="s">
        <v>1641</v>
      </c>
      <c r="J1619">
        <v>1</v>
      </c>
    </row>
    <row r="1620" spans="1:15">
      <c r="A1620">
        <v>2014</v>
      </c>
      <c r="B1620" t="s">
        <v>1630</v>
      </c>
      <c r="C1620" t="s">
        <v>1907</v>
      </c>
      <c r="D1620" t="s">
        <v>1634</v>
      </c>
      <c r="J1620">
        <v>2</v>
      </c>
    </row>
    <row r="1621" spans="1:15">
      <c r="A1621">
        <v>2014</v>
      </c>
      <c r="B1621" t="s">
        <v>1630</v>
      </c>
      <c r="C1621" t="s">
        <v>2700</v>
      </c>
      <c r="D1621" t="s">
        <v>1641</v>
      </c>
      <c r="M1621">
        <v>1</v>
      </c>
    </row>
    <row r="1622" spans="1:15">
      <c r="A1622">
        <v>2014</v>
      </c>
      <c r="B1622" t="s">
        <v>1630</v>
      </c>
      <c r="C1622" t="s">
        <v>1909</v>
      </c>
      <c r="D1622" t="s">
        <v>1641</v>
      </c>
      <c r="M1622">
        <v>1</v>
      </c>
    </row>
    <row r="1623" spans="1:15">
      <c r="A1623">
        <v>2014</v>
      </c>
      <c r="B1623" t="s">
        <v>1630</v>
      </c>
      <c r="C1623" t="s">
        <v>2701</v>
      </c>
      <c r="D1623" t="s">
        <v>1641</v>
      </c>
      <c r="O1623">
        <v>1</v>
      </c>
    </row>
    <row r="1624" spans="1:15">
      <c r="A1624">
        <v>2014</v>
      </c>
      <c r="B1624" t="s">
        <v>1630</v>
      </c>
      <c r="C1624" t="s">
        <v>1911</v>
      </c>
      <c r="D1624" t="s">
        <v>1634</v>
      </c>
      <c r="J1624">
        <v>1</v>
      </c>
    </row>
    <row r="1625" spans="1:15">
      <c r="A1625">
        <v>2014</v>
      </c>
      <c r="B1625" t="s">
        <v>1630</v>
      </c>
      <c r="C1625" t="s">
        <v>1911</v>
      </c>
      <c r="D1625" t="s">
        <v>2563</v>
      </c>
      <c r="J1625">
        <v>1</v>
      </c>
    </row>
    <row r="1626" spans="1:15">
      <c r="A1626">
        <v>2014</v>
      </c>
      <c r="B1626" t="s">
        <v>1630</v>
      </c>
      <c r="C1626" t="s">
        <v>1912</v>
      </c>
      <c r="D1626" t="s">
        <v>1634</v>
      </c>
      <c r="J1626">
        <v>1</v>
      </c>
    </row>
    <row r="1627" spans="1:15">
      <c r="A1627">
        <v>2014</v>
      </c>
      <c r="B1627" t="s">
        <v>1630</v>
      </c>
      <c r="C1627" t="s">
        <v>1912</v>
      </c>
      <c r="D1627" t="s">
        <v>2563</v>
      </c>
      <c r="J1627">
        <v>1</v>
      </c>
    </row>
    <row r="1628" spans="1:15">
      <c r="A1628">
        <v>2014</v>
      </c>
      <c r="B1628" t="s">
        <v>1630</v>
      </c>
      <c r="C1628" t="s">
        <v>2702</v>
      </c>
      <c r="D1628" t="s">
        <v>1635</v>
      </c>
      <c r="E1628">
        <v>1</v>
      </c>
    </row>
    <row r="1629" spans="1:15">
      <c r="A1629">
        <v>2014</v>
      </c>
      <c r="B1629" t="s">
        <v>1630</v>
      </c>
      <c r="C1629" t="s">
        <v>1914</v>
      </c>
      <c r="D1629" t="s">
        <v>1634</v>
      </c>
      <c r="J1629">
        <v>1</v>
      </c>
    </row>
    <row r="1630" spans="1:15">
      <c r="A1630">
        <v>2014</v>
      </c>
      <c r="B1630" t="s">
        <v>1630</v>
      </c>
      <c r="C1630" t="s">
        <v>1915</v>
      </c>
      <c r="D1630" t="s">
        <v>1634</v>
      </c>
      <c r="J1630">
        <v>1</v>
      </c>
    </row>
    <row r="1631" spans="1:15">
      <c r="A1631">
        <v>2014</v>
      </c>
      <c r="B1631" t="s">
        <v>1630</v>
      </c>
      <c r="C1631" t="s">
        <v>1662</v>
      </c>
      <c r="D1631" t="s">
        <v>1641</v>
      </c>
      <c r="O1631">
        <v>1</v>
      </c>
    </row>
    <row r="1632" spans="1:15">
      <c r="A1632">
        <v>2014</v>
      </c>
      <c r="B1632" t="s">
        <v>1630</v>
      </c>
      <c r="C1632" t="s">
        <v>1916</v>
      </c>
      <c r="D1632" t="s">
        <v>1641</v>
      </c>
      <c r="J1632">
        <v>1</v>
      </c>
    </row>
    <row r="1633" spans="1:35">
      <c r="A1633">
        <v>2014</v>
      </c>
      <c r="B1633" t="s">
        <v>1630</v>
      </c>
      <c r="C1633" t="s">
        <v>2703</v>
      </c>
      <c r="D1633" t="s">
        <v>1641</v>
      </c>
      <c r="O1633">
        <v>2</v>
      </c>
    </row>
    <row r="1634" spans="1:35">
      <c r="A1634">
        <v>2014</v>
      </c>
      <c r="B1634" t="s">
        <v>1630</v>
      </c>
      <c r="C1634" t="s">
        <v>2703</v>
      </c>
      <c r="D1634" t="s">
        <v>1668</v>
      </c>
      <c r="O1634">
        <v>23</v>
      </c>
    </row>
    <row r="1635" spans="1:35">
      <c r="A1635">
        <v>2014</v>
      </c>
      <c r="B1635" t="s">
        <v>1630</v>
      </c>
      <c r="C1635" t="s">
        <v>2703</v>
      </c>
      <c r="D1635" t="s">
        <v>1634</v>
      </c>
      <c r="O1635">
        <v>15</v>
      </c>
    </row>
    <row r="1636" spans="1:35">
      <c r="A1636">
        <v>2014</v>
      </c>
      <c r="B1636" t="s">
        <v>1630</v>
      </c>
      <c r="C1636" t="s">
        <v>1917</v>
      </c>
      <c r="D1636" t="s">
        <v>1634</v>
      </c>
      <c r="J1636">
        <v>1</v>
      </c>
    </row>
    <row r="1637" spans="1:35">
      <c r="A1637">
        <v>2014</v>
      </c>
      <c r="B1637" t="s">
        <v>1630</v>
      </c>
      <c r="C1637" t="s">
        <v>1918</v>
      </c>
      <c r="D1637" t="s">
        <v>1641</v>
      </c>
      <c r="M1637">
        <v>1</v>
      </c>
    </row>
    <row r="1638" spans="1:35">
      <c r="A1638">
        <v>2014</v>
      </c>
      <c r="B1638" t="s">
        <v>1630</v>
      </c>
      <c r="C1638" t="s">
        <v>2704</v>
      </c>
      <c r="D1638" t="s">
        <v>1634</v>
      </c>
      <c r="AI1638">
        <v>2</v>
      </c>
    </row>
    <row r="1639" spans="1:35">
      <c r="A1639">
        <v>2014</v>
      </c>
      <c r="B1639" t="s">
        <v>1630</v>
      </c>
      <c r="C1639" t="s">
        <v>1920</v>
      </c>
      <c r="D1639" t="s">
        <v>1641</v>
      </c>
      <c r="J1639">
        <v>1</v>
      </c>
    </row>
    <row r="1640" spans="1:35">
      <c r="A1640">
        <v>2014</v>
      </c>
      <c r="B1640" t="s">
        <v>1630</v>
      </c>
      <c r="C1640" t="s">
        <v>1921</v>
      </c>
      <c r="D1640" t="s">
        <v>1641</v>
      </c>
      <c r="J1640">
        <v>1</v>
      </c>
    </row>
    <row r="1641" spans="1:35">
      <c r="A1641">
        <v>2014</v>
      </c>
      <c r="B1641" t="s">
        <v>1630</v>
      </c>
      <c r="C1641" t="s">
        <v>1922</v>
      </c>
      <c r="D1641" t="s">
        <v>1641</v>
      </c>
      <c r="J1641">
        <v>1</v>
      </c>
    </row>
    <row r="1642" spans="1:35">
      <c r="A1642">
        <v>2014</v>
      </c>
      <c r="B1642" t="s">
        <v>1630</v>
      </c>
      <c r="C1642" t="s">
        <v>1923</v>
      </c>
      <c r="D1642" t="s">
        <v>1641</v>
      </c>
      <c r="J1642">
        <v>1</v>
      </c>
    </row>
    <row r="1643" spans="1:35">
      <c r="A1643">
        <v>2014</v>
      </c>
      <c r="B1643" t="s">
        <v>1630</v>
      </c>
      <c r="C1643" t="s">
        <v>1924</v>
      </c>
      <c r="D1643" t="s">
        <v>1641</v>
      </c>
      <c r="J1643">
        <v>1</v>
      </c>
    </row>
    <row r="1644" spans="1:35">
      <c r="A1644">
        <v>2014</v>
      </c>
      <c r="B1644" t="s">
        <v>1630</v>
      </c>
      <c r="C1644" t="s">
        <v>1926</v>
      </c>
      <c r="D1644" t="s">
        <v>1641</v>
      </c>
      <c r="J1644">
        <v>1</v>
      </c>
    </row>
    <row r="1645" spans="1:35">
      <c r="A1645">
        <v>2014</v>
      </c>
      <c r="B1645" t="s">
        <v>1630</v>
      </c>
      <c r="C1645" t="s">
        <v>1663</v>
      </c>
      <c r="D1645" t="s">
        <v>1641</v>
      </c>
      <c r="O1645">
        <v>4</v>
      </c>
    </row>
    <row r="1646" spans="1:35">
      <c r="A1646">
        <v>2014</v>
      </c>
      <c r="B1646" t="s">
        <v>1630</v>
      </c>
      <c r="C1646" t="s">
        <v>1663</v>
      </c>
      <c r="D1646" t="s">
        <v>1668</v>
      </c>
      <c r="O1646">
        <v>2</v>
      </c>
    </row>
    <row r="1647" spans="1:35">
      <c r="A1647">
        <v>2014</v>
      </c>
      <c r="B1647" t="s">
        <v>1630</v>
      </c>
      <c r="C1647" t="s">
        <v>1663</v>
      </c>
      <c r="D1647" t="s">
        <v>1634</v>
      </c>
      <c r="O1647">
        <v>5</v>
      </c>
    </row>
    <row r="1648" spans="1:35">
      <c r="A1648">
        <v>2014</v>
      </c>
      <c r="B1648" t="s">
        <v>1630</v>
      </c>
      <c r="C1648" t="s">
        <v>2705</v>
      </c>
      <c r="D1648" t="s">
        <v>1634</v>
      </c>
      <c r="O1648">
        <v>1</v>
      </c>
    </row>
    <row r="1649" spans="1:35">
      <c r="A1649">
        <v>2014</v>
      </c>
      <c r="B1649" t="s">
        <v>1630</v>
      </c>
      <c r="C1649" t="s">
        <v>2706</v>
      </c>
      <c r="D1649" t="s">
        <v>1668</v>
      </c>
      <c r="O1649">
        <v>1</v>
      </c>
    </row>
    <row r="1650" spans="1:35">
      <c r="A1650">
        <v>2014</v>
      </c>
      <c r="B1650" t="s">
        <v>1630</v>
      </c>
      <c r="C1650" t="s">
        <v>2707</v>
      </c>
      <c r="D1650" t="s">
        <v>1634</v>
      </c>
      <c r="O1650">
        <v>1</v>
      </c>
    </row>
    <row r="1651" spans="1:35">
      <c r="A1651">
        <v>2014</v>
      </c>
      <c r="B1651" t="s">
        <v>1630</v>
      </c>
      <c r="C1651" t="s">
        <v>2708</v>
      </c>
      <c r="D1651" t="s">
        <v>1641</v>
      </c>
      <c r="AI1651">
        <v>1</v>
      </c>
    </row>
    <row r="1652" spans="1:35">
      <c r="A1652">
        <v>2014</v>
      </c>
      <c r="B1652" t="s">
        <v>1630</v>
      </c>
      <c r="C1652" t="s">
        <v>2709</v>
      </c>
      <c r="D1652" t="s">
        <v>1668</v>
      </c>
      <c r="O1652">
        <v>6</v>
      </c>
    </row>
    <row r="1653" spans="1:35">
      <c r="A1653">
        <v>2014</v>
      </c>
      <c r="B1653" t="s">
        <v>1630</v>
      </c>
      <c r="C1653" t="s">
        <v>1665</v>
      </c>
      <c r="D1653" t="s">
        <v>1641</v>
      </c>
      <c r="M1653">
        <v>3</v>
      </c>
    </row>
    <row r="1654" spans="1:35">
      <c r="A1654">
        <v>2014</v>
      </c>
      <c r="B1654" t="s">
        <v>1630</v>
      </c>
      <c r="C1654" t="s">
        <v>2710</v>
      </c>
      <c r="D1654" t="s">
        <v>1641</v>
      </c>
      <c r="M1654">
        <v>1</v>
      </c>
    </row>
    <row r="1655" spans="1:35">
      <c r="A1655">
        <v>2014</v>
      </c>
      <c r="B1655" t="s">
        <v>1630</v>
      </c>
      <c r="C1655" t="s">
        <v>1945</v>
      </c>
      <c r="D1655" t="s">
        <v>1641</v>
      </c>
      <c r="M1655">
        <v>2</v>
      </c>
    </row>
    <row r="1656" spans="1:35">
      <c r="A1656">
        <v>2014</v>
      </c>
      <c r="B1656" t="s">
        <v>1630</v>
      </c>
      <c r="C1656" t="s">
        <v>1946</v>
      </c>
      <c r="D1656" t="s">
        <v>1641</v>
      </c>
      <c r="J1656">
        <v>1</v>
      </c>
    </row>
    <row r="1657" spans="1:35">
      <c r="A1657">
        <v>2014</v>
      </c>
      <c r="B1657" t="s">
        <v>1630</v>
      </c>
      <c r="C1657" t="s">
        <v>1947</v>
      </c>
      <c r="D1657" t="s">
        <v>1641</v>
      </c>
      <c r="M1657">
        <v>1</v>
      </c>
    </row>
    <row r="1658" spans="1:35">
      <c r="A1658">
        <v>2014</v>
      </c>
      <c r="B1658" t="s">
        <v>1630</v>
      </c>
      <c r="C1658" t="s">
        <v>1948</v>
      </c>
      <c r="D1658" t="s">
        <v>1634</v>
      </c>
      <c r="J1658">
        <v>1</v>
      </c>
    </row>
    <row r="1659" spans="1:35">
      <c r="A1659">
        <v>2014</v>
      </c>
      <c r="B1659" t="s">
        <v>1630</v>
      </c>
      <c r="C1659" t="s">
        <v>1950</v>
      </c>
      <c r="D1659" t="s">
        <v>1634</v>
      </c>
      <c r="J1659">
        <v>1</v>
      </c>
    </row>
    <row r="1660" spans="1:35">
      <c r="A1660">
        <v>2014</v>
      </c>
      <c r="B1660" t="s">
        <v>1630</v>
      </c>
      <c r="C1660" t="s">
        <v>1950</v>
      </c>
      <c r="D1660" t="s">
        <v>2563</v>
      </c>
      <c r="J1660">
        <v>1</v>
      </c>
    </row>
    <row r="1661" spans="1:35">
      <c r="A1661">
        <v>2014</v>
      </c>
      <c r="B1661" t="s">
        <v>1630</v>
      </c>
      <c r="C1661" t="s">
        <v>1951</v>
      </c>
      <c r="D1661" t="s">
        <v>1634</v>
      </c>
      <c r="J1661">
        <v>1</v>
      </c>
    </row>
    <row r="1662" spans="1:35">
      <c r="A1662">
        <v>2014</v>
      </c>
      <c r="B1662" t="s">
        <v>1630</v>
      </c>
      <c r="C1662" t="s">
        <v>1667</v>
      </c>
      <c r="D1662" t="s">
        <v>1641</v>
      </c>
      <c r="AB1662">
        <v>3</v>
      </c>
    </row>
    <row r="1663" spans="1:35">
      <c r="A1663">
        <v>2014</v>
      </c>
      <c r="B1663" t="s">
        <v>1630</v>
      </c>
      <c r="C1663" t="s">
        <v>2711</v>
      </c>
      <c r="D1663" t="s">
        <v>1668</v>
      </c>
      <c r="O1663">
        <v>3</v>
      </c>
    </row>
    <row r="1664" spans="1:35">
      <c r="A1664">
        <v>2014</v>
      </c>
      <c r="B1664" t="s">
        <v>1630</v>
      </c>
      <c r="C1664" t="s">
        <v>1953</v>
      </c>
      <c r="D1664" t="s">
        <v>1634</v>
      </c>
      <c r="J1664">
        <v>1</v>
      </c>
    </row>
    <row r="1665" spans="1:13">
      <c r="A1665">
        <v>2014</v>
      </c>
      <c r="B1665" t="s">
        <v>1630</v>
      </c>
      <c r="C1665" t="s">
        <v>1954</v>
      </c>
      <c r="D1665" t="s">
        <v>1641</v>
      </c>
      <c r="J1665">
        <v>1</v>
      </c>
    </row>
    <row r="1666" spans="1:13">
      <c r="A1666">
        <v>2014</v>
      </c>
      <c r="B1666" t="s">
        <v>1630</v>
      </c>
      <c r="C1666" t="s">
        <v>1955</v>
      </c>
      <c r="D1666" t="s">
        <v>1634</v>
      </c>
      <c r="J1666">
        <v>1</v>
      </c>
    </row>
    <row r="1667" spans="1:13">
      <c r="A1667">
        <v>2014</v>
      </c>
      <c r="B1667" t="s">
        <v>1630</v>
      </c>
      <c r="C1667" t="s">
        <v>1956</v>
      </c>
      <c r="D1667" t="s">
        <v>1634</v>
      </c>
      <c r="J1667">
        <v>1</v>
      </c>
    </row>
    <row r="1668" spans="1:13">
      <c r="A1668">
        <v>2014</v>
      </c>
      <c r="B1668" t="s">
        <v>1630</v>
      </c>
      <c r="C1668" t="s">
        <v>1957</v>
      </c>
      <c r="D1668" t="s">
        <v>1641</v>
      </c>
      <c r="J1668">
        <v>1</v>
      </c>
    </row>
    <row r="1669" spans="1:13">
      <c r="A1669">
        <v>2014</v>
      </c>
      <c r="B1669" t="s">
        <v>1630</v>
      </c>
      <c r="C1669" t="s">
        <v>1958</v>
      </c>
      <c r="D1669" t="s">
        <v>1641</v>
      </c>
      <c r="J1669">
        <v>1</v>
      </c>
    </row>
    <row r="1670" spans="1:13">
      <c r="A1670">
        <v>2014</v>
      </c>
      <c r="B1670" t="s">
        <v>1630</v>
      </c>
      <c r="C1670" t="s">
        <v>1959</v>
      </c>
      <c r="D1670" t="s">
        <v>1641</v>
      </c>
      <c r="J1670">
        <v>1</v>
      </c>
    </row>
    <row r="1671" spans="1:13">
      <c r="A1671">
        <v>2014</v>
      </c>
      <c r="B1671" t="s">
        <v>1630</v>
      </c>
      <c r="C1671" t="s">
        <v>1960</v>
      </c>
      <c r="D1671" t="s">
        <v>1641</v>
      </c>
      <c r="J1671">
        <v>1</v>
      </c>
    </row>
    <row r="1672" spans="1:13">
      <c r="A1672">
        <v>2014</v>
      </c>
      <c r="B1672" t="s">
        <v>1630</v>
      </c>
      <c r="C1672" t="s">
        <v>1961</v>
      </c>
      <c r="D1672" t="s">
        <v>1641</v>
      </c>
      <c r="J1672">
        <v>1</v>
      </c>
    </row>
    <row r="1673" spans="1:13">
      <c r="A1673">
        <v>2014</v>
      </c>
      <c r="B1673" t="s">
        <v>1630</v>
      </c>
      <c r="C1673" t="s">
        <v>1962</v>
      </c>
      <c r="D1673" t="s">
        <v>1641</v>
      </c>
      <c r="J1673">
        <v>1</v>
      </c>
    </row>
    <row r="1674" spans="1:13">
      <c r="A1674">
        <v>2014</v>
      </c>
      <c r="B1674" t="s">
        <v>1630</v>
      </c>
      <c r="C1674" t="s">
        <v>1963</v>
      </c>
      <c r="D1674" t="s">
        <v>1641</v>
      </c>
      <c r="J1674">
        <v>1</v>
      </c>
    </row>
    <row r="1675" spans="1:13">
      <c r="A1675">
        <v>2014</v>
      </c>
      <c r="B1675" t="s">
        <v>1630</v>
      </c>
      <c r="C1675" t="s">
        <v>1964</v>
      </c>
      <c r="D1675" t="s">
        <v>1641</v>
      </c>
      <c r="M1675">
        <v>1</v>
      </c>
    </row>
    <row r="1676" spans="1:13">
      <c r="A1676">
        <v>2014</v>
      </c>
      <c r="B1676" t="s">
        <v>1630</v>
      </c>
      <c r="C1676" t="s">
        <v>1965</v>
      </c>
      <c r="D1676" t="s">
        <v>1641</v>
      </c>
      <c r="J1676">
        <v>1</v>
      </c>
    </row>
    <row r="1677" spans="1:13">
      <c r="A1677">
        <v>2014</v>
      </c>
      <c r="B1677" t="s">
        <v>1630</v>
      </c>
      <c r="C1677" t="s">
        <v>1966</v>
      </c>
      <c r="D1677" t="s">
        <v>1641</v>
      </c>
      <c r="J1677">
        <v>1</v>
      </c>
    </row>
    <row r="1678" spans="1:13">
      <c r="A1678">
        <v>2014</v>
      </c>
      <c r="B1678" t="s">
        <v>1630</v>
      </c>
      <c r="C1678" t="s">
        <v>1967</v>
      </c>
      <c r="D1678" t="s">
        <v>1641</v>
      </c>
      <c r="J1678">
        <v>1</v>
      </c>
    </row>
    <row r="1679" spans="1:13">
      <c r="A1679">
        <v>2014</v>
      </c>
      <c r="B1679" t="s">
        <v>1630</v>
      </c>
      <c r="C1679" t="s">
        <v>1968</v>
      </c>
      <c r="D1679" t="s">
        <v>1641</v>
      </c>
      <c r="J1679">
        <v>1</v>
      </c>
    </row>
    <row r="1680" spans="1:13">
      <c r="A1680">
        <v>2014</v>
      </c>
      <c r="B1680" t="s">
        <v>1630</v>
      </c>
      <c r="C1680" t="s">
        <v>1969</v>
      </c>
      <c r="D1680" t="s">
        <v>1634</v>
      </c>
      <c r="J1680">
        <v>1</v>
      </c>
    </row>
    <row r="1681" spans="1:35">
      <c r="A1681">
        <v>2014</v>
      </c>
      <c r="B1681" t="s">
        <v>1630</v>
      </c>
      <c r="C1681" t="s">
        <v>1970</v>
      </c>
      <c r="D1681" t="s">
        <v>1641</v>
      </c>
      <c r="J1681">
        <v>1</v>
      </c>
    </row>
    <row r="1682" spans="1:35">
      <c r="A1682">
        <v>2014</v>
      </c>
      <c r="B1682" t="s">
        <v>1630</v>
      </c>
      <c r="C1682" t="s">
        <v>1971</v>
      </c>
      <c r="D1682" t="s">
        <v>1634</v>
      </c>
      <c r="J1682">
        <v>1</v>
      </c>
    </row>
    <row r="1683" spans="1:35">
      <c r="A1683">
        <v>2014</v>
      </c>
      <c r="B1683" t="s">
        <v>1630</v>
      </c>
      <c r="C1683" t="s">
        <v>1972</v>
      </c>
      <c r="D1683" t="s">
        <v>1641</v>
      </c>
      <c r="J1683">
        <v>1</v>
      </c>
    </row>
    <row r="1684" spans="1:35">
      <c r="A1684">
        <v>2014</v>
      </c>
      <c r="B1684" t="s">
        <v>1630</v>
      </c>
      <c r="C1684" t="s">
        <v>1973</v>
      </c>
      <c r="D1684" t="s">
        <v>1641</v>
      </c>
      <c r="J1684">
        <v>1</v>
      </c>
    </row>
    <row r="1685" spans="1:35">
      <c r="A1685">
        <v>2014</v>
      </c>
      <c r="B1685" t="s">
        <v>1630</v>
      </c>
      <c r="C1685" t="s">
        <v>1974</v>
      </c>
      <c r="D1685" t="s">
        <v>1641</v>
      </c>
      <c r="J1685">
        <v>1</v>
      </c>
    </row>
    <row r="1686" spans="1:35">
      <c r="A1686">
        <v>2014</v>
      </c>
      <c r="B1686" t="s">
        <v>1630</v>
      </c>
      <c r="C1686" t="s">
        <v>1975</v>
      </c>
      <c r="D1686" t="s">
        <v>1668</v>
      </c>
      <c r="O1686">
        <v>1</v>
      </c>
    </row>
    <row r="1687" spans="1:35">
      <c r="A1687">
        <v>2014</v>
      </c>
      <c r="B1687" t="s">
        <v>1630</v>
      </c>
      <c r="C1687" t="s">
        <v>1975</v>
      </c>
      <c r="D1687" t="s">
        <v>1634</v>
      </c>
      <c r="AB1687">
        <v>2</v>
      </c>
    </row>
    <row r="1688" spans="1:35">
      <c r="A1688">
        <v>2014</v>
      </c>
      <c r="B1688" t="s">
        <v>1630</v>
      </c>
      <c r="C1688" t="s">
        <v>1975</v>
      </c>
      <c r="D1688" t="s">
        <v>1635</v>
      </c>
      <c r="AB1688">
        <v>1</v>
      </c>
    </row>
    <row r="1689" spans="1:35">
      <c r="A1689">
        <v>2014</v>
      </c>
      <c r="B1689" t="s">
        <v>1630</v>
      </c>
      <c r="C1689" t="s">
        <v>1975</v>
      </c>
      <c r="D1689" t="s">
        <v>1636</v>
      </c>
      <c r="O1689">
        <v>13</v>
      </c>
    </row>
    <row r="1690" spans="1:35">
      <c r="A1690">
        <v>2014</v>
      </c>
      <c r="B1690" t="s">
        <v>1630</v>
      </c>
      <c r="C1690" t="s">
        <v>2712</v>
      </c>
      <c r="D1690" t="s">
        <v>1641</v>
      </c>
      <c r="O1690">
        <v>1</v>
      </c>
    </row>
    <row r="1691" spans="1:35">
      <c r="A1691">
        <v>2014</v>
      </c>
      <c r="B1691" t="s">
        <v>1630</v>
      </c>
      <c r="C1691" t="s">
        <v>1976</v>
      </c>
      <c r="D1691" t="s">
        <v>1641</v>
      </c>
      <c r="N1691">
        <v>1</v>
      </c>
    </row>
    <row r="1692" spans="1:35">
      <c r="A1692">
        <v>2014</v>
      </c>
      <c r="B1692" t="s">
        <v>1630</v>
      </c>
      <c r="C1692" t="s">
        <v>1573</v>
      </c>
      <c r="D1692" t="s">
        <v>1641</v>
      </c>
      <c r="AB1692">
        <v>1</v>
      </c>
    </row>
    <row r="1693" spans="1:35">
      <c r="A1693">
        <v>2014</v>
      </c>
      <c r="B1693" t="s">
        <v>1630</v>
      </c>
      <c r="C1693" t="s">
        <v>1573</v>
      </c>
      <c r="D1693" t="s">
        <v>1668</v>
      </c>
      <c r="O1693">
        <v>6</v>
      </c>
    </row>
    <row r="1694" spans="1:35">
      <c r="A1694">
        <v>2014</v>
      </c>
      <c r="B1694" t="s">
        <v>1630</v>
      </c>
      <c r="C1694" t="s">
        <v>2713</v>
      </c>
      <c r="D1694" t="s">
        <v>1634</v>
      </c>
      <c r="O1694">
        <v>1</v>
      </c>
      <c r="AB1694">
        <v>2</v>
      </c>
    </row>
    <row r="1695" spans="1:35">
      <c r="A1695">
        <v>2014</v>
      </c>
      <c r="B1695" t="s">
        <v>1630</v>
      </c>
      <c r="C1695" t="s">
        <v>1978</v>
      </c>
      <c r="D1695" t="s">
        <v>1641</v>
      </c>
      <c r="N1695">
        <v>1</v>
      </c>
    </row>
    <row r="1696" spans="1:35">
      <c r="A1696">
        <v>2014</v>
      </c>
      <c r="B1696" t="s">
        <v>1630</v>
      </c>
      <c r="C1696" t="s">
        <v>2714</v>
      </c>
      <c r="D1696" t="s">
        <v>1635</v>
      </c>
      <c r="AI1696">
        <v>1</v>
      </c>
    </row>
    <row r="1697" spans="1:28">
      <c r="A1697">
        <v>2014</v>
      </c>
      <c r="B1697" t="s">
        <v>1630</v>
      </c>
      <c r="C1697" t="s">
        <v>1979</v>
      </c>
      <c r="D1697" t="s">
        <v>1634</v>
      </c>
      <c r="M1697">
        <v>1</v>
      </c>
    </row>
    <row r="1698" spans="1:28">
      <c r="A1698">
        <v>2014</v>
      </c>
      <c r="B1698" t="s">
        <v>1630</v>
      </c>
      <c r="C1698" t="s">
        <v>1979</v>
      </c>
      <c r="D1698" t="s">
        <v>1635</v>
      </c>
      <c r="M1698">
        <v>1</v>
      </c>
    </row>
    <row r="1699" spans="1:28">
      <c r="A1699">
        <v>2014</v>
      </c>
      <c r="B1699" t="s">
        <v>1630</v>
      </c>
      <c r="C1699" t="s">
        <v>2715</v>
      </c>
      <c r="D1699" t="s">
        <v>1634</v>
      </c>
      <c r="M1699">
        <v>1</v>
      </c>
    </row>
    <row r="1700" spans="1:28">
      <c r="A1700">
        <v>2014</v>
      </c>
      <c r="B1700" t="s">
        <v>1630</v>
      </c>
      <c r="C1700" t="s">
        <v>2715</v>
      </c>
      <c r="D1700" t="s">
        <v>1635</v>
      </c>
      <c r="M1700">
        <v>1</v>
      </c>
    </row>
    <row r="1701" spans="1:28">
      <c r="A1701">
        <v>2014</v>
      </c>
      <c r="B1701" t="s">
        <v>1630</v>
      </c>
      <c r="C1701" t="s">
        <v>2716</v>
      </c>
      <c r="D1701" t="s">
        <v>1636</v>
      </c>
      <c r="O1701">
        <v>3</v>
      </c>
    </row>
    <row r="1702" spans="1:28">
      <c r="A1702">
        <v>2014</v>
      </c>
      <c r="B1702" t="s">
        <v>1630</v>
      </c>
      <c r="C1702" t="s">
        <v>1982</v>
      </c>
      <c r="D1702" t="s">
        <v>1635</v>
      </c>
      <c r="AB1702">
        <v>2</v>
      </c>
    </row>
    <row r="1703" spans="1:28">
      <c r="A1703">
        <v>2014</v>
      </c>
      <c r="B1703" t="s">
        <v>1630</v>
      </c>
      <c r="C1703" t="s">
        <v>1983</v>
      </c>
      <c r="D1703" t="s">
        <v>1641</v>
      </c>
      <c r="N1703">
        <v>1</v>
      </c>
    </row>
    <row r="1704" spans="1:28">
      <c r="A1704">
        <v>2014</v>
      </c>
      <c r="B1704" t="s">
        <v>1630</v>
      </c>
      <c r="C1704" t="s">
        <v>2717</v>
      </c>
      <c r="D1704" t="s">
        <v>1641</v>
      </c>
      <c r="M1704">
        <v>1</v>
      </c>
    </row>
    <row r="1705" spans="1:28">
      <c r="A1705">
        <v>2014</v>
      </c>
      <c r="B1705" t="s">
        <v>1630</v>
      </c>
      <c r="C1705" t="s">
        <v>2718</v>
      </c>
      <c r="D1705" t="s">
        <v>1674</v>
      </c>
      <c r="O1705">
        <v>1</v>
      </c>
    </row>
    <row r="1706" spans="1:28">
      <c r="A1706">
        <v>2014</v>
      </c>
      <c r="B1706" t="s">
        <v>1630</v>
      </c>
      <c r="C1706" t="s">
        <v>1985</v>
      </c>
      <c r="D1706" t="s">
        <v>1634</v>
      </c>
      <c r="J1706">
        <v>1</v>
      </c>
    </row>
    <row r="1707" spans="1:28">
      <c r="A1707">
        <v>2014</v>
      </c>
      <c r="B1707" t="s">
        <v>1630</v>
      </c>
      <c r="C1707" t="s">
        <v>2719</v>
      </c>
      <c r="D1707" t="s">
        <v>1636</v>
      </c>
      <c r="O1707">
        <v>3</v>
      </c>
    </row>
    <row r="1708" spans="1:28">
      <c r="A1708">
        <v>2014</v>
      </c>
      <c r="B1708" t="s">
        <v>1630</v>
      </c>
      <c r="C1708" t="s">
        <v>1986</v>
      </c>
      <c r="D1708" t="s">
        <v>1641</v>
      </c>
      <c r="J1708">
        <v>1</v>
      </c>
    </row>
    <row r="1709" spans="1:28">
      <c r="A1709">
        <v>2014</v>
      </c>
      <c r="B1709" t="s">
        <v>1630</v>
      </c>
      <c r="C1709" t="s">
        <v>1987</v>
      </c>
      <c r="D1709" t="s">
        <v>1641</v>
      </c>
      <c r="J1709">
        <v>2</v>
      </c>
    </row>
    <row r="1710" spans="1:28">
      <c r="A1710">
        <v>2014</v>
      </c>
      <c r="B1710" t="s">
        <v>1630</v>
      </c>
      <c r="C1710" t="s">
        <v>1988</v>
      </c>
      <c r="D1710" t="s">
        <v>1635</v>
      </c>
      <c r="Y1710">
        <v>2</v>
      </c>
    </row>
    <row r="1711" spans="1:28">
      <c r="A1711">
        <v>2014</v>
      </c>
      <c r="B1711" t="s">
        <v>1630</v>
      </c>
      <c r="C1711" t="s">
        <v>1989</v>
      </c>
      <c r="D1711" t="s">
        <v>2563</v>
      </c>
      <c r="J1711">
        <v>1</v>
      </c>
    </row>
    <row r="1712" spans="1:28">
      <c r="A1712">
        <v>2014</v>
      </c>
      <c r="B1712" t="s">
        <v>1630</v>
      </c>
      <c r="C1712" t="s">
        <v>1990</v>
      </c>
      <c r="D1712" t="s">
        <v>1634</v>
      </c>
      <c r="J1712">
        <v>1</v>
      </c>
    </row>
    <row r="1713" spans="1:29">
      <c r="A1713">
        <v>2014</v>
      </c>
      <c r="B1713" t="s">
        <v>1630</v>
      </c>
      <c r="C1713" t="s">
        <v>1990</v>
      </c>
      <c r="D1713" t="s">
        <v>2563</v>
      </c>
      <c r="J1713">
        <v>1</v>
      </c>
    </row>
    <row r="1714" spans="1:29">
      <c r="A1714">
        <v>2014</v>
      </c>
      <c r="B1714" t="s">
        <v>1630</v>
      </c>
      <c r="C1714" t="s">
        <v>1991</v>
      </c>
      <c r="D1714" t="s">
        <v>1641</v>
      </c>
      <c r="M1714">
        <v>1</v>
      </c>
    </row>
    <row r="1715" spans="1:29">
      <c r="A1715">
        <v>2014</v>
      </c>
      <c r="B1715" t="s">
        <v>1630</v>
      </c>
      <c r="C1715" t="s">
        <v>1992</v>
      </c>
      <c r="D1715" t="s">
        <v>1641</v>
      </c>
      <c r="M1715">
        <v>1</v>
      </c>
    </row>
    <row r="1716" spans="1:29">
      <c r="A1716">
        <v>2014</v>
      </c>
      <c r="B1716" t="s">
        <v>1630</v>
      </c>
      <c r="C1716" t="s">
        <v>1993</v>
      </c>
      <c r="D1716" t="s">
        <v>1641</v>
      </c>
      <c r="M1716">
        <v>1</v>
      </c>
    </row>
    <row r="1717" spans="1:29">
      <c r="A1717">
        <v>2014</v>
      </c>
      <c r="B1717" t="s">
        <v>1630</v>
      </c>
      <c r="C1717" t="s">
        <v>1994</v>
      </c>
      <c r="D1717" t="s">
        <v>1641</v>
      </c>
      <c r="J1717">
        <v>1</v>
      </c>
    </row>
    <row r="1718" spans="1:29">
      <c r="A1718">
        <v>2014</v>
      </c>
      <c r="B1718" t="s">
        <v>1630</v>
      </c>
      <c r="C1718" t="s">
        <v>1995</v>
      </c>
      <c r="D1718" t="s">
        <v>1641</v>
      </c>
      <c r="N1718">
        <v>2</v>
      </c>
    </row>
    <row r="1719" spans="1:29">
      <c r="A1719">
        <v>2014</v>
      </c>
      <c r="B1719" t="s">
        <v>1630</v>
      </c>
      <c r="C1719" t="s">
        <v>1676</v>
      </c>
      <c r="D1719" t="s">
        <v>1634</v>
      </c>
      <c r="H1719">
        <v>3</v>
      </c>
    </row>
    <row r="1720" spans="1:29">
      <c r="A1720">
        <v>2014</v>
      </c>
      <c r="B1720" t="s">
        <v>1630</v>
      </c>
      <c r="C1720" t="s">
        <v>1996</v>
      </c>
      <c r="D1720" t="s">
        <v>1634</v>
      </c>
      <c r="J1720">
        <v>2</v>
      </c>
    </row>
    <row r="1721" spans="1:29">
      <c r="A1721">
        <v>2014</v>
      </c>
      <c r="B1721" t="s">
        <v>1630</v>
      </c>
      <c r="C1721" t="s">
        <v>1996</v>
      </c>
      <c r="D1721" t="s">
        <v>2563</v>
      </c>
      <c r="J1721">
        <v>2</v>
      </c>
    </row>
    <row r="1722" spans="1:29">
      <c r="A1722">
        <v>2014</v>
      </c>
      <c r="B1722" t="s">
        <v>1630</v>
      </c>
      <c r="C1722" t="s">
        <v>1997</v>
      </c>
      <c r="D1722" t="s">
        <v>1634</v>
      </c>
      <c r="M1722">
        <v>2</v>
      </c>
    </row>
    <row r="1723" spans="1:29">
      <c r="A1723">
        <v>2014</v>
      </c>
      <c r="B1723" t="s">
        <v>1630</v>
      </c>
      <c r="C1723" t="s">
        <v>1998</v>
      </c>
      <c r="D1723" t="s">
        <v>1634</v>
      </c>
      <c r="M1723">
        <v>1</v>
      </c>
    </row>
    <row r="1724" spans="1:29">
      <c r="A1724">
        <v>2014</v>
      </c>
      <c r="B1724" t="s">
        <v>1630</v>
      </c>
      <c r="C1724" t="s">
        <v>2000</v>
      </c>
      <c r="D1724" t="s">
        <v>1641</v>
      </c>
      <c r="J1724">
        <v>1</v>
      </c>
    </row>
    <row r="1725" spans="1:29">
      <c r="A1725">
        <v>2014</v>
      </c>
      <c r="B1725" t="s">
        <v>1630</v>
      </c>
      <c r="C1725" t="s">
        <v>2000</v>
      </c>
      <c r="D1725" t="s">
        <v>1634</v>
      </c>
      <c r="J1725">
        <v>12</v>
      </c>
      <c r="AC1725">
        <v>4</v>
      </c>
    </row>
    <row r="1726" spans="1:29">
      <c r="A1726">
        <v>2014</v>
      </c>
      <c r="B1726" t="s">
        <v>1630</v>
      </c>
      <c r="C1726" t="s">
        <v>2720</v>
      </c>
      <c r="D1726" t="s">
        <v>1634</v>
      </c>
      <c r="AC1726">
        <v>1</v>
      </c>
    </row>
    <row r="1727" spans="1:29">
      <c r="A1727">
        <v>2014</v>
      </c>
      <c r="B1727" t="s">
        <v>1630</v>
      </c>
      <c r="C1727" t="s">
        <v>2001</v>
      </c>
      <c r="D1727" t="s">
        <v>1634</v>
      </c>
      <c r="J1727">
        <v>1</v>
      </c>
    </row>
    <row r="1728" spans="1:29">
      <c r="A1728">
        <v>2014</v>
      </c>
      <c r="B1728" t="s">
        <v>1630</v>
      </c>
      <c r="C1728" t="s">
        <v>2002</v>
      </c>
      <c r="D1728" t="s">
        <v>1634</v>
      </c>
      <c r="J1728">
        <v>1</v>
      </c>
    </row>
    <row r="1729" spans="1:15">
      <c r="A1729">
        <v>2014</v>
      </c>
      <c r="B1729" t="s">
        <v>1630</v>
      </c>
      <c r="C1729" t="s">
        <v>1678</v>
      </c>
      <c r="D1729" t="s">
        <v>1668</v>
      </c>
      <c r="O1729">
        <v>4</v>
      </c>
    </row>
    <row r="1730" spans="1:15">
      <c r="A1730">
        <v>2014</v>
      </c>
      <c r="B1730" t="s">
        <v>1630</v>
      </c>
      <c r="C1730" t="s">
        <v>1678</v>
      </c>
      <c r="D1730" t="s">
        <v>1634</v>
      </c>
      <c r="O1730">
        <v>2</v>
      </c>
    </row>
    <row r="1731" spans="1:15">
      <c r="A1731">
        <v>2014</v>
      </c>
      <c r="B1731" t="s">
        <v>1630</v>
      </c>
      <c r="C1731" t="s">
        <v>2003</v>
      </c>
      <c r="D1731" t="s">
        <v>1641</v>
      </c>
      <c r="N1731">
        <v>1</v>
      </c>
    </row>
    <row r="1732" spans="1:15">
      <c r="A1732">
        <v>2014</v>
      </c>
      <c r="B1732" t="s">
        <v>1630</v>
      </c>
      <c r="C1732" t="s">
        <v>2004</v>
      </c>
      <c r="D1732" t="s">
        <v>1634</v>
      </c>
      <c r="J1732">
        <v>1</v>
      </c>
    </row>
    <row r="1733" spans="1:15">
      <c r="A1733">
        <v>2014</v>
      </c>
      <c r="B1733" t="s">
        <v>1630</v>
      </c>
      <c r="C1733" t="s">
        <v>2721</v>
      </c>
      <c r="D1733" t="s">
        <v>1668</v>
      </c>
      <c r="O1733">
        <v>3</v>
      </c>
    </row>
    <row r="1734" spans="1:15">
      <c r="A1734">
        <v>2014</v>
      </c>
      <c r="B1734" t="s">
        <v>1630</v>
      </c>
      <c r="C1734" t="s">
        <v>2722</v>
      </c>
      <c r="D1734" t="s">
        <v>1634</v>
      </c>
      <c r="O1734">
        <v>1</v>
      </c>
    </row>
    <row r="1735" spans="1:15">
      <c r="A1735">
        <v>2014</v>
      </c>
      <c r="B1735" t="s">
        <v>1630</v>
      </c>
      <c r="C1735" t="s">
        <v>2005</v>
      </c>
      <c r="D1735" t="s">
        <v>1641</v>
      </c>
      <c r="N1735">
        <v>1</v>
      </c>
    </row>
    <row r="1736" spans="1:15">
      <c r="A1736">
        <v>2014</v>
      </c>
      <c r="B1736" t="s">
        <v>1630</v>
      </c>
      <c r="C1736" t="s">
        <v>2006</v>
      </c>
      <c r="D1736" t="s">
        <v>1641</v>
      </c>
      <c r="N1736">
        <v>1</v>
      </c>
    </row>
    <row r="1737" spans="1:15">
      <c r="A1737">
        <v>2014</v>
      </c>
      <c r="B1737" t="s">
        <v>1630</v>
      </c>
      <c r="C1737" t="s">
        <v>2007</v>
      </c>
      <c r="D1737" t="s">
        <v>1634</v>
      </c>
      <c r="J1737">
        <v>1</v>
      </c>
    </row>
    <row r="1738" spans="1:15">
      <c r="A1738">
        <v>2014</v>
      </c>
      <c r="B1738" t="s">
        <v>1630</v>
      </c>
      <c r="C1738" t="s">
        <v>2008</v>
      </c>
      <c r="D1738" t="s">
        <v>1641</v>
      </c>
      <c r="J1738">
        <v>1</v>
      </c>
    </row>
    <row r="1739" spans="1:15">
      <c r="A1739">
        <v>2014</v>
      </c>
      <c r="B1739" t="s">
        <v>1630</v>
      </c>
      <c r="C1739" t="s">
        <v>2009</v>
      </c>
      <c r="D1739" t="s">
        <v>1641</v>
      </c>
      <c r="J1739">
        <v>1</v>
      </c>
    </row>
    <row r="1740" spans="1:15">
      <c r="A1740">
        <v>2014</v>
      </c>
      <c r="B1740" t="s">
        <v>1630</v>
      </c>
      <c r="C1740" t="s">
        <v>2010</v>
      </c>
      <c r="D1740" t="s">
        <v>1641</v>
      </c>
      <c r="J1740">
        <v>1</v>
      </c>
    </row>
    <row r="1741" spans="1:15">
      <c r="A1741">
        <v>2014</v>
      </c>
      <c r="B1741" t="s">
        <v>1630</v>
      </c>
      <c r="C1741" t="s">
        <v>2011</v>
      </c>
      <c r="D1741" t="s">
        <v>1641</v>
      </c>
      <c r="J1741">
        <v>1</v>
      </c>
    </row>
    <row r="1742" spans="1:15">
      <c r="A1742">
        <v>2014</v>
      </c>
      <c r="B1742" t="s">
        <v>1630</v>
      </c>
      <c r="C1742" t="s">
        <v>2012</v>
      </c>
      <c r="D1742" t="s">
        <v>1641</v>
      </c>
      <c r="J1742">
        <v>1</v>
      </c>
    </row>
    <row r="1743" spans="1:15">
      <c r="A1743">
        <v>2014</v>
      </c>
      <c r="B1743" t="s">
        <v>1630</v>
      </c>
      <c r="C1743" t="s">
        <v>2013</v>
      </c>
      <c r="D1743" t="s">
        <v>1641</v>
      </c>
      <c r="J1743">
        <v>1</v>
      </c>
    </row>
    <row r="1744" spans="1:15">
      <c r="A1744">
        <v>2014</v>
      </c>
      <c r="B1744" t="s">
        <v>1630</v>
      </c>
      <c r="C1744" t="s">
        <v>2014</v>
      </c>
      <c r="D1744" t="s">
        <v>1641</v>
      </c>
      <c r="J1744">
        <v>1</v>
      </c>
    </row>
    <row r="1745" spans="1:28">
      <c r="A1745">
        <v>2014</v>
      </c>
      <c r="B1745" t="s">
        <v>1630</v>
      </c>
      <c r="C1745" t="s">
        <v>2015</v>
      </c>
      <c r="D1745" t="s">
        <v>1641</v>
      </c>
      <c r="J1745">
        <v>1</v>
      </c>
    </row>
    <row r="1746" spans="1:28">
      <c r="A1746">
        <v>2014</v>
      </c>
      <c r="B1746" t="s">
        <v>1630</v>
      </c>
      <c r="C1746" t="s">
        <v>2016</v>
      </c>
      <c r="D1746" t="s">
        <v>1641</v>
      </c>
      <c r="J1746">
        <v>1</v>
      </c>
    </row>
    <row r="1747" spans="1:28">
      <c r="A1747">
        <v>2014</v>
      </c>
      <c r="B1747" t="s">
        <v>1630</v>
      </c>
      <c r="C1747" t="s">
        <v>2017</v>
      </c>
      <c r="D1747" t="s">
        <v>1641</v>
      </c>
      <c r="J1747">
        <v>1</v>
      </c>
    </row>
    <row r="1748" spans="1:28">
      <c r="A1748">
        <v>2014</v>
      </c>
      <c r="B1748" t="s">
        <v>1630</v>
      </c>
      <c r="C1748" t="s">
        <v>2018</v>
      </c>
      <c r="D1748" t="s">
        <v>1674</v>
      </c>
      <c r="Y1748">
        <v>2</v>
      </c>
    </row>
    <row r="1749" spans="1:28">
      <c r="A1749">
        <v>2014</v>
      </c>
      <c r="B1749" t="s">
        <v>1630</v>
      </c>
      <c r="C1749" t="s">
        <v>2018</v>
      </c>
      <c r="D1749" t="s">
        <v>1634</v>
      </c>
      <c r="Y1749">
        <v>2</v>
      </c>
    </row>
    <row r="1750" spans="1:28">
      <c r="A1750">
        <v>2014</v>
      </c>
      <c r="B1750" t="s">
        <v>1630</v>
      </c>
      <c r="C1750" t="s">
        <v>2018</v>
      </c>
      <c r="D1750" t="s">
        <v>1635</v>
      </c>
      <c r="Y1750">
        <v>2</v>
      </c>
    </row>
    <row r="1751" spans="1:28">
      <c r="A1751">
        <v>2014</v>
      </c>
      <c r="B1751" t="s">
        <v>1630</v>
      </c>
      <c r="C1751" t="s">
        <v>2020</v>
      </c>
      <c r="D1751" t="s">
        <v>1641</v>
      </c>
      <c r="AB1751">
        <v>3</v>
      </c>
    </row>
    <row r="1752" spans="1:28">
      <c r="A1752">
        <v>2014</v>
      </c>
      <c r="B1752" t="s">
        <v>1630</v>
      </c>
      <c r="C1752" t="s">
        <v>2020</v>
      </c>
      <c r="D1752" t="s">
        <v>1634</v>
      </c>
      <c r="AB1752">
        <v>1</v>
      </c>
    </row>
    <row r="1753" spans="1:28">
      <c r="A1753">
        <v>2014</v>
      </c>
      <c r="B1753" t="s">
        <v>1630</v>
      </c>
      <c r="C1753" t="s">
        <v>2022</v>
      </c>
      <c r="D1753" t="s">
        <v>1641</v>
      </c>
      <c r="N1753">
        <v>2</v>
      </c>
    </row>
    <row r="1754" spans="1:28">
      <c r="A1754">
        <v>2014</v>
      </c>
      <c r="B1754" t="s">
        <v>1630</v>
      </c>
      <c r="C1754" t="s">
        <v>2023</v>
      </c>
      <c r="D1754" t="s">
        <v>1641</v>
      </c>
      <c r="J1754">
        <v>1</v>
      </c>
    </row>
    <row r="1755" spans="1:28">
      <c r="A1755">
        <v>2014</v>
      </c>
      <c r="B1755" t="s">
        <v>1630</v>
      </c>
      <c r="C1755" t="s">
        <v>2024</v>
      </c>
      <c r="D1755" t="s">
        <v>1634</v>
      </c>
      <c r="J1755">
        <v>1</v>
      </c>
    </row>
    <row r="1756" spans="1:28">
      <c r="A1756">
        <v>2014</v>
      </c>
      <c r="B1756" t="s">
        <v>1630</v>
      </c>
      <c r="C1756" t="s">
        <v>2024</v>
      </c>
      <c r="D1756" t="s">
        <v>2563</v>
      </c>
      <c r="J1756">
        <v>1</v>
      </c>
    </row>
    <row r="1757" spans="1:28">
      <c r="A1757">
        <v>2014</v>
      </c>
      <c r="B1757" t="s">
        <v>1630</v>
      </c>
      <c r="C1757" t="s">
        <v>2025</v>
      </c>
      <c r="D1757" t="s">
        <v>1641</v>
      </c>
      <c r="J1757">
        <v>1</v>
      </c>
    </row>
    <row r="1758" spans="1:28">
      <c r="A1758">
        <v>2014</v>
      </c>
      <c r="B1758" t="s">
        <v>1630</v>
      </c>
      <c r="C1758" t="s">
        <v>2026</v>
      </c>
      <c r="D1758" t="s">
        <v>1634</v>
      </c>
      <c r="J1758">
        <v>5</v>
      </c>
    </row>
    <row r="1759" spans="1:28">
      <c r="A1759">
        <v>2014</v>
      </c>
      <c r="B1759" t="s">
        <v>1630</v>
      </c>
      <c r="C1759" t="s">
        <v>2026</v>
      </c>
      <c r="D1759" t="s">
        <v>2563</v>
      </c>
      <c r="J1759">
        <v>5</v>
      </c>
    </row>
    <row r="1760" spans="1:28">
      <c r="A1760">
        <v>2014</v>
      </c>
      <c r="B1760" t="s">
        <v>1630</v>
      </c>
      <c r="C1760" t="s">
        <v>2027</v>
      </c>
      <c r="D1760" t="s">
        <v>1634</v>
      </c>
      <c r="J1760">
        <v>1</v>
      </c>
    </row>
    <row r="1761" spans="1:28">
      <c r="A1761">
        <v>2014</v>
      </c>
      <c r="B1761" t="s">
        <v>1630</v>
      </c>
      <c r="C1761" t="s">
        <v>2027</v>
      </c>
      <c r="D1761" t="s">
        <v>2563</v>
      </c>
      <c r="J1761">
        <v>2</v>
      </c>
    </row>
    <row r="1762" spans="1:28">
      <c r="A1762">
        <v>2014</v>
      </c>
      <c r="B1762" t="s">
        <v>1630</v>
      </c>
      <c r="C1762" t="s">
        <v>2028</v>
      </c>
      <c r="D1762" t="s">
        <v>1641</v>
      </c>
      <c r="M1762">
        <v>1</v>
      </c>
    </row>
    <row r="1763" spans="1:28">
      <c r="A1763">
        <v>2014</v>
      </c>
      <c r="B1763" t="s">
        <v>1630</v>
      </c>
      <c r="C1763" t="s">
        <v>2029</v>
      </c>
      <c r="D1763" t="s">
        <v>1641</v>
      </c>
      <c r="M1763">
        <v>2</v>
      </c>
    </row>
    <row r="1764" spans="1:28">
      <c r="A1764">
        <v>2014</v>
      </c>
      <c r="B1764" t="s">
        <v>1630</v>
      </c>
      <c r="C1764" t="s">
        <v>2030</v>
      </c>
      <c r="D1764" t="s">
        <v>1641</v>
      </c>
      <c r="M1764">
        <v>1</v>
      </c>
    </row>
    <row r="1765" spans="1:28">
      <c r="A1765">
        <v>2014</v>
      </c>
      <c r="B1765" t="s">
        <v>1630</v>
      </c>
      <c r="C1765" t="s">
        <v>2031</v>
      </c>
      <c r="D1765" t="s">
        <v>1641</v>
      </c>
      <c r="M1765">
        <v>1</v>
      </c>
    </row>
    <row r="1766" spans="1:28">
      <c r="A1766">
        <v>2014</v>
      </c>
      <c r="B1766" t="s">
        <v>1630</v>
      </c>
      <c r="C1766" t="s">
        <v>2032</v>
      </c>
      <c r="D1766" t="s">
        <v>1641</v>
      </c>
      <c r="M1766">
        <v>1</v>
      </c>
    </row>
    <row r="1767" spans="1:28">
      <c r="A1767">
        <v>2014</v>
      </c>
      <c r="B1767" t="s">
        <v>1630</v>
      </c>
      <c r="C1767" t="s">
        <v>2033</v>
      </c>
      <c r="D1767" t="s">
        <v>1641</v>
      </c>
      <c r="M1767">
        <v>3</v>
      </c>
    </row>
    <row r="1768" spans="1:28">
      <c r="A1768">
        <v>2014</v>
      </c>
      <c r="B1768" t="s">
        <v>1630</v>
      </c>
      <c r="C1768" t="s">
        <v>2723</v>
      </c>
      <c r="D1768" t="s">
        <v>1641</v>
      </c>
      <c r="M1768">
        <v>1</v>
      </c>
    </row>
    <row r="1769" spans="1:28">
      <c r="A1769">
        <v>2014</v>
      </c>
      <c r="B1769" t="s">
        <v>1630</v>
      </c>
      <c r="C1769" t="s">
        <v>2034</v>
      </c>
      <c r="D1769" t="s">
        <v>1641</v>
      </c>
      <c r="M1769">
        <v>1</v>
      </c>
    </row>
    <row r="1770" spans="1:28">
      <c r="A1770">
        <v>2014</v>
      </c>
      <c r="B1770" t="s">
        <v>1630</v>
      </c>
      <c r="C1770" t="s">
        <v>2036</v>
      </c>
      <c r="D1770" t="s">
        <v>1641</v>
      </c>
      <c r="J1770">
        <v>1</v>
      </c>
    </row>
    <row r="1771" spans="1:28">
      <c r="A1771">
        <v>2014</v>
      </c>
      <c r="B1771" t="s">
        <v>1630</v>
      </c>
      <c r="C1771" t="s">
        <v>2037</v>
      </c>
      <c r="D1771" t="s">
        <v>1641</v>
      </c>
      <c r="J1771">
        <v>1</v>
      </c>
    </row>
    <row r="1772" spans="1:28">
      <c r="A1772">
        <v>2014</v>
      </c>
      <c r="B1772" t="s">
        <v>1630</v>
      </c>
      <c r="C1772" t="s">
        <v>2038</v>
      </c>
      <c r="D1772" t="s">
        <v>1634</v>
      </c>
      <c r="J1772">
        <v>1</v>
      </c>
    </row>
    <row r="1773" spans="1:28">
      <c r="A1773">
        <v>2014</v>
      </c>
      <c r="B1773" t="s">
        <v>1630</v>
      </c>
      <c r="C1773" t="s">
        <v>2039</v>
      </c>
      <c r="D1773" t="s">
        <v>1634</v>
      </c>
      <c r="J1773">
        <v>1</v>
      </c>
    </row>
    <row r="1774" spans="1:28">
      <c r="A1774">
        <v>2014</v>
      </c>
      <c r="B1774" t="s">
        <v>1630</v>
      </c>
      <c r="C1774" t="s">
        <v>2039</v>
      </c>
      <c r="D1774" t="s">
        <v>2563</v>
      </c>
      <c r="J1774">
        <v>1</v>
      </c>
    </row>
    <row r="1775" spans="1:28">
      <c r="A1775">
        <v>2014</v>
      </c>
      <c r="B1775" t="s">
        <v>1630</v>
      </c>
      <c r="C1775" t="s">
        <v>2040</v>
      </c>
      <c r="D1775" t="s">
        <v>1634</v>
      </c>
      <c r="AB1775">
        <v>2</v>
      </c>
    </row>
    <row r="1776" spans="1:28">
      <c r="A1776">
        <v>2014</v>
      </c>
      <c r="B1776" t="s">
        <v>1630</v>
      </c>
      <c r="C1776" t="s">
        <v>2041</v>
      </c>
      <c r="D1776" t="s">
        <v>1641</v>
      </c>
      <c r="J1776">
        <v>1</v>
      </c>
    </row>
    <row r="1777" spans="1:10">
      <c r="A1777">
        <v>2014</v>
      </c>
      <c r="B1777" t="s">
        <v>1630</v>
      </c>
      <c r="C1777" t="s">
        <v>2042</v>
      </c>
      <c r="D1777" t="s">
        <v>1641</v>
      </c>
      <c r="J1777">
        <v>1</v>
      </c>
    </row>
    <row r="1778" spans="1:10">
      <c r="A1778">
        <v>2014</v>
      </c>
      <c r="B1778" t="s">
        <v>1630</v>
      </c>
      <c r="C1778" t="s">
        <v>2043</v>
      </c>
      <c r="D1778" t="s">
        <v>1641</v>
      </c>
      <c r="J1778">
        <v>1</v>
      </c>
    </row>
    <row r="1779" spans="1:10">
      <c r="A1779">
        <v>2014</v>
      </c>
      <c r="B1779" t="s">
        <v>1630</v>
      </c>
      <c r="C1779" t="s">
        <v>2044</v>
      </c>
      <c r="D1779" t="s">
        <v>1641</v>
      </c>
      <c r="J1779">
        <v>1</v>
      </c>
    </row>
    <row r="1780" spans="1:10">
      <c r="A1780">
        <v>2014</v>
      </c>
      <c r="B1780" t="s">
        <v>1630</v>
      </c>
      <c r="C1780" t="s">
        <v>2045</v>
      </c>
      <c r="D1780" t="s">
        <v>1641</v>
      </c>
      <c r="J1780">
        <v>1</v>
      </c>
    </row>
    <row r="1781" spans="1:10">
      <c r="A1781">
        <v>2014</v>
      </c>
      <c r="B1781" t="s">
        <v>1630</v>
      </c>
      <c r="C1781" t="s">
        <v>2046</v>
      </c>
      <c r="D1781" t="s">
        <v>1641</v>
      </c>
      <c r="J1781">
        <v>1</v>
      </c>
    </row>
    <row r="1782" spans="1:10">
      <c r="A1782">
        <v>2014</v>
      </c>
      <c r="B1782" t="s">
        <v>1630</v>
      </c>
      <c r="C1782" t="s">
        <v>2047</v>
      </c>
      <c r="D1782" t="s">
        <v>1634</v>
      </c>
      <c r="J1782">
        <v>2</v>
      </c>
    </row>
    <row r="1783" spans="1:10">
      <c r="A1783">
        <v>2014</v>
      </c>
      <c r="B1783" t="s">
        <v>1630</v>
      </c>
      <c r="C1783" t="s">
        <v>2048</v>
      </c>
      <c r="D1783" t="s">
        <v>1634</v>
      </c>
      <c r="J1783">
        <v>1</v>
      </c>
    </row>
    <row r="1784" spans="1:10">
      <c r="A1784">
        <v>2014</v>
      </c>
      <c r="B1784" t="s">
        <v>1630</v>
      </c>
      <c r="C1784" t="s">
        <v>2049</v>
      </c>
      <c r="D1784" t="s">
        <v>1634</v>
      </c>
      <c r="J1784">
        <v>1</v>
      </c>
    </row>
    <row r="1785" spans="1:10">
      <c r="A1785">
        <v>2014</v>
      </c>
      <c r="B1785" t="s">
        <v>1630</v>
      </c>
      <c r="C1785" t="s">
        <v>2050</v>
      </c>
      <c r="D1785" t="s">
        <v>1634</v>
      </c>
      <c r="J1785">
        <v>1</v>
      </c>
    </row>
    <row r="1786" spans="1:10">
      <c r="A1786">
        <v>2014</v>
      </c>
      <c r="B1786" t="s">
        <v>1630</v>
      </c>
      <c r="C1786" t="s">
        <v>2051</v>
      </c>
      <c r="D1786" t="s">
        <v>1634</v>
      </c>
      <c r="J1786">
        <v>1</v>
      </c>
    </row>
    <row r="1787" spans="1:10">
      <c r="A1787">
        <v>2014</v>
      </c>
      <c r="B1787" t="s">
        <v>1630</v>
      </c>
      <c r="C1787" t="s">
        <v>2052</v>
      </c>
      <c r="D1787" t="s">
        <v>1634</v>
      </c>
      <c r="J1787">
        <v>1</v>
      </c>
    </row>
    <row r="1788" spans="1:10">
      <c r="A1788">
        <v>2014</v>
      </c>
      <c r="B1788" t="s">
        <v>1630</v>
      </c>
      <c r="C1788" t="s">
        <v>2053</v>
      </c>
      <c r="D1788" t="s">
        <v>1634</v>
      </c>
      <c r="J1788">
        <v>1</v>
      </c>
    </row>
    <row r="1789" spans="1:10">
      <c r="A1789">
        <v>2014</v>
      </c>
      <c r="B1789" t="s">
        <v>1630</v>
      </c>
      <c r="C1789" t="s">
        <v>2054</v>
      </c>
      <c r="D1789" t="s">
        <v>1634</v>
      </c>
      <c r="J1789">
        <v>1</v>
      </c>
    </row>
    <row r="1790" spans="1:10">
      <c r="A1790">
        <v>2014</v>
      </c>
      <c r="B1790" t="s">
        <v>1630</v>
      </c>
      <c r="C1790" t="s">
        <v>2055</v>
      </c>
      <c r="D1790" t="s">
        <v>1634</v>
      </c>
      <c r="J1790">
        <v>1</v>
      </c>
    </row>
    <row r="1791" spans="1:10">
      <c r="A1791">
        <v>2014</v>
      </c>
      <c r="B1791" t="s">
        <v>1630</v>
      </c>
      <c r="C1791" t="s">
        <v>2056</v>
      </c>
      <c r="D1791" t="s">
        <v>1634</v>
      </c>
      <c r="J1791">
        <v>1</v>
      </c>
    </row>
    <row r="1792" spans="1:10">
      <c r="A1792">
        <v>2014</v>
      </c>
      <c r="B1792" t="s">
        <v>1630</v>
      </c>
      <c r="C1792" t="s">
        <v>2057</v>
      </c>
      <c r="D1792" t="s">
        <v>1634</v>
      </c>
      <c r="J1792">
        <v>1</v>
      </c>
    </row>
    <row r="1793" spans="1:31">
      <c r="A1793">
        <v>2014</v>
      </c>
      <c r="B1793" t="s">
        <v>1630</v>
      </c>
      <c r="C1793" t="s">
        <v>2058</v>
      </c>
      <c r="D1793" t="s">
        <v>1634</v>
      </c>
      <c r="J1793">
        <v>1</v>
      </c>
    </row>
    <row r="1794" spans="1:31">
      <c r="A1794">
        <v>2014</v>
      </c>
      <c r="B1794" t="s">
        <v>1630</v>
      </c>
      <c r="C1794" t="s">
        <v>2059</v>
      </c>
      <c r="D1794" t="s">
        <v>1641</v>
      </c>
      <c r="J1794">
        <v>1</v>
      </c>
    </row>
    <row r="1795" spans="1:31">
      <c r="A1795">
        <v>2014</v>
      </c>
      <c r="B1795" t="s">
        <v>1630</v>
      </c>
      <c r="C1795" t="s">
        <v>2060</v>
      </c>
      <c r="D1795" t="s">
        <v>1641</v>
      </c>
      <c r="J1795">
        <v>1</v>
      </c>
    </row>
    <row r="1796" spans="1:31">
      <c r="A1796">
        <v>2014</v>
      </c>
      <c r="B1796" t="s">
        <v>1630</v>
      </c>
      <c r="C1796" t="s">
        <v>2061</v>
      </c>
      <c r="D1796" t="s">
        <v>1641</v>
      </c>
      <c r="J1796">
        <v>1</v>
      </c>
    </row>
    <row r="1797" spans="1:31">
      <c r="A1797">
        <v>2014</v>
      </c>
      <c r="B1797" t="s">
        <v>1630</v>
      </c>
      <c r="C1797" t="s">
        <v>2062</v>
      </c>
      <c r="D1797" t="s">
        <v>1641</v>
      </c>
      <c r="J1797">
        <v>1</v>
      </c>
    </row>
    <row r="1798" spans="1:31">
      <c r="A1798">
        <v>2014</v>
      </c>
      <c r="B1798" t="s">
        <v>1630</v>
      </c>
      <c r="C1798" t="s">
        <v>2063</v>
      </c>
      <c r="D1798" t="s">
        <v>1641</v>
      </c>
      <c r="J1798">
        <v>1</v>
      </c>
    </row>
    <row r="1799" spans="1:31">
      <c r="A1799">
        <v>2014</v>
      </c>
      <c r="B1799" t="s">
        <v>1630</v>
      </c>
      <c r="C1799" t="s">
        <v>2064</v>
      </c>
      <c r="D1799" t="s">
        <v>1641</v>
      </c>
      <c r="J1799">
        <v>1</v>
      </c>
    </row>
    <row r="1800" spans="1:31">
      <c r="A1800">
        <v>2014</v>
      </c>
      <c r="B1800" t="s">
        <v>1630</v>
      </c>
      <c r="C1800" t="s">
        <v>1689</v>
      </c>
      <c r="D1800" t="s">
        <v>1641</v>
      </c>
      <c r="AE1800">
        <v>1</v>
      </c>
    </row>
    <row r="1801" spans="1:31">
      <c r="A1801">
        <v>2014</v>
      </c>
      <c r="B1801" t="s">
        <v>1630</v>
      </c>
      <c r="C1801" t="s">
        <v>2065</v>
      </c>
      <c r="D1801" t="s">
        <v>1641</v>
      </c>
      <c r="N1801">
        <v>1</v>
      </c>
    </row>
    <row r="1802" spans="1:31">
      <c r="A1802">
        <v>2014</v>
      </c>
      <c r="B1802" t="s">
        <v>1630</v>
      </c>
      <c r="C1802" t="s">
        <v>1690</v>
      </c>
      <c r="D1802" t="s">
        <v>1641</v>
      </c>
      <c r="M1802">
        <v>1</v>
      </c>
    </row>
    <row r="1803" spans="1:31">
      <c r="A1803">
        <v>2014</v>
      </c>
      <c r="B1803" t="s">
        <v>1630</v>
      </c>
      <c r="C1803" t="s">
        <v>2066</v>
      </c>
      <c r="D1803" t="s">
        <v>1641</v>
      </c>
      <c r="J1803">
        <v>1</v>
      </c>
    </row>
    <row r="1804" spans="1:31">
      <c r="A1804">
        <v>2014</v>
      </c>
      <c r="B1804" t="s">
        <v>1630</v>
      </c>
      <c r="C1804" t="s">
        <v>2067</v>
      </c>
      <c r="D1804" t="s">
        <v>1641</v>
      </c>
      <c r="J1804">
        <v>1</v>
      </c>
    </row>
    <row r="1805" spans="1:31">
      <c r="A1805">
        <v>2014</v>
      </c>
      <c r="B1805" t="s">
        <v>1630</v>
      </c>
      <c r="C1805" t="s">
        <v>1691</v>
      </c>
      <c r="D1805" t="s">
        <v>1641</v>
      </c>
      <c r="M1805">
        <v>1</v>
      </c>
    </row>
    <row r="1806" spans="1:31">
      <c r="A1806">
        <v>2014</v>
      </c>
      <c r="B1806" t="s">
        <v>1630</v>
      </c>
      <c r="C1806" t="s">
        <v>2068</v>
      </c>
      <c r="D1806" t="s">
        <v>1641</v>
      </c>
      <c r="M1806">
        <v>1</v>
      </c>
    </row>
    <row r="1807" spans="1:31">
      <c r="A1807">
        <v>2014</v>
      </c>
      <c r="B1807" t="s">
        <v>1630</v>
      </c>
      <c r="C1807" t="s">
        <v>2070</v>
      </c>
      <c r="D1807" t="s">
        <v>1641</v>
      </c>
      <c r="N1807">
        <v>1</v>
      </c>
    </row>
    <row r="1808" spans="1:31">
      <c r="A1808">
        <v>2014</v>
      </c>
      <c r="B1808" t="s">
        <v>1630</v>
      </c>
      <c r="C1808" t="s">
        <v>2071</v>
      </c>
      <c r="D1808" t="s">
        <v>1641</v>
      </c>
      <c r="N1808">
        <v>1</v>
      </c>
    </row>
    <row r="1809" spans="1:31">
      <c r="A1809">
        <v>2014</v>
      </c>
      <c r="B1809" t="s">
        <v>1630</v>
      </c>
      <c r="C1809" t="s">
        <v>2072</v>
      </c>
      <c r="D1809" t="s">
        <v>1641</v>
      </c>
      <c r="N1809">
        <v>1</v>
      </c>
    </row>
    <row r="1810" spans="1:31">
      <c r="A1810">
        <v>2014</v>
      </c>
      <c r="B1810" t="s">
        <v>1630</v>
      </c>
      <c r="C1810" t="s">
        <v>2073</v>
      </c>
      <c r="D1810" t="s">
        <v>1641</v>
      </c>
      <c r="M1810">
        <v>1</v>
      </c>
    </row>
    <row r="1811" spans="1:31">
      <c r="A1811">
        <v>2014</v>
      </c>
      <c r="B1811" t="s">
        <v>1630</v>
      </c>
      <c r="C1811" t="s">
        <v>2074</v>
      </c>
      <c r="D1811" t="s">
        <v>1641</v>
      </c>
      <c r="J1811">
        <v>2</v>
      </c>
    </row>
    <row r="1812" spans="1:31">
      <c r="A1812">
        <v>2014</v>
      </c>
      <c r="B1812" t="s">
        <v>1630</v>
      </c>
      <c r="C1812" t="s">
        <v>2075</v>
      </c>
      <c r="D1812" t="s">
        <v>1641</v>
      </c>
      <c r="J1812">
        <v>1</v>
      </c>
    </row>
    <row r="1813" spans="1:31">
      <c r="A1813">
        <v>2014</v>
      </c>
      <c r="B1813" t="s">
        <v>1630</v>
      </c>
      <c r="C1813" t="s">
        <v>2076</v>
      </c>
      <c r="D1813" t="s">
        <v>1641</v>
      </c>
      <c r="J1813">
        <v>1</v>
      </c>
    </row>
    <row r="1814" spans="1:31">
      <c r="A1814">
        <v>2014</v>
      </c>
      <c r="B1814" t="s">
        <v>1630</v>
      </c>
      <c r="C1814" t="s">
        <v>1692</v>
      </c>
      <c r="D1814" t="s">
        <v>1641</v>
      </c>
      <c r="J1814">
        <v>1</v>
      </c>
      <c r="M1814">
        <v>3</v>
      </c>
      <c r="AE1814">
        <v>2</v>
      </c>
    </row>
    <row r="1815" spans="1:31">
      <c r="A1815">
        <v>2014</v>
      </c>
      <c r="B1815" t="s">
        <v>1630</v>
      </c>
      <c r="C1815" t="s">
        <v>2077</v>
      </c>
      <c r="D1815" t="s">
        <v>1641</v>
      </c>
      <c r="M1815">
        <v>1</v>
      </c>
    </row>
    <row r="1816" spans="1:31">
      <c r="A1816">
        <v>2014</v>
      </c>
      <c r="B1816" t="s">
        <v>1630</v>
      </c>
      <c r="C1816" t="s">
        <v>2079</v>
      </c>
      <c r="D1816" t="s">
        <v>1641</v>
      </c>
      <c r="J1816">
        <v>1</v>
      </c>
    </row>
    <row r="1817" spans="1:31">
      <c r="A1817">
        <v>2014</v>
      </c>
      <c r="B1817" t="s">
        <v>1630</v>
      </c>
      <c r="C1817" t="s">
        <v>2080</v>
      </c>
      <c r="D1817" t="s">
        <v>1641</v>
      </c>
      <c r="J1817">
        <v>1</v>
      </c>
    </row>
    <row r="1818" spans="1:31">
      <c r="A1818">
        <v>2014</v>
      </c>
      <c r="B1818" t="s">
        <v>1630</v>
      </c>
      <c r="C1818" t="s">
        <v>2081</v>
      </c>
      <c r="D1818" t="s">
        <v>1641</v>
      </c>
      <c r="N1818">
        <v>1</v>
      </c>
    </row>
    <row r="1819" spans="1:31">
      <c r="A1819">
        <v>2014</v>
      </c>
      <c r="B1819" t="s">
        <v>1630</v>
      </c>
      <c r="C1819" t="s">
        <v>1697</v>
      </c>
      <c r="D1819" t="s">
        <v>1641</v>
      </c>
      <c r="M1819">
        <v>1</v>
      </c>
      <c r="AE1819">
        <v>1</v>
      </c>
    </row>
    <row r="1820" spans="1:31">
      <c r="A1820">
        <v>2014</v>
      </c>
      <c r="B1820" t="s">
        <v>1630</v>
      </c>
      <c r="C1820" t="s">
        <v>2084</v>
      </c>
      <c r="D1820" t="s">
        <v>1641</v>
      </c>
      <c r="M1820">
        <v>1</v>
      </c>
    </row>
    <row r="1821" spans="1:31">
      <c r="A1821">
        <v>2014</v>
      </c>
      <c r="B1821" t="s">
        <v>1630</v>
      </c>
      <c r="C1821" t="s">
        <v>2085</v>
      </c>
      <c r="D1821" t="s">
        <v>1641</v>
      </c>
      <c r="J1821">
        <v>1</v>
      </c>
    </row>
    <row r="1822" spans="1:31">
      <c r="A1822">
        <v>2014</v>
      </c>
      <c r="B1822" t="s">
        <v>1630</v>
      </c>
      <c r="C1822" t="s">
        <v>2086</v>
      </c>
      <c r="D1822" t="s">
        <v>1641</v>
      </c>
      <c r="J1822">
        <v>1</v>
      </c>
    </row>
    <row r="1823" spans="1:31">
      <c r="A1823">
        <v>2014</v>
      </c>
      <c r="B1823" t="s">
        <v>1630</v>
      </c>
      <c r="C1823" t="s">
        <v>2087</v>
      </c>
      <c r="D1823" t="s">
        <v>1641</v>
      </c>
      <c r="J1823">
        <v>1</v>
      </c>
    </row>
    <row r="1824" spans="1:31">
      <c r="A1824">
        <v>2014</v>
      </c>
      <c r="B1824" t="s">
        <v>1630</v>
      </c>
      <c r="C1824" t="s">
        <v>2724</v>
      </c>
      <c r="D1824" t="s">
        <v>1641</v>
      </c>
      <c r="AE1824">
        <v>2</v>
      </c>
    </row>
    <row r="1825" spans="1:28">
      <c r="A1825">
        <v>2014</v>
      </c>
      <c r="B1825" t="s">
        <v>1630</v>
      </c>
      <c r="C1825" t="s">
        <v>2088</v>
      </c>
      <c r="D1825" t="s">
        <v>1641</v>
      </c>
      <c r="J1825">
        <v>1</v>
      </c>
    </row>
    <row r="1826" spans="1:28">
      <c r="A1826">
        <v>2014</v>
      </c>
      <c r="B1826" t="s">
        <v>1630</v>
      </c>
      <c r="C1826" t="s">
        <v>2089</v>
      </c>
      <c r="D1826" t="s">
        <v>1641</v>
      </c>
      <c r="N1826">
        <v>1</v>
      </c>
    </row>
    <row r="1827" spans="1:28">
      <c r="A1827">
        <v>2014</v>
      </c>
      <c r="B1827" t="s">
        <v>1630</v>
      </c>
      <c r="C1827" t="s">
        <v>2090</v>
      </c>
      <c r="D1827" t="s">
        <v>1641</v>
      </c>
      <c r="M1827">
        <v>1</v>
      </c>
    </row>
    <row r="1828" spans="1:28">
      <c r="A1828">
        <v>2014</v>
      </c>
      <c r="B1828" t="s">
        <v>1630</v>
      </c>
      <c r="C1828" t="s">
        <v>2091</v>
      </c>
      <c r="D1828" t="s">
        <v>1641</v>
      </c>
      <c r="M1828">
        <v>1</v>
      </c>
    </row>
    <row r="1829" spans="1:28">
      <c r="A1829">
        <v>2014</v>
      </c>
      <c r="B1829" t="s">
        <v>1630</v>
      </c>
      <c r="C1829" t="s">
        <v>2092</v>
      </c>
      <c r="D1829" t="s">
        <v>1641</v>
      </c>
      <c r="J1829">
        <v>1</v>
      </c>
    </row>
    <row r="1830" spans="1:28">
      <c r="A1830">
        <v>2014</v>
      </c>
      <c r="B1830" t="s">
        <v>1630</v>
      </c>
      <c r="C1830" t="s">
        <v>2093</v>
      </c>
      <c r="D1830" t="s">
        <v>1641</v>
      </c>
      <c r="J1830">
        <v>1</v>
      </c>
    </row>
    <row r="1831" spans="1:28">
      <c r="A1831">
        <v>2014</v>
      </c>
      <c r="B1831" t="s">
        <v>1630</v>
      </c>
      <c r="C1831" t="s">
        <v>2094</v>
      </c>
      <c r="D1831" t="s">
        <v>1641</v>
      </c>
      <c r="J1831">
        <v>1</v>
      </c>
    </row>
    <row r="1832" spans="1:28">
      <c r="A1832">
        <v>2014</v>
      </c>
      <c r="B1832" t="s">
        <v>1630</v>
      </c>
      <c r="C1832" t="s">
        <v>2725</v>
      </c>
      <c r="D1832" t="s">
        <v>1641</v>
      </c>
      <c r="AB1832">
        <v>1</v>
      </c>
    </row>
    <row r="1833" spans="1:28">
      <c r="A1833">
        <v>2014</v>
      </c>
      <c r="B1833" t="s">
        <v>1630</v>
      </c>
      <c r="C1833" t="s">
        <v>2095</v>
      </c>
      <c r="D1833" t="s">
        <v>1641</v>
      </c>
      <c r="M1833">
        <v>1</v>
      </c>
    </row>
    <row r="1834" spans="1:28">
      <c r="A1834">
        <v>2014</v>
      </c>
      <c r="B1834" t="s">
        <v>1630</v>
      </c>
      <c r="C1834" t="s">
        <v>2726</v>
      </c>
      <c r="D1834" t="s">
        <v>1641</v>
      </c>
      <c r="M1834">
        <v>1</v>
      </c>
    </row>
    <row r="1835" spans="1:28">
      <c r="A1835">
        <v>2014</v>
      </c>
      <c r="B1835" t="s">
        <v>1630</v>
      </c>
      <c r="C1835" t="s">
        <v>2097</v>
      </c>
      <c r="D1835" t="s">
        <v>1641</v>
      </c>
      <c r="M1835">
        <v>1</v>
      </c>
    </row>
    <row r="1836" spans="1:28">
      <c r="A1836">
        <v>2014</v>
      </c>
      <c r="B1836" t="s">
        <v>1630</v>
      </c>
      <c r="C1836" t="s">
        <v>2098</v>
      </c>
      <c r="D1836" t="s">
        <v>1641</v>
      </c>
      <c r="J1836">
        <v>1</v>
      </c>
    </row>
    <row r="1837" spans="1:28">
      <c r="A1837">
        <v>2014</v>
      </c>
      <c r="B1837" t="s">
        <v>1630</v>
      </c>
      <c r="C1837" t="s">
        <v>2099</v>
      </c>
      <c r="D1837" t="s">
        <v>1641</v>
      </c>
      <c r="J1837">
        <v>1</v>
      </c>
    </row>
    <row r="1838" spans="1:28">
      <c r="A1838">
        <v>2014</v>
      </c>
      <c r="B1838" t="s">
        <v>1630</v>
      </c>
      <c r="C1838" t="s">
        <v>2100</v>
      </c>
      <c r="D1838" t="s">
        <v>1641</v>
      </c>
      <c r="M1838">
        <v>1</v>
      </c>
    </row>
    <row r="1839" spans="1:28">
      <c r="A1839">
        <v>2014</v>
      </c>
      <c r="B1839" t="s">
        <v>1630</v>
      </c>
      <c r="C1839" t="s">
        <v>2101</v>
      </c>
      <c r="D1839" t="s">
        <v>1641</v>
      </c>
      <c r="M1839">
        <v>1</v>
      </c>
    </row>
    <row r="1840" spans="1:28">
      <c r="A1840">
        <v>2014</v>
      </c>
      <c r="B1840" t="s">
        <v>1630</v>
      </c>
      <c r="C1840" t="s">
        <v>2102</v>
      </c>
      <c r="D1840" t="s">
        <v>1641</v>
      </c>
      <c r="M1840">
        <v>1</v>
      </c>
    </row>
    <row r="1841" spans="1:31">
      <c r="A1841">
        <v>2014</v>
      </c>
      <c r="B1841" t="s">
        <v>1630</v>
      </c>
      <c r="C1841" t="s">
        <v>2103</v>
      </c>
      <c r="D1841" t="s">
        <v>1641</v>
      </c>
      <c r="AB1841">
        <v>4</v>
      </c>
    </row>
    <row r="1842" spans="1:31">
      <c r="A1842">
        <v>2014</v>
      </c>
      <c r="B1842" t="s">
        <v>1630</v>
      </c>
      <c r="C1842" t="s">
        <v>2104</v>
      </c>
      <c r="D1842" t="s">
        <v>1641</v>
      </c>
      <c r="J1842">
        <v>3</v>
      </c>
    </row>
    <row r="1843" spans="1:31">
      <c r="A1843">
        <v>2014</v>
      </c>
      <c r="B1843" t="s">
        <v>1630</v>
      </c>
      <c r="C1843" t="s">
        <v>2105</v>
      </c>
      <c r="D1843" t="s">
        <v>1641</v>
      </c>
      <c r="J1843">
        <v>1</v>
      </c>
    </row>
    <row r="1844" spans="1:31">
      <c r="A1844">
        <v>2014</v>
      </c>
      <c r="B1844" t="s">
        <v>1630</v>
      </c>
      <c r="C1844" t="s">
        <v>2106</v>
      </c>
      <c r="D1844" t="s">
        <v>1641</v>
      </c>
      <c r="J1844">
        <v>1</v>
      </c>
    </row>
    <row r="1845" spans="1:31">
      <c r="A1845">
        <v>2014</v>
      </c>
      <c r="B1845" t="s">
        <v>1630</v>
      </c>
      <c r="C1845" t="s">
        <v>2107</v>
      </c>
      <c r="D1845" t="s">
        <v>1641</v>
      </c>
      <c r="J1845">
        <v>1</v>
      </c>
    </row>
    <row r="1846" spans="1:31">
      <c r="A1846">
        <v>2014</v>
      </c>
      <c r="B1846" t="s">
        <v>1630</v>
      </c>
      <c r="C1846" t="s">
        <v>2108</v>
      </c>
      <c r="D1846" t="s">
        <v>1641</v>
      </c>
      <c r="J1846">
        <v>1</v>
      </c>
    </row>
    <row r="1847" spans="1:31">
      <c r="A1847">
        <v>2014</v>
      </c>
      <c r="B1847" t="s">
        <v>1630</v>
      </c>
      <c r="C1847" t="s">
        <v>1700</v>
      </c>
      <c r="D1847" t="s">
        <v>1641</v>
      </c>
      <c r="M1847">
        <v>2</v>
      </c>
      <c r="AE1847">
        <v>2</v>
      </c>
    </row>
    <row r="1848" spans="1:31">
      <c r="A1848">
        <v>2014</v>
      </c>
      <c r="B1848" t="s">
        <v>1630</v>
      </c>
      <c r="C1848" t="s">
        <v>2109</v>
      </c>
      <c r="D1848" t="s">
        <v>1641</v>
      </c>
      <c r="J1848">
        <v>2</v>
      </c>
    </row>
    <row r="1849" spans="1:31">
      <c r="A1849">
        <v>2014</v>
      </c>
      <c r="B1849" t="s">
        <v>1630</v>
      </c>
      <c r="C1849" t="s">
        <v>2110</v>
      </c>
      <c r="D1849" t="s">
        <v>1641</v>
      </c>
      <c r="J1849">
        <v>1</v>
      </c>
    </row>
    <row r="1850" spans="1:31">
      <c r="A1850">
        <v>2014</v>
      </c>
      <c r="B1850" t="s">
        <v>1630</v>
      </c>
      <c r="C1850" t="s">
        <v>2111</v>
      </c>
      <c r="D1850" t="s">
        <v>1641</v>
      </c>
      <c r="J1850">
        <v>1</v>
      </c>
    </row>
    <row r="1851" spans="1:31">
      <c r="A1851">
        <v>2014</v>
      </c>
      <c r="B1851" t="s">
        <v>1630</v>
      </c>
      <c r="C1851" t="s">
        <v>2112</v>
      </c>
      <c r="D1851" t="s">
        <v>1641</v>
      </c>
      <c r="J1851">
        <v>1</v>
      </c>
    </row>
    <row r="1852" spans="1:31">
      <c r="A1852">
        <v>2014</v>
      </c>
      <c r="B1852" t="s">
        <v>1630</v>
      </c>
      <c r="C1852" t="s">
        <v>2727</v>
      </c>
      <c r="D1852" t="s">
        <v>1641</v>
      </c>
      <c r="J1852">
        <v>1</v>
      </c>
    </row>
    <row r="1853" spans="1:31">
      <c r="A1853">
        <v>2014</v>
      </c>
      <c r="B1853" t="s">
        <v>1630</v>
      </c>
      <c r="C1853" t="s">
        <v>2113</v>
      </c>
      <c r="D1853" t="s">
        <v>1641</v>
      </c>
      <c r="J1853">
        <v>1</v>
      </c>
    </row>
    <row r="1854" spans="1:31">
      <c r="A1854">
        <v>2014</v>
      </c>
      <c r="B1854" t="s">
        <v>1630</v>
      </c>
      <c r="C1854" t="s">
        <v>1706</v>
      </c>
      <c r="D1854" t="s">
        <v>1641</v>
      </c>
      <c r="M1854">
        <v>1</v>
      </c>
    </row>
    <row r="1855" spans="1:31">
      <c r="A1855">
        <v>2014</v>
      </c>
      <c r="B1855" t="s">
        <v>1630</v>
      </c>
      <c r="C1855" t="s">
        <v>2114</v>
      </c>
      <c r="D1855" t="s">
        <v>1641</v>
      </c>
      <c r="J1855">
        <v>4</v>
      </c>
    </row>
    <row r="1856" spans="1:31">
      <c r="A1856">
        <v>2014</v>
      </c>
      <c r="B1856" t="s">
        <v>1630</v>
      </c>
      <c r="C1856" t="s">
        <v>2115</v>
      </c>
      <c r="D1856" t="s">
        <v>1641</v>
      </c>
      <c r="J1856">
        <v>1</v>
      </c>
    </row>
    <row r="1857" spans="1:28">
      <c r="A1857">
        <v>2014</v>
      </c>
      <c r="B1857" t="s">
        <v>1630</v>
      </c>
      <c r="C1857" t="s">
        <v>2116</v>
      </c>
      <c r="D1857" t="s">
        <v>1641</v>
      </c>
      <c r="AB1857">
        <v>1</v>
      </c>
    </row>
    <row r="1858" spans="1:28">
      <c r="A1858">
        <v>2014</v>
      </c>
      <c r="B1858" t="s">
        <v>1630</v>
      </c>
      <c r="C1858" t="s">
        <v>2117</v>
      </c>
      <c r="D1858" t="s">
        <v>1641</v>
      </c>
      <c r="J1858">
        <v>2</v>
      </c>
    </row>
    <row r="1859" spans="1:28">
      <c r="A1859">
        <v>2014</v>
      </c>
      <c r="B1859" t="s">
        <v>1630</v>
      </c>
      <c r="C1859" t="s">
        <v>2118</v>
      </c>
      <c r="D1859" t="s">
        <v>1641</v>
      </c>
      <c r="J1859">
        <v>1</v>
      </c>
    </row>
    <row r="1860" spans="1:28">
      <c r="A1860">
        <v>2014</v>
      </c>
      <c r="B1860" t="s">
        <v>1630</v>
      </c>
      <c r="C1860" t="s">
        <v>2119</v>
      </c>
      <c r="D1860" t="s">
        <v>1641</v>
      </c>
      <c r="J1860">
        <v>1</v>
      </c>
    </row>
    <row r="1861" spans="1:28">
      <c r="A1861">
        <v>2014</v>
      </c>
      <c r="B1861" t="s">
        <v>1630</v>
      </c>
      <c r="C1861" t="s">
        <v>2120</v>
      </c>
      <c r="D1861" t="s">
        <v>1641</v>
      </c>
      <c r="N1861">
        <v>1</v>
      </c>
    </row>
    <row r="1862" spans="1:28">
      <c r="A1862">
        <v>2014</v>
      </c>
      <c r="B1862" t="s">
        <v>1630</v>
      </c>
      <c r="C1862" t="s">
        <v>2121</v>
      </c>
      <c r="D1862" t="s">
        <v>1634</v>
      </c>
      <c r="J1862">
        <v>2</v>
      </c>
    </row>
    <row r="1863" spans="1:28">
      <c r="A1863">
        <v>2014</v>
      </c>
      <c r="B1863" t="s">
        <v>1630</v>
      </c>
      <c r="C1863" t="s">
        <v>2122</v>
      </c>
      <c r="D1863" t="s">
        <v>1641</v>
      </c>
      <c r="J1863">
        <v>3</v>
      </c>
    </row>
    <row r="1864" spans="1:28">
      <c r="A1864">
        <v>2014</v>
      </c>
      <c r="B1864" t="s">
        <v>1630</v>
      </c>
      <c r="C1864" t="s">
        <v>2122</v>
      </c>
      <c r="D1864" t="s">
        <v>1634</v>
      </c>
      <c r="J1864">
        <v>1</v>
      </c>
    </row>
    <row r="1865" spans="1:28">
      <c r="A1865">
        <v>2014</v>
      </c>
      <c r="B1865" t="s">
        <v>1630</v>
      </c>
      <c r="C1865" t="s">
        <v>2123</v>
      </c>
      <c r="D1865" t="s">
        <v>1641</v>
      </c>
      <c r="J1865">
        <v>1</v>
      </c>
    </row>
    <row r="1866" spans="1:28">
      <c r="A1866">
        <v>2014</v>
      </c>
      <c r="B1866" t="s">
        <v>1630</v>
      </c>
      <c r="C1866" t="s">
        <v>2124</v>
      </c>
      <c r="D1866" t="s">
        <v>1641</v>
      </c>
      <c r="N1866">
        <v>1</v>
      </c>
    </row>
    <row r="1867" spans="1:28">
      <c r="A1867">
        <v>2014</v>
      </c>
      <c r="B1867" t="s">
        <v>1630</v>
      </c>
      <c r="C1867" t="s">
        <v>2125</v>
      </c>
      <c r="D1867" t="s">
        <v>1641</v>
      </c>
      <c r="M1867">
        <v>2</v>
      </c>
    </row>
    <row r="1868" spans="1:28">
      <c r="A1868">
        <v>2014</v>
      </c>
      <c r="B1868" t="s">
        <v>1630</v>
      </c>
      <c r="C1868" t="s">
        <v>2126</v>
      </c>
      <c r="D1868" t="s">
        <v>1641</v>
      </c>
      <c r="M1868">
        <v>1</v>
      </c>
    </row>
    <row r="1869" spans="1:28">
      <c r="A1869">
        <v>2014</v>
      </c>
      <c r="B1869" t="s">
        <v>1630</v>
      </c>
      <c r="C1869" t="s">
        <v>2127</v>
      </c>
      <c r="D1869" t="s">
        <v>1641</v>
      </c>
      <c r="M1869">
        <v>2</v>
      </c>
    </row>
    <row r="1870" spans="1:28">
      <c r="A1870">
        <v>2014</v>
      </c>
      <c r="B1870" t="s">
        <v>1630</v>
      </c>
      <c r="C1870" t="s">
        <v>2128</v>
      </c>
      <c r="D1870" t="s">
        <v>1641</v>
      </c>
      <c r="M1870">
        <v>2</v>
      </c>
    </row>
    <row r="1871" spans="1:28">
      <c r="A1871">
        <v>2014</v>
      </c>
      <c r="B1871" t="s">
        <v>1630</v>
      </c>
      <c r="C1871" t="s">
        <v>2129</v>
      </c>
      <c r="D1871" t="s">
        <v>1641</v>
      </c>
      <c r="M1871">
        <v>1</v>
      </c>
    </row>
    <row r="1872" spans="1:28">
      <c r="A1872">
        <v>2014</v>
      </c>
      <c r="B1872" t="s">
        <v>1630</v>
      </c>
      <c r="C1872" t="s">
        <v>2130</v>
      </c>
      <c r="D1872" t="s">
        <v>1641</v>
      </c>
      <c r="N1872">
        <v>1</v>
      </c>
    </row>
    <row r="1873" spans="1:35">
      <c r="A1873">
        <v>2014</v>
      </c>
      <c r="B1873" t="s">
        <v>1630</v>
      </c>
      <c r="C1873" t="s">
        <v>2131</v>
      </c>
      <c r="D1873" t="s">
        <v>1634</v>
      </c>
      <c r="AB1873">
        <v>1</v>
      </c>
    </row>
    <row r="1874" spans="1:35">
      <c r="A1874">
        <v>2014</v>
      </c>
      <c r="B1874" t="s">
        <v>1630</v>
      </c>
      <c r="C1874" t="s">
        <v>2132</v>
      </c>
      <c r="D1874" t="s">
        <v>1641</v>
      </c>
      <c r="N1874">
        <v>1</v>
      </c>
    </row>
    <row r="1875" spans="1:35">
      <c r="A1875">
        <v>2014</v>
      </c>
      <c r="B1875" t="s">
        <v>1630</v>
      </c>
      <c r="C1875" t="s">
        <v>2133</v>
      </c>
      <c r="D1875" t="s">
        <v>1634</v>
      </c>
      <c r="J1875">
        <v>1</v>
      </c>
    </row>
    <row r="1876" spans="1:35">
      <c r="A1876">
        <v>2014</v>
      </c>
      <c r="B1876" t="s">
        <v>1630</v>
      </c>
      <c r="C1876" t="s">
        <v>2134</v>
      </c>
      <c r="D1876" t="s">
        <v>1641</v>
      </c>
      <c r="J1876">
        <v>1</v>
      </c>
    </row>
    <row r="1877" spans="1:35">
      <c r="A1877">
        <v>2014</v>
      </c>
      <c r="B1877" t="s">
        <v>1630</v>
      </c>
      <c r="C1877" t="s">
        <v>2135</v>
      </c>
      <c r="D1877" t="s">
        <v>1634</v>
      </c>
      <c r="AB1877">
        <v>1</v>
      </c>
    </row>
    <row r="1878" spans="1:35">
      <c r="A1878">
        <v>2014</v>
      </c>
      <c r="B1878" t="s">
        <v>1630</v>
      </c>
      <c r="C1878" t="s">
        <v>2728</v>
      </c>
      <c r="D1878" t="s">
        <v>1636</v>
      </c>
      <c r="O1878">
        <v>6</v>
      </c>
    </row>
    <row r="1879" spans="1:35">
      <c r="A1879">
        <v>2014</v>
      </c>
      <c r="B1879" t="s">
        <v>1630</v>
      </c>
      <c r="C1879" t="s">
        <v>2729</v>
      </c>
      <c r="D1879" t="s">
        <v>1634</v>
      </c>
      <c r="AI1879">
        <v>2</v>
      </c>
    </row>
    <row r="1880" spans="1:35">
      <c r="A1880">
        <v>2014</v>
      </c>
      <c r="B1880" t="s">
        <v>1630</v>
      </c>
      <c r="C1880" t="s">
        <v>2729</v>
      </c>
      <c r="D1880" t="s">
        <v>1635</v>
      </c>
      <c r="AI1880">
        <v>2</v>
      </c>
    </row>
    <row r="1881" spans="1:35">
      <c r="A1881">
        <v>2014</v>
      </c>
      <c r="B1881" t="s">
        <v>1630</v>
      </c>
      <c r="C1881" t="s">
        <v>2137</v>
      </c>
      <c r="D1881" t="s">
        <v>1634</v>
      </c>
      <c r="J1881">
        <v>2</v>
      </c>
    </row>
    <row r="1882" spans="1:35">
      <c r="A1882">
        <v>2014</v>
      </c>
      <c r="B1882" t="s">
        <v>1630</v>
      </c>
      <c r="C1882" t="s">
        <v>2137</v>
      </c>
      <c r="D1882" t="s">
        <v>2563</v>
      </c>
      <c r="J1882">
        <v>2</v>
      </c>
    </row>
    <row r="1883" spans="1:35">
      <c r="A1883">
        <v>2014</v>
      </c>
      <c r="B1883" t="s">
        <v>1630</v>
      </c>
      <c r="C1883" t="s">
        <v>2138</v>
      </c>
      <c r="D1883" t="s">
        <v>1634</v>
      </c>
      <c r="J1883">
        <v>3</v>
      </c>
    </row>
    <row r="1884" spans="1:35">
      <c r="A1884">
        <v>2014</v>
      </c>
      <c r="B1884" t="s">
        <v>1630</v>
      </c>
      <c r="C1884" t="s">
        <v>2138</v>
      </c>
      <c r="D1884" t="s">
        <v>2563</v>
      </c>
      <c r="J1884">
        <v>3</v>
      </c>
    </row>
    <row r="1885" spans="1:35">
      <c r="A1885">
        <v>2014</v>
      </c>
      <c r="B1885" t="s">
        <v>1630</v>
      </c>
      <c r="C1885" t="s">
        <v>2139</v>
      </c>
      <c r="D1885" t="s">
        <v>1641</v>
      </c>
      <c r="N1885">
        <v>1</v>
      </c>
    </row>
    <row r="1886" spans="1:35">
      <c r="A1886">
        <v>2014</v>
      </c>
      <c r="B1886" t="s">
        <v>1630</v>
      </c>
      <c r="C1886" t="s">
        <v>2140</v>
      </c>
      <c r="D1886" t="s">
        <v>1634</v>
      </c>
      <c r="J1886">
        <v>1</v>
      </c>
    </row>
    <row r="1887" spans="1:35">
      <c r="A1887">
        <v>2014</v>
      </c>
      <c r="B1887" t="s">
        <v>1630</v>
      </c>
      <c r="C1887" t="s">
        <v>2141</v>
      </c>
      <c r="D1887" t="s">
        <v>1641</v>
      </c>
      <c r="J1887">
        <v>1</v>
      </c>
    </row>
    <row r="1888" spans="1:35">
      <c r="A1888">
        <v>2014</v>
      </c>
      <c r="B1888" t="s">
        <v>1630</v>
      </c>
      <c r="C1888" t="s">
        <v>2142</v>
      </c>
      <c r="D1888" t="s">
        <v>1641</v>
      </c>
      <c r="J1888">
        <v>1</v>
      </c>
    </row>
    <row r="1889" spans="1:14">
      <c r="A1889">
        <v>2014</v>
      </c>
      <c r="B1889" t="s">
        <v>1630</v>
      </c>
      <c r="C1889" t="s">
        <v>2143</v>
      </c>
      <c r="D1889" t="s">
        <v>1641</v>
      </c>
      <c r="J1889">
        <v>1</v>
      </c>
    </row>
    <row r="1890" spans="1:14">
      <c r="A1890">
        <v>2014</v>
      </c>
      <c r="B1890" t="s">
        <v>1630</v>
      </c>
      <c r="C1890" t="s">
        <v>2144</v>
      </c>
      <c r="D1890" t="s">
        <v>1634</v>
      </c>
      <c r="J1890">
        <v>1</v>
      </c>
    </row>
    <row r="1891" spans="1:14">
      <c r="A1891">
        <v>2014</v>
      </c>
      <c r="B1891" t="s">
        <v>1630</v>
      </c>
      <c r="C1891" t="s">
        <v>2144</v>
      </c>
      <c r="D1891" t="s">
        <v>2563</v>
      </c>
      <c r="J1891">
        <v>1</v>
      </c>
    </row>
    <row r="1892" spans="1:14">
      <c r="A1892">
        <v>2014</v>
      </c>
      <c r="B1892" t="s">
        <v>1630</v>
      </c>
      <c r="C1892" t="s">
        <v>2145</v>
      </c>
      <c r="D1892" t="s">
        <v>1641</v>
      </c>
      <c r="N1892">
        <v>1</v>
      </c>
    </row>
    <row r="1893" spans="1:14">
      <c r="A1893">
        <v>2014</v>
      </c>
      <c r="B1893" t="s">
        <v>1630</v>
      </c>
      <c r="C1893" t="s">
        <v>2146</v>
      </c>
      <c r="D1893" t="s">
        <v>1641</v>
      </c>
      <c r="J1893">
        <v>1</v>
      </c>
    </row>
    <row r="1894" spans="1:14">
      <c r="A1894">
        <v>2014</v>
      </c>
      <c r="B1894" t="s">
        <v>1630</v>
      </c>
      <c r="C1894" t="s">
        <v>2148</v>
      </c>
      <c r="D1894" t="s">
        <v>1641</v>
      </c>
      <c r="J1894">
        <v>1</v>
      </c>
    </row>
    <row r="1895" spans="1:14">
      <c r="A1895">
        <v>2014</v>
      </c>
      <c r="B1895" t="s">
        <v>1630</v>
      </c>
      <c r="C1895" t="s">
        <v>2149</v>
      </c>
      <c r="D1895" t="s">
        <v>1641</v>
      </c>
      <c r="J1895">
        <v>1</v>
      </c>
    </row>
    <row r="1896" spans="1:14">
      <c r="A1896">
        <v>2014</v>
      </c>
      <c r="B1896" t="s">
        <v>1630</v>
      </c>
      <c r="C1896" t="s">
        <v>2150</v>
      </c>
      <c r="D1896" t="s">
        <v>1641</v>
      </c>
      <c r="J1896">
        <v>1</v>
      </c>
    </row>
    <row r="1897" spans="1:14">
      <c r="A1897">
        <v>2014</v>
      </c>
      <c r="B1897" t="s">
        <v>1630</v>
      </c>
      <c r="C1897" t="s">
        <v>2151</v>
      </c>
      <c r="D1897" t="s">
        <v>1641</v>
      </c>
      <c r="J1897">
        <v>1</v>
      </c>
    </row>
    <row r="1898" spans="1:14">
      <c r="A1898">
        <v>2014</v>
      </c>
      <c r="B1898" t="s">
        <v>1630</v>
      </c>
      <c r="C1898" t="s">
        <v>2152</v>
      </c>
      <c r="D1898" t="s">
        <v>1634</v>
      </c>
      <c r="J1898">
        <v>1</v>
      </c>
    </row>
    <row r="1899" spans="1:14">
      <c r="A1899">
        <v>2014</v>
      </c>
      <c r="B1899" t="s">
        <v>1630</v>
      </c>
      <c r="C1899" t="s">
        <v>2153</v>
      </c>
      <c r="D1899" t="s">
        <v>1641</v>
      </c>
      <c r="J1899">
        <v>1</v>
      </c>
    </row>
    <row r="1900" spans="1:14">
      <c r="A1900">
        <v>2014</v>
      </c>
      <c r="B1900" t="s">
        <v>1630</v>
      </c>
      <c r="C1900" t="s">
        <v>2154</v>
      </c>
      <c r="D1900" t="s">
        <v>1641</v>
      </c>
      <c r="J1900">
        <v>1</v>
      </c>
    </row>
    <row r="1901" spans="1:14">
      <c r="A1901">
        <v>2014</v>
      </c>
      <c r="B1901" t="s">
        <v>1630</v>
      </c>
      <c r="C1901" t="s">
        <v>2155</v>
      </c>
      <c r="D1901" t="s">
        <v>1641</v>
      </c>
      <c r="J1901">
        <v>1</v>
      </c>
    </row>
    <row r="1902" spans="1:14">
      <c r="A1902">
        <v>2014</v>
      </c>
      <c r="B1902" t="s">
        <v>1630</v>
      </c>
      <c r="C1902" t="s">
        <v>2156</v>
      </c>
      <c r="D1902" t="s">
        <v>1641</v>
      </c>
      <c r="J1902">
        <v>1</v>
      </c>
    </row>
    <row r="1903" spans="1:14">
      <c r="A1903">
        <v>2014</v>
      </c>
      <c r="B1903" t="s">
        <v>1630</v>
      </c>
      <c r="C1903" t="s">
        <v>2157</v>
      </c>
      <c r="D1903" t="s">
        <v>1641</v>
      </c>
      <c r="J1903">
        <v>4</v>
      </c>
    </row>
    <row r="1904" spans="1:14">
      <c r="A1904">
        <v>2014</v>
      </c>
      <c r="B1904" t="s">
        <v>1630</v>
      </c>
      <c r="C1904" t="s">
        <v>2730</v>
      </c>
      <c r="D1904" t="s">
        <v>1634</v>
      </c>
      <c r="M1904">
        <v>1</v>
      </c>
    </row>
    <row r="1905" spans="1:19">
      <c r="A1905">
        <v>2014</v>
      </c>
      <c r="B1905" t="s">
        <v>1630</v>
      </c>
      <c r="C1905" t="s">
        <v>2730</v>
      </c>
      <c r="D1905" t="s">
        <v>1635</v>
      </c>
      <c r="M1905">
        <v>1</v>
      </c>
    </row>
    <row r="1906" spans="1:19">
      <c r="A1906">
        <v>2014</v>
      </c>
      <c r="B1906" t="s">
        <v>1630</v>
      </c>
      <c r="C1906" t="s">
        <v>2731</v>
      </c>
      <c r="D1906" t="s">
        <v>1634</v>
      </c>
      <c r="M1906">
        <v>1</v>
      </c>
    </row>
    <row r="1907" spans="1:19">
      <c r="A1907">
        <v>2014</v>
      </c>
      <c r="B1907" t="s">
        <v>1630</v>
      </c>
      <c r="C1907" t="s">
        <v>2731</v>
      </c>
      <c r="D1907" t="s">
        <v>1635</v>
      </c>
      <c r="M1907">
        <v>1</v>
      </c>
    </row>
    <row r="1908" spans="1:19">
      <c r="A1908">
        <v>2014</v>
      </c>
      <c r="B1908" t="s">
        <v>1630</v>
      </c>
      <c r="C1908" t="s">
        <v>1712</v>
      </c>
      <c r="D1908" t="s">
        <v>1668</v>
      </c>
      <c r="O1908">
        <v>1</v>
      </c>
    </row>
    <row r="1909" spans="1:19">
      <c r="A1909">
        <v>2014</v>
      </c>
      <c r="B1909" t="s">
        <v>1630</v>
      </c>
      <c r="C1909" t="s">
        <v>5781</v>
      </c>
      <c r="D1909" t="s">
        <v>1634</v>
      </c>
      <c r="O1909">
        <v>3</v>
      </c>
    </row>
    <row r="1910" spans="1:19">
      <c r="A1910">
        <v>2014</v>
      </c>
      <c r="B1910" t="s">
        <v>1630</v>
      </c>
      <c r="C1910" t="s">
        <v>2732</v>
      </c>
      <c r="D1910" t="s">
        <v>1634</v>
      </c>
      <c r="M1910">
        <v>1</v>
      </c>
    </row>
    <row r="1911" spans="1:19">
      <c r="A1911">
        <v>2014</v>
      </c>
      <c r="B1911" t="s">
        <v>1630</v>
      </c>
      <c r="C1911" t="s">
        <v>2732</v>
      </c>
      <c r="D1911" t="s">
        <v>1635</v>
      </c>
      <c r="M1911">
        <v>1</v>
      </c>
    </row>
    <row r="1912" spans="1:19">
      <c r="A1912">
        <v>2014</v>
      </c>
      <c r="B1912" t="s">
        <v>1630</v>
      </c>
      <c r="C1912" t="s">
        <v>2160</v>
      </c>
      <c r="D1912" t="s">
        <v>1641</v>
      </c>
      <c r="J1912">
        <v>1</v>
      </c>
    </row>
    <row r="1913" spans="1:19">
      <c r="A1913">
        <v>2014</v>
      </c>
      <c r="B1913" t="s">
        <v>1630</v>
      </c>
      <c r="C1913" t="s">
        <v>2161</v>
      </c>
      <c r="D1913" t="s">
        <v>1641</v>
      </c>
      <c r="J1913">
        <v>1</v>
      </c>
    </row>
    <row r="1914" spans="1:19">
      <c r="A1914">
        <v>2014</v>
      </c>
      <c r="B1914" t="s">
        <v>1630</v>
      </c>
      <c r="C1914" t="s">
        <v>2162</v>
      </c>
      <c r="D1914" t="s">
        <v>1641</v>
      </c>
      <c r="J1914">
        <v>1</v>
      </c>
    </row>
    <row r="1915" spans="1:19">
      <c r="A1915">
        <v>2014</v>
      </c>
      <c r="B1915" t="s">
        <v>1630</v>
      </c>
      <c r="C1915" t="s">
        <v>2733</v>
      </c>
      <c r="D1915" t="s">
        <v>1641</v>
      </c>
      <c r="E1915">
        <v>1</v>
      </c>
    </row>
    <row r="1916" spans="1:19">
      <c r="A1916">
        <v>2014</v>
      </c>
      <c r="B1916" t="s">
        <v>1630</v>
      </c>
      <c r="C1916" t="s">
        <v>2734</v>
      </c>
      <c r="D1916" t="s">
        <v>1635</v>
      </c>
      <c r="E1916">
        <v>1</v>
      </c>
    </row>
    <row r="1917" spans="1:19">
      <c r="A1917">
        <v>2014</v>
      </c>
      <c r="B1917" t="s">
        <v>1630</v>
      </c>
      <c r="C1917" t="s">
        <v>2735</v>
      </c>
      <c r="D1917" t="s">
        <v>1634</v>
      </c>
      <c r="S1917">
        <v>1</v>
      </c>
    </row>
    <row r="1918" spans="1:19">
      <c r="A1918">
        <v>2014</v>
      </c>
      <c r="B1918" t="s">
        <v>1630</v>
      </c>
      <c r="C1918" t="s">
        <v>2735</v>
      </c>
      <c r="D1918" t="s">
        <v>1635</v>
      </c>
      <c r="S1918">
        <v>1</v>
      </c>
    </row>
    <row r="1919" spans="1:19">
      <c r="A1919">
        <v>2014</v>
      </c>
      <c r="B1919" t="s">
        <v>1630</v>
      </c>
      <c r="C1919" t="s">
        <v>2736</v>
      </c>
      <c r="D1919" t="s">
        <v>1641</v>
      </c>
      <c r="M1919">
        <v>1</v>
      </c>
    </row>
    <row r="1920" spans="1:19">
      <c r="A1920">
        <v>2014</v>
      </c>
      <c r="B1920" t="s">
        <v>1630</v>
      </c>
      <c r="C1920" t="s">
        <v>2736</v>
      </c>
      <c r="D1920" t="s">
        <v>1634</v>
      </c>
      <c r="M1920">
        <v>3</v>
      </c>
    </row>
    <row r="1921" spans="1:35">
      <c r="A1921">
        <v>2014</v>
      </c>
      <c r="B1921" t="s">
        <v>1630</v>
      </c>
      <c r="C1921" t="s">
        <v>2736</v>
      </c>
      <c r="D1921" t="s">
        <v>1635</v>
      </c>
      <c r="M1921">
        <v>3</v>
      </c>
    </row>
    <row r="1922" spans="1:35">
      <c r="A1922">
        <v>2014</v>
      </c>
      <c r="B1922" t="s">
        <v>1630</v>
      </c>
      <c r="C1922" t="s">
        <v>1720</v>
      </c>
      <c r="D1922" t="s">
        <v>1634</v>
      </c>
      <c r="O1922">
        <v>5</v>
      </c>
    </row>
    <row r="1923" spans="1:35">
      <c r="A1923">
        <v>2014</v>
      </c>
      <c r="B1923" t="s">
        <v>1630</v>
      </c>
      <c r="C1923" t="s">
        <v>1720</v>
      </c>
      <c r="D1923" t="s">
        <v>1636</v>
      </c>
      <c r="O1923">
        <v>172</v>
      </c>
    </row>
    <row r="1924" spans="1:35">
      <c r="A1924">
        <v>2014</v>
      </c>
      <c r="B1924" t="s">
        <v>1630</v>
      </c>
      <c r="C1924" t="s">
        <v>2737</v>
      </c>
      <c r="D1924" t="s">
        <v>1634</v>
      </c>
      <c r="AI1924">
        <v>1</v>
      </c>
    </row>
    <row r="1925" spans="1:35">
      <c r="A1925">
        <v>2014</v>
      </c>
      <c r="B1925" t="s">
        <v>1630</v>
      </c>
      <c r="C1925" t="s">
        <v>2738</v>
      </c>
      <c r="D1925" t="s">
        <v>1634</v>
      </c>
      <c r="M1925">
        <v>1</v>
      </c>
    </row>
    <row r="1926" spans="1:35">
      <c r="A1926">
        <v>2014</v>
      </c>
      <c r="B1926" t="s">
        <v>1630</v>
      </c>
      <c r="C1926" t="s">
        <v>2165</v>
      </c>
      <c r="D1926" t="s">
        <v>1634</v>
      </c>
      <c r="M1926">
        <v>1</v>
      </c>
    </row>
    <row r="1927" spans="1:35">
      <c r="A1927">
        <v>2014</v>
      </c>
      <c r="B1927" t="s">
        <v>1630</v>
      </c>
      <c r="C1927" t="s">
        <v>2166</v>
      </c>
      <c r="D1927" t="s">
        <v>1634</v>
      </c>
      <c r="J1927">
        <v>1</v>
      </c>
    </row>
    <row r="1928" spans="1:35">
      <c r="A1928">
        <v>2014</v>
      </c>
      <c r="B1928" t="s">
        <v>1630</v>
      </c>
      <c r="C1928" t="s">
        <v>2166</v>
      </c>
      <c r="D1928" t="s">
        <v>2563</v>
      </c>
      <c r="J1928">
        <v>1</v>
      </c>
    </row>
    <row r="1929" spans="1:35">
      <c r="A1929">
        <v>2014</v>
      </c>
      <c r="B1929" t="s">
        <v>1630</v>
      </c>
      <c r="C1929" t="s">
        <v>2167</v>
      </c>
      <c r="D1929" t="s">
        <v>1634</v>
      </c>
      <c r="J1929">
        <v>1</v>
      </c>
    </row>
    <row r="1930" spans="1:35">
      <c r="A1930">
        <v>2014</v>
      </c>
      <c r="B1930" t="s">
        <v>1630</v>
      </c>
      <c r="C1930" t="s">
        <v>2168</v>
      </c>
      <c r="D1930" t="s">
        <v>1634</v>
      </c>
      <c r="J1930">
        <v>1</v>
      </c>
    </row>
    <row r="1931" spans="1:35">
      <c r="A1931">
        <v>2014</v>
      </c>
      <c r="B1931" t="s">
        <v>1630</v>
      </c>
      <c r="C1931" t="s">
        <v>2168</v>
      </c>
      <c r="D1931" t="s">
        <v>2563</v>
      </c>
      <c r="J1931">
        <v>1</v>
      </c>
    </row>
    <row r="1932" spans="1:35">
      <c r="A1932">
        <v>2014</v>
      </c>
      <c r="B1932" t="s">
        <v>1630</v>
      </c>
      <c r="C1932" t="s">
        <v>2169</v>
      </c>
      <c r="D1932" t="s">
        <v>1641</v>
      </c>
      <c r="J1932">
        <v>1</v>
      </c>
    </row>
    <row r="1933" spans="1:35">
      <c r="A1933">
        <v>2014</v>
      </c>
      <c r="B1933" t="s">
        <v>1630</v>
      </c>
      <c r="C1933" t="s">
        <v>2170</v>
      </c>
      <c r="D1933" t="s">
        <v>1641</v>
      </c>
      <c r="J1933">
        <v>1</v>
      </c>
    </row>
    <row r="1934" spans="1:35">
      <c r="A1934">
        <v>2014</v>
      </c>
      <c r="B1934" t="s">
        <v>1630</v>
      </c>
      <c r="C1934" t="s">
        <v>2171</v>
      </c>
      <c r="D1934" t="s">
        <v>1641</v>
      </c>
      <c r="J1934">
        <v>1</v>
      </c>
    </row>
    <row r="1935" spans="1:35">
      <c r="A1935">
        <v>2014</v>
      </c>
      <c r="B1935" t="s">
        <v>1630</v>
      </c>
      <c r="C1935" t="s">
        <v>2739</v>
      </c>
      <c r="D1935" t="s">
        <v>1635</v>
      </c>
      <c r="AC1935">
        <v>1</v>
      </c>
    </row>
    <row r="1936" spans="1:35">
      <c r="A1936">
        <v>2014</v>
      </c>
      <c r="B1936" t="s">
        <v>1630</v>
      </c>
      <c r="C1936" t="s">
        <v>2740</v>
      </c>
      <c r="D1936" t="s">
        <v>1635</v>
      </c>
      <c r="AC1936">
        <v>4</v>
      </c>
    </row>
    <row r="1937" spans="1:29">
      <c r="A1937">
        <v>2014</v>
      </c>
      <c r="B1937" t="s">
        <v>1630</v>
      </c>
      <c r="C1937" t="s">
        <v>2619</v>
      </c>
      <c r="D1937" t="s">
        <v>1635</v>
      </c>
      <c r="AC1937">
        <v>1</v>
      </c>
    </row>
    <row r="1938" spans="1:29">
      <c r="A1938">
        <v>2014</v>
      </c>
      <c r="B1938" t="s">
        <v>1630</v>
      </c>
      <c r="C1938" t="s">
        <v>2620</v>
      </c>
      <c r="D1938" t="s">
        <v>1634</v>
      </c>
      <c r="AC1938">
        <v>4</v>
      </c>
    </row>
    <row r="1939" spans="1:29">
      <c r="A1939">
        <v>2014</v>
      </c>
      <c r="B1939" t="s">
        <v>1630</v>
      </c>
      <c r="C1939" t="s">
        <v>2620</v>
      </c>
      <c r="D1939" t="s">
        <v>1635</v>
      </c>
      <c r="AC1939">
        <v>7</v>
      </c>
    </row>
    <row r="1940" spans="1:29">
      <c r="A1940">
        <v>2014</v>
      </c>
      <c r="B1940" t="s">
        <v>1630</v>
      </c>
      <c r="C1940" t="s">
        <v>2621</v>
      </c>
      <c r="D1940" t="s">
        <v>1634</v>
      </c>
      <c r="AC1940">
        <v>1</v>
      </c>
    </row>
    <row r="1941" spans="1:29">
      <c r="A1941">
        <v>2014</v>
      </c>
      <c r="B1941" t="s">
        <v>1630</v>
      </c>
      <c r="C1941" t="s">
        <v>2621</v>
      </c>
      <c r="D1941" t="s">
        <v>1635</v>
      </c>
      <c r="AC1941">
        <v>4</v>
      </c>
    </row>
    <row r="1942" spans="1:29">
      <c r="A1942">
        <v>2014</v>
      </c>
      <c r="B1942" t="s">
        <v>1630</v>
      </c>
      <c r="C1942" t="s">
        <v>2741</v>
      </c>
      <c r="D1942" t="s">
        <v>1635</v>
      </c>
      <c r="AC1942">
        <v>1</v>
      </c>
    </row>
    <row r="1943" spans="1:29">
      <c r="A1943">
        <v>2014</v>
      </c>
      <c r="B1943" t="s">
        <v>1630</v>
      </c>
      <c r="C1943" t="s">
        <v>2172</v>
      </c>
      <c r="D1943" t="s">
        <v>1641</v>
      </c>
      <c r="J1943">
        <v>1</v>
      </c>
    </row>
    <row r="1944" spans="1:29">
      <c r="A1944">
        <v>2014</v>
      </c>
      <c r="B1944" t="s">
        <v>1630</v>
      </c>
      <c r="C1944" t="s">
        <v>2173</v>
      </c>
      <c r="D1944" t="s">
        <v>1641</v>
      </c>
      <c r="J1944">
        <v>1</v>
      </c>
    </row>
    <row r="1945" spans="1:29">
      <c r="A1945">
        <v>2014</v>
      </c>
      <c r="B1945" t="s">
        <v>1630</v>
      </c>
      <c r="C1945" t="s">
        <v>2174</v>
      </c>
      <c r="D1945" t="s">
        <v>1634</v>
      </c>
      <c r="J1945">
        <v>1</v>
      </c>
    </row>
    <row r="1946" spans="1:29">
      <c r="A1946">
        <v>2014</v>
      </c>
      <c r="B1946" t="s">
        <v>1630</v>
      </c>
      <c r="C1946" t="s">
        <v>2175</v>
      </c>
      <c r="D1946" t="s">
        <v>1641</v>
      </c>
      <c r="J1946">
        <v>1</v>
      </c>
    </row>
    <row r="1947" spans="1:29">
      <c r="A1947">
        <v>2014</v>
      </c>
      <c r="B1947" t="s">
        <v>1630</v>
      </c>
      <c r="C1947" t="s">
        <v>2176</v>
      </c>
      <c r="D1947" t="s">
        <v>1641</v>
      </c>
      <c r="J1947">
        <v>1</v>
      </c>
    </row>
    <row r="1948" spans="1:29">
      <c r="A1948">
        <v>2014</v>
      </c>
      <c r="B1948" t="s">
        <v>1630</v>
      </c>
      <c r="C1948" t="s">
        <v>2177</v>
      </c>
      <c r="D1948" t="s">
        <v>1641</v>
      </c>
      <c r="J1948">
        <v>1</v>
      </c>
    </row>
    <row r="1949" spans="1:29">
      <c r="A1949">
        <v>2014</v>
      </c>
      <c r="B1949" t="s">
        <v>1630</v>
      </c>
      <c r="C1949" t="s">
        <v>2178</v>
      </c>
      <c r="D1949" t="s">
        <v>1641</v>
      </c>
      <c r="J1949">
        <v>1</v>
      </c>
    </row>
    <row r="1950" spans="1:29">
      <c r="A1950">
        <v>2014</v>
      </c>
      <c r="B1950" t="s">
        <v>1630</v>
      </c>
      <c r="C1950" t="s">
        <v>2179</v>
      </c>
      <c r="D1950" t="s">
        <v>1641</v>
      </c>
      <c r="J1950">
        <v>1</v>
      </c>
    </row>
    <row r="1951" spans="1:29">
      <c r="A1951">
        <v>2014</v>
      </c>
      <c r="B1951" t="s">
        <v>1630</v>
      </c>
      <c r="C1951" t="s">
        <v>2180</v>
      </c>
      <c r="D1951" t="s">
        <v>1641</v>
      </c>
      <c r="J1951">
        <v>4</v>
      </c>
    </row>
    <row r="1952" spans="1:29">
      <c r="A1952">
        <v>2014</v>
      </c>
      <c r="B1952" t="s">
        <v>1630</v>
      </c>
      <c r="C1952" t="s">
        <v>2181</v>
      </c>
      <c r="D1952" t="s">
        <v>1641</v>
      </c>
      <c r="J1952">
        <v>1</v>
      </c>
    </row>
    <row r="1953" spans="1:29">
      <c r="A1953">
        <v>2014</v>
      </c>
      <c r="B1953" t="s">
        <v>1630</v>
      </c>
      <c r="C1953" t="s">
        <v>2182</v>
      </c>
      <c r="D1953" t="s">
        <v>1634</v>
      </c>
      <c r="J1953">
        <v>1</v>
      </c>
    </row>
    <row r="1954" spans="1:29">
      <c r="A1954">
        <v>2014</v>
      </c>
      <c r="B1954" t="s">
        <v>1630</v>
      </c>
      <c r="C1954" t="s">
        <v>2183</v>
      </c>
      <c r="D1954" t="s">
        <v>1634</v>
      </c>
      <c r="J1954">
        <v>4</v>
      </c>
    </row>
    <row r="1955" spans="1:29">
      <c r="A1955">
        <v>2014</v>
      </c>
      <c r="B1955" t="s">
        <v>1630</v>
      </c>
      <c r="C1955" t="s">
        <v>2742</v>
      </c>
      <c r="D1955" t="s">
        <v>1634</v>
      </c>
      <c r="AC1955">
        <v>13</v>
      </c>
    </row>
    <row r="1956" spans="1:29">
      <c r="A1956">
        <v>2014</v>
      </c>
      <c r="B1956" t="s">
        <v>1630</v>
      </c>
      <c r="C1956" t="s">
        <v>2743</v>
      </c>
      <c r="D1956" t="s">
        <v>1634</v>
      </c>
      <c r="AC1956">
        <v>1</v>
      </c>
    </row>
    <row r="1957" spans="1:29">
      <c r="A1957">
        <v>2014</v>
      </c>
      <c r="B1957" t="s">
        <v>1630</v>
      </c>
      <c r="C1957" t="s">
        <v>2744</v>
      </c>
      <c r="D1957" t="s">
        <v>1634</v>
      </c>
      <c r="AC1957">
        <v>3</v>
      </c>
    </row>
    <row r="1958" spans="1:29">
      <c r="A1958">
        <v>2014</v>
      </c>
      <c r="B1958" t="s">
        <v>1630</v>
      </c>
      <c r="C1958" t="s">
        <v>2184</v>
      </c>
      <c r="D1958" t="s">
        <v>1641</v>
      </c>
      <c r="J1958">
        <v>1</v>
      </c>
    </row>
    <row r="1959" spans="1:29">
      <c r="A1959">
        <v>2014</v>
      </c>
      <c r="B1959" t="s">
        <v>1630</v>
      </c>
      <c r="C1959" t="s">
        <v>2185</v>
      </c>
      <c r="D1959" t="s">
        <v>1634</v>
      </c>
      <c r="J1959">
        <v>1</v>
      </c>
    </row>
    <row r="1960" spans="1:29">
      <c r="A1960">
        <v>2014</v>
      </c>
      <c r="B1960" t="s">
        <v>1630</v>
      </c>
      <c r="C1960" t="s">
        <v>2186</v>
      </c>
      <c r="D1960" t="s">
        <v>1634</v>
      </c>
      <c r="J1960">
        <v>1</v>
      </c>
    </row>
    <row r="1961" spans="1:29">
      <c r="A1961">
        <v>2014</v>
      </c>
      <c r="B1961" t="s">
        <v>1630</v>
      </c>
      <c r="C1961" t="s">
        <v>2187</v>
      </c>
      <c r="D1961" t="s">
        <v>1641</v>
      </c>
      <c r="J1961">
        <v>1</v>
      </c>
    </row>
    <row r="1962" spans="1:29">
      <c r="A1962">
        <v>2014</v>
      </c>
      <c r="B1962" t="s">
        <v>1630</v>
      </c>
      <c r="C1962" t="s">
        <v>2187</v>
      </c>
      <c r="D1962" t="s">
        <v>1634</v>
      </c>
      <c r="J1962">
        <v>1</v>
      </c>
    </row>
    <row r="1963" spans="1:29">
      <c r="A1963">
        <v>2014</v>
      </c>
      <c r="B1963" t="s">
        <v>1630</v>
      </c>
      <c r="C1963" t="s">
        <v>2187</v>
      </c>
      <c r="D1963" t="s">
        <v>2563</v>
      </c>
      <c r="J1963">
        <v>1</v>
      </c>
    </row>
    <row r="1964" spans="1:29">
      <c r="A1964">
        <v>2014</v>
      </c>
      <c r="B1964" t="s">
        <v>1630</v>
      </c>
      <c r="C1964" t="s">
        <v>2188</v>
      </c>
      <c r="D1964" t="s">
        <v>1641</v>
      </c>
      <c r="J1964">
        <v>1</v>
      </c>
    </row>
    <row r="1965" spans="1:29">
      <c r="A1965">
        <v>2014</v>
      </c>
      <c r="B1965" t="s">
        <v>1630</v>
      </c>
      <c r="C1965" t="s">
        <v>2189</v>
      </c>
      <c r="D1965" t="s">
        <v>1634</v>
      </c>
      <c r="J1965">
        <v>1</v>
      </c>
    </row>
    <row r="1966" spans="1:29">
      <c r="A1966">
        <v>2014</v>
      </c>
      <c r="B1966" t="s">
        <v>1630</v>
      </c>
      <c r="C1966" t="s">
        <v>2189</v>
      </c>
      <c r="D1966" t="s">
        <v>2563</v>
      </c>
      <c r="J1966">
        <v>1</v>
      </c>
    </row>
    <row r="1967" spans="1:29">
      <c r="A1967">
        <v>2014</v>
      </c>
      <c r="B1967" t="s">
        <v>1630</v>
      </c>
      <c r="C1967" t="s">
        <v>2190</v>
      </c>
      <c r="D1967" t="s">
        <v>1641</v>
      </c>
      <c r="J1967">
        <v>1</v>
      </c>
    </row>
    <row r="1968" spans="1:29">
      <c r="A1968">
        <v>2014</v>
      </c>
      <c r="B1968" t="s">
        <v>1630</v>
      </c>
      <c r="C1968" t="s">
        <v>2191</v>
      </c>
      <c r="D1968" t="s">
        <v>1634</v>
      </c>
      <c r="J1968">
        <v>1</v>
      </c>
    </row>
    <row r="1969" spans="1:10">
      <c r="A1969">
        <v>2014</v>
      </c>
      <c r="B1969" t="s">
        <v>1630</v>
      </c>
      <c r="C1969" t="s">
        <v>2191</v>
      </c>
      <c r="D1969" t="s">
        <v>2563</v>
      </c>
      <c r="J1969">
        <v>1</v>
      </c>
    </row>
    <row r="1970" spans="1:10">
      <c r="A1970">
        <v>2014</v>
      </c>
      <c r="B1970" t="s">
        <v>1630</v>
      </c>
      <c r="C1970" t="s">
        <v>2192</v>
      </c>
      <c r="D1970" t="s">
        <v>1641</v>
      </c>
      <c r="J1970">
        <v>1</v>
      </c>
    </row>
    <row r="1971" spans="1:10">
      <c r="A1971">
        <v>2014</v>
      </c>
      <c r="B1971" t="s">
        <v>1630</v>
      </c>
      <c r="C1971" t="s">
        <v>2193</v>
      </c>
      <c r="D1971" t="s">
        <v>1641</v>
      </c>
      <c r="J1971">
        <v>1</v>
      </c>
    </row>
    <row r="1972" spans="1:10">
      <c r="A1972">
        <v>2014</v>
      </c>
      <c r="B1972" t="s">
        <v>1630</v>
      </c>
      <c r="C1972" t="s">
        <v>2194</v>
      </c>
      <c r="D1972" t="s">
        <v>1641</v>
      </c>
      <c r="J1972">
        <v>1</v>
      </c>
    </row>
    <row r="1973" spans="1:10">
      <c r="A1973">
        <v>2014</v>
      </c>
      <c r="B1973" t="s">
        <v>1630</v>
      </c>
      <c r="C1973" t="s">
        <v>2195</v>
      </c>
      <c r="D1973" t="s">
        <v>1641</v>
      </c>
      <c r="J1973">
        <v>1</v>
      </c>
    </row>
    <row r="1974" spans="1:10">
      <c r="A1974">
        <v>2014</v>
      </c>
      <c r="B1974" t="s">
        <v>1630</v>
      </c>
      <c r="C1974" t="s">
        <v>2196</v>
      </c>
      <c r="D1974" t="s">
        <v>1641</v>
      </c>
      <c r="J1974">
        <v>1</v>
      </c>
    </row>
    <row r="1975" spans="1:10">
      <c r="A1975">
        <v>2014</v>
      </c>
      <c r="B1975" t="s">
        <v>1630</v>
      </c>
      <c r="C1975" t="s">
        <v>2197</v>
      </c>
      <c r="D1975" t="s">
        <v>1641</v>
      </c>
      <c r="J1975">
        <v>1</v>
      </c>
    </row>
    <row r="1976" spans="1:10">
      <c r="A1976">
        <v>2014</v>
      </c>
      <c r="B1976" t="s">
        <v>1630</v>
      </c>
      <c r="C1976" t="s">
        <v>2198</v>
      </c>
      <c r="D1976" t="s">
        <v>1641</v>
      </c>
      <c r="J1976">
        <v>1</v>
      </c>
    </row>
    <row r="1977" spans="1:10">
      <c r="A1977">
        <v>2014</v>
      </c>
      <c r="B1977" t="s">
        <v>1630</v>
      </c>
      <c r="C1977" t="s">
        <v>2199</v>
      </c>
      <c r="D1977" t="s">
        <v>1641</v>
      </c>
      <c r="J1977">
        <v>1</v>
      </c>
    </row>
    <row r="1978" spans="1:10">
      <c r="A1978">
        <v>2014</v>
      </c>
      <c r="B1978" t="s">
        <v>1630</v>
      </c>
      <c r="C1978" t="s">
        <v>2200</v>
      </c>
      <c r="D1978" t="s">
        <v>1634</v>
      </c>
      <c r="J1978">
        <v>1</v>
      </c>
    </row>
    <row r="1979" spans="1:10">
      <c r="A1979">
        <v>2014</v>
      </c>
      <c r="B1979" t="s">
        <v>1630</v>
      </c>
      <c r="C1979" t="s">
        <v>2201</v>
      </c>
      <c r="D1979" t="s">
        <v>1634</v>
      </c>
      <c r="J1979">
        <v>1</v>
      </c>
    </row>
    <row r="1980" spans="1:10">
      <c r="A1980">
        <v>2014</v>
      </c>
      <c r="B1980" t="s">
        <v>1630</v>
      </c>
      <c r="C1980" t="s">
        <v>2202</v>
      </c>
      <c r="D1980" t="s">
        <v>1634</v>
      </c>
      <c r="J1980">
        <v>1</v>
      </c>
    </row>
    <row r="1981" spans="1:10">
      <c r="A1981">
        <v>2014</v>
      </c>
      <c r="B1981" t="s">
        <v>1630</v>
      </c>
      <c r="C1981" t="s">
        <v>2203</v>
      </c>
      <c r="D1981" t="s">
        <v>1634</v>
      </c>
      <c r="J1981">
        <v>1</v>
      </c>
    </row>
    <row r="1982" spans="1:10">
      <c r="A1982">
        <v>2014</v>
      </c>
      <c r="B1982" t="s">
        <v>1630</v>
      </c>
      <c r="C1982" t="s">
        <v>2204</v>
      </c>
      <c r="D1982" t="s">
        <v>1634</v>
      </c>
      <c r="J1982">
        <v>1</v>
      </c>
    </row>
    <row r="1983" spans="1:10">
      <c r="A1983">
        <v>2014</v>
      </c>
      <c r="B1983" t="s">
        <v>1630</v>
      </c>
      <c r="C1983" t="s">
        <v>2204</v>
      </c>
      <c r="D1983" t="s">
        <v>2563</v>
      </c>
      <c r="J1983">
        <v>1</v>
      </c>
    </row>
    <row r="1984" spans="1:10">
      <c r="A1984">
        <v>2014</v>
      </c>
      <c r="B1984" t="s">
        <v>1630</v>
      </c>
      <c r="C1984" t="s">
        <v>2205</v>
      </c>
      <c r="D1984" t="s">
        <v>1634</v>
      </c>
      <c r="J1984">
        <v>1</v>
      </c>
    </row>
    <row r="1985" spans="1:35">
      <c r="A1985">
        <v>2014</v>
      </c>
      <c r="B1985" t="s">
        <v>1630</v>
      </c>
      <c r="C1985" t="s">
        <v>2206</v>
      </c>
      <c r="D1985" t="s">
        <v>1641</v>
      </c>
      <c r="J1985">
        <v>1</v>
      </c>
    </row>
    <row r="1986" spans="1:35">
      <c r="A1986">
        <v>2014</v>
      </c>
      <c r="B1986" t="s">
        <v>1630</v>
      </c>
      <c r="C1986" t="s">
        <v>2207</v>
      </c>
      <c r="D1986" t="s">
        <v>1641</v>
      </c>
      <c r="J1986">
        <v>1</v>
      </c>
    </row>
    <row r="1987" spans="1:35">
      <c r="A1987">
        <v>2014</v>
      </c>
      <c r="B1987" t="s">
        <v>1630</v>
      </c>
      <c r="C1987" t="s">
        <v>2745</v>
      </c>
      <c r="D1987" t="s">
        <v>1634</v>
      </c>
      <c r="AI1987">
        <v>1</v>
      </c>
    </row>
    <row r="1988" spans="1:35">
      <c r="A1988">
        <v>2014</v>
      </c>
      <c r="B1988" t="s">
        <v>1630</v>
      </c>
      <c r="C1988" t="s">
        <v>2745</v>
      </c>
      <c r="D1988" t="s">
        <v>1635</v>
      </c>
      <c r="AI1988">
        <v>1</v>
      </c>
    </row>
    <row r="1989" spans="1:35">
      <c r="A1989">
        <v>2014</v>
      </c>
      <c r="B1989" t="s">
        <v>1630</v>
      </c>
      <c r="C1989" t="s">
        <v>2209</v>
      </c>
      <c r="D1989" t="s">
        <v>1634</v>
      </c>
      <c r="J1989">
        <v>1</v>
      </c>
    </row>
    <row r="1990" spans="1:35">
      <c r="A1990">
        <v>2014</v>
      </c>
      <c r="B1990" t="s">
        <v>1630</v>
      </c>
      <c r="C1990" t="s">
        <v>2209</v>
      </c>
      <c r="D1990" t="s">
        <v>2563</v>
      </c>
      <c r="J1990">
        <v>1</v>
      </c>
    </row>
    <row r="1991" spans="1:35">
      <c r="A1991">
        <v>2014</v>
      </c>
      <c r="B1991" t="s">
        <v>1630</v>
      </c>
      <c r="C1991" t="s">
        <v>2210</v>
      </c>
      <c r="D1991" t="s">
        <v>1634</v>
      </c>
      <c r="J1991">
        <v>1</v>
      </c>
    </row>
    <row r="1992" spans="1:35">
      <c r="A1992">
        <v>2014</v>
      </c>
      <c r="B1992" t="s">
        <v>1630</v>
      </c>
      <c r="C1992" t="s">
        <v>2210</v>
      </c>
      <c r="D1992" t="s">
        <v>2563</v>
      </c>
      <c r="J1992">
        <v>1</v>
      </c>
    </row>
    <row r="1993" spans="1:35">
      <c r="A1993">
        <v>2014</v>
      </c>
      <c r="B1993" t="s">
        <v>1630</v>
      </c>
      <c r="C1993" t="s">
        <v>2211</v>
      </c>
      <c r="D1993" t="s">
        <v>1634</v>
      </c>
      <c r="J1993">
        <v>1</v>
      </c>
    </row>
    <row r="1994" spans="1:35">
      <c r="A1994">
        <v>2014</v>
      </c>
      <c r="B1994" t="s">
        <v>1630</v>
      </c>
      <c r="C1994" t="s">
        <v>2211</v>
      </c>
      <c r="D1994" t="s">
        <v>2563</v>
      </c>
      <c r="J1994">
        <v>1</v>
      </c>
    </row>
    <row r="1995" spans="1:35">
      <c r="A1995">
        <v>2014</v>
      </c>
      <c r="B1995" t="s">
        <v>1630</v>
      </c>
      <c r="C1995" t="s">
        <v>2212</v>
      </c>
      <c r="D1995" t="s">
        <v>1634</v>
      </c>
      <c r="J1995">
        <v>1</v>
      </c>
    </row>
    <row r="1996" spans="1:35">
      <c r="A1996">
        <v>2014</v>
      </c>
      <c r="B1996" t="s">
        <v>1630</v>
      </c>
      <c r="C1996" t="s">
        <v>2212</v>
      </c>
      <c r="D1996" t="s">
        <v>2563</v>
      </c>
      <c r="J1996">
        <v>1</v>
      </c>
    </row>
    <row r="1997" spans="1:35">
      <c r="A1997">
        <v>2014</v>
      </c>
      <c r="B1997" t="s">
        <v>1630</v>
      </c>
      <c r="C1997" t="s">
        <v>2213</v>
      </c>
      <c r="D1997" t="s">
        <v>1634</v>
      </c>
      <c r="J1997">
        <v>1</v>
      </c>
    </row>
    <row r="1998" spans="1:35">
      <c r="A1998">
        <v>2014</v>
      </c>
      <c r="B1998" t="s">
        <v>1630</v>
      </c>
      <c r="C1998" t="s">
        <v>2213</v>
      </c>
      <c r="D1998" t="s">
        <v>2563</v>
      </c>
      <c r="J1998">
        <v>1</v>
      </c>
    </row>
    <row r="1999" spans="1:35">
      <c r="A1999">
        <v>2014</v>
      </c>
      <c r="B1999" t="s">
        <v>1630</v>
      </c>
      <c r="C1999" t="s">
        <v>2214</v>
      </c>
      <c r="D1999" t="s">
        <v>1641</v>
      </c>
      <c r="J1999">
        <v>1</v>
      </c>
    </row>
    <row r="2000" spans="1:35">
      <c r="A2000">
        <v>2014</v>
      </c>
      <c r="B2000" t="s">
        <v>1630</v>
      </c>
      <c r="C2000" t="s">
        <v>2746</v>
      </c>
      <c r="D2000" t="s">
        <v>1641</v>
      </c>
      <c r="M2000">
        <v>1</v>
      </c>
    </row>
    <row r="2001" spans="1:13">
      <c r="A2001">
        <v>2014</v>
      </c>
      <c r="B2001" t="s">
        <v>1630</v>
      </c>
      <c r="C2001" t="s">
        <v>2216</v>
      </c>
      <c r="D2001" t="s">
        <v>1641</v>
      </c>
      <c r="M2001">
        <v>1</v>
      </c>
    </row>
    <row r="2002" spans="1:13">
      <c r="A2002">
        <v>2014</v>
      </c>
      <c r="B2002" t="s">
        <v>1630</v>
      </c>
      <c r="C2002" t="s">
        <v>2217</v>
      </c>
      <c r="D2002" t="s">
        <v>1641</v>
      </c>
      <c r="M2002">
        <v>1</v>
      </c>
    </row>
    <row r="2003" spans="1:13">
      <c r="A2003">
        <v>2014</v>
      </c>
      <c r="B2003" t="s">
        <v>1630</v>
      </c>
      <c r="C2003" t="s">
        <v>2218</v>
      </c>
      <c r="D2003" t="s">
        <v>1641</v>
      </c>
      <c r="M2003">
        <v>1</v>
      </c>
    </row>
    <row r="2004" spans="1:13">
      <c r="A2004">
        <v>2014</v>
      </c>
      <c r="B2004" t="s">
        <v>1630</v>
      </c>
      <c r="C2004" t="s">
        <v>2219</v>
      </c>
      <c r="D2004" t="s">
        <v>1641</v>
      </c>
      <c r="J2004">
        <v>1</v>
      </c>
    </row>
    <row r="2005" spans="1:13">
      <c r="A2005">
        <v>2014</v>
      </c>
      <c r="B2005" t="s">
        <v>1630</v>
      </c>
      <c r="C2005" t="s">
        <v>2220</v>
      </c>
      <c r="D2005" t="s">
        <v>1634</v>
      </c>
      <c r="J2005">
        <v>1</v>
      </c>
    </row>
    <row r="2006" spans="1:13">
      <c r="A2006">
        <v>2014</v>
      </c>
      <c r="B2006" t="s">
        <v>1630</v>
      </c>
      <c r="C2006" t="s">
        <v>2221</v>
      </c>
      <c r="D2006" t="s">
        <v>1634</v>
      </c>
      <c r="J2006">
        <v>1</v>
      </c>
    </row>
    <row r="2007" spans="1:13">
      <c r="A2007">
        <v>2014</v>
      </c>
      <c r="B2007" t="s">
        <v>1630</v>
      </c>
      <c r="C2007" t="s">
        <v>2222</v>
      </c>
      <c r="D2007" t="s">
        <v>1634</v>
      </c>
      <c r="J2007">
        <v>1</v>
      </c>
    </row>
    <row r="2008" spans="1:13">
      <c r="A2008">
        <v>2014</v>
      </c>
      <c r="B2008" t="s">
        <v>1630</v>
      </c>
      <c r="C2008" t="s">
        <v>2223</v>
      </c>
      <c r="D2008" t="s">
        <v>1634</v>
      </c>
      <c r="J2008">
        <v>1</v>
      </c>
    </row>
    <row r="2009" spans="1:13">
      <c r="A2009">
        <v>2014</v>
      </c>
      <c r="B2009" t="s">
        <v>1630</v>
      </c>
      <c r="C2009" t="s">
        <v>2224</v>
      </c>
      <c r="D2009" t="s">
        <v>1641</v>
      </c>
      <c r="J2009">
        <v>1</v>
      </c>
    </row>
    <row r="2010" spans="1:13">
      <c r="A2010">
        <v>2014</v>
      </c>
      <c r="B2010" t="s">
        <v>1630</v>
      </c>
      <c r="C2010" t="s">
        <v>2225</v>
      </c>
      <c r="D2010" t="s">
        <v>1641</v>
      </c>
      <c r="J2010">
        <v>2</v>
      </c>
    </row>
    <row r="2011" spans="1:13">
      <c r="A2011">
        <v>2014</v>
      </c>
      <c r="B2011" t="s">
        <v>1630</v>
      </c>
      <c r="C2011" t="s">
        <v>2226</v>
      </c>
      <c r="D2011" t="s">
        <v>1641</v>
      </c>
      <c r="J2011">
        <v>1</v>
      </c>
    </row>
    <row r="2012" spans="1:13">
      <c r="A2012">
        <v>2014</v>
      </c>
      <c r="B2012" t="s">
        <v>1630</v>
      </c>
      <c r="C2012" t="s">
        <v>2747</v>
      </c>
      <c r="D2012" t="s">
        <v>1674</v>
      </c>
      <c r="E2012">
        <v>1</v>
      </c>
    </row>
    <row r="2013" spans="1:13">
      <c r="A2013">
        <v>2014</v>
      </c>
      <c r="B2013" t="s">
        <v>1630</v>
      </c>
      <c r="C2013" t="s">
        <v>2228</v>
      </c>
      <c r="D2013" t="s">
        <v>1635</v>
      </c>
      <c r="K2013">
        <v>1</v>
      </c>
    </row>
    <row r="2014" spans="1:13">
      <c r="A2014">
        <v>2014</v>
      </c>
      <c r="B2014" t="s">
        <v>1630</v>
      </c>
      <c r="C2014" t="s">
        <v>2230</v>
      </c>
      <c r="D2014" t="s">
        <v>1634</v>
      </c>
      <c r="J2014">
        <v>1</v>
      </c>
    </row>
    <row r="2015" spans="1:13">
      <c r="A2015">
        <v>2014</v>
      </c>
      <c r="B2015" t="s">
        <v>1630</v>
      </c>
      <c r="C2015" t="s">
        <v>2231</v>
      </c>
      <c r="D2015" t="s">
        <v>1641</v>
      </c>
      <c r="J2015">
        <v>1</v>
      </c>
    </row>
    <row r="2016" spans="1:13">
      <c r="A2016">
        <v>2014</v>
      </c>
      <c r="B2016" t="s">
        <v>1630</v>
      </c>
      <c r="C2016" t="s">
        <v>2232</v>
      </c>
      <c r="D2016" t="s">
        <v>1641</v>
      </c>
      <c r="J2016">
        <v>1</v>
      </c>
    </row>
    <row r="2017" spans="1:29">
      <c r="A2017">
        <v>2014</v>
      </c>
      <c r="B2017" t="s">
        <v>1630</v>
      </c>
      <c r="C2017" t="s">
        <v>2233</v>
      </c>
      <c r="D2017" t="s">
        <v>1634</v>
      </c>
      <c r="J2017">
        <v>1</v>
      </c>
    </row>
    <row r="2018" spans="1:29">
      <c r="A2018">
        <v>2014</v>
      </c>
      <c r="B2018" t="s">
        <v>1630</v>
      </c>
      <c r="C2018" t="s">
        <v>2234</v>
      </c>
      <c r="D2018" t="s">
        <v>1634</v>
      </c>
      <c r="J2018">
        <v>1</v>
      </c>
    </row>
    <row r="2019" spans="1:29">
      <c r="A2019">
        <v>2014</v>
      </c>
      <c r="B2019" t="s">
        <v>1630</v>
      </c>
      <c r="C2019" t="s">
        <v>2748</v>
      </c>
      <c r="D2019" t="s">
        <v>1635</v>
      </c>
      <c r="AC2019">
        <v>1</v>
      </c>
    </row>
    <row r="2020" spans="1:29">
      <c r="A2020">
        <v>2014</v>
      </c>
      <c r="B2020" t="s">
        <v>1630</v>
      </c>
      <c r="C2020" t="s">
        <v>2749</v>
      </c>
      <c r="D2020" t="s">
        <v>1634</v>
      </c>
      <c r="AC2020">
        <v>1</v>
      </c>
    </row>
    <row r="2021" spans="1:29">
      <c r="A2021">
        <v>2014</v>
      </c>
      <c r="B2021" t="s">
        <v>1630</v>
      </c>
      <c r="C2021" t="s">
        <v>2750</v>
      </c>
      <c r="D2021" t="s">
        <v>1634</v>
      </c>
      <c r="AC2021">
        <v>1</v>
      </c>
    </row>
    <row r="2022" spans="1:29">
      <c r="A2022">
        <v>2014</v>
      </c>
      <c r="B2022" t="s">
        <v>1630</v>
      </c>
      <c r="C2022" t="s">
        <v>2751</v>
      </c>
      <c r="D2022" t="s">
        <v>1634</v>
      </c>
      <c r="AC2022">
        <v>1</v>
      </c>
    </row>
    <row r="2023" spans="1:29">
      <c r="A2023">
        <v>2014</v>
      </c>
      <c r="B2023" t="s">
        <v>1630</v>
      </c>
      <c r="C2023" t="s">
        <v>2235</v>
      </c>
      <c r="D2023" t="s">
        <v>1641</v>
      </c>
      <c r="J2023">
        <v>1</v>
      </c>
    </row>
    <row r="2024" spans="1:29">
      <c r="A2024">
        <v>2014</v>
      </c>
      <c r="B2024" t="s">
        <v>1630</v>
      </c>
      <c r="C2024" t="s">
        <v>2236</v>
      </c>
      <c r="D2024" t="s">
        <v>1641</v>
      </c>
      <c r="AB2024">
        <v>2</v>
      </c>
    </row>
    <row r="2025" spans="1:29">
      <c r="A2025">
        <v>2014</v>
      </c>
      <c r="B2025" t="s">
        <v>1630</v>
      </c>
      <c r="C2025" t="s">
        <v>2237</v>
      </c>
      <c r="D2025" t="s">
        <v>1641</v>
      </c>
      <c r="J2025">
        <v>1</v>
      </c>
    </row>
    <row r="2026" spans="1:29">
      <c r="A2026">
        <v>2014</v>
      </c>
      <c r="B2026" t="s">
        <v>1630</v>
      </c>
      <c r="C2026" t="s">
        <v>2752</v>
      </c>
      <c r="D2026" t="s">
        <v>1668</v>
      </c>
      <c r="O2026">
        <v>1</v>
      </c>
    </row>
    <row r="2027" spans="1:29">
      <c r="A2027">
        <v>2014</v>
      </c>
      <c r="B2027" t="s">
        <v>1630</v>
      </c>
      <c r="C2027" t="s">
        <v>2238</v>
      </c>
      <c r="D2027" t="s">
        <v>1641</v>
      </c>
      <c r="J2027">
        <v>5</v>
      </c>
    </row>
    <row r="2028" spans="1:29">
      <c r="A2028">
        <v>2014</v>
      </c>
      <c r="B2028" t="s">
        <v>1630</v>
      </c>
      <c r="C2028" t="s">
        <v>2238</v>
      </c>
      <c r="D2028" t="s">
        <v>1634</v>
      </c>
      <c r="J2028">
        <v>1</v>
      </c>
    </row>
    <row r="2029" spans="1:29">
      <c r="A2029">
        <v>2014</v>
      </c>
      <c r="B2029" t="s">
        <v>1630</v>
      </c>
      <c r="C2029" t="s">
        <v>2239</v>
      </c>
      <c r="D2029" t="s">
        <v>1641</v>
      </c>
      <c r="J2029">
        <v>1</v>
      </c>
    </row>
    <row r="2030" spans="1:29">
      <c r="A2030">
        <v>2014</v>
      </c>
      <c r="B2030" t="s">
        <v>1630</v>
      </c>
      <c r="C2030" t="s">
        <v>2240</v>
      </c>
      <c r="D2030" t="s">
        <v>1641</v>
      </c>
      <c r="J2030">
        <v>1</v>
      </c>
    </row>
    <row r="2031" spans="1:29">
      <c r="A2031">
        <v>2014</v>
      </c>
      <c r="B2031" t="s">
        <v>1630</v>
      </c>
      <c r="C2031" t="s">
        <v>2241</v>
      </c>
      <c r="D2031" t="s">
        <v>1634</v>
      </c>
      <c r="J2031">
        <v>1</v>
      </c>
    </row>
    <row r="2032" spans="1:29">
      <c r="A2032">
        <v>2014</v>
      </c>
      <c r="B2032" t="s">
        <v>1630</v>
      </c>
      <c r="C2032" t="s">
        <v>2242</v>
      </c>
      <c r="D2032" t="s">
        <v>1634</v>
      </c>
      <c r="J2032">
        <v>1</v>
      </c>
    </row>
    <row r="2033" spans="1:29">
      <c r="A2033">
        <v>2014</v>
      </c>
      <c r="B2033" t="s">
        <v>1630</v>
      </c>
      <c r="C2033" t="s">
        <v>2243</v>
      </c>
      <c r="D2033" t="s">
        <v>1641</v>
      </c>
      <c r="J2033">
        <v>1</v>
      </c>
    </row>
    <row r="2034" spans="1:29">
      <c r="A2034">
        <v>2014</v>
      </c>
      <c r="B2034" t="s">
        <v>1630</v>
      </c>
      <c r="C2034" t="s">
        <v>2753</v>
      </c>
      <c r="D2034" t="s">
        <v>1634</v>
      </c>
      <c r="AC2034">
        <v>3</v>
      </c>
    </row>
    <row r="2035" spans="1:29">
      <c r="A2035">
        <v>2014</v>
      </c>
      <c r="B2035" t="s">
        <v>1630</v>
      </c>
      <c r="C2035" t="s">
        <v>2244</v>
      </c>
      <c r="D2035" t="s">
        <v>1641</v>
      </c>
      <c r="J2035">
        <v>1</v>
      </c>
    </row>
    <row r="2036" spans="1:29">
      <c r="A2036">
        <v>2014</v>
      </c>
      <c r="B2036" t="s">
        <v>1630</v>
      </c>
      <c r="C2036" t="s">
        <v>2245</v>
      </c>
      <c r="D2036" t="s">
        <v>1641</v>
      </c>
      <c r="J2036">
        <v>1</v>
      </c>
    </row>
    <row r="2037" spans="1:29">
      <c r="A2037">
        <v>2014</v>
      </c>
      <c r="B2037" t="s">
        <v>1630</v>
      </c>
      <c r="C2037" t="s">
        <v>2246</v>
      </c>
      <c r="D2037" t="s">
        <v>1641</v>
      </c>
      <c r="J2037">
        <v>1</v>
      </c>
    </row>
    <row r="2038" spans="1:29">
      <c r="A2038">
        <v>2014</v>
      </c>
      <c r="B2038" t="s">
        <v>1630</v>
      </c>
      <c r="C2038" t="s">
        <v>2247</v>
      </c>
      <c r="D2038" t="s">
        <v>1641</v>
      </c>
      <c r="J2038">
        <v>2</v>
      </c>
    </row>
    <row r="2039" spans="1:29">
      <c r="A2039">
        <v>2014</v>
      </c>
      <c r="B2039" t="s">
        <v>1630</v>
      </c>
      <c r="C2039" t="s">
        <v>2248</v>
      </c>
      <c r="D2039" t="s">
        <v>1641</v>
      </c>
      <c r="J2039">
        <v>1</v>
      </c>
    </row>
    <row r="2040" spans="1:29">
      <c r="A2040">
        <v>2014</v>
      </c>
      <c r="B2040" t="s">
        <v>1630</v>
      </c>
      <c r="C2040" t="s">
        <v>2249</v>
      </c>
      <c r="D2040" t="s">
        <v>1641</v>
      </c>
      <c r="J2040">
        <v>1</v>
      </c>
    </row>
    <row r="2041" spans="1:29">
      <c r="A2041">
        <v>2014</v>
      </c>
      <c r="B2041" t="s">
        <v>1630</v>
      </c>
      <c r="C2041" t="s">
        <v>2250</v>
      </c>
      <c r="D2041" t="s">
        <v>1641</v>
      </c>
      <c r="J2041">
        <v>1</v>
      </c>
    </row>
    <row r="2042" spans="1:29">
      <c r="A2042">
        <v>2014</v>
      </c>
      <c r="B2042" t="s">
        <v>1630</v>
      </c>
      <c r="C2042" t="s">
        <v>2251</v>
      </c>
      <c r="D2042" t="s">
        <v>1641</v>
      </c>
      <c r="J2042">
        <v>1</v>
      </c>
    </row>
    <row r="2043" spans="1:29">
      <c r="A2043">
        <v>2014</v>
      </c>
      <c r="B2043" t="s">
        <v>1630</v>
      </c>
      <c r="C2043" t="s">
        <v>2252</v>
      </c>
      <c r="D2043" t="s">
        <v>1634</v>
      </c>
      <c r="J2043">
        <v>3</v>
      </c>
    </row>
    <row r="2044" spans="1:29">
      <c r="A2044">
        <v>2014</v>
      </c>
      <c r="B2044" t="s">
        <v>1630</v>
      </c>
      <c r="C2044" t="s">
        <v>2252</v>
      </c>
      <c r="D2044" t="s">
        <v>2563</v>
      </c>
      <c r="J2044">
        <v>3</v>
      </c>
    </row>
    <row r="2045" spans="1:29">
      <c r="A2045">
        <v>2014</v>
      </c>
      <c r="B2045" t="s">
        <v>1630</v>
      </c>
      <c r="C2045" t="s">
        <v>2253</v>
      </c>
      <c r="D2045" t="s">
        <v>1634</v>
      </c>
      <c r="J2045">
        <v>3</v>
      </c>
    </row>
    <row r="2046" spans="1:29">
      <c r="A2046">
        <v>2014</v>
      </c>
      <c r="B2046" t="s">
        <v>1630</v>
      </c>
      <c r="C2046" t="s">
        <v>2254</v>
      </c>
      <c r="D2046" t="s">
        <v>1641</v>
      </c>
      <c r="J2046">
        <v>2</v>
      </c>
    </row>
    <row r="2047" spans="1:29">
      <c r="A2047">
        <v>2014</v>
      </c>
      <c r="B2047" t="s">
        <v>1630</v>
      </c>
      <c r="C2047" t="s">
        <v>2255</v>
      </c>
      <c r="D2047" t="s">
        <v>1634</v>
      </c>
      <c r="J2047">
        <v>2</v>
      </c>
    </row>
    <row r="2048" spans="1:29">
      <c r="A2048">
        <v>2014</v>
      </c>
      <c r="B2048" t="s">
        <v>1630</v>
      </c>
      <c r="C2048" t="s">
        <v>2256</v>
      </c>
      <c r="D2048" t="s">
        <v>1634</v>
      </c>
      <c r="J2048">
        <v>1</v>
      </c>
    </row>
    <row r="2049" spans="1:29">
      <c r="A2049">
        <v>2014</v>
      </c>
      <c r="B2049" t="s">
        <v>1630</v>
      </c>
      <c r="C2049" t="s">
        <v>2257</v>
      </c>
      <c r="D2049" t="s">
        <v>1641</v>
      </c>
      <c r="J2049">
        <v>1</v>
      </c>
    </row>
    <row r="2050" spans="1:29">
      <c r="A2050">
        <v>2014</v>
      </c>
      <c r="B2050" t="s">
        <v>1630</v>
      </c>
      <c r="C2050" t="s">
        <v>2258</v>
      </c>
      <c r="D2050" t="s">
        <v>1641</v>
      </c>
      <c r="J2050">
        <v>1</v>
      </c>
    </row>
    <row r="2051" spans="1:29">
      <c r="A2051">
        <v>2014</v>
      </c>
      <c r="B2051" t="s">
        <v>1630</v>
      </c>
      <c r="C2051" t="s">
        <v>2259</v>
      </c>
      <c r="D2051" t="s">
        <v>1641</v>
      </c>
      <c r="J2051">
        <v>1</v>
      </c>
    </row>
    <row r="2052" spans="1:29">
      <c r="A2052">
        <v>2014</v>
      </c>
      <c r="B2052" t="s">
        <v>1630</v>
      </c>
      <c r="C2052" t="s">
        <v>2260</v>
      </c>
      <c r="D2052" t="s">
        <v>1641</v>
      </c>
      <c r="J2052">
        <v>1</v>
      </c>
    </row>
    <row r="2053" spans="1:29">
      <c r="A2053">
        <v>2014</v>
      </c>
      <c r="B2053" t="s">
        <v>1630</v>
      </c>
      <c r="C2053" t="s">
        <v>2260</v>
      </c>
      <c r="D2053" t="s">
        <v>1634</v>
      </c>
      <c r="J2053">
        <v>1</v>
      </c>
    </row>
    <row r="2054" spans="1:29">
      <c r="A2054">
        <v>2014</v>
      </c>
      <c r="B2054" t="s">
        <v>1630</v>
      </c>
      <c r="C2054" t="s">
        <v>2261</v>
      </c>
      <c r="D2054" t="s">
        <v>1641</v>
      </c>
      <c r="J2054">
        <v>1</v>
      </c>
    </row>
    <row r="2055" spans="1:29">
      <c r="A2055">
        <v>2014</v>
      </c>
      <c r="B2055" t="s">
        <v>1630</v>
      </c>
      <c r="C2055" t="s">
        <v>2262</v>
      </c>
      <c r="D2055" t="s">
        <v>1641</v>
      </c>
      <c r="J2055">
        <v>1</v>
      </c>
    </row>
    <row r="2056" spans="1:29">
      <c r="A2056">
        <v>2014</v>
      </c>
      <c r="B2056" t="s">
        <v>1630</v>
      </c>
      <c r="C2056" t="s">
        <v>2263</v>
      </c>
      <c r="D2056" t="s">
        <v>1641</v>
      </c>
      <c r="J2056">
        <v>1</v>
      </c>
    </row>
    <row r="2057" spans="1:29">
      <c r="A2057">
        <v>2014</v>
      </c>
      <c r="B2057" t="s">
        <v>1630</v>
      </c>
      <c r="C2057" t="s">
        <v>2264</v>
      </c>
      <c r="D2057" t="s">
        <v>1641</v>
      </c>
      <c r="J2057">
        <v>1</v>
      </c>
    </row>
    <row r="2058" spans="1:29">
      <c r="A2058">
        <v>2014</v>
      </c>
      <c r="B2058" t="s">
        <v>1630</v>
      </c>
      <c r="C2058" t="s">
        <v>2265</v>
      </c>
      <c r="D2058" t="s">
        <v>1641</v>
      </c>
      <c r="J2058">
        <v>1</v>
      </c>
    </row>
    <row r="2059" spans="1:29">
      <c r="A2059">
        <v>2014</v>
      </c>
      <c r="B2059" t="s">
        <v>1630</v>
      </c>
      <c r="C2059" t="s">
        <v>2266</v>
      </c>
      <c r="D2059" t="s">
        <v>1634</v>
      </c>
      <c r="J2059">
        <v>1</v>
      </c>
    </row>
    <row r="2060" spans="1:29">
      <c r="A2060">
        <v>2014</v>
      </c>
      <c r="B2060" t="s">
        <v>1630</v>
      </c>
      <c r="C2060" t="s">
        <v>2266</v>
      </c>
      <c r="D2060" t="s">
        <v>2563</v>
      </c>
      <c r="J2060">
        <v>1</v>
      </c>
    </row>
    <row r="2061" spans="1:29">
      <c r="A2061">
        <v>2014</v>
      </c>
      <c r="B2061" t="s">
        <v>1630</v>
      </c>
      <c r="C2061" t="s">
        <v>2267</v>
      </c>
      <c r="D2061" t="s">
        <v>1634</v>
      </c>
      <c r="J2061">
        <v>2</v>
      </c>
    </row>
    <row r="2062" spans="1:29">
      <c r="A2062">
        <v>2014</v>
      </c>
      <c r="B2062" t="s">
        <v>1630</v>
      </c>
      <c r="C2062" t="s">
        <v>2267</v>
      </c>
      <c r="D2062" t="s">
        <v>2563</v>
      </c>
      <c r="J2062">
        <v>2</v>
      </c>
    </row>
    <row r="2063" spans="1:29">
      <c r="A2063">
        <v>2014</v>
      </c>
      <c r="B2063" t="s">
        <v>1630</v>
      </c>
      <c r="C2063" t="s">
        <v>2268</v>
      </c>
      <c r="D2063" t="s">
        <v>1641</v>
      </c>
      <c r="J2063">
        <v>1</v>
      </c>
    </row>
    <row r="2064" spans="1:29">
      <c r="A2064">
        <v>2014</v>
      </c>
      <c r="B2064" t="s">
        <v>1630</v>
      </c>
      <c r="C2064" t="s">
        <v>2754</v>
      </c>
      <c r="D2064" t="s">
        <v>1634</v>
      </c>
      <c r="AC2064">
        <v>2</v>
      </c>
    </row>
    <row r="2065" spans="1:29">
      <c r="A2065">
        <v>2014</v>
      </c>
      <c r="B2065" t="s">
        <v>1630</v>
      </c>
      <c r="C2065" t="s">
        <v>2269</v>
      </c>
      <c r="D2065" t="s">
        <v>1635</v>
      </c>
      <c r="Y2065">
        <v>1</v>
      </c>
    </row>
    <row r="2066" spans="1:29">
      <c r="A2066">
        <v>2014</v>
      </c>
      <c r="B2066" t="s">
        <v>1630</v>
      </c>
      <c r="C2066" t="s">
        <v>1736</v>
      </c>
      <c r="D2066" t="s">
        <v>1635</v>
      </c>
      <c r="Y2066">
        <v>1</v>
      </c>
    </row>
    <row r="2067" spans="1:29">
      <c r="A2067">
        <v>2014</v>
      </c>
      <c r="B2067" t="s">
        <v>1630</v>
      </c>
      <c r="C2067" t="s">
        <v>2270</v>
      </c>
      <c r="D2067" t="s">
        <v>1634</v>
      </c>
      <c r="J2067">
        <v>1</v>
      </c>
    </row>
    <row r="2068" spans="1:29">
      <c r="A2068">
        <v>2014</v>
      </c>
      <c r="B2068" t="s">
        <v>1630</v>
      </c>
      <c r="C2068" t="s">
        <v>2271</v>
      </c>
      <c r="D2068" t="s">
        <v>1641</v>
      </c>
      <c r="J2068">
        <v>1</v>
      </c>
    </row>
    <row r="2069" spans="1:29">
      <c r="A2069">
        <v>2014</v>
      </c>
      <c r="B2069" t="s">
        <v>1630</v>
      </c>
      <c r="C2069" t="s">
        <v>2272</v>
      </c>
      <c r="D2069" t="s">
        <v>1641</v>
      </c>
      <c r="J2069">
        <v>1</v>
      </c>
    </row>
    <row r="2070" spans="1:29">
      <c r="A2070">
        <v>2014</v>
      </c>
      <c r="B2070" t="s">
        <v>1630</v>
      </c>
      <c r="C2070" t="s">
        <v>2273</v>
      </c>
      <c r="D2070" t="s">
        <v>1641</v>
      </c>
      <c r="J2070">
        <v>1</v>
      </c>
    </row>
    <row r="2071" spans="1:29">
      <c r="A2071">
        <v>2014</v>
      </c>
      <c r="B2071" t="s">
        <v>1630</v>
      </c>
      <c r="C2071" t="s">
        <v>2274</v>
      </c>
      <c r="D2071" t="s">
        <v>1641</v>
      </c>
      <c r="J2071">
        <v>1</v>
      </c>
    </row>
    <row r="2072" spans="1:29">
      <c r="A2072">
        <v>2014</v>
      </c>
      <c r="B2072" t="s">
        <v>1630</v>
      </c>
      <c r="C2072" t="s">
        <v>2275</v>
      </c>
      <c r="D2072" t="s">
        <v>1641</v>
      </c>
      <c r="J2072">
        <v>1</v>
      </c>
    </row>
    <row r="2073" spans="1:29">
      <c r="A2073">
        <v>2014</v>
      </c>
      <c r="B2073" t="s">
        <v>1630</v>
      </c>
      <c r="C2073" t="s">
        <v>2276</v>
      </c>
      <c r="D2073" t="s">
        <v>1641</v>
      </c>
      <c r="J2073">
        <v>1</v>
      </c>
    </row>
    <row r="2074" spans="1:29">
      <c r="A2074">
        <v>2014</v>
      </c>
      <c r="B2074" t="s">
        <v>1630</v>
      </c>
      <c r="C2074" t="s">
        <v>2755</v>
      </c>
      <c r="D2074" t="s">
        <v>1634</v>
      </c>
      <c r="AC2074">
        <v>2</v>
      </c>
    </row>
    <row r="2075" spans="1:29">
      <c r="A2075">
        <v>2014</v>
      </c>
      <c r="B2075" t="s">
        <v>1630</v>
      </c>
      <c r="C2075" t="s">
        <v>2277</v>
      </c>
      <c r="D2075" t="s">
        <v>1634</v>
      </c>
      <c r="J2075">
        <v>1</v>
      </c>
    </row>
    <row r="2076" spans="1:29">
      <c r="A2076">
        <v>2014</v>
      </c>
      <c r="B2076" t="s">
        <v>1630</v>
      </c>
      <c r="C2076" t="s">
        <v>2277</v>
      </c>
      <c r="D2076" t="s">
        <v>2563</v>
      </c>
      <c r="J2076">
        <v>1</v>
      </c>
    </row>
    <row r="2077" spans="1:29">
      <c r="A2077">
        <v>2014</v>
      </c>
      <c r="B2077" t="s">
        <v>1630</v>
      </c>
      <c r="C2077" t="s">
        <v>2278</v>
      </c>
      <c r="D2077" t="s">
        <v>1641</v>
      </c>
      <c r="J2077">
        <v>1</v>
      </c>
    </row>
    <row r="2078" spans="1:29">
      <c r="A2078">
        <v>2014</v>
      </c>
      <c r="B2078" t="s">
        <v>1630</v>
      </c>
      <c r="C2078" t="s">
        <v>2279</v>
      </c>
      <c r="D2078" t="s">
        <v>1641</v>
      </c>
      <c r="J2078">
        <v>2</v>
      </c>
    </row>
    <row r="2079" spans="1:29">
      <c r="A2079">
        <v>2014</v>
      </c>
      <c r="B2079" t="s">
        <v>1630</v>
      </c>
      <c r="C2079" t="s">
        <v>2280</v>
      </c>
      <c r="D2079" t="s">
        <v>1641</v>
      </c>
      <c r="J2079">
        <v>2</v>
      </c>
    </row>
    <row r="2080" spans="1:29">
      <c r="A2080">
        <v>2014</v>
      </c>
      <c r="B2080" t="s">
        <v>1630</v>
      </c>
      <c r="C2080" t="s">
        <v>2756</v>
      </c>
      <c r="D2080" t="s">
        <v>1636</v>
      </c>
      <c r="O2080">
        <v>1</v>
      </c>
    </row>
    <row r="2081" spans="1:10">
      <c r="A2081">
        <v>2014</v>
      </c>
      <c r="B2081" t="s">
        <v>1630</v>
      </c>
      <c r="C2081" t="s">
        <v>2281</v>
      </c>
      <c r="D2081" t="s">
        <v>1641</v>
      </c>
      <c r="J2081">
        <v>1</v>
      </c>
    </row>
    <row r="2082" spans="1:10">
      <c r="A2082">
        <v>2014</v>
      </c>
      <c r="B2082" t="s">
        <v>1630</v>
      </c>
      <c r="C2082" t="s">
        <v>2282</v>
      </c>
      <c r="D2082" t="s">
        <v>1634</v>
      </c>
      <c r="J2082">
        <v>1</v>
      </c>
    </row>
    <row r="2083" spans="1:10">
      <c r="A2083">
        <v>2014</v>
      </c>
      <c r="B2083" t="s">
        <v>1630</v>
      </c>
      <c r="C2083" t="s">
        <v>2282</v>
      </c>
      <c r="D2083" t="s">
        <v>2563</v>
      </c>
      <c r="J2083">
        <v>1</v>
      </c>
    </row>
    <row r="2084" spans="1:10">
      <c r="A2084">
        <v>2014</v>
      </c>
      <c r="B2084" t="s">
        <v>1630</v>
      </c>
      <c r="C2084" t="s">
        <v>2283</v>
      </c>
      <c r="D2084" t="s">
        <v>1641</v>
      </c>
      <c r="J2084">
        <v>1</v>
      </c>
    </row>
    <row r="2085" spans="1:10">
      <c r="A2085">
        <v>2014</v>
      </c>
      <c r="B2085" t="s">
        <v>1630</v>
      </c>
      <c r="C2085" t="s">
        <v>2284</v>
      </c>
      <c r="D2085" t="s">
        <v>1641</v>
      </c>
      <c r="J2085">
        <v>1</v>
      </c>
    </row>
    <row r="2086" spans="1:10">
      <c r="A2086">
        <v>2014</v>
      </c>
      <c r="B2086" t="s">
        <v>1630</v>
      </c>
      <c r="C2086" t="s">
        <v>2285</v>
      </c>
      <c r="D2086" t="s">
        <v>1641</v>
      </c>
      <c r="J2086">
        <v>1</v>
      </c>
    </row>
    <row r="2087" spans="1:10">
      <c r="A2087">
        <v>2014</v>
      </c>
      <c r="B2087" t="s">
        <v>1630</v>
      </c>
      <c r="C2087" t="s">
        <v>2286</v>
      </c>
      <c r="D2087" t="s">
        <v>1641</v>
      </c>
      <c r="J2087">
        <v>1</v>
      </c>
    </row>
    <row r="2088" spans="1:10">
      <c r="A2088">
        <v>2014</v>
      </c>
      <c r="B2088" t="s">
        <v>1630</v>
      </c>
      <c r="C2088" t="s">
        <v>2287</v>
      </c>
      <c r="D2088" t="s">
        <v>1641</v>
      </c>
      <c r="J2088">
        <v>1</v>
      </c>
    </row>
    <row r="2089" spans="1:10">
      <c r="A2089">
        <v>2014</v>
      </c>
      <c r="B2089" t="s">
        <v>1630</v>
      </c>
      <c r="C2089" t="s">
        <v>2288</v>
      </c>
      <c r="D2089" t="s">
        <v>1641</v>
      </c>
      <c r="J2089">
        <v>1</v>
      </c>
    </row>
    <row r="2090" spans="1:10">
      <c r="A2090">
        <v>2014</v>
      </c>
      <c r="B2090" t="s">
        <v>1630</v>
      </c>
      <c r="C2090" t="s">
        <v>2289</v>
      </c>
      <c r="D2090" t="s">
        <v>1641</v>
      </c>
      <c r="J2090">
        <v>1</v>
      </c>
    </row>
    <row r="2091" spans="1:10">
      <c r="A2091">
        <v>2014</v>
      </c>
      <c r="B2091" t="s">
        <v>1630</v>
      </c>
      <c r="C2091" t="s">
        <v>2290</v>
      </c>
      <c r="D2091" t="s">
        <v>1641</v>
      </c>
      <c r="J2091">
        <v>1</v>
      </c>
    </row>
    <row r="2092" spans="1:10">
      <c r="A2092">
        <v>2014</v>
      </c>
      <c r="B2092" t="s">
        <v>1630</v>
      </c>
      <c r="C2092" t="s">
        <v>2291</v>
      </c>
      <c r="D2092" t="s">
        <v>1641</v>
      </c>
      <c r="J2092">
        <v>1</v>
      </c>
    </row>
    <row r="2093" spans="1:10">
      <c r="A2093">
        <v>2014</v>
      </c>
      <c r="B2093" t="s">
        <v>1630</v>
      </c>
      <c r="C2093" t="s">
        <v>2292</v>
      </c>
      <c r="D2093" t="s">
        <v>1641</v>
      </c>
      <c r="J2093">
        <v>1</v>
      </c>
    </row>
    <row r="2094" spans="1:10">
      <c r="A2094">
        <v>2014</v>
      </c>
      <c r="B2094" t="s">
        <v>1630</v>
      </c>
      <c r="C2094" t="s">
        <v>2293</v>
      </c>
      <c r="D2094" t="s">
        <v>1641</v>
      </c>
      <c r="J2094">
        <v>1</v>
      </c>
    </row>
    <row r="2095" spans="1:10">
      <c r="A2095">
        <v>2014</v>
      </c>
      <c r="B2095" t="s">
        <v>1630</v>
      </c>
      <c r="C2095" t="s">
        <v>2294</v>
      </c>
      <c r="D2095" t="s">
        <v>1634</v>
      </c>
      <c r="J2095">
        <v>1</v>
      </c>
    </row>
    <row r="2096" spans="1:10">
      <c r="A2096">
        <v>2014</v>
      </c>
      <c r="B2096" t="s">
        <v>1630</v>
      </c>
      <c r="C2096" t="s">
        <v>2294</v>
      </c>
      <c r="D2096" t="s">
        <v>2563</v>
      </c>
      <c r="J2096">
        <v>1</v>
      </c>
    </row>
    <row r="2097" spans="1:31">
      <c r="A2097">
        <v>2014</v>
      </c>
      <c r="B2097" t="s">
        <v>1630</v>
      </c>
      <c r="C2097" t="s">
        <v>2295</v>
      </c>
      <c r="D2097" t="s">
        <v>1634</v>
      </c>
      <c r="J2097">
        <v>1</v>
      </c>
    </row>
    <row r="2098" spans="1:31">
      <c r="A2098">
        <v>2014</v>
      </c>
      <c r="B2098" t="s">
        <v>1630</v>
      </c>
      <c r="C2098" t="s">
        <v>2757</v>
      </c>
      <c r="D2098" t="s">
        <v>1634</v>
      </c>
      <c r="AB2098">
        <v>2</v>
      </c>
    </row>
    <row r="2099" spans="1:31">
      <c r="A2099">
        <v>2014</v>
      </c>
      <c r="B2099" t="s">
        <v>1630</v>
      </c>
      <c r="C2099" t="s">
        <v>2757</v>
      </c>
      <c r="D2099" t="s">
        <v>1635</v>
      </c>
      <c r="AB2099">
        <v>2</v>
      </c>
    </row>
    <row r="2100" spans="1:31">
      <c r="A2100">
        <v>2014</v>
      </c>
      <c r="B2100" t="s">
        <v>1630</v>
      </c>
      <c r="C2100" t="s">
        <v>2758</v>
      </c>
      <c r="D2100" t="s">
        <v>1635</v>
      </c>
      <c r="I2100">
        <v>1</v>
      </c>
    </row>
    <row r="2101" spans="1:31">
      <c r="A2101">
        <v>2014</v>
      </c>
      <c r="B2101" t="s">
        <v>1630</v>
      </c>
      <c r="C2101" t="s">
        <v>1738</v>
      </c>
      <c r="D2101" t="s">
        <v>1636</v>
      </c>
      <c r="O2101">
        <v>2</v>
      </c>
    </row>
    <row r="2102" spans="1:31">
      <c r="A2102">
        <v>2014</v>
      </c>
      <c r="B2102" t="s">
        <v>1630</v>
      </c>
      <c r="C2102" t="s">
        <v>2296</v>
      </c>
      <c r="D2102" t="s">
        <v>1641</v>
      </c>
      <c r="AE2102">
        <v>2</v>
      </c>
    </row>
    <row r="2103" spans="1:31">
      <c r="A2103">
        <v>2014</v>
      </c>
      <c r="B2103" t="s">
        <v>1630</v>
      </c>
      <c r="C2103" t="s">
        <v>1739</v>
      </c>
      <c r="D2103" t="s">
        <v>1641</v>
      </c>
      <c r="T2103">
        <v>1</v>
      </c>
      <c r="AB2103">
        <v>5</v>
      </c>
    </row>
    <row r="2104" spans="1:31">
      <c r="A2104">
        <v>2014</v>
      </c>
      <c r="B2104" t="s">
        <v>1630</v>
      </c>
      <c r="C2104" t="s">
        <v>2297</v>
      </c>
      <c r="D2104" t="s">
        <v>1634</v>
      </c>
      <c r="O2104">
        <v>3</v>
      </c>
    </row>
    <row r="2105" spans="1:31">
      <c r="A2105">
        <v>2014</v>
      </c>
      <c r="B2105" t="s">
        <v>1630</v>
      </c>
      <c r="C2105" t="s">
        <v>2297</v>
      </c>
      <c r="D2105" t="s">
        <v>1636</v>
      </c>
      <c r="O2105">
        <v>23</v>
      </c>
    </row>
    <row r="2106" spans="1:31">
      <c r="A2106">
        <v>2014</v>
      </c>
      <c r="B2106" t="s">
        <v>1630</v>
      </c>
      <c r="C2106" t="s">
        <v>2759</v>
      </c>
      <c r="D2106" t="s">
        <v>1635</v>
      </c>
      <c r="AA2106">
        <v>3</v>
      </c>
    </row>
    <row r="2107" spans="1:31">
      <c r="A2107">
        <v>2014</v>
      </c>
      <c r="B2107" t="s">
        <v>1630</v>
      </c>
      <c r="C2107" t="s">
        <v>2298</v>
      </c>
      <c r="D2107" t="s">
        <v>1634</v>
      </c>
      <c r="T2107">
        <v>3</v>
      </c>
    </row>
    <row r="2108" spans="1:31">
      <c r="A2108">
        <v>2014</v>
      </c>
      <c r="B2108" t="s">
        <v>1630</v>
      </c>
      <c r="C2108" t="s">
        <v>2760</v>
      </c>
      <c r="D2108" t="s">
        <v>1635</v>
      </c>
      <c r="T2108">
        <v>3</v>
      </c>
    </row>
    <row r="2109" spans="1:31">
      <c r="A2109">
        <v>2014</v>
      </c>
      <c r="B2109" t="s">
        <v>1630</v>
      </c>
      <c r="C2109" t="s">
        <v>2299</v>
      </c>
      <c r="D2109" t="s">
        <v>1634</v>
      </c>
      <c r="AB2109">
        <v>2</v>
      </c>
    </row>
    <row r="2110" spans="1:31">
      <c r="A2110">
        <v>2014</v>
      </c>
      <c r="B2110" t="s">
        <v>1630</v>
      </c>
      <c r="C2110" t="s">
        <v>2761</v>
      </c>
      <c r="D2110" t="s">
        <v>1641</v>
      </c>
      <c r="F2110">
        <v>1</v>
      </c>
    </row>
    <row r="2111" spans="1:31">
      <c r="A2111">
        <v>2014</v>
      </c>
      <c r="B2111" t="s">
        <v>1630</v>
      </c>
      <c r="C2111" t="s">
        <v>2300</v>
      </c>
      <c r="D2111" t="s">
        <v>1634</v>
      </c>
      <c r="AB2111">
        <v>2</v>
      </c>
    </row>
    <row r="2112" spans="1:31">
      <c r="A2112">
        <v>2014</v>
      </c>
      <c r="B2112" t="s">
        <v>1630</v>
      </c>
      <c r="C2112" t="s">
        <v>2301</v>
      </c>
      <c r="D2112" t="s">
        <v>1634</v>
      </c>
      <c r="AB2112">
        <v>1</v>
      </c>
    </row>
    <row r="2113" spans="1:29">
      <c r="A2113">
        <v>2014</v>
      </c>
      <c r="B2113" t="s">
        <v>1630</v>
      </c>
      <c r="C2113" t="s">
        <v>2302</v>
      </c>
      <c r="D2113" t="s">
        <v>1641</v>
      </c>
      <c r="M2113">
        <v>1</v>
      </c>
    </row>
    <row r="2114" spans="1:29">
      <c r="A2114">
        <v>2014</v>
      </c>
      <c r="B2114" t="s">
        <v>1630</v>
      </c>
      <c r="C2114" t="s">
        <v>2303</v>
      </c>
      <c r="D2114" t="s">
        <v>1634</v>
      </c>
      <c r="J2114">
        <v>4</v>
      </c>
    </row>
    <row r="2115" spans="1:29">
      <c r="A2115">
        <v>2014</v>
      </c>
      <c r="B2115" t="s">
        <v>1630</v>
      </c>
      <c r="C2115" t="s">
        <v>2303</v>
      </c>
      <c r="D2115" t="s">
        <v>2563</v>
      </c>
      <c r="J2115">
        <v>1</v>
      </c>
    </row>
    <row r="2116" spans="1:29">
      <c r="A2116">
        <v>2014</v>
      </c>
      <c r="B2116" t="s">
        <v>1630</v>
      </c>
      <c r="C2116" t="s">
        <v>2304</v>
      </c>
      <c r="D2116" t="s">
        <v>1634</v>
      </c>
      <c r="J2116">
        <v>1</v>
      </c>
    </row>
    <row r="2117" spans="1:29">
      <c r="A2117">
        <v>2014</v>
      </c>
      <c r="B2117" t="s">
        <v>1630</v>
      </c>
      <c r="C2117" t="s">
        <v>2305</v>
      </c>
      <c r="D2117" t="s">
        <v>1641</v>
      </c>
      <c r="J2117">
        <v>1</v>
      </c>
    </row>
    <row r="2118" spans="1:29">
      <c r="A2118">
        <v>2014</v>
      </c>
      <c r="B2118" t="s">
        <v>1630</v>
      </c>
      <c r="C2118" t="s">
        <v>2306</v>
      </c>
      <c r="D2118" t="s">
        <v>1641</v>
      </c>
      <c r="J2118">
        <v>1</v>
      </c>
    </row>
    <row r="2119" spans="1:29">
      <c r="A2119">
        <v>2014</v>
      </c>
      <c r="B2119" t="s">
        <v>1630</v>
      </c>
      <c r="C2119" t="s">
        <v>2307</v>
      </c>
      <c r="D2119" t="s">
        <v>1634</v>
      </c>
      <c r="J2119">
        <v>1</v>
      </c>
    </row>
    <row r="2120" spans="1:29">
      <c r="A2120">
        <v>2014</v>
      </c>
      <c r="B2120" t="s">
        <v>1630</v>
      </c>
      <c r="C2120" t="s">
        <v>2307</v>
      </c>
      <c r="D2120" t="s">
        <v>2563</v>
      </c>
      <c r="J2120">
        <v>1</v>
      </c>
    </row>
    <row r="2121" spans="1:29">
      <c r="A2121">
        <v>2014</v>
      </c>
      <c r="B2121" t="s">
        <v>1630</v>
      </c>
      <c r="C2121" t="s">
        <v>2308</v>
      </c>
      <c r="D2121" t="s">
        <v>1641</v>
      </c>
      <c r="J2121">
        <v>2</v>
      </c>
    </row>
    <row r="2122" spans="1:29">
      <c r="A2122">
        <v>2014</v>
      </c>
      <c r="B2122" t="s">
        <v>1630</v>
      </c>
      <c r="C2122" t="s">
        <v>1742</v>
      </c>
      <c r="D2122" t="s">
        <v>1634</v>
      </c>
      <c r="T2122">
        <v>3</v>
      </c>
    </row>
    <row r="2123" spans="1:29">
      <c r="A2123">
        <v>2014</v>
      </c>
      <c r="B2123" t="s">
        <v>1630</v>
      </c>
      <c r="C2123" t="s">
        <v>1742</v>
      </c>
      <c r="D2123" t="s">
        <v>1635</v>
      </c>
      <c r="T2123">
        <v>3</v>
      </c>
    </row>
    <row r="2124" spans="1:29">
      <c r="A2124">
        <v>2014</v>
      </c>
      <c r="B2124" t="s">
        <v>1630</v>
      </c>
      <c r="C2124" t="s">
        <v>2762</v>
      </c>
      <c r="D2124" t="s">
        <v>1634</v>
      </c>
      <c r="AC2124">
        <v>2</v>
      </c>
    </row>
    <row r="2125" spans="1:29">
      <c r="A2125">
        <v>2014</v>
      </c>
      <c r="B2125" t="s">
        <v>1630</v>
      </c>
      <c r="C2125" t="s">
        <v>2763</v>
      </c>
      <c r="D2125" t="s">
        <v>1634</v>
      </c>
      <c r="AC2125">
        <v>1</v>
      </c>
    </row>
    <row r="2126" spans="1:29">
      <c r="A2126">
        <v>2014</v>
      </c>
      <c r="B2126" t="s">
        <v>1630</v>
      </c>
      <c r="C2126" t="s">
        <v>2764</v>
      </c>
      <c r="D2126" t="s">
        <v>1634</v>
      </c>
      <c r="AC2126">
        <v>2</v>
      </c>
    </row>
    <row r="2127" spans="1:29">
      <c r="A2127">
        <v>2014</v>
      </c>
      <c r="B2127" t="s">
        <v>1630</v>
      </c>
      <c r="C2127" t="s">
        <v>2765</v>
      </c>
      <c r="D2127" t="s">
        <v>1634</v>
      </c>
      <c r="AC2127">
        <v>1</v>
      </c>
    </row>
    <row r="2128" spans="1:29">
      <c r="A2128">
        <v>2014</v>
      </c>
      <c r="B2128" t="s">
        <v>1630</v>
      </c>
      <c r="C2128" t="s">
        <v>2766</v>
      </c>
      <c r="D2128" t="s">
        <v>1634</v>
      </c>
      <c r="AC2128">
        <v>2</v>
      </c>
    </row>
    <row r="2129" spans="1:29">
      <c r="A2129">
        <v>2014</v>
      </c>
      <c r="B2129" t="s">
        <v>1630</v>
      </c>
      <c r="C2129" t="s">
        <v>2309</v>
      </c>
      <c r="D2129" t="s">
        <v>1634</v>
      </c>
      <c r="J2129">
        <v>1</v>
      </c>
    </row>
    <row r="2130" spans="1:29">
      <c r="A2130">
        <v>2014</v>
      </c>
      <c r="B2130" t="s">
        <v>1630</v>
      </c>
      <c r="C2130" t="s">
        <v>2310</v>
      </c>
      <c r="D2130" t="s">
        <v>1641</v>
      </c>
      <c r="J2130">
        <v>1</v>
      </c>
    </row>
    <row r="2131" spans="1:29">
      <c r="A2131">
        <v>2014</v>
      </c>
      <c r="B2131" t="s">
        <v>1630</v>
      </c>
      <c r="C2131" t="s">
        <v>2767</v>
      </c>
      <c r="D2131" t="s">
        <v>1634</v>
      </c>
      <c r="AC2131">
        <v>3</v>
      </c>
    </row>
    <row r="2132" spans="1:29">
      <c r="A2132">
        <v>2014</v>
      </c>
      <c r="B2132" t="s">
        <v>1630</v>
      </c>
      <c r="C2132" t="s">
        <v>2768</v>
      </c>
      <c r="D2132" t="s">
        <v>1641</v>
      </c>
      <c r="E2132">
        <v>1</v>
      </c>
    </row>
    <row r="2133" spans="1:29">
      <c r="A2133">
        <v>2014</v>
      </c>
      <c r="B2133" t="s">
        <v>1630</v>
      </c>
      <c r="C2133" t="s">
        <v>2769</v>
      </c>
      <c r="D2133" t="s">
        <v>1635</v>
      </c>
      <c r="E2133">
        <v>1</v>
      </c>
    </row>
    <row r="2134" spans="1:29">
      <c r="A2134">
        <v>2014</v>
      </c>
      <c r="B2134" t="s">
        <v>1630</v>
      </c>
      <c r="C2134" t="s">
        <v>2770</v>
      </c>
      <c r="D2134" t="s">
        <v>1641</v>
      </c>
      <c r="E2134">
        <v>1</v>
      </c>
    </row>
    <row r="2135" spans="1:29">
      <c r="A2135">
        <v>2014</v>
      </c>
      <c r="B2135" t="s">
        <v>1630</v>
      </c>
      <c r="C2135" t="s">
        <v>2771</v>
      </c>
      <c r="D2135" t="s">
        <v>1635</v>
      </c>
      <c r="E2135">
        <v>1</v>
      </c>
    </row>
    <row r="2136" spans="1:29">
      <c r="A2136">
        <v>2014</v>
      </c>
      <c r="B2136" t="s">
        <v>1630</v>
      </c>
      <c r="C2136" t="s">
        <v>2772</v>
      </c>
      <c r="D2136" t="s">
        <v>1668</v>
      </c>
      <c r="O2136">
        <v>1</v>
      </c>
    </row>
    <row r="2137" spans="1:29">
      <c r="A2137">
        <v>2014</v>
      </c>
      <c r="B2137" t="s">
        <v>1630</v>
      </c>
      <c r="C2137" t="s">
        <v>2311</v>
      </c>
      <c r="D2137" t="s">
        <v>1641</v>
      </c>
      <c r="AA2137">
        <v>2</v>
      </c>
    </row>
    <row r="2138" spans="1:29">
      <c r="A2138">
        <v>2014</v>
      </c>
      <c r="B2138" t="s">
        <v>1630</v>
      </c>
      <c r="C2138" t="s">
        <v>2773</v>
      </c>
      <c r="D2138" t="s">
        <v>1634</v>
      </c>
      <c r="O2138">
        <v>1</v>
      </c>
    </row>
    <row r="2139" spans="1:29">
      <c r="A2139">
        <v>2014</v>
      </c>
      <c r="B2139" t="s">
        <v>1630</v>
      </c>
      <c r="C2139" t="s">
        <v>2312</v>
      </c>
      <c r="D2139" t="s">
        <v>1634</v>
      </c>
      <c r="J2139">
        <v>1</v>
      </c>
    </row>
    <row r="2140" spans="1:29">
      <c r="A2140">
        <v>2014</v>
      </c>
      <c r="B2140" t="s">
        <v>1630</v>
      </c>
      <c r="C2140" t="s">
        <v>2313</v>
      </c>
      <c r="D2140" t="s">
        <v>1641</v>
      </c>
      <c r="J2140">
        <v>1</v>
      </c>
    </row>
    <row r="2141" spans="1:29">
      <c r="A2141">
        <v>2014</v>
      </c>
      <c r="B2141" t="s">
        <v>1630</v>
      </c>
      <c r="C2141" t="s">
        <v>2313</v>
      </c>
      <c r="D2141" t="s">
        <v>1634</v>
      </c>
      <c r="J2141">
        <v>1</v>
      </c>
    </row>
    <row r="2142" spans="1:29">
      <c r="A2142">
        <v>2014</v>
      </c>
      <c r="B2142" t="s">
        <v>1630</v>
      </c>
      <c r="C2142" t="s">
        <v>2313</v>
      </c>
      <c r="D2142" t="s">
        <v>2563</v>
      </c>
      <c r="J2142">
        <v>1</v>
      </c>
    </row>
    <row r="2143" spans="1:29">
      <c r="A2143">
        <v>2014</v>
      </c>
      <c r="B2143" t="s">
        <v>1630</v>
      </c>
      <c r="C2143" t="s">
        <v>2314</v>
      </c>
      <c r="D2143" t="s">
        <v>1641</v>
      </c>
      <c r="J2143">
        <v>1</v>
      </c>
    </row>
    <row r="2144" spans="1:29">
      <c r="A2144">
        <v>2014</v>
      </c>
      <c r="B2144" t="s">
        <v>1630</v>
      </c>
      <c r="C2144" t="s">
        <v>2315</v>
      </c>
      <c r="D2144" t="s">
        <v>2563</v>
      </c>
      <c r="J2144">
        <v>1</v>
      </c>
    </row>
    <row r="2145" spans="1:28">
      <c r="A2145">
        <v>2014</v>
      </c>
      <c r="B2145" t="s">
        <v>1630</v>
      </c>
      <c r="C2145" t="s">
        <v>1745</v>
      </c>
      <c r="D2145" t="s">
        <v>1641</v>
      </c>
      <c r="J2145">
        <v>2</v>
      </c>
      <c r="AB2145">
        <v>1</v>
      </c>
    </row>
    <row r="2146" spans="1:28">
      <c r="A2146">
        <v>2014</v>
      </c>
      <c r="B2146" t="s">
        <v>1630</v>
      </c>
      <c r="C2146" t="s">
        <v>2316</v>
      </c>
      <c r="D2146" t="s">
        <v>1634</v>
      </c>
      <c r="J2146">
        <v>1</v>
      </c>
    </row>
    <row r="2147" spans="1:28">
      <c r="A2147">
        <v>2014</v>
      </c>
      <c r="B2147" t="s">
        <v>1630</v>
      </c>
      <c r="C2147" t="s">
        <v>2317</v>
      </c>
      <c r="D2147" t="s">
        <v>1641</v>
      </c>
      <c r="J2147">
        <v>1</v>
      </c>
    </row>
    <row r="2148" spans="1:28">
      <c r="A2148">
        <v>2014</v>
      </c>
      <c r="B2148" t="s">
        <v>1630</v>
      </c>
      <c r="C2148" t="s">
        <v>2318</v>
      </c>
      <c r="D2148" t="s">
        <v>1641</v>
      </c>
      <c r="AB2148">
        <v>4</v>
      </c>
    </row>
    <row r="2149" spans="1:28">
      <c r="A2149">
        <v>2014</v>
      </c>
      <c r="B2149" t="s">
        <v>1630</v>
      </c>
      <c r="C2149" t="s">
        <v>2319</v>
      </c>
      <c r="D2149" t="s">
        <v>1641</v>
      </c>
      <c r="M2149">
        <v>2</v>
      </c>
    </row>
    <row r="2150" spans="1:28">
      <c r="A2150">
        <v>2014</v>
      </c>
      <c r="B2150" t="s">
        <v>1630</v>
      </c>
      <c r="C2150" t="s">
        <v>2320</v>
      </c>
      <c r="D2150" t="s">
        <v>1641</v>
      </c>
      <c r="M2150">
        <v>1</v>
      </c>
    </row>
    <row r="2151" spans="1:28">
      <c r="A2151">
        <v>2014</v>
      </c>
      <c r="B2151" t="s">
        <v>1630</v>
      </c>
      <c r="C2151" t="s">
        <v>2321</v>
      </c>
      <c r="D2151" t="s">
        <v>1634</v>
      </c>
      <c r="J2151">
        <v>1</v>
      </c>
    </row>
    <row r="2152" spans="1:28">
      <c r="A2152">
        <v>2014</v>
      </c>
      <c r="B2152" t="s">
        <v>1630</v>
      </c>
      <c r="C2152" t="s">
        <v>2321</v>
      </c>
      <c r="D2152" t="s">
        <v>2563</v>
      </c>
      <c r="J2152">
        <v>1</v>
      </c>
    </row>
    <row r="2153" spans="1:28">
      <c r="A2153">
        <v>2014</v>
      </c>
      <c r="B2153" t="s">
        <v>1630</v>
      </c>
      <c r="C2153" t="s">
        <v>2322</v>
      </c>
      <c r="D2153" t="s">
        <v>1641</v>
      </c>
      <c r="J2153">
        <v>1</v>
      </c>
    </row>
    <row r="2154" spans="1:28">
      <c r="A2154">
        <v>2014</v>
      </c>
      <c r="B2154" t="s">
        <v>1630</v>
      </c>
      <c r="C2154" t="s">
        <v>2774</v>
      </c>
      <c r="D2154" t="s">
        <v>1634</v>
      </c>
      <c r="K2154">
        <v>1</v>
      </c>
    </row>
    <row r="2155" spans="1:28">
      <c r="A2155">
        <v>2014</v>
      </c>
      <c r="B2155" t="s">
        <v>1630</v>
      </c>
      <c r="C2155" t="s">
        <v>2775</v>
      </c>
      <c r="D2155" t="s">
        <v>1674</v>
      </c>
      <c r="K2155">
        <v>1</v>
      </c>
    </row>
    <row r="2156" spans="1:28">
      <c r="A2156">
        <v>2014</v>
      </c>
      <c r="B2156" t="s">
        <v>1630</v>
      </c>
      <c r="C2156" t="s">
        <v>2775</v>
      </c>
      <c r="D2156" t="s">
        <v>1634</v>
      </c>
      <c r="K2156">
        <v>1</v>
      </c>
    </row>
    <row r="2157" spans="1:28">
      <c r="A2157">
        <v>2014</v>
      </c>
      <c r="B2157" t="s">
        <v>1630</v>
      </c>
      <c r="C2157" t="s">
        <v>2775</v>
      </c>
      <c r="D2157" t="s">
        <v>1635</v>
      </c>
      <c r="K2157">
        <v>1</v>
      </c>
    </row>
    <row r="2158" spans="1:28">
      <c r="A2158">
        <v>2014</v>
      </c>
      <c r="B2158" t="s">
        <v>1630</v>
      </c>
      <c r="C2158" t="s">
        <v>2776</v>
      </c>
      <c r="D2158" t="s">
        <v>1635</v>
      </c>
      <c r="K2158">
        <v>1</v>
      </c>
    </row>
    <row r="2159" spans="1:28">
      <c r="A2159">
        <v>2014</v>
      </c>
      <c r="B2159" t="s">
        <v>1630</v>
      </c>
      <c r="C2159" t="s">
        <v>2777</v>
      </c>
      <c r="D2159" t="s">
        <v>1635</v>
      </c>
      <c r="K2159">
        <v>1</v>
      </c>
    </row>
    <row r="2160" spans="1:28">
      <c r="A2160">
        <v>2014</v>
      </c>
      <c r="B2160" t="s">
        <v>1630</v>
      </c>
      <c r="C2160" t="s">
        <v>2325</v>
      </c>
      <c r="D2160" t="s">
        <v>2563</v>
      </c>
      <c r="J2160">
        <v>1</v>
      </c>
    </row>
    <row r="2161" spans="1:34">
      <c r="A2161">
        <v>2014</v>
      </c>
      <c r="B2161" t="s">
        <v>1630</v>
      </c>
      <c r="C2161" t="s">
        <v>2326</v>
      </c>
      <c r="D2161" t="s">
        <v>1641</v>
      </c>
      <c r="J2161">
        <v>1</v>
      </c>
    </row>
    <row r="2162" spans="1:34">
      <c r="A2162">
        <v>2014</v>
      </c>
      <c r="B2162" t="s">
        <v>1630</v>
      </c>
      <c r="C2162" t="s">
        <v>2327</v>
      </c>
      <c r="D2162" t="s">
        <v>1641</v>
      </c>
      <c r="J2162">
        <v>1</v>
      </c>
    </row>
    <row r="2163" spans="1:34">
      <c r="A2163">
        <v>2014</v>
      </c>
      <c r="B2163" t="s">
        <v>1630</v>
      </c>
      <c r="C2163" t="s">
        <v>2328</v>
      </c>
      <c r="D2163" t="s">
        <v>1641</v>
      </c>
      <c r="N2163">
        <v>1</v>
      </c>
    </row>
    <row r="2164" spans="1:34">
      <c r="A2164">
        <v>2014</v>
      </c>
      <c r="B2164" t="s">
        <v>1630</v>
      </c>
      <c r="C2164" t="s">
        <v>2330</v>
      </c>
      <c r="D2164" t="s">
        <v>2563</v>
      </c>
      <c r="J2164">
        <v>1</v>
      </c>
    </row>
    <row r="2165" spans="1:34">
      <c r="A2165">
        <v>2014</v>
      </c>
      <c r="B2165" t="s">
        <v>1630</v>
      </c>
      <c r="C2165" t="s">
        <v>2331</v>
      </c>
      <c r="D2165" t="s">
        <v>1634</v>
      </c>
      <c r="J2165">
        <v>1</v>
      </c>
    </row>
    <row r="2166" spans="1:34">
      <c r="A2166">
        <v>2014</v>
      </c>
      <c r="B2166" t="s">
        <v>1630</v>
      </c>
      <c r="C2166" t="s">
        <v>2332</v>
      </c>
      <c r="D2166" t="s">
        <v>1641</v>
      </c>
      <c r="J2166">
        <v>1</v>
      </c>
    </row>
    <row r="2167" spans="1:34">
      <c r="A2167">
        <v>2014</v>
      </c>
      <c r="B2167" t="s">
        <v>1630</v>
      </c>
      <c r="C2167" t="s">
        <v>2333</v>
      </c>
      <c r="D2167" t="s">
        <v>1668</v>
      </c>
      <c r="O2167">
        <v>21</v>
      </c>
    </row>
    <row r="2168" spans="1:34">
      <c r="A2168">
        <v>2014</v>
      </c>
      <c r="B2168" t="s">
        <v>1630</v>
      </c>
      <c r="C2168" t="s">
        <v>2333</v>
      </c>
      <c r="D2168" t="s">
        <v>1634</v>
      </c>
      <c r="O2168">
        <v>9</v>
      </c>
    </row>
    <row r="2169" spans="1:34">
      <c r="A2169">
        <v>2014</v>
      </c>
      <c r="B2169" t="s">
        <v>1630</v>
      </c>
      <c r="C2169" t="s">
        <v>2333</v>
      </c>
      <c r="D2169" t="s">
        <v>1636</v>
      </c>
      <c r="O2169">
        <v>3</v>
      </c>
    </row>
    <row r="2170" spans="1:34">
      <c r="A2170">
        <v>2014</v>
      </c>
      <c r="B2170" t="s">
        <v>1630</v>
      </c>
      <c r="C2170" t="s">
        <v>2778</v>
      </c>
      <c r="D2170" t="s">
        <v>1636</v>
      </c>
      <c r="O2170">
        <v>1</v>
      </c>
    </row>
    <row r="2171" spans="1:34">
      <c r="A2171">
        <v>2014</v>
      </c>
      <c r="B2171" t="s">
        <v>1630</v>
      </c>
      <c r="C2171" t="s">
        <v>2334</v>
      </c>
      <c r="D2171" t="s">
        <v>1634</v>
      </c>
      <c r="J2171">
        <v>1</v>
      </c>
    </row>
    <row r="2172" spans="1:34">
      <c r="A2172">
        <v>2014</v>
      </c>
      <c r="B2172" t="s">
        <v>1630</v>
      </c>
      <c r="C2172" t="s">
        <v>2335</v>
      </c>
      <c r="D2172" t="s">
        <v>1641</v>
      </c>
      <c r="J2172">
        <v>1</v>
      </c>
    </row>
    <row r="2173" spans="1:34">
      <c r="A2173">
        <v>2014</v>
      </c>
      <c r="B2173" t="s">
        <v>1630</v>
      </c>
      <c r="C2173" t="s">
        <v>1752</v>
      </c>
      <c r="D2173" t="s">
        <v>1634</v>
      </c>
      <c r="O2173">
        <v>1</v>
      </c>
      <c r="AH2173">
        <v>136</v>
      </c>
    </row>
    <row r="2174" spans="1:34">
      <c r="A2174">
        <v>2014</v>
      </c>
      <c r="B2174" t="s">
        <v>1630</v>
      </c>
      <c r="C2174" t="s">
        <v>1753</v>
      </c>
      <c r="D2174" t="s">
        <v>1635</v>
      </c>
      <c r="AH2174">
        <v>136</v>
      </c>
    </row>
    <row r="2175" spans="1:34">
      <c r="A2175">
        <v>2014</v>
      </c>
      <c r="B2175" t="s">
        <v>1630</v>
      </c>
      <c r="C2175" t="s">
        <v>1752</v>
      </c>
      <c r="D2175" t="s">
        <v>1636</v>
      </c>
      <c r="O2175">
        <v>74</v>
      </c>
    </row>
    <row r="2176" spans="1:34">
      <c r="A2176">
        <v>2014</v>
      </c>
      <c r="B2176" t="s">
        <v>1630</v>
      </c>
      <c r="C2176" t="s">
        <v>2336</v>
      </c>
      <c r="D2176" t="s">
        <v>1641</v>
      </c>
      <c r="J2176">
        <v>1</v>
      </c>
    </row>
    <row r="2177" spans="1:29">
      <c r="A2177">
        <v>2014</v>
      </c>
      <c r="B2177" t="s">
        <v>1630</v>
      </c>
      <c r="C2177" t="s">
        <v>2779</v>
      </c>
      <c r="D2177" t="s">
        <v>1635</v>
      </c>
      <c r="K2177">
        <v>1</v>
      </c>
    </row>
    <row r="2178" spans="1:29">
      <c r="A2178">
        <v>2014</v>
      </c>
      <c r="B2178" t="s">
        <v>1630</v>
      </c>
      <c r="C2178" t="s">
        <v>1754</v>
      </c>
      <c r="D2178" t="s">
        <v>1634</v>
      </c>
      <c r="Y2178">
        <v>1</v>
      </c>
    </row>
    <row r="2179" spans="1:29">
      <c r="A2179">
        <v>2014</v>
      </c>
      <c r="B2179" t="s">
        <v>1630</v>
      </c>
      <c r="C2179" t="s">
        <v>1754</v>
      </c>
      <c r="D2179" t="s">
        <v>1635</v>
      </c>
      <c r="Y2179">
        <v>1</v>
      </c>
    </row>
    <row r="2180" spans="1:29">
      <c r="A2180">
        <v>2014</v>
      </c>
      <c r="B2180" t="s">
        <v>1630</v>
      </c>
      <c r="C2180" t="s">
        <v>2337</v>
      </c>
      <c r="D2180" t="s">
        <v>1641</v>
      </c>
      <c r="N2180">
        <v>1</v>
      </c>
    </row>
    <row r="2181" spans="1:29">
      <c r="A2181">
        <v>2014</v>
      </c>
      <c r="B2181" t="s">
        <v>1630</v>
      </c>
      <c r="C2181" t="s">
        <v>2338</v>
      </c>
      <c r="D2181" t="s">
        <v>1641</v>
      </c>
      <c r="N2181">
        <v>1</v>
      </c>
    </row>
    <row r="2182" spans="1:29">
      <c r="A2182">
        <v>2014</v>
      </c>
      <c r="B2182" t="s">
        <v>1630</v>
      </c>
      <c r="C2182" t="s">
        <v>2340</v>
      </c>
      <c r="D2182" t="s">
        <v>1634</v>
      </c>
      <c r="J2182">
        <v>1</v>
      </c>
    </row>
    <row r="2183" spans="1:29">
      <c r="A2183">
        <v>2014</v>
      </c>
      <c r="B2183" t="s">
        <v>1630</v>
      </c>
      <c r="C2183" t="s">
        <v>2340</v>
      </c>
      <c r="D2183" t="s">
        <v>2563</v>
      </c>
      <c r="J2183">
        <v>1</v>
      </c>
    </row>
    <row r="2184" spans="1:29">
      <c r="A2184">
        <v>2014</v>
      </c>
      <c r="B2184" t="s">
        <v>1630</v>
      </c>
      <c r="C2184" t="s">
        <v>2341</v>
      </c>
      <c r="D2184" t="s">
        <v>1634</v>
      </c>
      <c r="J2184">
        <v>1</v>
      </c>
    </row>
    <row r="2185" spans="1:29">
      <c r="A2185">
        <v>2014</v>
      </c>
      <c r="B2185" t="s">
        <v>1630</v>
      </c>
      <c r="C2185" t="s">
        <v>2341</v>
      </c>
      <c r="D2185" t="s">
        <v>2563</v>
      </c>
      <c r="J2185">
        <v>1</v>
      </c>
    </row>
    <row r="2186" spans="1:29">
      <c r="A2186">
        <v>2014</v>
      </c>
      <c r="B2186" t="s">
        <v>1630</v>
      </c>
      <c r="C2186" t="s">
        <v>2780</v>
      </c>
      <c r="D2186" t="s">
        <v>1635</v>
      </c>
      <c r="AC2186">
        <v>1</v>
      </c>
    </row>
    <row r="2187" spans="1:29">
      <c r="A2187">
        <v>2014</v>
      </c>
      <c r="B2187" t="s">
        <v>1630</v>
      </c>
      <c r="C2187" t="s">
        <v>2342</v>
      </c>
      <c r="D2187" t="s">
        <v>1641</v>
      </c>
      <c r="J2187">
        <v>2</v>
      </c>
    </row>
    <row r="2188" spans="1:29">
      <c r="A2188">
        <v>2014</v>
      </c>
      <c r="B2188" t="s">
        <v>1630</v>
      </c>
      <c r="C2188" t="s">
        <v>2343</v>
      </c>
      <c r="D2188" t="s">
        <v>1641</v>
      </c>
      <c r="J2188">
        <v>1</v>
      </c>
    </row>
    <row r="2189" spans="1:29">
      <c r="A2189">
        <v>2014</v>
      </c>
      <c r="B2189" t="s">
        <v>1630</v>
      </c>
      <c r="C2189" t="s">
        <v>2344</v>
      </c>
      <c r="D2189" t="s">
        <v>1634</v>
      </c>
      <c r="J2189">
        <v>1</v>
      </c>
    </row>
    <row r="2190" spans="1:29">
      <c r="A2190">
        <v>2014</v>
      </c>
      <c r="B2190" t="s">
        <v>1630</v>
      </c>
      <c r="C2190" t="s">
        <v>2344</v>
      </c>
      <c r="D2190" t="s">
        <v>2563</v>
      </c>
      <c r="J2190">
        <v>1</v>
      </c>
    </row>
    <row r="2191" spans="1:29">
      <c r="A2191">
        <v>2014</v>
      </c>
      <c r="B2191" t="s">
        <v>1630</v>
      </c>
      <c r="C2191" t="s">
        <v>2781</v>
      </c>
      <c r="D2191" t="s">
        <v>1636</v>
      </c>
      <c r="O2191">
        <v>1</v>
      </c>
    </row>
    <row r="2192" spans="1:29">
      <c r="A2192">
        <v>2014</v>
      </c>
      <c r="B2192" t="s">
        <v>1630</v>
      </c>
      <c r="C2192" t="s">
        <v>2782</v>
      </c>
      <c r="D2192" t="s">
        <v>1635</v>
      </c>
      <c r="AC2192">
        <v>1</v>
      </c>
    </row>
    <row r="2193" spans="1:29">
      <c r="A2193">
        <v>2014</v>
      </c>
      <c r="B2193" t="s">
        <v>1630</v>
      </c>
      <c r="C2193" t="s">
        <v>2649</v>
      </c>
      <c r="D2193" t="s">
        <v>1634</v>
      </c>
      <c r="AC2193">
        <v>3</v>
      </c>
    </row>
    <row r="2194" spans="1:29">
      <c r="A2194">
        <v>2014</v>
      </c>
      <c r="B2194" t="s">
        <v>1630</v>
      </c>
      <c r="C2194" t="s">
        <v>2783</v>
      </c>
      <c r="D2194" t="s">
        <v>1635</v>
      </c>
      <c r="AC2194">
        <v>2</v>
      </c>
    </row>
    <row r="2195" spans="1:29">
      <c r="A2195">
        <v>2014</v>
      </c>
      <c r="B2195" t="s">
        <v>1630</v>
      </c>
      <c r="C2195" t="s">
        <v>2784</v>
      </c>
      <c r="D2195" t="s">
        <v>1635</v>
      </c>
      <c r="AC2195">
        <v>3</v>
      </c>
    </row>
    <row r="2196" spans="1:29">
      <c r="A2196">
        <v>2014</v>
      </c>
      <c r="B2196" t="s">
        <v>1630</v>
      </c>
      <c r="C2196" t="s">
        <v>2785</v>
      </c>
      <c r="D2196" t="s">
        <v>1635</v>
      </c>
      <c r="AC2196">
        <v>6</v>
      </c>
    </row>
    <row r="2197" spans="1:29">
      <c r="A2197">
        <v>2014</v>
      </c>
      <c r="B2197" t="s">
        <v>1630</v>
      </c>
      <c r="C2197" t="s">
        <v>2786</v>
      </c>
      <c r="D2197" t="s">
        <v>1635</v>
      </c>
      <c r="AC2197">
        <v>1</v>
      </c>
    </row>
    <row r="2198" spans="1:29">
      <c r="A2198">
        <v>2014</v>
      </c>
      <c r="B2198" t="s">
        <v>1630</v>
      </c>
      <c r="C2198" t="s">
        <v>2345</v>
      </c>
      <c r="D2198" t="s">
        <v>1641</v>
      </c>
      <c r="J2198">
        <v>1</v>
      </c>
    </row>
    <row r="2199" spans="1:29">
      <c r="A2199">
        <v>2014</v>
      </c>
      <c r="B2199" t="s">
        <v>1630</v>
      </c>
      <c r="C2199" t="s">
        <v>2346</v>
      </c>
      <c r="D2199" t="s">
        <v>1641</v>
      </c>
      <c r="J2199">
        <v>1</v>
      </c>
    </row>
    <row r="2200" spans="1:29">
      <c r="A2200">
        <v>2014</v>
      </c>
      <c r="B2200" t="s">
        <v>1630</v>
      </c>
      <c r="C2200" t="s">
        <v>2787</v>
      </c>
      <c r="D2200" t="s">
        <v>1635</v>
      </c>
      <c r="AC2200">
        <v>5</v>
      </c>
    </row>
    <row r="2201" spans="1:29">
      <c r="A2201">
        <v>2014</v>
      </c>
      <c r="B2201" t="s">
        <v>1630</v>
      </c>
      <c r="C2201" t="s">
        <v>2347</v>
      </c>
      <c r="D2201" t="s">
        <v>1641</v>
      </c>
      <c r="AB2201">
        <v>4</v>
      </c>
    </row>
    <row r="2202" spans="1:29">
      <c r="A2202">
        <v>2014</v>
      </c>
      <c r="B2202" t="s">
        <v>1630</v>
      </c>
      <c r="C2202" t="s">
        <v>2788</v>
      </c>
      <c r="D2202" t="s">
        <v>1668</v>
      </c>
      <c r="O2202">
        <v>8</v>
      </c>
    </row>
    <row r="2203" spans="1:29">
      <c r="A2203">
        <v>2014</v>
      </c>
      <c r="B2203" t="s">
        <v>1630</v>
      </c>
      <c r="C2203" t="s">
        <v>2348</v>
      </c>
      <c r="D2203" t="s">
        <v>2563</v>
      </c>
      <c r="J2203">
        <v>1</v>
      </c>
    </row>
    <row r="2204" spans="1:29">
      <c r="A2204">
        <v>2014</v>
      </c>
      <c r="B2204" t="s">
        <v>1630</v>
      </c>
      <c r="C2204" t="s">
        <v>2349</v>
      </c>
      <c r="D2204" t="s">
        <v>1641</v>
      </c>
      <c r="J2204">
        <v>1</v>
      </c>
    </row>
    <row r="2205" spans="1:29">
      <c r="A2205">
        <v>2014</v>
      </c>
      <c r="B2205" t="s">
        <v>1630</v>
      </c>
      <c r="C2205" t="s">
        <v>2350</v>
      </c>
      <c r="D2205" t="s">
        <v>1641</v>
      </c>
      <c r="J2205">
        <v>1</v>
      </c>
    </row>
    <row r="2206" spans="1:29">
      <c r="A2206">
        <v>2014</v>
      </c>
      <c r="B2206" t="s">
        <v>1630</v>
      </c>
      <c r="C2206" t="s">
        <v>2351</v>
      </c>
      <c r="D2206" t="s">
        <v>1641</v>
      </c>
      <c r="J2206">
        <v>1</v>
      </c>
    </row>
    <row r="2207" spans="1:29">
      <c r="A2207">
        <v>2014</v>
      </c>
      <c r="B2207" t="s">
        <v>1630</v>
      </c>
      <c r="C2207" t="s">
        <v>2352</v>
      </c>
      <c r="D2207" t="s">
        <v>1634</v>
      </c>
      <c r="J2207">
        <v>1</v>
      </c>
    </row>
    <row r="2208" spans="1:29">
      <c r="A2208">
        <v>2014</v>
      </c>
      <c r="B2208" t="s">
        <v>1630</v>
      </c>
      <c r="C2208" t="s">
        <v>2789</v>
      </c>
      <c r="D2208" t="s">
        <v>1636</v>
      </c>
      <c r="O2208">
        <v>1</v>
      </c>
    </row>
    <row r="2209" spans="1:29">
      <c r="A2209">
        <v>2014</v>
      </c>
      <c r="B2209" t="s">
        <v>1630</v>
      </c>
      <c r="C2209" t="s">
        <v>2790</v>
      </c>
      <c r="D2209" t="s">
        <v>1634</v>
      </c>
      <c r="AC2209">
        <v>1</v>
      </c>
    </row>
    <row r="2210" spans="1:29">
      <c r="A2210">
        <v>2014</v>
      </c>
      <c r="B2210" t="s">
        <v>1630</v>
      </c>
      <c r="C2210" t="s">
        <v>2791</v>
      </c>
      <c r="D2210" t="s">
        <v>1641</v>
      </c>
      <c r="AB2210">
        <v>1</v>
      </c>
    </row>
    <row r="2211" spans="1:29">
      <c r="A2211">
        <v>2014</v>
      </c>
      <c r="B2211" t="s">
        <v>1630</v>
      </c>
      <c r="C2211" t="s">
        <v>2559</v>
      </c>
      <c r="D2211" t="s">
        <v>1635</v>
      </c>
      <c r="AA2211">
        <v>3</v>
      </c>
    </row>
    <row r="2212" spans="1:29">
      <c r="A2212">
        <v>2014</v>
      </c>
      <c r="B2212" t="s">
        <v>1630</v>
      </c>
      <c r="C2212" t="s">
        <v>2353</v>
      </c>
      <c r="D2212" t="s">
        <v>1634</v>
      </c>
      <c r="AA2212">
        <v>22</v>
      </c>
    </row>
    <row r="2213" spans="1:29">
      <c r="A2213">
        <v>2014</v>
      </c>
      <c r="B2213" t="s">
        <v>1630</v>
      </c>
      <c r="C2213" t="s">
        <v>2353</v>
      </c>
      <c r="D2213" t="s">
        <v>1635</v>
      </c>
      <c r="AA2213">
        <v>10</v>
      </c>
    </row>
    <row r="2214" spans="1:29">
      <c r="A2214">
        <v>2014</v>
      </c>
      <c r="B2214" t="s">
        <v>1630</v>
      </c>
      <c r="C2214" t="s">
        <v>2792</v>
      </c>
      <c r="D2214" t="s">
        <v>1635</v>
      </c>
      <c r="AA2214">
        <v>4</v>
      </c>
    </row>
    <row r="2215" spans="1:29">
      <c r="A2215">
        <v>2014</v>
      </c>
      <c r="B2215" t="s">
        <v>1630</v>
      </c>
      <c r="C2215" t="s">
        <v>2793</v>
      </c>
      <c r="D2215" t="s">
        <v>1634</v>
      </c>
      <c r="AB2215">
        <v>1</v>
      </c>
    </row>
    <row r="2216" spans="1:29">
      <c r="A2216">
        <v>2014</v>
      </c>
      <c r="B2216" t="s">
        <v>1630</v>
      </c>
      <c r="C2216" t="s">
        <v>2794</v>
      </c>
      <c r="D2216" t="s">
        <v>1641</v>
      </c>
      <c r="AB2216">
        <v>1</v>
      </c>
    </row>
    <row r="2217" spans="1:29">
      <c r="A2217">
        <v>2014</v>
      </c>
      <c r="B2217" t="s">
        <v>1630</v>
      </c>
      <c r="C2217" t="s">
        <v>2354</v>
      </c>
      <c r="D2217" t="s">
        <v>1641</v>
      </c>
      <c r="N2217">
        <v>1</v>
      </c>
    </row>
    <row r="2218" spans="1:29">
      <c r="A2218">
        <v>2014</v>
      </c>
      <c r="B2218" t="s">
        <v>1630</v>
      </c>
      <c r="C2218" t="s">
        <v>2795</v>
      </c>
      <c r="D2218" t="s">
        <v>1635</v>
      </c>
      <c r="K2218">
        <v>1</v>
      </c>
    </row>
    <row r="2219" spans="1:29">
      <c r="A2219">
        <v>2014</v>
      </c>
      <c r="B2219" t="s">
        <v>1630</v>
      </c>
      <c r="C2219" t="s">
        <v>2796</v>
      </c>
      <c r="D2219" t="s">
        <v>1635</v>
      </c>
      <c r="K2219">
        <v>1</v>
      </c>
    </row>
    <row r="2220" spans="1:29">
      <c r="A2220">
        <v>2014</v>
      </c>
      <c r="B2220" t="s">
        <v>1630</v>
      </c>
      <c r="C2220" t="s">
        <v>2357</v>
      </c>
      <c r="D2220" t="s">
        <v>1635</v>
      </c>
      <c r="K2220">
        <v>1</v>
      </c>
    </row>
    <row r="2221" spans="1:29">
      <c r="A2221">
        <v>2014</v>
      </c>
      <c r="B2221" t="s">
        <v>1630</v>
      </c>
      <c r="C2221" t="s">
        <v>2797</v>
      </c>
      <c r="D2221" t="s">
        <v>1635</v>
      </c>
      <c r="K2221">
        <v>1</v>
      </c>
    </row>
    <row r="2222" spans="1:29">
      <c r="A2222">
        <v>2014</v>
      </c>
      <c r="B2222" t="s">
        <v>1630</v>
      </c>
      <c r="C2222" t="s">
        <v>2798</v>
      </c>
      <c r="D2222" t="s">
        <v>1635</v>
      </c>
      <c r="K2222">
        <v>1</v>
      </c>
    </row>
    <row r="2223" spans="1:29">
      <c r="A2223">
        <v>2014</v>
      </c>
      <c r="B2223" t="s">
        <v>1630</v>
      </c>
      <c r="C2223" t="s">
        <v>2799</v>
      </c>
      <c r="D2223" t="s">
        <v>1635</v>
      </c>
      <c r="AA2223">
        <v>1</v>
      </c>
    </row>
    <row r="2224" spans="1:29">
      <c r="A2224">
        <v>2014</v>
      </c>
      <c r="B2224" t="s">
        <v>1630</v>
      </c>
      <c r="C2224" t="s">
        <v>2360</v>
      </c>
      <c r="D2224" t="s">
        <v>1641</v>
      </c>
      <c r="M2224">
        <v>1</v>
      </c>
    </row>
    <row r="2225" spans="1:29">
      <c r="A2225">
        <v>2014</v>
      </c>
      <c r="B2225" t="s">
        <v>1630</v>
      </c>
      <c r="C2225" t="s">
        <v>2361</v>
      </c>
      <c r="D2225" t="s">
        <v>1641</v>
      </c>
      <c r="J2225">
        <v>1</v>
      </c>
    </row>
    <row r="2226" spans="1:29">
      <c r="A2226">
        <v>2014</v>
      </c>
      <c r="B2226" t="s">
        <v>1630</v>
      </c>
      <c r="C2226" t="s">
        <v>2800</v>
      </c>
      <c r="D2226" t="s">
        <v>1635</v>
      </c>
      <c r="AC2226">
        <v>1</v>
      </c>
    </row>
    <row r="2227" spans="1:29">
      <c r="A2227">
        <v>2014</v>
      </c>
      <c r="B2227" t="s">
        <v>1630</v>
      </c>
      <c r="C2227" t="s">
        <v>2801</v>
      </c>
      <c r="D2227" t="s">
        <v>1674</v>
      </c>
      <c r="E2227">
        <v>2</v>
      </c>
    </row>
    <row r="2228" spans="1:29">
      <c r="A2228">
        <v>2014</v>
      </c>
      <c r="B2228" t="s">
        <v>1630</v>
      </c>
      <c r="C2228" t="s">
        <v>2362</v>
      </c>
      <c r="D2228" t="s">
        <v>1641</v>
      </c>
      <c r="M2228">
        <v>1</v>
      </c>
    </row>
    <row r="2229" spans="1:29">
      <c r="A2229">
        <v>2014</v>
      </c>
      <c r="B2229" t="s">
        <v>1630</v>
      </c>
      <c r="C2229" t="s">
        <v>2363</v>
      </c>
      <c r="D2229" t="s">
        <v>1641</v>
      </c>
      <c r="J2229">
        <v>1</v>
      </c>
    </row>
    <row r="2230" spans="1:29">
      <c r="A2230">
        <v>2014</v>
      </c>
      <c r="B2230" t="s">
        <v>1630</v>
      </c>
      <c r="C2230" t="s">
        <v>2364</v>
      </c>
      <c r="D2230" t="s">
        <v>1641</v>
      </c>
      <c r="AB2230">
        <v>1</v>
      </c>
    </row>
    <row r="2231" spans="1:29">
      <c r="A2231">
        <v>2014</v>
      </c>
      <c r="B2231" t="s">
        <v>1630</v>
      </c>
      <c r="C2231" t="s">
        <v>1770</v>
      </c>
      <c r="D2231" t="s">
        <v>1641</v>
      </c>
      <c r="AB2231">
        <v>1</v>
      </c>
    </row>
    <row r="2232" spans="1:29">
      <c r="A2232">
        <v>2014</v>
      </c>
      <c r="B2232" t="s">
        <v>1630</v>
      </c>
      <c r="C2232" t="s">
        <v>2366</v>
      </c>
      <c r="D2232" t="s">
        <v>1634</v>
      </c>
      <c r="H2232">
        <v>1</v>
      </c>
    </row>
    <row r="2233" spans="1:29">
      <c r="A2233">
        <v>2014</v>
      </c>
      <c r="B2233" t="s">
        <v>1630</v>
      </c>
      <c r="C2233" t="s">
        <v>2366</v>
      </c>
      <c r="D2233" t="s">
        <v>1636</v>
      </c>
      <c r="O2233">
        <v>10</v>
      </c>
    </row>
    <row r="2234" spans="1:29">
      <c r="A2234">
        <v>2014</v>
      </c>
      <c r="B2234" t="s">
        <v>1630</v>
      </c>
      <c r="C2234" t="s">
        <v>2367</v>
      </c>
      <c r="D2234" t="s">
        <v>1641</v>
      </c>
      <c r="J2234">
        <v>1</v>
      </c>
    </row>
    <row r="2235" spans="1:29">
      <c r="A2235">
        <v>2014</v>
      </c>
      <c r="B2235" t="s">
        <v>1630</v>
      </c>
      <c r="C2235" t="s">
        <v>2368</v>
      </c>
      <c r="D2235" t="s">
        <v>1634</v>
      </c>
      <c r="T2235">
        <v>3</v>
      </c>
    </row>
    <row r="2236" spans="1:29">
      <c r="A2236">
        <v>2014</v>
      </c>
      <c r="B2236" t="s">
        <v>1630</v>
      </c>
      <c r="C2236" t="s">
        <v>2369</v>
      </c>
      <c r="D2236" t="s">
        <v>1634</v>
      </c>
      <c r="T2236">
        <v>3</v>
      </c>
    </row>
    <row r="2237" spans="1:29">
      <c r="A2237">
        <v>2014</v>
      </c>
      <c r="B2237" t="s">
        <v>1630</v>
      </c>
      <c r="C2237" t="s">
        <v>2370</v>
      </c>
      <c r="D2237" t="s">
        <v>1634</v>
      </c>
      <c r="J2237">
        <v>1</v>
      </c>
    </row>
    <row r="2238" spans="1:29">
      <c r="A2238">
        <v>2014</v>
      </c>
      <c r="B2238" t="s">
        <v>1630</v>
      </c>
      <c r="C2238" t="s">
        <v>2370</v>
      </c>
      <c r="D2238" t="s">
        <v>2563</v>
      </c>
      <c r="J2238">
        <v>1</v>
      </c>
    </row>
    <row r="2239" spans="1:29">
      <c r="A2239">
        <v>2014</v>
      </c>
      <c r="B2239" t="s">
        <v>1630</v>
      </c>
      <c r="C2239" t="s">
        <v>2371</v>
      </c>
      <c r="D2239" t="s">
        <v>1641</v>
      </c>
      <c r="J2239">
        <v>1</v>
      </c>
    </row>
    <row r="2240" spans="1:29">
      <c r="A2240">
        <v>2014</v>
      </c>
      <c r="B2240" t="s">
        <v>1630</v>
      </c>
      <c r="C2240" t="s">
        <v>2802</v>
      </c>
      <c r="D2240" t="s">
        <v>1641</v>
      </c>
      <c r="O2240">
        <v>1</v>
      </c>
    </row>
    <row r="2241" spans="1:29">
      <c r="A2241">
        <v>2014</v>
      </c>
      <c r="B2241" t="s">
        <v>1630</v>
      </c>
      <c r="C2241" t="s">
        <v>2802</v>
      </c>
      <c r="D2241" t="s">
        <v>1668</v>
      </c>
      <c r="O2241">
        <v>1</v>
      </c>
    </row>
    <row r="2242" spans="1:29">
      <c r="A2242">
        <v>2014</v>
      </c>
      <c r="B2242" t="s">
        <v>1630</v>
      </c>
      <c r="C2242" t="s">
        <v>2803</v>
      </c>
      <c r="D2242" t="s">
        <v>1634</v>
      </c>
      <c r="O2242">
        <v>1</v>
      </c>
    </row>
    <row r="2243" spans="1:29">
      <c r="A2243">
        <v>2014</v>
      </c>
      <c r="B2243" t="s">
        <v>1630</v>
      </c>
      <c r="C2243" t="s">
        <v>2372</v>
      </c>
      <c r="D2243" t="s">
        <v>1634</v>
      </c>
      <c r="AB2243">
        <v>2</v>
      </c>
    </row>
    <row r="2244" spans="1:29">
      <c r="A2244">
        <v>2014</v>
      </c>
      <c r="B2244" t="s">
        <v>1630</v>
      </c>
      <c r="C2244" t="s">
        <v>2804</v>
      </c>
      <c r="D2244" t="s">
        <v>1634</v>
      </c>
      <c r="AC2244">
        <v>2</v>
      </c>
    </row>
    <row r="2245" spans="1:29">
      <c r="A2245">
        <v>2014</v>
      </c>
      <c r="B2245" t="s">
        <v>1630</v>
      </c>
      <c r="C2245" t="s">
        <v>2373</v>
      </c>
      <c r="D2245" t="s">
        <v>2563</v>
      </c>
      <c r="J2245">
        <v>1</v>
      </c>
    </row>
    <row r="2246" spans="1:29">
      <c r="A2246">
        <v>2014</v>
      </c>
      <c r="B2246" t="s">
        <v>1630</v>
      </c>
      <c r="C2246" t="s">
        <v>2661</v>
      </c>
      <c r="D2246" t="s">
        <v>1635</v>
      </c>
      <c r="AC2246">
        <v>1</v>
      </c>
    </row>
    <row r="2247" spans="1:29">
      <c r="A2247">
        <v>2014</v>
      </c>
      <c r="B2247" t="s">
        <v>1630</v>
      </c>
      <c r="C2247" t="s">
        <v>2805</v>
      </c>
      <c r="D2247" t="s">
        <v>1635</v>
      </c>
      <c r="AC2247">
        <v>1</v>
      </c>
    </row>
    <row r="2248" spans="1:29">
      <c r="A2248">
        <v>2014</v>
      </c>
      <c r="B2248" t="s">
        <v>1630</v>
      </c>
      <c r="C2248" t="s">
        <v>2374</v>
      </c>
      <c r="D2248" t="s">
        <v>1641</v>
      </c>
      <c r="AB2248">
        <v>1</v>
      </c>
    </row>
    <row r="2249" spans="1:29">
      <c r="A2249">
        <v>2014</v>
      </c>
      <c r="B2249" t="s">
        <v>1630</v>
      </c>
      <c r="C2249" t="s">
        <v>2806</v>
      </c>
      <c r="D2249" t="s">
        <v>1634</v>
      </c>
      <c r="S2249">
        <v>1</v>
      </c>
    </row>
    <row r="2250" spans="1:29">
      <c r="A2250">
        <v>2014</v>
      </c>
      <c r="B2250" t="s">
        <v>1630</v>
      </c>
      <c r="C2250" t="s">
        <v>2806</v>
      </c>
      <c r="D2250" t="s">
        <v>1635</v>
      </c>
      <c r="S2250">
        <v>1</v>
      </c>
    </row>
    <row r="2251" spans="1:29">
      <c r="A2251">
        <v>2014</v>
      </c>
      <c r="B2251" t="s">
        <v>1630</v>
      </c>
      <c r="C2251" t="s">
        <v>2375</v>
      </c>
      <c r="D2251" t="s">
        <v>1634</v>
      </c>
      <c r="M2251">
        <v>1</v>
      </c>
    </row>
    <row r="2252" spans="1:29">
      <c r="A2252">
        <v>2014</v>
      </c>
      <c r="B2252" t="s">
        <v>1630</v>
      </c>
      <c r="C2252" t="s">
        <v>2376</v>
      </c>
      <c r="D2252" t="s">
        <v>1641</v>
      </c>
      <c r="J2252">
        <v>1</v>
      </c>
    </row>
    <row r="2253" spans="1:29">
      <c r="A2253">
        <v>2014</v>
      </c>
      <c r="B2253" t="s">
        <v>1630</v>
      </c>
      <c r="C2253" t="s">
        <v>2377</v>
      </c>
      <c r="D2253" t="s">
        <v>1634</v>
      </c>
      <c r="J2253">
        <v>1</v>
      </c>
    </row>
    <row r="2254" spans="1:29">
      <c r="A2254">
        <v>2014</v>
      </c>
      <c r="B2254" t="s">
        <v>1630</v>
      </c>
      <c r="C2254" t="s">
        <v>2378</v>
      </c>
      <c r="D2254" t="s">
        <v>1634</v>
      </c>
      <c r="J2254">
        <v>1</v>
      </c>
    </row>
    <row r="2255" spans="1:29">
      <c r="A2255">
        <v>2014</v>
      </c>
      <c r="B2255" t="s">
        <v>1630</v>
      </c>
      <c r="C2255" t="s">
        <v>2379</v>
      </c>
      <c r="D2255" t="s">
        <v>1641</v>
      </c>
      <c r="J2255">
        <v>1</v>
      </c>
    </row>
    <row r="2256" spans="1:29">
      <c r="A2256">
        <v>2014</v>
      </c>
      <c r="B2256" t="s">
        <v>1630</v>
      </c>
      <c r="C2256" t="s">
        <v>2381</v>
      </c>
      <c r="D2256" t="s">
        <v>1641</v>
      </c>
      <c r="J2256">
        <v>1</v>
      </c>
    </row>
    <row r="2257" spans="1:29">
      <c r="A2257">
        <v>2014</v>
      </c>
      <c r="B2257" t="s">
        <v>1630</v>
      </c>
      <c r="C2257" t="s">
        <v>2382</v>
      </c>
      <c r="D2257" t="s">
        <v>1634</v>
      </c>
      <c r="J2257">
        <v>1</v>
      </c>
    </row>
    <row r="2258" spans="1:29">
      <c r="A2258">
        <v>2014</v>
      </c>
      <c r="B2258" t="s">
        <v>1630</v>
      </c>
      <c r="C2258" t="s">
        <v>2382</v>
      </c>
      <c r="D2258" t="s">
        <v>2563</v>
      </c>
      <c r="J2258">
        <v>1</v>
      </c>
    </row>
    <row r="2259" spans="1:29">
      <c r="A2259">
        <v>2014</v>
      </c>
      <c r="B2259" t="s">
        <v>1630</v>
      </c>
      <c r="C2259" t="s">
        <v>2383</v>
      </c>
      <c r="D2259" t="s">
        <v>1641</v>
      </c>
      <c r="J2259">
        <v>1</v>
      </c>
    </row>
    <row r="2260" spans="1:29">
      <c r="A2260">
        <v>2014</v>
      </c>
      <c r="B2260" t="s">
        <v>1630</v>
      </c>
      <c r="C2260" t="s">
        <v>2384</v>
      </c>
      <c r="D2260" t="s">
        <v>1641</v>
      </c>
      <c r="J2260">
        <v>1</v>
      </c>
    </row>
    <row r="2261" spans="1:29">
      <c r="A2261">
        <v>2014</v>
      </c>
      <c r="B2261" t="s">
        <v>1630</v>
      </c>
      <c r="C2261" t="s">
        <v>2385</v>
      </c>
      <c r="D2261" t="s">
        <v>1634</v>
      </c>
      <c r="J2261">
        <v>1</v>
      </c>
    </row>
    <row r="2262" spans="1:29">
      <c r="A2262">
        <v>2014</v>
      </c>
      <c r="B2262" t="s">
        <v>1630</v>
      </c>
      <c r="C2262" t="s">
        <v>2386</v>
      </c>
      <c r="D2262" t="s">
        <v>1634</v>
      </c>
      <c r="J2262">
        <v>2</v>
      </c>
    </row>
    <row r="2263" spans="1:29">
      <c r="A2263">
        <v>2014</v>
      </c>
      <c r="B2263" t="s">
        <v>1630</v>
      </c>
      <c r="C2263" t="s">
        <v>2386</v>
      </c>
      <c r="D2263" t="s">
        <v>2563</v>
      </c>
      <c r="J2263">
        <v>2</v>
      </c>
    </row>
    <row r="2264" spans="1:29">
      <c r="A2264">
        <v>2014</v>
      </c>
      <c r="B2264" t="s">
        <v>1630</v>
      </c>
      <c r="C2264" t="s">
        <v>2807</v>
      </c>
      <c r="D2264" t="s">
        <v>1636</v>
      </c>
      <c r="O2264">
        <v>1</v>
      </c>
    </row>
    <row r="2265" spans="1:29">
      <c r="A2265">
        <v>2014</v>
      </c>
      <c r="B2265" t="s">
        <v>1630</v>
      </c>
      <c r="C2265" t="s">
        <v>2808</v>
      </c>
      <c r="D2265" t="s">
        <v>1634</v>
      </c>
      <c r="AC2265">
        <v>1</v>
      </c>
    </row>
    <row r="2266" spans="1:29">
      <c r="A2266">
        <v>2014</v>
      </c>
      <c r="B2266" t="s">
        <v>1630</v>
      </c>
      <c r="C2266" t="s">
        <v>2809</v>
      </c>
      <c r="D2266" t="s">
        <v>1634</v>
      </c>
      <c r="AC2266">
        <v>1</v>
      </c>
    </row>
    <row r="2267" spans="1:29">
      <c r="A2267">
        <v>2014</v>
      </c>
      <c r="B2267" t="s">
        <v>1630</v>
      </c>
      <c r="C2267" t="s">
        <v>2387</v>
      </c>
      <c r="D2267" t="s">
        <v>1641</v>
      </c>
      <c r="J2267">
        <v>1</v>
      </c>
    </row>
    <row r="2268" spans="1:29">
      <c r="A2268">
        <v>2014</v>
      </c>
      <c r="B2268" t="s">
        <v>1630</v>
      </c>
      <c r="C2268" t="s">
        <v>2388</v>
      </c>
      <c r="D2268" t="s">
        <v>1641</v>
      </c>
      <c r="N2268">
        <v>1</v>
      </c>
    </row>
    <row r="2269" spans="1:29">
      <c r="A2269">
        <v>2014</v>
      </c>
      <c r="B2269" t="s">
        <v>1630</v>
      </c>
      <c r="C2269" t="s">
        <v>2389</v>
      </c>
      <c r="D2269" t="s">
        <v>1641</v>
      </c>
      <c r="M2269">
        <v>1</v>
      </c>
    </row>
    <row r="2270" spans="1:29">
      <c r="A2270">
        <v>2014</v>
      </c>
      <c r="B2270" t="s">
        <v>1630</v>
      </c>
      <c r="C2270" t="s">
        <v>2390</v>
      </c>
      <c r="D2270" t="s">
        <v>1641</v>
      </c>
      <c r="J2270">
        <v>1</v>
      </c>
    </row>
    <row r="2271" spans="1:29">
      <c r="A2271">
        <v>2014</v>
      </c>
      <c r="B2271" t="s">
        <v>1630</v>
      </c>
      <c r="C2271" t="s">
        <v>2810</v>
      </c>
      <c r="D2271" t="s">
        <v>1634</v>
      </c>
      <c r="O2271">
        <v>1</v>
      </c>
    </row>
    <row r="2272" spans="1:29">
      <c r="A2272">
        <v>2014</v>
      </c>
      <c r="B2272" t="s">
        <v>1630</v>
      </c>
      <c r="C2272" t="s">
        <v>2392</v>
      </c>
      <c r="D2272" t="s">
        <v>1641</v>
      </c>
      <c r="N2272">
        <v>1</v>
      </c>
    </row>
    <row r="2273" spans="1:28">
      <c r="A2273">
        <v>2014</v>
      </c>
      <c r="B2273" t="s">
        <v>1630</v>
      </c>
      <c r="C2273" t="s">
        <v>2393</v>
      </c>
      <c r="D2273" t="s">
        <v>1641</v>
      </c>
      <c r="N2273">
        <v>1</v>
      </c>
    </row>
    <row r="2274" spans="1:28">
      <c r="A2274">
        <v>2014</v>
      </c>
      <c r="B2274" t="s">
        <v>1630</v>
      </c>
      <c r="C2274" t="s">
        <v>2394</v>
      </c>
      <c r="D2274" t="s">
        <v>1634</v>
      </c>
      <c r="J2274">
        <v>1</v>
      </c>
    </row>
    <row r="2275" spans="1:28">
      <c r="A2275">
        <v>2014</v>
      </c>
      <c r="B2275" t="s">
        <v>1630</v>
      </c>
      <c r="C2275" t="s">
        <v>2394</v>
      </c>
      <c r="D2275" t="s">
        <v>2563</v>
      </c>
      <c r="J2275">
        <v>1</v>
      </c>
    </row>
    <row r="2276" spans="1:28">
      <c r="A2276">
        <v>2014</v>
      </c>
      <c r="B2276" t="s">
        <v>1630</v>
      </c>
      <c r="C2276" t="s">
        <v>2811</v>
      </c>
      <c r="D2276" t="s">
        <v>1641</v>
      </c>
      <c r="AB2276">
        <v>1</v>
      </c>
    </row>
    <row r="2277" spans="1:28">
      <c r="A2277">
        <v>2014</v>
      </c>
      <c r="B2277" t="s">
        <v>1630</v>
      </c>
      <c r="C2277" t="s">
        <v>2812</v>
      </c>
      <c r="D2277" t="s">
        <v>1634</v>
      </c>
      <c r="O2277">
        <v>1</v>
      </c>
    </row>
    <row r="2278" spans="1:28">
      <c r="A2278">
        <v>2014</v>
      </c>
      <c r="B2278" t="s">
        <v>1630</v>
      </c>
      <c r="C2278" t="s">
        <v>2396</v>
      </c>
      <c r="D2278" t="s">
        <v>1641</v>
      </c>
      <c r="J2278">
        <v>1</v>
      </c>
    </row>
    <row r="2279" spans="1:28">
      <c r="A2279">
        <v>2014</v>
      </c>
      <c r="B2279" t="s">
        <v>1630</v>
      </c>
      <c r="C2279" t="s">
        <v>2397</v>
      </c>
      <c r="D2279" t="s">
        <v>1641</v>
      </c>
      <c r="J2279">
        <v>1</v>
      </c>
    </row>
    <row r="2280" spans="1:28">
      <c r="A2280">
        <v>2014</v>
      </c>
      <c r="B2280" t="s">
        <v>1630</v>
      </c>
      <c r="C2280" t="s">
        <v>2813</v>
      </c>
      <c r="D2280" t="s">
        <v>1634</v>
      </c>
      <c r="O2280">
        <v>1</v>
      </c>
      <c r="T2280">
        <v>2</v>
      </c>
    </row>
    <row r="2281" spans="1:28">
      <c r="A2281">
        <v>2014</v>
      </c>
      <c r="B2281" t="s">
        <v>1630</v>
      </c>
      <c r="C2281" t="s">
        <v>2398</v>
      </c>
      <c r="D2281" t="s">
        <v>1635</v>
      </c>
      <c r="T2281">
        <v>2</v>
      </c>
    </row>
    <row r="2282" spans="1:28">
      <c r="A2282">
        <v>2014</v>
      </c>
      <c r="B2282" t="s">
        <v>1630</v>
      </c>
      <c r="C2282" t="s">
        <v>2398</v>
      </c>
      <c r="D2282" t="s">
        <v>1636</v>
      </c>
      <c r="O2282">
        <v>54</v>
      </c>
    </row>
    <row r="2283" spans="1:28">
      <c r="A2283">
        <v>2014</v>
      </c>
      <c r="B2283" t="s">
        <v>1630</v>
      </c>
      <c r="C2283" t="s">
        <v>2814</v>
      </c>
      <c r="D2283" t="s">
        <v>1634</v>
      </c>
      <c r="E2283">
        <v>1</v>
      </c>
    </row>
    <row r="2284" spans="1:28">
      <c r="A2284">
        <v>2014</v>
      </c>
      <c r="B2284" t="s">
        <v>1630</v>
      </c>
      <c r="C2284" t="s">
        <v>2815</v>
      </c>
      <c r="D2284" t="s">
        <v>1635</v>
      </c>
      <c r="E2284">
        <v>1</v>
      </c>
    </row>
    <row r="2285" spans="1:28">
      <c r="A2285">
        <v>2014</v>
      </c>
      <c r="B2285" t="s">
        <v>1630</v>
      </c>
      <c r="C2285" t="s">
        <v>2816</v>
      </c>
      <c r="D2285" t="s">
        <v>1674</v>
      </c>
      <c r="O2285">
        <v>1</v>
      </c>
    </row>
    <row r="2286" spans="1:28">
      <c r="A2286">
        <v>2014</v>
      </c>
      <c r="B2286" t="s">
        <v>1630</v>
      </c>
      <c r="C2286" t="s">
        <v>2401</v>
      </c>
      <c r="D2286" t="s">
        <v>1641</v>
      </c>
      <c r="AB2286">
        <v>1</v>
      </c>
    </row>
    <row r="2287" spans="1:28">
      <c r="A2287">
        <v>2014</v>
      </c>
      <c r="B2287" t="s">
        <v>1630</v>
      </c>
      <c r="C2287" t="s">
        <v>2402</v>
      </c>
      <c r="D2287" t="s">
        <v>1641</v>
      </c>
      <c r="J2287">
        <v>1</v>
      </c>
    </row>
    <row r="2288" spans="1:28">
      <c r="A2288">
        <v>2014</v>
      </c>
      <c r="B2288" t="s">
        <v>1630</v>
      </c>
      <c r="C2288" t="s">
        <v>2403</v>
      </c>
      <c r="D2288" t="s">
        <v>1641</v>
      </c>
      <c r="J2288">
        <v>1</v>
      </c>
    </row>
    <row r="2289" spans="1:10">
      <c r="A2289">
        <v>2014</v>
      </c>
      <c r="B2289" t="s">
        <v>1630</v>
      </c>
      <c r="C2289" t="s">
        <v>2404</v>
      </c>
      <c r="D2289" t="s">
        <v>1634</v>
      </c>
      <c r="J2289">
        <v>1</v>
      </c>
    </row>
    <row r="2290" spans="1:10">
      <c r="A2290">
        <v>2014</v>
      </c>
      <c r="B2290" t="s">
        <v>1630</v>
      </c>
      <c r="C2290" t="s">
        <v>2405</v>
      </c>
      <c r="D2290" t="s">
        <v>1634</v>
      </c>
      <c r="J2290">
        <v>1</v>
      </c>
    </row>
    <row r="2291" spans="1:10">
      <c r="A2291">
        <v>2014</v>
      </c>
      <c r="B2291" t="s">
        <v>1630</v>
      </c>
      <c r="C2291" t="s">
        <v>2406</v>
      </c>
      <c r="D2291" t="s">
        <v>1634</v>
      </c>
      <c r="J2291">
        <v>1</v>
      </c>
    </row>
    <row r="2292" spans="1:10">
      <c r="A2292">
        <v>2014</v>
      </c>
      <c r="B2292" t="s">
        <v>1630</v>
      </c>
      <c r="C2292" t="s">
        <v>2406</v>
      </c>
      <c r="D2292" t="s">
        <v>2563</v>
      </c>
      <c r="J2292">
        <v>1</v>
      </c>
    </row>
    <row r="2293" spans="1:10">
      <c r="A2293">
        <v>2014</v>
      </c>
      <c r="B2293" t="s">
        <v>1630</v>
      </c>
      <c r="C2293" t="s">
        <v>2407</v>
      </c>
      <c r="D2293" t="s">
        <v>1634</v>
      </c>
      <c r="J2293">
        <v>1</v>
      </c>
    </row>
    <row r="2294" spans="1:10">
      <c r="A2294">
        <v>2014</v>
      </c>
      <c r="B2294" t="s">
        <v>1630</v>
      </c>
      <c r="C2294" t="s">
        <v>2407</v>
      </c>
      <c r="D2294" t="s">
        <v>2563</v>
      </c>
      <c r="J2294">
        <v>1</v>
      </c>
    </row>
    <row r="2295" spans="1:10">
      <c r="A2295">
        <v>2014</v>
      </c>
      <c r="B2295" t="s">
        <v>1630</v>
      </c>
      <c r="C2295" t="s">
        <v>2408</v>
      </c>
      <c r="D2295" t="s">
        <v>1634</v>
      </c>
      <c r="J2295">
        <v>1</v>
      </c>
    </row>
    <row r="2296" spans="1:10">
      <c r="A2296">
        <v>2014</v>
      </c>
      <c r="B2296" t="s">
        <v>1630</v>
      </c>
      <c r="C2296" t="s">
        <v>2408</v>
      </c>
      <c r="D2296" t="s">
        <v>2563</v>
      </c>
      <c r="J2296">
        <v>1</v>
      </c>
    </row>
    <row r="2297" spans="1:10">
      <c r="A2297">
        <v>2014</v>
      </c>
      <c r="B2297" t="s">
        <v>1630</v>
      </c>
      <c r="C2297" t="s">
        <v>2409</v>
      </c>
      <c r="D2297" t="s">
        <v>1641</v>
      </c>
      <c r="J2297">
        <v>1</v>
      </c>
    </row>
    <row r="2298" spans="1:10">
      <c r="A2298">
        <v>2014</v>
      </c>
      <c r="B2298" t="s">
        <v>1630</v>
      </c>
      <c r="C2298" t="s">
        <v>2410</v>
      </c>
      <c r="D2298" t="s">
        <v>2563</v>
      </c>
      <c r="J2298">
        <v>1</v>
      </c>
    </row>
    <row r="2299" spans="1:10">
      <c r="A2299">
        <v>2014</v>
      </c>
      <c r="B2299" t="s">
        <v>1630</v>
      </c>
      <c r="C2299" t="s">
        <v>2411</v>
      </c>
      <c r="D2299" t="s">
        <v>1641</v>
      </c>
      <c r="J2299">
        <v>1</v>
      </c>
    </row>
    <row r="2300" spans="1:10">
      <c r="A2300">
        <v>2014</v>
      </c>
      <c r="B2300" t="s">
        <v>1630</v>
      </c>
      <c r="C2300" t="s">
        <v>2412</v>
      </c>
      <c r="D2300" t="s">
        <v>1641</v>
      </c>
      <c r="J2300">
        <v>1</v>
      </c>
    </row>
    <row r="2301" spans="1:10">
      <c r="A2301">
        <v>2014</v>
      </c>
      <c r="B2301" t="s">
        <v>1630</v>
      </c>
      <c r="C2301" t="s">
        <v>2413</v>
      </c>
      <c r="D2301" t="s">
        <v>1641</v>
      </c>
      <c r="J2301">
        <v>1</v>
      </c>
    </row>
    <row r="2302" spans="1:10">
      <c r="A2302">
        <v>2014</v>
      </c>
      <c r="B2302" t="s">
        <v>1630</v>
      </c>
      <c r="C2302" t="s">
        <v>2414</v>
      </c>
      <c r="D2302" t="s">
        <v>1641</v>
      </c>
      <c r="J2302">
        <v>3</v>
      </c>
    </row>
    <row r="2303" spans="1:10">
      <c r="A2303">
        <v>2014</v>
      </c>
      <c r="B2303" t="s">
        <v>1630</v>
      </c>
      <c r="C2303" t="s">
        <v>2415</v>
      </c>
      <c r="D2303" t="s">
        <v>1641</v>
      </c>
      <c r="J2303">
        <v>1</v>
      </c>
    </row>
    <row r="2304" spans="1:10">
      <c r="A2304">
        <v>2014</v>
      </c>
      <c r="B2304" t="s">
        <v>1630</v>
      </c>
      <c r="C2304" t="s">
        <v>2416</v>
      </c>
      <c r="D2304" t="s">
        <v>1641</v>
      </c>
      <c r="J2304">
        <v>1</v>
      </c>
    </row>
    <row r="2305" spans="1:29">
      <c r="A2305">
        <v>2014</v>
      </c>
      <c r="B2305" t="s">
        <v>1630</v>
      </c>
      <c r="C2305" t="s">
        <v>2417</v>
      </c>
      <c r="D2305" t="s">
        <v>1634</v>
      </c>
      <c r="J2305">
        <v>1</v>
      </c>
    </row>
    <row r="2306" spans="1:29">
      <c r="A2306">
        <v>2014</v>
      </c>
      <c r="B2306" t="s">
        <v>1630</v>
      </c>
      <c r="C2306" t="s">
        <v>2417</v>
      </c>
      <c r="D2306" t="s">
        <v>2563</v>
      </c>
      <c r="J2306">
        <v>1</v>
      </c>
    </row>
    <row r="2307" spans="1:29">
      <c r="A2307">
        <v>2014</v>
      </c>
      <c r="B2307" t="s">
        <v>1630</v>
      </c>
      <c r="C2307" t="s">
        <v>2418</v>
      </c>
      <c r="D2307" t="s">
        <v>1634</v>
      </c>
      <c r="J2307">
        <v>1</v>
      </c>
    </row>
    <row r="2308" spans="1:29">
      <c r="A2308">
        <v>2014</v>
      </c>
      <c r="B2308" t="s">
        <v>1630</v>
      </c>
      <c r="C2308" t="s">
        <v>2419</v>
      </c>
      <c r="D2308" t="s">
        <v>1634</v>
      </c>
      <c r="J2308">
        <v>1</v>
      </c>
    </row>
    <row r="2309" spans="1:29">
      <c r="A2309">
        <v>2014</v>
      </c>
      <c r="B2309" t="s">
        <v>1630</v>
      </c>
      <c r="C2309" t="s">
        <v>2817</v>
      </c>
      <c r="D2309" t="s">
        <v>1634</v>
      </c>
      <c r="AC2309">
        <v>1</v>
      </c>
    </row>
    <row r="2310" spans="1:29">
      <c r="A2310">
        <v>2014</v>
      </c>
      <c r="B2310" t="s">
        <v>1630</v>
      </c>
      <c r="C2310" t="s">
        <v>2818</v>
      </c>
      <c r="D2310" t="s">
        <v>1674</v>
      </c>
      <c r="E2310">
        <v>1</v>
      </c>
    </row>
    <row r="2311" spans="1:29">
      <c r="A2311">
        <v>2014</v>
      </c>
      <c r="B2311" t="s">
        <v>1630</v>
      </c>
      <c r="C2311" t="s">
        <v>2818</v>
      </c>
      <c r="D2311" t="s">
        <v>1634</v>
      </c>
      <c r="E2311">
        <v>1</v>
      </c>
    </row>
    <row r="2312" spans="1:29">
      <c r="A2312">
        <v>2014</v>
      </c>
      <c r="B2312" t="s">
        <v>1630</v>
      </c>
      <c r="C2312" t="s">
        <v>2818</v>
      </c>
      <c r="D2312" t="s">
        <v>1635</v>
      </c>
      <c r="E2312">
        <v>1</v>
      </c>
    </row>
    <row r="2313" spans="1:29">
      <c r="A2313">
        <v>2014</v>
      </c>
      <c r="B2313" t="s">
        <v>1630</v>
      </c>
      <c r="C2313" t="s">
        <v>2420</v>
      </c>
      <c r="D2313" t="s">
        <v>1634</v>
      </c>
      <c r="J2313">
        <v>1</v>
      </c>
    </row>
    <row r="2314" spans="1:29">
      <c r="A2314">
        <v>2014</v>
      </c>
      <c r="B2314" t="s">
        <v>1630</v>
      </c>
      <c r="C2314" t="s">
        <v>2421</v>
      </c>
      <c r="D2314" t="s">
        <v>1641</v>
      </c>
      <c r="J2314">
        <v>1</v>
      </c>
    </row>
    <row r="2315" spans="1:29">
      <c r="A2315">
        <v>2014</v>
      </c>
      <c r="B2315" t="s">
        <v>1630</v>
      </c>
      <c r="C2315" t="s">
        <v>2422</v>
      </c>
      <c r="D2315" t="s">
        <v>1641</v>
      </c>
      <c r="J2315">
        <v>1</v>
      </c>
    </row>
    <row r="2316" spans="1:29">
      <c r="A2316">
        <v>2014</v>
      </c>
      <c r="B2316" t="s">
        <v>1630</v>
      </c>
      <c r="C2316" t="s">
        <v>2424</v>
      </c>
      <c r="D2316" t="s">
        <v>1634</v>
      </c>
      <c r="J2316">
        <v>2</v>
      </c>
    </row>
    <row r="2317" spans="1:29">
      <c r="A2317">
        <v>2014</v>
      </c>
      <c r="B2317" t="s">
        <v>1630</v>
      </c>
      <c r="C2317" t="s">
        <v>2425</v>
      </c>
      <c r="D2317" t="s">
        <v>1641</v>
      </c>
      <c r="J2317">
        <v>1</v>
      </c>
    </row>
    <row r="2318" spans="1:29">
      <c r="A2318">
        <v>2014</v>
      </c>
      <c r="B2318" t="s">
        <v>1630</v>
      </c>
      <c r="C2318" t="s">
        <v>2426</v>
      </c>
      <c r="D2318" t="s">
        <v>1634</v>
      </c>
      <c r="J2318">
        <v>1</v>
      </c>
    </row>
    <row r="2319" spans="1:29">
      <c r="A2319">
        <v>2014</v>
      </c>
      <c r="B2319" t="s">
        <v>1630</v>
      </c>
      <c r="C2319" t="s">
        <v>2426</v>
      </c>
      <c r="D2319" t="s">
        <v>2563</v>
      </c>
      <c r="J2319">
        <v>1</v>
      </c>
    </row>
    <row r="2320" spans="1:29">
      <c r="A2320">
        <v>2014</v>
      </c>
      <c r="B2320" t="s">
        <v>1630</v>
      </c>
      <c r="C2320" t="s">
        <v>1788</v>
      </c>
      <c r="D2320" t="s">
        <v>1636</v>
      </c>
      <c r="O2320">
        <v>1</v>
      </c>
    </row>
    <row r="2321" spans="1:31">
      <c r="A2321">
        <v>2014</v>
      </c>
      <c r="B2321" t="s">
        <v>1630</v>
      </c>
      <c r="C2321" t="s">
        <v>1789</v>
      </c>
      <c r="D2321" t="s">
        <v>1674</v>
      </c>
      <c r="AE2321">
        <v>1</v>
      </c>
    </row>
    <row r="2322" spans="1:31">
      <c r="A2322">
        <v>2014</v>
      </c>
      <c r="B2322" t="s">
        <v>1630</v>
      </c>
      <c r="C2322" t="s">
        <v>2427</v>
      </c>
      <c r="D2322" t="s">
        <v>2563</v>
      </c>
      <c r="J2322">
        <v>1</v>
      </c>
    </row>
    <row r="2323" spans="1:31">
      <c r="A2323">
        <v>2014</v>
      </c>
      <c r="B2323" t="s">
        <v>1630</v>
      </c>
      <c r="C2323" t="s">
        <v>2428</v>
      </c>
      <c r="D2323" t="s">
        <v>1641</v>
      </c>
      <c r="J2323">
        <v>1</v>
      </c>
    </row>
    <row r="2324" spans="1:31">
      <c r="A2324">
        <v>2014</v>
      </c>
      <c r="B2324" t="s">
        <v>1630</v>
      </c>
      <c r="C2324" t="s">
        <v>2429</v>
      </c>
      <c r="D2324" t="s">
        <v>1641</v>
      </c>
      <c r="J2324">
        <v>1</v>
      </c>
    </row>
    <row r="2325" spans="1:31">
      <c r="A2325">
        <v>2014</v>
      </c>
      <c r="B2325" t="s">
        <v>1630</v>
      </c>
      <c r="C2325" t="s">
        <v>2430</v>
      </c>
      <c r="D2325" t="s">
        <v>1641</v>
      </c>
      <c r="J2325">
        <v>1</v>
      </c>
    </row>
    <row r="2326" spans="1:31">
      <c r="A2326">
        <v>2014</v>
      </c>
      <c r="B2326" t="s">
        <v>1630</v>
      </c>
      <c r="C2326" t="s">
        <v>2431</v>
      </c>
      <c r="D2326" t="s">
        <v>1641</v>
      </c>
      <c r="J2326">
        <v>1</v>
      </c>
    </row>
    <row r="2327" spans="1:31">
      <c r="A2327">
        <v>2014</v>
      </c>
      <c r="B2327" t="s">
        <v>1630</v>
      </c>
      <c r="C2327" t="s">
        <v>2432</v>
      </c>
      <c r="D2327" t="s">
        <v>1641</v>
      </c>
      <c r="J2327">
        <v>1</v>
      </c>
    </row>
    <row r="2328" spans="1:31">
      <c r="A2328">
        <v>2014</v>
      </c>
      <c r="B2328" t="s">
        <v>1630</v>
      </c>
      <c r="C2328" t="s">
        <v>2433</v>
      </c>
      <c r="D2328" t="s">
        <v>1641</v>
      </c>
      <c r="J2328">
        <v>2</v>
      </c>
    </row>
    <row r="2329" spans="1:31">
      <c r="A2329">
        <v>2014</v>
      </c>
      <c r="B2329" t="s">
        <v>1630</v>
      </c>
      <c r="C2329" t="s">
        <v>2434</v>
      </c>
      <c r="D2329" t="s">
        <v>1641</v>
      </c>
      <c r="J2329">
        <v>1</v>
      </c>
    </row>
    <row r="2330" spans="1:31">
      <c r="A2330">
        <v>2014</v>
      </c>
      <c r="B2330" t="s">
        <v>1630</v>
      </c>
      <c r="C2330" t="s">
        <v>2435</v>
      </c>
      <c r="D2330" t="s">
        <v>1641</v>
      </c>
      <c r="J2330">
        <v>5</v>
      </c>
    </row>
    <row r="2331" spans="1:31">
      <c r="A2331">
        <v>2014</v>
      </c>
      <c r="B2331" t="s">
        <v>1630</v>
      </c>
      <c r="C2331" t="s">
        <v>2436</v>
      </c>
      <c r="D2331" t="s">
        <v>1641</v>
      </c>
      <c r="J2331">
        <v>1</v>
      </c>
    </row>
    <row r="2332" spans="1:31">
      <c r="A2332">
        <v>2014</v>
      </c>
      <c r="B2332" t="s">
        <v>1630</v>
      </c>
      <c r="C2332" t="s">
        <v>2437</v>
      </c>
      <c r="D2332" t="s">
        <v>1641</v>
      </c>
      <c r="J2332">
        <v>1</v>
      </c>
    </row>
    <row r="2333" spans="1:31">
      <c r="A2333">
        <v>2014</v>
      </c>
      <c r="B2333" t="s">
        <v>1630</v>
      </c>
      <c r="C2333" t="s">
        <v>2438</v>
      </c>
      <c r="D2333" t="s">
        <v>1641</v>
      </c>
      <c r="J2333">
        <v>1</v>
      </c>
    </row>
    <row r="2334" spans="1:31">
      <c r="A2334">
        <v>2014</v>
      </c>
      <c r="B2334" t="s">
        <v>1630</v>
      </c>
      <c r="C2334" t="s">
        <v>2439</v>
      </c>
      <c r="D2334" t="s">
        <v>1641</v>
      </c>
      <c r="J2334">
        <v>1</v>
      </c>
    </row>
    <row r="2335" spans="1:31">
      <c r="A2335">
        <v>2014</v>
      </c>
      <c r="B2335" t="s">
        <v>1630</v>
      </c>
      <c r="C2335" t="s">
        <v>2441</v>
      </c>
      <c r="D2335" t="s">
        <v>1641</v>
      </c>
      <c r="O2335">
        <v>1</v>
      </c>
    </row>
    <row r="2336" spans="1:31">
      <c r="A2336">
        <v>2014</v>
      </c>
      <c r="B2336" t="s">
        <v>1630</v>
      </c>
      <c r="C2336" t="s">
        <v>2442</v>
      </c>
      <c r="D2336" t="s">
        <v>1641</v>
      </c>
      <c r="J2336">
        <v>1</v>
      </c>
    </row>
    <row r="2337" spans="1:28">
      <c r="A2337">
        <v>2014</v>
      </c>
      <c r="B2337" t="s">
        <v>1630</v>
      </c>
      <c r="C2337" t="s">
        <v>2443</v>
      </c>
      <c r="D2337" t="s">
        <v>1641</v>
      </c>
      <c r="J2337">
        <v>1</v>
      </c>
    </row>
    <row r="2338" spans="1:28">
      <c r="A2338">
        <v>2014</v>
      </c>
      <c r="B2338" t="s">
        <v>1630</v>
      </c>
      <c r="C2338" t="s">
        <v>2444</v>
      </c>
      <c r="D2338" t="s">
        <v>1634</v>
      </c>
      <c r="J2338">
        <v>1</v>
      </c>
    </row>
    <row r="2339" spans="1:28">
      <c r="A2339">
        <v>2014</v>
      </c>
      <c r="B2339" t="s">
        <v>1630</v>
      </c>
      <c r="C2339" t="s">
        <v>2445</v>
      </c>
      <c r="D2339" t="s">
        <v>1634</v>
      </c>
      <c r="J2339">
        <v>1</v>
      </c>
    </row>
    <row r="2340" spans="1:28">
      <c r="A2340">
        <v>2014</v>
      </c>
      <c r="B2340" t="s">
        <v>1630</v>
      </c>
      <c r="C2340" t="s">
        <v>2446</v>
      </c>
      <c r="D2340" t="s">
        <v>1634</v>
      </c>
      <c r="J2340">
        <v>1</v>
      </c>
    </row>
    <row r="2341" spans="1:28">
      <c r="A2341">
        <v>2014</v>
      </c>
      <c r="B2341" t="s">
        <v>1630</v>
      </c>
      <c r="C2341" t="s">
        <v>2446</v>
      </c>
      <c r="D2341" t="s">
        <v>2563</v>
      </c>
      <c r="J2341">
        <v>1</v>
      </c>
    </row>
    <row r="2342" spans="1:28">
      <c r="A2342">
        <v>2014</v>
      </c>
      <c r="B2342" t="s">
        <v>1630</v>
      </c>
      <c r="C2342" t="s">
        <v>2447</v>
      </c>
      <c r="D2342" t="s">
        <v>1641</v>
      </c>
      <c r="J2342">
        <v>1</v>
      </c>
    </row>
    <row r="2343" spans="1:28">
      <c r="A2343">
        <v>2014</v>
      </c>
      <c r="B2343" t="s">
        <v>1630</v>
      </c>
      <c r="C2343" t="s">
        <v>2448</v>
      </c>
      <c r="D2343" t="s">
        <v>1641</v>
      </c>
      <c r="J2343">
        <v>1</v>
      </c>
    </row>
    <row r="2344" spans="1:28">
      <c r="A2344">
        <v>2014</v>
      </c>
      <c r="B2344" t="s">
        <v>1630</v>
      </c>
      <c r="C2344" t="s">
        <v>2449</v>
      </c>
      <c r="D2344" t="s">
        <v>1641</v>
      </c>
      <c r="J2344">
        <v>1</v>
      </c>
    </row>
    <row r="2345" spans="1:28">
      <c r="A2345">
        <v>2014</v>
      </c>
      <c r="B2345" t="s">
        <v>1630</v>
      </c>
      <c r="C2345" t="s">
        <v>2450</v>
      </c>
      <c r="D2345" t="s">
        <v>1641</v>
      </c>
      <c r="M2345">
        <v>1</v>
      </c>
    </row>
    <row r="2346" spans="1:28">
      <c r="A2346">
        <v>2014</v>
      </c>
      <c r="B2346" t="s">
        <v>1630</v>
      </c>
      <c r="C2346" t="s">
        <v>2451</v>
      </c>
      <c r="D2346" t="s">
        <v>1641</v>
      </c>
      <c r="M2346">
        <v>1</v>
      </c>
    </row>
    <row r="2347" spans="1:28">
      <c r="A2347">
        <v>2014</v>
      </c>
      <c r="B2347" t="s">
        <v>1630</v>
      </c>
      <c r="C2347" t="s">
        <v>2819</v>
      </c>
      <c r="D2347" t="s">
        <v>1641</v>
      </c>
      <c r="O2347">
        <v>1</v>
      </c>
    </row>
    <row r="2348" spans="1:28">
      <c r="A2348">
        <v>2014</v>
      </c>
      <c r="B2348" t="s">
        <v>1630</v>
      </c>
      <c r="C2348" t="s">
        <v>2452</v>
      </c>
      <c r="D2348" t="s">
        <v>1641</v>
      </c>
      <c r="J2348">
        <v>1</v>
      </c>
    </row>
    <row r="2349" spans="1:28">
      <c r="A2349">
        <v>2014</v>
      </c>
      <c r="B2349" t="s">
        <v>1630</v>
      </c>
      <c r="C2349" t="s">
        <v>2820</v>
      </c>
      <c r="D2349" t="s">
        <v>1641</v>
      </c>
      <c r="M2349">
        <v>1</v>
      </c>
    </row>
    <row r="2350" spans="1:28">
      <c r="A2350">
        <v>2014</v>
      </c>
      <c r="B2350" t="s">
        <v>1630</v>
      </c>
      <c r="C2350" t="s">
        <v>2454</v>
      </c>
      <c r="D2350" t="s">
        <v>1641</v>
      </c>
      <c r="J2350">
        <v>1</v>
      </c>
    </row>
    <row r="2351" spans="1:28">
      <c r="A2351">
        <v>2014</v>
      </c>
      <c r="B2351" t="s">
        <v>1630</v>
      </c>
      <c r="C2351" t="s">
        <v>2821</v>
      </c>
      <c r="D2351" t="s">
        <v>1641</v>
      </c>
      <c r="AB2351">
        <v>1</v>
      </c>
    </row>
    <row r="2352" spans="1:28">
      <c r="A2352">
        <v>2014</v>
      </c>
      <c r="B2352" t="s">
        <v>1630</v>
      </c>
      <c r="C2352" t="s">
        <v>2822</v>
      </c>
      <c r="D2352" t="s">
        <v>1641</v>
      </c>
      <c r="M2352">
        <v>1</v>
      </c>
    </row>
    <row r="2353" spans="1:28">
      <c r="A2353">
        <v>2014</v>
      </c>
      <c r="B2353" t="s">
        <v>1630</v>
      </c>
      <c r="C2353" t="s">
        <v>2456</v>
      </c>
      <c r="D2353" t="s">
        <v>1641</v>
      </c>
      <c r="AB2353">
        <v>1</v>
      </c>
    </row>
    <row r="2354" spans="1:28">
      <c r="A2354">
        <v>2014</v>
      </c>
      <c r="B2354" t="s">
        <v>1630</v>
      </c>
      <c r="C2354" t="s">
        <v>2457</v>
      </c>
      <c r="D2354" t="s">
        <v>1641</v>
      </c>
      <c r="J2354">
        <v>1</v>
      </c>
    </row>
    <row r="2355" spans="1:28">
      <c r="A2355">
        <v>2014</v>
      </c>
      <c r="B2355" t="s">
        <v>1630</v>
      </c>
      <c r="C2355" t="s">
        <v>2458</v>
      </c>
      <c r="D2355" t="s">
        <v>1641</v>
      </c>
      <c r="AB2355">
        <v>2</v>
      </c>
    </row>
    <row r="2356" spans="1:28">
      <c r="A2356">
        <v>2014</v>
      </c>
      <c r="B2356" t="s">
        <v>1630</v>
      </c>
      <c r="C2356" t="s">
        <v>2459</v>
      </c>
      <c r="D2356" t="s">
        <v>1641</v>
      </c>
      <c r="N2356">
        <v>1</v>
      </c>
    </row>
    <row r="2357" spans="1:28">
      <c r="A2357">
        <v>2014</v>
      </c>
      <c r="B2357" t="s">
        <v>1630</v>
      </c>
      <c r="C2357" t="s">
        <v>2460</v>
      </c>
      <c r="D2357" t="s">
        <v>1641</v>
      </c>
      <c r="J2357">
        <v>1</v>
      </c>
    </row>
    <row r="2358" spans="1:28">
      <c r="A2358">
        <v>2014</v>
      </c>
      <c r="B2358" t="s">
        <v>1630</v>
      </c>
      <c r="C2358" t="s">
        <v>2461</v>
      </c>
      <c r="D2358" t="s">
        <v>1641</v>
      </c>
      <c r="J2358">
        <v>1</v>
      </c>
    </row>
    <row r="2359" spans="1:28">
      <c r="A2359">
        <v>2014</v>
      </c>
      <c r="B2359" t="s">
        <v>1630</v>
      </c>
      <c r="C2359" t="s">
        <v>2462</v>
      </c>
      <c r="D2359" t="s">
        <v>1641</v>
      </c>
      <c r="J2359">
        <v>1</v>
      </c>
    </row>
    <row r="2360" spans="1:28">
      <c r="A2360">
        <v>2014</v>
      </c>
      <c r="B2360" t="s">
        <v>1630</v>
      </c>
      <c r="C2360" t="s">
        <v>1795</v>
      </c>
      <c r="D2360" t="s">
        <v>1641</v>
      </c>
      <c r="M2360">
        <v>2</v>
      </c>
    </row>
    <row r="2361" spans="1:28">
      <c r="A2361">
        <v>2014</v>
      </c>
      <c r="B2361" t="s">
        <v>1630</v>
      </c>
      <c r="C2361" t="s">
        <v>2464</v>
      </c>
      <c r="D2361" t="s">
        <v>1641</v>
      </c>
      <c r="J2361">
        <v>1</v>
      </c>
    </row>
    <row r="2362" spans="1:28">
      <c r="A2362">
        <v>2014</v>
      </c>
      <c r="B2362" t="s">
        <v>1630</v>
      </c>
      <c r="C2362" t="s">
        <v>2465</v>
      </c>
      <c r="D2362" t="s">
        <v>1641</v>
      </c>
      <c r="J2362">
        <v>1</v>
      </c>
    </row>
    <row r="2363" spans="1:28">
      <c r="A2363">
        <v>2014</v>
      </c>
      <c r="B2363" t="s">
        <v>1630</v>
      </c>
      <c r="C2363" t="s">
        <v>2466</v>
      </c>
      <c r="D2363" t="s">
        <v>1641</v>
      </c>
      <c r="AB2363">
        <v>4</v>
      </c>
    </row>
    <row r="2364" spans="1:28">
      <c r="A2364">
        <v>2014</v>
      </c>
      <c r="B2364" t="s">
        <v>1630</v>
      </c>
      <c r="C2364" t="s">
        <v>2466</v>
      </c>
      <c r="D2364" t="s">
        <v>1634</v>
      </c>
      <c r="AB2364">
        <v>1</v>
      </c>
    </row>
    <row r="2365" spans="1:28">
      <c r="A2365">
        <v>2014</v>
      </c>
      <c r="B2365" t="s">
        <v>1630</v>
      </c>
      <c r="C2365" t="s">
        <v>2823</v>
      </c>
      <c r="D2365" t="s">
        <v>1641</v>
      </c>
      <c r="N2365">
        <v>1</v>
      </c>
    </row>
    <row r="2366" spans="1:28">
      <c r="A2366">
        <v>2014</v>
      </c>
      <c r="B2366" t="s">
        <v>1630</v>
      </c>
      <c r="C2366" t="s">
        <v>2467</v>
      </c>
      <c r="D2366" t="s">
        <v>1641</v>
      </c>
      <c r="AB2366">
        <v>1</v>
      </c>
    </row>
    <row r="2367" spans="1:28">
      <c r="A2367">
        <v>2014</v>
      </c>
      <c r="B2367" t="s">
        <v>1630</v>
      </c>
      <c r="C2367" t="s">
        <v>2824</v>
      </c>
      <c r="D2367" t="s">
        <v>1636</v>
      </c>
      <c r="O2367">
        <v>1</v>
      </c>
    </row>
    <row r="2368" spans="1:28">
      <c r="A2368">
        <v>2014</v>
      </c>
      <c r="B2368" t="s">
        <v>1630</v>
      </c>
      <c r="C2368" t="s">
        <v>2825</v>
      </c>
      <c r="D2368" t="s">
        <v>1641</v>
      </c>
      <c r="O2368">
        <v>1</v>
      </c>
    </row>
    <row r="2369" spans="1:35">
      <c r="A2369">
        <v>2014</v>
      </c>
      <c r="B2369" t="s">
        <v>1630</v>
      </c>
      <c r="C2369" t="s">
        <v>2826</v>
      </c>
      <c r="D2369" t="s">
        <v>1636</v>
      </c>
      <c r="O2369">
        <v>1</v>
      </c>
    </row>
    <row r="2370" spans="1:35">
      <c r="A2370">
        <v>2014</v>
      </c>
      <c r="B2370" t="s">
        <v>1630</v>
      </c>
      <c r="C2370" t="s">
        <v>2468</v>
      </c>
      <c r="D2370" t="s">
        <v>1641</v>
      </c>
      <c r="J2370">
        <v>1</v>
      </c>
      <c r="AB2370">
        <v>7</v>
      </c>
    </row>
    <row r="2371" spans="1:35">
      <c r="A2371">
        <v>2014</v>
      </c>
      <c r="B2371" t="s">
        <v>1630</v>
      </c>
      <c r="C2371" t="s">
        <v>2468</v>
      </c>
      <c r="D2371" t="s">
        <v>1634</v>
      </c>
      <c r="AB2371">
        <v>2</v>
      </c>
    </row>
    <row r="2372" spans="1:35">
      <c r="A2372">
        <v>2014</v>
      </c>
      <c r="B2372" t="s">
        <v>1630</v>
      </c>
      <c r="C2372" t="s">
        <v>2469</v>
      </c>
      <c r="D2372" t="s">
        <v>1641</v>
      </c>
      <c r="J2372">
        <v>1</v>
      </c>
    </row>
    <row r="2373" spans="1:35">
      <c r="A2373">
        <v>2014</v>
      </c>
      <c r="B2373" t="s">
        <v>1630</v>
      </c>
      <c r="C2373" t="s">
        <v>2827</v>
      </c>
      <c r="D2373" t="s">
        <v>1674</v>
      </c>
      <c r="O2373">
        <v>1</v>
      </c>
    </row>
    <row r="2374" spans="1:35">
      <c r="A2374">
        <v>2014</v>
      </c>
      <c r="B2374" t="s">
        <v>1630</v>
      </c>
      <c r="C2374" t="s">
        <v>1801</v>
      </c>
      <c r="D2374" t="s">
        <v>1634</v>
      </c>
      <c r="AI2374">
        <v>1</v>
      </c>
    </row>
    <row r="2375" spans="1:35">
      <c r="A2375">
        <v>2014</v>
      </c>
      <c r="B2375" t="s">
        <v>1630</v>
      </c>
      <c r="C2375" t="s">
        <v>1802</v>
      </c>
      <c r="D2375" t="s">
        <v>1634</v>
      </c>
      <c r="O2375">
        <v>1</v>
      </c>
    </row>
    <row r="2376" spans="1:35">
      <c r="A2376">
        <v>2014</v>
      </c>
      <c r="B2376" t="s">
        <v>1630</v>
      </c>
      <c r="C2376" t="s">
        <v>2471</v>
      </c>
      <c r="D2376" t="s">
        <v>1634</v>
      </c>
      <c r="J2376">
        <v>1</v>
      </c>
    </row>
    <row r="2377" spans="1:35">
      <c r="A2377">
        <v>2014</v>
      </c>
      <c r="B2377" t="s">
        <v>1630</v>
      </c>
      <c r="C2377" t="s">
        <v>2471</v>
      </c>
      <c r="D2377" t="s">
        <v>2563</v>
      </c>
      <c r="J2377">
        <v>1</v>
      </c>
    </row>
    <row r="2378" spans="1:35">
      <c r="A2378">
        <v>2014</v>
      </c>
      <c r="B2378" t="s">
        <v>1630</v>
      </c>
      <c r="C2378" t="s">
        <v>2472</v>
      </c>
      <c r="D2378" t="s">
        <v>1641</v>
      </c>
      <c r="J2378">
        <v>1</v>
      </c>
    </row>
    <row r="2379" spans="1:35">
      <c r="A2379">
        <v>2014</v>
      </c>
      <c r="B2379" t="s">
        <v>1630</v>
      </c>
      <c r="C2379" t="s">
        <v>2473</v>
      </c>
      <c r="D2379" t="s">
        <v>1641</v>
      </c>
      <c r="J2379">
        <v>1</v>
      </c>
    </row>
    <row r="2380" spans="1:35">
      <c r="A2380">
        <v>2014</v>
      </c>
      <c r="B2380" t="s">
        <v>1630</v>
      </c>
      <c r="C2380" t="s">
        <v>2474</v>
      </c>
      <c r="D2380" t="s">
        <v>1641</v>
      </c>
      <c r="J2380">
        <v>1</v>
      </c>
    </row>
    <row r="2381" spans="1:35">
      <c r="A2381">
        <v>2014</v>
      </c>
      <c r="B2381" t="s">
        <v>1630</v>
      </c>
      <c r="C2381" t="s">
        <v>2475</v>
      </c>
      <c r="D2381" t="s">
        <v>1641</v>
      </c>
      <c r="J2381">
        <v>1</v>
      </c>
    </row>
    <row r="2382" spans="1:35">
      <c r="A2382">
        <v>2014</v>
      </c>
      <c r="B2382" t="s">
        <v>1630</v>
      </c>
      <c r="C2382" t="s">
        <v>2476</v>
      </c>
      <c r="D2382" t="s">
        <v>1641</v>
      </c>
      <c r="J2382">
        <v>1</v>
      </c>
    </row>
    <row r="2383" spans="1:35">
      <c r="A2383">
        <v>2014</v>
      </c>
      <c r="B2383" t="s">
        <v>1630</v>
      </c>
      <c r="C2383" t="s">
        <v>2477</v>
      </c>
      <c r="D2383" t="s">
        <v>1641</v>
      </c>
      <c r="J2383">
        <v>1</v>
      </c>
    </row>
    <row r="2384" spans="1:35">
      <c r="A2384">
        <v>2014</v>
      </c>
      <c r="B2384" t="s">
        <v>1630</v>
      </c>
      <c r="C2384" t="s">
        <v>2478</v>
      </c>
      <c r="D2384" t="s">
        <v>1634</v>
      </c>
      <c r="J2384">
        <v>1</v>
      </c>
    </row>
    <row r="2385" spans="1:10">
      <c r="A2385">
        <v>2014</v>
      </c>
      <c r="B2385" t="s">
        <v>1630</v>
      </c>
      <c r="C2385" t="s">
        <v>2478</v>
      </c>
      <c r="D2385" t="s">
        <v>2563</v>
      </c>
      <c r="J2385">
        <v>1</v>
      </c>
    </row>
    <row r="2386" spans="1:10">
      <c r="A2386">
        <v>2014</v>
      </c>
      <c r="B2386" t="s">
        <v>1630</v>
      </c>
      <c r="C2386" t="s">
        <v>2479</v>
      </c>
      <c r="D2386" t="s">
        <v>1634</v>
      </c>
      <c r="J2386">
        <v>1</v>
      </c>
    </row>
    <row r="2387" spans="1:10">
      <c r="A2387">
        <v>2014</v>
      </c>
      <c r="B2387" t="s">
        <v>1630</v>
      </c>
      <c r="C2387" t="s">
        <v>2479</v>
      </c>
      <c r="D2387" t="s">
        <v>2563</v>
      </c>
      <c r="J2387">
        <v>1</v>
      </c>
    </row>
    <row r="2388" spans="1:10">
      <c r="A2388">
        <v>2014</v>
      </c>
      <c r="B2388" t="s">
        <v>1630</v>
      </c>
      <c r="C2388" t="s">
        <v>2480</v>
      </c>
      <c r="D2388" t="s">
        <v>1641</v>
      </c>
      <c r="J2388">
        <v>1</v>
      </c>
    </row>
    <row r="2389" spans="1:10">
      <c r="A2389">
        <v>2014</v>
      </c>
      <c r="B2389" t="s">
        <v>1630</v>
      </c>
      <c r="C2389" t="s">
        <v>2481</v>
      </c>
      <c r="D2389" t="s">
        <v>1641</v>
      </c>
      <c r="J2389">
        <v>1</v>
      </c>
    </row>
    <row r="2390" spans="1:10">
      <c r="A2390">
        <v>2014</v>
      </c>
      <c r="B2390" t="s">
        <v>1630</v>
      </c>
      <c r="C2390" t="s">
        <v>2482</v>
      </c>
      <c r="D2390" t="s">
        <v>1641</v>
      </c>
      <c r="J2390">
        <v>2</v>
      </c>
    </row>
    <row r="2391" spans="1:10">
      <c r="A2391">
        <v>2014</v>
      </c>
      <c r="B2391" t="s">
        <v>1630</v>
      </c>
      <c r="C2391" t="s">
        <v>2483</v>
      </c>
      <c r="D2391" t="s">
        <v>1641</v>
      </c>
      <c r="J2391">
        <v>1</v>
      </c>
    </row>
    <row r="2392" spans="1:10">
      <c r="A2392">
        <v>2014</v>
      </c>
      <c r="B2392" t="s">
        <v>1630</v>
      </c>
      <c r="C2392" t="s">
        <v>2484</v>
      </c>
      <c r="D2392" t="s">
        <v>1641</v>
      </c>
      <c r="J2392">
        <v>1</v>
      </c>
    </row>
    <row r="2393" spans="1:10">
      <c r="A2393">
        <v>2014</v>
      </c>
      <c r="B2393" t="s">
        <v>1630</v>
      </c>
      <c r="C2393" t="s">
        <v>2485</v>
      </c>
      <c r="D2393" t="s">
        <v>1641</v>
      </c>
      <c r="J2393">
        <v>1</v>
      </c>
    </row>
    <row r="2394" spans="1:10">
      <c r="A2394">
        <v>2014</v>
      </c>
      <c r="B2394" t="s">
        <v>1630</v>
      </c>
      <c r="C2394" t="s">
        <v>2486</v>
      </c>
      <c r="D2394" t="s">
        <v>1641</v>
      </c>
      <c r="J2394">
        <v>1</v>
      </c>
    </row>
    <row r="2395" spans="1:10">
      <c r="A2395">
        <v>2014</v>
      </c>
      <c r="B2395" t="s">
        <v>1630</v>
      </c>
      <c r="C2395" t="s">
        <v>2487</v>
      </c>
      <c r="D2395" t="s">
        <v>1641</v>
      </c>
      <c r="J2395">
        <v>1</v>
      </c>
    </row>
    <row r="2396" spans="1:10">
      <c r="A2396">
        <v>2014</v>
      </c>
      <c r="B2396" t="s">
        <v>1630</v>
      </c>
      <c r="C2396" t="s">
        <v>2488</v>
      </c>
      <c r="D2396" t="s">
        <v>1641</v>
      </c>
      <c r="J2396">
        <v>1</v>
      </c>
    </row>
    <row r="2397" spans="1:10">
      <c r="A2397">
        <v>2014</v>
      </c>
      <c r="B2397" t="s">
        <v>1630</v>
      </c>
      <c r="C2397" t="s">
        <v>2489</v>
      </c>
      <c r="D2397" t="s">
        <v>1641</v>
      </c>
      <c r="J2397">
        <v>1</v>
      </c>
    </row>
    <row r="2398" spans="1:10">
      <c r="A2398">
        <v>2014</v>
      </c>
      <c r="B2398" t="s">
        <v>1630</v>
      </c>
      <c r="C2398" t="s">
        <v>2490</v>
      </c>
      <c r="D2398" t="s">
        <v>1634</v>
      </c>
      <c r="J2398">
        <v>1</v>
      </c>
    </row>
    <row r="2399" spans="1:10">
      <c r="A2399">
        <v>2014</v>
      </c>
      <c r="B2399" t="s">
        <v>1630</v>
      </c>
      <c r="C2399" t="s">
        <v>2491</v>
      </c>
      <c r="D2399" t="s">
        <v>1641</v>
      </c>
      <c r="J2399">
        <v>1</v>
      </c>
    </row>
    <row r="2400" spans="1:10">
      <c r="A2400">
        <v>2014</v>
      </c>
      <c r="B2400" t="s">
        <v>1630</v>
      </c>
      <c r="C2400" t="s">
        <v>2492</v>
      </c>
      <c r="D2400" t="s">
        <v>1641</v>
      </c>
      <c r="J2400">
        <v>1</v>
      </c>
    </row>
    <row r="2401" spans="1:15">
      <c r="A2401">
        <v>2014</v>
      </c>
      <c r="B2401" t="s">
        <v>1630</v>
      </c>
      <c r="C2401" t="s">
        <v>2493</v>
      </c>
      <c r="D2401" t="s">
        <v>1641</v>
      </c>
      <c r="O2401">
        <v>1</v>
      </c>
    </row>
    <row r="2402" spans="1:15">
      <c r="A2402">
        <v>2014</v>
      </c>
      <c r="B2402" t="s">
        <v>1630</v>
      </c>
      <c r="C2402" t="s">
        <v>2493</v>
      </c>
      <c r="D2402" t="s">
        <v>1668</v>
      </c>
      <c r="O2402">
        <v>1</v>
      </c>
    </row>
    <row r="2403" spans="1:15">
      <c r="A2403">
        <v>2014</v>
      </c>
      <c r="B2403" t="s">
        <v>1630</v>
      </c>
      <c r="C2403" t="s">
        <v>2494</v>
      </c>
      <c r="D2403" t="s">
        <v>1641</v>
      </c>
      <c r="N2403">
        <v>1</v>
      </c>
    </row>
    <row r="2404" spans="1:15">
      <c r="A2404">
        <v>2014</v>
      </c>
      <c r="B2404" t="s">
        <v>1630</v>
      </c>
      <c r="C2404" t="s">
        <v>2495</v>
      </c>
      <c r="D2404" t="s">
        <v>1641</v>
      </c>
      <c r="N2404">
        <v>1</v>
      </c>
    </row>
    <row r="2405" spans="1:15">
      <c r="A2405">
        <v>2014</v>
      </c>
      <c r="B2405" t="s">
        <v>1630</v>
      </c>
      <c r="C2405" t="s">
        <v>2496</v>
      </c>
      <c r="D2405" t="s">
        <v>1634</v>
      </c>
      <c r="J2405">
        <v>1</v>
      </c>
    </row>
    <row r="2406" spans="1:15">
      <c r="A2406">
        <v>2014</v>
      </c>
      <c r="B2406" t="s">
        <v>1630</v>
      </c>
      <c r="C2406" t="s">
        <v>2496</v>
      </c>
      <c r="D2406" t="s">
        <v>2563</v>
      </c>
      <c r="J2406">
        <v>1</v>
      </c>
    </row>
    <row r="2407" spans="1:15">
      <c r="A2407">
        <v>2014</v>
      </c>
      <c r="B2407" t="s">
        <v>1630</v>
      </c>
      <c r="C2407" t="s">
        <v>2497</v>
      </c>
      <c r="D2407" t="s">
        <v>1634</v>
      </c>
      <c r="J2407">
        <v>1</v>
      </c>
    </row>
    <row r="2408" spans="1:15">
      <c r="A2408">
        <v>2014</v>
      </c>
      <c r="B2408" t="s">
        <v>1630</v>
      </c>
      <c r="C2408" t="s">
        <v>2497</v>
      </c>
      <c r="D2408" t="s">
        <v>2563</v>
      </c>
      <c r="J2408">
        <v>1</v>
      </c>
    </row>
    <row r="2409" spans="1:15">
      <c r="A2409">
        <v>2014</v>
      </c>
      <c r="B2409" t="s">
        <v>1630</v>
      </c>
      <c r="C2409" t="s">
        <v>2498</v>
      </c>
      <c r="D2409" t="s">
        <v>1641</v>
      </c>
      <c r="J2409">
        <v>1</v>
      </c>
    </row>
    <row r="2410" spans="1:15">
      <c r="A2410">
        <v>2014</v>
      </c>
      <c r="B2410" t="s">
        <v>1630</v>
      </c>
      <c r="C2410" t="s">
        <v>2499</v>
      </c>
      <c r="D2410" t="s">
        <v>1641</v>
      </c>
      <c r="J2410">
        <v>1</v>
      </c>
    </row>
    <row r="2411" spans="1:15">
      <c r="A2411">
        <v>2014</v>
      </c>
      <c r="B2411" t="s">
        <v>1630</v>
      </c>
      <c r="C2411" t="s">
        <v>2500</v>
      </c>
      <c r="D2411" t="s">
        <v>1641</v>
      </c>
      <c r="J2411">
        <v>1</v>
      </c>
    </row>
    <row r="2412" spans="1:15">
      <c r="A2412">
        <v>2014</v>
      </c>
      <c r="B2412" t="s">
        <v>1630</v>
      </c>
      <c r="C2412" t="s">
        <v>2501</v>
      </c>
      <c r="D2412" t="s">
        <v>1634</v>
      </c>
      <c r="J2412">
        <v>1</v>
      </c>
    </row>
    <row r="2413" spans="1:15">
      <c r="A2413">
        <v>2014</v>
      </c>
      <c r="B2413" t="s">
        <v>1630</v>
      </c>
      <c r="C2413" t="s">
        <v>2501</v>
      </c>
      <c r="D2413" t="s">
        <v>2563</v>
      </c>
      <c r="J2413">
        <v>1</v>
      </c>
    </row>
    <row r="2414" spans="1:15">
      <c r="A2414">
        <v>2014</v>
      </c>
      <c r="B2414" t="s">
        <v>1630</v>
      </c>
      <c r="C2414" t="s">
        <v>2502</v>
      </c>
      <c r="D2414" t="s">
        <v>1634</v>
      </c>
      <c r="J2414">
        <v>1</v>
      </c>
    </row>
    <row r="2415" spans="1:15">
      <c r="A2415">
        <v>2014</v>
      </c>
      <c r="B2415" t="s">
        <v>1630</v>
      </c>
      <c r="C2415" t="s">
        <v>2503</v>
      </c>
      <c r="D2415" t="s">
        <v>1641</v>
      </c>
      <c r="J2415">
        <v>1</v>
      </c>
    </row>
    <row r="2416" spans="1:15">
      <c r="A2416">
        <v>2014</v>
      </c>
      <c r="B2416" t="s">
        <v>1630</v>
      </c>
      <c r="C2416" t="s">
        <v>2504</v>
      </c>
      <c r="D2416" t="s">
        <v>1641</v>
      </c>
      <c r="J2416">
        <v>1</v>
      </c>
    </row>
    <row r="2417" spans="1:31">
      <c r="A2417">
        <v>2014</v>
      </c>
      <c r="B2417" t="s">
        <v>1630</v>
      </c>
      <c r="C2417" t="s">
        <v>2505</v>
      </c>
      <c r="D2417" t="s">
        <v>1641</v>
      </c>
      <c r="J2417">
        <v>2</v>
      </c>
    </row>
    <row r="2418" spans="1:31">
      <c r="A2418">
        <v>2014</v>
      </c>
      <c r="B2418" t="s">
        <v>1630</v>
      </c>
      <c r="C2418" t="s">
        <v>2506</v>
      </c>
      <c r="D2418" t="s">
        <v>1634</v>
      </c>
      <c r="J2418">
        <v>1</v>
      </c>
    </row>
    <row r="2419" spans="1:31">
      <c r="A2419">
        <v>2014</v>
      </c>
      <c r="B2419" t="s">
        <v>1630</v>
      </c>
      <c r="C2419" t="s">
        <v>2507</v>
      </c>
      <c r="D2419" t="s">
        <v>1634</v>
      </c>
      <c r="J2419">
        <v>1</v>
      </c>
    </row>
    <row r="2420" spans="1:31">
      <c r="A2420">
        <v>2014</v>
      </c>
      <c r="B2420" t="s">
        <v>1630</v>
      </c>
      <c r="C2420" t="s">
        <v>2828</v>
      </c>
      <c r="D2420" t="s">
        <v>1636</v>
      </c>
      <c r="O2420">
        <v>3</v>
      </c>
    </row>
    <row r="2421" spans="1:31">
      <c r="A2421">
        <v>2014</v>
      </c>
      <c r="B2421" t="s">
        <v>1630</v>
      </c>
      <c r="C2421" t="s">
        <v>2508</v>
      </c>
      <c r="D2421" t="s">
        <v>1634</v>
      </c>
      <c r="J2421">
        <v>1</v>
      </c>
    </row>
    <row r="2422" spans="1:31">
      <c r="A2422">
        <v>2014</v>
      </c>
      <c r="B2422" t="s">
        <v>1630</v>
      </c>
      <c r="C2422" t="s">
        <v>2829</v>
      </c>
      <c r="D2422" t="s">
        <v>1634</v>
      </c>
      <c r="AC2422">
        <v>6</v>
      </c>
    </row>
    <row r="2423" spans="1:31">
      <c r="A2423">
        <v>2014</v>
      </c>
      <c r="B2423" t="s">
        <v>1630</v>
      </c>
      <c r="C2423" t="s">
        <v>2509</v>
      </c>
      <c r="D2423" t="s">
        <v>1641</v>
      </c>
      <c r="J2423">
        <v>1</v>
      </c>
    </row>
    <row r="2424" spans="1:31">
      <c r="A2424">
        <v>2014</v>
      </c>
      <c r="B2424" t="s">
        <v>1630</v>
      </c>
      <c r="C2424" t="s">
        <v>2510</v>
      </c>
      <c r="D2424" t="s">
        <v>1634</v>
      </c>
      <c r="J2424">
        <v>1</v>
      </c>
    </row>
    <row r="2425" spans="1:31">
      <c r="A2425">
        <v>2014</v>
      </c>
      <c r="B2425" t="s">
        <v>1630</v>
      </c>
      <c r="C2425" t="s">
        <v>2511</v>
      </c>
      <c r="D2425" t="s">
        <v>1641</v>
      </c>
      <c r="J2425">
        <v>1</v>
      </c>
    </row>
    <row r="2426" spans="1:31">
      <c r="A2426">
        <v>2014</v>
      </c>
      <c r="B2426" t="s">
        <v>1630</v>
      </c>
      <c r="C2426" t="s">
        <v>2512</v>
      </c>
      <c r="D2426" t="s">
        <v>1641</v>
      </c>
      <c r="O2426">
        <v>1</v>
      </c>
      <c r="AB2426">
        <v>1</v>
      </c>
      <c r="AE2426">
        <v>1</v>
      </c>
    </row>
    <row r="2427" spans="1:31">
      <c r="A2427">
        <v>2014</v>
      </c>
      <c r="B2427" t="s">
        <v>1630</v>
      </c>
      <c r="C2427" t="s">
        <v>2513</v>
      </c>
      <c r="D2427" t="s">
        <v>1641</v>
      </c>
      <c r="J2427">
        <v>1</v>
      </c>
    </row>
    <row r="2428" spans="1:31">
      <c r="A2428">
        <v>2014</v>
      </c>
      <c r="B2428" t="s">
        <v>1630</v>
      </c>
      <c r="C2428" t="s">
        <v>2514</v>
      </c>
      <c r="D2428" t="s">
        <v>1674</v>
      </c>
      <c r="AD2428">
        <v>5</v>
      </c>
    </row>
    <row r="2429" spans="1:31">
      <c r="A2429">
        <v>2014</v>
      </c>
      <c r="B2429" t="s">
        <v>1630</v>
      </c>
      <c r="C2429" t="s">
        <v>2514</v>
      </c>
      <c r="D2429" t="s">
        <v>1634</v>
      </c>
      <c r="AD2429">
        <v>5</v>
      </c>
    </row>
    <row r="2430" spans="1:31">
      <c r="A2430">
        <v>2014</v>
      </c>
      <c r="B2430" t="s">
        <v>1630</v>
      </c>
      <c r="C2430" t="s">
        <v>2514</v>
      </c>
      <c r="D2430" t="s">
        <v>1635</v>
      </c>
      <c r="AD2430">
        <v>5</v>
      </c>
    </row>
    <row r="2431" spans="1:31">
      <c r="A2431">
        <v>2014</v>
      </c>
      <c r="B2431" t="s">
        <v>1630</v>
      </c>
      <c r="C2431" t="s">
        <v>2515</v>
      </c>
      <c r="D2431" t="s">
        <v>1634</v>
      </c>
      <c r="J2431">
        <v>1</v>
      </c>
    </row>
    <row r="2432" spans="1:31">
      <c r="A2432">
        <v>2014</v>
      </c>
      <c r="B2432" t="s">
        <v>1630</v>
      </c>
      <c r="C2432" t="s">
        <v>2516</v>
      </c>
      <c r="D2432" t="s">
        <v>1634</v>
      </c>
      <c r="J2432">
        <v>1</v>
      </c>
    </row>
    <row r="2433" spans="1:15">
      <c r="A2433">
        <v>2014</v>
      </c>
      <c r="B2433" t="s">
        <v>1630</v>
      </c>
      <c r="C2433" t="s">
        <v>2517</v>
      </c>
      <c r="D2433" t="s">
        <v>1634</v>
      </c>
      <c r="J2433">
        <v>1</v>
      </c>
    </row>
    <row r="2434" spans="1:15">
      <c r="A2434">
        <v>2014</v>
      </c>
      <c r="B2434" t="s">
        <v>1630</v>
      </c>
      <c r="C2434" t="s">
        <v>2517</v>
      </c>
      <c r="D2434" t="s">
        <v>2563</v>
      </c>
      <c r="J2434">
        <v>1</v>
      </c>
    </row>
    <row r="2435" spans="1:15">
      <c r="A2435">
        <v>2014</v>
      </c>
      <c r="B2435" t="s">
        <v>1630</v>
      </c>
      <c r="C2435" t="s">
        <v>2830</v>
      </c>
      <c r="D2435" t="s">
        <v>1636</v>
      </c>
      <c r="O2435">
        <v>1</v>
      </c>
    </row>
    <row r="2436" spans="1:15">
      <c r="A2436">
        <v>2014</v>
      </c>
      <c r="B2436" t="s">
        <v>1630</v>
      </c>
      <c r="C2436" t="s">
        <v>2518</v>
      </c>
      <c r="D2436" t="s">
        <v>1634</v>
      </c>
      <c r="J2436">
        <v>1</v>
      </c>
    </row>
    <row r="2437" spans="1:15">
      <c r="A2437">
        <v>2014</v>
      </c>
      <c r="B2437" t="s">
        <v>1630</v>
      </c>
      <c r="C2437" t="s">
        <v>2518</v>
      </c>
      <c r="D2437" t="s">
        <v>2563</v>
      </c>
      <c r="J2437">
        <v>1</v>
      </c>
    </row>
    <row r="2438" spans="1:15">
      <c r="A2438">
        <v>2014</v>
      </c>
      <c r="B2438" t="s">
        <v>1630</v>
      </c>
      <c r="C2438" t="s">
        <v>2519</v>
      </c>
      <c r="D2438" t="s">
        <v>1641</v>
      </c>
      <c r="J2438">
        <v>5</v>
      </c>
    </row>
    <row r="2439" spans="1:15">
      <c r="A2439">
        <v>2014</v>
      </c>
      <c r="B2439" t="s">
        <v>1630</v>
      </c>
      <c r="C2439" t="s">
        <v>2520</v>
      </c>
      <c r="D2439" t="s">
        <v>1641</v>
      </c>
      <c r="J2439">
        <v>1</v>
      </c>
    </row>
    <row r="2440" spans="1:15">
      <c r="A2440">
        <v>2014</v>
      </c>
      <c r="B2440" t="s">
        <v>1630</v>
      </c>
      <c r="C2440" t="s">
        <v>2521</v>
      </c>
      <c r="D2440" t="s">
        <v>1641</v>
      </c>
      <c r="J2440">
        <v>1</v>
      </c>
    </row>
    <row r="2441" spans="1:15">
      <c r="A2441">
        <v>2014</v>
      </c>
      <c r="B2441" t="s">
        <v>1630</v>
      </c>
      <c r="C2441" t="s">
        <v>2522</v>
      </c>
      <c r="D2441" t="s">
        <v>1641</v>
      </c>
      <c r="J2441">
        <v>3</v>
      </c>
    </row>
    <row r="2442" spans="1:15">
      <c r="A2442">
        <v>2014</v>
      </c>
      <c r="B2442" t="s">
        <v>1630</v>
      </c>
      <c r="C2442" t="s">
        <v>2522</v>
      </c>
      <c r="D2442" t="s">
        <v>1634</v>
      </c>
      <c r="J2442">
        <v>1</v>
      </c>
    </row>
    <row r="2443" spans="1:15">
      <c r="A2443">
        <v>2014</v>
      </c>
      <c r="B2443" t="s">
        <v>1630</v>
      </c>
      <c r="C2443" t="s">
        <v>2523</v>
      </c>
      <c r="D2443" t="s">
        <v>1641</v>
      </c>
      <c r="J2443">
        <v>1</v>
      </c>
    </row>
    <row r="2444" spans="1:15">
      <c r="A2444">
        <v>2014</v>
      </c>
      <c r="B2444" t="s">
        <v>1630</v>
      </c>
      <c r="C2444" t="s">
        <v>2524</v>
      </c>
      <c r="D2444" t="s">
        <v>1641</v>
      </c>
      <c r="M2444">
        <v>1</v>
      </c>
    </row>
    <row r="2445" spans="1:15">
      <c r="A2445">
        <v>2014</v>
      </c>
      <c r="B2445" t="s">
        <v>1630</v>
      </c>
      <c r="C2445" t="s">
        <v>2831</v>
      </c>
      <c r="D2445" t="s">
        <v>1674</v>
      </c>
      <c r="E2445">
        <v>1</v>
      </c>
    </row>
    <row r="2446" spans="1:15">
      <c r="A2446">
        <v>2014</v>
      </c>
      <c r="B2446" t="s">
        <v>1630</v>
      </c>
      <c r="C2446" t="s">
        <v>2525</v>
      </c>
      <c r="D2446" t="s">
        <v>1634</v>
      </c>
      <c r="M2446">
        <v>1</v>
      </c>
    </row>
    <row r="2447" spans="1:15">
      <c r="A2447">
        <v>2014</v>
      </c>
      <c r="B2447" t="s">
        <v>1630</v>
      </c>
      <c r="C2447" t="s">
        <v>2526</v>
      </c>
      <c r="D2447" t="s">
        <v>1641</v>
      </c>
      <c r="J2447">
        <v>2</v>
      </c>
    </row>
    <row r="2448" spans="1:15">
      <c r="A2448">
        <v>2014</v>
      </c>
      <c r="B2448" t="s">
        <v>1630</v>
      </c>
      <c r="C2448" t="s">
        <v>2527</v>
      </c>
      <c r="D2448" t="s">
        <v>1634</v>
      </c>
      <c r="J2448">
        <v>1</v>
      </c>
    </row>
    <row r="2449" spans="1:29">
      <c r="A2449">
        <v>2014</v>
      </c>
      <c r="B2449" t="s">
        <v>1630</v>
      </c>
      <c r="C2449" t="s">
        <v>2528</v>
      </c>
      <c r="D2449" t="s">
        <v>1641</v>
      </c>
      <c r="J2449">
        <v>1</v>
      </c>
    </row>
    <row r="2450" spans="1:29">
      <c r="A2450">
        <v>2014</v>
      </c>
      <c r="B2450" t="s">
        <v>1630</v>
      </c>
      <c r="C2450" t="s">
        <v>2529</v>
      </c>
      <c r="D2450" t="s">
        <v>1641</v>
      </c>
      <c r="J2450">
        <v>1</v>
      </c>
    </row>
    <row r="2451" spans="1:29">
      <c r="A2451">
        <v>2014</v>
      </c>
      <c r="B2451" t="s">
        <v>1630</v>
      </c>
      <c r="C2451" t="s">
        <v>2530</v>
      </c>
      <c r="D2451" t="s">
        <v>1641</v>
      </c>
      <c r="J2451">
        <v>1</v>
      </c>
    </row>
    <row r="2452" spans="1:29">
      <c r="A2452">
        <v>2014</v>
      </c>
      <c r="B2452" t="s">
        <v>1630</v>
      </c>
      <c r="C2452" t="s">
        <v>2531</v>
      </c>
      <c r="D2452" t="s">
        <v>1641</v>
      </c>
      <c r="J2452">
        <v>1</v>
      </c>
    </row>
    <row r="2453" spans="1:29">
      <c r="A2453">
        <v>2014</v>
      </c>
      <c r="B2453" t="s">
        <v>1630</v>
      </c>
      <c r="C2453" t="s">
        <v>2532</v>
      </c>
      <c r="D2453" t="s">
        <v>1641</v>
      </c>
      <c r="J2453">
        <v>1</v>
      </c>
    </row>
    <row r="2454" spans="1:29">
      <c r="A2454">
        <v>2014</v>
      </c>
      <c r="B2454" t="s">
        <v>1630</v>
      </c>
      <c r="C2454" t="s">
        <v>2533</v>
      </c>
      <c r="D2454" t="s">
        <v>1641</v>
      </c>
      <c r="J2454">
        <v>1</v>
      </c>
    </row>
    <row r="2455" spans="1:29">
      <c r="A2455">
        <v>2014</v>
      </c>
      <c r="B2455" t="s">
        <v>1630</v>
      </c>
      <c r="C2455" t="s">
        <v>2535</v>
      </c>
      <c r="D2455" t="s">
        <v>1641</v>
      </c>
      <c r="M2455">
        <v>1</v>
      </c>
    </row>
    <row r="2456" spans="1:29">
      <c r="A2456">
        <v>2014</v>
      </c>
      <c r="B2456" t="s">
        <v>1630</v>
      </c>
      <c r="C2456" t="s">
        <v>2536</v>
      </c>
      <c r="D2456" t="s">
        <v>1641</v>
      </c>
      <c r="J2456">
        <v>1</v>
      </c>
    </row>
    <row r="2457" spans="1:29">
      <c r="A2457">
        <v>2014</v>
      </c>
      <c r="B2457" t="s">
        <v>1630</v>
      </c>
      <c r="C2457" t="s">
        <v>2537</v>
      </c>
      <c r="D2457" t="s">
        <v>1641</v>
      </c>
      <c r="J2457">
        <v>1</v>
      </c>
    </row>
    <row r="2458" spans="1:29">
      <c r="A2458">
        <v>2014</v>
      </c>
      <c r="B2458" t="s">
        <v>1630</v>
      </c>
      <c r="C2458" t="s">
        <v>2832</v>
      </c>
      <c r="D2458" t="s">
        <v>1634</v>
      </c>
      <c r="AC2458">
        <v>3</v>
      </c>
    </row>
    <row r="2459" spans="1:29">
      <c r="A2459">
        <v>2014</v>
      </c>
      <c r="B2459" t="s">
        <v>1630</v>
      </c>
      <c r="C2459" t="s">
        <v>2833</v>
      </c>
      <c r="D2459" t="s">
        <v>1634</v>
      </c>
      <c r="AC2459">
        <v>3</v>
      </c>
    </row>
    <row r="2460" spans="1:29">
      <c r="A2460">
        <v>2014</v>
      </c>
      <c r="B2460" t="s">
        <v>1630</v>
      </c>
      <c r="C2460" t="s">
        <v>2538</v>
      </c>
      <c r="D2460" t="s">
        <v>1634</v>
      </c>
      <c r="J2460">
        <v>1</v>
      </c>
    </row>
    <row r="2461" spans="1:29">
      <c r="A2461">
        <v>2014</v>
      </c>
      <c r="B2461" t="s">
        <v>1630</v>
      </c>
      <c r="C2461" t="s">
        <v>2538</v>
      </c>
      <c r="D2461" t="s">
        <v>2563</v>
      </c>
      <c r="J2461">
        <v>4</v>
      </c>
    </row>
    <row r="2462" spans="1:29">
      <c r="A2462">
        <v>2014</v>
      </c>
      <c r="B2462" t="s">
        <v>1630</v>
      </c>
      <c r="C2462" t="s">
        <v>2539</v>
      </c>
      <c r="D2462" t="s">
        <v>1641</v>
      </c>
      <c r="J2462">
        <v>1</v>
      </c>
    </row>
    <row r="2463" spans="1:29">
      <c r="A2463">
        <v>2014</v>
      </c>
      <c r="B2463" t="s">
        <v>1630</v>
      </c>
      <c r="C2463" t="s">
        <v>2541</v>
      </c>
      <c r="D2463" t="s">
        <v>1634</v>
      </c>
      <c r="O2463">
        <v>1</v>
      </c>
    </row>
    <row r="2464" spans="1:29">
      <c r="A2464">
        <v>2014</v>
      </c>
      <c r="B2464" t="s">
        <v>1630</v>
      </c>
      <c r="C2464" t="s">
        <v>2834</v>
      </c>
      <c r="D2464" t="s">
        <v>1674</v>
      </c>
      <c r="I2464">
        <v>1</v>
      </c>
      <c r="AB2464">
        <v>1</v>
      </c>
    </row>
    <row r="2465" spans="1:29">
      <c r="A2465">
        <v>2014</v>
      </c>
      <c r="B2465" t="s">
        <v>1630</v>
      </c>
      <c r="C2465" t="s">
        <v>2543</v>
      </c>
      <c r="D2465" t="s">
        <v>1634</v>
      </c>
      <c r="E2465">
        <v>3</v>
      </c>
      <c r="O2465">
        <v>1</v>
      </c>
      <c r="X2465">
        <v>1</v>
      </c>
      <c r="AB2465">
        <v>1</v>
      </c>
    </row>
    <row r="2466" spans="1:29">
      <c r="A2466">
        <v>2014</v>
      </c>
      <c r="B2466" t="s">
        <v>1630</v>
      </c>
      <c r="C2466" t="s">
        <v>2834</v>
      </c>
      <c r="D2466" t="s">
        <v>1635</v>
      </c>
      <c r="E2466">
        <v>3</v>
      </c>
      <c r="I2466">
        <v>1</v>
      </c>
      <c r="X2466">
        <v>1</v>
      </c>
      <c r="AB2466">
        <v>1</v>
      </c>
    </row>
    <row r="2467" spans="1:29">
      <c r="A2467">
        <v>2014</v>
      </c>
      <c r="B2467" t="s">
        <v>1630</v>
      </c>
      <c r="C2467" t="s">
        <v>2691</v>
      </c>
      <c r="D2467" t="s">
        <v>1635</v>
      </c>
      <c r="AC2467">
        <v>3</v>
      </c>
    </row>
    <row r="2468" spans="1:29">
      <c r="A2468">
        <v>2014</v>
      </c>
      <c r="B2468" t="s">
        <v>1630</v>
      </c>
      <c r="C2468" t="s">
        <v>2835</v>
      </c>
      <c r="D2468" t="s">
        <v>1634</v>
      </c>
      <c r="AC2468">
        <v>2</v>
      </c>
    </row>
    <row r="2469" spans="1:29">
      <c r="A2469">
        <v>2014</v>
      </c>
      <c r="B2469" t="s">
        <v>1630</v>
      </c>
      <c r="C2469" t="s">
        <v>2836</v>
      </c>
      <c r="D2469" t="s">
        <v>1634</v>
      </c>
      <c r="AC2469">
        <v>2</v>
      </c>
    </row>
    <row r="2470" spans="1:29">
      <c r="A2470">
        <v>2014</v>
      </c>
      <c r="B2470" t="s">
        <v>1630</v>
      </c>
      <c r="C2470" t="s">
        <v>2837</v>
      </c>
      <c r="D2470" t="s">
        <v>1634</v>
      </c>
      <c r="AC2470">
        <v>1</v>
      </c>
    </row>
    <row r="2471" spans="1:29">
      <c r="A2471">
        <v>2014</v>
      </c>
      <c r="B2471" t="s">
        <v>1630</v>
      </c>
      <c r="C2471" t="s">
        <v>2544</v>
      </c>
      <c r="D2471" t="s">
        <v>1641</v>
      </c>
      <c r="J2471">
        <v>1</v>
      </c>
    </row>
    <row r="2472" spans="1:29">
      <c r="A2472">
        <v>2014</v>
      </c>
      <c r="B2472" t="s">
        <v>1630</v>
      </c>
      <c r="C2472" t="s">
        <v>2545</v>
      </c>
      <c r="D2472" t="s">
        <v>1641</v>
      </c>
      <c r="J2472">
        <v>1</v>
      </c>
    </row>
    <row r="2473" spans="1:29">
      <c r="A2473">
        <v>2014</v>
      </c>
      <c r="B2473" t="s">
        <v>1630</v>
      </c>
      <c r="C2473" t="s">
        <v>2546</v>
      </c>
      <c r="D2473" t="s">
        <v>1641</v>
      </c>
      <c r="J2473">
        <v>1</v>
      </c>
    </row>
    <row r="2474" spans="1:29">
      <c r="A2474">
        <v>2014</v>
      </c>
      <c r="B2474" t="s">
        <v>1630</v>
      </c>
      <c r="C2474" t="s">
        <v>2547</v>
      </c>
      <c r="D2474" t="s">
        <v>1641</v>
      </c>
      <c r="J2474">
        <v>1</v>
      </c>
    </row>
    <row r="2475" spans="1:29">
      <c r="A2475">
        <v>2014</v>
      </c>
      <c r="B2475" t="s">
        <v>1630</v>
      </c>
      <c r="C2475" t="s">
        <v>2838</v>
      </c>
      <c r="D2475" t="s">
        <v>1636</v>
      </c>
      <c r="O2475">
        <v>1</v>
      </c>
    </row>
    <row r="2476" spans="1:29">
      <c r="A2476">
        <v>2014</v>
      </c>
      <c r="B2476" t="s">
        <v>1630</v>
      </c>
      <c r="C2476" t="s">
        <v>2839</v>
      </c>
      <c r="D2476" t="s">
        <v>1634</v>
      </c>
      <c r="F2476">
        <v>1</v>
      </c>
    </row>
    <row r="2477" spans="1:29">
      <c r="A2477">
        <v>2014</v>
      </c>
      <c r="B2477" t="s">
        <v>1630</v>
      </c>
      <c r="C2477" t="s">
        <v>2840</v>
      </c>
      <c r="D2477" t="s">
        <v>1674</v>
      </c>
      <c r="E2477">
        <v>4</v>
      </c>
    </row>
    <row r="2478" spans="1:29">
      <c r="A2478">
        <v>2014</v>
      </c>
      <c r="B2478" t="s">
        <v>1630</v>
      </c>
      <c r="C2478" t="s">
        <v>2841</v>
      </c>
      <c r="D2478" t="s">
        <v>1635</v>
      </c>
      <c r="E2478">
        <v>2</v>
      </c>
    </row>
    <row r="2479" spans="1:29">
      <c r="A2479">
        <v>2014</v>
      </c>
      <c r="B2479" t="s">
        <v>1630</v>
      </c>
      <c r="C2479" t="s">
        <v>2842</v>
      </c>
      <c r="D2479" t="s">
        <v>1636</v>
      </c>
      <c r="O2479">
        <v>1</v>
      </c>
    </row>
    <row r="2480" spans="1:29">
      <c r="A2480">
        <v>2014</v>
      </c>
      <c r="B2480" t="s">
        <v>1630</v>
      </c>
      <c r="C2480" t="s">
        <v>2550</v>
      </c>
      <c r="D2480" t="s">
        <v>1634</v>
      </c>
      <c r="J2480">
        <v>2</v>
      </c>
    </row>
    <row r="2481" spans="1:35">
      <c r="A2481">
        <v>2014</v>
      </c>
      <c r="B2481" t="s">
        <v>1630</v>
      </c>
      <c r="C2481" t="s">
        <v>2551</v>
      </c>
      <c r="D2481" t="s">
        <v>1634</v>
      </c>
      <c r="J2481">
        <v>1</v>
      </c>
    </row>
    <row r="2482" spans="1:35">
      <c r="A2482">
        <v>2014</v>
      </c>
      <c r="B2482" t="s">
        <v>1630</v>
      </c>
      <c r="C2482" t="s">
        <v>2551</v>
      </c>
      <c r="D2482" t="s">
        <v>2563</v>
      </c>
      <c r="J2482">
        <v>1</v>
      </c>
    </row>
    <row r="2483" spans="1:35">
      <c r="A2483">
        <v>2014</v>
      </c>
      <c r="B2483" t="s">
        <v>1630</v>
      </c>
      <c r="C2483" t="s">
        <v>2552</v>
      </c>
      <c r="D2483" t="s">
        <v>1641</v>
      </c>
      <c r="J2483">
        <v>1</v>
      </c>
    </row>
    <row r="2484" spans="1:35">
      <c r="A2484">
        <v>2014</v>
      </c>
      <c r="B2484" t="s">
        <v>1630</v>
      </c>
      <c r="C2484" t="s">
        <v>2553</v>
      </c>
      <c r="D2484" t="s">
        <v>1641</v>
      </c>
      <c r="J2484">
        <v>1</v>
      </c>
    </row>
    <row r="2485" spans="1:35">
      <c r="A2485">
        <v>2014</v>
      </c>
      <c r="B2485" t="s">
        <v>1630</v>
      </c>
      <c r="C2485" t="s">
        <v>2554</v>
      </c>
      <c r="D2485" t="s">
        <v>1641</v>
      </c>
      <c r="J2485">
        <v>1</v>
      </c>
    </row>
    <row r="2486" spans="1:35">
      <c r="A2486">
        <v>2014</v>
      </c>
      <c r="B2486" t="s">
        <v>1630</v>
      </c>
      <c r="C2486" t="s">
        <v>2555</v>
      </c>
      <c r="D2486" t="s">
        <v>1641</v>
      </c>
      <c r="J2486">
        <v>1</v>
      </c>
    </row>
    <row r="2487" spans="1:35">
      <c r="A2487">
        <v>2014</v>
      </c>
      <c r="B2487" t="s">
        <v>1630</v>
      </c>
      <c r="C2487" t="s">
        <v>2556</v>
      </c>
      <c r="D2487" t="s">
        <v>1641</v>
      </c>
      <c r="J2487">
        <v>1</v>
      </c>
    </row>
    <row r="2488" spans="1:35">
      <c r="A2488">
        <v>2014</v>
      </c>
      <c r="B2488" t="s">
        <v>1630</v>
      </c>
      <c r="C2488" t="s">
        <v>2557</v>
      </c>
      <c r="D2488" t="s">
        <v>1641</v>
      </c>
      <c r="J2488">
        <v>1</v>
      </c>
    </row>
    <row r="2489" spans="1:35">
      <c r="A2489">
        <v>2014</v>
      </c>
      <c r="B2489" t="s">
        <v>1630</v>
      </c>
      <c r="C2489" t="s">
        <v>2843</v>
      </c>
      <c r="D2489" t="s">
        <v>1634</v>
      </c>
      <c r="AC2489">
        <v>4</v>
      </c>
    </row>
    <row r="2490" spans="1:35">
      <c r="A2490">
        <v>2014</v>
      </c>
      <c r="B2490" t="s">
        <v>1630</v>
      </c>
      <c r="C2490" t="s">
        <v>2558</v>
      </c>
      <c r="D2490" t="s">
        <v>1634</v>
      </c>
      <c r="J2490">
        <v>1</v>
      </c>
    </row>
    <row r="2491" spans="1:35">
      <c r="A2491">
        <v>2015</v>
      </c>
      <c r="C2491" t="s">
        <v>2559</v>
      </c>
      <c r="D2491" t="s">
        <v>1635</v>
      </c>
      <c r="AA2491">
        <v>1</v>
      </c>
    </row>
    <row r="2492" spans="1:35">
      <c r="A2492">
        <v>2015</v>
      </c>
      <c r="B2492" t="s">
        <v>1629</v>
      </c>
      <c r="C2492" t="s">
        <v>1633</v>
      </c>
      <c r="D2492" t="s">
        <v>1634</v>
      </c>
      <c r="M2492">
        <v>1</v>
      </c>
    </row>
    <row r="2493" spans="1:35">
      <c r="A2493">
        <v>2015</v>
      </c>
      <c r="B2493" t="s">
        <v>1629</v>
      </c>
      <c r="C2493" t="s">
        <v>2562</v>
      </c>
      <c r="D2493" t="s">
        <v>1634</v>
      </c>
      <c r="O2493">
        <v>1</v>
      </c>
      <c r="T2493">
        <v>2</v>
      </c>
      <c r="AI2493">
        <v>154</v>
      </c>
    </row>
    <row r="2494" spans="1:35">
      <c r="A2494">
        <v>2015</v>
      </c>
      <c r="B2494" t="s">
        <v>1629</v>
      </c>
      <c r="C2494" t="s">
        <v>2562</v>
      </c>
      <c r="D2494" t="s">
        <v>1635</v>
      </c>
      <c r="T2494">
        <v>2</v>
      </c>
      <c r="AI2494">
        <v>148</v>
      </c>
    </row>
    <row r="2495" spans="1:35">
      <c r="A2495">
        <v>2015</v>
      </c>
      <c r="B2495" t="s">
        <v>1629</v>
      </c>
      <c r="C2495" t="s">
        <v>1642</v>
      </c>
      <c r="D2495" t="s">
        <v>1634</v>
      </c>
      <c r="J2495">
        <v>18</v>
      </c>
    </row>
    <row r="2496" spans="1:35">
      <c r="A2496">
        <v>2015</v>
      </c>
      <c r="B2496" t="s">
        <v>1629</v>
      </c>
      <c r="C2496" t="s">
        <v>1642</v>
      </c>
      <c r="D2496" t="s">
        <v>1635</v>
      </c>
      <c r="J2496">
        <v>18</v>
      </c>
    </row>
    <row r="2497" spans="1:35">
      <c r="A2497">
        <v>2015</v>
      </c>
      <c r="B2497" t="s">
        <v>1629</v>
      </c>
      <c r="C2497" t="s">
        <v>1646</v>
      </c>
      <c r="D2497" t="s">
        <v>1641</v>
      </c>
      <c r="J2497">
        <v>3</v>
      </c>
    </row>
    <row r="2498" spans="1:35">
      <c r="A2498">
        <v>2015</v>
      </c>
      <c r="B2498" t="s">
        <v>1629</v>
      </c>
      <c r="C2498" t="s">
        <v>1646</v>
      </c>
      <c r="D2498" t="s">
        <v>1634</v>
      </c>
      <c r="J2498">
        <v>24</v>
      </c>
    </row>
    <row r="2499" spans="1:35">
      <c r="A2499">
        <v>2015</v>
      </c>
      <c r="B2499" t="s">
        <v>1629</v>
      </c>
      <c r="C2499" t="s">
        <v>1646</v>
      </c>
      <c r="D2499" t="s">
        <v>1635</v>
      </c>
      <c r="J2499">
        <v>24</v>
      </c>
    </row>
    <row r="2500" spans="1:35">
      <c r="A2500">
        <v>2015</v>
      </c>
      <c r="B2500" t="s">
        <v>1629</v>
      </c>
      <c r="C2500" t="s">
        <v>5782</v>
      </c>
      <c r="D2500" t="s">
        <v>1634</v>
      </c>
      <c r="M2500">
        <v>1</v>
      </c>
    </row>
    <row r="2501" spans="1:35">
      <c r="A2501">
        <v>2015</v>
      </c>
      <c r="B2501" t="s">
        <v>1629</v>
      </c>
      <c r="C2501" t="s">
        <v>2566</v>
      </c>
      <c r="D2501" t="s">
        <v>1634</v>
      </c>
      <c r="M2501">
        <v>1</v>
      </c>
    </row>
    <row r="2502" spans="1:35">
      <c r="A2502">
        <v>2015</v>
      </c>
      <c r="B2502" t="s">
        <v>1629</v>
      </c>
      <c r="C2502" t="s">
        <v>1647</v>
      </c>
      <c r="D2502" t="s">
        <v>1641</v>
      </c>
      <c r="M2502">
        <v>1</v>
      </c>
    </row>
    <row r="2503" spans="1:35">
      <c r="A2503">
        <v>2015</v>
      </c>
      <c r="B2503" t="s">
        <v>1629</v>
      </c>
      <c r="C2503" t="s">
        <v>2568</v>
      </c>
      <c r="D2503" t="s">
        <v>1634</v>
      </c>
      <c r="M2503">
        <v>1</v>
      </c>
    </row>
    <row r="2504" spans="1:35">
      <c r="A2504">
        <v>2015</v>
      </c>
      <c r="B2504" t="s">
        <v>1629</v>
      </c>
      <c r="C2504" t="s">
        <v>2569</v>
      </c>
      <c r="D2504" t="s">
        <v>1635</v>
      </c>
      <c r="M2504">
        <v>1</v>
      </c>
    </row>
    <row r="2505" spans="1:35">
      <c r="A2505">
        <v>2015</v>
      </c>
      <c r="B2505" t="s">
        <v>1629</v>
      </c>
      <c r="C2505" t="s">
        <v>1648</v>
      </c>
      <c r="D2505" t="s">
        <v>1634</v>
      </c>
      <c r="AI2505">
        <v>1</v>
      </c>
    </row>
    <row r="2506" spans="1:35">
      <c r="A2506">
        <v>2015</v>
      </c>
      <c r="B2506" t="s">
        <v>1629</v>
      </c>
      <c r="C2506" t="s">
        <v>1649</v>
      </c>
      <c r="D2506" t="s">
        <v>1634</v>
      </c>
      <c r="AI2506">
        <v>2</v>
      </c>
    </row>
    <row r="2507" spans="1:35">
      <c r="A2507">
        <v>2015</v>
      </c>
      <c r="B2507" t="s">
        <v>1629</v>
      </c>
      <c r="C2507" t="s">
        <v>2570</v>
      </c>
      <c r="D2507" t="s">
        <v>1634</v>
      </c>
      <c r="AC2507">
        <v>6</v>
      </c>
    </row>
    <row r="2508" spans="1:35">
      <c r="A2508">
        <v>2015</v>
      </c>
      <c r="B2508" t="s">
        <v>1629</v>
      </c>
      <c r="C2508" t="s">
        <v>2570</v>
      </c>
      <c r="D2508" t="s">
        <v>1635</v>
      </c>
      <c r="AC2508">
        <v>6</v>
      </c>
    </row>
    <row r="2509" spans="1:35">
      <c r="A2509">
        <v>2015</v>
      </c>
      <c r="B2509" t="s">
        <v>1629</v>
      </c>
      <c r="C2509" t="s">
        <v>1652</v>
      </c>
      <c r="D2509" t="s">
        <v>1635</v>
      </c>
      <c r="R2509">
        <v>6</v>
      </c>
      <c r="AI2509">
        <v>1</v>
      </c>
    </row>
    <row r="2510" spans="1:35">
      <c r="A2510">
        <v>2015</v>
      </c>
      <c r="B2510" t="s">
        <v>1629</v>
      </c>
      <c r="C2510" t="s">
        <v>5783</v>
      </c>
      <c r="D2510" t="s">
        <v>1635</v>
      </c>
      <c r="M2510">
        <v>1</v>
      </c>
    </row>
    <row r="2511" spans="1:35">
      <c r="A2511">
        <v>2015</v>
      </c>
      <c r="B2511" t="s">
        <v>1629</v>
      </c>
      <c r="C2511" t="s">
        <v>5784</v>
      </c>
      <c r="D2511" t="s">
        <v>1635</v>
      </c>
      <c r="M2511">
        <v>1</v>
      </c>
    </row>
    <row r="2512" spans="1:35">
      <c r="A2512">
        <v>2015</v>
      </c>
      <c r="B2512" t="s">
        <v>1629</v>
      </c>
      <c r="C2512" t="s">
        <v>2572</v>
      </c>
      <c r="D2512" t="s">
        <v>1634</v>
      </c>
      <c r="AC2512">
        <v>3</v>
      </c>
    </row>
    <row r="2513" spans="1:30">
      <c r="A2513">
        <v>2015</v>
      </c>
      <c r="B2513" t="s">
        <v>1629</v>
      </c>
      <c r="C2513" t="s">
        <v>2572</v>
      </c>
      <c r="D2513" t="s">
        <v>1635</v>
      </c>
      <c r="AC2513">
        <v>2</v>
      </c>
    </row>
    <row r="2514" spans="1:30">
      <c r="A2514">
        <v>2015</v>
      </c>
      <c r="B2514" t="s">
        <v>1629</v>
      </c>
      <c r="C2514" t="s">
        <v>5785</v>
      </c>
      <c r="D2514" t="s">
        <v>1634</v>
      </c>
      <c r="AC2514">
        <v>9</v>
      </c>
    </row>
    <row r="2515" spans="1:30">
      <c r="A2515">
        <v>2015</v>
      </c>
      <c r="B2515" t="s">
        <v>1629</v>
      </c>
      <c r="C2515" t="s">
        <v>5785</v>
      </c>
      <c r="D2515" t="s">
        <v>1635</v>
      </c>
      <c r="AC2515">
        <v>18</v>
      </c>
    </row>
    <row r="2516" spans="1:30">
      <c r="A2516">
        <v>2015</v>
      </c>
      <c r="B2516" t="s">
        <v>1629</v>
      </c>
      <c r="C2516" t="s">
        <v>1654</v>
      </c>
      <c r="D2516" t="s">
        <v>1635</v>
      </c>
      <c r="AD2516">
        <v>2</v>
      </c>
    </row>
    <row r="2517" spans="1:30">
      <c r="A2517">
        <v>2015</v>
      </c>
      <c r="B2517" t="s">
        <v>1629</v>
      </c>
      <c r="C2517" t="s">
        <v>2573</v>
      </c>
      <c r="D2517" t="s">
        <v>1636</v>
      </c>
      <c r="R2517">
        <v>1</v>
      </c>
    </row>
    <row r="2518" spans="1:30">
      <c r="A2518">
        <v>2015</v>
      </c>
      <c r="B2518" t="s">
        <v>1629</v>
      </c>
      <c r="C2518" t="s">
        <v>1655</v>
      </c>
      <c r="D2518" t="s">
        <v>1635</v>
      </c>
      <c r="AD2518">
        <v>3</v>
      </c>
    </row>
    <row r="2519" spans="1:30">
      <c r="A2519">
        <v>2015</v>
      </c>
      <c r="B2519" t="s">
        <v>1629</v>
      </c>
      <c r="C2519" t="s">
        <v>1657</v>
      </c>
      <c r="D2519" t="s">
        <v>1636</v>
      </c>
      <c r="R2519">
        <v>2</v>
      </c>
    </row>
    <row r="2520" spans="1:30">
      <c r="A2520">
        <v>2015</v>
      </c>
      <c r="B2520" t="s">
        <v>1629</v>
      </c>
      <c r="C2520" t="s">
        <v>1658</v>
      </c>
      <c r="D2520" t="s">
        <v>1634</v>
      </c>
      <c r="J2520">
        <v>2</v>
      </c>
    </row>
    <row r="2521" spans="1:30">
      <c r="A2521">
        <v>2015</v>
      </c>
      <c r="B2521" t="s">
        <v>1629</v>
      </c>
      <c r="C2521" t="s">
        <v>1658</v>
      </c>
      <c r="D2521" t="s">
        <v>1635</v>
      </c>
      <c r="J2521">
        <v>2</v>
      </c>
    </row>
    <row r="2522" spans="1:30">
      <c r="A2522">
        <v>2015</v>
      </c>
      <c r="B2522" t="s">
        <v>1629</v>
      </c>
      <c r="C2522" t="s">
        <v>1659</v>
      </c>
      <c r="D2522" t="s">
        <v>1634</v>
      </c>
      <c r="J2522">
        <v>12</v>
      </c>
    </row>
    <row r="2523" spans="1:30">
      <c r="A2523">
        <v>2015</v>
      </c>
      <c r="B2523" t="s">
        <v>1629</v>
      </c>
      <c r="C2523" t="s">
        <v>1659</v>
      </c>
      <c r="D2523" t="s">
        <v>1635</v>
      </c>
      <c r="J2523">
        <v>12</v>
      </c>
    </row>
    <row r="2524" spans="1:30">
      <c r="A2524">
        <v>2015</v>
      </c>
      <c r="B2524" t="s">
        <v>1629</v>
      </c>
      <c r="C2524" t="s">
        <v>1660</v>
      </c>
      <c r="D2524" t="s">
        <v>1634</v>
      </c>
      <c r="J2524">
        <v>5</v>
      </c>
    </row>
    <row r="2525" spans="1:30">
      <c r="A2525">
        <v>2015</v>
      </c>
      <c r="B2525" t="s">
        <v>1629</v>
      </c>
      <c r="C2525" t="s">
        <v>1660</v>
      </c>
      <c r="D2525" t="s">
        <v>1635</v>
      </c>
      <c r="J2525">
        <v>5</v>
      </c>
    </row>
    <row r="2526" spans="1:30">
      <c r="A2526">
        <v>2015</v>
      </c>
      <c r="B2526" t="s">
        <v>1629</v>
      </c>
      <c r="C2526" t="s">
        <v>5786</v>
      </c>
      <c r="D2526" t="s">
        <v>1634</v>
      </c>
      <c r="J2526">
        <v>1</v>
      </c>
    </row>
    <row r="2527" spans="1:30">
      <c r="A2527">
        <v>2015</v>
      </c>
      <c r="B2527" t="s">
        <v>1629</v>
      </c>
      <c r="C2527" t="s">
        <v>5786</v>
      </c>
      <c r="D2527" t="s">
        <v>1635</v>
      </c>
      <c r="J2527">
        <v>1</v>
      </c>
    </row>
    <row r="2528" spans="1:30">
      <c r="A2528">
        <v>2015</v>
      </c>
      <c r="B2528" t="s">
        <v>1629</v>
      </c>
      <c r="C2528" t="s">
        <v>1661</v>
      </c>
      <c r="D2528" t="s">
        <v>1634</v>
      </c>
      <c r="J2528">
        <v>7</v>
      </c>
    </row>
    <row r="2529" spans="1:35">
      <c r="A2529">
        <v>2015</v>
      </c>
      <c r="B2529" t="s">
        <v>1629</v>
      </c>
      <c r="C2529" t="s">
        <v>1661</v>
      </c>
      <c r="D2529" t="s">
        <v>1635</v>
      </c>
      <c r="J2529">
        <v>7</v>
      </c>
    </row>
    <row r="2530" spans="1:35">
      <c r="A2530">
        <v>2015</v>
      </c>
      <c r="B2530" t="s">
        <v>1629</v>
      </c>
      <c r="C2530" t="s">
        <v>5787</v>
      </c>
      <c r="D2530" t="s">
        <v>1635</v>
      </c>
      <c r="F2530">
        <v>1</v>
      </c>
    </row>
    <row r="2531" spans="1:35">
      <c r="A2531">
        <v>2015</v>
      </c>
      <c r="B2531" t="s">
        <v>1629</v>
      </c>
      <c r="C2531" t="s">
        <v>1662</v>
      </c>
      <c r="D2531" t="s">
        <v>1641</v>
      </c>
      <c r="O2531">
        <v>1</v>
      </c>
    </row>
    <row r="2532" spans="1:35">
      <c r="A2532">
        <v>2015</v>
      </c>
      <c r="B2532" t="s">
        <v>1629</v>
      </c>
      <c r="C2532" t="s">
        <v>5788</v>
      </c>
      <c r="D2532" t="s">
        <v>1634</v>
      </c>
      <c r="F2532">
        <v>1</v>
      </c>
    </row>
    <row r="2533" spans="1:35">
      <c r="A2533">
        <v>2015</v>
      </c>
      <c r="B2533" t="s">
        <v>1629</v>
      </c>
      <c r="C2533" t="s">
        <v>2577</v>
      </c>
      <c r="D2533" t="s">
        <v>1635</v>
      </c>
      <c r="AI2533">
        <v>1</v>
      </c>
    </row>
    <row r="2534" spans="1:35">
      <c r="A2534">
        <v>2015</v>
      </c>
      <c r="B2534" t="s">
        <v>1629</v>
      </c>
      <c r="C2534" t="s">
        <v>3043</v>
      </c>
      <c r="D2534" t="s">
        <v>1634</v>
      </c>
      <c r="M2534">
        <v>2</v>
      </c>
    </row>
    <row r="2535" spans="1:35">
      <c r="A2535">
        <v>2015</v>
      </c>
      <c r="B2535" t="s">
        <v>1629</v>
      </c>
      <c r="C2535" t="s">
        <v>5789</v>
      </c>
      <c r="D2535" t="s">
        <v>1634</v>
      </c>
      <c r="M2535">
        <v>1</v>
      </c>
    </row>
    <row r="2536" spans="1:35">
      <c r="A2536">
        <v>2015</v>
      </c>
      <c r="B2536" t="s">
        <v>1629</v>
      </c>
      <c r="C2536" t="s">
        <v>1931</v>
      </c>
      <c r="D2536" t="s">
        <v>1635</v>
      </c>
      <c r="M2536">
        <v>1</v>
      </c>
    </row>
    <row r="2537" spans="1:35">
      <c r="A2537">
        <v>2015</v>
      </c>
      <c r="B2537" t="s">
        <v>1629</v>
      </c>
      <c r="C2537" t="s">
        <v>5790</v>
      </c>
      <c r="D2537" t="s">
        <v>1641</v>
      </c>
      <c r="M2537">
        <v>1</v>
      </c>
    </row>
    <row r="2538" spans="1:35">
      <c r="A2538">
        <v>2015</v>
      </c>
      <c r="B2538" t="s">
        <v>1629</v>
      </c>
      <c r="C2538" t="s">
        <v>1945</v>
      </c>
      <c r="D2538" t="s">
        <v>1641</v>
      </c>
      <c r="M2538">
        <v>1</v>
      </c>
    </row>
    <row r="2539" spans="1:35">
      <c r="A2539">
        <v>2015</v>
      </c>
      <c r="B2539" t="s">
        <v>1629</v>
      </c>
      <c r="C2539" t="s">
        <v>1666</v>
      </c>
      <c r="D2539" t="s">
        <v>1635</v>
      </c>
      <c r="M2539">
        <v>9</v>
      </c>
    </row>
    <row r="2540" spans="1:35">
      <c r="A2540">
        <v>2015</v>
      </c>
      <c r="B2540" t="s">
        <v>1629</v>
      </c>
      <c r="C2540" t="s">
        <v>5791</v>
      </c>
      <c r="D2540" t="s">
        <v>1635</v>
      </c>
      <c r="M2540">
        <v>2</v>
      </c>
    </row>
    <row r="2541" spans="1:35">
      <c r="A2541">
        <v>2015</v>
      </c>
      <c r="B2541" t="s">
        <v>1629</v>
      </c>
      <c r="C2541" t="s">
        <v>5792</v>
      </c>
      <c r="D2541" t="s">
        <v>1635</v>
      </c>
      <c r="M2541">
        <v>1</v>
      </c>
    </row>
    <row r="2542" spans="1:35">
      <c r="A2542">
        <v>2015</v>
      </c>
      <c r="B2542" t="s">
        <v>1629</v>
      </c>
      <c r="C2542" t="s">
        <v>5793</v>
      </c>
      <c r="D2542" t="s">
        <v>1635</v>
      </c>
      <c r="M2542">
        <v>1</v>
      </c>
    </row>
    <row r="2543" spans="1:35">
      <c r="A2543">
        <v>2015</v>
      </c>
      <c r="B2543" t="s">
        <v>1629</v>
      </c>
      <c r="C2543" t="s">
        <v>2582</v>
      </c>
      <c r="D2543" t="s">
        <v>1634</v>
      </c>
      <c r="M2543">
        <v>1</v>
      </c>
    </row>
    <row r="2544" spans="1:35">
      <c r="A2544">
        <v>2015</v>
      </c>
      <c r="B2544" t="s">
        <v>1629</v>
      </c>
      <c r="C2544" t="s">
        <v>1975</v>
      </c>
      <c r="D2544" t="s">
        <v>1636</v>
      </c>
      <c r="O2544">
        <v>1</v>
      </c>
    </row>
    <row r="2545" spans="1:31">
      <c r="A2545">
        <v>2015</v>
      </c>
      <c r="B2545" t="s">
        <v>1629</v>
      </c>
      <c r="C2545" t="s">
        <v>2583</v>
      </c>
      <c r="D2545" t="s">
        <v>1641</v>
      </c>
      <c r="AD2545">
        <v>1</v>
      </c>
    </row>
    <row r="2546" spans="1:31">
      <c r="A2546">
        <v>2015</v>
      </c>
      <c r="B2546" t="s">
        <v>1629</v>
      </c>
      <c r="C2546" t="s">
        <v>1573</v>
      </c>
      <c r="D2546" t="s">
        <v>1634</v>
      </c>
      <c r="R2546">
        <v>2</v>
      </c>
    </row>
    <row r="2547" spans="1:31">
      <c r="A2547">
        <v>2015</v>
      </c>
      <c r="B2547" t="s">
        <v>1629</v>
      </c>
      <c r="C2547" t="s">
        <v>1573</v>
      </c>
      <c r="D2547" t="s">
        <v>1635</v>
      </c>
      <c r="R2547">
        <v>2</v>
      </c>
    </row>
    <row r="2548" spans="1:31">
      <c r="A2548">
        <v>2015</v>
      </c>
      <c r="B2548" t="s">
        <v>1629</v>
      </c>
      <c r="C2548" t="s">
        <v>1573</v>
      </c>
      <c r="D2548" t="s">
        <v>1636</v>
      </c>
      <c r="R2548">
        <v>3</v>
      </c>
    </row>
    <row r="2549" spans="1:31">
      <c r="A2549">
        <v>2015</v>
      </c>
      <c r="B2549" t="s">
        <v>1629</v>
      </c>
      <c r="C2549" t="s">
        <v>1671</v>
      </c>
      <c r="D2549" t="s">
        <v>1634</v>
      </c>
      <c r="R2549">
        <v>3</v>
      </c>
    </row>
    <row r="2550" spans="1:31">
      <c r="A2550">
        <v>2015</v>
      </c>
      <c r="B2550" t="s">
        <v>1629</v>
      </c>
      <c r="C2550" t="s">
        <v>1671</v>
      </c>
      <c r="D2550" t="s">
        <v>1635</v>
      </c>
      <c r="R2550">
        <v>3</v>
      </c>
    </row>
    <row r="2551" spans="1:31">
      <c r="A2551">
        <v>2015</v>
      </c>
      <c r="B2551" t="s">
        <v>1629</v>
      </c>
      <c r="C2551" t="s">
        <v>1671</v>
      </c>
      <c r="D2551" t="s">
        <v>1636</v>
      </c>
      <c r="R2551">
        <v>4</v>
      </c>
    </row>
    <row r="2552" spans="1:31">
      <c r="A2552">
        <v>2015</v>
      </c>
      <c r="B2552" t="s">
        <v>1629</v>
      </c>
      <c r="C2552" t="s">
        <v>2586</v>
      </c>
      <c r="D2552" t="s">
        <v>1641</v>
      </c>
      <c r="AE2552">
        <v>2</v>
      </c>
    </row>
    <row r="2553" spans="1:31">
      <c r="A2553">
        <v>2015</v>
      </c>
      <c r="B2553" t="s">
        <v>1629</v>
      </c>
      <c r="C2553" t="s">
        <v>5794</v>
      </c>
      <c r="D2553" t="s">
        <v>1635</v>
      </c>
      <c r="M2553">
        <v>1</v>
      </c>
    </row>
    <row r="2554" spans="1:31">
      <c r="A2554">
        <v>2015</v>
      </c>
      <c r="B2554" t="s">
        <v>1629</v>
      </c>
      <c r="C2554" t="s">
        <v>5795</v>
      </c>
      <c r="D2554" t="s">
        <v>1634</v>
      </c>
      <c r="M2554">
        <v>1</v>
      </c>
    </row>
    <row r="2555" spans="1:31">
      <c r="A2555">
        <v>2015</v>
      </c>
      <c r="B2555" t="s">
        <v>1629</v>
      </c>
      <c r="C2555" t="s">
        <v>5795</v>
      </c>
      <c r="D2555" t="s">
        <v>1635</v>
      </c>
      <c r="M2555">
        <v>1</v>
      </c>
    </row>
    <row r="2556" spans="1:31">
      <c r="A2556">
        <v>2015</v>
      </c>
      <c r="B2556" t="s">
        <v>1629</v>
      </c>
      <c r="C2556" t="s">
        <v>2587</v>
      </c>
      <c r="D2556" t="s">
        <v>1634</v>
      </c>
      <c r="M2556">
        <v>3</v>
      </c>
    </row>
    <row r="2557" spans="1:31">
      <c r="A2557">
        <v>2015</v>
      </c>
      <c r="B2557" t="s">
        <v>1629</v>
      </c>
      <c r="C2557" t="s">
        <v>2588</v>
      </c>
      <c r="D2557" t="s">
        <v>1636</v>
      </c>
      <c r="R2557">
        <v>1</v>
      </c>
    </row>
    <row r="2558" spans="1:31">
      <c r="A2558">
        <v>2015</v>
      </c>
      <c r="B2558" t="s">
        <v>1629</v>
      </c>
      <c r="C2558" t="s">
        <v>2589</v>
      </c>
      <c r="D2558" t="s">
        <v>1636</v>
      </c>
      <c r="R2558">
        <v>1</v>
      </c>
    </row>
    <row r="2559" spans="1:31">
      <c r="A2559">
        <v>2015</v>
      </c>
      <c r="B2559" t="s">
        <v>1629</v>
      </c>
      <c r="C2559" t="s">
        <v>2590</v>
      </c>
      <c r="D2559" t="s">
        <v>1634</v>
      </c>
      <c r="R2559">
        <v>8</v>
      </c>
    </row>
    <row r="2560" spans="1:31">
      <c r="A2560">
        <v>2015</v>
      </c>
      <c r="B2560" t="s">
        <v>1629</v>
      </c>
      <c r="C2560" t="s">
        <v>2590</v>
      </c>
      <c r="D2560" t="s">
        <v>1635</v>
      </c>
      <c r="R2560">
        <v>8</v>
      </c>
    </row>
    <row r="2561" spans="1:35">
      <c r="A2561">
        <v>2015</v>
      </c>
      <c r="B2561" t="s">
        <v>1629</v>
      </c>
      <c r="C2561" t="s">
        <v>2590</v>
      </c>
      <c r="D2561" t="s">
        <v>1636</v>
      </c>
      <c r="R2561">
        <v>6</v>
      </c>
    </row>
    <row r="2562" spans="1:35">
      <c r="A2562">
        <v>2015</v>
      </c>
      <c r="B2562" t="s">
        <v>1629</v>
      </c>
      <c r="C2562" t="s">
        <v>1677</v>
      </c>
      <c r="D2562" t="s">
        <v>1641</v>
      </c>
      <c r="J2562">
        <v>5</v>
      </c>
    </row>
    <row r="2563" spans="1:35">
      <c r="A2563">
        <v>2015</v>
      </c>
      <c r="B2563" t="s">
        <v>1629</v>
      </c>
      <c r="C2563" t="s">
        <v>1677</v>
      </c>
      <c r="D2563" t="s">
        <v>1634</v>
      </c>
      <c r="J2563">
        <v>323</v>
      </c>
    </row>
    <row r="2564" spans="1:35">
      <c r="A2564">
        <v>2015</v>
      </c>
      <c r="B2564" t="s">
        <v>1629</v>
      </c>
      <c r="C2564" t="s">
        <v>1677</v>
      </c>
      <c r="D2564" t="s">
        <v>1635</v>
      </c>
      <c r="J2564">
        <v>323</v>
      </c>
    </row>
    <row r="2565" spans="1:35">
      <c r="A2565">
        <v>2015</v>
      </c>
      <c r="B2565" t="s">
        <v>1629</v>
      </c>
      <c r="C2565" t="s">
        <v>1680</v>
      </c>
      <c r="D2565" t="s">
        <v>1634</v>
      </c>
      <c r="R2565">
        <v>5</v>
      </c>
    </row>
    <row r="2566" spans="1:35">
      <c r="A2566">
        <v>2015</v>
      </c>
      <c r="B2566" t="s">
        <v>1629</v>
      </c>
      <c r="C2566" t="s">
        <v>1680</v>
      </c>
      <c r="D2566" t="s">
        <v>1635</v>
      </c>
      <c r="R2566">
        <v>5</v>
      </c>
    </row>
    <row r="2567" spans="1:35">
      <c r="A2567">
        <v>2015</v>
      </c>
      <c r="B2567" t="s">
        <v>1629</v>
      </c>
      <c r="C2567" t="s">
        <v>1680</v>
      </c>
      <c r="D2567" t="s">
        <v>1636</v>
      </c>
      <c r="R2567">
        <v>6</v>
      </c>
    </row>
    <row r="2568" spans="1:35">
      <c r="A2568">
        <v>2015</v>
      </c>
      <c r="B2568" t="s">
        <v>1629</v>
      </c>
      <c r="C2568" t="s">
        <v>2592</v>
      </c>
      <c r="D2568" t="s">
        <v>1641</v>
      </c>
      <c r="AI2568">
        <v>1</v>
      </c>
    </row>
    <row r="2569" spans="1:35">
      <c r="A2569">
        <v>2015</v>
      </c>
      <c r="B2569" t="s">
        <v>1629</v>
      </c>
      <c r="C2569" t="s">
        <v>2593</v>
      </c>
      <c r="D2569" t="s">
        <v>1641</v>
      </c>
      <c r="N2569">
        <v>1</v>
      </c>
    </row>
    <row r="2570" spans="1:35">
      <c r="A2570">
        <v>2015</v>
      </c>
      <c r="B2570" t="s">
        <v>1629</v>
      </c>
      <c r="C2570" t="s">
        <v>2594</v>
      </c>
      <c r="D2570" t="s">
        <v>1641</v>
      </c>
      <c r="M2570">
        <v>1</v>
      </c>
    </row>
    <row r="2571" spans="1:35">
      <c r="A2571">
        <v>2015</v>
      </c>
      <c r="B2571" t="s">
        <v>1629</v>
      </c>
      <c r="C2571" t="s">
        <v>1683</v>
      </c>
      <c r="D2571" t="s">
        <v>1641</v>
      </c>
      <c r="J2571">
        <v>21</v>
      </c>
    </row>
    <row r="2572" spans="1:35">
      <c r="A2572">
        <v>2015</v>
      </c>
      <c r="B2572" t="s">
        <v>1629</v>
      </c>
      <c r="C2572" t="s">
        <v>2595</v>
      </c>
      <c r="D2572" t="s">
        <v>1634</v>
      </c>
      <c r="M2572">
        <v>1</v>
      </c>
    </row>
    <row r="2573" spans="1:35">
      <c r="A2573">
        <v>2015</v>
      </c>
      <c r="B2573" t="s">
        <v>1629</v>
      </c>
      <c r="C2573" t="s">
        <v>5796</v>
      </c>
      <c r="D2573" t="s">
        <v>1635</v>
      </c>
      <c r="F2573">
        <v>1</v>
      </c>
    </row>
    <row r="2574" spans="1:35">
      <c r="A2574">
        <v>2015</v>
      </c>
      <c r="B2574" t="s">
        <v>1629</v>
      </c>
      <c r="C2574" t="s">
        <v>2596</v>
      </c>
      <c r="D2574" t="s">
        <v>1634</v>
      </c>
      <c r="M2574">
        <v>1</v>
      </c>
    </row>
    <row r="2575" spans="1:35">
      <c r="A2575">
        <v>2015</v>
      </c>
      <c r="B2575" t="s">
        <v>1629</v>
      </c>
      <c r="C2575" t="s">
        <v>1684</v>
      </c>
      <c r="D2575" t="s">
        <v>1634</v>
      </c>
      <c r="J2575">
        <v>1</v>
      </c>
    </row>
    <row r="2576" spans="1:35">
      <c r="A2576">
        <v>2015</v>
      </c>
      <c r="B2576" t="s">
        <v>1629</v>
      </c>
      <c r="C2576" t="s">
        <v>1684</v>
      </c>
      <c r="D2576" t="s">
        <v>1635</v>
      </c>
      <c r="J2576">
        <v>1</v>
      </c>
    </row>
    <row r="2577" spans="1:18">
      <c r="A2577">
        <v>2015</v>
      </c>
      <c r="B2577" t="s">
        <v>1629</v>
      </c>
      <c r="C2577" t="s">
        <v>1685</v>
      </c>
      <c r="D2577" t="s">
        <v>1641</v>
      </c>
      <c r="J2577">
        <v>2</v>
      </c>
    </row>
    <row r="2578" spans="1:18">
      <c r="A2578">
        <v>2015</v>
      </c>
      <c r="B2578" t="s">
        <v>1629</v>
      </c>
      <c r="C2578" t="s">
        <v>1685</v>
      </c>
      <c r="D2578" t="s">
        <v>1634</v>
      </c>
      <c r="J2578">
        <v>735</v>
      </c>
    </row>
    <row r="2579" spans="1:18">
      <c r="A2579">
        <v>2015</v>
      </c>
      <c r="B2579" t="s">
        <v>1629</v>
      </c>
      <c r="C2579" t="s">
        <v>1685</v>
      </c>
      <c r="D2579" t="s">
        <v>1635</v>
      </c>
      <c r="J2579">
        <v>734</v>
      </c>
    </row>
    <row r="2580" spans="1:18">
      <c r="A2580">
        <v>2015</v>
      </c>
      <c r="B2580" t="s">
        <v>1629</v>
      </c>
      <c r="C2580" t="s">
        <v>1686</v>
      </c>
      <c r="D2580" t="s">
        <v>1634</v>
      </c>
      <c r="J2580">
        <v>229</v>
      </c>
    </row>
    <row r="2581" spans="1:18">
      <c r="A2581">
        <v>2015</v>
      </c>
      <c r="B2581" t="s">
        <v>1629</v>
      </c>
      <c r="C2581" t="s">
        <v>1686</v>
      </c>
      <c r="D2581" t="s">
        <v>1635</v>
      </c>
      <c r="J2581">
        <v>228</v>
      </c>
    </row>
    <row r="2582" spans="1:18">
      <c r="A2582">
        <v>2015</v>
      </c>
      <c r="B2582" t="s">
        <v>1629</v>
      </c>
      <c r="C2582" t="s">
        <v>5797</v>
      </c>
      <c r="D2582" t="s">
        <v>1635</v>
      </c>
      <c r="F2582">
        <v>2</v>
      </c>
    </row>
    <row r="2583" spans="1:18">
      <c r="A2583">
        <v>2015</v>
      </c>
      <c r="B2583" t="s">
        <v>1629</v>
      </c>
      <c r="C2583" t="s">
        <v>2597</v>
      </c>
      <c r="D2583" t="s">
        <v>1636</v>
      </c>
      <c r="R2583">
        <v>1</v>
      </c>
    </row>
    <row r="2584" spans="1:18">
      <c r="A2584">
        <v>2015</v>
      </c>
      <c r="B2584" t="s">
        <v>1629</v>
      </c>
      <c r="C2584" t="s">
        <v>2598</v>
      </c>
      <c r="D2584" t="s">
        <v>1636</v>
      </c>
      <c r="R2584">
        <v>1</v>
      </c>
    </row>
    <row r="2585" spans="1:18">
      <c r="A2585">
        <v>2015</v>
      </c>
      <c r="B2585" t="s">
        <v>1629</v>
      </c>
      <c r="C2585" t="s">
        <v>5798</v>
      </c>
      <c r="D2585" t="s">
        <v>1635</v>
      </c>
      <c r="M2585">
        <v>1</v>
      </c>
    </row>
    <row r="2586" spans="1:18">
      <c r="A2586">
        <v>2015</v>
      </c>
      <c r="B2586" t="s">
        <v>1629</v>
      </c>
      <c r="C2586" t="s">
        <v>2602</v>
      </c>
      <c r="D2586" t="s">
        <v>1634</v>
      </c>
      <c r="R2586">
        <v>1</v>
      </c>
    </row>
    <row r="2587" spans="1:18">
      <c r="A2587">
        <v>2015</v>
      </c>
      <c r="B2587" t="s">
        <v>1629</v>
      </c>
      <c r="C2587" t="s">
        <v>2602</v>
      </c>
      <c r="D2587" t="s">
        <v>1636</v>
      </c>
      <c r="R2587">
        <v>1</v>
      </c>
    </row>
    <row r="2588" spans="1:18">
      <c r="A2588">
        <v>2015</v>
      </c>
      <c r="B2588" t="s">
        <v>1629</v>
      </c>
      <c r="C2588" t="s">
        <v>2603</v>
      </c>
      <c r="D2588" t="s">
        <v>1634</v>
      </c>
      <c r="R2588">
        <v>7</v>
      </c>
    </row>
    <row r="2589" spans="1:18">
      <c r="A2589">
        <v>2015</v>
      </c>
      <c r="B2589" t="s">
        <v>1629</v>
      </c>
      <c r="C2589" t="s">
        <v>2603</v>
      </c>
      <c r="D2589" t="s">
        <v>1635</v>
      </c>
      <c r="R2589">
        <v>5</v>
      </c>
    </row>
    <row r="2590" spans="1:18">
      <c r="A2590">
        <v>2015</v>
      </c>
      <c r="B2590" t="s">
        <v>1629</v>
      </c>
      <c r="C2590" t="s">
        <v>2603</v>
      </c>
      <c r="D2590" t="s">
        <v>1636</v>
      </c>
      <c r="R2590">
        <v>6</v>
      </c>
    </row>
    <row r="2591" spans="1:18">
      <c r="A2591">
        <v>2015</v>
      </c>
      <c r="B2591" t="s">
        <v>1629</v>
      </c>
      <c r="C2591" t="s">
        <v>2604</v>
      </c>
      <c r="D2591" t="s">
        <v>1634</v>
      </c>
      <c r="R2591">
        <v>6</v>
      </c>
    </row>
    <row r="2592" spans="1:18">
      <c r="A2592">
        <v>2015</v>
      </c>
      <c r="B2592" t="s">
        <v>1629</v>
      </c>
      <c r="C2592" t="s">
        <v>2604</v>
      </c>
      <c r="D2592" t="s">
        <v>1635</v>
      </c>
      <c r="R2592">
        <v>6</v>
      </c>
    </row>
    <row r="2593" spans="1:35">
      <c r="A2593">
        <v>2015</v>
      </c>
      <c r="B2593" t="s">
        <v>1629</v>
      </c>
      <c r="C2593" t="s">
        <v>2604</v>
      </c>
      <c r="D2593" t="s">
        <v>1636</v>
      </c>
      <c r="R2593">
        <v>6</v>
      </c>
    </row>
    <row r="2594" spans="1:35">
      <c r="A2594">
        <v>2015</v>
      </c>
      <c r="B2594" t="s">
        <v>1629</v>
      </c>
      <c r="C2594" t="s">
        <v>1692</v>
      </c>
      <c r="D2594" t="s">
        <v>1641</v>
      </c>
      <c r="AE2594">
        <v>1</v>
      </c>
    </row>
    <row r="2595" spans="1:35">
      <c r="A2595">
        <v>2015</v>
      </c>
      <c r="B2595" t="s">
        <v>1629</v>
      </c>
      <c r="C2595" t="s">
        <v>5799</v>
      </c>
      <c r="D2595" t="s">
        <v>1641</v>
      </c>
      <c r="M2595">
        <v>1</v>
      </c>
    </row>
    <row r="2596" spans="1:35">
      <c r="A2596">
        <v>2015</v>
      </c>
      <c r="B2596" t="s">
        <v>1629</v>
      </c>
      <c r="C2596" t="s">
        <v>2102</v>
      </c>
      <c r="D2596" t="s">
        <v>1641</v>
      </c>
      <c r="M2596">
        <v>1</v>
      </c>
    </row>
    <row r="2597" spans="1:35">
      <c r="A2597">
        <v>2015</v>
      </c>
      <c r="B2597" t="s">
        <v>1629</v>
      </c>
      <c r="C2597" t="s">
        <v>5800</v>
      </c>
      <c r="D2597" t="s">
        <v>1641</v>
      </c>
      <c r="M2597">
        <v>1</v>
      </c>
    </row>
    <row r="2598" spans="1:35">
      <c r="A2598">
        <v>2015</v>
      </c>
      <c r="B2598" t="s">
        <v>1629</v>
      </c>
      <c r="C2598" t="s">
        <v>5801</v>
      </c>
      <c r="D2598" t="s">
        <v>1641</v>
      </c>
      <c r="M2598">
        <v>1</v>
      </c>
    </row>
    <row r="2599" spans="1:35">
      <c r="A2599">
        <v>2015</v>
      </c>
      <c r="B2599" t="s">
        <v>1629</v>
      </c>
      <c r="C2599" t="s">
        <v>1700</v>
      </c>
      <c r="D2599" t="s">
        <v>1641</v>
      </c>
      <c r="AE2599">
        <v>1</v>
      </c>
    </row>
    <row r="2600" spans="1:35">
      <c r="A2600">
        <v>2015</v>
      </c>
      <c r="B2600" t="s">
        <v>1629</v>
      </c>
      <c r="C2600" t="s">
        <v>2611</v>
      </c>
      <c r="D2600" t="s">
        <v>1634</v>
      </c>
      <c r="AI2600">
        <v>1</v>
      </c>
    </row>
    <row r="2601" spans="1:35">
      <c r="A2601">
        <v>2015</v>
      </c>
      <c r="B2601" t="s">
        <v>1629</v>
      </c>
      <c r="C2601" t="s">
        <v>1707</v>
      </c>
      <c r="D2601" t="s">
        <v>1636</v>
      </c>
      <c r="R2601">
        <v>3</v>
      </c>
    </row>
    <row r="2602" spans="1:35">
      <c r="A2602">
        <v>2015</v>
      </c>
      <c r="B2602" t="s">
        <v>1629</v>
      </c>
      <c r="C2602" t="s">
        <v>1708</v>
      </c>
      <c r="D2602" t="s">
        <v>1634</v>
      </c>
      <c r="J2602">
        <v>8</v>
      </c>
    </row>
    <row r="2603" spans="1:35">
      <c r="A2603">
        <v>2015</v>
      </c>
      <c r="B2603" t="s">
        <v>1629</v>
      </c>
      <c r="C2603" t="s">
        <v>1708</v>
      </c>
      <c r="D2603" t="s">
        <v>1635</v>
      </c>
      <c r="J2603">
        <v>8</v>
      </c>
    </row>
    <row r="2604" spans="1:35">
      <c r="A2604">
        <v>2015</v>
      </c>
      <c r="B2604" t="s">
        <v>1629</v>
      </c>
      <c r="C2604" t="s">
        <v>1709</v>
      </c>
      <c r="D2604" t="s">
        <v>1641</v>
      </c>
      <c r="J2604">
        <v>1</v>
      </c>
    </row>
    <row r="2605" spans="1:35">
      <c r="A2605">
        <v>2015</v>
      </c>
      <c r="B2605" t="s">
        <v>1629</v>
      </c>
      <c r="C2605" t="s">
        <v>1709</v>
      </c>
      <c r="D2605" t="s">
        <v>1634</v>
      </c>
      <c r="J2605">
        <v>81</v>
      </c>
    </row>
    <row r="2606" spans="1:35">
      <c r="A2606">
        <v>2015</v>
      </c>
      <c r="B2606" t="s">
        <v>1629</v>
      </c>
      <c r="C2606" t="s">
        <v>1709</v>
      </c>
      <c r="D2606" t="s">
        <v>1635</v>
      </c>
      <c r="J2606">
        <v>78</v>
      </c>
    </row>
    <row r="2607" spans="1:35">
      <c r="A2607">
        <v>2015</v>
      </c>
      <c r="B2607" t="s">
        <v>1629</v>
      </c>
      <c r="C2607" t="s">
        <v>2612</v>
      </c>
      <c r="D2607" t="s">
        <v>1641</v>
      </c>
      <c r="M2607">
        <v>1</v>
      </c>
    </row>
    <row r="2608" spans="1:35">
      <c r="A2608">
        <v>2015</v>
      </c>
      <c r="B2608" t="s">
        <v>1629</v>
      </c>
      <c r="C2608" t="s">
        <v>1717</v>
      </c>
      <c r="D2608" t="s">
        <v>1634</v>
      </c>
      <c r="R2608">
        <v>1</v>
      </c>
    </row>
    <row r="2609" spans="1:30">
      <c r="A2609">
        <v>2015</v>
      </c>
      <c r="B2609" t="s">
        <v>1629</v>
      </c>
      <c r="C2609" t="s">
        <v>1717</v>
      </c>
      <c r="D2609" t="s">
        <v>1635</v>
      </c>
      <c r="R2609">
        <v>1</v>
      </c>
    </row>
    <row r="2610" spans="1:30">
      <c r="A2610">
        <v>2015</v>
      </c>
      <c r="B2610" t="s">
        <v>1629</v>
      </c>
      <c r="C2610" t="s">
        <v>1719</v>
      </c>
      <c r="D2610" t="s">
        <v>1641</v>
      </c>
      <c r="M2610">
        <v>1</v>
      </c>
    </row>
    <row r="2611" spans="1:30">
      <c r="A2611">
        <v>2015</v>
      </c>
      <c r="B2611" t="s">
        <v>1629</v>
      </c>
      <c r="C2611" t="s">
        <v>2613</v>
      </c>
      <c r="D2611" t="s">
        <v>1641</v>
      </c>
      <c r="M2611">
        <v>1</v>
      </c>
    </row>
    <row r="2612" spans="1:30">
      <c r="A2612">
        <v>2015</v>
      </c>
      <c r="B2612" t="s">
        <v>1629</v>
      </c>
      <c r="C2612" t="s">
        <v>1721</v>
      </c>
      <c r="D2612" t="s">
        <v>1634</v>
      </c>
      <c r="R2612">
        <v>5</v>
      </c>
    </row>
    <row r="2613" spans="1:30">
      <c r="A2613">
        <v>2015</v>
      </c>
      <c r="B2613" t="s">
        <v>1629</v>
      </c>
      <c r="C2613" t="s">
        <v>1721</v>
      </c>
      <c r="D2613" t="s">
        <v>1635</v>
      </c>
      <c r="R2613">
        <v>5</v>
      </c>
    </row>
    <row r="2614" spans="1:30">
      <c r="A2614">
        <v>2015</v>
      </c>
      <c r="B2614" t="s">
        <v>1629</v>
      </c>
      <c r="C2614" t="s">
        <v>1721</v>
      </c>
      <c r="D2614" t="s">
        <v>1636</v>
      </c>
      <c r="R2614">
        <v>2</v>
      </c>
    </row>
    <row r="2615" spans="1:30">
      <c r="A2615">
        <v>2015</v>
      </c>
      <c r="B2615" t="s">
        <v>1629</v>
      </c>
      <c r="C2615" t="s">
        <v>2614</v>
      </c>
      <c r="D2615" t="s">
        <v>1634</v>
      </c>
      <c r="AD2615">
        <v>1</v>
      </c>
    </row>
    <row r="2616" spans="1:30">
      <c r="A2616">
        <v>2015</v>
      </c>
      <c r="B2616" t="s">
        <v>1629</v>
      </c>
      <c r="C2616" t="s">
        <v>2614</v>
      </c>
      <c r="D2616" t="s">
        <v>1635</v>
      </c>
      <c r="AD2616">
        <v>1</v>
      </c>
    </row>
    <row r="2617" spans="1:30">
      <c r="A2617">
        <v>2015</v>
      </c>
      <c r="B2617" t="s">
        <v>1629</v>
      </c>
      <c r="C2617" t="s">
        <v>2615</v>
      </c>
      <c r="D2617" t="s">
        <v>1634</v>
      </c>
      <c r="AD2617">
        <v>1</v>
      </c>
    </row>
    <row r="2618" spans="1:30">
      <c r="A2618">
        <v>2015</v>
      </c>
      <c r="B2618" t="s">
        <v>1629</v>
      </c>
      <c r="C2618" t="s">
        <v>2615</v>
      </c>
      <c r="D2618" t="s">
        <v>1635</v>
      </c>
      <c r="AD2618">
        <v>1</v>
      </c>
    </row>
    <row r="2619" spans="1:30">
      <c r="A2619">
        <v>2015</v>
      </c>
      <c r="B2619" t="s">
        <v>1629</v>
      </c>
      <c r="C2619" t="s">
        <v>5802</v>
      </c>
      <c r="D2619" t="s">
        <v>1634</v>
      </c>
      <c r="M2619">
        <v>1</v>
      </c>
    </row>
    <row r="2620" spans="1:30">
      <c r="A2620">
        <v>2015</v>
      </c>
      <c r="B2620" t="s">
        <v>1629</v>
      </c>
      <c r="C2620" t="s">
        <v>5803</v>
      </c>
      <c r="D2620" t="s">
        <v>1634</v>
      </c>
      <c r="M2620">
        <v>1</v>
      </c>
    </row>
    <row r="2621" spans="1:30">
      <c r="A2621">
        <v>2015</v>
      </c>
      <c r="B2621" t="s">
        <v>1629</v>
      </c>
      <c r="C2621" t="s">
        <v>5803</v>
      </c>
      <c r="D2621" t="s">
        <v>1635</v>
      </c>
      <c r="M2621">
        <v>1</v>
      </c>
    </row>
    <row r="2622" spans="1:30">
      <c r="A2622">
        <v>2015</v>
      </c>
      <c r="B2622" t="s">
        <v>1629</v>
      </c>
      <c r="C2622" t="s">
        <v>5804</v>
      </c>
      <c r="D2622" t="s">
        <v>1634</v>
      </c>
      <c r="M2622">
        <v>1</v>
      </c>
    </row>
    <row r="2623" spans="1:30">
      <c r="A2623">
        <v>2015</v>
      </c>
      <c r="B2623" t="s">
        <v>1629</v>
      </c>
      <c r="C2623" t="s">
        <v>5804</v>
      </c>
      <c r="D2623" t="s">
        <v>1635</v>
      </c>
      <c r="M2623">
        <v>1</v>
      </c>
    </row>
    <row r="2624" spans="1:30">
      <c r="A2624">
        <v>2015</v>
      </c>
      <c r="B2624" t="s">
        <v>1629</v>
      </c>
      <c r="C2624" t="s">
        <v>2616</v>
      </c>
      <c r="D2624" t="s">
        <v>1634</v>
      </c>
      <c r="AC2624">
        <v>28</v>
      </c>
    </row>
    <row r="2625" spans="1:29">
      <c r="A2625">
        <v>2015</v>
      </c>
      <c r="B2625" t="s">
        <v>1629</v>
      </c>
      <c r="C2625" t="s">
        <v>2616</v>
      </c>
      <c r="D2625" t="s">
        <v>1635</v>
      </c>
      <c r="AC2625">
        <v>28</v>
      </c>
    </row>
    <row r="2626" spans="1:29">
      <c r="A2626">
        <v>2015</v>
      </c>
      <c r="B2626" t="s">
        <v>1629</v>
      </c>
      <c r="C2626" t="s">
        <v>5805</v>
      </c>
      <c r="D2626" t="s">
        <v>1634</v>
      </c>
      <c r="AC2626">
        <v>17</v>
      </c>
    </row>
    <row r="2627" spans="1:29">
      <c r="A2627">
        <v>2015</v>
      </c>
      <c r="B2627" t="s">
        <v>1629</v>
      </c>
      <c r="C2627" t="s">
        <v>5805</v>
      </c>
      <c r="D2627" t="s">
        <v>1635</v>
      </c>
      <c r="AC2627">
        <v>17</v>
      </c>
    </row>
    <row r="2628" spans="1:29">
      <c r="A2628">
        <v>2015</v>
      </c>
      <c r="B2628" t="s">
        <v>1629</v>
      </c>
      <c r="C2628" t="s">
        <v>2618</v>
      </c>
      <c r="D2628" t="s">
        <v>1635</v>
      </c>
      <c r="AC2628">
        <v>6</v>
      </c>
    </row>
    <row r="2629" spans="1:29">
      <c r="A2629">
        <v>2015</v>
      </c>
      <c r="B2629" t="s">
        <v>1629</v>
      </c>
      <c r="C2629" t="s">
        <v>5806</v>
      </c>
      <c r="D2629" t="s">
        <v>1635</v>
      </c>
      <c r="AC2629">
        <v>6</v>
      </c>
    </row>
    <row r="2630" spans="1:29">
      <c r="A2630">
        <v>2015</v>
      </c>
      <c r="B2630" t="s">
        <v>1629</v>
      </c>
      <c r="C2630" t="s">
        <v>2620</v>
      </c>
      <c r="D2630" t="s">
        <v>1634</v>
      </c>
      <c r="AC2630">
        <v>244</v>
      </c>
    </row>
    <row r="2631" spans="1:29">
      <c r="A2631">
        <v>2015</v>
      </c>
      <c r="B2631" t="s">
        <v>1629</v>
      </c>
      <c r="C2631" t="s">
        <v>2620</v>
      </c>
      <c r="D2631" t="s">
        <v>1635</v>
      </c>
      <c r="AC2631">
        <v>4</v>
      </c>
    </row>
    <row r="2632" spans="1:29">
      <c r="A2632">
        <v>2015</v>
      </c>
      <c r="B2632" t="s">
        <v>1629</v>
      </c>
      <c r="C2632" t="s">
        <v>2621</v>
      </c>
      <c r="D2632" t="s">
        <v>1635</v>
      </c>
      <c r="AC2632">
        <v>211</v>
      </c>
    </row>
    <row r="2633" spans="1:29">
      <c r="A2633">
        <v>2015</v>
      </c>
      <c r="B2633" t="s">
        <v>1629</v>
      </c>
      <c r="C2633" t="s">
        <v>2622</v>
      </c>
      <c r="D2633" t="s">
        <v>1635</v>
      </c>
      <c r="AC2633">
        <v>15</v>
      </c>
    </row>
    <row r="2634" spans="1:29">
      <c r="A2634">
        <v>2015</v>
      </c>
      <c r="B2634" t="s">
        <v>1629</v>
      </c>
      <c r="C2634" t="s">
        <v>5807</v>
      </c>
      <c r="D2634" t="s">
        <v>1634</v>
      </c>
      <c r="AC2634">
        <v>6</v>
      </c>
    </row>
    <row r="2635" spans="1:29">
      <c r="A2635">
        <v>2015</v>
      </c>
      <c r="B2635" t="s">
        <v>1629</v>
      </c>
      <c r="C2635" t="s">
        <v>2623</v>
      </c>
      <c r="D2635" t="s">
        <v>1636</v>
      </c>
      <c r="R2635">
        <v>1</v>
      </c>
    </row>
    <row r="2636" spans="1:29">
      <c r="A2636">
        <v>2015</v>
      </c>
      <c r="B2636" t="s">
        <v>1629</v>
      </c>
      <c r="C2636" t="s">
        <v>5808</v>
      </c>
      <c r="D2636" t="s">
        <v>1635</v>
      </c>
      <c r="M2636">
        <v>5</v>
      </c>
    </row>
    <row r="2637" spans="1:29">
      <c r="A2637">
        <v>2015</v>
      </c>
      <c r="B2637" t="s">
        <v>1629</v>
      </c>
      <c r="C2637" t="s">
        <v>1723</v>
      </c>
      <c r="D2637" t="s">
        <v>1635</v>
      </c>
      <c r="R2637">
        <v>2</v>
      </c>
    </row>
    <row r="2638" spans="1:29">
      <c r="A2638">
        <v>2015</v>
      </c>
      <c r="B2638" t="s">
        <v>1629</v>
      </c>
      <c r="C2638" t="s">
        <v>5809</v>
      </c>
      <c r="D2638" t="s">
        <v>1635</v>
      </c>
      <c r="F2638">
        <v>1</v>
      </c>
    </row>
    <row r="2639" spans="1:29">
      <c r="A2639">
        <v>2015</v>
      </c>
      <c r="B2639" t="s">
        <v>1629</v>
      </c>
      <c r="C2639" t="s">
        <v>5810</v>
      </c>
      <c r="D2639" t="s">
        <v>1635</v>
      </c>
      <c r="M2639">
        <v>1</v>
      </c>
    </row>
    <row r="2640" spans="1:29">
      <c r="A2640">
        <v>2015</v>
      </c>
      <c r="B2640" t="s">
        <v>1629</v>
      </c>
      <c r="C2640" t="s">
        <v>2626</v>
      </c>
      <c r="D2640" t="s">
        <v>1636</v>
      </c>
      <c r="R2640">
        <v>1</v>
      </c>
    </row>
    <row r="2641" spans="1:32">
      <c r="A2641">
        <v>2015</v>
      </c>
      <c r="B2641" t="s">
        <v>1629</v>
      </c>
      <c r="C2641" t="s">
        <v>1725</v>
      </c>
      <c r="D2641" t="s">
        <v>1641</v>
      </c>
      <c r="J2641">
        <v>1</v>
      </c>
    </row>
    <row r="2642" spans="1:32">
      <c r="A2642">
        <v>2015</v>
      </c>
      <c r="B2642" t="s">
        <v>1629</v>
      </c>
      <c r="C2642" t="s">
        <v>1725</v>
      </c>
      <c r="D2642" t="s">
        <v>1634</v>
      </c>
      <c r="J2642">
        <v>828</v>
      </c>
    </row>
    <row r="2643" spans="1:32">
      <c r="A2643">
        <v>2015</v>
      </c>
      <c r="B2643" t="s">
        <v>1629</v>
      </c>
      <c r="C2643" t="s">
        <v>1725</v>
      </c>
      <c r="D2643" t="s">
        <v>1635</v>
      </c>
      <c r="J2643">
        <v>827</v>
      </c>
    </row>
    <row r="2644" spans="1:32">
      <c r="A2644">
        <v>2015</v>
      </c>
      <c r="B2644" t="s">
        <v>1629</v>
      </c>
      <c r="C2644" t="s">
        <v>1726</v>
      </c>
      <c r="D2644" t="s">
        <v>1641</v>
      </c>
      <c r="J2644">
        <v>3</v>
      </c>
    </row>
    <row r="2645" spans="1:32">
      <c r="A2645">
        <v>2015</v>
      </c>
      <c r="B2645" t="s">
        <v>1629</v>
      </c>
      <c r="C2645" t="s">
        <v>1726</v>
      </c>
      <c r="D2645" t="s">
        <v>1634</v>
      </c>
      <c r="J2645">
        <v>97</v>
      </c>
    </row>
    <row r="2646" spans="1:32">
      <c r="A2646">
        <v>2015</v>
      </c>
      <c r="B2646" t="s">
        <v>1629</v>
      </c>
      <c r="C2646" t="s">
        <v>1726</v>
      </c>
      <c r="D2646" t="s">
        <v>1635</v>
      </c>
      <c r="J2646">
        <v>97</v>
      </c>
    </row>
    <row r="2647" spans="1:32">
      <c r="A2647">
        <v>2015</v>
      </c>
      <c r="B2647" t="s">
        <v>1629</v>
      </c>
      <c r="C2647" t="s">
        <v>5811</v>
      </c>
      <c r="D2647" t="s">
        <v>1634</v>
      </c>
      <c r="F2647">
        <v>2</v>
      </c>
    </row>
    <row r="2648" spans="1:32">
      <c r="A2648">
        <v>2015</v>
      </c>
      <c r="B2648" t="s">
        <v>1629</v>
      </c>
      <c r="C2648" t="s">
        <v>5811</v>
      </c>
      <c r="D2648" t="s">
        <v>1635</v>
      </c>
      <c r="F2648">
        <v>2</v>
      </c>
    </row>
    <row r="2649" spans="1:32">
      <c r="A2649">
        <v>2015</v>
      </c>
      <c r="B2649" t="s">
        <v>1629</v>
      </c>
      <c r="C2649" t="s">
        <v>5812</v>
      </c>
      <c r="D2649" t="s">
        <v>1635</v>
      </c>
      <c r="F2649">
        <v>1</v>
      </c>
    </row>
    <row r="2650" spans="1:32">
      <c r="A2650">
        <v>2015</v>
      </c>
      <c r="B2650" t="s">
        <v>1629</v>
      </c>
      <c r="C2650" t="s">
        <v>1727</v>
      </c>
      <c r="D2650" t="s">
        <v>1674</v>
      </c>
      <c r="AF2650">
        <v>20</v>
      </c>
    </row>
    <row r="2651" spans="1:32">
      <c r="A2651">
        <v>2015</v>
      </c>
      <c r="B2651" t="s">
        <v>1629</v>
      </c>
      <c r="C2651" t="s">
        <v>1727</v>
      </c>
      <c r="D2651" t="s">
        <v>1634</v>
      </c>
      <c r="AF2651">
        <v>20</v>
      </c>
    </row>
    <row r="2652" spans="1:32">
      <c r="A2652">
        <v>2015</v>
      </c>
      <c r="B2652" t="s">
        <v>1629</v>
      </c>
      <c r="C2652" t="s">
        <v>1727</v>
      </c>
      <c r="D2652" t="s">
        <v>1635</v>
      </c>
      <c r="AF2652">
        <v>20</v>
      </c>
    </row>
    <row r="2653" spans="1:32">
      <c r="A2653">
        <v>2015</v>
      </c>
      <c r="B2653" t="s">
        <v>1629</v>
      </c>
      <c r="C2653" t="s">
        <v>5813</v>
      </c>
      <c r="D2653" t="s">
        <v>1635</v>
      </c>
      <c r="M2653">
        <v>13</v>
      </c>
    </row>
    <row r="2654" spans="1:32">
      <c r="A2654">
        <v>2015</v>
      </c>
      <c r="B2654" t="s">
        <v>1629</v>
      </c>
      <c r="C2654" t="s">
        <v>5814</v>
      </c>
      <c r="D2654" t="s">
        <v>1635</v>
      </c>
      <c r="M2654">
        <v>4</v>
      </c>
    </row>
    <row r="2655" spans="1:32">
      <c r="A2655">
        <v>2015</v>
      </c>
      <c r="B2655" t="s">
        <v>1629</v>
      </c>
      <c r="C2655" t="s">
        <v>2629</v>
      </c>
      <c r="D2655" t="s">
        <v>1634</v>
      </c>
      <c r="R2655">
        <v>6</v>
      </c>
    </row>
    <row r="2656" spans="1:32">
      <c r="A2656">
        <v>2015</v>
      </c>
      <c r="B2656" t="s">
        <v>1629</v>
      </c>
      <c r="C2656" t="s">
        <v>2629</v>
      </c>
      <c r="D2656" t="s">
        <v>1635</v>
      </c>
      <c r="R2656">
        <v>6</v>
      </c>
    </row>
    <row r="2657" spans="1:35">
      <c r="A2657">
        <v>2015</v>
      </c>
      <c r="B2657" t="s">
        <v>1629</v>
      </c>
      <c r="C2657" t="s">
        <v>2629</v>
      </c>
      <c r="D2657" t="s">
        <v>1636</v>
      </c>
      <c r="R2657">
        <v>7</v>
      </c>
    </row>
    <row r="2658" spans="1:35">
      <c r="A2658">
        <v>2015</v>
      </c>
      <c r="B2658" t="s">
        <v>1629</v>
      </c>
      <c r="C2658" t="s">
        <v>2630</v>
      </c>
      <c r="D2658" t="s">
        <v>1634</v>
      </c>
      <c r="R2658">
        <v>3</v>
      </c>
    </row>
    <row r="2659" spans="1:35">
      <c r="A2659">
        <v>2015</v>
      </c>
      <c r="B2659" t="s">
        <v>1629</v>
      </c>
      <c r="C2659" t="s">
        <v>2630</v>
      </c>
      <c r="D2659" t="s">
        <v>1635</v>
      </c>
      <c r="R2659">
        <v>3</v>
      </c>
    </row>
    <row r="2660" spans="1:35">
      <c r="A2660">
        <v>2015</v>
      </c>
      <c r="B2660" t="s">
        <v>1629</v>
      </c>
      <c r="C2660" t="s">
        <v>2630</v>
      </c>
      <c r="D2660" t="s">
        <v>1636</v>
      </c>
      <c r="R2660">
        <v>5</v>
      </c>
    </row>
    <row r="2661" spans="1:35">
      <c r="A2661">
        <v>2015</v>
      </c>
      <c r="B2661" t="s">
        <v>1629</v>
      </c>
      <c r="C2661" t="s">
        <v>1732</v>
      </c>
      <c r="D2661" t="s">
        <v>1674</v>
      </c>
      <c r="AF2661">
        <v>24</v>
      </c>
    </row>
    <row r="2662" spans="1:35">
      <c r="A2662">
        <v>2015</v>
      </c>
      <c r="B2662" t="s">
        <v>1629</v>
      </c>
      <c r="C2662" t="s">
        <v>1732</v>
      </c>
      <c r="D2662" t="s">
        <v>1634</v>
      </c>
      <c r="AF2662">
        <v>24</v>
      </c>
    </row>
    <row r="2663" spans="1:35">
      <c r="A2663">
        <v>2015</v>
      </c>
      <c r="B2663" t="s">
        <v>1629</v>
      </c>
      <c r="C2663" t="s">
        <v>1732</v>
      </c>
      <c r="D2663" t="s">
        <v>1635</v>
      </c>
      <c r="AF2663">
        <v>25</v>
      </c>
    </row>
    <row r="2664" spans="1:35">
      <c r="A2664">
        <v>2015</v>
      </c>
      <c r="B2664" t="s">
        <v>1629</v>
      </c>
      <c r="C2664" t="s">
        <v>1733</v>
      </c>
      <c r="D2664" t="s">
        <v>1634</v>
      </c>
      <c r="R2664">
        <v>1</v>
      </c>
    </row>
    <row r="2665" spans="1:35">
      <c r="A2665">
        <v>2015</v>
      </c>
      <c r="B2665" t="s">
        <v>1629</v>
      </c>
      <c r="C2665" t="s">
        <v>1733</v>
      </c>
      <c r="D2665" t="s">
        <v>1636</v>
      </c>
      <c r="R2665">
        <v>1</v>
      </c>
    </row>
    <row r="2666" spans="1:35">
      <c r="A2666">
        <v>2015</v>
      </c>
      <c r="B2666" t="s">
        <v>1629</v>
      </c>
      <c r="C2666" t="s">
        <v>2631</v>
      </c>
      <c r="D2666" t="s">
        <v>1634</v>
      </c>
      <c r="AC2666">
        <v>1</v>
      </c>
    </row>
    <row r="2667" spans="1:35">
      <c r="A2667">
        <v>2015</v>
      </c>
      <c r="B2667" t="s">
        <v>1629</v>
      </c>
      <c r="C2667" t="s">
        <v>2631</v>
      </c>
      <c r="D2667" t="s">
        <v>1635</v>
      </c>
      <c r="AC2667">
        <v>1</v>
      </c>
    </row>
    <row r="2668" spans="1:35">
      <c r="A2668">
        <v>2015</v>
      </c>
      <c r="B2668" t="s">
        <v>1629</v>
      </c>
      <c r="C2668" t="s">
        <v>5815</v>
      </c>
      <c r="D2668" t="s">
        <v>1635</v>
      </c>
      <c r="F2668">
        <v>1</v>
      </c>
    </row>
    <row r="2669" spans="1:35">
      <c r="A2669">
        <v>2015</v>
      </c>
      <c r="B2669" t="s">
        <v>1629</v>
      </c>
      <c r="C2669" t="s">
        <v>5816</v>
      </c>
      <c r="D2669" t="s">
        <v>1634</v>
      </c>
      <c r="AC2669">
        <v>30</v>
      </c>
    </row>
    <row r="2670" spans="1:35">
      <c r="A2670">
        <v>2015</v>
      </c>
      <c r="B2670" t="s">
        <v>1629</v>
      </c>
      <c r="C2670" t="s">
        <v>5816</v>
      </c>
      <c r="D2670" t="s">
        <v>1635</v>
      </c>
      <c r="AC2670">
        <v>30</v>
      </c>
    </row>
    <row r="2671" spans="1:35">
      <c r="A2671">
        <v>2015</v>
      </c>
      <c r="B2671" t="s">
        <v>1629</v>
      </c>
      <c r="C2671" t="s">
        <v>2634</v>
      </c>
      <c r="D2671" t="s">
        <v>1634</v>
      </c>
      <c r="O2671">
        <v>1</v>
      </c>
    </row>
    <row r="2672" spans="1:35">
      <c r="A2672">
        <v>2015</v>
      </c>
      <c r="B2672" t="s">
        <v>1629</v>
      </c>
      <c r="C2672" t="s">
        <v>1741</v>
      </c>
      <c r="D2672" t="s">
        <v>1634</v>
      </c>
      <c r="AI2672">
        <v>1</v>
      </c>
    </row>
    <row r="2673" spans="1:35">
      <c r="A2673">
        <v>2015</v>
      </c>
      <c r="B2673" t="s">
        <v>1629</v>
      </c>
      <c r="C2673" t="s">
        <v>2635</v>
      </c>
      <c r="D2673" t="s">
        <v>1634</v>
      </c>
      <c r="AD2673">
        <v>1</v>
      </c>
    </row>
    <row r="2674" spans="1:35">
      <c r="A2674">
        <v>2015</v>
      </c>
      <c r="B2674" t="s">
        <v>1629</v>
      </c>
      <c r="C2674" t="s">
        <v>2635</v>
      </c>
      <c r="D2674" t="s">
        <v>1635</v>
      </c>
      <c r="AD2674">
        <v>1</v>
      </c>
    </row>
    <row r="2675" spans="1:35">
      <c r="A2675">
        <v>2015</v>
      </c>
      <c r="B2675" t="s">
        <v>1629</v>
      </c>
      <c r="C2675" t="s">
        <v>2636</v>
      </c>
      <c r="D2675" t="s">
        <v>1634</v>
      </c>
      <c r="AD2675">
        <v>1</v>
      </c>
    </row>
    <row r="2676" spans="1:35">
      <c r="A2676">
        <v>2015</v>
      </c>
      <c r="B2676" t="s">
        <v>1629</v>
      </c>
      <c r="C2676" t="s">
        <v>2636</v>
      </c>
      <c r="D2676" t="s">
        <v>1635</v>
      </c>
      <c r="AD2676">
        <v>1</v>
      </c>
    </row>
    <row r="2677" spans="1:35">
      <c r="A2677">
        <v>2015</v>
      </c>
      <c r="B2677" t="s">
        <v>1629</v>
      </c>
      <c r="C2677" t="s">
        <v>2637</v>
      </c>
      <c r="D2677" t="s">
        <v>1634</v>
      </c>
      <c r="AD2677">
        <v>1</v>
      </c>
    </row>
    <row r="2678" spans="1:35">
      <c r="A2678">
        <v>2015</v>
      </c>
      <c r="B2678" t="s">
        <v>1629</v>
      </c>
      <c r="C2678" t="s">
        <v>2637</v>
      </c>
      <c r="D2678" t="s">
        <v>1635</v>
      </c>
      <c r="AD2678">
        <v>1</v>
      </c>
    </row>
    <row r="2679" spans="1:35">
      <c r="A2679">
        <v>2015</v>
      </c>
      <c r="B2679" t="s">
        <v>1629</v>
      </c>
      <c r="C2679" t="s">
        <v>2638</v>
      </c>
      <c r="D2679" t="s">
        <v>1634</v>
      </c>
      <c r="M2679">
        <v>2</v>
      </c>
    </row>
    <row r="2680" spans="1:35">
      <c r="A2680">
        <v>2015</v>
      </c>
      <c r="B2680" t="s">
        <v>1629</v>
      </c>
      <c r="C2680" t="s">
        <v>2639</v>
      </c>
      <c r="D2680" t="s">
        <v>1635</v>
      </c>
      <c r="M2680">
        <v>3</v>
      </c>
    </row>
    <row r="2681" spans="1:35">
      <c r="A2681">
        <v>2015</v>
      </c>
      <c r="B2681" t="s">
        <v>1629</v>
      </c>
      <c r="C2681" t="s">
        <v>1742</v>
      </c>
      <c r="D2681" t="s">
        <v>1634</v>
      </c>
      <c r="R2681">
        <v>1</v>
      </c>
    </row>
    <row r="2682" spans="1:35">
      <c r="A2682">
        <v>2015</v>
      </c>
      <c r="B2682" t="s">
        <v>1629</v>
      </c>
      <c r="C2682" t="s">
        <v>1742</v>
      </c>
      <c r="D2682" t="s">
        <v>1635</v>
      </c>
      <c r="R2682">
        <v>1</v>
      </c>
    </row>
    <row r="2683" spans="1:35">
      <c r="A2683">
        <v>2015</v>
      </c>
      <c r="B2683" t="s">
        <v>1629</v>
      </c>
      <c r="C2683" t="s">
        <v>1742</v>
      </c>
      <c r="D2683" t="s">
        <v>1636</v>
      </c>
      <c r="R2683">
        <v>2</v>
      </c>
    </row>
    <row r="2684" spans="1:35">
      <c r="A2684">
        <v>2015</v>
      </c>
      <c r="B2684" t="s">
        <v>1629</v>
      </c>
      <c r="C2684" t="s">
        <v>5817</v>
      </c>
      <c r="D2684" t="s">
        <v>1635</v>
      </c>
      <c r="M2684">
        <v>2</v>
      </c>
    </row>
    <row r="2685" spans="1:35">
      <c r="A2685">
        <v>2015</v>
      </c>
      <c r="B2685" t="s">
        <v>1629</v>
      </c>
      <c r="C2685" t="s">
        <v>2640</v>
      </c>
      <c r="D2685" t="s">
        <v>1641</v>
      </c>
      <c r="AD2685">
        <v>1</v>
      </c>
    </row>
    <row r="2686" spans="1:35">
      <c r="A2686">
        <v>2015</v>
      </c>
      <c r="B2686" t="s">
        <v>1629</v>
      </c>
      <c r="C2686" t="s">
        <v>1744</v>
      </c>
      <c r="D2686" t="s">
        <v>1635</v>
      </c>
      <c r="Q2686">
        <v>1</v>
      </c>
    </row>
    <row r="2687" spans="1:35">
      <c r="A2687">
        <v>2015</v>
      </c>
      <c r="B2687" t="s">
        <v>1629</v>
      </c>
      <c r="C2687" t="s">
        <v>5818</v>
      </c>
      <c r="D2687" t="s">
        <v>1634</v>
      </c>
      <c r="AI2687">
        <v>1</v>
      </c>
    </row>
    <row r="2688" spans="1:35">
      <c r="A2688">
        <v>2015</v>
      </c>
      <c r="B2688" t="s">
        <v>1629</v>
      </c>
      <c r="C2688" t="s">
        <v>2642</v>
      </c>
      <c r="D2688" t="s">
        <v>1634</v>
      </c>
      <c r="AD2688">
        <v>1</v>
      </c>
      <c r="AI2688">
        <v>1</v>
      </c>
    </row>
    <row r="2689" spans="1:31">
      <c r="A2689">
        <v>2015</v>
      </c>
      <c r="B2689" t="s">
        <v>1629</v>
      </c>
      <c r="C2689" t="s">
        <v>2642</v>
      </c>
      <c r="D2689" t="s">
        <v>1635</v>
      </c>
      <c r="AD2689">
        <v>2</v>
      </c>
    </row>
    <row r="2690" spans="1:31">
      <c r="A2690">
        <v>2015</v>
      </c>
      <c r="B2690" t="s">
        <v>1629</v>
      </c>
      <c r="C2690" t="s">
        <v>2644</v>
      </c>
      <c r="D2690" t="s">
        <v>1674</v>
      </c>
      <c r="K2690">
        <v>1</v>
      </c>
    </row>
    <row r="2691" spans="1:31">
      <c r="A2691">
        <v>2015</v>
      </c>
      <c r="B2691" t="s">
        <v>1629</v>
      </c>
      <c r="C2691" t="s">
        <v>1747</v>
      </c>
      <c r="D2691" t="s">
        <v>1674</v>
      </c>
      <c r="AE2691">
        <v>6</v>
      </c>
    </row>
    <row r="2692" spans="1:31">
      <c r="A2692">
        <v>2015</v>
      </c>
      <c r="B2692" t="s">
        <v>1629</v>
      </c>
      <c r="C2692" t="s">
        <v>1747</v>
      </c>
      <c r="D2692" t="s">
        <v>1634</v>
      </c>
      <c r="AE2692">
        <v>4</v>
      </c>
    </row>
    <row r="2693" spans="1:31">
      <c r="A2693">
        <v>2015</v>
      </c>
      <c r="B2693" t="s">
        <v>1629</v>
      </c>
      <c r="C2693" t="s">
        <v>5819</v>
      </c>
      <c r="D2693" t="s">
        <v>1634</v>
      </c>
      <c r="E2693">
        <v>1</v>
      </c>
    </row>
    <row r="2694" spans="1:31">
      <c r="A2694">
        <v>2015</v>
      </c>
      <c r="B2694" t="s">
        <v>1629</v>
      </c>
      <c r="C2694" t="s">
        <v>2646</v>
      </c>
      <c r="D2694" t="s">
        <v>1636</v>
      </c>
      <c r="R2694">
        <v>1</v>
      </c>
    </row>
    <row r="2695" spans="1:31">
      <c r="A2695">
        <v>2015</v>
      </c>
      <c r="B2695" t="s">
        <v>1629</v>
      </c>
      <c r="C2695" t="s">
        <v>1749</v>
      </c>
      <c r="D2695" t="s">
        <v>1674</v>
      </c>
      <c r="Q2695">
        <v>1</v>
      </c>
      <c r="AE2695">
        <v>2</v>
      </c>
    </row>
    <row r="2696" spans="1:31">
      <c r="A2696">
        <v>2015</v>
      </c>
      <c r="B2696" t="s">
        <v>1629</v>
      </c>
      <c r="C2696" t="s">
        <v>1750</v>
      </c>
      <c r="D2696" t="s">
        <v>1674</v>
      </c>
      <c r="AE2696">
        <v>1</v>
      </c>
    </row>
    <row r="2697" spans="1:31">
      <c r="A2697">
        <v>2015</v>
      </c>
      <c r="B2697" t="s">
        <v>1629</v>
      </c>
      <c r="C2697" t="s">
        <v>1750</v>
      </c>
      <c r="D2697" t="s">
        <v>1634</v>
      </c>
      <c r="AE2697">
        <v>1</v>
      </c>
    </row>
    <row r="2698" spans="1:31">
      <c r="A2698">
        <v>2015</v>
      </c>
      <c r="B2698" t="s">
        <v>1629</v>
      </c>
      <c r="C2698" t="s">
        <v>1751</v>
      </c>
      <c r="D2698" t="s">
        <v>1634</v>
      </c>
      <c r="O2698">
        <v>1</v>
      </c>
      <c r="R2698">
        <v>64</v>
      </c>
    </row>
    <row r="2699" spans="1:31">
      <c r="A2699">
        <v>2015</v>
      </c>
      <c r="B2699" t="s">
        <v>1629</v>
      </c>
      <c r="C2699" t="s">
        <v>1753</v>
      </c>
      <c r="D2699" t="s">
        <v>1635</v>
      </c>
      <c r="R2699">
        <v>37</v>
      </c>
    </row>
    <row r="2700" spans="1:31">
      <c r="A2700">
        <v>2015</v>
      </c>
      <c r="B2700" t="s">
        <v>1629</v>
      </c>
      <c r="C2700" t="s">
        <v>1753</v>
      </c>
      <c r="D2700" t="s">
        <v>1636</v>
      </c>
      <c r="R2700">
        <v>99</v>
      </c>
    </row>
    <row r="2701" spans="1:31">
      <c r="A2701">
        <v>2015</v>
      </c>
      <c r="B2701" t="s">
        <v>1629</v>
      </c>
      <c r="C2701" t="s">
        <v>2647</v>
      </c>
      <c r="D2701" t="s">
        <v>1636</v>
      </c>
      <c r="R2701">
        <v>1</v>
      </c>
    </row>
    <row r="2702" spans="1:31">
      <c r="A2702">
        <v>2015</v>
      </c>
      <c r="B2702" t="s">
        <v>1629</v>
      </c>
      <c r="C2702" t="s">
        <v>1754</v>
      </c>
      <c r="D2702" t="s">
        <v>1674</v>
      </c>
      <c r="Y2702">
        <v>1</v>
      </c>
    </row>
    <row r="2703" spans="1:31">
      <c r="A2703">
        <v>2015</v>
      </c>
      <c r="B2703" t="s">
        <v>1629</v>
      </c>
      <c r="C2703" t="s">
        <v>5820</v>
      </c>
      <c r="D2703" t="s">
        <v>1674</v>
      </c>
      <c r="M2703">
        <v>5</v>
      </c>
    </row>
    <row r="2704" spans="1:31">
      <c r="A2704">
        <v>2015</v>
      </c>
      <c r="B2704" t="s">
        <v>1629</v>
      </c>
      <c r="C2704" t="s">
        <v>5820</v>
      </c>
      <c r="D2704" t="s">
        <v>1634</v>
      </c>
      <c r="M2704">
        <v>2</v>
      </c>
    </row>
    <row r="2705" spans="1:31">
      <c r="A2705">
        <v>2015</v>
      </c>
      <c r="B2705" t="s">
        <v>1629</v>
      </c>
      <c r="C2705" t="s">
        <v>5820</v>
      </c>
      <c r="D2705" t="s">
        <v>1635</v>
      </c>
      <c r="M2705">
        <v>4</v>
      </c>
    </row>
    <row r="2706" spans="1:31">
      <c r="A2706">
        <v>2015</v>
      </c>
      <c r="B2706" t="s">
        <v>1629</v>
      </c>
      <c r="C2706" t="s">
        <v>1756</v>
      </c>
      <c r="D2706" t="s">
        <v>1641</v>
      </c>
      <c r="AD2706">
        <v>1</v>
      </c>
    </row>
    <row r="2707" spans="1:31">
      <c r="A2707">
        <v>2015</v>
      </c>
      <c r="B2707" t="s">
        <v>1629</v>
      </c>
      <c r="C2707" t="s">
        <v>2780</v>
      </c>
      <c r="D2707" t="s">
        <v>1634</v>
      </c>
      <c r="AC2707">
        <v>1</v>
      </c>
    </row>
    <row r="2708" spans="1:31">
      <c r="A2708">
        <v>2015</v>
      </c>
      <c r="B2708" t="s">
        <v>1629</v>
      </c>
      <c r="C2708" t="s">
        <v>5821</v>
      </c>
      <c r="D2708" t="s">
        <v>1635</v>
      </c>
      <c r="AC2708">
        <v>1</v>
      </c>
    </row>
    <row r="2709" spans="1:31">
      <c r="A2709">
        <v>2015</v>
      </c>
      <c r="B2709" t="s">
        <v>1629</v>
      </c>
      <c r="C2709" t="s">
        <v>5822</v>
      </c>
      <c r="D2709" t="s">
        <v>1634</v>
      </c>
      <c r="AC2709">
        <v>163</v>
      </c>
    </row>
    <row r="2710" spans="1:31">
      <c r="A2710">
        <v>2015</v>
      </c>
      <c r="B2710" t="s">
        <v>1629</v>
      </c>
      <c r="C2710" t="s">
        <v>2782</v>
      </c>
      <c r="D2710" t="s">
        <v>1635</v>
      </c>
      <c r="AC2710">
        <v>131</v>
      </c>
    </row>
    <row r="2711" spans="1:31">
      <c r="A2711">
        <v>2015</v>
      </c>
      <c r="B2711" t="s">
        <v>1629</v>
      </c>
      <c r="C2711" t="s">
        <v>2651</v>
      </c>
      <c r="D2711" t="s">
        <v>1634</v>
      </c>
      <c r="AC2711">
        <v>52</v>
      </c>
    </row>
    <row r="2712" spans="1:31">
      <c r="A2712">
        <v>2015</v>
      </c>
      <c r="B2712" t="s">
        <v>1629</v>
      </c>
      <c r="C2712" t="s">
        <v>2651</v>
      </c>
      <c r="D2712" t="s">
        <v>1635</v>
      </c>
      <c r="AC2712">
        <v>47</v>
      </c>
    </row>
    <row r="2713" spans="1:31">
      <c r="A2713">
        <v>2015</v>
      </c>
      <c r="B2713" t="s">
        <v>1629</v>
      </c>
      <c r="C2713" t="s">
        <v>1757</v>
      </c>
      <c r="D2713" t="s">
        <v>1635</v>
      </c>
      <c r="M2713">
        <v>17</v>
      </c>
    </row>
    <row r="2714" spans="1:31">
      <c r="A2714">
        <v>2015</v>
      </c>
      <c r="B2714" t="s">
        <v>1629</v>
      </c>
      <c r="C2714" t="s">
        <v>5823</v>
      </c>
      <c r="D2714" t="s">
        <v>1635</v>
      </c>
      <c r="M2714">
        <v>3</v>
      </c>
    </row>
    <row r="2715" spans="1:31">
      <c r="A2715">
        <v>2015</v>
      </c>
      <c r="B2715" t="s">
        <v>1629</v>
      </c>
      <c r="C2715" t="s">
        <v>5824</v>
      </c>
      <c r="D2715" t="s">
        <v>1635</v>
      </c>
      <c r="M2715">
        <v>1</v>
      </c>
    </row>
    <row r="2716" spans="1:31">
      <c r="A2716">
        <v>2015</v>
      </c>
      <c r="B2716" t="s">
        <v>1629</v>
      </c>
      <c r="C2716" t="s">
        <v>2655</v>
      </c>
      <c r="D2716" t="s">
        <v>1674</v>
      </c>
      <c r="AB2716">
        <v>1</v>
      </c>
    </row>
    <row r="2717" spans="1:31">
      <c r="A2717">
        <v>2015</v>
      </c>
      <c r="B2717" t="s">
        <v>1629</v>
      </c>
      <c r="C2717" t="s">
        <v>1758</v>
      </c>
      <c r="D2717" t="s">
        <v>1634</v>
      </c>
      <c r="AE2717">
        <v>1</v>
      </c>
    </row>
    <row r="2718" spans="1:31">
      <c r="A2718">
        <v>2015</v>
      </c>
      <c r="B2718" t="s">
        <v>1629</v>
      </c>
      <c r="C2718" t="s">
        <v>1759</v>
      </c>
      <c r="D2718" t="s">
        <v>1635</v>
      </c>
      <c r="AD2718">
        <v>3</v>
      </c>
    </row>
    <row r="2719" spans="1:31">
      <c r="A2719">
        <v>2015</v>
      </c>
      <c r="B2719" t="s">
        <v>1629</v>
      </c>
      <c r="C2719" t="s">
        <v>2657</v>
      </c>
      <c r="D2719" t="s">
        <v>1636</v>
      </c>
      <c r="R2719">
        <v>3</v>
      </c>
    </row>
    <row r="2720" spans="1:31">
      <c r="A2720">
        <v>2015</v>
      </c>
      <c r="B2720" t="s">
        <v>1629</v>
      </c>
      <c r="C2720" t="s">
        <v>5825</v>
      </c>
      <c r="D2720" t="s">
        <v>1634</v>
      </c>
      <c r="M2720">
        <v>1</v>
      </c>
    </row>
    <row r="2721" spans="1:35">
      <c r="A2721">
        <v>2015</v>
      </c>
      <c r="B2721" t="s">
        <v>1629</v>
      </c>
      <c r="C2721" t="s">
        <v>1763</v>
      </c>
      <c r="D2721" t="s">
        <v>1641</v>
      </c>
      <c r="AD2721">
        <v>1</v>
      </c>
    </row>
    <row r="2722" spans="1:35">
      <c r="A2722">
        <v>2015</v>
      </c>
      <c r="B2722" t="s">
        <v>1629</v>
      </c>
      <c r="C2722" t="s">
        <v>2658</v>
      </c>
      <c r="D2722" t="s">
        <v>1634</v>
      </c>
      <c r="R2722">
        <v>9</v>
      </c>
    </row>
    <row r="2723" spans="1:35">
      <c r="A2723">
        <v>2015</v>
      </c>
      <c r="B2723" t="s">
        <v>1629</v>
      </c>
      <c r="C2723" t="s">
        <v>2658</v>
      </c>
      <c r="D2723" t="s">
        <v>1635</v>
      </c>
      <c r="R2723">
        <v>9</v>
      </c>
    </row>
    <row r="2724" spans="1:35">
      <c r="A2724">
        <v>2015</v>
      </c>
      <c r="B2724" t="s">
        <v>1629</v>
      </c>
      <c r="C2724" t="s">
        <v>2658</v>
      </c>
      <c r="D2724" t="s">
        <v>1636</v>
      </c>
      <c r="R2724">
        <v>6</v>
      </c>
    </row>
    <row r="2725" spans="1:35">
      <c r="A2725">
        <v>2015</v>
      </c>
      <c r="B2725" t="s">
        <v>1629</v>
      </c>
      <c r="C2725" t="s">
        <v>1771</v>
      </c>
      <c r="D2725" t="s">
        <v>1674</v>
      </c>
      <c r="AE2725">
        <v>1</v>
      </c>
    </row>
    <row r="2726" spans="1:35">
      <c r="A2726">
        <v>2015</v>
      </c>
      <c r="B2726" t="s">
        <v>1629</v>
      </c>
      <c r="C2726" t="s">
        <v>1771</v>
      </c>
      <c r="D2726" t="s">
        <v>1634</v>
      </c>
      <c r="AE2726">
        <v>1</v>
      </c>
    </row>
    <row r="2727" spans="1:35">
      <c r="A2727">
        <v>2015</v>
      </c>
      <c r="B2727" t="s">
        <v>1629</v>
      </c>
      <c r="C2727" t="s">
        <v>1772</v>
      </c>
      <c r="D2727" t="s">
        <v>1674</v>
      </c>
      <c r="AE2727">
        <v>3</v>
      </c>
    </row>
    <row r="2728" spans="1:35">
      <c r="A2728">
        <v>2015</v>
      </c>
      <c r="B2728" t="s">
        <v>1629</v>
      </c>
      <c r="C2728" t="s">
        <v>1772</v>
      </c>
      <c r="D2728" t="s">
        <v>1634</v>
      </c>
      <c r="AE2728">
        <v>1</v>
      </c>
    </row>
    <row r="2729" spans="1:35">
      <c r="A2729">
        <v>2015</v>
      </c>
      <c r="B2729" t="s">
        <v>1629</v>
      </c>
      <c r="C2729" t="s">
        <v>2659</v>
      </c>
      <c r="D2729" t="s">
        <v>1634</v>
      </c>
      <c r="M2729">
        <v>4</v>
      </c>
    </row>
    <row r="2730" spans="1:35">
      <c r="A2730">
        <v>2015</v>
      </c>
      <c r="B2730" t="s">
        <v>1629</v>
      </c>
      <c r="C2730" t="s">
        <v>1774</v>
      </c>
      <c r="D2730" t="s">
        <v>1674</v>
      </c>
      <c r="U2730">
        <v>1</v>
      </c>
    </row>
    <row r="2731" spans="1:35">
      <c r="A2731">
        <v>2015</v>
      </c>
      <c r="B2731" t="s">
        <v>1629</v>
      </c>
      <c r="C2731" t="s">
        <v>5826</v>
      </c>
      <c r="D2731" t="s">
        <v>1635</v>
      </c>
      <c r="M2731">
        <v>1</v>
      </c>
    </row>
    <row r="2732" spans="1:35">
      <c r="A2732">
        <v>2015</v>
      </c>
      <c r="B2732" t="s">
        <v>1629</v>
      </c>
      <c r="C2732" t="s">
        <v>1775</v>
      </c>
      <c r="D2732" t="s">
        <v>1634</v>
      </c>
      <c r="J2732">
        <v>2</v>
      </c>
    </row>
    <row r="2733" spans="1:35">
      <c r="A2733">
        <v>2015</v>
      </c>
      <c r="B2733" t="s">
        <v>1629</v>
      </c>
      <c r="C2733" t="s">
        <v>1775</v>
      </c>
      <c r="D2733" t="s">
        <v>1635</v>
      </c>
      <c r="J2733">
        <v>4</v>
      </c>
    </row>
    <row r="2734" spans="1:35">
      <c r="A2734">
        <v>2015</v>
      </c>
      <c r="B2734" t="s">
        <v>1629</v>
      </c>
      <c r="C2734" t="s">
        <v>2663</v>
      </c>
      <c r="D2734" t="s">
        <v>1636</v>
      </c>
      <c r="R2734">
        <v>1</v>
      </c>
    </row>
    <row r="2735" spans="1:35">
      <c r="A2735">
        <v>2015</v>
      </c>
      <c r="B2735" t="s">
        <v>1629</v>
      </c>
      <c r="C2735" t="s">
        <v>2664</v>
      </c>
      <c r="D2735" t="s">
        <v>1634</v>
      </c>
      <c r="AI2735">
        <v>1</v>
      </c>
    </row>
    <row r="2736" spans="1:35">
      <c r="A2736">
        <v>2015</v>
      </c>
      <c r="B2736" t="s">
        <v>1629</v>
      </c>
      <c r="C2736" t="s">
        <v>1777</v>
      </c>
      <c r="D2736" t="s">
        <v>1634</v>
      </c>
      <c r="R2736">
        <v>5</v>
      </c>
    </row>
    <row r="2737" spans="1:35">
      <c r="A2737">
        <v>2015</v>
      </c>
      <c r="B2737" t="s">
        <v>1629</v>
      </c>
      <c r="C2737" t="s">
        <v>1777</v>
      </c>
      <c r="D2737" t="s">
        <v>1635</v>
      </c>
      <c r="R2737">
        <v>5</v>
      </c>
    </row>
    <row r="2738" spans="1:35">
      <c r="A2738">
        <v>2015</v>
      </c>
      <c r="B2738" t="s">
        <v>1629</v>
      </c>
      <c r="C2738" t="s">
        <v>1777</v>
      </c>
      <c r="D2738" t="s">
        <v>1636</v>
      </c>
      <c r="R2738">
        <v>3</v>
      </c>
    </row>
    <row r="2739" spans="1:35">
      <c r="A2739">
        <v>2015</v>
      </c>
      <c r="B2739" t="s">
        <v>1629</v>
      </c>
      <c r="C2739" t="s">
        <v>2380</v>
      </c>
      <c r="D2739" t="s">
        <v>1634</v>
      </c>
      <c r="M2739">
        <v>1</v>
      </c>
    </row>
    <row r="2740" spans="1:35">
      <c r="A2740">
        <v>2015</v>
      </c>
      <c r="B2740" t="s">
        <v>1629</v>
      </c>
      <c r="C2740" t="s">
        <v>5827</v>
      </c>
      <c r="D2740" t="s">
        <v>1634</v>
      </c>
      <c r="F2740">
        <v>1</v>
      </c>
    </row>
    <row r="2741" spans="1:35">
      <c r="A2741">
        <v>2015</v>
      </c>
      <c r="B2741" t="s">
        <v>1629</v>
      </c>
      <c r="C2741" t="s">
        <v>5827</v>
      </c>
      <c r="D2741" t="s">
        <v>1635</v>
      </c>
      <c r="F2741">
        <v>1</v>
      </c>
    </row>
    <row r="2742" spans="1:35">
      <c r="A2742">
        <v>2015</v>
      </c>
      <c r="B2742" t="s">
        <v>1629</v>
      </c>
      <c r="C2742" t="s">
        <v>5828</v>
      </c>
      <c r="D2742" t="s">
        <v>1635</v>
      </c>
      <c r="F2742">
        <v>1</v>
      </c>
    </row>
    <row r="2743" spans="1:35">
      <c r="A2743">
        <v>2015</v>
      </c>
      <c r="B2743" t="s">
        <v>1629</v>
      </c>
      <c r="C2743" t="s">
        <v>5829</v>
      </c>
      <c r="D2743" t="s">
        <v>1634</v>
      </c>
      <c r="F2743">
        <v>1</v>
      </c>
    </row>
    <row r="2744" spans="1:35">
      <c r="A2744">
        <v>2015</v>
      </c>
      <c r="B2744" t="s">
        <v>1629</v>
      </c>
      <c r="C2744" t="s">
        <v>5829</v>
      </c>
      <c r="D2744" t="s">
        <v>1635</v>
      </c>
      <c r="F2744">
        <v>1</v>
      </c>
    </row>
    <row r="2745" spans="1:35">
      <c r="A2745">
        <v>2015</v>
      </c>
      <c r="B2745" t="s">
        <v>1629</v>
      </c>
      <c r="C2745" t="s">
        <v>5830</v>
      </c>
      <c r="D2745" t="s">
        <v>1635</v>
      </c>
      <c r="M2745">
        <v>1</v>
      </c>
    </row>
    <row r="2746" spans="1:35">
      <c r="A2746">
        <v>2015</v>
      </c>
      <c r="B2746" t="s">
        <v>1629</v>
      </c>
      <c r="C2746" t="s">
        <v>1780</v>
      </c>
      <c r="D2746" t="s">
        <v>1641</v>
      </c>
      <c r="N2746">
        <v>1</v>
      </c>
    </row>
    <row r="2747" spans="1:35">
      <c r="A2747">
        <v>2015</v>
      </c>
      <c r="B2747" t="s">
        <v>1629</v>
      </c>
      <c r="C2747" t="s">
        <v>5831</v>
      </c>
      <c r="D2747" t="s">
        <v>1635</v>
      </c>
      <c r="F2747">
        <v>1</v>
      </c>
    </row>
    <row r="2748" spans="1:35">
      <c r="A2748">
        <v>2015</v>
      </c>
      <c r="B2748" t="s">
        <v>1629</v>
      </c>
      <c r="C2748" t="s">
        <v>1781</v>
      </c>
      <c r="D2748" t="s">
        <v>1634</v>
      </c>
      <c r="AI2748">
        <v>1</v>
      </c>
    </row>
    <row r="2749" spans="1:35">
      <c r="A2749">
        <v>2015</v>
      </c>
      <c r="B2749" t="s">
        <v>1629</v>
      </c>
      <c r="C2749" t="s">
        <v>2398</v>
      </c>
      <c r="D2749" t="s">
        <v>1636</v>
      </c>
      <c r="O2749">
        <v>1</v>
      </c>
    </row>
    <row r="2750" spans="1:35">
      <c r="A2750">
        <v>2015</v>
      </c>
      <c r="B2750" t="s">
        <v>1629</v>
      </c>
      <c r="C2750" t="s">
        <v>5832</v>
      </c>
      <c r="D2750" t="s">
        <v>1635</v>
      </c>
      <c r="M2750">
        <v>1</v>
      </c>
    </row>
    <row r="2751" spans="1:35">
      <c r="A2751">
        <v>2015</v>
      </c>
      <c r="B2751" t="s">
        <v>1629</v>
      </c>
      <c r="C2751" t="s">
        <v>5833</v>
      </c>
      <c r="D2751" t="s">
        <v>1635</v>
      </c>
      <c r="M2751">
        <v>1</v>
      </c>
    </row>
    <row r="2752" spans="1:35">
      <c r="A2752">
        <v>2015</v>
      </c>
      <c r="B2752" t="s">
        <v>1629</v>
      </c>
      <c r="C2752" t="s">
        <v>2668</v>
      </c>
      <c r="D2752" t="s">
        <v>1636</v>
      </c>
      <c r="R2752">
        <v>1</v>
      </c>
    </row>
    <row r="2753" spans="1:35">
      <c r="A2753">
        <v>2015</v>
      </c>
      <c r="B2753" t="s">
        <v>1629</v>
      </c>
      <c r="C2753" t="s">
        <v>1785</v>
      </c>
      <c r="D2753" t="s">
        <v>1634</v>
      </c>
      <c r="J2753">
        <v>8</v>
      </c>
    </row>
    <row r="2754" spans="1:35">
      <c r="A2754">
        <v>2015</v>
      </c>
      <c r="B2754" t="s">
        <v>1629</v>
      </c>
      <c r="C2754" t="s">
        <v>1785</v>
      </c>
      <c r="D2754" t="s">
        <v>1635</v>
      </c>
      <c r="J2754">
        <v>7</v>
      </c>
    </row>
    <row r="2755" spans="1:35">
      <c r="A2755">
        <v>2015</v>
      </c>
      <c r="B2755" t="s">
        <v>1629</v>
      </c>
      <c r="C2755" t="s">
        <v>1787</v>
      </c>
      <c r="D2755" t="s">
        <v>1641</v>
      </c>
      <c r="U2755">
        <v>36</v>
      </c>
    </row>
    <row r="2756" spans="1:35">
      <c r="A2756">
        <v>2015</v>
      </c>
      <c r="B2756" t="s">
        <v>1629</v>
      </c>
      <c r="C2756" t="s">
        <v>5834</v>
      </c>
      <c r="D2756" t="s">
        <v>1635</v>
      </c>
      <c r="M2756">
        <v>1</v>
      </c>
    </row>
    <row r="2757" spans="1:35">
      <c r="A2757">
        <v>2015</v>
      </c>
      <c r="B2757" t="s">
        <v>1629</v>
      </c>
      <c r="C2757" t="s">
        <v>1788</v>
      </c>
      <c r="D2757" t="s">
        <v>1635</v>
      </c>
      <c r="R2757">
        <v>7</v>
      </c>
    </row>
    <row r="2758" spans="1:35">
      <c r="A2758">
        <v>2015</v>
      </c>
      <c r="B2758" t="s">
        <v>1629</v>
      </c>
      <c r="C2758" t="s">
        <v>1789</v>
      </c>
      <c r="D2758" t="s">
        <v>1634</v>
      </c>
      <c r="AE2758">
        <v>1</v>
      </c>
    </row>
    <row r="2759" spans="1:35">
      <c r="A2759">
        <v>2015</v>
      </c>
      <c r="B2759" t="s">
        <v>1629</v>
      </c>
      <c r="C2759" t="s">
        <v>1790</v>
      </c>
      <c r="D2759" t="s">
        <v>1634</v>
      </c>
      <c r="E2759">
        <v>3</v>
      </c>
    </row>
    <row r="2760" spans="1:35">
      <c r="A2760">
        <v>2015</v>
      </c>
      <c r="B2760" t="s">
        <v>1629</v>
      </c>
      <c r="C2760" t="s">
        <v>2669</v>
      </c>
      <c r="D2760" t="s">
        <v>1635</v>
      </c>
      <c r="M2760">
        <v>3</v>
      </c>
    </row>
    <row r="2761" spans="1:35">
      <c r="A2761">
        <v>2015</v>
      </c>
      <c r="B2761" t="s">
        <v>1629</v>
      </c>
      <c r="C2761" t="s">
        <v>2670</v>
      </c>
      <c r="D2761" t="s">
        <v>1634</v>
      </c>
      <c r="M2761">
        <v>3</v>
      </c>
    </row>
    <row r="2762" spans="1:35">
      <c r="A2762">
        <v>2015</v>
      </c>
      <c r="B2762" t="s">
        <v>1629</v>
      </c>
      <c r="C2762" t="s">
        <v>1795</v>
      </c>
      <c r="D2762" t="s">
        <v>1641</v>
      </c>
      <c r="M2762">
        <v>1</v>
      </c>
    </row>
    <row r="2763" spans="1:35">
      <c r="A2763">
        <v>2015</v>
      </c>
      <c r="B2763" t="s">
        <v>1629</v>
      </c>
      <c r="C2763" t="s">
        <v>2677</v>
      </c>
      <c r="D2763" t="s">
        <v>1635</v>
      </c>
      <c r="W2763">
        <v>1</v>
      </c>
    </row>
    <row r="2764" spans="1:35">
      <c r="A2764">
        <v>2015</v>
      </c>
      <c r="B2764" t="s">
        <v>1629</v>
      </c>
      <c r="C2764" t="s">
        <v>2678</v>
      </c>
      <c r="D2764" t="s">
        <v>1641</v>
      </c>
      <c r="AI2764">
        <v>1</v>
      </c>
    </row>
    <row r="2765" spans="1:35">
      <c r="A2765">
        <v>2015</v>
      </c>
      <c r="B2765" t="s">
        <v>1629</v>
      </c>
      <c r="C2765" t="s">
        <v>2681</v>
      </c>
      <c r="D2765" t="s">
        <v>1641</v>
      </c>
      <c r="AI2765">
        <v>1</v>
      </c>
    </row>
    <row r="2766" spans="1:35">
      <c r="A2766">
        <v>2015</v>
      </c>
      <c r="B2766" t="s">
        <v>1629</v>
      </c>
      <c r="C2766" t="s">
        <v>1804</v>
      </c>
      <c r="D2766" t="s">
        <v>1641</v>
      </c>
      <c r="J2766">
        <v>2</v>
      </c>
    </row>
    <row r="2767" spans="1:35">
      <c r="A2767">
        <v>2015</v>
      </c>
      <c r="B2767" t="s">
        <v>1629</v>
      </c>
      <c r="C2767" t="s">
        <v>1804</v>
      </c>
      <c r="D2767" t="s">
        <v>1634</v>
      </c>
      <c r="J2767">
        <v>25</v>
      </c>
    </row>
    <row r="2768" spans="1:35">
      <c r="A2768">
        <v>2015</v>
      </c>
      <c r="B2768" t="s">
        <v>1629</v>
      </c>
      <c r="C2768" t="s">
        <v>1804</v>
      </c>
      <c r="D2768" t="s">
        <v>1635</v>
      </c>
      <c r="J2768">
        <v>29</v>
      </c>
    </row>
    <row r="2769" spans="1:35">
      <c r="A2769">
        <v>2015</v>
      </c>
      <c r="B2769" t="s">
        <v>1629</v>
      </c>
      <c r="C2769" t="s">
        <v>1806</v>
      </c>
      <c r="D2769" t="s">
        <v>1635</v>
      </c>
      <c r="AD2769">
        <v>1</v>
      </c>
    </row>
    <row r="2770" spans="1:35">
      <c r="A2770">
        <v>2015</v>
      </c>
      <c r="B2770" t="s">
        <v>1629</v>
      </c>
      <c r="C2770" t="s">
        <v>2682</v>
      </c>
      <c r="D2770" t="s">
        <v>1636</v>
      </c>
      <c r="R2770">
        <v>1</v>
      </c>
    </row>
    <row r="2771" spans="1:35">
      <c r="A2771">
        <v>2015</v>
      </c>
      <c r="B2771" t="s">
        <v>1629</v>
      </c>
      <c r="C2771" t="s">
        <v>1807</v>
      </c>
      <c r="D2771" t="s">
        <v>1641</v>
      </c>
      <c r="J2771">
        <v>1</v>
      </c>
    </row>
    <row r="2772" spans="1:35">
      <c r="A2772">
        <v>2015</v>
      </c>
      <c r="B2772" t="s">
        <v>1629</v>
      </c>
      <c r="C2772" t="s">
        <v>2683</v>
      </c>
      <c r="D2772" t="s">
        <v>1634</v>
      </c>
      <c r="M2772">
        <v>1</v>
      </c>
    </row>
    <row r="2773" spans="1:35">
      <c r="A2773">
        <v>2015</v>
      </c>
      <c r="B2773" t="s">
        <v>1629</v>
      </c>
      <c r="C2773" t="s">
        <v>2684</v>
      </c>
      <c r="D2773" t="s">
        <v>1634</v>
      </c>
      <c r="R2773">
        <v>8</v>
      </c>
    </row>
    <row r="2774" spans="1:35">
      <c r="A2774">
        <v>2015</v>
      </c>
      <c r="B2774" t="s">
        <v>1629</v>
      </c>
      <c r="C2774" t="s">
        <v>2684</v>
      </c>
      <c r="D2774" t="s">
        <v>1635</v>
      </c>
      <c r="R2774">
        <v>5</v>
      </c>
    </row>
    <row r="2775" spans="1:35">
      <c r="A2775">
        <v>2015</v>
      </c>
      <c r="B2775" t="s">
        <v>1629</v>
      </c>
      <c r="C2775" t="s">
        <v>2684</v>
      </c>
      <c r="D2775" t="s">
        <v>1636</v>
      </c>
      <c r="R2775">
        <v>3</v>
      </c>
    </row>
    <row r="2776" spans="1:35">
      <c r="A2776">
        <v>2015</v>
      </c>
      <c r="B2776" t="s">
        <v>1629</v>
      </c>
      <c r="C2776" t="s">
        <v>2685</v>
      </c>
      <c r="D2776" t="s">
        <v>1634</v>
      </c>
      <c r="Z2776">
        <v>1</v>
      </c>
      <c r="AI2776">
        <v>5</v>
      </c>
    </row>
    <row r="2777" spans="1:35">
      <c r="A2777">
        <v>2015</v>
      </c>
      <c r="B2777" t="s">
        <v>1629</v>
      </c>
      <c r="C2777" t="s">
        <v>2685</v>
      </c>
      <c r="D2777" t="s">
        <v>1635</v>
      </c>
      <c r="AI2777">
        <v>5</v>
      </c>
    </row>
    <row r="2778" spans="1:35">
      <c r="A2778">
        <v>2015</v>
      </c>
      <c r="B2778" t="s">
        <v>1629</v>
      </c>
      <c r="C2778" t="s">
        <v>2686</v>
      </c>
      <c r="D2778" t="s">
        <v>1635</v>
      </c>
      <c r="R2778">
        <v>1</v>
      </c>
    </row>
    <row r="2779" spans="1:35">
      <c r="A2779">
        <v>2015</v>
      </c>
      <c r="B2779" t="s">
        <v>1629</v>
      </c>
      <c r="C2779" t="s">
        <v>2688</v>
      </c>
      <c r="D2779" t="s">
        <v>1635</v>
      </c>
      <c r="M2779">
        <v>1</v>
      </c>
    </row>
    <row r="2780" spans="1:35">
      <c r="A2780">
        <v>2015</v>
      </c>
      <c r="B2780" t="s">
        <v>1629</v>
      </c>
      <c r="C2780" t="s">
        <v>1809</v>
      </c>
      <c r="D2780" t="s">
        <v>1634</v>
      </c>
      <c r="O2780">
        <v>2</v>
      </c>
    </row>
    <row r="2781" spans="1:35">
      <c r="A2781">
        <v>2015</v>
      </c>
      <c r="B2781" t="s">
        <v>1629</v>
      </c>
      <c r="C2781" t="s">
        <v>5776</v>
      </c>
      <c r="D2781" t="s">
        <v>1634</v>
      </c>
      <c r="AI2781">
        <v>3</v>
      </c>
    </row>
    <row r="2782" spans="1:35">
      <c r="A2782">
        <v>2015</v>
      </c>
      <c r="B2782" t="s">
        <v>1629</v>
      </c>
      <c r="C2782" t="s">
        <v>5776</v>
      </c>
      <c r="D2782" t="s">
        <v>1635</v>
      </c>
      <c r="AI2782">
        <v>2</v>
      </c>
    </row>
    <row r="2783" spans="1:35">
      <c r="A2783">
        <v>2015</v>
      </c>
      <c r="B2783" t="s">
        <v>1629</v>
      </c>
      <c r="C2783" t="s">
        <v>1810</v>
      </c>
      <c r="D2783" t="s">
        <v>1634</v>
      </c>
      <c r="J2783">
        <v>5</v>
      </c>
    </row>
    <row r="2784" spans="1:35">
      <c r="A2784">
        <v>2015</v>
      </c>
      <c r="B2784" t="s">
        <v>1629</v>
      </c>
      <c r="C2784" t="s">
        <v>1810</v>
      </c>
      <c r="D2784" t="s">
        <v>1635</v>
      </c>
      <c r="J2784">
        <v>5</v>
      </c>
    </row>
    <row r="2785" spans="1:35">
      <c r="A2785">
        <v>2015</v>
      </c>
      <c r="B2785" t="s">
        <v>1629</v>
      </c>
      <c r="C2785" t="s">
        <v>1811</v>
      </c>
      <c r="D2785" t="s">
        <v>1634</v>
      </c>
      <c r="J2785">
        <v>5</v>
      </c>
    </row>
    <row r="2786" spans="1:35">
      <c r="A2786">
        <v>2015</v>
      </c>
      <c r="B2786" t="s">
        <v>1629</v>
      </c>
      <c r="C2786" t="s">
        <v>1811</v>
      </c>
      <c r="D2786" t="s">
        <v>1635</v>
      </c>
      <c r="J2786">
        <v>5</v>
      </c>
    </row>
    <row r="2787" spans="1:35">
      <c r="A2787">
        <v>2015</v>
      </c>
      <c r="B2787" t="s">
        <v>1629</v>
      </c>
      <c r="C2787" t="s">
        <v>1812</v>
      </c>
      <c r="D2787" t="s">
        <v>1634</v>
      </c>
      <c r="J2787">
        <v>5</v>
      </c>
    </row>
    <row r="2788" spans="1:35">
      <c r="A2788">
        <v>2015</v>
      </c>
      <c r="B2788" t="s">
        <v>1629</v>
      </c>
      <c r="C2788" t="s">
        <v>1812</v>
      </c>
      <c r="D2788" t="s">
        <v>1635</v>
      </c>
      <c r="J2788">
        <v>5</v>
      </c>
    </row>
    <row r="2789" spans="1:35">
      <c r="A2789">
        <v>2015</v>
      </c>
      <c r="B2789" t="s">
        <v>1629</v>
      </c>
      <c r="C2789" t="s">
        <v>1813</v>
      </c>
      <c r="D2789" t="s">
        <v>1634</v>
      </c>
      <c r="J2789">
        <v>2</v>
      </c>
    </row>
    <row r="2790" spans="1:35">
      <c r="A2790">
        <v>2015</v>
      </c>
      <c r="B2790" t="s">
        <v>1629</v>
      </c>
      <c r="C2790" t="s">
        <v>1813</v>
      </c>
      <c r="D2790" t="s">
        <v>1635</v>
      </c>
      <c r="J2790">
        <v>2</v>
      </c>
    </row>
    <row r="2791" spans="1:35">
      <c r="A2791">
        <v>2015</v>
      </c>
      <c r="B2791" t="s">
        <v>1629</v>
      </c>
      <c r="C2791" t="s">
        <v>1815</v>
      </c>
      <c r="D2791" t="s">
        <v>1634</v>
      </c>
      <c r="AE2791">
        <v>1</v>
      </c>
    </row>
    <row r="2792" spans="1:35">
      <c r="A2792">
        <v>2015</v>
      </c>
      <c r="B2792" t="s">
        <v>1629</v>
      </c>
      <c r="C2792" t="s">
        <v>1816</v>
      </c>
      <c r="D2792" t="s">
        <v>1634</v>
      </c>
      <c r="AE2792">
        <v>2</v>
      </c>
    </row>
    <row r="2793" spans="1:35">
      <c r="A2793">
        <v>2015</v>
      </c>
      <c r="B2793" t="s">
        <v>1629</v>
      </c>
      <c r="C2793" t="s">
        <v>1817</v>
      </c>
      <c r="D2793" t="s">
        <v>1634</v>
      </c>
      <c r="AI2793">
        <v>1</v>
      </c>
    </row>
    <row r="2794" spans="1:35">
      <c r="A2794">
        <v>2015</v>
      </c>
      <c r="B2794" t="s">
        <v>1629</v>
      </c>
      <c r="C2794" t="s">
        <v>1817</v>
      </c>
      <c r="D2794" t="s">
        <v>1635</v>
      </c>
      <c r="AI2794">
        <v>1</v>
      </c>
    </row>
    <row r="2795" spans="1:35">
      <c r="A2795">
        <v>2015</v>
      </c>
      <c r="B2795" t="s">
        <v>1629</v>
      </c>
      <c r="C2795" t="s">
        <v>1818</v>
      </c>
      <c r="D2795" t="s">
        <v>1634</v>
      </c>
      <c r="AE2795">
        <v>1</v>
      </c>
    </row>
    <row r="2796" spans="1:35">
      <c r="A2796">
        <v>2015</v>
      </c>
      <c r="B2796" t="s">
        <v>1629</v>
      </c>
      <c r="C2796" t="s">
        <v>1819</v>
      </c>
      <c r="D2796" t="s">
        <v>1674</v>
      </c>
      <c r="Q2796">
        <v>2</v>
      </c>
    </row>
    <row r="2797" spans="1:35">
      <c r="A2797">
        <v>2015</v>
      </c>
      <c r="B2797" t="s">
        <v>1629</v>
      </c>
      <c r="C2797" t="s">
        <v>1819</v>
      </c>
      <c r="D2797" t="s">
        <v>1634</v>
      </c>
      <c r="Q2797">
        <v>1</v>
      </c>
    </row>
    <row r="2798" spans="1:35">
      <c r="A2798">
        <v>2015</v>
      </c>
      <c r="B2798" t="s">
        <v>1629</v>
      </c>
      <c r="C2798" t="s">
        <v>1819</v>
      </c>
      <c r="D2798" t="s">
        <v>1635</v>
      </c>
      <c r="Q2798">
        <v>1</v>
      </c>
      <c r="AG2798">
        <v>1</v>
      </c>
    </row>
    <row r="2799" spans="1:35">
      <c r="A2799">
        <v>2015</v>
      </c>
      <c r="B2799" t="s">
        <v>1629</v>
      </c>
      <c r="C2799" t="s">
        <v>2543</v>
      </c>
      <c r="D2799" t="s">
        <v>1674</v>
      </c>
      <c r="E2799">
        <v>4</v>
      </c>
      <c r="AE2799">
        <v>5</v>
      </c>
    </row>
    <row r="2800" spans="1:35">
      <c r="A2800">
        <v>2015</v>
      </c>
      <c r="B2800" t="s">
        <v>1629</v>
      </c>
      <c r="C2800" t="s">
        <v>2543</v>
      </c>
      <c r="D2800" t="s">
        <v>1635</v>
      </c>
      <c r="E2800">
        <v>2</v>
      </c>
    </row>
    <row r="2801" spans="1:35">
      <c r="A2801">
        <v>2015</v>
      </c>
      <c r="B2801" t="s">
        <v>1629</v>
      </c>
      <c r="C2801" t="s">
        <v>2690</v>
      </c>
      <c r="D2801" t="s">
        <v>1634</v>
      </c>
      <c r="AC2801">
        <v>1</v>
      </c>
    </row>
    <row r="2802" spans="1:35">
      <c r="A2802">
        <v>2015</v>
      </c>
      <c r="B2802" t="s">
        <v>1629</v>
      </c>
      <c r="C2802" t="s">
        <v>2690</v>
      </c>
      <c r="D2802" t="s">
        <v>1635</v>
      </c>
      <c r="AC2802">
        <v>1</v>
      </c>
    </row>
    <row r="2803" spans="1:35">
      <c r="A2803">
        <v>2015</v>
      </c>
      <c r="B2803" t="s">
        <v>1629</v>
      </c>
      <c r="C2803" t="s">
        <v>2691</v>
      </c>
      <c r="D2803" t="s">
        <v>1634</v>
      </c>
      <c r="AC2803">
        <v>162</v>
      </c>
    </row>
    <row r="2804" spans="1:35">
      <c r="A2804">
        <v>2015</v>
      </c>
      <c r="B2804" t="s">
        <v>1629</v>
      </c>
      <c r="C2804" t="s">
        <v>2691</v>
      </c>
      <c r="D2804" t="s">
        <v>1635</v>
      </c>
      <c r="AC2804">
        <v>160</v>
      </c>
    </row>
    <row r="2805" spans="1:35">
      <c r="A2805">
        <v>2015</v>
      </c>
      <c r="B2805" t="s">
        <v>1629</v>
      </c>
      <c r="C2805" t="s">
        <v>1821</v>
      </c>
      <c r="D2805" t="s">
        <v>1634</v>
      </c>
      <c r="J2805">
        <v>1</v>
      </c>
    </row>
    <row r="2806" spans="1:35">
      <c r="A2806">
        <v>2015</v>
      </c>
      <c r="B2806" t="s">
        <v>1629</v>
      </c>
      <c r="C2806" t="s">
        <v>1821</v>
      </c>
      <c r="D2806" t="s">
        <v>1635</v>
      </c>
      <c r="J2806">
        <v>1</v>
      </c>
    </row>
    <row r="2807" spans="1:35">
      <c r="A2807">
        <v>2015</v>
      </c>
      <c r="B2807" t="s">
        <v>1629</v>
      </c>
      <c r="C2807" t="s">
        <v>1822</v>
      </c>
      <c r="D2807" t="s">
        <v>1674</v>
      </c>
      <c r="T2807">
        <v>1</v>
      </c>
    </row>
    <row r="2808" spans="1:35">
      <c r="A2808">
        <v>2015</v>
      </c>
      <c r="B2808" t="s">
        <v>1629</v>
      </c>
      <c r="C2808" t="s">
        <v>1822</v>
      </c>
      <c r="D2808" t="s">
        <v>1641</v>
      </c>
      <c r="T2808">
        <v>1</v>
      </c>
    </row>
    <row r="2809" spans="1:35">
      <c r="A2809">
        <v>2015</v>
      </c>
      <c r="B2809" t="s">
        <v>1629</v>
      </c>
      <c r="C2809" t="s">
        <v>1823</v>
      </c>
      <c r="D2809" t="s">
        <v>1635</v>
      </c>
      <c r="R2809">
        <v>7</v>
      </c>
    </row>
    <row r="2810" spans="1:35">
      <c r="A2810">
        <v>2015</v>
      </c>
      <c r="B2810" t="s">
        <v>1629</v>
      </c>
      <c r="C2810" t="s">
        <v>2692</v>
      </c>
      <c r="D2810" t="s">
        <v>1634</v>
      </c>
      <c r="AI2810">
        <v>1</v>
      </c>
    </row>
    <row r="2811" spans="1:35">
      <c r="A2811">
        <v>2015</v>
      </c>
      <c r="B2811" t="s">
        <v>1629</v>
      </c>
      <c r="C2811" t="s">
        <v>2692</v>
      </c>
      <c r="D2811" t="s">
        <v>1635</v>
      </c>
      <c r="AI2811">
        <v>1</v>
      </c>
    </row>
    <row r="2812" spans="1:35">
      <c r="A2812">
        <v>2015</v>
      </c>
      <c r="B2812" t="s">
        <v>1630</v>
      </c>
      <c r="C2812" t="s">
        <v>5835</v>
      </c>
      <c r="D2812" t="s">
        <v>1641</v>
      </c>
      <c r="J2812">
        <v>1</v>
      </c>
    </row>
    <row r="2813" spans="1:35">
      <c r="A2813">
        <v>2015</v>
      </c>
      <c r="B2813" t="s">
        <v>1630</v>
      </c>
      <c r="C2813" t="s">
        <v>1826</v>
      </c>
      <c r="D2813" t="s">
        <v>1641</v>
      </c>
      <c r="J2813">
        <v>1</v>
      </c>
    </row>
    <row r="2814" spans="1:35">
      <c r="A2814">
        <v>2015</v>
      </c>
      <c r="B2814" t="s">
        <v>1630</v>
      </c>
      <c r="C2814" t="s">
        <v>1827</v>
      </c>
      <c r="D2814" t="s">
        <v>1641</v>
      </c>
      <c r="J2814">
        <v>1</v>
      </c>
    </row>
    <row r="2815" spans="1:35">
      <c r="A2815">
        <v>2015</v>
      </c>
      <c r="B2815" t="s">
        <v>1630</v>
      </c>
      <c r="C2815" t="s">
        <v>1828</v>
      </c>
      <c r="D2815" t="s">
        <v>1641</v>
      </c>
      <c r="J2815">
        <v>1</v>
      </c>
    </row>
    <row r="2816" spans="1:35">
      <c r="A2816">
        <v>2015</v>
      </c>
      <c r="B2816" t="s">
        <v>1630</v>
      </c>
      <c r="C2816" t="s">
        <v>5836</v>
      </c>
      <c r="D2816" t="s">
        <v>1641</v>
      </c>
      <c r="J2816">
        <v>1</v>
      </c>
    </row>
    <row r="2817" spans="1:10">
      <c r="A2817">
        <v>2015</v>
      </c>
      <c r="B2817" t="s">
        <v>1630</v>
      </c>
      <c r="C2817" t="s">
        <v>1831</v>
      </c>
      <c r="D2817" t="s">
        <v>1634</v>
      </c>
      <c r="J2817">
        <v>2</v>
      </c>
    </row>
    <row r="2818" spans="1:10">
      <c r="A2818">
        <v>2015</v>
      </c>
      <c r="B2818" t="s">
        <v>1630</v>
      </c>
      <c r="C2818" t="s">
        <v>1831</v>
      </c>
      <c r="D2818" t="s">
        <v>1635</v>
      </c>
      <c r="J2818">
        <v>1</v>
      </c>
    </row>
    <row r="2819" spans="1:10">
      <c r="A2819">
        <v>2015</v>
      </c>
      <c r="B2819" t="s">
        <v>1630</v>
      </c>
      <c r="C2819" t="s">
        <v>1833</v>
      </c>
      <c r="D2819" t="s">
        <v>1635</v>
      </c>
      <c r="J2819">
        <v>1</v>
      </c>
    </row>
    <row r="2820" spans="1:10">
      <c r="A2820">
        <v>2015</v>
      </c>
      <c r="B2820" t="s">
        <v>1630</v>
      </c>
      <c r="C2820" t="s">
        <v>1834</v>
      </c>
      <c r="D2820" t="s">
        <v>1641</v>
      </c>
      <c r="J2820">
        <v>2</v>
      </c>
    </row>
    <row r="2821" spans="1:10">
      <c r="A2821">
        <v>2015</v>
      </c>
      <c r="B2821" t="s">
        <v>1630</v>
      </c>
      <c r="C2821" t="s">
        <v>1835</v>
      </c>
      <c r="D2821" t="s">
        <v>1641</v>
      </c>
      <c r="J2821">
        <v>1</v>
      </c>
    </row>
    <row r="2822" spans="1:10">
      <c r="A2822">
        <v>2015</v>
      </c>
      <c r="B2822" t="s">
        <v>1630</v>
      </c>
      <c r="C2822" t="s">
        <v>1836</v>
      </c>
      <c r="D2822" t="s">
        <v>1641</v>
      </c>
      <c r="J2822">
        <v>1</v>
      </c>
    </row>
    <row r="2823" spans="1:10">
      <c r="A2823">
        <v>2015</v>
      </c>
      <c r="B2823" t="s">
        <v>1630</v>
      </c>
      <c r="C2823" t="s">
        <v>1837</v>
      </c>
      <c r="D2823" t="s">
        <v>1634</v>
      </c>
      <c r="J2823">
        <v>1</v>
      </c>
    </row>
    <row r="2824" spans="1:10">
      <c r="A2824">
        <v>2015</v>
      </c>
      <c r="B2824" t="s">
        <v>1630</v>
      </c>
      <c r="C2824" t="s">
        <v>1840</v>
      </c>
      <c r="D2824" t="s">
        <v>1634</v>
      </c>
      <c r="J2824">
        <v>1</v>
      </c>
    </row>
    <row r="2825" spans="1:10">
      <c r="A2825">
        <v>2015</v>
      </c>
      <c r="B2825" t="s">
        <v>1630</v>
      </c>
      <c r="C2825" t="s">
        <v>5837</v>
      </c>
      <c r="D2825" t="s">
        <v>1634</v>
      </c>
      <c r="J2825">
        <v>1</v>
      </c>
    </row>
    <row r="2826" spans="1:10">
      <c r="A2826">
        <v>2015</v>
      </c>
      <c r="B2826" t="s">
        <v>1630</v>
      </c>
      <c r="C2826" t="s">
        <v>5838</v>
      </c>
      <c r="D2826" t="s">
        <v>1641</v>
      </c>
      <c r="J2826">
        <v>1</v>
      </c>
    </row>
    <row r="2827" spans="1:10">
      <c r="A2827">
        <v>2015</v>
      </c>
      <c r="B2827" t="s">
        <v>1630</v>
      </c>
      <c r="C2827" t="s">
        <v>1843</v>
      </c>
      <c r="D2827" t="s">
        <v>1634</v>
      </c>
      <c r="J2827">
        <v>1</v>
      </c>
    </row>
    <row r="2828" spans="1:10">
      <c r="A2828">
        <v>2015</v>
      </c>
      <c r="B2828" t="s">
        <v>1630</v>
      </c>
      <c r="C2828" t="s">
        <v>1843</v>
      </c>
      <c r="D2828" t="s">
        <v>1635</v>
      </c>
      <c r="J2828">
        <v>1</v>
      </c>
    </row>
    <row r="2829" spans="1:10">
      <c r="A2829">
        <v>2015</v>
      </c>
      <c r="B2829" t="s">
        <v>1630</v>
      </c>
      <c r="C2829" t="s">
        <v>5839</v>
      </c>
      <c r="D2829" t="s">
        <v>1634</v>
      </c>
      <c r="J2829">
        <v>1</v>
      </c>
    </row>
    <row r="2830" spans="1:10">
      <c r="A2830">
        <v>2015</v>
      </c>
      <c r="B2830" t="s">
        <v>1630</v>
      </c>
      <c r="C2830" t="s">
        <v>5839</v>
      </c>
      <c r="D2830" t="s">
        <v>1635</v>
      </c>
      <c r="J2830">
        <v>1</v>
      </c>
    </row>
    <row r="2831" spans="1:10">
      <c r="A2831">
        <v>2015</v>
      </c>
      <c r="B2831" t="s">
        <v>1630</v>
      </c>
      <c r="C2831" t="s">
        <v>1844</v>
      </c>
      <c r="D2831" t="s">
        <v>1641</v>
      </c>
      <c r="J2831">
        <v>1</v>
      </c>
    </row>
    <row r="2832" spans="1:10">
      <c r="A2832">
        <v>2015</v>
      </c>
      <c r="B2832" t="s">
        <v>1630</v>
      </c>
      <c r="C2832" t="s">
        <v>1845</v>
      </c>
      <c r="D2832" t="s">
        <v>1641</v>
      </c>
      <c r="J2832">
        <v>2</v>
      </c>
    </row>
    <row r="2833" spans="1:10">
      <c r="A2833">
        <v>2015</v>
      </c>
      <c r="B2833" t="s">
        <v>1630</v>
      </c>
      <c r="C2833" t="s">
        <v>1846</v>
      </c>
      <c r="D2833" t="s">
        <v>1641</v>
      </c>
      <c r="J2833">
        <v>1</v>
      </c>
    </row>
    <row r="2834" spans="1:10">
      <c r="A2834">
        <v>2015</v>
      </c>
      <c r="B2834" t="s">
        <v>1630</v>
      </c>
      <c r="C2834" t="s">
        <v>1847</v>
      </c>
      <c r="D2834" t="s">
        <v>1641</v>
      </c>
      <c r="J2834">
        <v>1</v>
      </c>
    </row>
    <row r="2835" spans="1:10">
      <c r="A2835">
        <v>2015</v>
      </c>
      <c r="B2835" t="s">
        <v>1630</v>
      </c>
      <c r="C2835" t="s">
        <v>1848</v>
      </c>
      <c r="D2835" t="s">
        <v>1634</v>
      </c>
      <c r="J2835">
        <v>1</v>
      </c>
    </row>
    <row r="2836" spans="1:10">
      <c r="A2836">
        <v>2015</v>
      </c>
      <c r="B2836" t="s">
        <v>1630</v>
      </c>
      <c r="C2836" t="s">
        <v>1848</v>
      </c>
      <c r="D2836" t="s">
        <v>1635</v>
      </c>
      <c r="J2836">
        <v>1</v>
      </c>
    </row>
    <row r="2837" spans="1:10">
      <c r="A2837">
        <v>2015</v>
      </c>
      <c r="B2837" t="s">
        <v>1630</v>
      </c>
      <c r="C2837" t="s">
        <v>5840</v>
      </c>
      <c r="D2837" t="s">
        <v>1634</v>
      </c>
      <c r="J2837">
        <v>1</v>
      </c>
    </row>
    <row r="2838" spans="1:10">
      <c r="A2838">
        <v>2015</v>
      </c>
      <c r="B2838" t="s">
        <v>1630</v>
      </c>
      <c r="C2838" t="s">
        <v>1851</v>
      </c>
      <c r="D2838" t="s">
        <v>1641</v>
      </c>
      <c r="J2838">
        <v>1</v>
      </c>
    </row>
    <row r="2839" spans="1:10">
      <c r="A2839">
        <v>2015</v>
      </c>
      <c r="B2839" t="s">
        <v>1630</v>
      </c>
      <c r="C2839" t="s">
        <v>1852</v>
      </c>
      <c r="D2839" t="s">
        <v>1641</v>
      </c>
      <c r="J2839">
        <v>1</v>
      </c>
    </row>
    <row r="2840" spans="1:10">
      <c r="A2840">
        <v>2015</v>
      </c>
      <c r="B2840" t="s">
        <v>1630</v>
      </c>
      <c r="C2840" t="s">
        <v>1854</v>
      </c>
      <c r="D2840" t="s">
        <v>1634</v>
      </c>
      <c r="J2840">
        <v>1</v>
      </c>
    </row>
    <row r="2841" spans="1:10">
      <c r="A2841">
        <v>2015</v>
      </c>
      <c r="B2841" t="s">
        <v>1630</v>
      </c>
      <c r="C2841" t="s">
        <v>1855</v>
      </c>
      <c r="D2841" t="s">
        <v>1641</v>
      </c>
      <c r="J2841">
        <v>1</v>
      </c>
    </row>
    <row r="2842" spans="1:10">
      <c r="A2842">
        <v>2015</v>
      </c>
      <c r="B2842" t="s">
        <v>1630</v>
      </c>
      <c r="C2842" t="s">
        <v>5841</v>
      </c>
      <c r="D2842" t="s">
        <v>1634</v>
      </c>
      <c r="J2842">
        <v>1</v>
      </c>
    </row>
    <row r="2843" spans="1:10">
      <c r="A2843">
        <v>2015</v>
      </c>
      <c r="B2843" t="s">
        <v>1630</v>
      </c>
      <c r="C2843" t="s">
        <v>5842</v>
      </c>
      <c r="D2843" t="s">
        <v>1641</v>
      </c>
      <c r="J2843">
        <v>1</v>
      </c>
    </row>
    <row r="2844" spans="1:10">
      <c r="A2844">
        <v>2015</v>
      </c>
      <c r="B2844" t="s">
        <v>1630</v>
      </c>
      <c r="C2844" t="s">
        <v>5843</v>
      </c>
      <c r="D2844" t="s">
        <v>1641</v>
      </c>
      <c r="J2844">
        <v>1</v>
      </c>
    </row>
    <row r="2845" spans="1:10">
      <c r="A2845">
        <v>2015</v>
      </c>
      <c r="B2845" t="s">
        <v>1630</v>
      </c>
      <c r="C2845" t="s">
        <v>1858</v>
      </c>
      <c r="D2845" t="s">
        <v>1634</v>
      </c>
      <c r="J2845">
        <v>1</v>
      </c>
    </row>
    <row r="2846" spans="1:10">
      <c r="A2846">
        <v>2015</v>
      </c>
      <c r="B2846" t="s">
        <v>1630</v>
      </c>
      <c r="C2846" t="s">
        <v>1858</v>
      </c>
      <c r="D2846" t="s">
        <v>1635</v>
      </c>
      <c r="J2846">
        <v>1</v>
      </c>
    </row>
    <row r="2847" spans="1:10">
      <c r="A2847">
        <v>2015</v>
      </c>
      <c r="B2847" t="s">
        <v>1630</v>
      </c>
      <c r="C2847" t="s">
        <v>5844</v>
      </c>
      <c r="D2847" t="s">
        <v>1635</v>
      </c>
      <c r="F2847">
        <v>1</v>
      </c>
    </row>
    <row r="2848" spans="1:10">
      <c r="A2848">
        <v>2015</v>
      </c>
      <c r="B2848" t="s">
        <v>1630</v>
      </c>
      <c r="C2848" t="s">
        <v>1859</v>
      </c>
      <c r="D2848" t="s">
        <v>1641</v>
      </c>
      <c r="J2848">
        <v>1</v>
      </c>
    </row>
    <row r="2849" spans="1:28">
      <c r="A2849">
        <v>2015</v>
      </c>
      <c r="B2849" t="s">
        <v>1630</v>
      </c>
      <c r="C2849" t="s">
        <v>1861</v>
      </c>
      <c r="D2849" t="s">
        <v>1641</v>
      </c>
      <c r="J2849">
        <v>1</v>
      </c>
    </row>
    <row r="2850" spans="1:28">
      <c r="A2850">
        <v>2015</v>
      </c>
      <c r="B2850" t="s">
        <v>1630</v>
      </c>
      <c r="C2850" t="s">
        <v>1861</v>
      </c>
      <c r="D2850" t="s">
        <v>1634</v>
      </c>
      <c r="J2850">
        <v>3</v>
      </c>
      <c r="AB2850">
        <v>12</v>
      </c>
    </row>
    <row r="2851" spans="1:28">
      <c r="A2851">
        <v>2015</v>
      </c>
      <c r="B2851" t="s">
        <v>1630</v>
      </c>
      <c r="C2851" t="s">
        <v>1861</v>
      </c>
      <c r="D2851" t="s">
        <v>1635</v>
      </c>
      <c r="J2851">
        <v>4</v>
      </c>
    </row>
    <row r="2852" spans="1:28">
      <c r="A2852">
        <v>2015</v>
      </c>
      <c r="B2852" t="s">
        <v>1630</v>
      </c>
      <c r="C2852" t="s">
        <v>2562</v>
      </c>
      <c r="D2852" t="s">
        <v>1636</v>
      </c>
      <c r="O2852">
        <v>1</v>
      </c>
    </row>
    <row r="2853" spans="1:28">
      <c r="A2853">
        <v>2015</v>
      </c>
      <c r="B2853" t="s">
        <v>1630</v>
      </c>
      <c r="C2853" t="s">
        <v>1638</v>
      </c>
      <c r="D2853" t="s">
        <v>1634</v>
      </c>
      <c r="S2853">
        <v>51</v>
      </c>
    </row>
    <row r="2854" spans="1:28">
      <c r="A2854">
        <v>2015</v>
      </c>
      <c r="B2854" t="s">
        <v>1630</v>
      </c>
      <c r="C2854" t="s">
        <v>1638</v>
      </c>
      <c r="D2854" t="s">
        <v>1635</v>
      </c>
      <c r="S2854">
        <v>51</v>
      </c>
    </row>
    <row r="2855" spans="1:28">
      <c r="A2855">
        <v>2015</v>
      </c>
      <c r="B2855" t="s">
        <v>1630</v>
      </c>
      <c r="C2855" t="s">
        <v>1639</v>
      </c>
      <c r="D2855" t="s">
        <v>1636</v>
      </c>
      <c r="O2855">
        <v>1</v>
      </c>
    </row>
    <row r="2856" spans="1:28">
      <c r="A2856">
        <v>2015</v>
      </c>
      <c r="B2856" t="s">
        <v>1630</v>
      </c>
      <c r="C2856" t="s">
        <v>1863</v>
      </c>
      <c r="D2856" t="s">
        <v>1641</v>
      </c>
      <c r="J2856">
        <v>1</v>
      </c>
    </row>
    <row r="2857" spans="1:28">
      <c r="A2857">
        <v>2015</v>
      </c>
      <c r="B2857" t="s">
        <v>1630</v>
      </c>
      <c r="C2857" t="s">
        <v>5845</v>
      </c>
      <c r="D2857" t="s">
        <v>1641</v>
      </c>
      <c r="J2857">
        <v>1</v>
      </c>
    </row>
    <row r="2858" spans="1:28">
      <c r="A2858">
        <v>2015</v>
      </c>
      <c r="B2858" t="s">
        <v>1630</v>
      </c>
      <c r="C2858" t="s">
        <v>1865</v>
      </c>
      <c r="D2858" t="s">
        <v>1641</v>
      </c>
      <c r="J2858">
        <v>1</v>
      </c>
    </row>
    <row r="2859" spans="1:28">
      <c r="A2859">
        <v>2015</v>
      </c>
      <c r="B2859" t="s">
        <v>1630</v>
      </c>
      <c r="C2859" t="s">
        <v>1866</v>
      </c>
      <c r="D2859" t="s">
        <v>1634</v>
      </c>
      <c r="J2859">
        <v>1</v>
      </c>
    </row>
    <row r="2860" spans="1:28">
      <c r="A2860">
        <v>2015</v>
      </c>
      <c r="B2860" t="s">
        <v>1630</v>
      </c>
      <c r="C2860" t="s">
        <v>5846</v>
      </c>
      <c r="D2860" t="s">
        <v>1634</v>
      </c>
      <c r="F2860">
        <v>1</v>
      </c>
    </row>
    <row r="2861" spans="1:28">
      <c r="A2861">
        <v>2015</v>
      </c>
      <c r="B2861" t="s">
        <v>1630</v>
      </c>
      <c r="C2861" t="s">
        <v>5846</v>
      </c>
      <c r="D2861" t="s">
        <v>1635</v>
      </c>
      <c r="F2861">
        <v>1</v>
      </c>
    </row>
    <row r="2862" spans="1:28">
      <c r="A2862">
        <v>2015</v>
      </c>
      <c r="B2862" t="s">
        <v>1630</v>
      </c>
      <c r="C2862" t="s">
        <v>5847</v>
      </c>
      <c r="D2862" t="s">
        <v>1634</v>
      </c>
      <c r="F2862">
        <v>2</v>
      </c>
    </row>
    <row r="2863" spans="1:28">
      <c r="A2863">
        <v>2015</v>
      </c>
      <c r="B2863" t="s">
        <v>1630</v>
      </c>
      <c r="C2863" t="s">
        <v>5847</v>
      </c>
      <c r="D2863" t="s">
        <v>1635</v>
      </c>
      <c r="F2863">
        <v>2</v>
      </c>
    </row>
    <row r="2864" spans="1:28">
      <c r="A2864">
        <v>2015</v>
      </c>
      <c r="B2864" t="s">
        <v>1630</v>
      </c>
      <c r="C2864" t="s">
        <v>5848</v>
      </c>
      <c r="D2864" t="s">
        <v>1634</v>
      </c>
      <c r="F2864">
        <v>1</v>
      </c>
    </row>
    <row r="2865" spans="1:35">
      <c r="A2865">
        <v>2015</v>
      </c>
      <c r="B2865" t="s">
        <v>1630</v>
      </c>
      <c r="C2865" t="s">
        <v>5848</v>
      </c>
      <c r="D2865" t="s">
        <v>1635</v>
      </c>
      <c r="F2865">
        <v>1</v>
      </c>
    </row>
    <row r="2866" spans="1:35">
      <c r="A2866">
        <v>2015</v>
      </c>
      <c r="B2866" t="s">
        <v>1630</v>
      </c>
      <c r="C2866" t="s">
        <v>5849</v>
      </c>
      <c r="D2866" t="s">
        <v>1634</v>
      </c>
      <c r="F2866">
        <v>1</v>
      </c>
    </row>
    <row r="2867" spans="1:35">
      <c r="A2867">
        <v>2015</v>
      </c>
      <c r="B2867" t="s">
        <v>1630</v>
      </c>
      <c r="C2867" t="s">
        <v>5849</v>
      </c>
      <c r="D2867" t="s">
        <v>1635</v>
      </c>
      <c r="F2867">
        <v>1</v>
      </c>
    </row>
    <row r="2868" spans="1:35">
      <c r="A2868">
        <v>2015</v>
      </c>
      <c r="B2868" t="s">
        <v>1630</v>
      </c>
      <c r="C2868" t="s">
        <v>5850</v>
      </c>
      <c r="D2868" t="s">
        <v>1634</v>
      </c>
      <c r="F2868">
        <v>1</v>
      </c>
    </row>
    <row r="2869" spans="1:35">
      <c r="A2869">
        <v>2015</v>
      </c>
      <c r="B2869" t="s">
        <v>1630</v>
      </c>
      <c r="C2869" t="s">
        <v>5850</v>
      </c>
      <c r="D2869" t="s">
        <v>1635</v>
      </c>
      <c r="F2869">
        <v>1</v>
      </c>
    </row>
    <row r="2870" spans="1:35">
      <c r="A2870">
        <v>2015</v>
      </c>
      <c r="B2870" t="s">
        <v>1630</v>
      </c>
      <c r="C2870" t="s">
        <v>5851</v>
      </c>
      <c r="D2870" t="s">
        <v>1634</v>
      </c>
      <c r="M2870">
        <v>2</v>
      </c>
    </row>
    <row r="2871" spans="1:35">
      <c r="A2871">
        <v>2015</v>
      </c>
      <c r="B2871" t="s">
        <v>1630</v>
      </c>
      <c r="C2871" t="s">
        <v>5851</v>
      </c>
      <c r="D2871" t="s">
        <v>1635</v>
      </c>
      <c r="M2871">
        <v>2</v>
      </c>
    </row>
    <row r="2872" spans="1:35">
      <c r="A2872">
        <v>2015</v>
      </c>
      <c r="B2872" t="s">
        <v>1630</v>
      </c>
      <c r="C2872" t="s">
        <v>1868</v>
      </c>
      <c r="D2872" t="s">
        <v>1641</v>
      </c>
      <c r="J2872">
        <v>1</v>
      </c>
    </row>
    <row r="2873" spans="1:35">
      <c r="A2873">
        <v>2015</v>
      </c>
      <c r="B2873" t="s">
        <v>1630</v>
      </c>
      <c r="C2873" t="s">
        <v>1869</v>
      </c>
      <c r="D2873" t="s">
        <v>1641</v>
      </c>
      <c r="J2873">
        <v>1</v>
      </c>
    </row>
    <row r="2874" spans="1:35">
      <c r="A2874">
        <v>2015</v>
      </c>
      <c r="B2874" t="s">
        <v>1630</v>
      </c>
      <c r="C2874" t="s">
        <v>1870</v>
      </c>
      <c r="D2874" t="s">
        <v>1641</v>
      </c>
      <c r="J2874">
        <v>1</v>
      </c>
    </row>
    <row r="2875" spans="1:35">
      <c r="A2875">
        <v>2015</v>
      </c>
      <c r="B2875" t="s">
        <v>1630</v>
      </c>
      <c r="C2875" t="s">
        <v>1871</v>
      </c>
      <c r="D2875" t="s">
        <v>1635</v>
      </c>
      <c r="Y2875">
        <v>1</v>
      </c>
    </row>
    <row r="2876" spans="1:35">
      <c r="A2876">
        <v>2015</v>
      </c>
      <c r="B2876" t="s">
        <v>1630</v>
      </c>
      <c r="C2876" t="s">
        <v>1872</v>
      </c>
      <c r="D2876" t="s">
        <v>1641</v>
      </c>
      <c r="J2876">
        <v>1</v>
      </c>
    </row>
    <row r="2877" spans="1:35">
      <c r="A2877">
        <v>2015</v>
      </c>
      <c r="B2877" t="s">
        <v>1630</v>
      </c>
      <c r="C2877" t="s">
        <v>1873</v>
      </c>
      <c r="D2877" t="s">
        <v>1641</v>
      </c>
      <c r="J2877">
        <v>1</v>
      </c>
    </row>
    <row r="2878" spans="1:35">
      <c r="A2878">
        <v>2015</v>
      </c>
      <c r="B2878" t="s">
        <v>1630</v>
      </c>
      <c r="C2878" t="s">
        <v>1874</v>
      </c>
      <c r="D2878" t="s">
        <v>1641</v>
      </c>
      <c r="J2878">
        <v>1</v>
      </c>
    </row>
    <row r="2879" spans="1:35">
      <c r="A2879">
        <v>2015</v>
      </c>
      <c r="B2879" t="s">
        <v>1630</v>
      </c>
      <c r="C2879" t="s">
        <v>1875</v>
      </c>
      <c r="D2879" t="s">
        <v>1641</v>
      </c>
      <c r="J2879">
        <v>1</v>
      </c>
    </row>
    <row r="2880" spans="1:35">
      <c r="A2880">
        <v>2015</v>
      </c>
      <c r="B2880" t="s">
        <v>1630</v>
      </c>
      <c r="C2880" t="s">
        <v>2694</v>
      </c>
      <c r="D2880" t="s">
        <v>1641</v>
      </c>
      <c r="AI2880">
        <v>1</v>
      </c>
    </row>
    <row r="2881" spans="1:35">
      <c r="A2881">
        <v>2015</v>
      </c>
      <c r="B2881" t="s">
        <v>1630</v>
      </c>
      <c r="C2881" t="s">
        <v>1876</v>
      </c>
      <c r="D2881" t="s">
        <v>1641</v>
      </c>
      <c r="J2881">
        <v>1</v>
      </c>
    </row>
    <row r="2882" spans="1:35">
      <c r="A2882">
        <v>2015</v>
      </c>
      <c r="B2882" t="s">
        <v>1630</v>
      </c>
      <c r="C2882" t="s">
        <v>1877</v>
      </c>
      <c r="D2882" t="s">
        <v>1635</v>
      </c>
      <c r="J2882">
        <v>1</v>
      </c>
    </row>
    <row r="2883" spans="1:35">
      <c r="A2883">
        <v>2015</v>
      </c>
      <c r="B2883" t="s">
        <v>1630</v>
      </c>
      <c r="C2883" t="s">
        <v>5852</v>
      </c>
      <c r="D2883" t="s">
        <v>1641</v>
      </c>
      <c r="AB2883">
        <v>1</v>
      </c>
    </row>
    <row r="2884" spans="1:35">
      <c r="A2884">
        <v>2015</v>
      </c>
      <c r="B2884" t="s">
        <v>1630</v>
      </c>
      <c r="C2884" t="s">
        <v>1879</v>
      </c>
      <c r="D2884" t="s">
        <v>1641</v>
      </c>
      <c r="J2884">
        <v>1</v>
      </c>
    </row>
    <row r="2885" spans="1:35">
      <c r="A2885">
        <v>2015</v>
      </c>
      <c r="B2885" t="s">
        <v>1630</v>
      </c>
      <c r="C2885" t="s">
        <v>1880</v>
      </c>
      <c r="D2885" t="s">
        <v>1641</v>
      </c>
      <c r="J2885">
        <v>1</v>
      </c>
    </row>
    <row r="2886" spans="1:35">
      <c r="A2886">
        <v>2015</v>
      </c>
      <c r="B2886" t="s">
        <v>1630</v>
      </c>
      <c r="C2886" t="s">
        <v>1881</v>
      </c>
      <c r="D2886" t="s">
        <v>1641</v>
      </c>
      <c r="J2886">
        <v>1</v>
      </c>
    </row>
    <row r="2887" spans="1:35">
      <c r="A2887">
        <v>2015</v>
      </c>
      <c r="B2887" t="s">
        <v>1630</v>
      </c>
      <c r="C2887" t="s">
        <v>5853</v>
      </c>
      <c r="D2887" t="s">
        <v>1634</v>
      </c>
      <c r="F2887">
        <v>1</v>
      </c>
    </row>
    <row r="2888" spans="1:35">
      <c r="A2888">
        <v>2015</v>
      </c>
      <c r="B2888" t="s">
        <v>1630</v>
      </c>
      <c r="C2888" t="s">
        <v>5853</v>
      </c>
      <c r="D2888" t="s">
        <v>1635</v>
      </c>
      <c r="F2888">
        <v>1</v>
      </c>
    </row>
    <row r="2889" spans="1:35">
      <c r="A2889">
        <v>2015</v>
      </c>
      <c r="B2889" t="s">
        <v>1630</v>
      </c>
      <c r="C2889" t="s">
        <v>2695</v>
      </c>
      <c r="D2889" t="s">
        <v>1634</v>
      </c>
      <c r="AB2889">
        <v>1</v>
      </c>
    </row>
    <row r="2890" spans="1:35">
      <c r="A2890">
        <v>2015</v>
      </c>
      <c r="B2890" t="s">
        <v>1630</v>
      </c>
      <c r="C2890" t="s">
        <v>2565</v>
      </c>
      <c r="D2890" t="s">
        <v>1634</v>
      </c>
      <c r="AI2890">
        <v>1</v>
      </c>
    </row>
    <row r="2891" spans="1:35">
      <c r="A2891">
        <v>2015</v>
      </c>
      <c r="B2891" t="s">
        <v>1630</v>
      </c>
      <c r="C2891" t="s">
        <v>2565</v>
      </c>
      <c r="D2891" t="s">
        <v>1635</v>
      </c>
      <c r="AI2891">
        <v>1</v>
      </c>
    </row>
    <row r="2892" spans="1:35">
      <c r="A2892">
        <v>2015</v>
      </c>
      <c r="B2892" t="s">
        <v>1630</v>
      </c>
      <c r="C2892" t="s">
        <v>1882</v>
      </c>
      <c r="D2892" t="s">
        <v>1641</v>
      </c>
      <c r="AB2892">
        <v>1</v>
      </c>
    </row>
    <row r="2893" spans="1:35">
      <c r="A2893">
        <v>2015</v>
      </c>
      <c r="B2893" t="s">
        <v>1630</v>
      </c>
      <c r="C2893" t="s">
        <v>1882</v>
      </c>
      <c r="D2893" t="s">
        <v>1636</v>
      </c>
      <c r="O2893">
        <v>8</v>
      </c>
    </row>
    <row r="2894" spans="1:35">
      <c r="A2894">
        <v>2015</v>
      </c>
      <c r="B2894" t="s">
        <v>1630</v>
      </c>
      <c r="C2894" t="s">
        <v>2696</v>
      </c>
      <c r="D2894" t="s">
        <v>1641</v>
      </c>
      <c r="M2894">
        <v>2</v>
      </c>
    </row>
    <row r="2895" spans="1:35">
      <c r="A2895">
        <v>2015</v>
      </c>
      <c r="B2895" t="s">
        <v>1630</v>
      </c>
      <c r="C2895" t="s">
        <v>5854</v>
      </c>
      <c r="D2895" t="s">
        <v>1634</v>
      </c>
      <c r="F2895">
        <v>1</v>
      </c>
    </row>
    <row r="2896" spans="1:35">
      <c r="A2896">
        <v>2015</v>
      </c>
      <c r="B2896" t="s">
        <v>1630</v>
      </c>
      <c r="C2896" t="s">
        <v>5854</v>
      </c>
      <c r="D2896" t="s">
        <v>1635</v>
      </c>
      <c r="F2896">
        <v>1</v>
      </c>
    </row>
    <row r="2897" spans="1:15">
      <c r="A2897">
        <v>2015</v>
      </c>
      <c r="B2897" t="s">
        <v>1630</v>
      </c>
      <c r="C2897" t="s">
        <v>5855</v>
      </c>
      <c r="D2897" t="s">
        <v>1634</v>
      </c>
      <c r="F2897">
        <v>1</v>
      </c>
    </row>
    <row r="2898" spans="1:15">
      <c r="A2898">
        <v>2015</v>
      </c>
      <c r="B2898" t="s">
        <v>1630</v>
      </c>
      <c r="C2898" t="s">
        <v>1886</v>
      </c>
      <c r="D2898" t="s">
        <v>1634</v>
      </c>
      <c r="J2898">
        <v>1</v>
      </c>
    </row>
    <row r="2899" spans="1:15">
      <c r="A2899">
        <v>2015</v>
      </c>
      <c r="B2899" t="s">
        <v>1630</v>
      </c>
      <c r="C2899" t="s">
        <v>1887</v>
      </c>
      <c r="D2899" t="s">
        <v>1641</v>
      </c>
      <c r="J2899">
        <v>1</v>
      </c>
    </row>
    <row r="2900" spans="1:15">
      <c r="A2900">
        <v>2015</v>
      </c>
      <c r="B2900" t="s">
        <v>1630</v>
      </c>
      <c r="C2900" t="s">
        <v>1888</v>
      </c>
      <c r="D2900" t="s">
        <v>1641</v>
      </c>
      <c r="J2900">
        <v>5</v>
      </c>
    </row>
    <row r="2901" spans="1:15">
      <c r="A2901">
        <v>2015</v>
      </c>
      <c r="B2901" t="s">
        <v>1630</v>
      </c>
      <c r="C2901" t="s">
        <v>1889</v>
      </c>
      <c r="D2901" t="s">
        <v>1641</v>
      </c>
      <c r="J2901">
        <v>2</v>
      </c>
    </row>
    <row r="2902" spans="1:15">
      <c r="A2902">
        <v>2015</v>
      </c>
      <c r="B2902" t="s">
        <v>1630</v>
      </c>
      <c r="C2902" t="s">
        <v>1890</v>
      </c>
      <c r="D2902" t="s">
        <v>1668</v>
      </c>
      <c r="O2902">
        <v>2</v>
      </c>
    </row>
    <row r="2903" spans="1:15">
      <c r="A2903">
        <v>2015</v>
      </c>
      <c r="B2903" t="s">
        <v>1630</v>
      </c>
      <c r="C2903" t="s">
        <v>1890</v>
      </c>
      <c r="D2903" t="s">
        <v>1634</v>
      </c>
      <c r="O2903">
        <v>3</v>
      </c>
    </row>
    <row r="2904" spans="1:15">
      <c r="A2904">
        <v>2015</v>
      </c>
      <c r="B2904" t="s">
        <v>1630</v>
      </c>
      <c r="C2904" t="s">
        <v>1890</v>
      </c>
      <c r="D2904" t="s">
        <v>1636</v>
      </c>
      <c r="O2904">
        <v>1</v>
      </c>
    </row>
    <row r="2905" spans="1:15">
      <c r="A2905">
        <v>2015</v>
      </c>
      <c r="B2905" t="s">
        <v>1630</v>
      </c>
      <c r="C2905" t="s">
        <v>5856</v>
      </c>
      <c r="D2905" t="s">
        <v>1634</v>
      </c>
      <c r="F2905">
        <v>1</v>
      </c>
    </row>
    <row r="2906" spans="1:15">
      <c r="A2906">
        <v>2015</v>
      </c>
      <c r="B2906" t="s">
        <v>1630</v>
      </c>
      <c r="C2906" t="s">
        <v>5857</v>
      </c>
      <c r="D2906" t="s">
        <v>1641</v>
      </c>
      <c r="J2906">
        <v>1</v>
      </c>
    </row>
    <row r="2907" spans="1:15">
      <c r="A2907">
        <v>2015</v>
      </c>
      <c r="B2907" t="s">
        <v>1630</v>
      </c>
      <c r="C2907" t="s">
        <v>1891</v>
      </c>
      <c r="D2907" t="s">
        <v>1641</v>
      </c>
      <c r="J2907">
        <v>2</v>
      </c>
    </row>
    <row r="2908" spans="1:15">
      <c r="A2908">
        <v>2015</v>
      </c>
      <c r="B2908" t="s">
        <v>1630</v>
      </c>
      <c r="C2908" t="s">
        <v>1892</v>
      </c>
      <c r="D2908" t="s">
        <v>1641</v>
      </c>
      <c r="J2908">
        <v>1</v>
      </c>
    </row>
    <row r="2909" spans="1:15">
      <c r="A2909">
        <v>2015</v>
      </c>
      <c r="B2909" t="s">
        <v>1630</v>
      </c>
      <c r="C2909" t="s">
        <v>1894</v>
      </c>
      <c r="D2909" t="s">
        <v>1641</v>
      </c>
      <c r="J2909">
        <v>2</v>
      </c>
    </row>
    <row r="2910" spans="1:15">
      <c r="A2910">
        <v>2015</v>
      </c>
      <c r="B2910" t="s">
        <v>1630</v>
      </c>
      <c r="C2910" t="s">
        <v>1895</v>
      </c>
      <c r="D2910" t="s">
        <v>1641</v>
      </c>
      <c r="J2910">
        <v>1</v>
      </c>
    </row>
    <row r="2911" spans="1:15">
      <c r="A2911">
        <v>2015</v>
      </c>
      <c r="B2911" t="s">
        <v>1630</v>
      </c>
      <c r="C2911" t="s">
        <v>1896</v>
      </c>
      <c r="D2911" t="s">
        <v>1641</v>
      </c>
      <c r="J2911">
        <v>2</v>
      </c>
    </row>
    <row r="2912" spans="1:15">
      <c r="A2912">
        <v>2015</v>
      </c>
      <c r="B2912" t="s">
        <v>1630</v>
      </c>
      <c r="C2912" t="s">
        <v>1897</v>
      </c>
      <c r="D2912" t="s">
        <v>1641</v>
      </c>
      <c r="J2912">
        <v>1</v>
      </c>
    </row>
    <row r="2913" spans="1:29">
      <c r="A2913">
        <v>2015</v>
      </c>
      <c r="B2913" t="s">
        <v>1630</v>
      </c>
      <c r="C2913" t="s">
        <v>1898</v>
      </c>
      <c r="D2913" t="s">
        <v>1641</v>
      </c>
      <c r="J2913">
        <v>1</v>
      </c>
    </row>
    <row r="2914" spans="1:29">
      <c r="A2914">
        <v>2015</v>
      </c>
      <c r="B2914" t="s">
        <v>1630</v>
      </c>
      <c r="C2914" t="s">
        <v>1652</v>
      </c>
      <c r="D2914" t="s">
        <v>1674</v>
      </c>
      <c r="O2914">
        <v>1</v>
      </c>
    </row>
    <row r="2915" spans="1:29">
      <c r="A2915">
        <v>2015</v>
      </c>
      <c r="B2915" t="s">
        <v>1630</v>
      </c>
      <c r="C2915" t="s">
        <v>1652</v>
      </c>
      <c r="D2915" t="s">
        <v>1634</v>
      </c>
      <c r="O2915">
        <v>2</v>
      </c>
    </row>
    <row r="2916" spans="1:29">
      <c r="A2916">
        <v>2015</v>
      </c>
      <c r="B2916" t="s">
        <v>1630</v>
      </c>
      <c r="C2916" t="s">
        <v>1652</v>
      </c>
      <c r="D2916" t="s">
        <v>1635</v>
      </c>
      <c r="AA2916">
        <v>1</v>
      </c>
    </row>
    <row r="2917" spans="1:29">
      <c r="A2917">
        <v>2015</v>
      </c>
      <c r="B2917" t="s">
        <v>1630</v>
      </c>
      <c r="C2917" t="s">
        <v>1901</v>
      </c>
      <c r="D2917" t="s">
        <v>1635</v>
      </c>
      <c r="N2917">
        <v>1</v>
      </c>
    </row>
    <row r="2918" spans="1:29">
      <c r="A2918">
        <v>2015</v>
      </c>
      <c r="B2918" t="s">
        <v>1630</v>
      </c>
      <c r="C2918" t="s">
        <v>5858</v>
      </c>
      <c r="D2918" t="s">
        <v>1634</v>
      </c>
      <c r="AC2918">
        <v>2</v>
      </c>
    </row>
    <row r="2919" spans="1:29">
      <c r="A2919">
        <v>2015</v>
      </c>
      <c r="B2919" t="s">
        <v>1630</v>
      </c>
      <c r="C2919" t="s">
        <v>1653</v>
      </c>
      <c r="D2919" t="s">
        <v>1635</v>
      </c>
      <c r="M2919">
        <v>1</v>
      </c>
    </row>
    <row r="2920" spans="1:29">
      <c r="A2920">
        <v>2015</v>
      </c>
      <c r="B2920" t="s">
        <v>1630</v>
      </c>
      <c r="C2920" t="s">
        <v>5785</v>
      </c>
      <c r="D2920" t="s">
        <v>1635</v>
      </c>
      <c r="AC2920">
        <v>7</v>
      </c>
    </row>
    <row r="2921" spans="1:29">
      <c r="A2921">
        <v>2015</v>
      </c>
      <c r="B2921" t="s">
        <v>1630</v>
      </c>
      <c r="C2921" t="s">
        <v>1654</v>
      </c>
      <c r="D2921" t="s">
        <v>1674</v>
      </c>
      <c r="O2921">
        <v>1</v>
      </c>
    </row>
    <row r="2922" spans="1:29">
      <c r="A2922">
        <v>2015</v>
      </c>
      <c r="B2922" t="s">
        <v>1630</v>
      </c>
      <c r="C2922" t="s">
        <v>5859</v>
      </c>
      <c r="D2922" t="s">
        <v>1674</v>
      </c>
      <c r="F2922">
        <v>1</v>
      </c>
    </row>
    <row r="2923" spans="1:29">
      <c r="A2923">
        <v>2015</v>
      </c>
      <c r="B2923" t="s">
        <v>1630</v>
      </c>
      <c r="C2923" t="s">
        <v>5860</v>
      </c>
      <c r="D2923" t="s">
        <v>1634</v>
      </c>
      <c r="F2923">
        <v>3</v>
      </c>
    </row>
    <row r="2924" spans="1:29">
      <c r="A2924">
        <v>2015</v>
      </c>
      <c r="B2924" t="s">
        <v>1630</v>
      </c>
      <c r="C2924" t="s">
        <v>5860</v>
      </c>
      <c r="D2924" t="s">
        <v>1635</v>
      </c>
      <c r="F2924">
        <v>3</v>
      </c>
    </row>
    <row r="2925" spans="1:29">
      <c r="A2925">
        <v>2015</v>
      </c>
      <c r="B2925" t="s">
        <v>1630</v>
      </c>
      <c r="C2925" t="s">
        <v>5861</v>
      </c>
      <c r="D2925" t="s">
        <v>1634</v>
      </c>
      <c r="F2925">
        <v>1</v>
      </c>
    </row>
    <row r="2926" spans="1:29">
      <c r="A2926">
        <v>2015</v>
      </c>
      <c r="B2926" t="s">
        <v>1630</v>
      </c>
      <c r="C2926" t="s">
        <v>5861</v>
      </c>
      <c r="D2926" t="s">
        <v>1635</v>
      </c>
      <c r="F2926">
        <v>1</v>
      </c>
    </row>
    <row r="2927" spans="1:29">
      <c r="A2927">
        <v>2015</v>
      </c>
      <c r="B2927" t="s">
        <v>1630</v>
      </c>
      <c r="C2927" t="s">
        <v>1902</v>
      </c>
      <c r="D2927" t="s">
        <v>1634</v>
      </c>
      <c r="J2927">
        <v>1</v>
      </c>
    </row>
    <row r="2928" spans="1:29">
      <c r="A2928">
        <v>2015</v>
      </c>
      <c r="B2928" t="s">
        <v>1630</v>
      </c>
      <c r="C2928" t="s">
        <v>1903</v>
      </c>
      <c r="D2928" t="s">
        <v>1641</v>
      </c>
      <c r="J2928">
        <v>1</v>
      </c>
    </row>
    <row r="2929" spans="1:35">
      <c r="A2929">
        <v>2015</v>
      </c>
      <c r="B2929" t="s">
        <v>1630</v>
      </c>
      <c r="C2929" t="s">
        <v>2699</v>
      </c>
      <c r="D2929" t="s">
        <v>1641</v>
      </c>
      <c r="AI2929">
        <v>2</v>
      </c>
    </row>
    <row r="2930" spans="1:35">
      <c r="A2930">
        <v>2015</v>
      </c>
      <c r="B2930" t="s">
        <v>1630</v>
      </c>
      <c r="C2930" t="s">
        <v>1904</v>
      </c>
      <c r="D2930" t="s">
        <v>1641</v>
      </c>
      <c r="J2930">
        <v>1</v>
      </c>
    </row>
    <row r="2931" spans="1:35">
      <c r="A2931">
        <v>2015</v>
      </c>
      <c r="B2931" t="s">
        <v>1630</v>
      </c>
      <c r="C2931" t="s">
        <v>1905</v>
      </c>
      <c r="D2931" t="s">
        <v>1641</v>
      </c>
      <c r="J2931">
        <v>1</v>
      </c>
    </row>
    <row r="2932" spans="1:35">
      <c r="A2932">
        <v>2015</v>
      </c>
      <c r="B2932" t="s">
        <v>1630</v>
      </c>
      <c r="C2932" t="s">
        <v>1906</v>
      </c>
      <c r="D2932" t="s">
        <v>1641</v>
      </c>
      <c r="J2932">
        <v>1</v>
      </c>
    </row>
    <row r="2933" spans="1:35">
      <c r="A2933">
        <v>2015</v>
      </c>
      <c r="B2933" t="s">
        <v>1630</v>
      </c>
      <c r="C2933" t="s">
        <v>1907</v>
      </c>
      <c r="D2933" t="s">
        <v>1634</v>
      </c>
      <c r="J2933">
        <v>1</v>
      </c>
    </row>
    <row r="2934" spans="1:35">
      <c r="A2934">
        <v>2015</v>
      </c>
      <c r="B2934" t="s">
        <v>1630</v>
      </c>
      <c r="C2934" t="s">
        <v>5862</v>
      </c>
      <c r="D2934" t="s">
        <v>1634</v>
      </c>
      <c r="J2934">
        <v>1</v>
      </c>
    </row>
    <row r="2935" spans="1:35">
      <c r="A2935">
        <v>2015</v>
      </c>
      <c r="B2935" t="s">
        <v>1630</v>
      </c>
      <c r="C2935" t="s">
        <v>5862</v>
      </c>
      <c r="D2935" t="s">
        <v>1635</v>
      </c>
      <c r="J2935">
        <v>1</v>
      </c>
    </row>
    <row r="2936" spans="1:35">
      <c r="A2936">
        <v>2015</v>
      </c>
      <c r="B2936" t="s">
        <v>1630</v>
      </c>
      <c r="C2936" t="s">
        <v>5863</v>
      </c>
      <c r="D2936" t="s">
        <v>1634</v>
      </c>
      <c r="J2936">
        <v>1</v>
      </c>
    </row>
    <row r="2937" spans="1:35">
      <c r="A2937">
        <v>2015</v>
      </c>
      <c r="B2937" t="s">
        <v>1630</v>
      </c>
      <c r="C2937" t="s">
        <v>5863</v>
      </c>
      <c r="D2937" t="s">
        <v>1635</v>
      </c>
      <c r="J2937">
        <v>1</v>
      </c>
    </row>
    <row r="2938" spans="1:35">
      <c r="A2938">
        <v>2015</v>
      </c>
      <c r="B2938" t="s">
        <v>1630</v>
      </c>
      <c r="C2938" t="s">
        <v>2701</v>
      </c>
      <c r="D2938" t="s">
        <v>1641</v>
      </c>
      <c r="O2938">
        <v>1</v>
      </c>
    </row>
    <row r="2939" spans="1:35">
      <c r="A2939">
        <v>2015</v>
      </c>
      <c r="B2939" t="s">
        <v>1630</v>
      </c>
      <c r="C2939" t="s">
        <v>1912</v>
      </c>
      <c r="D2939" t="s">
        <v>1634</v>
      </c>
      <c r="J2939">
        <v>1</v>
      </c>
    </row>
    <row r="2940" spans="1:35">
      <c r="A2940">
        <v>2015</v>
      </c>
      <c r="B2940" t="s">
        <v>1630</v>
      </c>
      <c r="C2940" t="s">
        <v>1912</v>
      </c>
      <c r="D2940" t="s">
        <v>1635</v>
      </c>
      <c r="J2940">
        <v>1</v>
      </c>
    </row>
    <row r="2941" spans="1:35">
      <c r="A2941">
        <v>2015</v>
      </c>
      <c r="B2941" t="s">
        <v>1630</v>
      </c>
      <c r="C2941" t="s">
        <v>5864</v>
      </c>
      <c r="D2941" t="s">
        <v>1634</v>
      </c>
      <c r="J2941">
        <v>2</v>
      </c>
    </row>
    <row r="2942" spans="1:35">
      <c r="A2942">
        <v>2015</v>
      </c>
      <c r="B2942" t="s">
        <v>1630</v>
      </c>
      <c r="C2942" t="s">
        <v>5864</v>
      </c>
      <c r="D2942" t="s">
        <v>1635</v>
      </c>
      <c r="J2942">
        <v>2</v>
      </c>
    </row>
    <row r="2943" spans="1:35">
      <c r="A2943">
        <v>2015</v>
      </c>
      <c r="B2943" t="s">
        <v>1630</v>
      </c>
      <c r="C2943" t="s">
        <v>2575</v>
      </c>
      <c r="D2943" t="s">
        <v>1635</v>
      </c>
      <c r="E2943">
        <v>1</v>
      </c>
    </row>
    <row r="2944" spans="1:35">
      <c r="A2944">
        <v>2015</v>
      </c>
      <c r="B2944" t="s">
        <v>1630</v>
      </c>
      <c r="C2944" t="s">
        <v>5865</v>
      </c>
      <c r="D2944" t="s">
        <v>1634</v>
      </c>
      <c r="AC2944">
        <v>1</v>
      </c>
    </row>
    <row r="2945" spans="1:35">
      <c r="A2945">
        <v>2015</v>
      </c>
      <c r="B2945" t="s">
        <v>1630</v>
      </c>
      <c r="C2945" t="s">
        <v>5865</v>
      </c>
      <c r="D2945" t="s">
        <v>1635</v>
      </c>
      <c r="AC2945">
        <v>1</v>
      </c>
    </row>
    <row r="2946" spans="1:35">
      <c r="A2946">
        <v>2015</v>
      </c>
      <c r="B2946" t="s">
        <v>1630</v>
      </c>
      <c r="C2946" t="s">
        <v>1914</v>
      </c>
      <c r="D2946" t="s">
        <v>1634</v>
      </c>
      <c r="J2946">
        <v>1</v>
      </c>
    </row>
    <row r="2947" spans="1:35">
      <c r="A2947">
        <v>2015</v>
      </c>
      <c r="B2947" t="s">
        <v>1630</v>
      </c>
      <c r="C2947" t="s">
        <v>5866</v>
      </c>
      <c r="D2947" t="s">
        <v>1634</v>
      </c>
      <c r="J2947">
        <v>1</v>
      </c>
    </row>
    <row r="2948" spans="1:35">
      <c r="A2948">
        <v>2015</v>
      </c>
      <c r="B2948" t="s">
        <v>1630</v>
      </c>
      <c r="C2948" t="s">
        <v>5866</v>
      </c>
      <c r="D2948" t="s">
        <v>1635</v>
      </c>
      <c r="J2948">
        <v>1</v>
      </c>
    </row>
    <row r="2949" spans="1:35">
      <c r="A2949">
        <v>2015</v>
      </c>
      <c r="B2949" t="s">
        <v>1630</v>
      </c>
      <c r="C2949" t="s">
        <v>1662</v>
      </c>
      <c r="D2949" t="s">
        <v>1641</v>
      </c>
      <c r="O2949">
        <v>1</v>
      </c>
    </row>
    <row r="2950" spans="1:35">
      <c r="A2950">
        <v>2015</v>
      </c>
      <c r="B2950" t="s">
        <v>1630</v>
      </c>
      <c r="C2950" t="s">
        <v>1916</v>
      </c>
      <c r="D2950" t="s">
        <v>1641</v>
      </c>
      <c r="J2950">
        <v>1</v>
      </c>
    </row>
    <row r="2951" spans="1:35">
      <c r="A2951">
        <v>2015</v>
      </c>
      <c r="B2951" t="s">
        <v>1630</v>
      </c>
      <c r="C2951" t="s">
        <v>2703</v>
      </c>
      <c r="D2951" t="s">
        <v>1641</v>
      </c>
      <c r="O2951">
        <v>2</v>
      </c>
    </row>
    <row r="2952" spans="1:35">
      <c r="A2952">
        <v>2015</v>
      </c>
      <c r="B2952" t="s">
        <v>1630</v>
      </c>
      <c r="C2952" t="s">
        <v>2703</v>
      </c>
      <c r="D2952" t="s">
        <v>1668</v>
      </c>
      <c r="O2952">
        <v>23</v>
      </c>
    </row>
    <row r="2953" spans="1:35">
      <c r="A2953">
        <v>2015</v>
      </c>
      <c r="B2953" t="s">
        <v>1630</v>
      </c>
      <c r="C2953" t="s">
        <v>2703</v>
      </c>
      <c r="D2953" t="s">
        <v>1634</v>
      </c>
      <c r="O2953">
        <v>15</v>
      </c>
    </row>
    <row r="2954" spans="1:35">
      <c r="A2954">
        <v>2015</v>
      </c>
      <c r="B2954" t="s">
        <v>1630</v>
      </c>
      <c r="C2954" t="s">
        <v>2704</v>
      </c>
      <c r="D2954" t="s">
        <v>1634</v>
      </c>
      <c r="AI2954">
        <v>2</v>
      </c>
    </row>
    <row r="2955" spans="1:35">
      <c r="A2955">
        <v>2015</v>
      </c>
      <c r="B2955" t="s">
        <v>1630</v>
      </c>
      <c r="C2955" t="s">
        <v>1920</v>
      </c>
      <c r="D2955" t="s">
        <v>1641</v>
      </c>
      <c r="J2955">
        <v>1</v>
      </c>
    </row>
    <row r="2956" spans="1:35">
      <c r="A2956">
        <v>2015</v>
      </c>
      <c r="B2956" t="s">
        <v>1630</v>
      </c>
      <c r="C2956" t="s">
        <v>1921</v>
      </c>
      <c r="D2956" t="s">
        <v>1641</v>
      </c>
      <c r="J2956">
        <v>1</v>
      </c>
    </row>
    <row r="2957" spans="1:35">
      <c r="A2957">
        <v>2015</v>
      </c>
      <c r="B2957" t="s">
        <v>1630</v>
      </c>
      <c r="C2957" t="s">
        <v>1922</v>
      </c>
      <c r="D2957" t="s">
        <v>1641</v>
      </c>
      <c r="J2957">
        <v>1</v>
      </c>
    </row>
    <row r="2958" spans="1:35">
      <c r="A2958">
        <v>2015</v>
      </c>
      <c r="B2958" t="s">
        <v>1630</v>
      </c>
      <c r="C2958" t="s">
        <v>1923</v>
      </c>
      <c r="D2958" t="s">
        <v>1641</v>
      </c>
      <c r="J2958">
        <v>1</v>
      </c>
    </row>
    <row r="2959" spans="1:35">
      <c r="A2959">
        <v>2015</v>
      </c>
      <c r="B2959" t="s">
        <v>1630</v>
      </c>
      <c r="C2959" t="s">
        <v>1924</v>
      </c>
      <c r="D2959" t="s">
        <v>1641</v>
      </c>
      <c r="J2959">
        <v>1</v>
      </c>
    </row>
    <row r="2960" spans="1:35">
      <c r="A2960">
        <v>2015</v>
      </c>
      <c r="B2960" t="s">
        <v>1630</v>
      </c>
      <c r="C2960" t="s">
        <v>1926</v>
      </c>
      <c r="D2960" t="s">
        <v>1641</v>
      </c>
      <c r="J2960">
        <v>1</v>
      </c>
    </row>
    <row r="2961" spans="1:35">
      <c r="A2961">
        <v>2015</v>
      </c>
      <c r="B2961" t="s">
        <v>1630</v>
      </c>
      <c r="C2961" t="s">
        <v>5867</v>
      </c>
      <c r="D2961" t="s">
        <v>1641</v>
      </c>
      <c r="AE2961">
        <v>1</v>
      </c>
    </row>
    <row r="2962" spans="1:35">
      <c r="A2962">
        <v>2015</v>
      </c>
      <c r="B2962" t="s">
        <v>1630</v>
      </c>
      <c r="C2962" t="s">
        <v>1663</v>
      </c>
      <c r="D2962" t="s">
        <v>1641</v>
      </c>
      <c r="O2962">
        <v>4</v>
      </c>
    </row>
    <row r="2963" spans="1:35">
      <c r="A2963">
        <v>2015</v>
      </c>
      <c r="B2963" t="s">
        <v>1630</v>
      </c>
      <c r="C2963" t="s">
        <v>1663</v>
      </c>
      <c r="D2963" t="s">
        <v>1668</v>
      </c>
      <c r="O2963">
        <v>2</v>
      </c>
    </row>
    <row r="2964" spans="1:35">
      <c r="A2964">
        <v>2015</v>
      </c>
      <c r="B2964" t="s">
        <v>1630</v>
      </c>
      <c r="C2964" t="s">
        <v>1663</v>
      </c>
      <c r="D2964" t="s">
        <v>1634</v>
      </c>
      <c r="O2964">
        <v>5</v>
      </c>
    </row>
    <row r="2965" spans="1:35">
      <c r="A2965">
        <v>2015</v>
      </c>
      <c r="B2965" t="s">
        <v>1630</v>
      </c>
      <c r="C2965" t="s">
        <v>2705</v>
      </c>
      <c r="D2965" t="s">
        <v>1634</v>
      </c>
      <c r="O2965">
        <v>1</v>
      </c>
    </row>
    <row r="2966" spans="1:35">
      <c r="A2966">
        <v>2015</v>
      </c>
      <c r="B2966" t="s">
        <v>1630</v>
      </c>
      <c r="C2966" t="s">
        <v>2706</v>
      </c>
      <c r="D2966" t="s">
        <v>1668</v>
      </c>
      <c r="O2966">
        <v>1</v>
      </c>
    </row>
    <row r="2967" spans="1:35">
      <c r="A2967">
        <v>2015</v>
      </c>
      <c r="B2967" t="s">
        <v>1630</v>
      </c>
      <c r="C2967" t="s">
        <v>2707</v>
      </c>
      <c r="D2967" t="s">
        <v>1634</v>
      </c>
      <c r="O2967">
        <v>1</v>
      </c>
    </row>
    <row r="2968" spans="1:35">
      <c r="A2968">
        <v>2015</v>
      </c>
      <c r="B2968" t="s">
        <v>1630</v>
      </c>
      <c r="C2968" t="s">
        <v>2708</v>
      </c>
      <c r="D2968" t="s">
        <v>1641</v>
      </c>
      <c r="AI2968">
        <v>1</v>
      </c>
    </row>
    <row r="2969" spans="1:35">
      <c r="A2969">
        <v>2015</v>
      </c>
      <c r="B2969" t="s">
        <v>1630</v>
      </c>
      <c r="C2969" t="s">
        <v>2709</v>
      </c>
      <c r="D2969" t="s">
        <v>1668</v>
      </c>
      <c r="O2969">
        <v>6</v>
      </c>
    </row>
    <row r="2970" spans="1:35">
      <c r="A2970">
        <v>2015</v>
      </c>
      <c r="B2970" t="s">
        <v>1630</v>
      </c>
      <c r="C2970" t="s">
        <v>5790</v>
      </c>
      <c r="D2970" t="s">
        <v>1641</v>
      </c>
      <c r="M2970">
        <v>1</v>
      </c>
    </row>
    <row r="2971" spans="1:35">
      <c r="A2971">
        <v>2015</v>
      </c>
      <c r="B2971" t="s">
        <v>1630</v>
      </c>
      <c r="C2971" t="s">
        <v>5868</v>
      </c>
      <c r="D2971" t="s">
        <v>1641</v>
      </c>
      <c r="AB2971">
        <v>1</v>
      </c>
    </row>
    <row r="2972" spans="1:35">
      <c r="A2972">
        <v>2015</v>
      </c>
      <c r="B2972" t="s">
        <v>1630</v>
      </c>
      <c r="C2972" t="s">
        <v>1947</v>
      </c>
      <c r="D2972" t="s">
        <v>1641</v>
      </c>
      <c r="M2972">
        <v>1</v>
      </c>
    </row>
    <row r="2973" spans="1:35">
      <c r="A2973">
        <v>2015</v>
      </c>
      <c r="B2973" t="s">
        <v>1630</v>
      </c>
      <c r="C2973" t="s">
        <v>5869</v>
      </c>
      <c r="D2973" t="s">
        <v>1635</v>
      </c>
      <c r="AC2973">
        <v>1</v>
      </c>
    </row>
    <row r="2974" spans="1:35">
      <c r="A2974">
        <v>2015</v>
      </c>
      <c r="B2974" t="s">
        <v>1630</v>
      </c>
      <c r="C2974" t="s">
        <v>1951</v>
      </c>
      <c r="D2974" t="s">
        <v>1634</v>
      </c>
      <c r="J2974">
        <v>1</v>
      </c>
    </row>
    <row r="2975" spans="1:35">
      <c r="A2975">
        <v>2015</v>
      </c>
      <c r="B2975" t="s">
        <v>1630</v>
      </c>
      <c r="C2975" t="s">
        <v>1667</v>
      </c>
      <c r="D2975" t="s">
        <v>1641</v>
      </c>
      <c r="AB2975">
        <v>3</v>
      </c>
    </row>
    <row r="2976" spans="1:35">
      <c r="A2976">
        <v>2015</v>
      </c>
      <c r="B2976" t="s">
        <v>1630</v>
      </c>
      <c r="C2976" t="s">
        <v>2711</v>
      </c>
      <c r="D2976" t="s">
        <v>1668</v>
      </c>
      <c r="O2976">
        <v>3</v>
      </c>
    </row>
    <row r="2977" spans="1:13">
      <c r="A2977">
        <v>2015</v>
      </c>
      <c r="B2977" t="s">
        <v>1630</v>
      </c>
      <c r="C2977" t="s">
        <v>1954</v>
      </c>
      <c r="D2977" t="s">
        <v>1641</v>
      </c>
      <c r="J2977">
        <v>1</v>
      </c>
    </row>
    <row r="2978" spans="1:13">
      <c r="A2978">
        <v>2015</v>
      </c>
      <c r="B2978" t="s">
        <v>1630</v>
      </c>
      <c r="C2978" t="s">
        <v>1958</v>
      </c>
      <c r="D2978" t="s">
        <v>1641</v>
      </c>
      <c r="J2978">
        <v>1</v>
      </c>
    </row>
    <row r="2979" spans="1:13">
      <c r="A2979">
        <v>2015</v>
      </c>
      <c r="B2979" t="s">
        <v>1630</v>
      </c>
      <c r="C2979" t="s">
        <v>1959</v>
      </c>
      <c r="D2979" t="s">
        <v>1641</v>
      </c>
      <c r="J2979">
        <v>1</v>
      </c>
    </row>
    <row r="2980" spans="1:13">
      <c r="A2980">
        <v>2015</v>
      </c>
      <c r="B2980" t="s">
        <v>1630</v>
      </c>
      <c r="C2980" t="s">
        <v>1960</v>
      </c>
      <c r="D2980" t="s">
        <v>1641</v>
      </c>
      <c r="J2980">
        <v>1</v>
      </c>
    </row>
    <row r="2981" spans="1:13">
      <c r="A2981">
        <v>2015</v>
      </c>
      <c r="B2981" t="s">
        <v>1630</v>
      </c>
      <c r="C2981" t="s">
        <v>1961</v>
      </c>
      <c r="D2981" t="s">
        <v>1641</v>
      </c>
      <c r="J2981">
        <v>1</v>
      </c>
    </row>
    <row r="2982" spans="1:13">
      <c r="A2982">
        <v>2015</v>
      </c>
      <c r="B2982" t="s">
        <v>1630</v>
      </c>
      <c r="C2982" t="s">
        <v>1962</v>
      </c>
      <c r="D2982" t="s">
        <v>1641</v>
      </c>
      <c r="J2982">
        <v>1</v>
      </c>
    </row>
    <row r="2983" spans="1:13">
      <c r="A2983">
        <v>2015</v>
      </c>
      <c r="B2983" t="s">
        <v>1630</v>
      </c>
      <c r="C2983" t="s">
        <v>1963</v>
      </c>
      <c r="D2983" t="s">
        <v>1641</v>
      </c>
      <c r="J2983">
        <v>1</v>
      </c>
    </row>
    <row r="2984" spans="1:13">
      <c r="A2984">
        <v>2015</v>
      </c>
      <c r="B2984" t="s">
        <v>1630</v>
      </c>
      <c r="C2984" t="s">
        <v>1964</v>
      </c>
      <c r="D2984" t="s">
        <v>1641</v>
      </c>
      <c r="M2984">
        <v>1</v>
      </c>
    </row>
    <row r="2985" spans="1:13">
      <c r="A2985">
        <v>2015</v>
      </c>
      <c r="B2985" t="s">
        <v>1630</v>
      </c>
      <c r="C2985" t="s">
        <v>1965</v>
      </c>
      <c r="D2985" t="s">
        <v>1641</v>
      </c>
      <c r="J2985">
        <v>1</v>
      </c>
    </row>
    <row r="2986" spans="1:13">
      <c r="A2986">
        <v>2015</v>
      </c>
      <c r="B2986" t="s">
        <v>1630</v>
      </c>
      <c r="C2986" t="s">
        <v>1966</v>
      </c>
      <c r="D2986" t="s">
        <v>1641</v>
      </c>
      <c r="J2986">
        <v>1</v>
      </c>
    </row>
    <row r="2987" spans="1:13">
      <c r="A2987">
        <v>2015</v>
      </c>
      <c r="B2987" t="s">
        <v>1630</v>
      </c>
      <c r="C2987" t="s">
        <v>1967</v>
      </c>
      <c r="D2987" t="s">
        <v>1641</v>
      </c>
      <c r="J2987">
        <v>1</v>
      </c>
    </row>
    <row r="2988" spans="1:13">
      <c r="A2988">
        <v>2015</v>
      </c>
      <c r="B2988" t="s">
        <v>1630</v>
      </c>
      <c r="C2988" t="s">
        <v>1968</v>
      </c>
      <c r="D2988" t="s">
        <v>1641</v>
      </c>
      <c r="J2988">
        <v>1</v>
      </c>
    </row>
    <row r="2989" spans="1:13">
      <c r="A2989">
        <v>2015</v>
      </c>
      <c r="B2989" t="s">
        <v>1630</v>
      </c>
      <c r="C2989" t="s">
        <v>1970</v>
      </c>
      <c r="D2989" t="s">
        <v>1641</v>
      </c>
      <c r="J2989">
        <v>1</v>
      </c>
    </row>
    <row r="2990" spans="1:13">
      <c r="A2990">
        <v>2015</v>
      </c>
      <c r="B2990" t="s">
        <v>1630</v>
      </c>
      <c r="C2990" t="s">
        <v>1972</v>
      </c>
      <c r="D2990" t="s">
        <v>1641</v>
      </c>
      <c r="J2990">
        <v>1</v>
      </c>
    </row>
    <row r="2991" spans="1:13">
      <c r="A2991">
        <v>2015</v>
      </c>
      <c r="B2991" t="s">
        <v>1630</v>
      </c>
      <c r="C2991" t="s">
        <v>5870</v>
      </c>
      <c r="D2991" t="s">
        <v>1641</v>
      </c>
      <c r="J2991">
        <v>1</v>
      </c>
    </row>
    <row r="2992" spans="1:13">
      <c r="A2992">
        <v>2015</v>
      </c>
      <c r="B2992" t="s">
        <v>1630</v>
      </c>
      <c r="C2992" t="s">
        <v>1974</v>
      </c>
      <c r="D2992" t="s">
        <v>1641</v>
      </c>
      <c r="J2992">
        <v>1</v>
      </c>
    </row>
    <row r="2993" spans="1:28">
      <c r="A2993">
        <v>2015</v>
      </c>
      <c r="B2993" t="s">
        <v>1630</v>
      </c>
      <c r="C2993" t="s">
        <v>1975</v>
      </c>
      <c r="D2993" t="s">
        <v>1668</v>
      </c>
      <c r="O2993">
        <v>1</v>
      </c>
    </row>
    <row r="2994" spans="1:28">
      <c r="A2994">
        <v>2015</v>
      </c>
      <c r="B2994" t="s">
        <v>1630</v>
      </c>
      <c r="C2994" t="s">
        <v>1975</v>
      </c>
      <c r="D2994" t="s">
        <v>1634</v>
      </c>
      <c r="AB2994">
        <v>2</v>
      </c>
    </row>
    <row r="2995" spans="1:28">
      <c r="A2995">
        <v>2015</v>
      </c>
      <c r="B2995" t="s">
        <v>1630</v>
      </c>
      <c r="C2995" t="s">
        <v>1975</v>
      </c>
      <c r="D2995" t="s">
        <v>1635</v>
      </c>
      <c r="AB2995">
        <v>2</v>
      </c>
    </row>
    <row r="2996" spans="1:28">
      <c r="A2996">
        <v>2015</v>
      </c>
      <c r="B2996" t="s">
        <v>1630</v>
      </c>
      <c r="C2996" t="s">
        <v>1975</v>
      </c>
      <c r="D2996" t="s">
        <v>1636</v>
      </c>
      <c r="O2996">
        <v>13</v>
      </c>
    </row>
    <row r="2997" spans="1:28">
      <c r="A2997">
        <v>2015</v>
      </c>
      <c r="B2997" t="s">
        <v>1630</v>
      </c>
      <c r="C2997" t="s">
        <v>2712</v>
      </c>
      <c r="D2997" t="s">
        <v>1641</v>
      </c>
      <c r="O2997">
        <v>1</v>
      </c>
    </row>
    <row r="2998" spans="1:28">
      <c r="A2998">
        <v>2015</v>
      </c>
      <c r="B2998" t="s">
        <v>1630</v>
      </c>
      <c r="C2998" t="s">
        <v>1976</v>
      </c>
      <c r="D2998" t="s">
        <v>1641</v>
      </c>
      <c r="N2998">
        <v>1</v>
      </c>
    </row>
    <row r="2999" spans="1:28">
      <c r="A2999">
        <v>2015</v>
      </c>
      <c r="B2999" t="s">
        <v>1630</v>
      </c>
      <c r="C2999" t="s">
        <v>5871</v>
      </c>
      <c r="D2999" t="s">
        <v>1634</v>
      </c>
      <c r="F2999">
        <v>1</v>
      </c>
    </row>
    <row r="3000" spans="1:28">
      <c r="A3000">
        <v>2015</v>
      </c>
      <c r="B3000" t="s">
        <v>1630</v>
      </c>
      <c r="C3000" t="s">
        <v>1573</v>
      </c>
      <c r="D3000" t="s">
        <v>1641</v>
      </c>
      <c r="AB3000">
        <v>1</v>
      </c>
    </row>
    <row r="3001" spans="1:28">
      <c r="A3001">
        <v>2015</v>
      </c>
      <c r="B3001" t="s">
        <v>1630</v>
      </c>
      <c r="C3001" t="s">
        <v>1573</v>
      </c>
      <c r="D3001" t="s">
        <v>1668</v>
      </c>
      <c r="O3001">
        <v>6</v>
      </c>
    </row>
    <row r="3002" spans="1:28">
      <c r="A3002">
        <v>2015</v>
      </c>
      <c r="B3002" t="s">
        <v>1630</v>
      </c>
      <c r="C3002" t="s">
        <v>2713</v>
      </c>
      <c r="D3002" t="s">
        <v>1634</v>
      </c>
      <c r="O3002">
        <v>1</v>
      </c>
      <c r="AB3002">
        <v>3</v>
      </c>
    </row>
    <row r="3003" spans="1:28">
      <c r="A3003">
        <v>2015</v>
      </c>
      <c r="B3003" t="s">
        <v>1630</v>
      </c>
      <c r="C3003" t="s">
        <v>1978</v>
      </c>
      <c r="D3003" t="s">
        <v>1641</v>
      </c>
      <c r="N3003">
        <v>1</v>
      </c>
    </row>
    <row r="3004" spans="1:28">
      <c r="A3004">
        <v>2015</v>
      </c>
      <c r="B3004" t="s">
        <v>1630</v>
      </c>
      <c r="C3004" t="s">
        <v>1979</v>
      </c>
      <c r="D3004" t="s">
        <v>1634</v>
      </c>
      <c r="M3004">
        <v>1</v>
      </c>
    </row>
    <row r="3005" spans="1:28">
      <c r="A3005">
        <v>2015</v>
      </c>
      <c r="B3005" t="s">
        <v>1630</v>
      </c>
      <c r="C3005" t="s">
        <v>1979</v>
      </c>
      <c r="D3005" t="s">
        <v>1635</v>
      </c>
      <c r="M3005">
        <v>1</v>
      </c>
    </row>
    <row r="3006" spans="1:28">
      <c r="A3006">
        <v>2015</v>
      </c>
      <c r="B3006" t="s">
        <v>1630</v>
      </c>
      <c r="C3006" t="s">
        <v>2716</v>
      </c>
      <c r="D3006" t="s">
        <v>1636</v>
      </c>
      <c r="O3006">
        <v>3</v>
      </c>
    </row>
    <row r="3007" spans="1:28">
      <c r="A3007">
        <v>2015</v>
      </c>
      <c r="B3007" t="s">
        <v>1630</v>
      </c>
      <c r="C3007" t="s">
        <v>5872</v>
      </c>
      <c r="D3007" t="s">
        <v>1634</v>
      </c>
      <c r="F3007">
        <v>1</v>
      </c>
    </row>
    <row r="3008" spans="1:28">
      <c r="A3008">
        <v>2015</v>
      </c>
      <c r="B3008" t="s">
        <v>1630</v>
      </c>
      <c r="C3008" t="s">
        <v>5873</v>
      </c>
      <c r="D3008" t="s">
        <v>1634</v>
      </c>
      <c r="AB3008">
        <v>2</v>
      </c>
    </row>
    <row r="3009" spans="1:28">
      <c r="A3009">
        <v>2015</v>
      </c>
      <c r="B3009" t="s">
        <v>1630</v>
      </c>
      <c r="C3009" t="s">
        <v>5873</v>
      </c>
      <c r="D3009" t="s">
        <v>1635</v>
      </c>
      <c r="AB3009">
        <v>2</v>
      </c>
    </row>
    <row r="3010" spans="1:28">
      <c r="A3010">
        <v>2015</v>
      </c>
      <c r="B3010" t="s">
        <v>1630</v>
      </c>
      <c r="C3010" t="s">
        <v>5795</v>
      </c>
      <c r="D3010" t="s">
        <v>1641</v>
      </c>
      <c r="M3010">
        <v>1</v>
      </c>
    </row>
    <row r="3011" spans="1:28">
      <c r="A3011">
        <v>2015</v>
      </c>
      <c r="B3011" t="s">
        <v>1630</v>
      </c>
      <c r="C3011" t="s">
        <v>2718</v>
      </c>
      <c r="D3011" t="s">
        <v>1674</v>
      </c>
      <c r="O3011">
        <v>1</v>
      </c>
    </row>
    <row r="3012" spans="1:28">
      <c r="A3012">
        <v>2015</v>
      </c>
      <c r="B3012" t="s">
        <v>1630</v>
      </c>
      <c r="C3012" t="s">
        <v>2719</v>
      </c>
      <c r="D3012" t="s">
        <v>1636</v>
      </c>
      <c r="O3012">
        <v>3</v>
      </c>
    </row>
    <row r="3013" spans="1:28">
      <c r="A3013">
        <v>2015</v>
      </c>
      <c r="B3013" t="s">
        <v>1630</v>
      </c>
      <c r="C3013" t="s">
        <v>1986</v>
      </c>
      <c r="D3013" t="s">
        <v>1641</v>
      </c>
      <c r="J3013">
        <v>1</v>
      </c>
    </row>
    <row r="3014" spans="1:28">
      <c r="A3014">
        <v>2015</v>
      </c>
      <c r="B3014" t="s">
        <v>1630</v>
      </c>
      <c r="C3014" t="s">
        <v>1987</v>
      </c>
      <c r="D3014" t="s">
        <v>1641</v>
      </c>
      <c r="J3014">
        <v>2</v>
      </c>
    </row>
    <row r="3015" spans="1:28">
      <c r="A3015">
        <v>2015</v>
      </c>
      <c r="B3015" t="s">
        <v>1630</v>
      </c>
      <c r="C3015" t="s">
        <v>1988</v>
      </c>
      <c r="D3015" t="s">
        <v>1635</v>
      </c>
      <c r="Y3015">
        <v>2</v>
      </c>
    </row>
    <row r="3016" spans="1:28">
      <c r="A3016">
        <v>2015</v>
      </c>
      <c r="B3016" t="s">
        <v>1630</v>
      </c>
      <c r="C3016" t="s">
        <v>1994</v>
      </c>
      <c r="D3016" t="s">
        <v>1641</v>
      </c>
      <c r="J3016">
        <v>1</v>
      </c>
    </row>
    <row r="3017" spans="1:28">
      <c r="A3017">
        <v>2015</v>
      </c>
      <c r="B3017" t="s">
        <v>1630</v>
      </c>
      <c r="C3017" t="s">
        <v>1995</v>
      </c>
      <c r="D3017" t="s">
        <v>1641</v>
      </c>
      <c r="N3017">
        <v>2</v>
      </c>
    </row>
    <row r="3018" spans="1:28">
      <c r="A3018">
        <v>2015</v>
      </c>
      <c r="B3018" t="s">
        <v>1630</v>
      </c>
      <c r="C3018" t="s">
        <v>1676</v>
      </c>
      <c r="D3018" t="s">
        <v>1634</v>
      </c>
      <c r="H3018">
        <v>3</v>
      </c>
    </row>
    <row r="3019" spans="1:28">
      <c r="A3019">
        <v>2015</v>
      </c>
      <c r="B3019" t="s">
        <v>1630</v>
      </c>
      <c r="C3019" t="s">
        <v>1677</v>
      </c>
      <c r="D3019" t="s">
        <v>1634</v>
      </c>
      <c r="J3019">
        <v>3</v>
      </c>
    </row>
    <row r="3020" spans="1:28">
      <c r="A3020">
        <v>2015</v>
      </c>
      <c r="B3020" t="s">
        <v>1630</v>
      </c>
      <c r="C3020" t="s">
        <v>1677</v>
      </c>
      <c r="D3020" t="s">
        <v>1635</v>
      </c>
      <c r="J3020">
        <v>2</v>
      </c>
    </row>
    <row r="3021" spans="1:28">
      <c r="A3021">
        <v>2015</v>
      </c>
      <c r="B3021" t="s">
        <v>1630</v>
      </c>
      <c r="C3021" t="s">
        <v>1996</v>
      </c>
      <c r="D3021" t="s">
        <v>1634</v>
      </c>
      <c r="J3021">
        <v>2</v>
      </c>
    </row>
    <row r="3022" spans="1:28">
      <c r="A3022">
        <v>2015</v>
      </c>
      <c r="B3022" t="s">
        <v>1630</v>
      </c>
      <c r="C3022" t="s">
        <v>1996</v>
      </c>
      <c r="D3022" t="s">
        <v>1635</v>
      </c>
      <c r="J3022">
        <v>2</v>
      </c>
    </row>
    <row r="3023" spans="1:28">
      <c r="A3023">
        <v>2015</v>
      </c>
      <c r="B3023" t="s">
        <v>1630</v>
      </c>
      <c r="C3023" t="s">
        <v>5874</v>
      </c>
      <c r="D3023" t="s">
        <v>1634</v>
      </c>
      <c r="F3023">
        <v>1</v>
      </c>
    </row>
    <row r="3024" spans="1:28">
      <c r="A3024">
        <v>2015</v>
      </c>
      <c r="B3024" t="s">
        <v>1630</v>
      </c>
      <c r="C3024" t="s">
        <v>5874</v>
      </c>
      <c r="D3024" t="s">
        <v>1635</v>
      </c>
      <c r="F3024">
        <v>1</v>
      </c>
    </row>
    <row r="3025" spans="1:28">
      <c r="A3025">
        <v>2015</v>
      </c>
      <c r="B3025" t="s">
        <v>1630</v>
      </c>
      <c r="C3025" t="s">
        <v>5875</v>
      </c>
      <c r="D3025" t="s">
        <v>1634</v>
      </c>
      <c r="F3025">
        <v>1</v>
      </c>
    </row>
    <row r="3026" spans="1:28">
      <c r="A3026">
        <v>2015</v>
      </c>
      <c r="B3026" t="s">
        <v>1630</v>
      </c>
      <c r="C3026" t="s">
        <v>5876</v>
      </c>
      <c r="D3026" t="s">
        <v>1634</v>
      </c>
      <c r="F3026">
        <v>1</v>
      </c>
    </row>
    <row r="3027" spans="1:28">
      <c r="A3027">
        <v>2015</v>
      </c>
      <c r="B3027" t="s">
        <v>1630</v>
      </c>
      <c r="C3027" t="s">
        <v>5877</v>
      </c>
      <c r="D3027" t="s">
        <v>1634</v>
      </c>
      <c r="F3027">
        <v>1</v>
      </c>
    </row>
    <row r="3028" spans="1:28">
      <c r="A3028">
        <v>2015</v>
      </c>
      <c r="B3028" t="s">
        <v>1630</v>
      </c>
      <c r="C3028" t="s">
        <v>2000</v>
      </c>
      <c r="D3028" t="s">
        <v>1641</v>
      </c>
      <c r="J3028">
        <v>1</v>
      </c>
    </row>
    <row r="3029" spans="1:28">
      <c r="A3029">
        <v>2015</v>
      </c>
      <c r="B3029" t="s">
        <v>1630</v>
      </c>
      <c r="C3029" t="s">
        <v>1678</v>
      </c>
      <c r="D3029" t="s">
        <v>1668</v>
      </c>
      <c r="O3029">
        <v>4</v>
      </c>
    </row>
    <row r="3030" spans="1:28">
      <c r="A3030">
        <v>2015</v>
      </c>
      <c r="B3030" t="s">
        <v>1630</v>
      </c>
      <c r="C3030" t="s">
        <v>1678</v>
      </c>
      <c r="D3030" t="s">
        <v>1634</v>
      </c>
      <c r="O3030">
        <v>2</v>
      </c>
      <c r="AB3030">
        <v>3</v>
      </c>
    </row>
    <row r="3031" spans="1:28">
      <c r="A3031">
        <v>2015</v>
      </c>
      <c r="B3031" t="s">
        <v>1630</v>
      </c>
      <c r="C3031" t="s">
        <v>2003</v>
      </c>
      <c r="D3031" t="s">
        <v>1641</v>
      </c>
      <c r="N3031">
        <v>1</v>
      </c>
    </row>
    <row r="3032" spans="1:28">
      <c r="A3032">
        <v>2015</v>
      </c>
      <c r="B3032" t="s">
        <v>1630</v>
      </c>
      <c r="C3032" t="s">
        <v>2721</v>
      </c>
      <c r="D3032" t="s">
        <v>1668</v>
      </c>
      <c r="O3032">
        <v>3</v>
      </c>
    </row>
    <row r="3033" spans="1:28">
      <c r="A3033">
        <v>2015</v>
      </c>
      <c r="B3033" t="s">
        <v>1630</v>
      </c>
      <c r="C3033" t="s">
        <v>2722</v>
      </c>
      <c r="D3033" t="s">
        <v>1634</v>
      </c>
      <c r="O3033">
        <v>1</v>
      </c>
    </row>
    <row r="3034" spans="1:28">
      <c r="A3034">
        <v>2015</v>
      </c>
      <c r="B3034" t="s">
        <v>1630</v>
      </c>
      <c r="C3034" t="s">
        <v>2005</v>
      </c>
      <c r="D3034" t="s">
        <v>1641</v>
      </c>
      <c r="N3034">
        <v>1</v>
      </c>
    </row>
    <row r="3035" spans="1:28">
      <c r="A3035">
        <v>2015</v>
      </c>
      <c r="B3035" t="s">
        <v>1630</v>
      </c>
      <c r="C3035" t="s">
        <v>2006</v>
      </c>
      <c r="D3035" t="s">
        <v>1641</v>
      </c>
      <c r="N3035">
        <v>1</v>
      </c>
    </row>
    <row r="3036" spans="1:28">
      <c r="A3036">
        <v>2015</v>
      </c>
      <c r="B3036" t="s">
        <v>1630</v>
      </c>
      <c r="C3036" t="s">
        <v>5878</v>
      </c>
      <c r="D3036" t="s">
        <v>1634</v>
      </c>
      <c r="F3036">
        <v>1</v>
      </c>
    </row>
    <row r="3037" spans="1:28">
      <c r="A3037">
        <v>2015</v>
      </c>
      <c r="B3037" t="s">
        <v>1630</v>
      </c>
      <c r="C3037" t="s">
        <v>5878</v>
      </c>
      <c r="D3037" t="s">
        <v>1635</v>
      </c>
      <c r="F3037">
        <v>1</v>
      </c>
    </row>
    <row r="3038" spans="1:28">
      <c r="A3038">
        <v>2015</v>
      </c>
      <c r="B3038" t="s">
        <v>1630</v>
      </c>
      <c r="C3038" t="s">
        <v>2007</v>
      </c>
      <c r="D3038" t="s">
        <v>1634</v>
      </c>
      <c r="J3038">
        <v>1</v>
      </c>
    </row>
    <row r="3039" spans="1:28">
      <c r="A3039">
        <v>2015</v>
      </c>
      <c r="B3039" t="s">
        <v>1630</v>
      </c>
      <c r="C3039" t="s">
        <v>2008</v>
      </c>
      <c r="D3039" t="s">
        <v>1641</v>
      </c>
      <c r="J3039">
        <v>1</v>
      </c>
    </row>
    <row r="3040" spans="1:28">
      <c r="A3040">
        <v>2015</v>
      </c>
      <c r="B3040" t="s">
        <v>1630</v>
      </c>
      <c r="C3040" t="s">
        <v>2009</v>
      </c>
      <c r="D3040" t="s">
        <v>1641</v>
      </c>
      <c r="J3040">
        <v>1</v>
      </c>
    </row>
    <row r="3041" spans="1:28">
      <c r="A3041">
        <v>2015</v>
      </c>
      <c r="B3041" t="s">
        <v>1630</v>
      </c>
      <c r="C3041" t="s">
        <v>5879</v>
      </c>
      <c r="D3041" t="s">
        <v>1641</v>
      </c>
      <c r="J3041">
        <v>1</v>
      </c>
    </row>
    <row r="3042" spans="1:28">
      <c r="A3042">
        <v>2015</v>
      </c>
      <c r="B3042" t="s">
        <v>1630</v>
      </c>
      <c r="C3042" t="s">
        <v>2010</v>
      </c>
      <c r="D3042" t="s">
        <v>1641</v>
      </c>
      <c r="J3042">
        <v>1</v>
      </c>
    </row>
    <row r="3043" spans="1:28">
      <c r="A3043">
        <v>2015</v>
      </c>
      <c r="B3043" t="s">
        <v>1630</v>
      </c>
      <c r="C3043" t="s">
        <v>2011</v>
      </c>
      <c r="D3043" t="s">
        <v>1641</v>
      </c>
      <c r="J3043">
        <v>1</v>
      </c>
    </row>
    <row r="3044" spans="1:28">
      <c r="A3044">
        <v>2015</v>
      </c>
      <c r="B3044" t="s">
        <v>1630</v>
      </c>
      <c r="C3044" t="s">
        <v>2012</v>
      </c>
      <c r="D3044" t="s">
        <v>1641</v>
      </c>
      <c r="J3044">
        <v>1</v>
      </c>
    </row>
    <row r="3045" spans="1:28">
      <c r="A3045">
        <v>2015</v>
      </c>
      <c r="B3045" t="s">
        <v>1630</v>
      </c>
      <c r="C3045" t="s">
        <v>2014</v>
      </c>
      <c r="D3045" t="s">
        <v>1641</v>
      </c>
      <c r="J3045">
        <v>1</v>
      </c>
    </row>
    <row r="3046" spans="1:28">
      <c r="A3046">
        <v>2015</v>
      </c>
      <c r="B3046" t="s">
        <v>1630</v>
      </c>
      <c r="C3046" t="s">
        <v>2015</v>
      </c>
      <c r="D3046" t="s">
        <v>1641</v>
      </c>
      <c r="J3046">
        <v>1</v>
      </c>
    </row>
    <row r="3047" spans="1:28">
      <c r="A3047">
        <v>2015</v>
      </c>
      <c r="B3047" t="s">
        <v>1630</v>
      </c>
      <c r="C3047" t="s">
        <v>5880</v>
      </c>
      <c r="D3047" t="s">
        <v>1641</v>
      </c>
      <c r="J3047">
        <v>1</v>
      </c>
    </row>
    <row r="3048" spans="1:28">
      <c r="A3048">
        <v>2015</v>
      </c>
      <c r="B3048" t="s">
        <v>1630</v>
      </c>
      <c r="C3048" t="s">
        <v>5881</v>
      </c>
      <c r="D3048" t="s">
        <v>1641</v>
      </c>
      <c r="J3048">
        <v>1</v>
      </c>
    </row>
    <row r="3049" spans="1:28">
      <c r="A3049">
        <v>2015</v>
      </c>
      <c r="B3049" t="s">
        <v>1630</v>
      </c>
      <c r="C3049" t="s">
        <v>2016</v>
      </c>
      <c r="D3049" t="s">
        <v>1641</v>
      </c>
      <c r="J3049">
        <v>1</v>
      </c>
    </row>
    <row r="3050" spans="1:28">
      <c r="A3050">
        <v>2015</v>
      </c>
      <c r="B3050" t="s">
        <v>1630</v>
      </c>
      <c r="C3050" t="s">
        <v>2017</v>
      </c>
      <c r="D3050" t="s">
        <v>1641</v>
      </c>
      <c r="J3050">
        <v>1</v>
      </c>
    </row>
    <row r="3051" spans="1:28">
      <c r="A3051">
        <v>2015</v>
      </c>
      <c r="B3051" t="s">
        <v>1630</v>
      </c>
      <c r="C3051" t="s">
        <v>2018</v>
      </c>
      <c r="D3051" t="s">
        <v>1674</v>
      </c>
      <c r="Y3051">
        <v>2</v>
      </c>
    </row>
    <row r="3052" spans="1:28">
      <c r="A3052">
        <v>2015</v>
      </c>
      <c r="B3052" t="s">
        <v>1630</v>
      </c>
      <c r="C3052" t="s">
        <v>2018</v>
      </c>
      <c r="D3052" t="s">
        <v>1634</v>
      </c>
      <c r="Y3052">
        <v>2</v>
      </c>
    </row>
    <row r="3053" spans="1:28">
      <c r="A3053">
        <v>2015</v>
      </c>
      <c r="B3053" t="s">
        <v>1630</v>
      </c>
      <c r="C3053" t="s">
        <v>2018</v>
      </c>
      <c r="D3053" t="s">
        <v>1635</v>
      </c>
      <c r="Y3053">
        <v>2</v>
      </c>
    </row>
    <row r="3054" spans="1:28">
      <c r="A3054">
        <v>2015</v>
      </c>
      <c r="B3054" t="s">
        <v>1630</v>
      </c>
      <c r="C3054" t="s">
        <v>2020</v>
      </c>
      <c r="D3054" t="s">
        <v>1641</v>
      </c>
      <c r="AB3054">
        <v>2</v>
      </c>
    </row>
    <row r="3055" spans="1:28">
      <c r="A3055">
        <v>2015</v>
      </c>
      <c r="B3055" t="s">
        <v>1630</v>
      </c>
      <c r="C3055" t="s">
        <v>2020</v>
      </c>
      <c r="D3055" t="s">
        <v>1634</v>
      </c>
      <c r="AB3055">
        <v>2</v>
      </c>
    </row>
    <row r="3056" spans="1:28">
      <c r="A3056">
        <v>2015</v>
      </c>
      <c r="B3056" t="s">
        <v>1630</v>
      </c>
      <c r="C3056" t="s">
        <v>2022</v>
      </c>
      <c r="D3056" t="s">
        <v>1641</v>
      </c>
      <c r="N3056">
        <v>2</v>
      </c>
    </row>
    <row r="3057" spans="1:13">
      <c r="A3057">
        <v>2015</v>
      </c>
      <c r="B3057" t="s">
        <v>1630</v>
      </c>
      <c r="C3057" t="s">
        <v>2023</v>
      </c>
      <c r="D3057" t="s">
        <v>1641</v>
      </c>
      <c r="J3057">
        <v>1</v>
      </c>
    </row>
    <row r="3058" spans="1:13">
      <c r="A3058">
        <v>2015</v>
      </c>
      <c r="B3058" t="s">
        <v>1630</v>
      </c>
      <c r="C3058" t="s">
        <v>5882</v>
      </c>
      <c r="D3058" t="s">
        <v>1634</v>
      </c>
      <c r="M3058">
        <v>1</v>
      </c>
    </row>
    <row r="3059" spans="1:13">
      <c r="A3059">
        <v>2015</v>
      </c>
      <c r="B3059" t="s">
        <v>1630</v>
      </c>
      <c r="C3059" t="s">
        <v>5883</v>
      </c>
      <c r="D3059" t="s">
        <v>1634</v>
      </c>
      <c r="J3059">
        <v>2</v>
      </c>
    </row>
    <row r="3060" spans="1:13">
      <c r="A3060">
        <v>2015</v>
      </c>
      <c r="B3060" t="s">
        <v>1630</v>
      </c>
      <c r="C3060" t="s">
        <v>5883</v>
      </c>
      <c r="D3060" t="s">
        <v>1635</v>
      </c>
      <c r="J3060">
        <v>2</v>
      </c>
    </row>
    <row r="3061" spans="1:13">
      <c r="A3061">
        <v>2015</v>
      </c>
      <c r="B3061" t="s">
        <v>1630</v>
      </c>
      <c r="C3061" t="s">
        <v>5884</v>
      </c>
      <c r="D3061" t="s">
        <v>1634</v>
      </c>
      <c r="J3061">
        <v>1</v>
      </c>
    </row>
    <row r="3062" spans="1:13">
      <c r="A3062">
        <v>2015</v>
      </c>
      <c r="B3062" t="s">
        <v>1630</v>
      </c>
      <c r="C3062" t="s">
        <v>5884</v>
      </c>
      <c r="D3062" t="s">
        <v>1635</v>
      </c>
      <c r="J3062">
        <v>1</v>
      </c>
    </row>
    <row r="3063" spans="1:13">
      <c r="A3063">
        <v>2015</v>
      </c>
      <c r="B3063" t="s">
        <v>1630</v>
      </c>
      <c r="C3063" t="s">
        <v>5885</v>
      </c>
      <c r="D3063" t="s">
        <v>1634</v>
      </c>
      <c r="J3063">
        <v>1</v>
      </c>
    </row>
    <row r="3064" spans="1:13">
      <c r="A3064">
        <v>2015</v>
      </c>
      <c r="B3064" t="s">
        <v>1630</v>
      </c>
      <c r="C3064" t="s">
        <v>5885</v>
      </c>
      <c r="D3064" t="s">
        <v>1635</v>
      </c>
      <c r="J3064">
        <v>1</v>
      </c>
    </row>
    <row r="3065" spans="1:13">
      <c r="A3065">
        <v>2015</v>
      </c>
      <c r="B3065" t="s">
        <v>1630</v>
      </c>
      <c r="C3065" t="s">
        <v>1686</v>
      </c>
      <c r="D3065" t="s">
        <v>1634</v>
      </c>
      <c r="J3065">
        <v>1</v>
      </c>
    </row>
    <row r="3066" spans="1:13">
      <c r="A3066">
        <v>2015</v>
      </c>
      <c r="B3066" t="s">
        <v>1630</v>
      </c>
      <c r="C3066" t="s">
        <v>1686</v>
      </c>
      <c r="D3066" t="s">
        <v>1635</v>
      </c>
      <c r="J3066">
        <v>1</v>
      </c>
    </row>
    <row r="3067" spans="1:13">
      <c r="A3067">
        <v>2015</v>
      </c>
      <c r="B3067" t="s">
        <v>1630</v>
      </c>
      <c r="C3067" t="s">
        <v>2024</v>
      </c>
      <c r="D3067" t="s">
        <v>1634</v>
      </c>
      <c r="J3067">
        <v>1</v>
      </c>
    </row>
    <row r="3068" spans="1:13">
      <c r="A3068">
        <v>2015</v>
      </c>
      <c r="B3068" t="s">
        <v>1630</v>
      </c>
      <c r="C3068" t="s">
        <v>2024</v>
      </c>
      <c r="D3068" t="s">
        <v>1635</v>
      </c>
      <c r="J3068">
        <v>1</v>
      </c>
    </row>
    <row r="3069" spans="1:13">
      <c r="A3069">
        <v>2015</v>
      </c>
      <c r="B3069" t="s">
        <v>1630</v>
      </c>
      <c r="C3069" t="s">
        <v>2025</v>
      </c>
      <c r="D3069" t="s">
        <v>1641</v>
      </c>
      <c r="J3069">
        <v>1</v>
      </c>
    </row>
    <row r="3070" spans="1:13">
      <c r="A3070">
        <v>2015</v>
      </c>
      <c r="B3070" t="s">
        <v>1630</v>
      </c>
      <c r="C3070" t="s">
        <v>2026</v>
      </c>
      <c r="D3070" t="s">
        <v>1634</v>
      </c>
      <c r="J3070">
        <v>4</v>
      </c>
    </row>
    <row r="3071" spans="1:13">
      <c r="A3071">
        <v>2015</v>
      </c>
      <c r="B3071" t="s">
        <v>1630</v>
      </c>
      <c r="C3071" t="s">
        <v>2026</v>
      </c>
      <c r="D3071" t="s">
        <v>1635</v>
      </c>
      <c r="J3071">
        <v>4</v>
      </c>
    </row>
    <row r="3072" spans="1:13">
      <c r="A3072">
        <v>2015</v>
      </c>
      <c r="B3072" t="s">
        <v>1630</v>
      </c>
      <c r="C3072" t="s">
        <v>2027</v>
      </c>
      <c r="D3072" t="s">
        <v>1634</v>
      </c>
      <c r="J3072">
        <v>1</v>
      </c>
    </row>
    <row r="3073" spans="1:28">
      <c r="A3073">
        <v>2015</v>
      </c>
      <c r="B3073" t="s">
        <v>1630</v>
      </c>
      <c r="C3073" t="s">
        <v>2027</v>
      </c>
      <c r="D3073" t="s">
        <v>1635</v>
      </c>
      <c r="J3073">
        <v>1</v>
      </c>
    </row>
    <row r="3074" spans="1:28">
      <c r="A3074">
        <v>2015</v>
      </c>
      <c r="B3074" t="s">
        <v>1630</v>
      </c>
      <c r="C3074" t="s">
        <v>2028</v>
      </c>
      <c r="D3074" t="s">
        <v>1641</v>
      </c>
      <c r="M3074">
        <v>1</v>
      </c>
    </row>
    <row r="3075" spans="1:28">
      <c r="A3075">
        <v>2015</v>
      </c>
      <c r="B3075" t="s">
        <v>1630</v>
      </c>
      <c r="C3075" t="s">
        <v>2029</v>
      </c>
      <c r="D3075" t="s">
        <v>1641</v>
      </c>
      <c r="M3075">
        <v>1</v>
      </c>
    </row>
    <row r="3076" spans="1:28">
      <c r="A3076">
        <v>2015</v>
      </c>
      <c r="B3076" t="s">
        <v>1630</v>
      </c>
      <c r="C3076" t="s">
        <v>2031</v>
      </c>
      <c r="D3076" t="s">
        <v>1641</v>
      </c>
      <c r="M3076">
        <v>1</v>
      </c>
    </row>
    <row r="3077" spans="1:28">
      <c r="A3077">
        <v>2015</v>
      </c>
      <c r="B3077" t="s">
        <v>1630</v>
      </c>
      <c r="C3077" t="s">
        <v>2032</v>
      </c>
      <c r="D3077" t="s">
        <v>1641</v>
      </c>
      <c r="M3077">
        <v>1</v>
      </c>
    </row>
    <row r="3078" spans="1:28">
      <c r="A3078">
        <v>2015</v>
      </c>
      <c r="B3078" t="s">
        <v>1630</v>
      </c>
      <c r="C3078" t="s">
        <v>2033</v>
      </c>
      <c r="D3078" t="s">
        <v>1641</v>
      </c>
      <c r="M3078">
        <v>2</v>
      </c>
    </row>
    <row r="3079" spans="1:28">
      <c r="A3079">
        <v>2015</v>
      </c>
      <c r="B3079" t="s">
        <v>1630</v>
      </c>
      <c r="C3079" t="s">
        <v>2036</v>
      </c>
      <c r="D3079" t="s">
        <v>1641</v>
      </c>
      <c r="J3079">
        <v>1</v>
      </c>
    </row>
    <row r="3080" spans="1:28">
      <c r="A3080">
        <v>2015</v>
      </c>
      <c r="B3080" t="s">
        <v>1630</v>
      </c>
      <c r="C3080" t="s">
        <v>5886</v>
      </c>
      <c r="D3080" t="s">
        <v>1635</v>
      </c>
      <c r="F3080">
        <v>1</v>
      </c>
    </row>
    <row r="3081" spans="1:28">
      <c r="A3081">
        <v>2015</v>
      </c>
      <c r="B3081" t="s">
        <v>1630</v>
      </c>
      <c r="C3081" t="s">
        <v>2039</v>
      </c>
      <c r="D3081" t="s">
        <v>1634</v>
      </c>
      <c r="J3081">
        <v>1</v>
      </c>
    </row>
    <row r="3082" spans="1:28">
      <c r="A3082">
        <v>2015</v>
      </c>
      <c r="B3082" t="s">
        <v>1630</v>
      </c>
      <c r="C3082" t="s">
        <v>2039</v>
      </c>
      <c r="D3082" t="s">
        <v>1635</v>
      </c>
      <c r="J3082">
        <v>1</v>
      </c>
    </row>
    <row r="3083" spans="1:28">
      <c r="A3083">
        <v>2015</v>
      </c>
      <c r="B3083" t="s">
        <v>1630</v>
      </c>
      <c r="C3083" t="s">
        <v>2040</v>
      </c>
      <c r="D3083" t="s">
        <v>1634</v>
      </c>
      <c r="AB3083">
        <v>2</v>
      </c>
    </row>
    <row r="3084" spans="1:28">
      <c r="A3084">
        <v>2015</v>
      </c>
      <c r="B3084" t="s">
        <v>1630</v>
      </c>
      <c r="C3084" t="s">
        <v>5887</v>
      </c>
      <c r="D3084" t="s">
        <v>1641</v>
      </c>
      <c r="J3084">
        <v>1</v>
      </c>
    </row>
    <row r="3085" spans="1:28">
      <c r="A3085">
        <v>2015</v>
      </c>
      <c r="B3085" t="s">
        <v>1630</v>
      </c>
      <c r="C3085" t="s">
        <v>5888</v>
      </c>
      <c r="D3085" t="s">
        <v>1634</v>
      </c>
      <c r="F3085">
        <v>1</v>
      </c>
    </row>
    <row r="3086" spans="1:28">
      <c r="A3086">
        <v>2015</v>
      </c>
      <c r="B3086" t="s">
        <v>1630</v>
      </c>
      <c r="C3086" t="s">
        <v>5889</v>
      </c>
      <c r="D3086" t="s">
        <v>1634</v>
      </c>
      <c r="J3086">
        <v>1</v>
      </c>
    </row>
    <row r="3087" spans="1:28">
      <c r="A3087">
        <v>2015</v>
      </c>
      <c r="B3087" t="s">
        <v>1630</v>
      </c>
      <c r="C3087" t="s">
        <v>5890</v>
      </c>
      <c r="D3087" t="s">
        <v>1634</v>
      </c>
      <c r="J3087">
        <v>1</v>
      </c>
    </row>
    <row r="3088" spans="1:28">
      <c r="A3088">
        <v>2015</v>
      </c>
      <c r="B3088" t="s">
        <v>1630</v>
      </c>
      <c r="C3088" t="s">
        <v>2047</v>
      </c>
      <c r="D3088" t="s">
        <v>1634</v>
      </c>
      <c r="J3088">
        <v>2</v>
      </c>
    </row>
    <row r="3089" spans="1:10">
      <c r="A3089">
        <v>2015</v>
      </c>
      <c r="B3089" t="s">
        <v>1630</v>
      </c>
      <c r="C3089" t="s">
        <v>2048</v>
      </c>
      <c r="D3089" t="s">
        <v>1634</v>
      </c>
      <c r="J3089">
        <v>3</v>
      </c>
    </row>
    <row r="3090" spans="1:10">
      <c r="A3090">
        <v>2015</v>
      </c>
      <c r="B3090" t="s">
        <v>1630</v>
      </c>
      <c r="C3090" t="s">
        <v>2048</v>
      </c>
      <c r="D3090" t="s">
        <v>1635</v>
      </c>
      <c r="J3090">
        <v>1</v>
      </c>
    </row>
    <row r="3091" spans="1:10">
      <c r="A3091">
        <v>2015</v>
      </c>
      <c r="B3091" t="s">
        <v>1630</v>
      </c>
      <c r="C3091" t="s">
        <v>2049</v>
      </c>
      <c r="D3091" t="s">
        <v>1634</v>
      </c>
      <c r="J3091">
        <v>1</v>
      </c>
    </row>
    <row r="3092" spans="1:10">
      <c r="A3092">
        <v>2015</v>
      </c>
      <c r="B3092" t="s">
        <v>1630</v>
      </c>
      <c r="C3092" t="s">
        <v>2049</v>
      </c>
      <c r="D3092" t="s">
        <v>1635</v>
      </c>
      <c r="J3092">
        <v>1</v>
      </c>
    </row>
    <row r="3093" spans="1:10">
      <c r="A3093">
        <v>2015</v>
      </c>
      <c r="B3093" t="s">
        <v>1630</v>
      </c>
      <c r="C3093" t="s">
        <v>2050</v>
      </c>
      <c r="D3093" t="s">
        <v>1634</v>
      </c>
      <c r="J3093">
        <v>1</v>
      </c>
    </row>
    <row r="3094" spans="1:10">
      <c r="A3094">
        <v>2015</v>
      </c>
      <c r="B3094" t="s">
        <v>1630</v>
      </c>
      <c r="C3094" t="s">
        <v>2052</v>
      </c>
      <c r="D3094" t="s">
        <v>1634</v>
      </c>
      <c r="J3094">
        <v>1</v>
      </c>
    </row>
    <row r="3095" spans="1:10">
      <c r="A3095">
        <v>2015</v>
      </c>
      <c r="B3095" t="s">
        <v>1630</v>
      </c>
      <c r="C3095" t="s">
        <v>2053</v>
      </c>
      <c r="D3095" t="s">
        <v>1634</v>
      </c>
      <c r="J3095">
        <v>1</v>
      </c>
    </row>
    <row r="3096" spans="1:10">
      <c r="A3096">
        <v>2015</v>
      </c>
      <c r="B3096" t="s">
        <v>1630</v>
      </c>
      <c r="C3096" t="s">
        <v>5891</v>
      </c>
      <c r="D3096" t="s">
        <v>1634</v>
      </c>
      <c r="J3096">
        <v>1</v>
      </c>
    </row>
    <row r="3097" spans="1:10">
      <c r="A3097">
        <v>2015</v>
      </c>
      <c r="B3097" t="s">
        <v>1630</v>
      </c>
      <c r="C3097" t="s">
        <v>5892</v>
      </c>
      <c r="D3097" t="s">
        <v>1635</v>
      </c>
      <c r="F3097">
        <v>1</v>
      </c>
    </row>
    <row r="3098" spans="1:10">
      <c r="A3098">
        <v>2015</v>
      </c>
      <c r="B3098" t="s">
        <v>1630</v>
      </c>
      <c r="C3098" t="s">
        <v>5893</v>
      </c>
      <c r="D3098" t="s">
        <v>1634</v>
      </c>
      <c r="F3098">
        <v>1</v>
      </c>
    </row>
    <row r="3099" spans="1:10">
      <c r="A3099">
        <v>2015</v>
      </c>
      <c r="B3099" t="s">
        <v>1630</v>
      </c>
      <c r="C3099" t="s">
        <v>5893</v>
      </c>
      <c r="D3099" t="s">
        <v>1635</v>
      </c>
      <c r="F3099">
        <v>1</v>
      </c>
    </row>
    <row r="3100" spans="1:10">
      <c r="A3100">
        <v>2015</v>
      </c>
      <c r="B3100" t="s">
        <v>1630</v>
      </c>
      <c r="C3100" t="s">
        <v>2059</v>
      </c>
      <c r="D3100" t="s">
        <v>1641</v>
      </c>
      <c r="J3100">
        <v>1</v>
      </c>
    </row>
    <row r="3101" spans="1:10">
      <c r="A3101">
        <v>2015</v>
      </c>
      <c r="B3101" t="s">
        <v>1630</v>
      </c>
      <c r="C3101" t="s">
        <v>2060</v>
      </c>
      <c r="D3101" t="s">
        <v>1641</v>
      </c>
      <c r="J3101">
        <v>1</v>
      </c>
    </row>
    <row r="3102" spans="1:10">
      <c r="A3102">
        <v>2015</v>
      </c>
      <c r="B3102" t="s">
        <v>1630</v>
      </c>
      <c r="C3102" t="s">
        <v>2061</v>
      </c>
      <c r="D3102" t="s">
        <v>1641</v>
      </c>
      <c r="J3102">
        <v>1</v>
      </c>
    </row>
    <row r="3103" spans="1:10">
      <c r="A3103">
        <v>2015</v>
      </c>
      <c r="B3103" t="s">
        <v>1630</v>
      </c>
      <c r="C3103" t="s">
        <v>2062</v>
      </c>
      <c r="D3103" t="s">
        <v>1641</v>
      </c>
      <c r="J3103">
        <v>1</v>
      </c>
    </row>
    <row r="3104" spans="1:10">
      <c r="A3104">
        <v>2015</v>
      </c>
      <c r="B3104" t="s">
        <v>1630</v>
      </c>
      <c r="C3104" t="s">
        <v>2063</v>
      </c>
      <c r="D3104" t="s">
        <v>1641</v>
      </c>
      <c r="J3104">
        <v>1</v>
      </c>
    </row>
    <row r="3105" spans="1:31">
      <c r="A3105">
        <v>2015</v>
      </c>
      <c r="B3105" t="s">
        <v>1630</v>
      </c>
      <c r="C3105" t="s">
        <v>2064</v>
      </c>
      <c r="D3105" t="s">
        <v>1641</v>
      </c>
      <c r="J3105">
        <v>1</v>
      </c>
    </row>
    <row r="3106" spans="1:31">
      <c r="A3106">
        <v>2015</v>
      </c>
      <c r="B3106" t="s">
        <v>1630</v>
      </c>
      <c r="C3106" t="s">
        <v>1689</v>
      </c>
      <c r="D3106" t="s">
        <v>1641</v>
      </c>
      <c r="AE3106">
        <v>1</v>
      </c>
    </row>
    <row r="3107" spans="1:31">
      <c r="A3107">
        <v>2015</v>
      </c>
      <c r="B3107" t="s">
        <v>1630</v>
      </c>
      <c r="C3107" t="s">
        <v>2065</v>
      </c>
      <c r="D3107" t="s">
        <v>1641</v>
      </c>
      <c r="N3107">
        <v>1</v>
      </c>
    </row>
    <row r="3108" spans="1:31">
      <c r="A3108">
        <v>2015</v>
      </c>
      <c r="B3108" t="s">
        <v>1630</v>
      </c>
      <c r="C3108" t="s">
        <v>2066</v>
      </c>
      <c r="D3108" t="s">
        <v>1641</v>
      </c>
      <c r="J3108">
        <v>1</v>
      </c>
    </row>
    <row r="3109" spans="1:31">
      <c r="A3109">
        <v>2015</v>
      </c>
      <c r="B3109" t="s">
        <v>1630</v>
      </c>
      <c r="C3109" t="s">
        <v>2067</v>
      </c>
      <c r="D3109" t="s">
        <v>1641</v>
      </c>
      <c r="J3109">
        <v>1</v>
      </c>
    </row>
    <row r="3110" spans="1:31">
      <c r="A3110">
        <v>2015</v>
      </c>
      <c r="B3110" t="s">
        <v>1630</v>
      </c>
      <c r="C3110" t="s">
        <v>2070</v>
      </c>
      <c r="D3110" t="s">
        <v>1641</v>
      </c>
      <c r="N3110">
        <v>1</v>
      </c>
    </row>
    <row r="3111" spans="1:31">
      <c r="A3111">
        <v>2015</v>
      </c>
      <c r="B3111" t="s">
        <v>1630</v>
      </c>
      <c r="C3111" t="s">
        <v>2071</v>
      </c>
      <c r="D3111" t="s">
        <v>1641</v>
      </c>
      <c r="N3111">
        <v>1</v>
      </c>
    </row>
    <row r="3112" spans="1:31">
      <c r="A3112">
        <v>2015</v>
      </c>
      <c r="B3112" t="s">
        <v>1630</v>
      </c>
      <c r="C3112" t="s">
        <v>2072</v>
      </c>
      <c r="D3112" t="s">
        <v>1641</v>
      </c>
      <c r="N3112">
        <v>1</v>
      </c>
    </row>
    <row r="3113" spans="1:31">
      <c r="A3113">
        <v>2015</v>
      </c>
      <c r="B3113" t="s">
        <v>1630</v>
      </c>
      <c r="C3113" t="s">
        <v>2074</v>
      </c>
      <c r="D3113" t="s">
        <v>1641</v>
      </c>
      <c r="J3113">
        <v>2</v>
      </c>
    </row>
    <row r="3114" spans="1:31">
      <c r="A3114">
        <v>2015</v>
      </c>
      <c r="B3114" t="s">
        <v>1630</v>
      </c>
      <c r="C3114" t="s">
        <v>2075</v>
      </c>
      <c r="D3114" t="s">
        <v>1641</v>
      </c>
      <c r="J3114">
        <v>1</v>
      </c>
    </row>
    <row r="3115" spans="1:31">
      <c r="A3115">
        <v>2015</v>
      </c>
      <c r="B3115" t="s">
        <v>1630</v>
      </c>
      <c r="C3115" t="s">
        <v>2076</v>
      </c>
      <c r="D3115" t="s">
        <v>1641</v>
      </c>
      <c r="J3115">
        <v>1</v>
      </c>
    </row>
    <row r="3116" spans="1:31">
      <c r="A3116">
        <v>2015</v>
      </c>
      <c r="B3116" t="s">
        <v>1630</v>
      </c>
      <c r="C3116" t="s">
        <v>1692</v>
      </c>
      <c r="D3116" t="s">
        <v>1641</v>
      </c>
      <c r="J3116">
        <v>1</v>
      </c>
      <c r="M3116">
        <v>1</v>
      </c>
      <c r="AE3116">
        <v>1</v>
      </c>
    </row>
    <row r="3117" spans="1:31">
      <c r="A3117">
        <v>2015</v>
      </c>
      <c r="B3117" t="s">
        <v>1630</v>
      </c>
      <c r="C3117" t="s">
        <v>2079</v>
      </c>
      <c r="D3117" t="s">
        <v>1641</v>
      </c>
      <c r="J3117">
        <v>1</v>
      </c>
    </row>
    <row r="3118" spans="1:31">
      <c r="A3118">
        <v>2015</v>
      </c>
      <c r="B3118" t="s">
        <v>1630</v>
      </c>
      <c r="C3118" t="s">
        <v>2080</v>
      </c>
      <c r="D3118" t="s">
        <v>1641</v>
      </c>
      <c r="J3118">
        <v>1</v>
      </c>
    </row>
    <row r="3119" spans="1:31">
      <c r="A3119">
        <v>2015</v>
      </c>
      <c r="B3119" t="s">
        <v>1630</v>
      </c>
      <c r="C3119" t="s">
        <v>2081</v>
      </c>
      <c r="D3119" t="s">
        <v>1641</v>
      </c>
      <c r="N3119">
        <v>1</v>
      </c>
    </row>
    <row r="3120" spans="1:31">
      <c r="A3120">
        <v>2015</v>
      </c>
      <c r="B3120" t="s">
        <v>1630</v>
      </c>
      <c r="C3120" t="s">
        <v>5894</v>
      </c>
      <c r="D3120" t="s">
        <v>1634</v>
      </c>
      <c r="F3120">
        <v>1</v>
      </c>
    </row>
    <row r="3121" spans="1:31">
      <c r="A3121">
        <v>2015</v>
      </c>
      <c r="B3121" t="s">
        <v>1630</v>
      </c>
      <c r="C3121" t="s">
        <v>5895</v>
      </c>
      <c r="D3121" t="s">
        <v>1641</v>
      </c>
      <c r="J3121">
        <v>1</v>
      </c>
    </row>
    <row r="3122" spans="1:31">
      <c r="A3122">
        <v>2015</v>
      </c>
      <c r="B3122" t="s">
        <v>1630</v>
      </c>
      <c r="C3122" t="s">
        <v>5896</v>
      </c>
      <c r="D3122" t="s">
        <v>1634</v>
      </c>
      <c r="F3122">
        <v>1</v>
      </c>
    </row>
    <row r="3123" spans="1:31">
      <c r="A3123">
        <v>2015</v>
      </c>
      <c r="B3123" t="s">
        <v>1630</v>
      </c>
      <c r="C3123" t="s">
        <v>1697</v>
      </c>
      <c r="D3123" t="s">
        <v>1641</v>
      </c>
      <c r="AE3123">
        <v>1</v>
      </c>
    </row>
    <row r="3124" spans="1:31">
      <c r="A3124">
        <v>2015</v>
      </c>
      <c r="B3124" t="s">
        <v>1630</v>
      </c>
      <c r="C3124" t="s">
        <v>2085</v>
      </c>
      <c r="D3124" t="s">
        <v>1641</v>
      </c>
      <c r="J3124">
        <v>1</v>
      </c>
    </row>
    <row r="3125" spans="1:31">
      <c r="A3125">
        <v>2015</v>
      </c>
      <c r="B3125" t="s">
        <v>1630</v>
      </c>
      <c r="C3125" t="s">
        <v>2086</v>
      </c>
      <c r="D3125" t="s">
        <v>1641</v>
      </c>
      <c r="J3125">
        <v>1</v>
      </c>
    </row>
    <row r="3126" spans="1:31">
      <c r="A3126">
        <v>2015</v>
      </c>
      <c r="B3126" t="s">
        <v>1630</v>
      </c>
      <c r="C3126" t="s">
        <v>5897</v>
      </c>
      <c r="D3126" t="s">
        <v>1641</v>
      </c>
      <c r="AB3126">
        <v>1</v>
      </c>
    </row>
    <row r="3127" spans="1:31">
      <c r="A3127">
        <v>2015</v>
      </c>
      <c r="B3127" t="s">
        <v>1630</v>
      </c>
      <c r="C3127" t="s">
        <v>2724</v>
      </c>
      <c r="D3127" t="s">
        <v>1641</v>
      </c>
      <c r="AE3127">
        <v>3</v>
      </c>
    </row>
    <row r="3128" spans="1:31">
      <c r="A3128">
        <v>2015</v>
      </c>
      <c r="B3128" t="s">
        <v>1630</v>
      </c>
      <c r="C3128" t="s">
        <v>2088</v>
      </c>
      <c r="D3128" t="s">
        <v>1641</v>
      </c>
      <c r="J3128">
        <v>1</v>
      </c>
    </row>
    <row r="3129" spans="1:31">
      <c r="A3129">
        <v>2015</v>
      </c>
      <c r="B3129" t="s">
        <v>1630</v>
      </c>
      <c r="C3129" t="s">
        <v>2089</v>
      </c>
      <c r="D3129" t="s">
        <v>1641</v>
      </c>
      <c r="N3129">
        <v>1</v>
      </c>
    </row>
    <row r="3130" spans="1:31">
      <c r="A3130">
        <v>2015</v>
      </c>
      <c r="B3130" t="s">
        <v>1630</v>
      </c>
      <c r="C3130" t="s">
        <v>2092</v>
      </c>
      <c r="D3130" t="s">
        <v>1641</v>
      </c>
      <c r="J3130">
        <v>2</v>
      </c>
    </row>
    <row r="3131" spans="1:31">
      <c r="A3131">
        <v>2015</v>
      </c>
      <c r="B3131" t="s">
        <v>1630</v>
      </c>
      <c r="C3131" t="s">
        <v>2093</v>
      </c>
      <c r="D3131" t="s">
        <v>1641</v>
      </c>
      <c r="J3131">
        <v>1</v>
      </c>
    </row>
    <row r="3132" spans="1:31">
      <c r="A3132">
        <v>2015</v>
      </c>
      <c r="B3132" t="s">
        <v>1630</v>
      </c>
      <c r="C3132" t="s">
        <v>2094</v>
      </c>
      <c r="D3132" t="s">
        <v>1641</v>
      </c>
      <c r="J3132">
        <v>1</v>
      </c>
    </row>
    <row r="3133" spans="1:31">
      <c r="A3133">
        <v>2015</v>
      </c>
      <c r="B3133" t="s">
        <v>1630</v>
      </c>
      <c r="C3133" t="s">
        <v>2098</v>
      </c>
      <c r="D3133" t="s">
        <v>1641</v>
      </c>
      <c r="J3133">
        <v>1</v>
      </c>
    </row>
    <row r="3134" spans="1:31">
      <c r="A3134">
        <v>2015</v>
      </c>
      <c r="B3134" t="s">
        <v>1630</v>
      </c>
      <c r="C3134" t="s">
        <v>2099</v>
      </c>
      <c r="D3134" t="s">
        <v>1641</v>
      </c>
      <c r="J3134">
        <v>1</v>
      </c>
    </row>
    <row r="3135" spans="1:31">
      <c r="A3135">
        <v>2015</v>
      </c>
      <c r="B3135" t="s">
        <v>1630</v>
      </c>
      <c r="C3135" t="s">
        <v>2103</v>
      </c>
      <c r="D3135" t="s">
        <v>1641</v>
      </c>
      <c r="AB3135">
        <v>4</v>
      </c>
    </row>
    <row r="3136" spans="1:31">
      <c r="A3136">
        <v>2015</v>
      </c>
      <c r="B3136" t="s">
        <v>1630</v>
      </c>
      <c r="C3136" t="s">
        <v>2104</v>
      </c>
      <c r="D3136" t="s">
        <v>1641</v>
      </c>
      <c r="J3136">
        <v>4</v>
      </c>
    </row>
    <row r="3137" spans="1:31">
      <c r="A3137">
        <v>2015</v>
      </c>
      <c r="B3137" t="s">
        <v>1630</v>
      </c>
      <c r="C3137" t="s">
        <v>2105</v>
      </c>
      <c r="D3137" t="s">
        <v>1641</v>
      </c>
      <c r="J3137">
        <v>1</v>
      </c>
    </row>
    <row r="3138" spans="1:31">
      <c r="A3138">
        <v>2015</v>
      </c>
      <c r="B3138" t="s">
        <v>1630</v>
      </c>
      <c r="C3138" t="s">
        <v>2106</v>
      </c>
      <c r="D3138" t="s">
        <v>1641</v>
      </c>
      <c r="J3138">
        <v>1</v>
      </c>
    </row>
    <row r="3139" spans="1:31">
      <c r="A3139">
        <v>2015</v>
      </c>
      <c r="B3139" t="s">
        <v>1630</v>
      </c>
      <c r="C3139" t="s">
        <v>2107</v>
      </c>
      <c r="D3139" t="s">
        <v>1641</v>
      </c>
      <c r="J3139">
        <v>1</v>
      </c>
    </row>
    <row r="3140" spans="1:31">
      <c r="A3140">
        <v>2015</v>
      </c>
      <c r="B3140" t="s">
        <v>1630</v>
      </c>
      <c r="C3140" t="s">
        <v>2108</v>
      </c>
      <c r="D3140" t="s">
        <v>1641</v>
      </c>
      <c r="J3140">
        <v>1</v>
      </c>
    </row>
    <row r="3141" spans="1:31">
      <c r="A3141">
        <v>2015</v>
      </c>
      <c r="B3141" t="s">
        <v>1630</v>
      </c>
      <c r="C3141" t="s">
        <v>1700</v>
      </c>
      <c r="D3141" t="s">
        <v>1641</v>
      </c>
      <c r="M3141">
        <v>2</v>
      </c>
      <c r="AE3141">
        <v>1</v>
      </c>
    </row>
    <row r="3142" spans="1:31">
      <c r="A3142">
        <v>2015</v>
      </c>
      <c r="B3142" t="s">
        <v>1630</v>
      </c>
      <c r="C3142" t="s">
        <v>2109</v>
      </c>
      <c r="D3142" t="s">
        <v>1641</v>
      </c>
      <c r="J3142">
        <v>1</v>
      </c>
    </row>
    <row r="3143" spans="1:31">
      <c r="A3143">
        <v>2015</v>
      </c>
      <c r="B3143" t="s">
        <v>1630</v>
      </c>
      <c r="C3143" t="s">
        <v>2110</v>
      </c>
      <c r="D3143" t="s">
        <v>1641</v>
      </c>
      <c r="J3143">
        <v>1</v>
      </c>
    </row>
    <row r="3144" spans="1:31">
      <c r="A3144">
        <v>2015</v>
      </c>
      <c r="B3144" t="s">
        <v>1630</v>
      </c>
      <c r="C3144" t="s">
        <v>2111</v>
      </c>
      <c r="D3144" t="s">
        <v>1641</v>
      </c>
      <c r="J3144">
        <v>1</v>
      </c>
    </row>
    <row r="3145" spans="1:31">
      <c r="A3145">
        <v>2015</v>
      </c>
      <c r="B3145" t="s">
        <v>1630</v>
      </c>
      <c r="C3145" t="s">
        <v>2112</v>
      </c>
      <c r="D3145" t="s">
        <v>1641</v>
      </c>
      <c r="J3145">
        <v>1</v>
      </c>
    </row>
    <row r="3146" spans="1:31">
      <c r="A3146">
        <v>2015</v>
      </c>
      <c r="B3146" t="s">
        <v>1630</v>
      </c>
      <c r="C3146" t="s">
        <v>2727</v>
      </c>
      <c r="D3146" t="s">
        <v>1641</v>
      </c>
      <c r="J3146">
        <v>1</v>
      </c>
    </row>
    <row r="3147" spans="1:31">
      <c r="A3147">
        <v>2015</v>
      </c>
      <c r="B3147" t="s">
        <v>1630</v>
      </c>
      <c r="C3147" t="s">
        <v>2113</v>
      </c>
      <c r="D3147" t="s">
        <v>1641</v>
      </c>
      <c r="J3147">
        <v>1</v>
      </c>
    </row>
    <row r="3148" spans="1:31">
      <c r="A3148">
        <v>2015</v>
      </c>
      <c r="B3148" t="s">
        <v>1630</v>
      </c>
      <c r="C3148" t="s">
        <v>2114</v>
      </c>
      <c r="D3148" t="s">
        <v>1641</v>
      </c>
      <c r="J3148">
        <v>4</v>
      </c>
    </row>
    <row r="3149" spans="1:31">
      <c r="A3149">
        <v>2015</v>
      </c>
      <c r="B3149" t="s">
        <v>1630</v>
      </c>
      <c r="C3149" t="s">
        <v>2115</v>
      </c>
      <c r="D3149" t="s">
        <v>1641</v>
      </c>
      <c r="J3149">
        <v>1</v>
      </c>
    </row>
    <row r="3150" spans="1:31">
      <c r="A3150">
        <v>2015</v>
      </c>
      <c r="B3150" t="s">
        <v>1630</v>
      </c>
      <c r="C3150" t="s">
        <v>2116</v>
      </c>
      <c r="D3150" t="s">
        <v>1641</v>
      </c>
      <c r="AB3150">
        <v>1</v>
      </c>
    </row>
    <row r="3151" spans="1:31">
      <c r="A3151">
        <v>2015</v>
      </c>
      <c r="B3151" t="s">
        <v>1630</v>
      </c>
      <c r="C3151" t="s">
        <v>2117</v>
      </c>
      <c r="D3151" t="s">
        <v>1641</v>
      </c>
      <c r="J3151">
        <v>2</v>
      </c>
    </row>
    <row r="3152" spans="1:31">
      <c r="A3152">
        <v>2015</v>
      </c>
      <c r="B3152" t="s">
        <v>1630</v>
      </c>
      <c r="C3152" t="s">
        <v>2118</v>
      </c>
      <c r="D3152" t="s">
        <v>1641</v>
      </c>
      <c r="J3152">
        <v>1</v>
      </c>
    </row>
    <row r="3153" spans="1:28">
      <c r="A3153">
        <v>2015</v>
      </c>
      <c r="B3153" t="s">
        <v>1630</v>
      </c>
      <c r="C3153" t="s">
        <v>2119</v>
      </c>
      <c r="D3153" t="s">
        <v>1641</v>
      </c>
      <c r="J3153">
        <v>1</v>
      </c>
    </row>
    <row r="3154" spans="1:28">
      <c r="A3154">
        <v>2015</v>
      </c>
      <c r="B3154" t="s">
        <v>1630</v>
      </c>
      <c r="C3154" t="s">
        <v>5898</v>
      </c>
      <c r="D3154" t="s">
        <v>1634</v>
      </c>
      <c r="F3154">
        <v>1</v>
      </c>
    </row>
    <row r="3155" spans="1:28">
      <c r="A3155">
        <v>2015</v>
      </c>
      <c r="B3155" t="s">
        <v>1630</v>
      </c>
      <c r="C3155" t="s">
        <v>5898</v>
      </c>
      <c r="D3155" t="s">
        <v>1635</v>
      </c>
      <c r="F3155">
        <v>1</v>
      </c>
    </row>
    <row r="3156" spans="1:28">
      <c r="A3156">
        <v>2015</v>
      </c>
      <c r="B3156" t="s">
        <v>1630</v>
      </c>
      <c r="C3156" t="s">
        <v>2120</v>
      </c>
      <c r="D3156" t="s">
        <v>1641</v>
      </c>
      <c r="N3156">
        <v>1</v>
      </c>
    </row>
    <row r="3157" spans="1:28">
      <c r="A3157">
        <v>2015</v>
      </c>
      <c r="B3157" t="s">
        <v>1630</v>
      </c>
      <c r="C3157" t="s">
        <v>2122</v>
      </c>
      <c r="D3157" t="s">
        <v>1641</v>
      </c>
      <c r="J3157">
        <v>2</v>
      </c>
    </row>
    <row r="3158" spans="1:28">
      <c r="A3158">
        <v>2015</v>
      </c>
      <c r="B3158" t="s">
        <v>1630</v>
      </c>
      <c r="C3158" t="s">
        <v>2123</v>
      </c>
      <c r="D3158" t="s">
        <v>1641</v>
      </c>
      <c r="J3158">
        <v>1</v>
      </c>
    </row>
    <row r="3159" spans="1:28">
      <c r="A3159">
        <v>2015</v>
      </c>
      <c r="B3159" t="s">
        <v>1630</v>
      </c>
      <c r="C3159" t="s">
        <v>2124</v>
      </c>
      <c r="D3159" t="s">
        <v>1641</v>
      </c>
      <c r="N3159">
        <v>1</v>
      </c>
    </row>
    <row r="3160" spans="1:28">
      <c r="A3160">
        <v>2015</v>
      </c>
      <c r="B3160" t="s">
        <v>1630</v>
      </c>
      <c r="C3160" t="s">
        <v>2125</v>
      </c>
      <c r="D3160" t="s">
        <v>1641</v>
      </c>
      <c r="M3160">
        <v>1</v>
      </c>
    </row>
    <row r="3161" spans="1:28">
      <c r="A3161">
        <v>2015</v>
      </c>
      <c r="B3161" t="s">
        <v>1630</v>
      </c>
      <c r="C3161" t="s">
        <v>2127</v>
      </c>
      <c r="D3161" t="s">
        <v>1641</v>
      </c>
      <c r="M3161">
        <v>2</v>
      </c>
    </row>
    <row r="3162" spans="1:28">
      <c r="A3162">
        <v>2015</v>
      </c>
      <c r="B3162" t="s">
        <v>1630</v>
      </c>
      <c r="C3162" t="s">
        <v>2128</v>
      </c>
      <c r="D3162" t="s">
        <v>1641</v>
      </c>
      <c r="M3162">
        <v>1</v>
      </c>
    </row>
    <row r="3163" spans="1:28">
      <c r="A3163">
        <v>2015</v>
      </c>
      <c r="B3163" t="s">
        <v>1630</v>
      </c>
      <c r="C3163" t="s">
        <v>2130</v>
      </c>
      <c r="D3163" t="s">
        <v>1641</v>
      </c>
      <c r="N3163">
        <v>1</v>
      </c>
    </row>
    <row r="3164" spans="1:28">
      <c r="A3164">
        <v>2015</v>
      </c>
      <c r="B3164" t="s">
        <v>1630</v>
      </c>
      <c r="C3164" t="s">
        <v>2131</v>
      </c>
      <c r="D3164" t="s">
        <v>1634</v>
      </c>
      <c r="AB3164">
        <v>1</v>
      </c>
    </row>
    <row r="3165" spans="1:28">
      <c r="A3165">
        <v>2015</v>
      </c>
      <c r="B3165" t="s">
        <v>1630</v>
      </c>
      <c r="C3165" t="s">
        <v>2131</v>
      </c>
      <c r="D3165" t="s">
        <v>1635</v>
      </c>
      <c r="AB3165">
        <v>1</v>
      </c>
    </row>
    <row r="3166" spans="1:28">
      <c r="A3166">
        <v>2015</v>
      </c>
      <c r="B3166" t="s">
        <v>1630</v>
      </c>
      <c r="C3166" t="s">
        <v>2132</v>
      </c>
      <c r="D3166" t="s">
        <v>1641</v>
      </c>
      <c r="N3166">
        <v>1</v>
      </c>
    </row>
    <row r="3167" spans="1:28">
      <c r="A3167">
        <v>2015</v>
      </c>
      <c r="B3167" t="s">
        <v>1630</v>
      </c>
      <c r="C3167" t="s">
        <v>1707</v>
      </c>
      <c r="D3167" t="s">
        <v>1634</v>
      </c>
      <c r="AB3167">
        <v>1</v>
      </c>
    </row>
    <row r="3168" spans="1:28">
      <c r="A3168">
        <v>2015</v>
      </c>
      <c r="B3168" t="s">
        <v>1630</v>
      </c>
      <c r="C3168" t="s">
        <v>2728</v>
      </c>
      <c r="D3168" t="s">
        <v>1636</v>
      </c>
      <c r="O3168">
        <v>6</v>
      </c>
    </row>
    <row r="3169" spans="1:35">
      <c r="A3169">
        <v>2015</v>
      </c>
      <c r="B3169" t="s">
        <v>1630</v>
      </c>
      <c r="C3169" t="s">
        <v>2729</v>
      </c>
      <c r="D3169" t="s">
        <v>1634</v>
      </c>
      <c r="AI3169">
        <v>1</v>
      </c>
    </row>
    <row r="3170" spans="1:35">
      <c r="A3170">
        <v>2015</v>
      </c>
      <c r="B3170" t="s">
        <v>1630</v>
      </c>
      <c r="C3170" t="s">
        <v>2729</v>
      </c>
      <c r="D3170" t="s">
        <v>1635</v>
      </c>
      <c r="AI3170">
        <v>1</v>
      </c>
    </row>
    <row r="3171" spans="1:35">
      <c r="A3171">
        <v>2015</v>
      </c>
      <c r="B3171" t="s">
        <v>1630</v>
      </c>
      <c r="C3171" t="s">
        <v>2137</v>
      </c>
      <c r="D3171" t="s">
        <v>1634</v>
      </c>
      <c r="J3171">
        <v>2</v>
      </c>
    </row>
    <row r="3172" spans="1:35">
      <c r="A3172">
        <v>2015</v>
      </c>
      <c r="B3172" t="s">
        <v>1630</v>
      </c>
      <c r="C3172" t="s">
        <v>2137</v>
      </c>
      <c r="D3172" t="s">
        <v>1635</v>
      </c>
      <c r="J3172">
        <v>2</v>
      </c>
    </row>
    <row r="3173" spans="1:35">
      <c r="A3173">
        <v>2015</v>
      </c>
      <c r="B3173" t="s">
        <v>1630</v>
      </c>
      <c r="C3173" t="s">
        <v>2138</v>
      </c>
      <c r="D3173" t="s">
        <v>1634</v>
      </c>
      <c r="J3173">
        <v>3</v>
      </c>
    </row>
    <row r="3174" spans="1:35">
      <c r="A3174">
        <v>2015</v>
      </c>
      <c r="B3174" t="s">
        <v>1630</v>
      </c>
      <c r="C3174" t="s">
        <v>2138</v>
      </c>
      <c r="D3174" t="s">
        <v>1635</v>
      </c>
      <c r="J3174">
        <v>3</v>
      </c>
    </row>
    <row r="3175" spans="1:35">
      <c r="A3175">
        <v>2015</v>
      </c>
      <c r="B3175" t="s">
        <v>1630</v>
      </c>
      <c r="C3175" t="s">
        <v>2139</v>
      </c>
      <c r="D3175" t="s">
        <v>1641</v>
      </c>
      <c r="N3175">
        <v>1</v>
      </c>
    </row>
    <row r="3176" spans="1:35">
      <c r="A3176">
        <v>2015</v>
      </c>
      <c r="B3176" t="s">
        <v>1630</v>
      </c>
      <c r="C3176" t="s">
        <v>2140</v>
      </c>
      <c r="D3176" t="s">
        <v>1634</v>
      </c>
      <c r="J3176">
        <v>1</v>
      </c>
    </row>
    <row r="3177" spans="1:35">
      <c r="A3177">
        <v>2015</v>
      </c>
      <c r="B3177" t="s">
        <v>1630</v>
      </c>
      <c r="C3177" t="s">
        <v>5899</v>
      </c>
      <c r="D3177" t="s">
        <v>1634</v>
      </c>
      <c r="J3177">
        <v>1</v>
      </c>
    </row>
    <row r="3178" spans="1:35">
      <c r="A3178">
        <v>2015</v>
      </c>
      <c r="B3178" t="s">
        <v>1630</v>
      </c>
      <c r="C3178" t="s">
        <v>2142</v>
      </c>
      <c r="D3178" t="s">
        <v>1641</v>
      </c>
      <c r="J3178">
        <v>1</v>
      </c>
    </row>
    <row r="3179" spans="1:35">
      <c r="A3179">
        <v>2015</v>
      </c>
      <c r="B3179" t="s">
        <v>1630</v>
      </c>
      <c r="C3179" t="s">
        <v>2143</v>
      </c>
      <c r="D3179" t="s">
        <v>1641</v>
      </c>
      <c r="J3179">
        <v>1</v>
      </c>
    </row>
    <row r="3180" spans="1:35">
      <c r="A3180">
        <v>2015</v>
      </c>
      <c r="B3180" t="s">
        <v>1630</v>
      </c>
      <c r="C3180" t="s">
        <v>5900</v>
      </c>
      <c r="D3180" t="s">
        <v>1641</v>
      </c>
      <c r="J3180">
        <v>2</v>
      </c>
    </row>
    <row r="3181" spans="1:35">
      <c r="A3181">
        <v>2015</v>
      </c>
      <c r="B3181" t="s">
        <v>1630</v>
      </c>
      <c r="C3181" t="s">
        <v>5901</v>
      </c>
      <c r="D3181" t="s">
        <v>1634</v>
      </c>
      <c r="J3181">
        <v>5</v>
      </c>
    </row>
    <row r="3182" spans="1:35">
      <c r="A3182">
        <v>2015</v>
      </c>
      <c r="B3182" t="s">
        <v>1630</v>
      </c>
      <c r="C3182" t="s">
        <v>5901</v>
      </c>
      <c r="D3182" t="s">
        <v>1635</v>
      </c>
      <c r="J3182">
        <v>5</v>
      </c>
    </row>
    <row r="3183" spans="1:35">
      <c r="A3183">
        <v>2015</v>
      </c>
      <c r="B3183" t="s">
        <v>1630</v>
      </c>
      <c r="C3183" t="s">
        <v>5902</v>
      </c>
      <c r="D3183" t="s">
        <v>1634</v>
      </c>
      <c r="J3183">
        <v>1</v>
      </c>
    </row>
    <row r="3184" spans="1:35">
      <c r="A3184">
        <v>2015</v>
      </c>
      <c r="B3184" t="s">
        <v>1630</v>
      </c>
      <c r="C3184" t="s">
        <v>5902</v>
      </c>
      <c r="D3184" t="s">
        <v>1635</v>
      </c>
      <c r="J3184">
        <v>1</v>
      </c>
    </row>
    <row r="3185" spans="1:14">
      <c r="A3185">
        <v>2015</v>
      </c>
      <c r="B3185" t="s">
        <v>1630</v>
      </c>
      <c r="C3185" t="s">
        <v>5903</v>
      </c>
      <c r="D3185" t="s">
        <v>1634</v>
      </c>
      <c r="J3185">
        <v>3</v>
      </c>
    </row>
    <row r="3186" spans="1:14">
      <c r="A3186">
        <v>2015</v>
      </c>
      <c r="B3186" t="s">
        <v>1630</v>
      </c>
      <c r="C3186" t="s">
        <v>5903</v>
      </c>
      <c r="D3186" t="s">
        <v>1635</v>
      </c>
      <c r="J3186">
        <v>3</v>
      </c>
    </row>
    <row r="3187" spans="1:14">
      <c r="A3187">
        <v>2015</v>
      </c>
      <c r="B3187" t="s">
        <v>1630</v>
      </c>
      <c r="C3187" t="s">
        <v>5904</v>
      </c>
      <c r="D3187" t="s">
        <v>1634</v>
      </c>
      <c r="J3187">
        <v>1</v>
      </c>
    </row>
    <row r="3188" spans="1:14">
      <c r="A3188">
        <v>2015</v>
      </c>
      <c r="B3188" t="s">
        <v>1630</v>
      </c>
      <c r="C3188" t="s">
        <v>5904</v>
      </c>
      <c r="D3188" t="s">
        <v>1635</v>
      </c>
      <c r="J3188">
        <v>1</v>
      </c>
    </row>
    <row r="3189" spans="1:14">
      <c r="A3189">
        <v>2015</v>
      </c>
      <c r="B3189" t="s">
        <v>1630</v>
      </c>
      <c r="C3189" t="s">
        <v>5905</v>
      </c>
      <c r="D3189" t="s">
        <v>1634</v>
      </c>
      <c r="J3189">
        <v>6</v>
      </c>
    </row>
    <row r="3190" spans="1:14">
      <c r="A3190">
        <v>2015</v>
      </c>
      <c r="B3190" t="s">
        <v>1630</v>
      </c>
      <c r="C3190" t="s">
        <v>5905</v>
      </c>
      <c r="D3190" t="s">
        <v>1635</v>
      </c>
      <c r="J3190">
        <v>6</v>
      </c>
    </row>
    <row r="3191" spans="1:14">
      <c r="A3191">
        <v>2015</v>
      </c>
      <c r="B3191" t="s">
        <v>1630</v>
      </c>
      <c r="C3191" t="s">
        <v>5906</v>
      </c>
      <c r="D3191" t="s">
        <v>1634</v>
      </c>
      <c r="J3191">
        <v>1</v>
      </c>
    </row>
    <row r="3192" spans="1:14">
      <c r="A3192">
        <v>2015</v>
      </c>
      <c r="B3192" t="s">
        <v>1630</v>
      </c>
      <c r="C3192" t="s">
        <v>5906</v>
      </c>
      <c r="D3192" t="s">
        <v>1635</v>
      </c>
      <c r="J3192">
        <v>1</v>
      </c>
    </row>
    <row r="3193" spans="1:14">
      <c r="A3193">
        <v>2015</v>
      </c>
      <c r="B3193" t="s">
        <v>1630</v>
      </c>
      <c r="C3193" t="s">
        <v>2144</v>
      </c>
      <c r="D3193" t="s">
        <v>1634</v>
      </c>
      <c r="J3193">
        <v>1</v>
      </c>
    </row>
    <row r="3194" spans="1:14">
      <c r="A3194">
        <v>2015</v>
      </c>
      <c r="B3194" t="s">
        <v>1630</v>
      </c>
      <c r="C3194" t="s">
        <v>2144</v>
      </c>
      <c r="D3194" t="s">
        <v>1635</v>
      </c>
      <c r="J3194">
        <v>1</v>
      </c>
    </row>
    <row r="3195" spans="1:14">
      <c r="A3195">
        <v>2015</v>
      </c>
      <c r="B3195" t="s">
        <v>1630</v>
      </c>
      <c r="C3195" t="s">
        <v>2145</v>
      </c>
      <c r="D3195" t="s">
        <v>1641</v>
      </c>
      <c r="N3195">
        <v>1</v>
      </c>
    </row>
    <row r="3196" spans="1:14">
      <c r="A3196">
        <v>2015</v>
      </c>
      <c r="B3196" t="s">
        <v>1630</v>
      </c>
      <c r="C3196" t="s">
        <v>2148</v>
      </c>
      <c r="D3196" t="s">
        <v>1641</v>
      </c>
      <c r="J3196">
        <v>1</v>
      </c>
    </row>
    <row r="3197" spans="1:14">
      <c r="A3197">
        <v>2015</v>
      </c>
      <c r="B3197" t="s">
        <v>1630</v>
      </c>
      <c r="C3197" t="s">
        <v>5907</v>
      </c>
      <c r="D3197" t="s">
        <v>1641</v>
      </c>
      <c r="J3197">
        <v>1</v>
      </c>
    </row>
    <row r="3198" spans="1:14">
      <c r="A3198">
        <v>2015</v>
      </c>
      <c r="B3198" t="s">
        <v>1630</v>
      </c>
      <c r="C3198" t="s">
        <v>5908</v>
      </c>
      <c r="D3198" t="s">
        <v>1634</v>
      </c>
      <c r="J3198">
        <v>1</v>
      </c>
    </row>
    <row r="3199" spans="1:14">
      <c r="A3199">
        <v>2015</v>
      </c>
      <c r="B3199" t="s">
        <v>1630</v>
      </c>
      <c r="C3199" t="s">
        <v>5909</v>
      </c>
      <c r="D3199" t="s">
        <v>1641</v>
      </c>
      <c r="J3199">
        <v>1</v>
      </c>
    </row>
    <row r="3200" spans="1:14">
      <c r="A3200">
        <v>2015</v>
      </c>
      <c r="B3200" t="s">
        <v>1630</v>
      </c>
      <c r="C3200" t="s">
        <v>2150</v>
      </c>
      <c r="D3200" t="s">
        <v>1641</v>
      </c>
      <c r="J3200">
        <v>1</v>
      </c>
    </row>
    <row r="3201" spans="1:15">
      <c r="A3201">
        <v>2015</v>
      </c>
      <c r="B3201" t="s">
        <v>1630</v>
      </c>
      <c r="C3201" t="s">
        <v>5910</v>
      </c>
      <c r="D3201" t="s">
        <v>1641</v>
      </c>
      <c r="J3201">
        <v>1</v>
      </c>
    </row>
    <row r="3202" spans="1:15">
      <c r="A3202">
        <v>2015</v>
      </c>
      <c r="B3202" t="s">
        <v>1630</v>
      </c>
      <c r="C3202" t="s">
        <v>2155</v>
      </c>
      <c r="D3202" t="s">
        <v>1641</v>
      </c>
      <c r="J3202">
        <v>1</v>
      </c>
    </row>
    <row r="3203" spans="1:15">
      <c r="A3203">
        <v>2015</v>
      </c>
      <c r="B3203" t="s">
        <v>1630</v>
      </c>
      <c r="C3203" t="s">
        <v>2156</v>
      </c>
      <c r="D3203" t="s">
        <v>1641</v>
      </c>
      <c r="J3203">
        <v>1</v>
      </c>
    </row>
    <row r="3204" spans="1:15">
      <c r="A3204">
        <v>2015</v>
      </c>
      <c r="B3204" t="s">
        <v>1630</v>
      </c>
      <c r="C3204" t="s">
        <v>2157</v>
      </c>
      <c r="D3204" t="s">
        <v>1641</v>
      </c>
      <c r="J3204">
        <v>3</v>
      </c>
    </row>
    <row r="3205" spans="1:15">
      <c r="A3205">
        <v>2015</v>
      </c>
      <c r="B3205" t="s">
        <v>1630</v>
      </c>
      <c r="C3205" t="s">
        <v>5911</v>
      </c>
      <c r="D3205" t="s">
        <v>1641</v>
      </c>
      <c r="J3205">
        <v>1</v>
      </c>
    </row>
    <row r="3206" spans="1:15">
      <c r="A3206">
        <v>2015</v>
      </c>
      <c r="B3206" t="s">
        <v>1630</v>
      </c>
      <c r="C3206" t="s">
        <v>5912</v>
      </c>
      <c r="D3206" t="s">
        <v>1641</v>
      </c>
      <c r="J3206">
        <v>1</v>
      </c>
    </row>
    <row r="3207" spans="1:15">
      <c r="A3207">
        <v>2015</v>
      </c>
      <c r="B3207" t="s">
        <v>1630</v>
      </c>
      <c r="C3207" t="s">
        <v>5913</v>
      </c>
      <c r="D3207" t="s">
        <v>1641</v>
      </c>
      <c r="J3207">
        <v>1</v>
      </c>
    </row>
    <row r="3208" spans="1:15">
      <c r="A3208">
        <v>2015</v>
      </c>
      <c r="B3208" t="s">
        <v>1630</v>
      </c>
      <c r="C3208" t="s">
        <v>5914</v>
      </c>
      <c r="D3208" t="s">
        <v>1641</v>
      </c>
      <c r="J3208">
        <v>1</v>
      </c>
    </row>
    <row r="3209" spans="1:15">
      <c r="A3209">
        <v>2015</v>
      </c>
      <c r="B3209" t="s">
        <v>1630</v>
      </c>
      <c r="C3209" t="s">
        <v>5915</v>
      </c>
      <c r="D3209" t="s">
        <v>1641</v>
      </c>
      <c r="J3209">
        <v>1</v>
      </c>
    </row>
    <row r="3210" spans="1:15">
      <c r="A3210">
        <v>2015</v>
      </c>
      <c r="B3210" t="s">
        <v>1630</v>
      </c>
      <c r="C3210" t="s">
        <v>5916</v>
      </c>
      <c r="D3210" t="s">
        <v>1641</v>
      </c>
      <c r="J3210">
        <v>1</v>
      </c>
    </row>
    <row r="3211" spans="1:15">
      <c r="A3211">
        <v>2015</v>
      </c>
      <c r="B3211" t="s">
        <v>1630</v>
      </c>
      <c r="C3211" t="s">
        <v>2158</v>
      </c>
      <c r="D3211" t="s">
        <v>1634</v>
      </c>
      <c r="M3211">
        <v>1</v>
      </c>
    </row>
    <row r="3212" spans="1:15">
      <c r="A3212">
        <v>2015</v>
      </c>
      <c r="B3212" t="s">
        <v>1630</v>
      </c>
      <c r="C3212" t="s">
        <v>2158</v>
      </c>
      <c r="D3212" t="s">
        <v>1635</v>
      </c>
      <c r="M3212">
        <v>2</v>
      </c>
    </row>
    <row r="3213" spans="1:15">
      <c r="A3213">
        <v>2015</v>
      </c>
      <c r="B3213" t="s">
        <v>1630</v>
      </c>
      <c r="C3213" t="s">
        <v>1712</v>
      </c>
      <c r="D3213" t="s">
        <v>1668</v>
      </c>
      <c r="O3213">
        <v>1</v>
      </c>
    </row>
    <row r="3214" spans="1:15">
      <c r="A3214">
        <v>2015</v>
      </c>
      <c r="B3214" t="s">
        <v>1630</v>
      </c>
      <c r="C3214" t="s">
        <v>1712</v>
      </c>
      <c r="D3214" t="s">
        <v>1634</v>
      </c>
      <c r="O3214">
        <v>3</v>
      </c>
    </row>
    <row r="3215" spans="1:15">
      <c r="A3215">
        <v>2015</v>
      </c>
      <c r="B3215" t="s">
        <v>1630</v>
      </c>
      <c r="C3215" t="s">
        <v>2159</v>
      </c>
      <c r="D3215" t="s">
        <v>1635</v>
      </c>
      <c r="M3215">
        <v>3</v>
      </c>
    </row>
    <row r="3216" spans="1:15">
      <c r="A3216">
        <v>2015</v>
      </c>
      <c r="B3216" t="s">
        <v>1630</v>
      </c>
      <c r="C3216" t="s">
        <v>2160</v>
      </c>
      <c r="D3216" t="s">
        <v>1641</v>
      </c>
      <c r="J3216">
        <v>1</v>
      </c>
    </row>
    <row r="3217" spans="1:15">
      <c r="A3217">
        <v>2015</v>
      </c>
      <c r="B3217" t="s">
        <v>1630</v>
      </c>
      <c r="C3217" t="s">
        <v>2161</v>
      </c>
      <c r="D3217" t="s">
        <v>1641</v>
      </c>
      <c r="J3217">
        <v>1</v>
      </c>
    </row>
    <row r="3218" spans="1:15">
      <c r="A3218">
        <v>2015</v>
      </c>
      <c r="B3218" t="s">
        <v>1630</v>
      </c>
      <c r="C3218" t="s">
        <v>2162</v>
      </c>
      <c r="D3218" t="s">
        <v>1641</v>
      </c>
      <c r="J3218">
        <v>1</v>
      </c>
    </row>
    <row r="3219" spans="1:15">
      <c r="A3219">
        <v>2015</v>
      </c>
      <c r="B3219" t="s">
        <v>1630</v>
      </c>
      <c r="C3219" t="s">
        <v>2733</v>
      </c>
      <c r="D3219" t="s">
        <v>1635</v>
      </c>
      <c r="E3219">
        <v>1</v>
      </c>
    </row>
    <row r="3220" spans="1:15">
      <c r="A3220">
        <v>2015</v>
      </c>
      <c r="B3220" t="s">
        <v>1630</v>
      </c>
      <c r="C3220" t="s">
        <v>5917</v>
      </c>
      <c r="D3220" t="s">
        <v>1634</v>
      </c>
      <c r="M3220">
        <v>2</v>
      </c>
    </row>
    <row r="3221" spans="1:15">
      <c r="A3221">
        <v>2015</v>
      </c>
      <c r="B3221" t="s">
        <v>1630</v>
      </c>
      <c r="C3221" t="s">
        <v>2164</v>
      </c>
      <c r="D3221" t="s">
        <v>1635</v>
      </c>
      <c r="M3221">
        <v>17</v>
      </c>
    </row>
    <row r="3222" spans="1:15">
      <c r="A3222">
        <v>2015</v>
      </c>
      <c r="B3222" t="s">
        <v>1630</v>
      </c>
      <c r="C3222" t="s">
        <v>5918</v>
      </c>
      <c r="D3222" t="s">
        <v>1635</v>
      </c>
      <c r="M3222">
        <v>4</v>
      </c>
    </row>
    <row r="3223" spans="1:15">
      <c r="A3223">
        <v>2015</v>
      </c>
      <c r="B3223" t="s">
        <v>1630</v>
      </c>
      <c r="C3223" t="s">
        <v>1720</v>
      </c>
      <c r="D3223" t="s">
        <v>1634</v>
      </c>
      <c r="O3223">
        <v>5</v>
      </c>
    </row>
    <row r="3224" spans="1:15">
      <c r="A3224">
        <v>2015</v>
      </c>
      <c r="B3224" t="s">
        <v>1630</v>
      </c>
      <c r="C3224" t="s">
        <v>1720</v>
      </c>
      <c r="D3224" t="s">
        <v>1636</v>
      </c>
      <c r="O3224">
        <v>172</v>
      </c>
    </row>
    <row r="3225" spans="1:15">
      <c r="A3225">
        <v>2015</v>
      </c>
      <c r="B3225" t="s">
        <v>1630</v>
      </c>
      <c r="C3225" t="s">
        <v>2166</v>
      </c>
      <c r="D3225" t="s">
        <v>1634</v>
      </c>
      <c r="J3225">
        <v>1</v>
      </c>
    </row>
    <row r="3226" spans="1:15">
      <c r="A3226">
        <v>2015</v>
      </c>
      <c r="B3226" t="s">
        <v>1630</v>
      </c>
      <c r="C3226" t="s">
        <v>2166</v>
      </c>
      <c r="D3226" t="s">
        <v>1635</v>
      </c>
      <c r="J3226">
        <v>1</v>
      </c>
    </row>
    <row r="3227" spans="1:15">
      <c r="A3227">
        <v>2015</v>
      </c>
      <c r="B3227" t="s">
        <v>1630</v>
      </c>
      <c r="C3227" t="s">
        <v>2167</v>
      </c>
      <c r="D3227" t="s">
        <v>1634</v>
      </c>
      <c r="J3227">
        <v>1</v>
      </c>
    </row>
    <row r="3228" spans="1:15">
      <c r="A3228">
        <v>2015</v>
      </c>
      <c r="B3228" t="s">
        <v>1630</v>
      </c>
      <c r="C3228" t="s">
        <v>2168</v>
      </c>
      <c r="D3228" t="s">
        <v>1634</v>
      </c>
      <c r="J3228">
        <v>1</v>
      </c>
    </row>
    <row r="3229" spans="1:15">
      <c r="A3229">
        <v>2015</v>
      </c>
      <c r="B3229" t="s">
        <v>1630</v>
      </c>
      <c r="C3229" t="s">
        <v>2168</v>
      </c>
      <c r="D3229" t="s">
        <v>1635</v>
      </c>
      <c r="J3229">
        <v>1</v>
      </c>
    </row>
    <row r="3230" spans="1:15">
      <c r="A3230">
        <v>2015</v>
      </c>
      <c r="B3230" t="s">
        <v>1630</v>
      </c>
      <c r="C3230" t="s">
        <v>5919</v>
      </c>
      <c r="D3230" t="s">
        <v>1634</v>
      </c>
      <c r="J3230">
        <v>1</v>
      </c>
    </row>
    <row r="3231" spans="1:15">
      <c r="A3231">
        <v>2015</v>
      </c>
      <c r="B3231" t="s">
        <v>1630</v>
      </c>
      <c r="C3231" t="s">
        <v>5919</v>
      </c>
      <c r="D3231" t="s">
        <v>1635</v>
      </c>
      <c r="J3231">
        <v>1</v>
      </c>
    </row>
    <row r="3232" spans="1:15">
      <c r="A3232">
        <v>2015</v>
      </c>
      <c r="B3232" t="s">
        <v>1630</v>
      </c>
      <c r="C3232" t="s">
        <v>2169</v>
      </c>
      <c r="D3232" t="s">
        <v>1641</v>
      </c>
      <c r="J3232">
        <v>1</v>
      </c>
    </row>
    <row r="3233" spans="1:29">
      <c r="A3233">
        <v>2015</v>
      </c>
      <c r="B3233" t="s">
        <v>1630</v>
      </c>
      <c r="C3233" t="s">
        <v>2170</v>
      </c>
      <c r="D3233" t="s">
        <v>1641</v>
      </c>
      <c r="J3233">
        <v>1</v>
      </c>
    </row>
    <row r="3234" spans="1:29">
      <c r="A3234">
        <v>2015</v>
      </c>
      <c r="B3234" t="s">
        <v>1630</v>
      </c>
      <c r="C3234" t="s">
        <v>2171</v>
      </c>
      <c r="D3234" t="s">
        <v>1641</v>
      </c>
      <c r="J3234">
        <v>1</v>
      </c>
    </row>
    <row r="3235" spans="1:29">
      <c r="A3235">
        <v>2015</v>
      </c>
      <c r="B3235" t="s">
        <v>1630</v>
      </c>
      <c r="C3235" t="s">
        <v>5920</v>
      </c>
      <c r="D3235" t="s">
        <v>1634</v>
      </c>
      <c r="AC3235">
        <v>2</v>
      </c>
    </row>
    <row r="3236" spans="1:29">
      <c r="A3236">
        <v>2015</v>
      </c>
      <c r="B3236" t="s">
        <v>1630</v>
      </c>
      <c r="C3236" t="s">
        <v>5920</v>
      </c>
      <c r="D3236" t="s">
        <v>1635</v>
      </c>
      <c r="AC3236">
        <v>2</v>
      </c>
    </row>
    <row r="3237" spans="1:29">
      <c r="A3237">
        <v>2015</v>
      </c>
      <c r="B3237" t="s">
        <v>1630</v>
      </c>
      <c r="C3237" t="s">
        <v>2618</v>
      </c>
      <c r="D3237" t="s">
        <v>1634</v>
      </c>
      <c r="AC3237">
        <v>3</v>
      </c>
    </row>
    <row r="3238" spans="1:29">
      <c r="A3238">
        <v>2015</v>
      </c>
      <c r="B3238" t="s">
        <v>1630</v>
      </c>
      <c r="C3238" t="s">
        <v>2740</v>
      </c>
      <c r="D3238" t="s">
        <v>1634</v>
      </c>
      <c r="AC3238">
        <v>1</v>
      </c>
    </row>
    <row r="3239" spans="1:29">
      <c r="A3239">
        <v>2015</v>
      </c>
      <c r="B3239" t="s">
        <v>1630</v>
      </c>
      <c r="C3239" t="s">
        <v>2740</v>
      </c>
      <c r="D3239" t="s">
        <v>1635</v>
      </c>
      <c r="AC3239">
        <v>1</v>
      </c>
    </row>
    <row r="3240" spans="1:29">
      <c r="A3240">
        <v>2015</v>
      </c>
      <c r="B3240" t="s">
        <v>1630</v>
      </c>
      <c r="C3240" t="s">
        <v>5921</v>
      </c>
      <c r="D3240" t="s">
        <v>1634</v>
      </c>
      <c r="AC3240">
        <v>1</v>
      </c>
    </row>
    <row r="3241" spans="1:29">
      <c r="A3241">
        <v>2015</v>
      </c>
      <c r="B3241" t="s">
        <v>1630</v>
      </c>
      <c r="C3241" t="s">
        <v>5921</v>
      </c>
      <c r="D3241" t="s">
        <v>1635</v>
      </c>
      <c r="AC3241">
        <v>1</v>
      </c>
    </row>
    <row r="3242" spans="1:29">
      <c r="A3242">
        <v>2015</v>
      </c>
      <c r="B3242" t="s">
        <v>1630</v>
      </c>
      <c r="C3242" t="s">
        <v>5806</v>
      </c>
      <c r="D3242" t="s">
        <v>1635</v>
      </c>
      <c r="AC3242">
        <v>1</v>
      </c>
    </row>
    <row r="3243" spans="1:29">
      <c r="A3243">
        <v>2015</v>
      </c>
      <c r="B3243" t="s">
        <v>1630</v>
      </c>
      <c r="C3243" t="s">
        <v>2620</v>
      </c>
      <c r="D3243" t="s">
        <v>1635</v>
      </c>
      <c r="AC3243">
        <v>4</v>
      </c>
    </row>
    <row r="3244" spans="1:29">
      <c r="A3244">
        <v>2015</v>
      </c>
      <c r="B3244" t="s">
        <v>1630</v>
      </c>
      <c r="C3244" t="s">
        <v>2621</v>
      </c>
      <c r="D3244" t="s">
        <v>1634</v>
      </c>
      <c r="AC3244">
        <v>2</v>
      </c>
    </row>
    <row r="3245" spans="1:29">
      <c r="A3245">
        <v>2015</v>
      </c>
      <c r="B3245" t="s">
        <v>1630</v>
      </c>
      <c r="C3245" t="s">
        <v>2621</v>
      </c>
      <c r="D3245" t="s">
        <v>1635</v>
      </c>
      <c r="AC3245">
        <v>4</v>
      </c>
    </row>
    <row r="3246" spans="1:29">
      <c r="A3246">
        <v>2015</v>
      </c>
      <c r="B3246" t="s">
        <v>1630</v>
      </c>
      <c r="C3246" t="s">
        <v>2173</v>
      </c>
      <c r="D3246" t="s">
        <v>1641</v>
      </c>
      <c r="J3246">
        <v>1</v>
      </c>
    </row>
    <row r="3247" spans="1:29">
      <c r="A3247">
        <v>2015</v>
      </c>
      <c r="B3247" t="s">
        <v>1630</v>
      </c>
      <c r="C3247" t="s">
        <v>5922</v>
      </c>
      <c r="D3247" t="s">
        <v>1634</v>
      </c>
      <c r="F3247">
        <v>1</v>
      </c>
    </row>
    <row r="3248" spans="1:29">
      <c r="A3248">
        <v>2015</v>
      </c>
      <c r="B3248" t="s">
        <v>1630</v>
      </c>
      <c r="C3248" t="s">
        <v>5923</v>
      </c>
      <c r="D3248" t="s">
        <v>1634</v>
      </c>
      <c r="F3248">
        <v>1</v>
      </c>
    </row>
    <row r="3249" spans="1:10">
      <c r="A3249">
        <v>2015</v>
      </c>
      <c r="B3249" t="s">
        <v>1630</v>
      </c>
      <c r="C3249" t="s">
        <v>5924</v>
      </c>
      <c r="D3249" t="s">
        <v>1634</v>
      </c>
      <c r="J3249">
        <v>1</v>
      </c>
    </row>
    <row r="3250" spans="1:10">
      <c r="A3250">
        <v>2015</v>
      </c>
      <c r="B3250" t="s">
        <v>1630</v>
      </c>
      <c r="C3250" t="s">
        <v>5924</v>
      </c>
      <c r="D3250" t="s">
        <v>1635</v>
      </c>
      <c r="J3250">
        <v>1</v>
      </c>
    </row>
    <row r="3251" spans="1:10">
      <c r="A3251">
        <v>2015</v>
      </c>
      <c r="B3251" t="s">
        <v>1630</v>
      </c>
      <c r="C3251" t="s">
        <v>2174</v>
      </c>
      <c r="D3251" t="s">
        <v>1634</v>
      </c>
      <c r="J3251">
        <v>1</v>
      </c>
    </row>
    <row r="3252" spans="1:10">
      <c r="A3252">
        <v>2015</v>
      </c>
      <c r="B3252" t="s">
        <v>1630</v>
      </c>
      <c r="C3252" t="s">
        <v>2175</v>
      </c>
      <c r="D3252" t="s">
        <v>1641</v>
      </c>
      <c r="J3252">
        <v>1</v>
      </c>
    </row>
    <row r="3253" spans="1:10">
      <c r="A3253">
        <v>2015</v>
      </c>
      <c r="B3253" t="s">
        <v>1630</v>
      </c>
      <c r="C3253" t="s">
        <v>2176</v>
      </c>
      <c r="D3253" t="s">
        <v>1641</v>
      </c>
      <c r="J3253">
        <v>1</v>
      </c>
    </row>
    <row r="3254" spans="1:10">
      <c r="A3254">
        <v>2015</v>
      </c>
      <c r="B3254" t="s">
        <v>1630</v>
      </c>
      <c r="C3254" t="s">
        <v>2177</v>
      </c>
      <c r="D3254" t="s">
        <v>1641</v>
      </c>
      <c r="J3254">
        <v>1</v>
      </c>
    </row>
    <row r="3255" spans="1:10">
      <c r="A3255">
        <v>2015</v>
      </c>
      <c r="B3255" t="s">
        <v>1630</v>
      </c>
      <c r="C3255" t="s">
        <v>2178</v>
      </c>
      <c r="D3255" t="s">
        <v>1641</v>
      </c>
      <c r="J3255">
        <v>1</v>
      </c>
    </row>
    <row r="3256" spans="1:10">
      <c r="A3256">
        <v>2015</v>
      </c>
      <c r="B3256" t="s">
        <v>1630</v>
      </c>
      <c r="C3256" t="s">
        <v>2180</v>
      </c>
      <c r="D3256" t="s">
        <v>1641</v>
      </c>
      <c r="J3256">
        <v>5</v>
      </c>
    </row>
    <row r="3257" spans="1:10">
      <c r="A3257">
        <v>2015</v>
      </c>
      <c r="B3257" t="s">
        <v>1630</v>
      </c>
      <c r="C3257" t="s">
        <v>2181</v>
      </c>
      <c r="D3257" t="s">
        <v>1641</v>
      </c>
      <c r="J3257">
        <v>1</v>
      </c>
    </row>
    <row r="3258" spans="1:10">
      <c r="A3258">
        <v>2015</v>
      </c>
      <c r="B3258" t="s">
        <v>1630</v>
      </c>
      <c r="C3258" t="s">
        <v>2184</v>
      </c>
      <c r="D3258" t="s">
        <v>1641</v>
      </c>
      <c r="J3258">
        <v>1</v>
      </c>
    </row>
    <row r="3259" spans="1:10">
      <c r="A3259">
        <v>2015</v>
      </c>
      <c r="B3259" t="s">
        <v>1630</v>
      </c>
      <c r="C3259" t="s">
        <v>2185</v>
      </c>
      <c r="D3259" t="s">
        <v>1634</v>
      </c>
      <c r="J3259">
        <v>1</v>
      </c>
    </row>
    <row r="3260" spans="1:10">
      <c r="A3260">
        <v>2015</v>
      </c>
      <c r="B3260" t="s">
        <v>1630</v>
      </c>
      <c r="C3260" t="s">
        <v>2187</v>
      </c>
      <c r="D3260" t="s">
        <v>1641</v>
      </c>
      <c r="J3260">
        <v>1</v>
      </c>
    </row>
    <row r="3261" spans="1:10">
      <c r="A3261">
        <v>2015</v>
      </c>
      <c r="B3261" t="s">
        <v>1630</v>
      </c>
      <c r="C3261" t="s">
        <v>2187</v>
      </c>
      <c r="D3261" t="s">
        <v>1634</v>
      </c>
      <c r="J3261">
        <v>1</v>
      </c>
    </row>
    <row r="3262" spans="1:10">
      <c r="A3262">
        <v>2015</v>
      </c>
      <c r="B3262" t="s">
        <v>1630</v>
      </c>
      <c r="C3262" t="s">
        <v>2187</v>
      </c>
      <c r="D3262" t="s">
        <v>1635</v>
      </c>
      <c r="J3262">
        <v>1</v>
      </c>
    </row>
    <row r="3263" spans="1:10">
      <c r="A3263">
        <v>2015</v>
      </c>
      <c r="B3263" t="s">
        <v>1630</v>
      </c>
      <c r="C3263" t="s">
        <v>2188</v>
      </c>
      <c r="D3263" t="s">
        <v>1641</v>
      </c>
      <c r="J3263">
        <v>1</v>
      </c>
    </row>
    <row r="3264" spans="1:10">
      <c r="A3264">
        <v>2015</v>
      </c>
      <c r="B3264" t="s">
        <v>1630</v>
      </c>
      <c r="C3264" t="s">
        <v>5925</v>
      </c>
      <c r="D3264" t="s">
        <v>1634</v>
      </c>
      <c r="F3264">
        <v>1</v>
      </c>
    </row>
    <row r="3265" spans="1:29">
      <c r="A3265">
        <v>2015</v>
      </c>
      <c r="B3265" t="s">
        <v>1630</v>
      </c>
      <c r="C3265" t="s">
        <v>2189</v>
      </c>
      <c r="D3265" t="s">
        <v>1634</v>
      </c>
      <c r="J3265">
        <v>1</v>
      </c>
    </row>
    <row r="3266" spans="1:29">
      <c r="A3266">
        <v>2015</v>
      </c>
      <c r="B3266" t="s">
        <v>1630</v>
      </c>
      <c r="C3266" t="s">
        <v>2189</v>
      </c>
      <c r="D3266" t="s">
        <v>1635</v>
      </c>
      <c r="J3266">
        <v>1</v>
      </c>
    </row>
    <row r="3267" spans="1:29">
      <c r="A3267">
        <v>2015</v>
      </c>
      <c r="B3267" t="s">
        <v>1630</v>
      </c>
      <c r="C3267" t="s">
        <v>5926</v>
      </c>
      <c r="D3267" t="s">
        <v>1634</v>
      </c>
      <c r="AC3267">
        <v>1</v>
      </c>
    </row>
    <row r="3268" spans="1:29">
      <c r="A3268">
        <v>2015</v>
      </c>
      <c r="B3268" t="s">
        <v>1630</v>
      </c>
      <c r="C3268" t="s">
        <v>2191</v>
      </c>
      <c r="D3268" t="s">
        <v>1634</v>
      </c>
      <c r="J3268">
        <v>1</v>
      </c>
    </row>
    <row r="3269" spans="1:29">
      <c r="A3269">
        <v>2015</v>
      </c>
      <c r="B3269" t="s">
        <v>1630</v>
      </c>
      <c r="C3269" t="s">
        <v>2191</v>
      </c>
      <c r="D3269" t="s">
        <v>1635</v>
      </c>
      <c r="J3269">
        <v>1</v>
      </c>
    </row>
    <row r="3270" spans="1:29">
      <c r="A3270">
        <v>2015</v>
      </c>
      <c r="B3270" t="s">
        <v>1630</v>
      </c>
      <c r="C3270" t="s">
        <v>5927</v>
      </c>
      <c r="D3270" t="s">
        <v>1634</v>
      </c>
      <c r="J3270">
        <v>1</v>
      </c>
    </row>
    <row r="3271" spans="1:29">
      <c r="A3271">
        <v>2015</v>
      </c>
      <c r="B3271" t="s">
        <v>1630</v>
      </c>
      <c r="C3271" t="s">
        <v>5927</v>
      </c>
      <c r="D3271" t="s">
        <v>1635</v>
      </c>
      <c r="J3271">
        <v>1</v>
      </c>
    </row>
    <row r="3272" spans="1:29">
      <c r="A3272">
        <v>2015</v>
      </c>
      <c r="B3272" t="s">
        <v>1630</v>
      </c>
      <c r="C3272" t="s">
        <v>2192</v>
      </c>
      <c r="D3272" t="s">
        <v>1641</v>
      </c>
      <c r="J3272">
        <v>1</v>
      </c>
    </row>
    <row r="3273" spans="1:29">
      <c r="A3273">
        <v>2015</v>
      </c>
      <c r="B3273" t="s">
        <v>1630</v>
      </c>
      <c r="C3273" t="s">
        <v>2194</v>
      </c>
      <c r="D3273" t="s">
        <v>1641</v>
      </c>
      <c r="J3273">
        <v>1</v>
      </c>
    </row>
    <row r="3274" spans="1:29">
      <c r="A3274">
        <v>2015</v>
      </c>
      <c r="B3274" t="s">
        <v>1630</v>
      </c>
      <c r="C3274" t="s">
        <v>2196</v>
      </c>
      <c r="D3274" t="s">
        <v>1641</v>
      </c>
      <c r="J3274">
        <v>1</v>
      </c>
    </row>
    <row r="3275" spans="1:29">
      <c r="A3275">
        <v>2015</v>
      </c>
      <c r="B3275" t="s">
        <v>1630</v>
      </c>
      <c r="C3275" t="s">
        <v>5928</v>
      </c>
      <c r="D3275" t="s">
        <v>1634</v>
      </c>
      <c r="F3275">
        <v>1</v>
      </c>
    </row>
    <row r="3276" spans="1:29">
      <c r="A3276">
        <v>2015</v>
      </c>
      <c r="B3276" t="s">
        <v>1630</v>
      </c>
      <c r="C3276" t="s">
        <v>5928</v>
      </c>
      <c r="D3276" t="s">
        <v>1635</v>
      </c>
      <c r="F3276">
        <v>1</v>
      </c>
    </row>
    <row r="3277" spans="1:29">
      <c r="A3277">
        <v>2015</v>
      </c>
      <c r="B3277" t="s">
        <v>1630</v>
      </c>
      <c r="C3277" t="s">
        <v>2197</v>
      </c>
      <c r="D3277" t="s">
        <v>1641</v>
      </c>
      <c r="J3277">
        <v>1</v>
      </c>
    </row>
    <row r="3278" spans="1:29">
      <c r="A3278">
        <v>2015</v>
      </c>
      <c r="B3278" t="s">
        <v>1630</v>
      </c>
      <c r="C3278" t="s">
        <v>5809</v>
      </c>
      <c r="D3278" t="s">
        <v>1634</v>
      </c>
      <c r="F3278">
        <v>1</v>
      </c>
    </row>
    <row r="3279" spans="1:29">
      <c r="A3279">
        <v>2015</v>
      </c>
      <c r="B3279" t="s">
        <v>1630</v>
      </c>
      <c r="C3279" t="s">
        <v>2198</v>
      </c>
      <c r="D3279" t="s">
        <v>1641</v>
      </c>
      <c r="J3279">
        <v>1</v>
      </c>
    </row>
    <row r="3280" spans="1:29">
      <c r="A3280">
        <v>2015</v>
      </c>
      <c r="B3280" t="s">
        <v>1630</v>
      </c>
      <c r="C3280" t="s">
        <v>2199</v>
      </c>
      <c r="D3280" t="s">
        <v>1641</v>
      </c>
      <c r="J3280">
        <v>1</v>
      </c>
    </row>
    <row r="3281" spans="1:35">
      <c r="A3281">
        <v>2015</v>
      </c>
      <c r="B3281" t="s">
        <v>1630</v>
      </c>
      <c r="C3281" t="s">
        <v>2204</v>
      </c>
      <c r="D3281" t="s">
        <v>1634</v>
      </c>
      <c r="J3281">
        <v>1</v>
      </c>
    </row>
    <row r="3282" spans="1:35">
      <c r="A3282">
        <v>2015</v>
      </c>
      <c r="B3282" t="s">
        <v>1630</v>
      </c>
      <c r="C3282" t="s">
        <v>2204</v>
      </c>
      <c r="D3282" t="s">
        <v>1635</v>
      </c>
      <c r="J3282">
        <v>1</v>
      </c>
    </row>
    <row r="3283" spans="1:35">
      <c r="A3283">
        <v>2015</v>
      </c>
      <c r="B3283" t="s">
        <v>1630</v>
      </c>
      <c r="C3283" t="s">
        <v>2206</v>
      </c>
      <c r="D3283" t="s">
        <v>1641</v>
      </c>
      <c r="J3283">
        <v>1</v>
      </c>
    </row>
    <row r="3284" spans="1:35">
      <c r="A3284">
        <v>2015</v>
      </c>
      <c r="B3284" t="s">
        <v>1630</v>
      </c>
      <c r="C3284" t="s">
        <v>2207</v>
      </c>
      <c r="D3284" t="s">
        <v>1641</v>
      </c>
      <c r="J3284">
        <v>1</v>
      </c>
    </row>
    <row r="3285" spans="1:35">
      <c r="A3285">
        <v>2015</v>
      </c>
      <c r="B3285" t="s">
        <v>1630</v>
      </c>
      <c r="C3285" t="s">
        <v>5929</v>
      </c>
      <c r="D3285" t="s">
        <v>1634</v>
      </c>
      <c r="F3285">
        <v>1</v>
      </c>
    </row>
    <row r="3286" spans="1:35">
      <c r="A3286">
        <v>2015</v>
      </c>
      <c r="B3286" t="s">
        <v>1630</v>
      </c>
      <c r="C3286" t="s">
        <v>2745</v>
      </c>
      <c r="D3286" t="s">
        <v>1634</v>
      </c>
      <c r="AI3286">
        <v>1</v>
      </c>
    </row>
    <row r="3287" spans="1:35">
      <c r="A3287">
        <v>2015</v>
      </c>
      <c r="B3287" t="s">
        <v>1630</v>
      </c>
      <c r="C3287" t="s">
        <v>2745</v>
      </c>
      <c r="D3287" t="s">
        <v>1635</v>
      </c>
      <c r="AI3287">
        <v>1</v>
      </c>
    </row>
    <row r="3288" spans="1:35">
      <c r="A3288">
        <v>2015</v>
      </c>
      <c r="B3288" t="s">
        <v>1630</v>
      </c>
      <c r="C3288" t="s">
        <v>2209</v>
      </c>
      <c r="D3288" t="s">
        <v>1634</v>
      </c>
      <c r="J3288">
        <v>1</v>
      </c>
    </row>
    <row r="3289" spans="1:35">
      <c r="A3289">
        <v>2015</v>
      </c>
      <c r="B3289" t="s">
        <v>1630</v>
      </c>
      <c r="C3289" t="s">
        <v>2209</v>
      </c>
      <c r="D3289" t="s">
        <v>1635</v>
      </c>
      <c r="J3289">
        <v>1</v>
      </c>
    </row>
    <row r="3290" spans="1:35">
      <c r="A3290">
        <v>2015</v>
      </c>
      <c r="B3290" t="s">
        <v>1630</v>
      </c>
      <c r="C3290" t="s">
        <v>2210</v>
      </c>
      <c r="D3290" t="s">
        <v>1634</v>
      </c>
      <c r="J3290">
        <v>1</v>
      </c>
    </row>
    <row r="3291" spans="1:35">
      <c r="A3291">
        <v>2015</v>
      </c>
      <c r="B3291" t="s">
        <v>1630</v>
      </c>
      <c r="C3291" t="s">
        <v>2210</v>
      </c>
      <c r="D3291" t="s">
        <v>1635</v>
      </c>
      <c r="J3291">
        <v>1</v>
      </c>
    </row>
    <row r="3292" spans="1:35">
      <c r="A3292">
        <v>2015</v>
      </c>
      <c r="B3292" t="s">
        <v>1630</v>
      </c>
      <c r="C3292" t="s">
        <v>2211</v>
      </c>
      <c r="D3292" t="s">
        <v>1634</v>
      </c>
      <c r="J3292">
        <v>1</v>
      </c>
    </row>
    <row r="3293" spans="1:35">
      <c r="A3293">
        <v>2015</v>
      </c>
      <c r="B3293" t="s">
        <v>1630</v>
      </c>
      <c r="C3293" t="s">
        <v>2211</v>
      </c>
      <c r="D3293" t="s">
        <v>1635</v>
      </c>
      <c r="J3293">
        <v>1</v>
      </c>
    </row>
    <row r="3294" spans="1:35">
      <c r="A3294">
        <v>2015</v>
      </c>
      <c r="B3294" t="s">
        <v>1630</v>
      </c>
      <c r="C3294" t="s">
        <v>5930</v>
      </c>
      <c r="D3294" t="s">
        <v>1634</v>
      </c>
      <c r="J3294">
        <v>2</v>
      </c>
    </row>
    <row r="3295" spans="1:35">
      <c r="A3295">
        <v>2015</v>
      </c>
      <c r="B3295" t="s">
        <v>1630</v>
      </c>
      <c r="C3295" t="s">
        <v>5930</v>
      </c>
      <c r="D3295" t="s">
        <v>1635</v>
      </c>
      <c r="J3295">
        <v>2</v>
      </c>
    </row>
    <row r="3296" spans="1:35">
      <c r="A3296">
        <v>2015</v>
      </c>
      <c r="B3296" t="s">
        <v>1630</v>
      </c>
      <c r="C3296" t="s">
        <v>2213</v>
      </c>
      <c r="D3296" t="s">
        <v>1634</v>
      </c>
      <c r="J3296">
        <v>1</v>
      </c>
    </row>
    <row r="3297" spans="1:24">
      <c r="A3297">
        <v>2015</v>
      </c>
      <c r="B3297" t="s">
        <v>1630</v>
      </c>
      <c r="C3297" t="s">
        <v>2213</v>
      </c>
      <c r="D3297" t="s">
        <v>1635</v>
      </c>
      <c r="J3297">
        <v>1</v>
      </c>
    </row>
    <row r="3298" spans="1:24">
      <c r="A3298">
        <v>2015</v>
      </c>
      <c r="B3298" t="s">
        <v>1630</v>
      </c>
      <c r="C3298" t="s">
        <v>2214</v>
      </c>
      <c r="D3298" t="s">
        <v>1641</v>
      </c>
      <c r="J3298">
        <v>1</v>
      </c>
    </row>
    <row r="3299" spans="1:24">
      <c r="A3299">
        <v>2015</v>
      </c>
      <c r="B3299" t="s">
        <v>1630</v>
      </c>
      <c r="C3299" t="s">
        <v>5931</v>
      </c>
      <c r="D3299" t="s">
        <v>1641</v>
      </c>
      <c r="X3299">
        <v>2</v>
      </c>
    </row>
    <row r="3300" spans="1:24">
      <c r="A3300">
        <v>2015</v>
      </c>
      <c r="B3300" t="s">
        <v>1630</v>
      </c>
      <c r="C3300" t="s">
        <v>5932</v>
      </c>
      <c r="D3300" t="s">
        <v>1641</v>
      </c>
      <c r="J3300">
        <v>1</v>
      </c>
    </row>
    <row r="3301" spans="1:24">
      <c r="A3301">
        <v>2015</v>
      </c>
      <c r="B3301" t="s">
        <v>1630</v>
      </c>
      <c r="C3301" t="s">
        <v>5933</v>
      </c>
      <c r="D3301" t="s">
        <v>1674</v>
      </c>
      <c r="F3301">
        <v>4</v>
      </c>
    </row>
    <row r="3302" spans="1:24">
      <c r="A3302">
        <v>2015</v>
      </c>
      <c r="B3302" t="s">
        <v>1630</v>
      </c>
      <c r="C3302" t="s">
        <v>5933</v>
      </c>
      <c r="D3302" t="s">
        <v>1634</v>
      </c>
      <c r="F3302">
        <v>2</v>
      </c>
    </row>
    <row r="3303" spans="1:24">
      <c r="A3303">
        <v>2015</v>
      </c>
      <c r="B3303" t="s">
        <v>1630</v>
      </c>
      <c r="C3303" t="s">
        <v>5933</v>
      </c>
      <c r="D3303" t="s">
        <v>1635</v>
      </c>
      <c r="F3303">
        <v>2</v>
      </c>
    </row>
    <row r="3304" spans="1:24">
      <c r="A3304">
        <v>2015</v>
      </c>
      <c r="B3304" t="s">
        <v>1630</v>
      </c>
      <c r="C3304" t="s">
        <v>2223</v>
      </c>
      <c r="D3304" t="s">
        <v>1634</v>
      </c>
      <c r="J3304">
        <v>1</v>
      </c>
    </row>
    <row r="3305" spans="1:24">
      <c r="A3305">
        <v>2015</v>
      </c>
      <c r="B3305" t="s">
        <v>1630</v>
      </c>
      <c r="C3305" t="s">
        <v>2225</v>
      </c>
      <c r="D3305" t="s">
        <v>1641</v>
      </c>
      <c r="J3305">
        <v>2</v>
      </c>
    </row>
    <row r="3306" spans="1:24">
      <c r="A3306">
        <v>2015</v>
      </c>
      <c r="B3306" t="s">
        <v>1630</v>
      </c>
      <c r="C3306" t="s">
        <v>2226</v>
      </c>
      <c r="D3306" t="s">
        <v>1641</v>
      </c>
      <c r="J3306">
        <v>1</v>
      </c>
    </row>
    <row r="3307" spans="1:24">
      <c r="A3307">
        <v>2015</v>
      </c>
      <c r="B3307" t="s">
        <v>1630</v>
      </c>
      <c r="C3307" t="s">
        <v>2228</v>
      </c>
      <c r="D3307" t="s">
        <v>1635</v>
      </c>
      <c r="K3307">
        <v>1</v>
      </c>
    </row>
    <row r="3308" spans="1:24">
      <c r="A3308">
        <v>2015</v>
      </c>
      <c r="B3308" t="s">
        <v>1630</v>
      </c>
      <c r="C3308" t="s">
        <v>2231</v>
      </c>
      <c r="D3308" t="s">
        <v>1641</v>
      </c>
      <c r="J3308">
        <v>1</v>
      </c>
    </row>
    <row r="3309" spans="1:24">
      <c r="A3309">
        <v>2015</v>
      </c>
      <c r="B3309" t="s">
        <v>1630</v>
      </c>
      <c r="C3309" t="s">
        <v>2232</v>
      </c>
      <c r="D3309" t="s">
        <v>1641</v>
      </c>
      <c r="J3309">
        <v>1</v>
      </c>
    </row>
    <row r="3310" spans="1:24">
      <c r="A3310">
        <v>2015</v>
      </c>
      <c r="B3310" t="s">
        <v>1630</v>
      </c>
      <c r="C3310" t="s">
        <v>5934</v>
      </c>
      <c r="D3310" t="s">
        <v>1635</v>
      </c>
      <c r="F3310">
        <v>1</v>
      </c>
    </row>
    <row r="3311" spans="1:24">
      <c r="A3311">
        <v>2015</v>
      </c>
      <c r="B3311" t="s">
        <v>1630</v>
      </c>
      <c r="C3311" t="s">
        <v>5935</v>
      </c>
      <c r="D3311" t="s">
        <v>1634</v>
      </c>
      <c r="F3311">
        <v>1</v>
      </c>
    </row>
    <row r="3312" spans="1:24">
      <c r="A3312">
        <v>2015</v>
      </c>
      <c r="B3312" t="s">
        <v>1630</v>
      </c>
      <c r="C3312" t="s">
        <v>5935</v>
      </c>
      <c r="D3312" t="s">
        <v>1635</v>
      </c>
      <c r="F3312">
        <v>1</v>
      </c>
    </row>
    <row r="3313" spans="1:29">
      <c r="A3313">
        <v>2015</v>
      </c>
      <c r="B3313" t="s">
        <v>1630</v>
      </c>
      <c r="C3313" t="s">
        <v>5936</v>
      </c>
      <c r="D3313" t="s">
        <v>1634</v>
      </c>
      <c r="AC3313">
        <v>1</v>
      </c>
    </row>
    <row r="3314" spans="1:29">
      <c r="A3314">
        <v>2015</v>
      </c>
      <c r="B3314" t="s">
        <v>1630</v>
      </c>
      <c r="C3314" t="s">
        <v>5936</v>
      </c>
      <c r="D3314" t="s">
        <v>1635</v>
      </c>
      <c r="AC3314">
        <v>1</v>
      </c>
    </row>
    <row r="3315" spans="1:29">
      <c r="A3315">
        <v>2015</v>
      </c>
      <c r="B3315" t="s">
        <v>1630</v>
      </c>
      <c r="C3315" t="s">
        <v>5937</v>
      </c>
      <c r="D3315" t="s">
        <v>1634</v>
      </c>
      <c r="AC3315">
        <v>1</v>
      </c>
    </row>
    <row r="3316" spans="1:29">
      <c r="A3316">
        <v>2015</v>
      </c>
      <c r="B3316" t="s">
        <v>1630</v>
      </c>
      <c r="C3316" t="s">
        <v>5937</v>
      </c>
      <c r="D3316" t="s">
        <v>1635</v>
      </c>
      <c r="AC3316">
        <v>1</v>
      </c>
    </row>
    <row r="3317" spans="1:29">
      <c r="A3317">
        <v>2015</v>
      </c>
      <c r="B3317" t="s">
        <v>1630</v>
      </c>
      <c r="C3317" t="s">
        <v>2235</v>
      </c>
      <c r="D3317" t="s">
        <v>1641</v>
      </c>
      <c r="J3317">
        <v>1</v>
      </c>
    </row>
    <row r="3318" spans="1:29">
      <c r="A3318">
        <v>2015</v>
      </c>
      <c r="B3318" t="s">
        <v>1630</v>
      </c>
      <c r="C3318" t="s">
        <v>2236</v>
      </c>
      <c r="D3318" t="s">
        <v>1641</v>
      </c>
      <c r="AB3318">
        <v>3</v>
      </c>
    </row>
    <row r="3319" spans="1:29">
      <c r="A3319">
        <v>2015</v>
      </c>
      <c r="B3319" t="s">
        <v>1630</v>
      </c>
      <c r="C3319" t="s">
        <v>2752</v>
      </c>
      <c r="D3319" t="s">
        <v>1668</v>
      </c>
      <c r="O3319">
        <v>1</v>
      </c>
    </row>
    <row r="3320" spans="1:29">
      <c r="A3320">
        <v>2015</v>
      </c>
      <c r="B3320" t="s">
        <v>1630</v>
      </c>
      <c r="C3320" t="s">
        <v>5938</v>
      </c>
      <c r="D3320" t="s">
        <v>1634</v>
      </c>
      <c r="F3320">
        <v>1</v>
      </c>
    </row>
    <row r="3321" spans="1:29">
      <c r="A3321">
        <v>2015</v>
      </c>
      <c r="B3321" t="s">
        <v>1630</v>
      </c>
      <c r="C3321" t="s">
        <v>5938</v>
      </c>
      <c r="D3321" t="s">
        <v>1635</v>
      </c>
      <c r="F3321">
        <v>1</v>
      </c>
    </row>
    <row r="3322" spans="1:29">
      <c r="A3322">
        <v>2015</v>
      </c>
      <c r="B3322" t="s">
        <v>1630</v>
      </c>
      <c r="C3322" t="s">
        <v>2238</v>
      </c>
      <c r="D3322" t="s">
        <v>1641</v>
      </c>
      <c r="J3322">
        <v>5</v>
      </c>
    </row>
    <row r="3323" spans="1:29">
      <c r="A3323">
        <v>2015</v>
      </c>
      <c r="B3323" t="s">
        <v>1630</v>
      </c>
      <c r="C3323" t="s">
        <v>5939</v>
      </c>
      <c r="D3323" t="s">
        <v>1634</v>
      </c>
      <c r="F3323">
        <v>1</v>
      </c>
    </row>
    <row r="3324" spans="1:29">
      <c r="A3324">
        <v>2015</v>
      </c>
      <c r="B3324" t="s">
        <v>1630</v>
      </c>
      <c r="C3324" t="s">
        <v>5940</v>
      </c>
      <c r="D3324" t="s">
        <v>1634</v>
      </c>
      <c r="F3324">
        <v>1</v>
      </c>
    </row>
    <row r="3325" spans="1:29">
      <c r="A3325">
        <v>2015</v>
      </c>
      <c r="B3325" t="s">
        <v>1630</v>
      </c>
      <c r="C3325" t="s">
        <v>2243</v>
      </c>
      <c r="D3325" t="s">
        <v>1641</v>
      </c>
      <c r="J3325">
        <v>1</v>
      </c>
    </row>
    <row r="3326" spans="1:29">
      <c r="A3326">
        <v>2015</v>
      </c>
      <c r="B3326" t="s">
        <v>1630</v>
      </c>
      <c r="C3326" t="s">
        <v>2244</v>
      </c>
      <c r="D3326" t="s">
        <v>1641</v>
      </c>
      <c r="J3326">
        <v>1</v>
      </c>
    </row>
    <row r="3327" spans="1:29">
      <c r="A3327">
        <v>2015</v>
      </c>
      <c r="B3327" t="s">
        <v>1630</v>
      </c>
      <c r="C3327" t="s">
        <v>2245</v>
      </c>
      <c r="D3327" t="s">
        <v>1641</v>
      </c>
      <c r="J3327">
        <v>1</v>
      </c>
    </row>
    <row r="3328" spans="1:29">
      <c r="A3328">
        <v>2015</v>
      </c>
      <c r="B3328" t="s">
        <v>1630</v>
      </c>
      <c r="C3328" t="s">
        <v>2246</v>
      </c>
      <c r="D3328" t="s">
        <v>1641</v>
      </c>
      <c r="J3328">
        <v>1</v>
      </c>
    </row>
    <row r="3329" spans="1:10">
      <c r="A3329">
        <v>2015</v>
      </c>
      <c r="B3329" t="s">
        <v>1630</v>
      </c>
      <c r="C3329" t="s">
        <v>2247</v>
      </c>
      <c r="D3329" t="s">
        <v>1641</v>
      </c>
      <c r="J3329">
        <v>2</v>
      </c>
    </row>
    <row r="3330" spans="1:10">
      <c r="A3330">
        <v>2015</v>
      </c>
      <c r="B3330" t="s">
        <v>1630</v>
      </c>
      <c r="C3330" t="s">
        <v>2248</v>
      </c>
      <c r="D3330" t="s">
        <v>1641</v>
      </c>
      <c r="J3330">
        <v>1</v>
      </c>
    </row>
    <row r="3331" spans="1:10">
      <c r="A3331">
        <v>2015</v>
      </c>
      <c r="B3331" t="s">
        <v>1630</v>
      </c>
      <c r="C3331" t="s">
        <v>2249</v>
      </c>
      <c r="D3331" t="s">
        <v>1641</v>
      </c>
      <c r="J3331">
        <v>1</v>
      </c>
    </row>
    <row r="3332" spans="1:10">
      <c r="A3332">
        <v>2015</v>
      </c>
      <c r="B3332" t="s">
        <v>1630</v>
      </c>
      <c r="C3332" t="s">
        <v>2250</v>
      </c>
      <c r="D3332" t="s">
        <v>1641</v>
      </c>
      <c r="J3332">
        <v>1</v>
      </c>
    </row>
    <row r="3333" spans="1:10">
      <c r="A3333">
        <v>2015</v>
      </c>
      <c r="B3333" t="s">
        <v>1630</v>
      </c>
      <c r="C3333" t="s">
        <v>2252</v>
      </c>
      <c r="D3333" t="s">
        <v>1634</v>
      </c>
      <c r="J3333">
        <v>3</v>
      </c>
    </row>
    <row r="3334" spans="1:10">
      <c r="A3334">
        <v>2015</v>
      </c>
      <c r="B3334" t="s">
        <v>1630</v>
      </c>
      <c r="C3334" t="s">
        <v>2252</v>
      </c>
      <c r="D3334" t="s">
        <v>1635</v>
      </c>
      <c r="J3334">
        <v>3</v>
      </c>
    </row>
    <row r="3335" spans="1:10">
      <c r="A3335">
        <v>2015</v>
      </c>
      <c r="B3335" t="s">
        <v>1630</v>
      </c>
      <c r="C3335" t="s">
        <v>2253</v>
      </c>
      <c r="D3335" t="s">
        <v>1634</v>
      </c>
      <c r="J3335">
        <v>3</v>
      </c>
    </row>
    <row r="3336" spans="1:10">
      <c r="A3336">
        <v>2015</v>
      </c>
      <c r="B3336" t="s">
        <v>1630</v>
      </c>
      <c r="C3336" t="s">
        <v>3433</v>
      </c>
      <c r="D3336" t="s">
        <v>1634</v>
      </c>
      <c r="J3336">
        <v>1</v>
      </c>
    </row>
    <row r="3337" spans="1:10">
      <c r="A3337">
        <v>2015</v>
      </c>
      <c r="B3337" t="s">
        <v>1630</v>
      </c>
      <c r="C3337" t="s">
        <v>2254</v>
      </c>
      <c r="D3337" t="s">
        <v>1641</v>
      </c>
      <c r="J3337">
        <v>2</v>
      </c>
    </row>
    <row r="3338" spans="1:10">
      <c r="A3338">
        <v>2015</v>
      </c>
      <c r="B3338" t="s">
        <v>1630</v>
      </c>
      <c r="C3338" t="s">
        <v>5941</v>
      </c>
      <c r="D3338" t="s">
        <v>1634</v>
      </c>
      <c r="F3338">
        <v>1</v>
      </c>
    </row>
    <row r="3339" spans="1:10">
      <c r="A3339">
        <v>2015</v>
      </c>
      <c r="B3339" t="s">
        <v>1630</v>
      </c>
      <c r="C3339" t="s">
        <v>5942</v>
      </c>
      <c r="D3339" t="s">
        <v>1634</v>
      </c>
      <c r="J3339">
        <v>1</v>
      </c>
    </row>
    <row r="3340" spans="1:10">
      <c r="A3340">
        <v>2015</v>
      </c>
      <c r="B3340" t="s">
        <v>1630</v>
      </c>
      <c r="C3340" t="s">
        <v>2257</v>
      </c>
      <c r="D3340" t="s">
        <v>1641</v>
      </c>
      <c r="J3340">
        <v>1</v>
      </c>
    </row>
    <row r="3341" spans="1:10">
      <c r="A3341">
        <v>2015</v>
      </c>
      <c r="B3341" t="s">
        <v>1630</v>
      </c>
      <c r="C3341" t="s">
        <v>2259</v>
      </c>
      <c r="D3341" t="s">
        <v>1641</v>
      </c>
      <c r="J3341">
        <v>1</v>
      </c>
    </row>
    <row r="3342" spans="1:10">
      <c r="A3342">
        <v>2015</v>
      </c>
      <c r="B3342" t="s">
        <v>1630</v>
      </c>
      <c r="C3342" t="s">
        <v>2260</v>
      </c>
      <c r="D3342" t="s">
        <v>1634</v>
      </c>
      <c r="J3342">
        <v>1</v>
      </c>
    </row>
    <row r="3343" spans="1:10">
      <c r="A3343">
        <v>2015</v>
      </c>
      <c r="B3343" t="s">
        <v>1630</v>
      </c>
      <c r="C3343" t="s">
        <v>2261</v>
      </c>
      <c r="D3343" t="s">
        <v>1641</v>
      </c>
      <c r="J3343">
        <v>1</v>
      </c>
    </row>
    <row r="3344" spans="1:10">
      <c r="A3344">
        <v>2015</v>
      </c>
      <c r="B3344" t="s">
        <v>1630</v>
      </c>
      <c r="C3344" t="s">
        <v>2262</v>
      </c>
      <c r="D3344" t="s">
        <v>1641</v>
      </c>
      <c r="J3344">
        <v>1</v>
      </c>
    </row>
    <row r="3345" spans="1:25">
      <c r="A3345">
        <v>2015</v>
      </c>
      <c r="B3345" t="s">
        <v>1630</v>
      </c>
      <c r="C3345" t="s">
        <v>2263</v>
      </c>
      <c r="D3345" t="s">
        <v>1641</v>
      </c>
      <c r="J3345">
        <v>1</v>
      </c>
    </row>
    <row r="3346" spans="1:25">
      <c r="A3346">
        <v>2015</v>
      </c>
      <c r="B3346" t="s">
        <v>1630</v>
      </c>
      <c r="C3346" t="s">
        <v>5943</v>
      </c>
      <c r="D3346" t="s">
        <v>1641</v>
      </c>
      <c r="J3346">
        <v>1</v>
      </c>
    </row>
    <row r="3347" spans="1:25">
      <c r="A3347">
        <v>2015</v>
      </c>
      <c r="B3347" t="s">
        <v>1630</v>
      </c>
      <c r="C3347" t="s">
        <v>2265</v>
      </c>
      <c r="D3347" t="s">
        <v>1641</v>
      </c>
      <c r="J3347">
        <v>1</v>
      </c>
    </row>
    <row r="3348" spans="1:25">
      <c r="A3348">
        <v>2015</v>
      </c>
      <c r="B3348" t="s">
        <v>1630</v>
      </c>
      <c r="C3348" t="s">
        <v>5816</v>
      </c>
      <c r="D3348" t="s">
        <v>1634</v>
      </c>
      <c r="J3348">
        <v>4</v>
      </c>
    </row>
    <row r="3349" spans="1:25">
      <c r="A3349">
        <v>2015</v>
      </c>
      <c r="B3349" t="s">
        <v>1630</v>
      </c>
      <c r="C3349" t="s">
        <v>5816</v>
      </c>
      <c r="D3349" t="s">
        <v>1635</v>
      </c>
      <c r="J3349">
        <v>4</v>
      </c>
    </row>
    <row r="3350" spans="1:25">
      <c r="A3350">
        <v>2015</v>
      </c>
      <c r="B3350" t="s">
        <v>1630</v>
      </c>
      <c r="C3350" t="s">
        <v>2266</v>
      </c>
      <c r="D3350" t="s">
        <v>1634</v>
      </c>
      <c r="J3350">
        <v>1</v>
      </c>
    </row>
    <row r="3351" spans="1:25">
      <c r="A3351">
        <v>2015</v>
      </c>
      <c r="B3351" t="s">
        <v>1630</v>
      </c>
      <c r="C3351" t="s">
        <v>2266</v>
      </c>
      <c r="D3351" t="s">
        <v>1635</v>
      </c>
      <c r="J3351">
        <v>1</v>
      </c>
    </row>
    <row r="3352" spans="1:25">
      <c r="A3352">
        <v>2015</v>
      </c>
      <c r="B3352" t="s">
        <v>1630</v>
      </c>
      <c r="C3352" t="s">
        <v>2267</v>
      </c>
      <c r="D3352" t="s">
        <v>1634</v>
      </c>
      <c r="J3352">
        <v>2</v>
      </c>
    </row>
    <row r="3353" spans="1:25">
      <c r="A3353">
        <v>2015</v>
      </c>
      <c r="B3353" t="s">
        <v>1630</v>
      </c>
      <c r="C3353" t="s">
        <v>2267</v>
      </c>
      <c r="D3353" t="s">
        <v>1635</v>
      </c>
      <c r="J3353">
        <v>2</v>
      </c>
    </row>
    <row r="3354" spans="1:25">
      <c r="A3354">
        <v>2015</v>
      </c>
      <c r="B3354" t="s">
        <v>1630</v>
      </c>
      <c r="C3354" t="s">
        <v>5944</v>
      </c>
      <c r="D3354" t="s">
        <v>1641</v>
      </c>
      <c r="J3354">
        <v>1</v>
      </c>
    </row>
    <row r="3355" spans="1:25">
      <c r="A3355">
        <v>2015</v>
      </c>
      <c r="B3355" t="s">
        <v>1630</v>
      </c>
      <c r="C3355" t="s">
        <v>2269</v>
      </c>
      <c r="D3355" t="s">
        <v>1635</v>
      </c>
      <c r="Y3355">
        <v>1</v>
      </c>
    </row>
    <row r="3356" spans="1:25">
      <c r="A3356">
        <v>2015</v>
      </c>
      <c r="B3356" t="s">
        <v>1630</v>
      </c>
      <c r="C3356" t="s">
        <v>1736</v>
      </c>
      <c r="D3356" t="s">
        <v>1635</v>
      </c>
      <c r="Y3356">
        <v>1</v>
      </c>
    </row>
    <row r="3357" spans="1:25">
      <c r="A3357">
        <v>2015</v>
      </c>
      <c r="B3357" t="s">
        <v>1630</v>
      </c>
      <c r="C3357" t="s">
        <v>2271</v>
      </c>
      <c r="D3357" t="s">
        <v>1641</v>
      </c>
      <c r="J3357">
        <v>1</v>
      </c>
    </row>
    <row r="3358" spans="1:25">
      <c r="A3358">
        <v>2015</v>
      </c>
      <c r="B3358" t="s">
        <v>1630</v>
      </c>
      <c r="C3358" t="s">
        <v>2272</v>
      </c>
      <c r="D3358" t="s">
        <v>1641</v>
      </c>
      <c r="J3358">
        <v>1</v>
      </c>
    </row>
    <row r="3359" spans="1:25">
      <c r="A3359">
        <v>2015</v>
      </c>
      <c r="B3359" t="s">
        <v>1630</v>
      </c>
      <c r="C3359" t="s">
        <v>2273</v>
      </c>
      <c r="D3359" t="s">
        <v>1641</v>
      </c>
      <c r="J3359">
        <v>1</v>
      </c>
    </row>
    <row r="3360" spans="1:25">
      <c r="A3360">
        <v>2015</v>
      </c>
      <c r="B3360" t="s">
        <v>1630</v>
      </c>
      <c r="C3360" t="s">
        <v>2274</v>
      </c>
      <c r="D3360" t="s">
        <v>1641</v>
      </c>
      <c r="J3360">
        <v>1</v>
      </c>
    </row>
    <row r="3361" spans="1:15">
      <c r="A3361">
        <v>2015</v>
      </c>
      <c r="B3361" t="s">
        <v>1630</v>
      </c>
      <c r="C3361" t="s">
        <v>5945</v>
      </c>
      <c r="D3361" t="s">
        <v>1634</v>
      </c>
      <c r="F3361">
        <v>1</v>
      </c>
    </row>
    <row r="3362" spans="1:15">
      <c r="A3362">
        <v>2015</v>
      </c>
      <c r="B3362" t="s">
        <v>1630</v>
      </c>
      <c r="C3362" t="s">
        <v>5946</v>
      </c>
      <c r="D3362" t="s">
        <v>1634</v>
      </c>
      <c r="F3362">
        <v>1</v>
      </c>
    </row>
    <row r="3363" spans="1:15">
      <c r="A3363">
        <v>2015</v>
      </c>
      <c r="B3363" t="s">
        <v>1630</v>
      </c>
      <c r="C3363" t="s">
        <v>5947</v>
      </c>
      <c r="D3363" t="s">
        <v>1634</v>
      </c>
      <c r="F3363">
        <v>1</v>
      </c>
    </row>
    <row r="3364" spans="1:15">
      <c r="A3364">
        <v>2015</v>
      </c>
      <c r="B3364" t="s">
        <v>1630</v>
      </c>
      <c r="C3364" t="s">
        <v>5948</v>
      </c>
      <c r="D3364" t="s">
        <v>1634</v>
      </c>
      <c r="F3364">
        <v>1</v>
      </c>
    </row>
    <row r="3365" spans="1:15">
      <c r="A3365">
        <v>2015</v>
      </c>
      <c r="B3365" t="s">
        <v>1630</v>
      </c>
      <c r="C3365" t="s">
        <v>5949</v>
      </c>
      <c r="D3365" t="s">
        <v>1634</v>
      </c>
      <c r="F3365">
        <v>1</v>
      </c>
    </row>
    <row r="3366" spans="1:15">
      <c r="A3366">
        <v>2015</v>
      </c>
      <c r="B3366" t="s">
        <v>1630</v>
      </c>
      <c r="C3366" t="s">
        <v>5950</v>
      </c>
      <c r="D3366" t="s">
        <v>1641</v>
      </c>
      <c r="J3366">
        <v>1</v>
      </c>
    </row>
    <row r="3367" spans="1:15">
      <c r="A3367">
        <v>2015</v>
      </c>
      <c r="B3367" t="s">
        <v>1630</v>
      </c>
      <c r="C3367" t="s">
        <v>5951</v>
      </c>
      <c r="D3367" t="s">
        <v>1634</v>
      </c>
      <c r="J3367">
        <v>1</v>
      </c>
    </row>
    <row r="3368" spans="1:15">
      <c r="A3368">
        <v>2015</v>
      </c>
      <c r="B3368" t="s">
        <v>1630</v>
      </c>
      <c r="C3368" t="s">
        <v>2276</v>
      </c>
      <c r="D3368" t="s">
        <v>1641</v>
      </c>
      <c r="J3368">
        <v>1</v>
      </c>
    </row>
    <row r="3369" spans="1:15">
      <c r="A3369">
        <v>2015</v>
      </c>
      <c r="B3369" t="s">
        <v>1630</v>
      </c>
      <c r="C3369" t="s">
        <v>2277</v>
      </c>
      <c r="D3369" t="s">
        <v>1634</v>
      </c>
      <c r="J3369">
        <v>1</v>
      </c>
    </row>
    <row r="3370" spans="1:15">
      <c r="A3370">
        <v>2015</v>
      </c>
      <c r="B3370" t="s">
        <v>1630</v>
      </c>
      <c r="C3370" t="s">
        <v>2277</v>
      </c>
      <c r="D3370" t="s">
        <v>1635</v>
      </c>
      <c r="J3370">
        <v>1</v>
      </c>
    </row>
    <row r="3371" spans="1:15">
      <c r="A3371">
        <v>2015</v>
      </c>
      <c r="B3371" t="s">
        <v>1630</v>
      </c>
      <c r="C3371" t="s">
        <v>2278</v>
      </c>
      <c r="D3371" t="s">
        <v>1641</v>
      </c>
      <c r="J3371">
        <v>1</v>
      </c>
    </row>
    <row r="3372" spans="1:15">
      <c r="A3372">
        <v>2015</v>
      </c>
      <c r="B3372" t="s">
        <v>1630</v>
      </c>
      <c r="C3372" t="s">
        <v>2279</v>
      </c>
      <c r="D3372" t="s">
        <v>1641</v>
      </c>
      <c r="J3372">
        <v>2</v>
      </c>
    </row>
    <row r="3373" spans="1:15">
      <c r="A3373">
        <v>2015</v>
      </c>
      <c r="B3373" t="s">
        <v>1630</v>
      </c>
      <c r="C3373" t="s">
        <v>2280</v>
      </c>
      <c r="D3373" t="s">
        <v>1641</v>
      </c>
      <c r="J3373">
        <v>2</v>
      </c>
    </row>
    <row r="3374" spans="1:15">
      <c r="A3374">
        <v>2015</v>
      </c>
      <c r="B3374" t="s">
        <v>1630</v>
      </c>
      <c r="C3374" t="s">
        <v>2756</v>
      </c>
      <c r="D3374" t="s">
        <v>1636</v>
      </c>
      <c r="O3374">
        <v>1</v>
      </c>
    </row>
    <row r="3375" spans="1:15">
      <c r="A3375">
        <v>2015</v>
      </c>
      <c r="B3375" t="s">
        <v>1630</v>
      </c>
      <c r="C3375" t="s">
        <v>2281</v>
      </c>
      <c r="D3375" t="s">
        <v>1641</v>
      </c>
      <c r="J3375">
        <v>1</v>
      </c>
    </row>
    <row r="3376" spans="1:15">
      <c r="A3376">
        <v>2015</v>
      </c>
      <c r="B3376" t="s">
        <v>1630</v>
      </c>
      <c r="C3376" t="s">
        <v>5952</v>
      </c>
      <c r="D3376" t="s">
        <v>1634</v>
      </c>
      <c r="F3376">
        <v>1</v>
      </c>
    </row>
    <row r="3377" spans="1:29">
      <c r="A3377">
        <v>2015</v>
      </c>
      <c r="B3377" t="s">
        <v>1630</v>
      </c>
      <c r="C3377" t="s">
        <v>5953</v>
      </c>
      <c r="D3377" t="s">
        <v>1634</v>
      </c>
      <c r="F3377">
        <v>1</v>
      </c>
    </row>
    <row r="3378" spans="1:29">
      <c r="A3378">
        <v>2015</v>
      </c>
      <c r="B3378" t="s">
        <v>1630</v>
      </c>
      <c r="C3378" t="s">
        <v>2282</v>
      </c>
      <c r="D3378" t="s">
        <v>1634</v>
      </c>
      <c r="J3378">
        <v>1</v>
      </c>
    </row>
    <row r="3379" spans="1:29">
      <c r="A3379">
        <v>2015</v>
      </c>
      <c r="B3379" t="s">
        <v>1630</v>
      </c>
      <c r="C3379" t="s">
        <v>2282</v>
      </c>
      <c r="D3379" t="s">
        <v>1635</v>
      </c>
      <c r="J3379">
        <v>1</v>
      </c>
    </row>
    <row r="3380" spans="1:29">
      <c r="A3380">
        <v>2015</v>
      </c>
      <c r="B3380" t="s">
        <v>1630</v>
      </c>
      <c r="C3380" t="s">
        <v>2283</v>
      </c>
      <c r="D3380" t="s">
        <v>1641</v>
      </c>
      <c r="J3380">
        <v>1</v>
      </c>
    </row>
    <row r="3381" spans="1:29">
      <c r="A3381">
        <v>2015</v>
      </c>
      <c r="B3381" t="s">
        <v>1630</v>
      </c>
      <c r="C3381" t="s">
        <v>2284</v>
      </c>
      <c r="D3381" t="s">
        <v>1641</v>
      </c>
      <c r="J3381">
        <v>1</v>
      </c>
    </row>
    <row r="3382" spans="1:29">
      <c r="A3382">
        <v>2015</v>
      </c>
      <c r="B3382" t="s">
        <v>1630</v>
      </c>
      <c r="C3382" t="s">
        <v>2285</v>
      </c>
      <c r="D3382" t="s">
        <v>1641</v>
      </c>
      <c r="J3382">
        <v>1</v>
      </c>
    </row>
    <row r="3383" spans="1:29">
      <c r="A3383">
        <v>2015</v>
      </c>
      <c r="B3383" t="s">
        <v>1630</v>
      </c>
      <c r="C3383" t="s">
        <v>2286</v>
      </c>
      <c r="D3383" t="s">
        <v>1641</v>
      </c>
      <c r="J3383">
        <v>1</v>
      </c>
    </row>
    <row r="3384" spans="1:29">
      <c r="A3384">
        <v>2015</v>
      </c>
      <c r="B3384" t="s">
        <v>1630</v>
      </c>
      <c r="C3384" t="s">
        <v>2287</v>
      </c>
      <c r="D3384" t="s">
        <v>1641</v>
      </c>
      <c r="J3384">
        <v>1</v>
      </c>
    </row>
    <row r="3385" spans="1:29">
      <c r="A3385">
        <v>2015</v>
      </c>
      <c r="B3385" t="s">
        <v>1630</v>
      </c>
      <c r="C3385" t="s">
        <v>2288</v>
      </c>
      <c r="D3385" t="s">
        <v>1641</v>
      </c>
      <c r="J3385">
        <v>1</v>
      </c>
    </row>
    <row r="3386" spans="1:29">
      <c r="A3386">
        <v>2015</v>
      </c>
      <c r="B3386" t="s">
        <v>1630</v>
      </c>
      <c r="C3386" t="s">
        <v>2289</v>
      </c>
      <c r="D3386" t="s">
        <v>1641</v>
      </c>
      <c r="J3386">
        <v>1</v>
      </c>
    </row>
    <row r="3387" spans="1:29">
      <c r="A3387">
        <v>2015</v>
      </c>
      <c r="B3387" t="s">
        <v>1630</v>
      </c>
      <c r="C3387" t="s">
        <v>2290</v>
      </c>
      <c r="D3387" t="s">
        <v>1641</v>
      </c>
      <c r="J3387">
        <v>1</v>
      </c>
    </row>
    <row r="3388" spans="1:29">
      <c r="A3388">
        <v>2015</v>
      </c>
      <c r="B3388" t="s">
        <v>1630</v>
      </c>
      <c r="C3388" t="s">
        <v>2291</v>
      </c>
      <c r="D3388" t="s">
        <v>1641</v>
      </c>
      <c r="J3388">
        <v>1</v>
      </c>
    </row>
    <row r="3389" spans="1:29">
      <c r="A3389">
        <v>2015</v>
      </c>
      <c r="B3389" t="s">
        <v>1630</v>
      </c>
      <c r="C3389" t="s">
        <v>5954</v>
      </c>
      <c r="D3389" t="s">
        <v>1641</v>
      </c>
      <c r="J3389">
        <v>1</v>
      </c>
    </row>
    <row r="3390" spans="1:29">
      <c r="A3390">
        <v>2015</v>
      </c>
      <c r="B3390" t="s">
        <v>1630</v>
      </c>
      <c r="C3390" t="s">
        <v>2293</v>
      </c>
      <c r="D3390" t="s">
        <v>1641</v>
      </c>
      <c r="J3390">
        <v>1</v>
      </c>
    </row>
    <row r="3391" spans="1:29">
      <c r="A3391">
        <v>2015</v>
      </c>
      <c r="B3391" t="s">
        <v>1630</v>
      </c>
      <c r="C3391" t="s">
        <v>2295</v>
      </c>
      <c r="D3391" t="s">
        <v>1634</v>
      </c>
      <c r="J3391">
        <v>1</v>
      </c>
    </row>
    <row r="3392" spans="1:29">
      <c r="A3392">
        <v>2015</v>
      </c>
      <c r="B3392" t="s">
        <v>1630</v>
      </c>
      <c r="C3392" t="s">
        <v>5955</v>
      </c>
      <c r="D3392" t="s">
        <v>1635</v>
      </c>
      <c r="AC3392">
        <v>5</v>
      </c>
    </row>
    <row r="3393" spans="1:31">
      <c r="A3393">
        <v>2015</v>
      </c>
      <c r="B3393" t="s">
        <v>1630</v>
      </c>
      <c r="C3393" t="s">
        <v>2758</v>
      </c>
      <c r="D3393" t="s">
        <v>1635</v>
      </c>
      <c r="I3393">
        <v>1</v>
      </c>
    </row>
    <row r="3394" spans="1:31">
      <c r="A3394">
        <v>2015</v>
      </c>
      <c r="B3394" t="s">
        <v>1630</v>
      </c>
      <c r="C3394" t="s">
        <v>1738</v>
      </c>
      <c r="D3394" t="s">
        <v>1636</v>
      </c>
      <c r="O3394">
        <v>2</v>
      </c>
    </row>
    <row r="3395" spans="1:31">
      <c r="A3395">
        <v>2015</v>
      </c>
      <c r="B3395" t="s">
        <v>1630</v>
      </c>
      <c r="C3395" t="s">
        <v>5780</v>
      </c>
      <c r="D3395" t="s">
        <v>1641</v>
      </c>
      <c r="AE3395">
        <v>1</v>
      </c>
    </row>
    <row r="3396" spans="1:31">
      <c r="A3396">
        <v>2015</v>
      </c>
      <c r="B3396" t="s">
        <v>1630</v>
      </c>
      <c r="C3396" t="s">
        <v>1739</v>
      </c>
      <c r="D3396" t="s">
        <v>1641</v>
      </c>
      <c r="AB3396">
        <v>6</v>
      </c>
    </row>
    <row r="3397" spans="1:31">
      <c r="A3397">
        <v>2015</v>
      </c>
      <c r="B3397" t="s">
        <v>1630</v>
      </c>
      <c r="C3397" t="s">
        <v>2297</v>
      </c>
      <c r="D3397" t="s">
        <v>1634</v>
      </c>
      <c r="O3397">
        <v>3</v>
      </c>
    </row>
    <row r="3398" spans="1:31">
      <c r="A3398">
        <v>2015</v>
      </c>
      <c r="B3398" t="s">
        <v>1630</v>
      </c>
      <c r="C3398" t="s">
        <v>2297</v>
      </c>
      <c r="D3398" t="s">
        <v>1636</v>
      </c>
      <c r="O3398">
        <v>23</v>
      </c>
    </row>
    <row r="3399" spans="1:31">
      <c r="A3399">
        <v>2015</v>
      </c>
      <c r="B3399" t="s">
        <v>1630</v>
      </c>
      <c r="C3399" t="s">
        <v>2759</v>
      </c>
      <c r="D3399" t="s">
        <v>1635</v>
      </c>
      <c r="AA3399">
        <v>3</v>
      </c>
    </row>
    <row r="3400" spans="1:31">
      <c r="A3400">
        <v>2015</v>
      </c>
      <c r="B3400" t="s">
        <v>1630</v>
      </c>
      <c r="C3400" t="s">
        <v>2298</v>
      </c>
      <c r="D3400" t="s">
        <v>1634</v>
      </c>
      <c r="T3400">
        <v>3</v>
      </c>
    </row>
    <row r="3401" spans="1:31">
      <c r="A3401">
        <v>2015</v>
      </c>
      <c r="B3401" t="s">
        <v>1630</v>
      </c>
      <c r="C3401" t="s">
        <v>2760</v>
      </c>
      <c r="D3401" t="s">
        <v>1635</v>
      </c>
      <c r="T3401">
        <v>3</v>
      </c>
    </row>
    <row r="3402" spans="1:31">
      <c r="A3402">
        <v>2015</v>
      </c>
      <c r="B3402" t="s">
        <v>1630</v>
      </c>
      <c r="C3402" t="s">
        <v>2301</v>
      </c>
      <c r="D3402" t="s">
        <v>1634</v>
      </c>
      <c r="AB3402">
        <v>1</v>
      </c>
    </row>
    <row r="3403" spans="1:31">
      <c r="A3403">
        <v>2015</v>
      </c>
      <c r="B3403" t="s">
        <v>1630</v>
      </c>
      <c r="C3403" t="s">
        <v>2302</v>
      </c>
      <c r="D3403" t="s">
        <v>1641</v>
      </c>
      <c r="M3403">
        <v>1</v>
      </c>
    </row>
    <row r="3404" spans="1:31">
      <c r="A3404">
        <v>2015</v>
      </c>
      <c r="B3404" t="s">
        <v>1630</v>
      </c>
      <c r="C3404" t="s">
        <v>2303</v>
      </c>
      <c r="D3404" t="s">
        <v>1634</v>
      </c>
      <c r="J3404">
        <v>3</v>
      </c>
    </row>
    <row r="3405" spans="1:31">
      <c r="A3405">
        <v>2015</v>
      </c>
      <c r="B3405" t="s">
        <v>1630</v>
      </c>
      <c r="C3405" t="s">
        <v>2303</v>
      </c>
      <c r="D3405" t="s">
        <v>1635</v>
      </c>
      <c r="J3405">
        <v>2</v>
      </c>
    </row>
    <row r="3406" spans="1:31">
      <c r="A3406">
        <v>2015</v>
      </c>
      <c r="B3406" t="s">
        <v>1630</v>
      </c>
      <c r="C3406" t="s">
        <v>5956</v>
      </c>
      <c r="D3406" t="s">
        <v>1634</v>
      </c>
      <c r="J3406">
        <v>1</v>
      </c>
    </row>
    <row r="3407" spans="1:31">
      <c r="A3407">
        <v>2015</v>
      </c>
      <c r="B3407" t="s">
        <v>1630</v>
      </c>
      <c r="C3407" t="s">
        <v>2304</v>
      </c>
      <c r="D3407" t="s">
        <v>1634</v>
      </c>
      <c r="J3407">
        <v>1</v>
      </c>
    </row>
    <row r="3408" spans="1:31">
      <c r="A3408">
        <v>2015</v>
      </c>
      <c r="B3408" t="s">
        <v>1630</v>
      </c>
      <c r="C3408" t="s">
        <v>2305</v>
      </c>
      <c r="D3408" t="s">
        <v>1641</v>
      </c>
      <c r="J3408">
        <v>1</v>
      </c>
    </row>
    <row r="3409" spans="1:27">
      <c r="A3409">
        <v>2015</v>
      </c>
      <c r="B3409" t="s">
        <v>1630</v>
      </c>
      <c r="C3409" t="s">
        <v>2306</v>
      </c>
      <c r="D3409" t="s">
        <v>1641</v>
      </c>
      <c r="J3409">
        <v>1</v>
      </c>
    </row>
    <row r="3410" spans="1:27">
      <c r="A3410">
        <v>2015</v>
      </c>
      <c r="B3410" t="s">
        <v>1630</v>
      </c>
      <c r="C3410" t="s">
        <v>2307</v>
      </c>
      <c r="D3410" t="s">
        <v>1634</v>
      </c>
      <c r="J3410">
        <v>1</v>
      </c>
    </row>
    <row r="3411" spans="1:27">
      <c r="A3411">
        <v>2015</v>
      </c>
      <c r="B3411" t="s">
        <v>1630</v>
      </c>
      <c r="C3411" t="s">
        <v>2307</v>
      </c>
      <c r="D3411" t="s">
        <v>1635</v>
      </c>
      <c r="J3411">
        <v>1</v>
      </c>
    </row>
    <row r="3412" spans="1:27">
      <c r="A3412">
        <v>2015</v>
      </c>
      <c r="B3412" t="s">
        <v>1630</v>
      </c>
      <c r="C3412" t="s">
        <v>2308</v>
      </c>
      <c r="D3412" t="s">
        <v>1641</v>
      </c>
      <c r="J3412">
        <v>2</v>
      </c>
    </row>
    <row r="3413" spans="1:27">
      <c r="A3413">
        <v>2015</v>
      </c>
      <c r="B3413" t="s">
        <v>1630</v>
      </c>
      <c r="C3413" t="s">
        <v>5957</v>
      </c>
      <c r="D3413" t="s">
        <v>1641</v>
      </c>
      <c r="X3413">
        <v>2</v>
      </c>
    </row>
    <row r="3414" spans="1:27">
      <c r="A3414">
        <v>2015</v>
      </c>
      <c r="B3414" t="s">
        <v>1630</v>
      </c>
      <c r="C3414" t="s">
        <v>1742</v>
      </c>
      <c r="D3414" t="s">
        <v>1634</v>
      </c>
      <c r="T3414">
        <v>3</v>
      </c>
    </row>
    <row r="3415" spans="1:27">
      <c r="A3415">
        <v>2015</v>
      </c>
      <c r="B3415" t="s">
        <v>1630</v>
      </c>
      <c r="C3415" t="s">
        <v>1742</v>
      </c>
      <c r="D3415" t="s">
        <v>1635</v>
      </c>
      <c r="T3415">
        <v>3</v>
      </c>
    </row>
    <row r="3416" spans="1:27">
      <c r="A3416">
        <v>2015</v>
      </c>
      <c r="B3416" t="s">
        <v>1630</v>
      </c>
      <c r="C3416" t="s">
        <v>5958</v>
      </c>
      <c r="D3416" t="s">
        <v>1634</v>
      </c>
      <c r="J3416">
        <v>1</v>
      </c>
    </row>
    <row r="3417" spans="1:27">
      <c r="A3417">
        <v>2015</v>
      </c>
      <c r="B3417" t="s">
        <v>1630</v>
      </c>
      <c r="C3417" t="s">
        <v>5958</v>
      </c>
      <c r="D3417" t="s">
        <v>1635</v>
      </c>
      <c r="J3417">
        <v>1</v>
      </c>
    </row>
    <row r="3418" spans="1:27">
      <c r="A3418">
        <v>2015</v>
      </c>
      <c r="B3418" t="s">
        <v>1630</v>
      </c>
      <c r="C3418" t="s">
        <v>2310</v>
      </c>
      <c r="D3418" t="s">
        <v>1641</v>
      </c>
      <c r="J3418">
        <v>1</v>
      </c>
    </row>
    <row r="3419" spans="1:27">
      <c r="A3419">
        <v>2015</v>
      </c>
      <c r="B3419" t="s">
        <v>1630</v>
      </c>
      <c r="C3419" t="s">
        <v>5959</v>
      </c>
      <c r="D3419" t="s">
        <v>1634</v>
      </c>
      <c r="F3419">
        <v>1</v>
      </c>
    </row>
    <row r="3420" spans="1:27">
      <c r="A3420">
        <v>2015</v>
      </c>
      <c r="B3420" t="s">
        <v>1630</v>
      </c>
      <c r="C3420" t="s">
        <v>5959</v>
      </c>
      <c r="D3420" t="s">
        <v>1635</v>
      </c>
      <c r="F3420">
        <v>1</v>
      </c>
    </row>
    <row r="3421" spans="1:27">
      <c r="A3421">
        <v>2015</v>
      </c>
      <c r="B3421" t="s">
        <v>1630</v>
      </c>
      <c r="C3421" t="s">
        <v>2768</v>
      </c>
      <c r="D3421" t="s">
        <v>1635</v>
      </c>
      <c r="E3421">
        <v>1</v>
      </c>
    </row>
    <row r="3422" spans="1:27">
      <c r="A3422">
        <v>2015</v>
      </c>
      <c r="B3422" t="s">
        <v>1630</v>
      </c>
      <c r="C3422" t="s">
        <v>2772</v>
      </c>
      <c r="D3422" t="s">
        <v>1668</v>
      </c>
      <c r="O3422">
        <v>1</v>
      </c>
    </row>
    <row r="3423" spans="1:27">
      <c r="A3423">
        <v>2015</v>
      </c>
      <c r="B3423" t="s">
        <v>1630</v>
      </c>
      <c r="C3423" t="s">
        <v>2311</v>
      </c>
      <c r="D3423" t="s">
        <v>1641</v>
      </c>
      <c r="AA3423">
        <v>2</v>
      </c>
    </row>
    <row r="3424" spans="1:27">
      <c r="A3424">
        <v>2015</v>
      </c>
      <c r="B3424" t="s">
        <v>1630</v>
      </c>
      <c r="C3424" t="s">
        <v>5960</v>
      </c>
      <c r="D3424" t="s">
        <v>1674</v>
      </c>
      <c r="F3424">
        <v>1</v>
      </c>
    </row>
    <row r="3425" spans="1:28">
      <c r="A3425">
        <v>2015</v>
      </c>
      <c r="B3425" t="s">
        <v>1630</v>
      </c>
      <c r="C3425" t="s">
        <v>5960</v>
      </c>
      <c r="D3425" t="s">
        <v>1634</v>
      </c>
      <c r="F3425">
        <v>1</v>
      </c>
    </row>
    <row r="3426" spans="1:28">
      <c r="A3426">
        <v>2015</v>
      </c>
      <c r="B3426" t="s">
        <v>1630</v>
      </c>
      <c r="C3426" t="s">
        <v>5960</v>
      </c>
      <c r="D3426" t="s">
        <v>1635</v>
      </c>
      <c r="F3426">
        <v>1</v>
      </c>
    </row>
    <row r="3427" spans="1:28">
      <c r="A3427">
        <v>2015</v>
      </c>
      <c r="B3427" t="s">
        <v>1630</v>
      </c>
      <c r="C3427" t="s">
        <v>2773</v>
      </c>
      <c r="D3427" t="s">
        <v>1634</v>
      </c>
      <c r="O3427">
        <v>1</v>
      </c>
    </row>
    <row r="3428" spans="1:28">
      <c r="A3428">
        <v>2015</v>
      </c>
      <c r="B3428" t="s">
        <v>1630</v>
      </c>
      <c r="C3428" t="s">
        <v>2315</v>
      </c>
      <c r="D3428" t="s">
        <v>1634</v>
      </c>
      <c r="J3428">
        <v>1</v>
      </c>
    </row>
    <row r="3429" spans="1:28">
      <c r="A3429">
        <v>2015</v>
      </c>
      <c r="B3429" t="s">
        <v>1630</v>
      </c>
      <c r="C3429" t="s">
        <v>1745</v>
      </c>
      <c r="D3429" t="s">
        <v>1641</v>
      </c>
      <c r="J3429">
        <v>2</v>
      </c>
      <c r="AB3429">
        <v>1</v>
      </c>
    </row>
    <row r="3430" spans="1:28">
      <c r="A3430">
        <v>2015</v>
      </c>
      <c r="B3430" t="s">
        <v>1630</v>
      </c>
      <c r="C3430" t="s">
        <v>5961</v>
      </c>
      <c r="D3430" t="s">
        <v>1641</v>
      </c>
      <c r="J3430">
        <v>1</v>
      </c>
    </row>
    <row r="3431" spans="1:28">
      <c r="A3431">
        <v>2015</v>
      </c>
      <c r="B3431" t="s">
        <v>1630</v>
      </c>
      <c r="C3431" t="s">
        <v>2316</v>
      </c>
      <c r="D3431" t="s">
        <v>1634</v>
      </c>
      <c r="J3431">
        <v>1</v>
      </c>
    </row>
    <row r="3432" spans="1:28">
      <c r="A3432">
        <v>2015</v>
      </c>
      <c r="B3432" t="s">
        <v>1630</v>
      </c>
      <c r="C3432" t="s">
        <v>2317</v>
      </c>
      <c r="D3432" t="s">
        <v>1641</v>
      </c>
      <c r="J3432">
        <v>1</v>
      </c>
    </row>
    <row r="3433" spans="1:28">
      <c r="A3433">
        <v>2015</v>
      </c>
      <c r="B3433" t="s">
        <v>1630</v>
      </c>
      <c r="C3433" t="s">
        <v>2318</v>
      </c>
      <c r="D3433" t="s">
        <v>1641</v>
      </c>
      <c r="AB3433">
        <v>4</v>
      </c>
    </row>
    <row r="3434" spans="1:28">
      <c r="A3434">
        <v>2015</v>
      </c>
      <c r="B3434" t="s">
        <v>1630</v>
      </c>
      <c r="C3434" t="s">
        <v>2319</v>
      </c>
      <c r="D3434" t="s">
        <v>1641</v>
      </c>
      <c r="M3434">
        <v>2</v>
      </c>
    </row>
    <row r="3435" spans="1:28">
      <c r="A3435">
        <v>2015</v>
      </c>
      <c r="B3435" t="s">
        <v>1630</v>
      </c>
      <c r="C3435" t="s">
        <v>5962</v>
      </c>
      <c r="D3435" t="s">
        <v>1634</v>
      </c>
      <c r="J3435">
        <v>1</v>
      </c>
    </row>
    <row r="3436" spans="1:28">
      <c r="A3436">
        <v>2015</v>
      </c>
      <c r="B3436" t="s">
        <v>1630</v>
      </c>
      <c r="C3436" t="s">
        <v>5962</v>
      </c>
      <c r="D3436" t="s">
        <v>1635</v>
      </c>
      <c r="J3436">
        <v>1</v>
      </c>
    </row>
    <row r="3437" spans="1:28">
      <c r="A3437">
        <v>2015</v>
      </c>
      <c r="B3437" t="s">
        <v>1630</v>
      </c>
      <c r="C3437" t="s">
        <v>2321</v>
      </c>
      <c r="D3437" t="s">
        <v>1634</v>
      </c>
      <c r="J3437">
        <v>1</v>
      </c>
    </row>
    <row r="3438" spans="1:28">
      <c r="A3438">
        <v>2015</v>
      </c>
      <c r="B3438" t="s">
        <v>1630</v>
      </c>
      <c r="C3438" t="s">
        <v>2321</v>
      </c>
      <c r="D3438" t="s">
        <v>1635</v>
      </c>
      <c r="J3438">
        <v>1</v>
      </c>
    </row>
    <row r="3439" spans="1:28">
      <c r="A3439">
        <v>2015</v>
      </c>
      <c r="B3439" t="s">
        <v>1630</v>
      </c>
      <c r="C3439" t="s">
        <v>2322</v>
      </c>
      <c r="D3439" t="s">
        <v>1641</v>
      </c>
      <c r="J3439">
        <v>1</v>
      </c>
    </row>
    <row r="3440" spans="1:28">
      <c r="A3440">
        <v>2015</v>
      </c>
      <c r="B3440" t="s">
        <v>1630</v>
      </c>
      <c r="C3440" t="s">
        <v>2774</v>
      </c>
      <c r="D3440" t="s">
        <v>1634</v>
      </c>
      <c r="K3440">
        <v>1</v>
      </c>
    </row>
    <row r="3441" spans="1:15">
      <c r="A3441">
        <v>2015</v>
      </c>
      <c r="B3441" t="s">
        <v>1630</v>
      </c>
      <c r="C3441" t="s">
        <v>2775</v>
      </c>
      <c r="D3441" t="s">
        <v>1674</v>
      </c>
      <c r="K3441">
        <v>1</v>
      </c>
    </row>
    <row r="3442" spans="1:15">
      <c r="A3442">
        <v>2015</v>
      </c>
      <c r="B3442" t="s">
        <v>1630</v>
      </c>
      <c r="C3442" t="s">
        <v>2775</v>
      </c>
      <c r="D3442" t="s">
        <v>1634</v>
      </c>
      <c r="K3442">
        <v>1</v>
      </c>
    </row>
    <row r="3443" spans="1:15">
      <c r="A3443">
        <v>2015</v>
      </c>
      <c r="B3443" t="s">
        <v>1630</v>
      </c>
      <c r="C3443" t="s">
        <v>2775</v>
      </c>
      <c r="D3443" t="s">
        <v>1635</v>
      </c>
      <c r="K3443">
        <v>1</v>
      </c>
    </row>
    <row r="3444" spans="1:15">
      <c r="A3444">
        <v>2015</v>
      </c>
      <c r="B3444" t="s">
        <v>1630</v>
      </c>
      <c r="C3444" t="s">
        <v>2776</v>
      </c>
      <c r="D3444" t="s">
        <v>1635</v>
      </c>
      <c r="K3444">
        <v>1</v>
      </c>
    </row>
    <row r="3445" spans="1:15">
      <c r="A3445">
        <v>2015</v>
      </c>
      <c r="B3445" t="s">
        <v>1630</v>
      </c>
      <c r="C3445" t="s">
        <v>2777</v>
      </c>
      <c r="D3445" t="s">
        <v>1635</v>
      </c>
      <c r="K3445">
        <v>1</v>
      </c>
    </row>
    <row r="3446" spans="1:15">
      <c r="A3446">
        <v>2015</v>
      </c>
      <c r="B3446" t="s">
        <v>1630</v>
      </c>
      <c r="C3446" t="s">
        <v>2326</v>
      </c>
      <c r="D3446" t="s">
        <v>1641</v>
      </c>
      <c r="J3446">
        <v>1</v>
      </c>
    </row>
    <row r="3447" spans="1:15">
      <c r="A3447">
        <v>2015</v>
      </c>
      <c r="B3447" t="s">
        <v>1630</v>
      </c>
      <c r="C3447" t="s">
        <v>2327</v>
      </c>
      <c r="D3447" t="s">
        <v>1641</v>
      </c>
      <c r="J3447">
        <v>1</v>
      </c>
    </row>
    <row r="3448" spans="1:15">
      <c r="A3448">
        <v>2015</v>
      </c>
      <c r="B3448" t="s">
        <v>1630</v>
      </c>
      <c r="C3448" t="s">
        <v>5963</v>
      </c>
      <c r="D3448" t="s">
        <v>1634</v>
      </c>
      <c r="J3448">
        <v>1</v>
      </c>
    </row>
    <row r="3449" spans="1:15">
      <c r="A3449">
        <v>2015</v>
      </c>
      <c r="B3449" t="s">
        <v>1630</v>
      </c>
      <c r="C3449" t="s">
        <v>5963</v>
      </c>
      <c r="D3449" t="s">
        <v>1635</v>
      </c>
      <c r="J3449">
        <v>1</v>
      </c>
    </row>
    <row r="3450" spans="1:15">
      <c r="A3450">
        <v>2015</v>
      </c>
      <c r="B3450" t="s">
        <v>1630</v>
      </c>
      <c r="C3450" t="s">
        <v>2328</v>
      </c>
      <c r="D3450" t="s">
        <v>1641</v>
      </c>
      <c r="N3450">
        <v>1</v>
      </c>
    </row>
    <row r="3451" spans="1:15">
      <c r="A3451">
        <v>2015</v>
      </c>
      <c r="B3451" t="s">
        <v>1630</v>
      </c>
      <c r="C3451" t="s">
        <v>5964</v>
      </c>
      <c r="D3451" t="s">
        <v>1641</v>
      </c>
      <c r="J3451">
        <v>1</v>
      </c>
    </row>
    <row r="3452" spans="1:15">
      <c r="A3452">
        <v>2015</v>
      </c>
      <c r="B3452" t="s">
        <v>1630</v>
      </c>
      <c r="C3452" t="s">
        <v>2332</v>
      </c>
      <c r="D3452" t="s">
        <v>1641</v>
      </c>
      <c r="J3452">
        <v>1</v>
      </c>
    </row>
    <row r="3453" spans="1:15">
      <c r="A3453">
        <v>2015</v>
      </c>
      <c r="B3453" t="s">
        <v>1630</v>
      </c>
      <c r="C3453" t="s">
        <v>2333</v>
      </c>
      <c r="D3453" t="s">
        <v>1668</v>
      </c>
      <c r="O3453">
        <v>21</v>
      </c>
    </row>
    <row r="3454" spans="1:15">
      <c r="A3454">
        <v>2015</v>
      </c>
      <c r="B3454" t="s">
        <v>1630</v>
      </c>
      <c r="C3454" t="s">
        <v>2333</v>
      </c>
      <c r="D3454" t="s">
        <v>1634</v>
      </c>
      <c r="O3454">
        <v>9</v>
      </c>
    </row>
    <row r="3455" spans="1:15">
      <c r="A3455">
        <v>2015</v>
      </c>
      <c r="B3455" t="s">
        <v>1630</v>
      </c>
      <c r="C3455" t="s">
        <v>2333</v>
      </c>
      <c r="D3455" t="s">
        <v>1636</v>
      </c>
      <c r="O3455">
        <v>3</v>
      </c>
    </row>
    <row r="3456" spans="1:15">
      <c r="A3456">
        <v>2015</v>
      </c>
      <c r="B3456" t="s">
        <v>1630</v>
      </c>
      <c r="C3456" t="s">
        <v>2778</v>
      </c>
      <c r="D3456" t="s">
        <v>1636</v>
      </c>
      <c r="O3456">
        <v>1</v>
      </c>
    </row>
    <row r="3457" spans="1:34">
      <c r="A3457">
        <v>2015</v>
      </c>
      <c r="B3457" t="s">
        <v>1630</v>
      </c>
      <c r="C3457" t="s">
        <v>2334</v>
      </c>
      <c r="D3457" t="s">
        <v>1634</v>
      </c>
      <c r="J3457">
        <v>1</v>
      </c>
    </row>
    <row r="3458" spans="1:34">
      <c r="A3458">
        <v>2015</v>
      </c>
      <c r="B3458" t="s">
        <v>1630</v>
      </c>
      <c r="C3458" t="s">
        <v>1752</v>
      </c>
      <c r="D3458" t="s">
        <v>1634</v>
      </c>
      <c r="O3458">
        <v>1</v>
      </c>
      <c r="AH3458">
        <v>130</v>
      </c>
    </row>
    <row r="3459" spans="1:34">
      <c r="A3459">
        <v>2015</v>
      </c>
      <c r="B3459" t="s">
        <v>1630</v>
      </c>
      <c r="C3459" t="s">
        <v>1753</v>
      </c>
      <c r="D3459" t="s">
        <v>1635</v>
      </c>
      <c r="AH3459">
        <v>130</v>
      </c>
    </row>
    <row r="3460" spans="1:34">
      <c r="A3460">
        <v>2015</v>
      </c>
      <c r="B3460" t="s">
        <v>1630</v>
      </c>
      <c r="C3460" t="s">
        <v>1752</v>
      </c>
      <c r="D3460" t="s">
        <v>1636</v>
      </c>
      <c r="O3460">
        <v>74</v>
      </c>
    </row>
    <row r="3461" spans="1:34">
      <c r="A3461">
        <v>2015</v>
      </c>
      <c r="B3461" t="s">
        <v>1630</v>
      </c>
      <c r="C3461" t="s">
        <v>5965</v>
      </c>
      <c r="D3461" t="s">
        <v>1634</v>
      </c>
      <c r="F3461">
        <v>1</v>
      </c>
    </row>
    <row r="3462" spans="1:34">
      <c r="A3462">
        <v>2015</v>
      </c>
      <c r="B3462" t="s">
        <v>1630</v>
      </c>
      <c r="C3462" t="s">
        <v>5966</v>
      </c>
      <c r="D3462" t="s">
        <v>1634</v>
      </c>
      <c r="F3462">
        <v>1</v>
      </c>
    </row>
    <row r="3463" spans="1:34">
      <c r="A3463">
        <v>2015</v>
      </c>
      <c r="B3463" t="s">
        <v>1630</v>
      </c>
      <c r="C3463" t="s">
        <v>5966</v>
      </c>
      <c r="D3463" t="s">
        <v>1635</v>
      </c>
      <c r="F3463">
        <v>1</v>
      </c>
    </row>
    <row r="3464" spans="1:34">
      <c r="A3464">
        <v>2015</v>
      </c>
      <c r="B3464" t="s">
        <v>1630</v>
      </c>
      <c r="C3464" t="s">
        <v>2336</v>
      </c>
      <c r="D3464" t="s">
        <v>1641</v>
      </c>
      <c r="J3464">
        <v>1</v>
      </c>
    </row>
    <row r="3465" spans="1:34">
      <c r="A3465">
        <v>2015</v>
      </c>
      <c r="B3465" t="s">
        <v>1630</v>
      </c>
      <c r="C3465" t="s">
        <v>2779</v>
      </c>
      <c r="D3465" t="s">
        <v>1635</v>
      </c>
      <c r="K3465">
        <v>1</v>
      </c>
    </row>
    <row r="3466" spans="1:34">
      <c r="A3466">
        <v>2015</v>
      </c>
      <c r="B3466" t="s">
        <v>1630</v>
      </c>
      <c r="C3466" t="s">
        <v>1754</v>
      </c>
      <c r="D3466" t="s">
        <v>1634</v>
      </c>
      <c r="Y3466">
        <v>1</v>
      </c>
    </row>
    <row r="3467" spans="1:34">
      <c r="A3467">
        <v>2015</v>
      </c>
      <c r="B3467" t="s">
        <v>1630</v>
      </c>
      <c r="C3467" t="s">
        <v>1754</v>
      </c>
      <c r="D3467" t="s">
        <v>1635</v>
      </c>
      <c r="Y3467">
        <v>1</v>
      </c>
    </row>
    <row r="3468" spans="1:34">
      <c r="A3468">
        <v>2015</v>
      </c>
      <c r="B3468" t="s">
        <v>1630</v>
      </c>
      <c r="C3468" t="s">
        <v>5967</v>
      </c>
      <c r="D3468" t="s">
        <v>1634</v>
      </c>
      <c r="F3468">
        <v>1</v>
      </c>
    </row>
    <row r="3469" spans="1:34">
      <c r="A3469">
        <v>2015</v>
      </c>
      <c r="B3469" t="s">
        <v>1630</v>
      </c>
      <c r="C3469" t="s">
        <v>5967</v>
      </c>
      <c r="D3469" t="s">
        <v>1635</v>
      </c>
      <c r="F3469">
        <v>1</v>
      </c>
    </row>
    <row r="3470" spans="1:34">
      <c r="A3470">
        <v>2015</v>
      </c>
      <c r="B3470" t="s">
        <v>1630</v>
      </c>
      <c r="C3470" t="s">
        <v>2337</v>
      </c>
      <c r="D3470" t="s">
        <v>1641</v>
      </c>
      <c r="N3470">
        <v>1</v>
      </c>
    </row>
    <row r="3471" spans="1:34">
      <c r="A3471">
        <v>2015</v>
      </c>
      <c r="B3471" t="s">
        <v>1630</v>
      </c>
      <c r="C3471" t="s">
        <v>5968</v>
      </c>
      <c r="D3471" t="s">
        <v>1634</v>
      </c>
      <c r="J3471">
        <v>1</v>
      </c>
    </row>
    <row r="3472" spans="1:34">
      <c r="A3472">
        <v>2015</v>
      </c>
      <c r="B3472" t="s">
        <v>1630</v>
      </c>
      <c r="C3472" t="s">
        <v>5968</v>
      </c>
      <c r="D3472" t="s">
        <v>1635</v>
      </c>
      <c r="J3472">
        <v>1</v>
      </c>
    </row>
    <row r="3473" spans="1:29">
      <c r="A3473">
        <v>2015</v>
      </c>
      <c r="B3473" t="s">
        <v>1630</v>
      </c>
      <c r="C3473" t="s">
        <v>5969</v>
      </c>
      <c r="D3473" t="s">
        <v>1634</v>
      </c>
      <c r="AC3473">
        <v>1</v>
      </c>
    </row>
    <row r="3474" spans="1:29">
      <c r="A3474">
        <v>2015</v>
      </c>
      <c r="B3474" t="s">
        <v>1630</v>
      </c>
      <c r="C3474" t="s">
        <v>5969</v>
      </c>
      <c r="D3474" t="s">
        <v>1635</v>
      </c>
      <c r="AC3474">
        <v>1</v>
      </c>
    </row>
    <row r="3475" spans="1:29">
      <c r="A3475">
        <v>2015</v>
      </c>
      <c r="B3475" t="s">
        <v>1630</v>
      </c>
      <c r="C3475" t="s">
        <v>2780</v>
      </c>
      <c r="D3475" t="s">
        <v>1634</v>
      </c>
      <c r="AC3475">
        <v>1</v>
      </c>
    </row>
    <row r="3476" spans="1:29">
      <c r="A3476">
        <v>2015</v>
      </c>
      <c r="B3476" t="s">
        <v>1630</v>
      </c>
      <c r="C3476" t="s">
        <v>2780</v>
      </c>
      <c r="D3476" t="s">
        <v>1635</v>
      </c>
      <c r="AC3476">
        <v>1</v>
      </c>
    </row>
    <row r="3477" spans="1:29">
      <c r="A3477">
        <v>2015</v>
      </c>
      <c r="B3477" t="s">
        <v>1630</v>
      </c>
      <c r="C3477" t="s">
        <v>2342</v>
      </c>
      <c r="D3477" t="s">
        <v>1641</v>
      </c>
      <c r="J3477">
        <v>2</v>
      </c>
    </row>
    <row r="3478" spans="1:29">
      <c r="A3478">
        <v>2015</v>
      </c>
      <c r="B3478" t="s">
        <v>1630</v>
      </c>
      <c r="C3478" t="s">
        <v>2343</v>
      </c>
      <c r="D3478" t="s">
        <v>1641</v>
      </c>
      <c r="J3478">
        <v>1</v>
      </c>
    </row>
    <row r="3479" spans="1:29">
      <c r="A3479">
        <v>2015</v>
      </c>
      <c r="B3479" t="s">
        <v>1630</v>
      </c>
      <c r="C3479" t="s">
        <v>5970</v>
      </c>
      <c r="D3479" t="s">
        <v>1641</v>
      </c>
      <c r="J3479">
        <v>1</v>
      </c>
    </row>
    <row r="3480" spans="1:29">
      <c r="A3480">
        <v>2015</v>
      </c>
      <c r="B3480" t="s">
        <v>1630</v>
      </c>
      <c r="C3480" t="s">
        <v>5971</v>
      </c>
      <c r="D3480" t="s">
        <v>1634</v>
      </c>
      <c r="F3480">
        <v>1</v>
      </c>
    </row>
    <row r="3481" spans="1:29">
      <c r="A3481">
        <v>2015</v>
      </c>
      <c r="B3481" t="s">
        <v>1630</v>
      </c>
      <c r="C3481" t="s">
        <v>5971</v>
      </c>
      <c r="D3481" t="s">
        <v>1635</v>
      </c>
      <c r="F3481">
        <v>1</v>
      </c>
    </row>
    <row r="3482" spans="1:29">
      <c r="A3482">
        <v>2015</v>
      </c>
      <c r="B3482" t="s">
        <v>1630</v>
      </c>
      <c r="C3482" t="s">
        <v>5972</v>
      </c>
      <c r="D3482" t="s">
        <v>1634</v>
      </c>
      <c r="F3482">
        <v>1</v>
      </c>
    </row>
    <row r="3483" spans="1:29">
      <c r="A3483">
        <v>2015</v>
      </c>
      <c r="B3483" t="s">
        <v>1630</v>
      </c>
      <c r="C3483" t="s">
        <v>5972</v>
      </c>
      <c r="D3483" t="s">
        <v>1635</v>
      </c>
      <c r="F3483">
        <v>1</v>
      </c>
    </row>
    <row r="3484" spans="1:29">
      <c r="A3484">
        <v>2015</v>
      </c>
      <c r="B3484" t="s">
        <v>1630</v>
      </c>
      <c r="C3484" t="s">
        <v>2344</v>
      </c>
      <c r="D3484" t="s">
        <v>1634</v>
      </c>
      <c r="J3484">
        <v>1</v>
      </c>
    </row>
    <row r="3485" spans="1:29">
      <c r="A3485">
        <v>2015</v>
      </c>
      <c r="B3485" t="s">
        <v>1630</v>
      </c>
      <c r="C3485" t="s">
        <v>2344</v>
      </c>
      <c r="D3485" t="s">
        <v>1635</v>
      </c>
      <c r="J3485">
        <v>1</v>
      </c>
    </row>
    <row r="3486" spans="1:29">
      <c r="A3486">
        <v>2015</v>
      </c>
      <c r="B3486" t="s">
        <v>1630</v>
      </c>
      <c r="C3486" t="s">
        <v>2781</v>
      </c>
      <c r="D3486" t="s">
        <v>1636</v>
      </c>
      <c r="O3486">
        <v>1</v>
      </c>
    </row>
    <row r="3487" spans="1:29">
      <c r="A3487">
        <v>2015</v>
      </c>
      <c r="B3487" t="s">
        <v>1630</v>
      </c>
      <c r="C3487" t="s">
        <v>2651</v>
      </c>
      <c r="D3487" t="s">
        <v>1634</v>
      </c>
      <c r="AC3487">
        <v>1</v>
      </c>
    </row>
    <row r="3488" spans="1:29">
      <c r="A3488">
        <v>2015</v>
      </c>
      <c r="B3488" t="s">
        <v>1630</v>
      </c>
      <c r="C3488" t="s">
        <v>2651</v>
      </c>
      <c r="D3488" t="s">
        <v>1635</v>
      </c>
      <c r="AC3488">
        <v>2</v>
      </c>
    </row>
    <row r="3489" spans="1:28">
      <c r="A3489">
        <v>2015</v>
      </c>
      <c r="B3489" t="s">
        <v>1630</v>
      </c>
      <c r="C3489" t="s">
        <v>2345</v>
      </c>
      <c r="D3489" t="s">
        <v>1641</v>
      </c>
      <c r="J3489">
        <v>1</v>
      </c>
    </row>
    <row r="3490" spans="1:28">
      <c r="A3490">
        <v>2015</v>
      </c>
      <c r="B3490" t="s">
        <v>1630</v>
      </c>
      <c r="C3490" t="s">
        <v>5973</v>
      </c>
      <c r="D3490" t="s">
        <v>1634</v>
      </c>
      <c r="F3490">
        <v>1</v>
      </c>
    </row>
    <row r="3491" spans="1:28">
      <c r="A3491">
        <v>2015</v>
      </c>
      <c r="B3491" t="s">
        <v>1630</v>
      </c>
      <c r="C3491" t="s">
        <v>5973</v>
      </c>
      <c r="D3491" t="s">
        <v>1635</v>
      </c>
      <c r="F3491">
        <v>1</v>
      </c>
    </row>
    <row r="3492" spans="1:28">
      <c r="A3492">
        <v>2015</v>
      </c>
      <c r="B3492" t="s">
        <v>1630</v>
      </c>
      <c r="C3492" t="s">
        <v>2347</v>
      </c>
      <c r="D3492" t="s">
        <v>1641</v>
      </c>
      <c r="AB3492">
        <v>4</v>
      </c>
    </row>
    <row r="3493" spans="1:28">
      <c r="A3493">
        <v>2015</v>
      </c>
      <c r="B3493" t="s">
        <v>1630</v>
      </c>
      <c r="C3493" t="s">
        <v>2788</v>
      </c>
      <c r="D3493" t="s">
        <v>1668</v>
      </c>
      <c r="O3493">
        <v>8</v>
      </c>
    </row>
    <row r="3494" spans="1:28">
      <c r="A3494">
        <v>2015</v>
      </c>
      <c r="B3494" t="s">
        <v>1630</v>
      </c>
      <c r="C3494" t="s">
        <v>2348</v>
      </c>
      <c r="D3494" t="s">
        <v>1635</v>
      </c>
      <c r="J3494">
        <v>1</v>
      </c>
    </row>
    <row r="3495" spans="1:28">
      <c r="A3495">
        <v>2015</v>
      </c>
      <c r="B3495" t="s">
        <v>1630</v>
      </c>
      <c r="C3495" t="s">
        <v>2349</v>
      </c>
      <c r="D3495" t="s">
        <v>1641</v>
      </c>
      <c r="J3495">
        <v>2</v>
      </c>
    </row>
    <row r="3496" spans="1:28">
      <c r="A3496">
        <v>2015</v>
      </c>
      <c r="B3496" t="s">
        <v>1630</v>
      </c>
      <c r="C3496" t="s">
        <v>2789</v>
      </c>
      <c r="D3496" t="s">
        <v>1636</v>
      </c>
      <c r="O3496">
        <v>1</v>
      </c>
    </row>
    <row r="3497" spans="1:28">
      <c r="A3497">
        <v>2015</v>
      </c>
      <c r="B3497" t="s">
        <v>1630</v>
      </c>
      <c r="C3497" t="s">
        <v>2791</v>
      </c>
      <c r="D3497" t="s">
        <v>1641</v>
      </c>
      <c r="AB3497">
        <v>1</v>
      </c>
    </row>
    <row r="3498" spans="1:28">
      <c r="A3498">
        <v>2015</v>
      </c>
      <c r="B3498" t="s">
        <v>1630</v>
      </c>
      <c r="C3498" t="s">
        <v>2559</v>
      </c>
      <c r="D3498" t="s">
        <v>1635</v>
      </c>
      <c r="AA3498">
        <v>3</v>
      </c>
    </row>
    <row r="3499" spans="1:28">
      <c r="A3499">
        <v>2015</v>
      </c>
      <c r="B3499" t="s">
        <v>1630</v>
      </c>
      <c r="C3499" t="s">
        <v>2353</v>
      </c>
      <c r="D3499" t="s">
        <v>1634</v>
      </c>
      <c r="AA3499">
        <v>22</v>
      </c>
    </row>
    <row r="3500" spans="1:28">
      <c r="A3500">
        <v>2015</v>
      </c>
      <c r="B3500" t="s">
        <v>1630</v>
      </c>
      <c r="C3500" t="s">
        <v>2353</v>
      </c>
      <c r="D3500" t="s">
        <v>1635</v>
      </c>
      <c r="AA3500">
        <v>10</v>
      </c>
    </row>
    <row r="3501" spans="1:28">
      <c r="A3501">
        <v>2015</v>
      </c>
      <c r="B3501" t="s">
        <v>1630</v>
      </c>
      <c r="C3501" t="s">
        <v>2792</v>
      </c>
      <c r="D3501" t="s">
        <v>1635</v>
      </c>
      <c r="AA3501">
        <v>4</v>
      </c>
    </row>
    <row r="3502" spans="1:28">
      <c r="A3502">
        <v>2015</v>
      </c>
      <c r="B3502" t="s">
        <v>1630</v>
      </c>
      <c r="C3502" t="s">
        <v>2793</v>
      </c>
      <c r="D3502" t="s">
        <v>1634</v>
      </c>
      <c r="AB3502">
        <v>2</v>
      </c>
    </row>
    <row r="3503" spans="1:28">
      <c r="A3503">
        <v>2015</v>
      </c>
      <c r="B3503" t="s">
        <v>1630</v>
      </c>
      <c r="C3503" t="s">
        <v>5974</v>
      </c>
      <c r="D3503" t="s">
        <v>1635</v>
      </c>
      <c r="F3503">
        <v>1</v>
      </c>
    </row>
    <row r="3504" spans="1:28">
      <c r="A3504">
        <v>2015</v>
      </c>
      <c r="B3504" t="s">
        <v>1630</v>
      </c>
      <c r="C3504" t="s">
        <v>2354</v>
      </c>
      <c r="D3504" t="s">
        <v>1641</v>
      </c>
      <c r="N3504">
        <v>1</v>
      </c>
    </row>
    <row r="3505" spans="1:28">
      <c r="A3505">
        <v>2015</v>
      </c>
      <c r="B3505" t="s">
        <v>1630</v>
      </c>
      <c r="C3505" t="s">
        <v>2795</v>
      </c>
      <c r="D3505" t="s">
        <v>1635</v>
      </c>
      <c r="K3505">
        <v>1</v>
      </c>
    </row>
    <row r="3506" spans="1:28">
      <c r="A3506">
        <v>2015</v>
      </c>
      <c r="B3506" t="s">
        <v>1630</v>
      </c>
      <c r="C3506" t="s">
        <v>2796</v>
      </c>
      <c r="D3506" t="s">
        <v>1635</v>
      </c>
      <c r="K3506">
        <v>1</v>
      </c>
    </row>
    <row r="3507" spans="1:28">
      <c r="A3507">
        <v>2015</v>
      </c>
      <c r="B3507" t="s">
        <v>1630</v>
      </c>
      <c r="C3507" t="s">
        <v>2357</v>
      </c>
      <c r="D3507" t="s">
        <v>1635</v>
      </c>
      <c r="K3507">
        <v>1</v>
      </c>
    </row>
    <row r="3508" spans="1:28">
      <c r="A3508">
        <v>2015</v>
      </c>
      <c r="B3508" t="s">
        <v>1630</v>
      </c>
      <c r="C3508" t="s">
        <v>2797</v>
      </c>
      <c r="D3508" t="s">
        <v>1635</v>
      </c>
      <c r="K3508">
        <v>1</v>
      </c>
    </row>
    <row r="3509" spans="1:28">
      <c r="A3509">
        <v>2015</v>
      </c>
      <c r="B3509" t="s">
        <v>1630</v>
      </c>
      <c r="C3509" t="s">
        <v>2798</v>
      </c>
      <c r="D3509" t="s">
        <v>1635</v>
      </c>
      <c r="K3509">
        <v>1</v>
      </c>
    </row>
    <row r="3510" spans="1:28">
      <c r="A3510">
        <v>2015</v>
      </c>
      <c r="B3510" t="s">
        <v>1630</v>
      </c>
      <c r="C3510" t="s">
        <v>2799</v>
      </c>
      <c r="D3510" t="s">
        <v>1635</v>
      </c>
      <c r="AA3510">
        <v>1</v>
      </c>
    </row>
    <row r="3511" spans="1:28">
      <c r="A3511">
        <v>2015</v>
      </c>
      <c r="B3511" t="s">
        <v>1630</v>
      </c>
      <c r="C3511" t="s">
        <v>2361</v>
      </c>
      <c r="D3511" t="s">
        <v>1641</v>
      </c>
      <c r="J3511">
        <v>1</v>
      </c>
    </row>
    <row r="3512" spans="1:28">
      <c r="A3512">
        <v>2015</v>
      </c>
      <c r="B3512" t="s">
        <v>1630</v>
      </c>
      <c r="C3512" t="s">
        <v>5975</v>
      </c>
      <c r="D3512" t="s">
        <v>1674</v>
      </c>
      <c r="E3512">
        <v>3</v>
      </c>
    </row>
    <row r="3513" spans="1:28">
      <c r="A3513">
        <v>2015</v>
      </c>
      <c r="B3513" t="s">
        <v>1630</v>
      </c>
      <c r="C3513" t="s">
        <v>2364</v>
      </c>
      <c r="D3513" t="s">
        <v>1641</v>
      </c>
      <c r="AB3513">
        <v>1</v>
      </c>
    </row>
    <row r="3514" spans="1:28">
      <c r="A3514">
        <v>2015</v>
      </c>
      <c r="B3514" t="s">
        <v>1630</v>
      </c>
      <c r="C3514" t="s">
        <v>5976</v>
      </c>
      <c r="D3514" t="s">
        <v>1634</v>
      </c>
      <c r="F3514">
        <v>1</v>
      </c>
    </row>
    <row r="3515" spans="1:28">
      <c r="A3515">
        <v>2015</v>
      </c>
      <c r="B3515" t="s">
        <v>1630</v>
      </c>
      <c r="C3515" t="s">
        <v>5977</v>
      </c>
      <c r="D3515" t="s">
        <v>1634</v>
      </c>
      <c r="F3515">
        <v>1</v>
      </c>
    </row>
    <row r="3516" spans="1:28">
      <c r="A3516">
        <v>2015</v>
      </c>
      <c r="B3516" t="s">
        <v>1630</v>
      </c>
      <c r="C3516" t="s">
        <v>1770</v>
      </c>
      <c r="D3516" t="s">
        <v>1641</v>
      </c>
      <c r="AB3516">
        <v>1</v>
      </c>
    </row>
    <row r="3517" spans="1:28">
      <c r="A3517">
        <v>2015</v>
      </c>
      <c r="B3517" t="s">
        <v>1630</v>
      </c>
      <c r="C3517" t="s">
        <v>2366</v>
      </c>
      <c r="D3517" t="s">
        <v>1634</v>
      </c>
      <c r="H3517">
        <v>1</v>
      </c>
    </row>
    <row r="3518" spans="1:28">
      <c r="A3518">
        <v>2015</v>
      </c>
      <c r="B3518" t="s">
        <v>1630</v>
      </c>
      <c r="C3518" t="s">
        <v>2366</v>
      </c>
      <c r="D3518" t="s">
        <v>1636</v>
      </c>
      <c r="O3518">
        <v>10</v>
      </c>
    </row>
    <row r="3519" spans="1:28">
      <c r="A3519">
        <v>2015</v>
      </c>
      <c r="B3519" t="s">
        <v>1630</v>
      </c>
      <c r="C3519" t="s">
        <v>2367</v>
      </c>
      <c r="D3519" t="s">
        <v>1641</v>
      </c>
      <c r="J3519">
        <v>1</v>
      </c>
    </row>
    <row r="3520" spans="1:28">
      <c r="A3520">
        <v>2015</v>
      </c>
      <c r="B3520" t="s">
        <v>1630</v>
      </c>
      <c r="C3520" t="s">
        <v>5978</v>
      </c>
      <c r="D3520" t="s">
        <v>1641</v>
      </c>
      <c r="J3520">
        <v>1</v>
      </c>
    </row>
    <row r="3521" spans="1:28">
      <c r="A3521">
        <v>2015</v>
      </c>
      <c r="B3521" t="s">
        <v>1630</v>
      </c>
      <c r="C3521" t="s">
        <v>2368</v>
      </c>
      <c r="D3521" t="s">
        <v>1634</v>
      </c>
      <c r="T3521">
        <v>3</v>
      </c>
    </row>
    <row r="3522" spans="1:28">
      <c r="A3522">
        <v>2015</v>
      </c>
      <c r="B3522" t="s">
        <v>1630</v>
      </c>
      <c r="C3522" t="s">
        <v>2369</v>
      </c>
      <c r="D3522" t="s">
        <v>1634</v>
      </c>
      <c r="T3522">
        <v>3</v>
      </c>
    </row>
    <row r="3523" spans="1:28">
      <c r="A3523">
        <v>2015</v>
      </c>
      <c r="B3523" t="s">
        <v>1630</v>
      </c>
      <c r="C3523" t="s">
        <v>5979</v>
      </c>
      <c r="D3523" t="s">
        <v>1634</v>
      </c>
      <c r="F3523">
        <v>2</v>
      </c>
    </row>
    <row r="3524" spans="1:28">
      <c r="A3524">
        <v>2015</v>
      </c>
      <c r="B3524" t="s">
        <v>1630</v>
      </c>
      <c r="C3524" t="s">
        <v>5979</v>
      </c>
      <c r="D3524" t="s">
        <v>1635</v>
      </c>
      <c r="F3524">
        <v>2</v>
      </c>
    </row>
    <row r="3525" spans="1:28">
      <c r="A3525">
        <v>2015</v>
      </c>
      <c r="B3525" t="s">
        <v>1630</v>
      </c>
      <c r="C3525" t="s">
        <v>5980</v>
      </c>
      <c r="D3525" t="s">
        <v>1634</v>
      </c>
      <c r="F3525">
        <v>1</v>
      </c>
    </row>
    <row r="3526" spans="1:28">
      <c r="A3526">
        <v>2015</v>
      </c>
      <c r="B3526" t="s">
        <v>1630</v>
      </c>
      <c r="C3526" t="s">
        <v>5980</v>
      </c>
      <c r="D3526" t="s">
        <v>1635</v>
      </c>
      <c r="F3526">
        <v>1</v>
      </c>
    </row>
    <row r="3527" spans="1:28">
      <c r="A3527">
        <v>2015</v>
      </c>
      <c r="B3527" t="s">
        <v>1630</v>
      </c>
      <c r="C3527" t="s">
        <v>2371</v>
      </c>
      <c r="D3527" t="s">
        <v>1641</v>
      </c>
      <c r="J3527">
        <v>1</v>
      </c>
    </row>
    <row r="3528" spans="1:28">
      <c r="A3528">
        <v>2015</v>
      </c>
      <c r="B3528" t="s">
        <v>1630</v>
      </c>
      <c r="C3528" t="s">
        <v>2802</v>
      </c>
      <c r="D3528" t="s">
        <v>1641</v>
      </c>
      <c r="O3528">
        <v>1</v>
      </c>
    </row>
    <row r="3529" spans="1:28">
      <c r="A3529">
        <v>2015</v>
      </c>
      <c r="B3529" t="s">
        <v>1630</v>
      </c>
      <c r="C3529" t="s">
        <v>2802</v>
      </c>
      <c r="D3529" t="s">
        <v>1668</v>
      </c>
      <c r="O3529">
        <v>1</v>
      </c>
    </row>
    <row r="3530" spans="1:28">
      <c r="A3530">
        <v>2015</v>
      </c>
      <c r="B3530" t="s">
        <v>1630</v>
      </c>
      <c r="C3530" t="s">
        <v>2803</v>
      </c>
      <c r="D3530" t="s">
        <v>1634</v>
      </c>
      <c r="O3530">
        <v>1</v>
      </c>
    </row>
    <row r="3531" spans="1:28">
      <c r="A3531">
        <v>2015</v>
      </c>
      <c r="B3531" t="s">
        <v>1630</v>
      </c>
      <c r="C3531" t="s">
        <v>2372</v>
      </c>
      <c r="D3531" t="s">
        <v>1634</v>
      </c>
      <c r="AB3531">
        <v>2</v>
      </c>
    </row>
    <row r="3532" spans="1:28">
      <c r="A3532">
        <v>2015</v>
      </c>
      <c r="B3532" t="s">
        <v>1630</v>
      </c>
      <c r="C3532" t="s">
        <v>5981</v>
      </c>
      <c r="D3532" t="s">
        <v>1634</v>
      </c>
      <c r="J3532">
        <v>1</v>
      </c>
    </row>
    <row r="3533" spans="1:28">
      <c r="A3533">
        <v>2015</v>
      </c>
      <c r="B3533" t="s">
        <v>1630</v>
      </c>
      <c r="C3533" t="s">
        <v>2373</v>
      </c>
      <c r="D3533" t="s">
        <v>1635</v>
      </c>
      <c r="J3533">
        <v>1</v>
      </c>
    </row>
    <row r="3534" spans="1:28">
      <c r="A3534">
        <v>2015</v>
      </c>
      <c r="B3534" t="s">
        <v>1630</v>
      </c>
      <c r="C3534" t="s">
        <v>2374</v>
      </c>
      <c r="D3534" t="s">
        <v>1641</v>
      </c>
      <c r="AB3534">
        <v>1</v>
      </c>
    </row>
    <row r="3535" spans="1:28">
      <c r="A3535">
        <v>2015</v>
      </c>
      <c r="B3535" t="s">
        <v>1630</v>
      </c>
      <c r="C3535" t="s">
        <v>2376</v>
      </c>
      <c r="D3535" t="s">
        <v>1641</v>
      </c>
      <c r="J3535">
        <v>1</v>
      </c>
    </row>
    <row r="3536" spans="1:28">
      <c r="A3536">
        <v>2015</v>
      </c>
      <c r="B3536" t="s">
        <v>1630</v>
      </c>
      <c r="C3536" t="s">
        <v>2377</v>
      </c>
      <c r="D3536" t="s">
        <v>1634</v>
      </c>
      <c r="J3536">
        <v>1</v>
      </c>
    </row>
    <row r="3537" spans="1:10">
      <c r="A3537">
        <v>2015</v>
      </c>
      <c r="B3537" t="s">
        <v>1630</v>
      </c>
      <c r="C3537" t="s">
        <v>2378</v>
      </c>
      <c r="D3537" t="s">
        <v>1634</v>
      </c>
      <c r="J3537">
        <v>1</v>
      </c>
    </row>
    <row r="3538" spans="1:10">
      <c r="A3538">
        <v>2015</v>
      </c>
      <c r="B3538" t="s">
        <v>1630</v>
      </c>
      <c r="C3538" t="s">
        <v>2379</v>
      </c>
      <c r="D3538" t="s">
        <v>1641</v>
      </c>
      <c r="J3538">
        <v>1</v>
      </c>
    </row>
    <row r="3539" spans="1:10">
      <c r="A3539">
        <v>2015</v>
      </c>
      <c r="B3539" t="s">
        <v>1630</v>
      </c>
      <c r="C3539" t="s">
        <v>5982</v>
      </c>
      <c r="D3539" t="s">
        <v>1634</v>
      </c>
      <c r="J3539">
        <v>11</v>
      </c>
    </row>
    <row r="3540" spans="1:10">
      <c r="A3540">
        <v>2015</v>
      </c>
      <c r="B3540" t="s">
        <v>1630</v>
      </c>
      <c r="C3540" t="s">
        <v>5982</v>
      </c>
      <c r="D3540" t="s">
        <v>1635</v>
      </c>
      <c r="J3540">
        <v>11</v>
      </c>
    </row>
    <row r="3541" spans="1:10">
      <c r="A3541">
        <v>2015</v>
      </c>
      <c r="B3541" t="s">
        <v>1630</v>
      </c>
      <c r="C3541" t="s">
        <v>5983</v>
      </c>
      <c r="D3541" t="s">
        <v>1634</v>
      </c>
      <c r="J3541">
        <v>2</v>
      </c>
    </row>
    <row r="3542" spans="1:10">
      <c r="A3542">
        <v>2015</v>
      </c>
      <c r="B3542" t="s">
        <v>1630</v>
      </c>
      <c r="C3542" t="s">
        <v>5983</v>
      </c>
      <c r="D3542" t="s">
        <v>1635</v>
      </c>
      <c r="J3542">
        <v>2</v>
      </c>
    </row>
    <row r="3543" spans="1:10">
      <c r="A3543">
        <v>2015</v>
      </c>
      <c r="B3543" t="s">
        <v>1630</v>
      </c>
      <c r="C3543" t="s">
        <v>2381</v>
      </c>
      <c r="D3543" t="s">
        <v>1641</v>
      </c>
      <c r="J3543">
        <v>1</v>
      </c>
    </row>
    <row r="3544" spans="1:10">
      <c r="A3544">
        <v>2015</v>
      </c>
      <c r="B3544" t="s">
        <v>1630</v>
      </c>
      <c r="C3544" t="s">
        <v>5984</v>
      </c>
      <c r="D3544" t="s">
        <v>1641</v>
      </c>
      <c r="J3544">
        <v>1</v>
      </c>
    </row>
    <row r="3545" spans="1:10">
      <c r="A3545">
        <v>2015</v>
      </c>
      <c r="B3545" t="s">
        <v>1630</v>
      </c>
      <c r="C3545" t="s">
        <v>5985</v>
      </c>
      <c r="D3545" t="s">
        <v>1634</v>
      </c>
      <c r="J3545">
        <v>1</v>
      </c>
    </row>
    <row r="3546" spans="1:10">
      <c r="A3546">
        <v>2015</v>
      </c>
      <c r="B3546" t="s">
        <v>1630</v>
      </c>
      <c r="C3546" t="s">
        <v>5986</v>
      </c>
      <c r="D3546" t="s">
        <v>1634</v>
      </c>
      <c r="J3546">
        <v>1</v>
      </c>
    </row>
    <row r="3547" spans="1:10">
      <c r="A3547">
        <v>2015</v>
      </c>
      <c r="B3547" t="s">
        <v>1630</v>
      </c>
      <c r="C3547" t="s">
        <v>2382</v>
      </c>
      <c r="D3547" t="s">
        <v>1634</v>
      </c>
      <c r="J3547">
        <v>1</v>
      </c>
    </row>
    <row r="3548" spans="1:10">
      <c r="A3548">
        <v>2015</v>
      </c>
      <c r="B3548" t="s">
        <v>1630</v>
      </c>
      <c r="C3548" t="s">
        <v>2382</v>
      </c>
      <c r="D3548" t="s">
        <v>1635</v>
      </c>
      <c r="J3548">
        <v>1</v>
      </c>
    </row>
    <row r="3549" spans="1:10">
      <c r="A3549">
        <v>2015</v>
      </c>
      <c r="B3549" t="s">
        <v>1630</v>
      </c>
      <c r="C3549" t="s">
        <v>2384</v>
      </c>
      <c r="D3549" t="s">
        <v>1641</v>
      </c>
      <c r="J3549">
        <v>1</v>
      </c>
    </row>
    <row r="3550" spans="1:10">
      <c r="A3550">
        <v>2015</v>
      </c>
      <c r="B3550" t="s">
        <v>1630</v>
      </c>
      <c r="C3550" t="s">
        <v>5987</v>
      </c>
      <c r="D3550" t="s">
        <v>1641</v>
      </c>
      <c r="J3550">
        <v>1</v>
      </c>
    </row>
    <row r="3551" spans="1:10">
      <c r="A3551">
        <v>2015</v>
      </c>
      <c r="B3551" t="s">
        <v>1630</v>
      </c>
      <c r="C3551" t="s">
        <v>2386</v>
      </c>
      <c r="D3551" t="s">
        <v>1634</v>
      </c>
      <c r="J3551">
        <v>2</v>
      </c>
    </row>
    <row r="3552" spans="1:10">
      <c r="A3552">
        <v>2015</v>
      </c>
      <c r="B3552" t="s">
        <v>1630</v>
      </c>
      <c r="C3552" t="s">
        <v>2386</v>
      </c>
      <c r="D3552" t="s">
        <v>1635</v>
      </c>
      <c r="J3552">
        <v>2</v>
      </c>
    </row>
    <row r="3553" spans="1:15">
      <c r="A3553">
        <v>2015</v>
      </c>
      <c r="B3553" t="s">
        <v>1630</v>
      </c>
      <c r="C3553" t="s">
        <v>5988</v>
      </c>
      <c r="D3553" t="s">
        <v>1634</v>
      </c>
      <c r="J3553">
        <v>1</v>
      </c>
    </row>
    <row r="3554" spans="1:15">
      <c r="A3554">
        <v>2015</v>
      </c>
      <c r="B3554" t="s">
        <v>1630</v>
      </c>
      <c r="C3554" t="s">
        <v>5988</v>
      </c>
      <c r="D3554" t="s">
        <v>1635</v>
      </c>
      <c r="J3554">
        <v>1</v>
      </c>
    </row>
    <row r="3555" spans="1:15">
      <c r="A3555">
        <v>2015</v>
      </c>
      <c r="B3555" t="s">
        <v>1630</v>
      </c>
      <c r="C3555" t="s">
        <v>2807</v>
      </c>
      <c r="D3555" t="s">
        <v>1636</v>
      </c>
      <c r="O3555">
        <v>1</v>
      </c>
    </row>
    <row r="3556" spans="1:15">
      <c r="A3556">
        <v>2015</v>
      </c>
      <c r="B3556" t="s">
        <v>1630</v>
      </c>
      <c r="C3556" t="s">
        <v>5989</v>
      </c>
      <c r="D3556" t="s">
        <v>1634</v>
      </c>
      <c r="F3556">
        <v>1</v>
      </c>
    </row>
    <row r="3557" spans="1:15">
      <c r="A3557">
        <v>2015</v>
      </c>
      <c r="B3557" t="s">
        <v>1630</v>
      </c>
      <c r="C3557" t="s">
        <v>2387</v>
      </c>
      <c r="D3557" t="s">
        <v>1641</v>
      </c>
      <c r="J3557">
        <v>1</v>
      </c>
    </row>
    <row r="3558" spans="1:15">
      <c r="A3558">
        <v>2015</v>
      </c>
      <c r="B3558" t="s">
        <v>1630</v>
      </c>
      <c r="C3558" t="s">
        <v>5990</v>
      </c>
      <c r="D3558" t="s">
        <v>1634</v>
      </c>
      <c r="E3558">
        <v>1</v>
      </c>
    </row>
    <row r="3559" spans="1:15">
      <c r="A3559">
        <v>2015</v>
      </c>
      <c r="B3559" t="s">
        <v>1630</v>
      </c>
      <c r="C3559" t="s">
        <v>2388</v>
      </c>
      <c r="D3559" t="s">
        <v>1641</v>
      </c>
      <c r="N3559">
        <v>1</v>
      </c>
    </row>
    <row r="3560" spans="1:15">
      <c r="A3560">
        <v>2015</v>
      </c>
      <c r="B3560" t="s">
        <v>1630</v>
      </c>
      <c r="C3560" t="s">
        <v>5991</v>
      </c>
      <c r="D3560" t="s">
        <v>1634</v>
      </c>
      <c r="F3560">
        <v>1</v>
      </c>
    </row>
    <row r="3561" spans="1:15">
      <c r="A3561">
        <v>2015</v>
      </c>
      <c r="B3561" t="s">
        <v>1630</v>
      </c>
      <c r="C3561" t="s">
        <v>5991</v>
      </c>
      <c r="D3561" t="s">
        <v>1635</v>
      </c>
      <c r="F3561">
        <v>1</v>
      </c>
    </row>
    <row r="3562" spans="1:15">
      <c r="A3562">
        <v>2015</v>
      </c>
      <c r="B3562" t="s">
        <v>1630</v>
      </c>
      <c r="C3562" t="s">
        <v>5992</v>
      </c>
      <c r="D3562" t="s">
        <v>1634</v>
      </c>
      <c r="F3562">
        <v>1</v>
      </c>
    </row>
    <row r="3563" spans="1:15">
      <c r="A3563">
        <v>2015</v>
      </c>
      <c r="B3563" t="s">
        <v>1630</v>
      </c>
      <c r="C3563" t="s">
        <v>5992</v>
      </c>
      <c r="D3563" t="s">
        <v>1635</v>
      </c>
      <c r="F3563">
        <v>1</v>
      </c>
    </row>
    <row r="3564" spans="1:15">
      <c r="A3564">
        <v>2015</v>
      </c>
      <c r="B3564" t="s">
        <v>1630</v>
      </c>
      <c r="C3564" t="s">
        <v>5993</v>
      </c>
      <c r="D3564" t="s">
        <v>1674</v>
      </c>
      <c r="E3564">
        <v>1</v>
      </c>
    </row>
    <row r="3565" spans="1:15">
      <c r="A3565">
        <v>2015</v>
      </c>
      <c r="B3565" t="s">
        <v>1630</v>
      </c>
      <c r="C3565" t="s">
        <v>2389</v>
      </c>
      <c r="D3565" t="s">
        <v>1641</v>
      </c>
      <c r="M3565">
        <v>1</v>
      </c>
    </row>
    <row r="3566" spans="1:15">
      <c r="A3566">
        <v>2015</v>
      </c>
      <c r="B3566" t="s">
        <v>1630</v>
      </c>
      <c r="C3566" t="s">
        <v>2390</v>
      </c>
      <c r="D3566" t="s">
        <v>1641</v>
      </c>
      <c r="J3566">
        <v>1</v>
      </c>
    </row>
    <row r="3567" spans="1:15">
      <c r="A3567">
        <v>2015</v>
      </c>
      <c r="B3567" t="s">
        <v>1630</v>
      </c>
      <c r="C3567" t="s">
        <v>5831</v>
      </c>
      <c r="D3567" t="s">
        <v>1634</v>
      </c>
      <c r="F3567">
        <v>1</v>
      </c>
    </row>
    <row r="3568" spans="1:15">
      <c r="A3568">
        <v>2015</v>
      </c>
      <c r="B3568" t="s">
        <v>1630</v>
      </c>
      <c r="C3568" t="s">
        <v>2810</v>
      </c>
      <c r="D3568" t="s">
        <v>1634</v>
      </c>
      <c r="O3568">
        <v>1</v>
      </c>
    </row>
    <row r="3569" spans="1:28">
      <c r="A3569">
        <v>2015</v>
      </c>
      <c r="B3569" t="s">
        <v>1630</v>
      </c>
      <c r="C3569" t="s">
        <v>2392</v>
      </c>
      <c r="D3569" t="s">
        <v>1641</v>
      </c>
      <c r="N3569">
        <v>1</v>
      </c>
    </row>
    <row r="3570" spans="1:28">
      <c r="A3570">
        <v>2015</v>
      </c>
      <c r="B3570" t="s">
        <v>1630</v>
      </c>
      <c r="C3570" t="s">
        <v>2393</v>
      </c>
      <c r="D3570" t="s">
        <v>1641</v>
      </c>
      <c r="N3570">
        <v>1</v>
      </c>
    </row>
    <row r="3571" spans="1:28">
      <c r="A3571">
        <v>2015</v>
      </c>
      <c r="B3571" t="s">
        <v>1630</v>
      </c>
      <c r="C3571" t="s">
        <v>2394</v>
      </c>
      <c r="D3571" t="s">
        <v>1634</v>
      </c>
      <c r="J3571">
        <v>1</v>
      </c>
    </row>
    <row r="3572" spans="1:28">
      <c r="A3572">
        <v>2015</v>
      </c>
      <c r="B3572" t="s">
        <v>1630</v>
      </c>
      <c r="C3572" t="s">
        <v>2394</v>
      </c>
      <c r="D3572" t="s">
        <v>1635</v>
      </c>
      <c r="J3572">
        <v>1</v>
      </c>
    </row>
    <row r="3573" spans="1:28">
      <c r="A3573">
        <v>2015</v>
      </c>
      <c r="B3573" t="s">
        <v>1630</v>
      </c>
      <c r="C3573" t="s">
        <v>5994</v>
      </c>
      <c r="D3573" t="s">
        <v>1634</v>
      </c>
      <c r="J3573">
        <v>1</v>
      </c>
    </row>
    <row r="3574" spans="1:28">
      <c r="A3574">
        <v>2015</v>
      </c>
      <c r="B3574" t="s">
        <v>1630</v>
      </c>
      <c r="C3574" t="s">
        <v>5994</v>
      </c>
      <c r="D3574" t="s">
        <v>1635</v>
      </c>
      <c r="J3574">
        <v>1</v>
      </c>
    </row>
    <row r="3575" spans="1:28">
      <c r="A3575">
        <v>2015</v>
      </c>
      <c r="B3575" t="s">
        <v>1630</v>
      </c>
      <c r="C3575" t="s">
        <v>2811</v>
      </c>
      <c r="D3575" t="s">
        <v>1641</v>
      </c>
      <c r="AB3575">
        <v>2</v>
      </c>
    </row>
    <row r="3576" spans="1:28">
      <c r="A3576">
        <v>2015</v>
      </c>
      <c r="B3576" t="s">
        <v>1630</v>
      </c>
      <c r="C3576" t="s">
        <v>2812</v>
      </c>
      <c r="D3576" t="s">
        <v>1634</v>
      </c>
      <c r="O3576">
        <v>1</v>
      </c>
    </row>
    <row r="3577" spans="1:28">
      <c r="A3577">
        <v>2015</v>
      </c>
      <c r="B3577" t="s">
        <v>1630</v>
      </c>
      <c r="C3577" t="s">
        <v>2396</v>
      </c>
      <c r="D3577" t="s">
        <v>1641</v>
      </c>
      <c r="J3577">
        <v>1</v>
      </c>
    </row>
    <row r="3578" spans="1:28">
      <c r="A3578">
        <v>2015</v>
      </c>
      <c r="B3578" t="s">
        <v>1630</v>
      </c>
      <c r="C3578" t="s">
        <v>5995</v>
      </c>
      <c r="D3578" t="s">
        <v>1641</v>
      </c>
      <c r="J3578">
        <v>1</v>
      </c>
    </row>
    <row r="3579" spans="1:28">
      <c r="A3579">
        <v>2015</v>
      </c>
      <c r="B3579" t="s">
        <v>1630</v>
      </c>
      <c r="C3579" t="s">
        <v>2397</v>
      </c>
      <c r="D3579" t="s">
        <v>1641</v>
      </c>
      <c r="J3579">
        <v>1</v>
      </c>
    </row>
    <row r="3580" spans="1:28">
      <c r="A3580">
        <v>2015</v>
      </c>
      <c r="B3580" t="s">
        <v>1630</v>
      </c>
      <c r="C3580" t="s">
        <v>2813</v>
      </c>
      <c r="D3580" t="s">
        <v>1634</v>
      </c>
      <c r="O3580">
        <v>1</v>
      </c>
      <c r="T3580">
        <v>2</v>
      </c>
    </row>
    <row r="3581" spans="1:28">
      <c r="A3581">
        <v>2015</v>
      </c>
      <c r="B3581" t="s">
        <v>1630</v>
      </c>
      <c r="C3581" t="s">
        <v>2398</v>
      </c>
      <c r="D3581" t="s">
        <v>1635</v>
      </c>
      <c r="T3581">
        <v>2</v>
      </c>
    </row>
    <row r="3582" spans="1:28">
      <c r="A3582">
        <v>2015</v>
      </c>
      <c r="B3582" t="s">
        <v>1630</v>
      </c>
      <c r="C3582" t="s">
        <v>2398</v>
      </c>
      <c r="D3582" t="s">
        <v>1636</v>
      </c>
      <c r="O3582">
        <v>54</v>
      </c>
    </row>
    <row r="3583" spans="1:28">
      <c r="A3583">
        <v>2015</v>
      </c>
      <c r="B3583" t="s">
        <v>1630</v>
      </c>
      <c r="C3583" t="s">
        <v>2816</v>
      </c>
      <c r="D3583" t="s">
        <v>1674</v>
      </c>
      <c r="O3583">
        <v>1</v>
      </c>
    </row>
    <row r="3584" spans="1:28">
      <c r="A3584">
        <v>2015</v>
      </c>
      <c r="B3584" t="s">
        <v>1630</v>
      </c>
      <c r="C3584" t="s">
        <v>2401</v>
      </c>
      <c r="D3584" t="s">
        <v>1641</v>
      </c>
      <c r="AB3584">
        <v>3</v>
      </c>
    </row>
    <row r="3585" spans="1:10">
      <c r="A3585">
        <v>2015</v>
      </c>
      <c r="B3585" t="s">
        <v>1630</v>
      </c>
      <c r="C3585" t="s">
        <v>2402</v>
      </c>
      <c r="D3585" t="s">
        <v>1641</v>
      </c>
      <c r="J3585">
        <v>1</v>
      </c>
    </row>
    <row r="3586" spans="1:10">
      <c r="A3586">
        <v>2015</v>
      </c>
      <c r="B3586" t="s">
        <v>1630</v>
      </c>
      <c r="C3586" t="s">
        <v>2403</v>
      </c>
      <c r="D3586" t="s">
        <v>1641</v>
      </c>
      <c r="J3586">
        <v>1</v>
      </c>
    </row>
    <row r="3587" spans="1:10">
      <c r="A3587">
        <v>2015</v>
      </c>
      <c r="B3587" t="s">
        <v>1630</v>
      </c>
      <c r="C3587" t="s">
        <v>2404</v>
      </c>
      <c r="D3587" t="s">
        <v>1634</v>
      </c>
      <c r="J3587">
        <v>1</v>
      </c>
    </row>
    <row r="3588" spans="1:10">
      <c r="A3588">
        <v>2015</v>
      </c>
      <c r="B3588" t="s">
        <v>1630</v>
      </c>
      <c r="C3588" t="s">
        <v>2404</v>
      </c>
      <c r="D3588" t="s">
        <v>1635</v>
      </c>
      <c r="J3588">
        <v>1</v>
      </c>
    </row>
    <row r="3589" spans="1:10">
      <c r="A3589">
        <v>2015</v>
      </c>
      <c r="B3589" t="s">
        <v>1630</v>
      </c>
      <c r="C3589" t="s">
        <v>2405</v>
      </c>
      <c r="D3589" t="s">
        <v>1634</v>
      </c>
      <c r="J3589">
        <v>1</v>
      </c>
    </row>
    <row r="3590" spans="1:10">
      <c r="A3590">
        <v>2015</v>
      </c>
      <c r="B3590" t="s">
        <v>1630</v>
      </c>
      <c r="C3590" t="s">
        <v>2406</v>
      </c>
      <c r="D3590" t="s">
        <v>1634</v>
      </c>
      <c r="J3590">
        <v>1</v>
      </c>
    </row>
    <row r="3591" spans="1:10">
      <c r="A3591">
        <v>2015</v>
      </c>
      <c r="B3591" t="s">
        <v>1630</v>
      </c>
      <c r="C3591" t="s">
        <v>2406</v>
      </c>
      <c r="D3591" t="s">
        <v>1635</v>
      </c>
      <c r="J3591">
        <v>1</v>
      </c>
    </row>
    <row r="3592" spans="1:10">
      <c r="A3592">
        <v>2015</v>
      </c>
      <c r="B3592" t="s">
        <v>1630</v>
      </c>
      <c r="C3592" t="s">
        <v>2407</v>
      </c>
      <c r="D3592" t="s">
        <v>1634</v>
      </c>
      <c r="J3592">
        <v>1</v>
      </c>
    </row>
    <row r="3593" spans="1:10">
      <c r="A3593">
        <v>2015</v>
      </c>
      <c r="B3593" t="s">
        <v>1630</v>
      </c>
      <c r="C3593" t="s">
        <v>2407</v>
      </c>
      <c r="D3593" t="s">
        <v>1635</v>
      </c>
      <c r="J3593">
        <v>1</v>
      </c>
    </row>
    <row r="3594" spans="1:10">
      <c r="A3594">
        <v>2015</v>
      </c>
      <c r="B3594" t="s">
        <v>1630</v>
      </c>
      <c r="C3594" t="s">
        <v>2409</v>
      </c>
      <c r="D3594" t="s">
        <v>1641</v>
      </c>
      <c r="J3594">
        <v>1</v>
      </c>
    </row>
    <row r="3595" spans="1:10">
      <c r="A3595">
        <v>2015</v>
      </c>
      <c r="B3595" t="s">
        <v>1630</v>
      </c>
      <c r="C3595" t="s">
        <v>2411</v>
      </c>
      <c r="D3595" t="s">
        <v>1641</v>
      </c>
      <c r="J3595">
        <v>1</v>
      </c>
    </row>
    <row r="3596" spans="1:10">
      <c r="A3596">
        <v>2015</v>
      </c>
      <c r="B3596" t="s">
        <v>1630</v>
      </c>
      <c r="C3596" t="s">
        <v>2412</v>
      </c>
      <c r="D3596" t="s">
        <v>1641</v>
      </c>
      <c r="J3596">
        <v>1</v>
      </c>
    </row>
    <row r="3597" spans="1:10">
      <c r="A3597">
        <v>2015</v>
      </c>
      <c r="B3597" t="s">
        <v>1630</v>
      </c>
      <c r="C3597" t="s">
        <v>2413</v>
      </c>
      <c r="D3597" t="s">
        <v>1641</v>
      </c>
      <c r="J3597">
        <v>1</v>
      </c>
    </row>
    <row r="3598" spans="1:10">
      <c r="A3598">
        <v>2015</v>
      </c>
      <c r="B3598" t="s">
        <v>1630</v>
      </c>
      <c r="C3598" t="s">
        <v>2414</v>
      </c>
      <c r="D3598" t="s">
        <v>1641</v>
      </c>
      <c r="J3598">
        <v>7</v>
      </c>
    </row>
    <row r="3599" spans="1:10">
      <c r="A3599">
        <v>2015</v>
      </c>
      <c r="B3599" t="s">
        <v>1630</v>
      </c>
      <c r="C3599" t="s">
        <v>5996</v>
      </c>
      <c r="D3599" t="s">
        <v>1634</v>
      </c>
      <c r="J3599">
        <v>1</v>
      </c>
    </row>
    <row r="3600" spans="1:10">
      <c r="A3600">
        <v>2015</v>
      </c>
      <c r="B3600" t="s">
        <v>1630</v>
      </c>
      <c r="C3600" t="s">
        <v>2417</v>
      </c>
      <c r="D3600" t="s">
        <v>1634</v>
      </c>
      <c r="J3600">
        <v>1</v>
      </c>
    </row>
    <row r="3601" spans="1:31">
      <c r="A3601">
        <v>2015</v>
      </c>
      <c r="B3601" t="s">
        <v>1630</v>
      </c>
      <c r="C3601" t="s">
        <v>2417</v>
      </c>
      <c r="D3601" t="s">
        <v>1635</v>
      </c>
      <c r="J3601">
        <v>1</v>
      </c>
    </row>
    <row r="3602" spans="1:31">
      <c r="A3602">
        <v>2015</v>
      </c>
      <c r="B3602" t="s">
        <v>1630</v>
      </c>
      <c r="C3602" t="s">
        <v>5997</v>
      </c>
      <c r="D3602" t="s">
        <v>1635</v>
      </c>
      <c r="F3602">
        <v>2</v>
      </c>
    </row>
    <row r="3603" spans="1:31">
      <c r="A3603">
        <v>2015</v>
      </c>
      <c r="B3603" t="s">
        <v>1630</v>
      </c>
      <c r="C3603" t="s">
        <v>5998</v>
      </c>
      <c r="D3603" t="s">
        <v>1641</v>
      </c>
      <c r="J3603">
        <v>1</v>
      </c>
    </row>
    <row r="3604" spans="1:31">
      <c r="A3604">
        <v>2015</v>
      </c>
      <c r="B3604" t="s">
        <v>1630</v>
      </c>
      <c r="C3604" t="s">
        <v>2421</v>
      </c>
      <c r="D3604" t="s">
        <v>1641</v>
      </c>
      <c r="J3604">
        <v>1</v>
      </c>
    </row>
    <row r="3605" spans="1:31">
      <c r="A3605">
        <v>2015</v>
      </c>
      <c r="B3605" t="s">
        <v>1630</v>
      </c>
      <c r="C3605" t="s">
        <v>2422</v>
      </c>
      <c r="D3605" t="s">
        <v>1641</v>
      </c>
      <c r="J3605">
        <v>1</v>
      </c>
    </row>
    <row r="3606" spans="1:31">
      <c r="A3606">
        <v>2015</v>
      </c>
      <c r="B3606" t="s">
        <v>1630</v>
      </c>
      <c r="C3606" t="s">
        <v>2426</v>
      </c>
      <c r="D3606" t="s">
        <v>1634</v>
      </c>
      <c r="J3606">
        <v>1</v>
      </c>
    </row>
    <row r="3607" spans="1:31">
      <c r="A3607">
        <v>2015</v>
      </c>
      <c r="B3607" t="s">
        <v>1630</v>
      </c>
      <c r="C3607" t="s">
        <v>2426</v>
      </c>
      <c r="D3607" t="s">
        <v>1635</v>
      </c>
      <c r="J3607">
        <v>1</v>
      </c>
    </row>
    <row r="3608" spans="1:31">
      <c r="A3608">
        <v>2015</v>
      </c>
      <c r="B3608" t="s">
        <v>1630</v>
      </c>
      <c r="C3608" t="s">
        <v>1788</v>
      </c>
      <c r="D3608" t="s">
        <v>1636</v>
      </c>
      <c r="O3608">
        <v>1</v>
      </c>
    </row>
    <row r="3609" spans="1:31">
      <c r="A3609">
        <v>2015</v>
      </c>
      <c r="B3609" t="s">
        <v>1630</v>
      </c>
      <c r="C3609" t="s">
        <v>1789</v>
      </c>
      <c r="D3609" t="s">
        <v>1674</v>
      </c>
      <c r="AE3609">
        <v>1</v>
      </c>
    </row>
    <row r="3610" spans="1:31">
      <c r="A3610">
        <v>2015</v>
      </c>
      <c r="B3610" t="s">
        <v>1630</v>
      </c>
      <c r="C3610" t="s">
        <v>2428</v>
      </c>
      <c r="D3610" t="s">
        <v>1641</v>
      </c>
      <c r="J3610">
        <v>1</v>
      </c>
    </row>
    <row r="3611" spans="1:31">
      <c r="A3611">
        <v>2015</v>
      </c>
      <c r="B3611" t="s">
        <v>1630</v>
      </c>
      <c r="C3611" t="s">
        <v>2429</v>
      </c>
      <c r="D3611" t="s">
        <v>1641</v>
      </c>
      <c r="J3611">
        <v>1</v>
      </c>
    </row>
    <row r="3612" spans="1:31">
      <c r="A3612">
        <v>2015</v>
      </c>
      <c r="B3612" t="s">
        <v>1630</v>
      </c>
      <c r="C3612" t="s">
        <v>2430</v>
      </c>
      <c r="D3612" t="s">
        <v>1641</v>
      </c>
      <c r="J3612">
        <v>1</v>
      </c>
    </row>
    <row r="3613" spans="1:31">
      <c r="A3613">
        <v>2015</v>
      </c>
      <c r="B3613" t="s">
        <v>1630</v>
      </c>
      <c r="C3613" t="s">
        <v>2432</v>
      </c>
      <c r="D3613" t="s">
        <v>1641</v>
      </c>
      <c r="J3613">
        <v>1</v>
      </c>
    </row>
    <row r="3614" spans="1:31">
      <c r="A3614">
        <v>2015</v>
      </c>
      <c r="B3614" t="s">
        <v>1630</v>
      </c>
      <c r="C3614" t="s">
        <v>2433</v>
      </c>
      <c r="D3614" t="s">
        <v>1641</v>
      </c>
      <c r="J3614">
        <v>3</v>
      </c>
    </row>
    <row r="3615" spans="1:31">
      <c r="A3615">
        <v>2015</v>
      </c>
      <c r="B3615" t="s">
        <v>1630</v>
      </c>
      <c r="C3615" t="s">
        <v>2434</v>
      </c>
      <c r="D3615" t="s">
        <v>1641</v>
      </c>
      <c r="J3615">
        <v>1</v>
      </c>
    </row>
    <row r="3616" spans="1:31">
      <c r="A3616">
        <v>2015</v>
      </c>
      <c r="B3616" t="s">
        <v>1630</v>
      </c>
      <c r="C3616" t="s">
        <v>2435</v>
      </c>
      <c r="D3616" t="s">
        <v>1641</v>
      </c>
      <c r="J3616">
        <v>7</v>
      </c>
    </row>
    <row r="3617" spans="1:28">
      <c r="A3617">
        <v>2015</v>
      </c>
      <c r="B3617" t="s">
        <v>1630</v>
      </c>
      <c r="C3617" t="s">
        <v>2439</v>
      </c>
      <c r="D3617" t="s">
        <v>1641</v>
      </c>
      <c r="J3617">
        <v>1</v>
      </c>
    </row>
    <row r="3618" spans="1:28">
      <c r="A3618">
        <v>2015</v>
      </c>
      <c r="B3618" t="s">
        <v>1630</v>
      </c>
      <c r="C3618" t="s">
        <v>2441</v>
      </c>
      <c r="D3618" t="s">
        <v>1641</v>
      </c>
      <c r="O3618">
        <v>1</v>
      </c>
    </row>
    <row r="3619" spans="1:28">
      <c r="A3619">
        <v>2015</v>
      </c>
      <c r="B3619" t="s">
        <v>1630</v>
      </c>
      <c r="C3619" t="s">
        <v>2442</v>
      </c>
      <c r="D3619" t="s">
        <v>1641</v>
      </c>
      <c r="J3619">
        <v>1</v>
      </c>
    </row>
    <row r="3620" spans="1:28">
      <c r="A3620">
        <v>2015</v>
      </c>
      <c r="B3620" t="s">
        <v>1630</v>
      </c>
      <c r="C3620" t="s">
        <v>2447</v>
      </c>
      <c r="D3620" t="s">
        <v>1641</v>
      </c>
      <c r="J3620">
        <v>1</v>
      </c>
    </row>
    <row r="3621" spans="1:28">
      <c r="A3621">
        <v>2015</v>
      </c>
      <c r="B3621" t="s">
        <v>1630</v>
      </c>
      <c r="C3621" t="s">
        <v>2448</v>
      </c>
      <c r="D3621" t="s">
        <v>1641</v>
      </c>
      <c r="J3621">
        <v>1</v>
      </c>
    </row>
    <row r="3622" spans="1:28">
      <c r="A3622">
        <v>2015</v>
      </c>
      <c r="B3622" t="s">
        <v>1630</v>
      </c>
      <c r="C3622" t="s">
        <v>1791</v>
      </c>
      <c r="D3622" t="s">
        <v>1641</v>
      </c>
      <c r="J3622">
        <v>1</v>
      </c>
    </row>
    <row r="3623" spans="1:28">
      <c r="A3623">
        <v>2015</v>
      </c>
      <c r="B3623" t="s">
        <v>1630</v>
      </c>
      <c r="C3623" t="s">
        <v>2451</v>
      </c>
      <c r="D3623" t="s">
        <v>1641</v>
      </c>
      <c r="M3623">
        <v>1</v>
      </c>
    </row>
    <row r="3624" spans="1:28">
      <c r="A3624">
        <v>2015</v>
      </c>
      <c r="B3624" t="s">
        <v>1630</v>
      </c>
      <c r="C3624" t="s">
        <v>2819</v>
      </c>
      <c r="D3624" t="s">
        <v>1641</v>
      </c>
      <c r="O3624">
        <v>1</v>
      </c>
    </row>
    <row r="3625" spans="1:28">
      <c r="A3625">
        <v>2015</v>
      </c>
      <c r="B3625" t="s">
        <v>1630</v>
      </c>
      <c r="C3625" t="s">
        <v>2452</v>
      </c>
      <c r="D3625" t="s">
        <v>1641</v>
      </c>
      <c r="J3625">
        <v>1</v>
      </c>
    </row>
    <row r="3626" spans="1:28">
      <c r="A3626">
        <v>2015</v>
      </c>
      <c r="B3626" t="s">
        <v>1630</v>
      </c>
      <c r="C3626" t="s">
        <v>2820</v>
      </c>
      <c r="D3626" t="s">
        <v>1641</v>
      </c>
      <c r="M3626">
        <v>1</v>
      </c>
    </row>
    <row r="3627" spans="1:28">
      <c r="A3627">
        <v>2015</v>
      </c>
      <c r="B3627" t="s">
        <v>1630</v>
      </c>
      <c r="C3627" t="s">
        <v>2454</v>
      </c>
      <c r="D3627" t="s">
        <v>1641</v>
      </c>
      <c r="J3627">
        <v>1</v>
      </c>
    </row>
    <row r="3628" spans="1:28">
      <c r="A3628">
        <v>2015</v>
      </c>
      <c r="B3628" t="s">
        <v>1630</v>
      </c>
      <c r="C3628" t="s">
        <v>2457</v>
      </c>
      <c r="D3628" t="s">
        <v>1641</v>
      </c>
      <c r="J3628">
        <v>1</v>
      </c>
    </row>
    <row r="3629" spans="1:28">
      <c r="A3629">
        <v>2015</v>
      </c>
      <c r="B3629" t="s">
        <v>1630</v>
      </c>
      <c r="C3629" t="s">
        <v>2458</v>
      </c>
      <c r="D3629" t="s">
        <v>1641</v>
      </c>
      <c r="AB3629">
        <v>2</v>
      </c>
    </row>
    <row r="3630" spans="1:28">
      <c r="A3630">
        <v>2015</v>
      </c>
      <c r="B3630" t="s">
        <v>1630</v>
      </c>
      <c r="C3630" t="s">
        <v>2459</v>
      </c>
      <c r="D3630" t="s">
        <v>1641</v>
      </c>
      <c r="N3630">
        <v>1</v>
      </c>
    </row>
    <row r="3631" spans="1:28">
      <c r="A3631">
        <v>2015</v>
      </c>
      <c r="B3631" t="s">
        <v>1630</v>
      </c>
      <c r="C3631" t="s">
        <v>5999</v>
      </c>
      <c r="D3631" t="s">
        <v>1641</v>
      </c>
      <c r="AB3631">
        <v>2</v>
      </c>
    </row>
    <row r="3632" spans="1:28">
      <c r="A3632">
        <v>2015</v>
      </c>
      <c r="B3632" t="s">
        <v>1630</v>
      </c>
      <c r="C3632" t="s">
        <v>2460</v>
      </c>
      <c r="D3632" t="s">
        <v>1641</v>
      </c>
      <c r="J3632">
        <v>1</v>
      </c>
    </row>
    <row r="3633" spans="1:28">
      <c r="A3633">
        <v>2015</v>
      </c>
      <c r="B3633" t="s">
        <v>1630</v>
      </c>
      <c r="C3633" t="s">
        <v>2462</v>
      </c>
      <c r="D3633" t="s">
        <v>1641</v>
      </c>
      <c r="J3633">
        <v>1</v>
      </c>
    </row>
    <row r="3634" spans="1:28">
      <c r="A3634">
        <v>2015</v>
      </c>
      <c r="B3634" t="s">
        <v>1630</v>
      </c>
      <c r="C3634" t="s">
        <v>1795</v>
      </c>
      <c r="D3634" t="s">
        <v>1641</v>
      </c>
      <c r="M3634">
        <v>1</v>
      </c>
    </row>
    <row r="3635" spans="1:28">
      <c r="A3635">
        <v>2015</v>
      </c>
      <c r="B3635" t="s">
        <v>1630</v>
      </c>
      <c r="C3635" t="s">
        <v>1795</v>
      </c>
      <c r="D3635" t="s">
        <v>1634</v>
      </c>
      <c r="F3635">
        <v>1</v>
      </c>
    </row>
    <row r="3636" spans="1:28">
      <c r="A3636">
        <v>2015</v>
      </c>
      <c r="B3636" t="s">
        <v>1630</v>
      </c>
      <c r="C3636" t="s">
        <v>2464</v>
      </c>
      <c r="D3636" t="s">
        <v>1641</v>
      </c>
      <c r="J3636">
        <v>1</v>
      </c>
    </row>
    <row r="3637" spans="1:28">
      <c r="A3637">
        <v>2015</v>
      </c>
      <c r="B3637" t="s">
        <v>1630</v>
      </c>
      <c r="C3637" t="s">
        <v>2465</v>
      </c>
      <c r="D3637" t="s">
        <v>1641</v>
      </c>
      <c r="J3637">
        <v>1</v>
      </c>
    </row>
    <row r="3638" spans="1:28">
      <c r="A3638">
        <v>2015</v>
      </c>
      <c r="B3638" t="s">
        <v>1630</v>
      </c>
      <c r="C3638" t="s">
        <v>2466</v>
      </c>
      <c r="D3638" t="s">
        <v>1641</v>
      </c>
      <c r="AB3638">
        <v>4</v>
      </c>
    </row>
    <row r="3639" spans="1:28">
      <c r="A3639">
        <v>2015</v>
      </c>
      <c r="B3639" t="s">
        <v>1630</v>
      </c>
      <c r="C3639" t="s">
        <v>2466</v>
      </c>
      <c r="D3639" t="s">
        <v>1634</v>
      </c>
      <c r="AB3639">
        <v>1</v>
      </c>
    </row>
    <row r="3640" spans="1:28">
      <c r="A3640">
        <v>2015</v>
      </c>
      <c r="B3640" t="s">
        <v>1630</v>
      </c>
      <c r="C3640" t="s">
        <v>2823</v>
      </c>
      <c r="D3640" t="s">
        <v>1641</v>
      </c>
      <c r="N3640">
        <v>1</v>
      </c>
    </row>
    <row r="3641" spans="1:28">
      <c r="A3641">
        <v>2015</v>
      </c>
      <c r="B3641" t="s">
        <v>1630</v>
      </c>
      <c r="C3641" t="s">
        <v>6000</v>
      </c>
      <c r="D3641" t="s">
        <v>1634</v>
      </c>
      <c r="F3641">
        <v>1</v>
      </c>
    </row>
    <row r="3642" spans="1:28">
      <c r="A3642">
        <v>2015</v>
      </c>
      <c r="B3642" t="s">
        <v>1630</v>
      </c>
      <c r="C3642" t="s">
        <v>6001</v>
      </c>
      <c r="D3642" t="s">
        <v>1634</v>
      </c>
      <c r="F3642">
        <v>1</v>
      </c>
    </row>
    <row r="3643" spans="1:28">
      <c r="A3643">
        <v>2015</v>
      </c>
      <c r="B3643" t="s">
        <v>1630</v>
      </c>
      <c r="C3643" t="s">
        <v>6001</v>
      </c>
      <c r="D3643" t="s">
        <v>1635</v>
      </c>
      <c r="F3643">
        <v>1</v>
      </c>
    </row>
    <row r="3644" spans="1:28">
      <c r="A3644">
        <v>2015</v>
      </c>
      <c r="B3644" t="s">
        <v>1630</v>
      </c>
      <c r="C3644" t="s">
        <v>2467</v>
      </c>
      <c r="D3644" t="s">
        <v>1641</v>
      </c>
      <c r="AB3644">
        <v>1</v>
      </c>
    </row>
    <row r="3645" spans="1:28">
      <c r="A3645">
        <v>2015</v>
      </c>
      <c r="B3645" t="s">
        <v>1630</v>
      </c>
      <c r="C3645" t="s">
        <v>2824</v>
      </c>
      <c r="D3645" t="s">
        <v>1636</v>
      </c>
      <c r="O3645">
        <v>1</v>
      </c>
    </row>
    <row r="3646" spans="1:28">
      <c r="A3646">
        <v>2015</v>
      </c>
      <c r="B3646" t="s">
        <v>1630</v>
      </c>
      <c r="C3646" t="s">
        <v>2825</v>
      </c>
      <c r="D3646" t="s">
        <v>1641</v>
      </c>
      <c r="O3646">
        <v>1</v>
      </c>
    </row>
    <row r="3647" spans="1:28">
      <c r="A3647">
        <v>2015</v>
      </c>
      <c r="B3647" t="s">
        <v>1630</v>
      </c>
      <c r="C3647" t="s">
        <v>2826</v>
      </c>
      <c r="D3647" t="s">
        <v>1636</v>
      </c>
      <c r="O3647">
        <v>1</v>
      </c>
    </row>
    <row r="3648" spans="1:28">
      <c r="A3648">
        <v>2015</v>
      </c>
      <c r="B3648" t="s">
        <v>1630</v>
      </c>
      <c r="C3648" t="s">
        <v>2468</v>
      </c>
      <c r="D3648" t="s">
        <v>1641</v>
      </c>
      <c r="J3648">
        <v>1</v>
      </c>
      <c r="AB3648">
        <v>6</v>
      </c>
    </row>
    <row r="3649" spans="1:35">
      <c r="A3649">
        <v>2015</v>
      </c>
      <c r="B3649" t="s">
        <v>1630</v>
      </c>
      <c r="C3649" t="s">
        <v>2468</v>
      </c>
      <c r="D3649" t="s">
        <v>1634</v>
      </c>
      <c r="AB3649">
        <v>3</v>
      </c>
    </row>
    <row r="3650" spans="1:35">
      <c r="A3650">
        <v>2015</v>
      </c>
      <c r="B3650" t="s">
        <v>1630</v>
      </c>
      <c r="C3650" t="s">
        <v>2469</v>
      </c>
      <c r="D3650" t="s">
        <v>1641</v>
      </c>
      <c r="J3650">
        <v>1</v>
      </c>
    </row>
    <row r="3651" spans="1:35">
      <c r="A3651">
        <v>2015</v>
      </c>
      <c r="B3651" t="s">
        <v>1630</v>
      </c>
      <c r="C3651" t="s">
        <v>2827</v>
      </c>
      <c r="D3651" t="s">
        <v>1674</v>
      </c>
      <c r="O3651">
        <v>1</v>
      </c>
    </row>
    <row r="3652" spans="1:35">
      <c r="A3652">
        <v>2015</v>
      </c>
      <c r="B3652" t="s">
        <v>1630</v>
      </c>
      <c r="C3652" t="s">
        <v>1801</v>
      </c>
      <c r="D3652" t="s">
        <v>1634</v>
      </c>
      <c r="AI3652">
        <v>1</v>
      </c>
    </row>
    <row r="3653" spans="1:35">
      <c r="A3653">
        <v>2015</v>
      </c>
      <c r="B3653" t="s">
        <v>1630</v>
      </c>
      <c r="C3653" t="s">
        <v>1802</v>
      </c>
      <c r="D3653" t="s">
        <v>1634</v>
      </c>
      <c r="O3653">
        <v>1</v>
      </c>
    </row>
    <row r="3654" spans="1:35">
      <c r="A3654">
        <v>2015</v>
      </c>
      <c r="B3654" t="s">
        <v>1630</v>
      </c>
      <c r="C3654" t="s">
        <v>2471</v>
      </c>
      <c r="D3654" t="s">
        <v>1634</v>
      </c>
      <c r="J3654">
        <v>1</v>
      </c>
    </row>
    <row r="3655" spans="1:35">
      <c r="A3655">
        <v>2015</v>
      </c>
      <c r="B3655" t="s">
        <v>1630</v>
      </c>
      <c r="C3655" t="s">
        <v>2471</v>
      </c>
      <c r="D3655" t="s">
        <v>1635</v>
      </c>
      <c r="J3655">
        <v>1</v>
      </c>
    </row>
    <row r="3656" spans="1:35">
      <c r="A3656">
        <v>2015</v>
      </c>
      <c r="B3656" t="s">
        <v>1630</v>
      </c>
      <c r="C3656" t="s">
        <v>2472</v>
      </c>
      <c r="D3656" t="s">
        <v>1641</v>
      </c>
      <c r="J3656">
        <v>1</v>
      </c>
    </row>
    <row r="3657" spans="1:35">
      <c r="A3657">
        <v>2015</v>
      </c>
      <c r="B3657" t="s">
        <v>1630</v>
      </c>
      <c r="C3657" t="s">
        <v>6002</v>
      </c>
      <c r="D3657" t="s">
        <v>1641</v>
      </c>
      <c r="J3657">
        <v>2</v>
      </c>
    </row>
    <row r="3658" spans="1:35">
      <c r="A3658">
        <v>2015</v>
      </c>
      <c r="B3658" t="s">
        <v>1630</v>
      </c>
      <c r="C3658" t="s">
        <v>2473</v>
      </c>
      <c r="D3658" t="s">
        <v>1641</v>
      </c>
      <c r="J3658">
        <v>1</v>
      </c>
    </row>
    <row r="3659" spans="1:35">
      <c r="A3659">
        <v>2015</v>
      </c>
      <c r="B3659" t="s">
        <v>1630</v>
      </c>
      <c r="C3659" t="s">
        <v>2474</v>
      </c>
      <c r="D3659" t="s">
        <v>1641</v>
      </c>
      <c r="J3659">
        <v>1</v>
      </c>
    </row>
    <row r="3660" spans="1:35">
      <c r="A3660">
        <v>2015</v>
      </c>
      <c r="B3660" t="s">
        <v>1630</v>
      </c>
      <c r="C3660" t="s">
        <v>2475</v>
      </c>
      <c r="D3660" t="s">
        <v>1641</v>
      </c>
      <c r="J3660">
        <v>2</v>
      </c>
    </row>
    <row r="3661" spans="1:35">
      <c r="A3661">
        <v>2015</v>
      </c>
      <c r="B3661" t="s">
        <v>1630</v>
      </c>
      <c r="C3661" t="s">
        <v>2476</v>
      </c>
      <c r="D3661" t="s">
        <v>1641</v>
      </c>
      <c r="J3661">
        <v>1</v>
      </c>
    </row>
    <row r="3662" spans="1:35">
      <c r="A3662">
        <v>2015</v>
      </c>
      <c r="B3662" t="s">
        <v>1630</v>
      </c>
      <c r="C3662" t="s">
        <v>2477</v>
      </c>
      <c r="D3662" t="s">
        <v>1641</v>
      </c>
      <c r="J3662">
        <v>1</v>
      </c>
    </row>
    <row r="3663" spans="1:35">
      <c r="A3663">
        <v>2015</v>
      </c>
      <c r="B3663" t="s">
        <v>1630</v>
      </c>
      <c r="C3663" t="s">
        <v>6003</v>
      </c>
      <c r="D3663" t="s">
        <v>1635</v>
      </c>
      <c r="AC3663">
        <v>1</v>
      </c>
    </row>
    <row r="3664" spans="1:35">
      <c r="A3664">
        <v>2015</v>
      </c>
      <c r="B3664" t="s">
        <v>1630</v>
      </c>
      <c r="C3664" t="s">
        <v>2480</v>
      </c>
      <c r="D3664" t="s">
        <v>1641</v>
      </c>
      <c r="J3664">
        <v>1</v>
      </c>
    </row>
    <row r="3665" spans="1:15">
      <c r="A3665">
        <v>2015</v>
      </c>
      <c r="B3665" t="s">
        <v>1630</v>
      </c>
      <c r="C3665" t="s">
        <v>2482</v>
      </c>
      <c r="D3665" t="s">
        <v>1641</v>
      </c>
      <c r="J3665">
        <v>2</v>
      </c>
    </row>
    <row r="3666" spans="1:15">
      <c r="A3666">
        <v>2015</v>
      </c>
      <c r="B3666" t="s">
        <v>1630</v>
      </c>
      <c r="C3666" t="s">
        <v>2483</v>
      </c>
      <c r="D3666" t="s">
        <v>1641</v>
      </c>
      <c r="J3666">
        <v>1</v>
      </c>
    </row>
    <row r="3667" spans="1:15">
      <c r="A3667">
        <v>2015</v>
      </c>
      <c r="B3667" t="s">
        <v>1630</v>
      </c>
      <c r="C3667" t="s">
        <v>2484</v>
      </c>
      <c r="D3667" t="s">
        <v>1641</v>
      </c>
      <c r="J3667">
        <v>1</v>
      </c>
    </row>
    <row r="3668" spans="1:15">
      <c r="A3668">
        <v>2015</v>
      </c>
      <c r="B3668" t="s">
        <v>1630</v>
      </c>
      <c r="C3668" t="s">
        <v>2485</v>
      </c>
      <c r="D3668" t="s">
        <v>1641</v>
      </c>
      <c r="J3668">
        <v>1</v>
      </c>
    </row>
    <row r="3669" spans="1:15">
      <c r="A3669">
        <v>2015</v>
      </c>
      <c r="B3669" t="s">
        <v>1630</v>
      </c>
      <c r="C3669" t="s">
        <v>2486</v>
      </c>
      <c r="D3669" t="s">
        <v>1641</v>
      </c>
      <c r="J3669">
        <v>1</v>
      </c>
    </row>
    <row r="3670" spans="1:15">
      <c r="A3670">
        <v>2015</v>
      </c>
      <c r="B3670" t="s">
        <v>1630</v>
      </c>
      <c r="C3670" t="s">
        <v>2487</v>
      </c>
      <c r="D3670" t="s">
        <v>1641</v>
      </c>
      <c r="J3670">
        <v>1</v>
      </c>
    </row>
    <row r="3671" spans="1:15">
      <c r="A3671">
        <v>2015</v>
      </c>
      <c r="B3671" t="s">
        <v>1630</v>
      </c>
      <c r="C3671" t="s">
        <v>2488</v>
      </c>
      <c r="D3671" t="s">
        <v>1641</v>
      </c>
      <c r="J3671">
        <v>1</v>
      </c>
    </row>
    <row r="3672" spans="1:15">
      <c r="A3672">
        <v>2015</v>
      </c>
      <c r="B3672" t="s">
        <v>1630</v>
      </c>
      <c r="C3672" t="s">
        <v>2489</v>
      </c>
      <c r="D3672" t="s">
        <v>1641</v>
      </c>
      <c r="J3672">
        <v>1</v>
      </c>
    </row>
    <row r="3673" spans="1:15">
      <c r="A3673">
        <v>2015</v>
      </c>
      <c r="B3673" t="s">
        <v>1630</v>
      </c>
      <c r="C3673" t="s">
        <v>2491</v>
      </c>
      <c r="D3673" t="s">
        <v>1641</v>
      </c>
      <c r="J3673">
        <v>1</v>
      </c>
    </row>
    <row r="3674" spans="1:15">
      <c r="A3674">
        <v>2015</v>
      </c>
      <c r="B3674" t="s">
        <v>1630</v>
      </c>
      <c r="C3674" t="s">
        <v>2493</v>
      </c>
      <c r="D3674" t="s">
        <v>1641</v>
      </c>
      <c r="O3674">
        <v>1</v>
      </c>
    </row>
    <row r="3675" spans="1:15">
      <c r="A3675">
        <v>2015</v>
      </c>
      <c r="B3675" t="s">
        <v>1630</v>
      </c>
      <c r="C3675" t="s">
        <v>2493</v>
      </c>
      <c r="D3675" t="s">
        <v>1668</v>
      </c>
      <c r="O3675">
        <v>1</v>
      </c>
    </row>
    <row r="3676" spans="1:15">
      <c r="A3676">
        <v>2015</v>
      </c>
      <c r="B3676" t="s">
        <v>1630</v>
      </c>
      <c r="C3676" t="s">
        <v>2494</v>
      </c>
      <c r="D3676" t="s">
        <v>1641</v>
      </c>
      <c r="N3676">
        <v>1</v>
      </c>
    </row>
    <row r="3677" spans="1:15">
      <c r="A3677">
        <v>2015</v>
      </c>
      <c r="B3677" t="s">
        <v>1630</v>
      </c>
      <c r="C3677" t="s">
        <v>2495</v>
      </c>
      <c r="D3677" t="s">
        <v>1641</v>
      </c>
      <c r="N3677">
        <v>1</v>
      </c>
    </row>
    <row r="3678" spans="1:15">
      <c r="A3678">
        <v>2015</v>
      </c>
      <c r="B3678" t="s">
        <v>1630</v>
      </c>
      <c r="C3678" t="s">
        <v>2496</v>
      </c>
      <c r="D3678" t="s">
        <v>1634</v>
      </c>
      <c r="J3678">
        <v>1</v>
      </c>
    </row>
    <row r="3679" spans="1:15">
      <c r="A3679">
        <v>2015</v>
      </c>
      <c r="B3679" t="s">
        <v>1630</v>
      </c>
      <c r="C3679" t="s">
        <v>2496</v>
      </c>
      <c r="D3679" t="s">
        <v>1635</v>
      </c>
      <c r="J3679">
        <v>1</v>
      </c>
    </row>
    <row r="3680" spans="1:15">
      <c r="A3680">
        <v>2015</v>
      </c>
      <c r="B3680" t="s">
        <v>1630</v>
      </c>
      <c r="C3680" t="s">
        <v>2497</v>
      </c>
      <c r="D3680" t="s">
        <v>1634</v>
      </c>
      <c r="J3680">
        <v>1</v>
      </c>
    </row>
    <row r="3681" spans="1:15">
      <c r="A3681">
        <v>2015</v>
      </c>
      <c r="B3681" t="s">
        <v>1630</v>
      </c>
      <c r="C3681" t="s">
        <v>2497</v>
      </c>
      <c r="D3681" t="s">
        <v>1635</v>
      </c>
      <c r="J3681">
        <v>1</v>
      </c>
    </row>
    <row r="3682" spans="1:15">
      <c r="A3682">
        <v>2015</v>
      </c>
      <c r="B3682" t="s">
        <v>1630</v>
      </c>
      <c r="C3682" t="s">
        <v>1804</v>
      </c>
      <c r="D3682" t="s">
        <v>1634</v>
      </c>
      <c r="J3682">
        <v>3</v>
      </c>
    </row>
    <row r="3683" spans="1:15">
      <c r="A3683">
        <v>2015</v>
      </c>
      <c r="B3683" t="s">
        <v>1630</v>
      </c>
      <c r="C3683" t="s">
        <v>1804</v>
      </c>
      <c r="D3683" t="s">
        <v>1635</v>
      </c>
      <c r="J3683">
        <v>3</v>
      </c>
    </row>
    <row r="3684" spans="1:15">
      <c r="A3684">
        <v>2015</v>
      </c>
      <c r="B3684" t="s">
        <v>1630</v>
      </c>
      <c r="C3684" t="s">
        <v>2498</v>
      </c>
      <c r="D3684" t="s">
        <v>1641</v>
      </c>
      <c r="J3684">
        <v>1</v>
      </c>
    </row>
    <row r="3685" spans="1:15">
      <c r="A3685">
        <v>2015</v>
      </c>
      <c r="B3685" t="s">
        <v>1630</v>
      </c>
      <c r="C3685" t="s">
        <v>2499</v>
      </c>
      <c r="D3685" t="s">
        <v>1641</v>
      </c>
      <c r="J3685">
        <v>1</v>
      </c>
    </row>
    <row r="3686" spans="1:15">
      <c r="A3686">
        <v>2015</v>
      </c>
      <c r="B3686" t="s">
        <v>1630</v>
      </c>
      <c r="C3686" t="s">
        <v>2500</v>
      </c>
      <c r="D3686" t="s">
        <v>1641</v>
      </c>
      <c r="J3686">
        <v>1</v>
      </c>
    </row>
    <row r="3687" spans="1:15">
      <c r="A3687">
        <v>2015</v>
      </c>
      <c r="B3687" t="s">
        <v>1630</v>
      </c>
      <c r="C3687" t="s">
        <v>2501</v>
      </c>
      <c r="D3687" t="s">
        <v>1634</v>
      </c>
      <c r="J3687">
        <v>1</v>
      </c>
    </row>
    <row r="3688" spans="1:15">
      <c r="A3688">
        <v>2015</v>
      </c>
      <c r="B3688" t="s">
        <v>1630</v>
      </c>
      <c r="C3688" t="s">
        <v>2501</v>
      </c>
      <c r="D3688" t="s">
        <v>1635</v>
      </c>
      <c r="J3688">
        <v>1</v>
      </c>
    </row>
    <row r="3689" spans="1:15">
      <c r="A3689">
        <v>2015</v>
      </c>
      <c r="B3689" t="s">
        <v>1630</v>
      </c>
      <c r="C3689" t="s">
        <v>2503</v>
      </c>
      <c r="D3689" t="s">
        <v>1641</v>
      </c>
      <c r="J3689">
        <v>1</v>
      </c>
    </row>
    <row r="3690" spans="1:15">
      <c r="A3690">
        <v>2015</v>
      </c>
      <c r="B3690" t="s">
        <v>1630</v>
      </c>
      <c r="C3690" t="s">
        <v>2504</v>
      </c>
      <c r="D3690" t="s">
        <v>1641</v>
      </c>
      <c r="J3690">
        <v>1</v>
      </c>
    </row>
    <row r="3691" spans="1:15">
      <c r="A3691">
        <v>2015</v>
      </c>
      <c r="B3691" t="s">
        <v>1630</v>
      </c>
      <c r="C3691" t="s">
        <v>2505</v>
      </c>
      <c r="D3691" t="s">
        <v>1641</v>
      </c>
      <c r="J3691">
        <v>2</v>
      </c>
    </row>
    <row r="3692" spans="1:15">
      <c r="A3692">
        <v>2015</v>
      </c>
      <c r="B3692" t="s">
        <v>1630</v>
      </c>
      <c r="C3692" t="s">
        <v>6004</v>
      </c>
      <c r="D3692" t="s">
        <v>1634</v>
      </c>
      <c r="J3692">
        <v>1</v>
      </c>
    </row>
    <row r="3693" spans="1:15">
      <c r="A3693">
        <v>2015</v>
      </c>
      <c r="B3693" t="s">
        <v>1630</v>
      </c>
      <c r="C3693" t="s">
        <v>2506</v>
      </c>
      <c r="D3693" t="s">
        <v>1634</v>
      </c>
      <c r="J3693">
        <v>1</v>
      </c>
    </row>
    <row r="3694" spans="1:15">
      <c r="A3694">
        <v>2015</v>
      </c>
      <c r="B3694" t="s">
        <v>1630</v>
      </c>
      <c r="C3694" t="s">
        <v>2828</v>
      </c>
      <c r="D3694" t="s">
        <v>1636</v>
      </c>
      <c r="O3694">
        <v>3</v>
      </c>
    </row>
    <row r="3695" spans="1:15">
      <c r="A3695">
        <v>2015</v>
      </c>
      <c r="B3695" t="s">
        <v>1630</v>
      </c>
      <c r="C3695" t="s">
        <v>2509</v>
      </c>
      <c r="D3695" t="s">
        <v>1641</v>
      </c>
      <c r="J3695">
        <v>1</v>
      </c>
    </row>
    <row r="3696" spans="1:15">
      <c r="A3696">
        <v>2015</v>
      </c>
      <c r="B3696" t="s">
        <v>1630</v>
      </c>
      <c r="C3696" t="s">
        <v>6005</v>
      </c>
      <c r="D3696" t="s">
        <v>1641</v>
      </c>
      <c r="J3696">
        <v>1</v>
      </c>
    </row>
    <row r="3697" spans="1:30">
      <c r="A3697">
        <v>2015</v>
      </c>
      <c r="B3697" t="s">
        <v>1630</v>
      </c>
      <c r="C3697" t="s">
        <v>2511</v>
      </c>
      <c r="D3697" t="s">
        <v>1641</v>
      </c>
      <c r="J3697">
        <v>1</v>
      </c>
    </row>
    <row r="3698" spans="1:30">
      <c r="A3698">
        <v>2015</v>
      </c>
      <c r="B3698" t="s">
        <v>1630</v>
      </c>
      <c r="C3698" t="s">
        <v>6006</v>
      </c>
      <c r="D3698" t="s">
        <v>1641</v>
      </c>
      <c r="J3698">
        <v>1</v>
      </c>
    </row>
    <row r="3699" spans="1:30">
      <c r="A3699">
        <v>2015</v>
      </c>
      <c r="B3699" t="s">
        <v>1630</v>
      </c>
      <c r="C3699" t="s">
        <v>2512</v>
      </c>
      <c r="D3699" t="s">
        <v>1641</v>
      </c>
      <c r="O3699">
        <v>1</v>
      </c>
    </row>
    <row r="3700" spans="1:30">
      <c r="A3700">
        <v>2015</v>
      </c>
      <c r="B3700" t="s">
        <v>1630</v>
      </c>
      <c r="C3700" t="s">
        <v>2513</v>
      </c>
      <c r="D3700" t="s">
        <v>1641</v>
      </c>
      <c r="J3700">
        <v>1</v>
      </c>
    </row>
    <row r="3701" spans="1:30">
      <c r="A3701">
        <v>2015</v>
      </c>
      <c r="B3701" t="s">
        <v>1630</v>
      </c>
      <c r="C3701" t="s">
        <v>6007</v>
      </c>
      <c r="D3701" t="s">
        <v>1634</v>
      </c>
      <c r="J3701">
        <v>1</v>
      </c>
    </row>
    <row r="3702" spans="1:30">
      <c r="A3702">
        <v>2015</v>
      </c>
      <c r="B3702" t="s">
        <v>1630</v>
      </c>
      <c r="C3702" t="s">
        <v>6007</v>
      </c>
      <c r="D3702" t="s">
        <v>1635</v>
      </c>
      <c r="J3702">
        <v>1</v>
      </c>
    </row>
    <row r="3703" spans="1:30">
      <c r="A3703">
        <v>2015</v>
      </c>
      <c r="B3703" t="s">
        <v>1630</v>
      </c>
      <c r="C3703" t="s">
        <v>2514</v>
      </c>
      <c r="D3703" t="s">
        <v>1674</v>
      </c>
      <c r="AD3703">
        <v>5</v>
      </c>
    </row>
    <row r="3704" spans="1:30">
      <c r="A3704">
        <v>2015</v>
      </c>
      <c r="B3704" t="s">
        <v>1630</v>
      </c>
      <c r="C3704" t="s">
        <v>2514</v>
      </c>
      <c r="D3704" t="s">
        <v>1634</v>
      </c>
      <c r="AD3704">
        <v>5</v>
      </c>
    </row>
    <row r="3705" spans="1:30">
      <c r="A3705">
        <v>2015</v>
      </c>
      <c r="B3705" t="s">
        <v>1630</v>
      </c>
      <c r="C3705" t="s">
        <v>2514</v>
      </c>
      <c r="D3705" t="s">
        <v>1635</v>
      </c>
      <c r="AD3705">
        <v>5</v>
      </c>
    </row>
    <row r="3706" spans="1:30">
      <c r="A3706">
        <v>2015</v>
      </c>
      <c r="B3706" t="s">
        <v>1630</v>
      </c>
      <c r="C3706" t="s">
        <v>2517</v>
      </c>
      <c r="D3706" t="s">
        <v>1634</v>
      </c>
      <c r="J3706">
        <v>1</v>
      </c>
    </row>
    <row r="3707" spans="1:30">
      <c r="A3707">
        <v>2015</v>
      </c>
      <c r="B3707" t="s">
        <v>1630</v>
      </c>
      <c r="C3707" t="s">
        <v>2517</v>
      </c>
      <c r="D3707" t="s">
        <v>1635</v>
      </c>
      <c r="J3707">
        <v>1</v>
      </c>
    </row>
    <row r="3708" spans="1:30">
      <c r="A3708">
        <v>2015</v>
      </c>
      <c r="B3708" t="s">
        <v>1630</v>
      </c>
      <c r="C3708" t="s">
        <v>2830</v>
      </c>
      <c r="D3708" t="s">
        <v>1636</v>
      </c>
      <c r="O3708">
        <v>1</v>
      </c>
    </row>
    <row r="3709" spans="1:30">
      <c r="A3709">
        <v>2015</v>
      </c>
      <c r="B3709" t="s">
        <v>1630</v>
      </c>
      <c r="C3709" t="s">
        <v>2518</v>
      </c>
      <c r="D3709" t="s">
        <v>1634</v>
      </c>
      <c r="J3709">
        <v>1</v>
      </c>
    </row>
    <row r="3710" spans="1:30">
      <c r="A3710">
        <v>2015</v>
      </c>
      <c r="B3710" t="s">
        <v>1630</v>
      </c>
      <c r="C3710" t="s">
        <v>2518</v>
      </c>
      <c r="D3710" t="s">
        <v>1635</v>
      </c>
      <c r="J3710">
        <v>1</v>
      </c>
    </row>
    <row r="3711" spans="1:30">
      <c r="A3711">
        <v>2015</v>
      </c>
      <c r="B3711" t="s">
        <v>1630</v>
      </c>
      <c r="C3711" t="s">
        <v>2519</v>
      </c>
      <c r="D3711" t="s">
        <v>1641</v>
      </c>
      <c r="J3711">
        <v>5</v>
      </c>
    </row>
    <row r="3712" spans="1:30">
      <c r="A3712">
        <v>2015</v>
      </c>
      <c r="B3712" t="s">
        <v>1630</v>
      </c>
      <c r="C3712" t="s">
        <v>2520</v>
      </c>
      <c r="D3712" t="s">
        <v>1641</v>
      </c>
      <c r="J3712">
        <v>1</v>
      </c>
    </row>
    <row r="3713" spans="1:10">
      <c r="A3713">
        <v>2015</v>
      </c>
      <c r="B3713" t="s">
        <v>1630</v>
      </c>
      <c r="C3713" t="s">
        <v>2521</v>
      </c>
      <c r="D3713" t="s">
        <v>1641</v>
      </c>
      <c r="J3713">
        <v>1</v>
      </c>
    </row>
    <row r="3714" spans="1:10">
      <c r="A3714">
        <v>2015</v>
      </c>
      <c r="B3714" t="s">
        <v>1630</v>
      </c>
      <c r="C3714" t="s">
        <v>2522</v>
      </c>
      <c r="D3714" t="s">
        <v>1641</v>
      </c>
      <c r="J3714">
        <v>4</v>
      </c>
    </row>
    <row r="3715" spans="1:10">
      <c r="A3715">
        <v>2015</v>
      </c>
      <c r="B3715" t="s">
        <v>1630</v>
      </c>
      <c r="C3715" t="s">
        <v>2523</v>
      </c>
      <c r="D3715" t="s">
        <v>1641</v>
      </c>
      <c r="J3715">
        <v>1</v>
      </c>
    </row>
    <row r="3716" spans="1:10">
      <c r="A3716">
        <v>2015</v>
      </c>
      <c r="B3716" t="s">
        <v>1630</v>
      </c>
      <c r="C3716" t="s">
        <v>6008</v>
      </c>
      <c r="D3716" t="s">
        <v>1674</v>
      </c>
      <c r="E3716">
        <v>1</v>
      </c>
    </row>
    <row r="3717" spans="1:10">
      <c r="A3717">
        <v>2015</v>
      </c>
      <c r="B3717" t="s">
        <v>1630</v>
      </c>
      <c r="C3717" t="s">
        <v>2526</v>
      </c>
      <c r="D3717" t="s">
        <v>1641</v>
      </c>
      <c r="J3717">
        <v>1</v>
      </c>
    </row>
    <row r="3718" spans="1:10">
      <c r="A3718">
        <v>2015</v>
      </c>
      <c r="B3718" t="s">
        <v>1630</v>
      </c>
      <c r="C3718" t="s">
        <v>6009</v>
      </c>
      <c r="D3718" t="s">
        <v>1634</v>
      </c>
      <c r="J3718">
        <v>1</v>
      </c>
    </row>
    <row r="3719" spans="1:10">
      <c r="A3719">
        <v>2015</v>
      </c>
      <c r="B3719" t="s">
        <v>1630</v>
      </c>
      <c r="C3719" t="s">
        <v>6010</v>
      </c>
      <c r="D3719" t="s">
        <v>1641</v>
      </c>
      <c r="J3719">
        <v>1</v>
      </c>
    </row>
    <row r="3720" spans="1:10">
      <c r="A3720">
        <v>2015</v>
      </c>
      <c r="B3720" t="s">
        <v>1630</v>
      </c>
      <c r="C3720" t="s">
        <v>6011</v>
      </c>
      <c r="D3720" t="s">
        <v>1634</v>
      </c>
      <c r="J3720">
        <v>1</v>
      </c>
    </row>
    <row r="3721" spans="1:10">
      <c r="A3721">
        <v>2015</v>
      </c>
      <c r="B3721" t="s">
        <v>1630</v>
      </c>
      <c r="C3721" t="s">
        <v>2528</v>
      </c>
      <c r="D3721" t="s">
        <v>1641</v>
      </c>
      <c r="J3721">
        <v>1</v>
      </c>
    </row>
    <row r="3722" spans="1:10">
      <c r="A3722">
        <v>2015</v>
      </c>
      <c r="B3722" t="s">
        <v>1630</v>
      </c>
      <c r="C3722" t="s">
        <v>2529</v>
      </c>
      <c r="D3722" t="s">
        <v>1641</v>
      </c>
      <c r="J3722">
        <v>1</v>
      </c>
    </row>
    <row r="3723" spans="1:10">
      <c r="A3723">
        <v>2015</v>
      </c>
      <c r="B3723" t="s">
        <v>1630</v>
      </c>
      <c r="C3723" t="s">
        <v>2530</v>
      </c>
      <c r="D3723" t="s">
        <v>1641</v>
      </c>
      <c r="J3723">
        <v>1</v>
      </c>
    </row>
    <row r="3724" spans="1:10">
      <c r="A3724">
        <v>2015</v>
      </c>
      <c r="B3724" t="s">
        <v>1630</v>
      </c>
      <c r="C3724" t="s">
        <v>2531</v>
      </c>
      <c r="D3724" t="s">
        <v>1641</v>
      </c>
      <c r="J3724">
        <v>1</v>
      </c>
    </row>
    <row r="3725" spans="1:10">
      <c r="A3725">
        <v>2015</v>
      </c>
      <c r="B3725" t="s">
        <v>1630</v>
      </c>
      <c r="C3725" t="s">
        <v>2532</v>
      </c>
      <c r="D3725" t="s">
        <v>1641</v>
      </c>
      <c r="J3725">
        <v>1</v>
      </c>
    </row>
    <row r="3726" spans="1:10">
      <c r="A3726">
        <v>2015</v>
      </c>
      <c r="B3726" t="s">
        <v>1630</v>
      </c>
      <c r="C3726" t="s">
        <v>2533</v>
      </c>
      <c r="D3726" t="s">
        <v>1641</v>
      </c>
      <c r="J3726">
        <v>1</v>
      </c>
    </row>
    <row r="3727" spans="1:10">
      <c r="A3727">
        <v>2015</v>
      </c>
      <c r="B3727" t="s">
        <v>1630</v>
      </c>
      <c r="C3727" t="s">
        <v>2537</v>
      </c>
      <c r="D3727" t="s">
        <v>1641</v>
      </c>
      <c r="J3727">
        <v>1</v>
      </c>
    </row>
    <row r="3728" spans="1:10">
      <c r="A3728">
        <v>2015</v>
      </c>
      <c r="B3728" t="s">
        <v>1630</v>
      </c>
      <c r="C3728" t="s">
        <v>2538</v>
      </c>
      <c r="D3728" t="s">
        <v>1634</v>
      </c>
      <c r="J3728">
        <v>1</v>
      </c>
    </row>
    <row r="3729" spans="1:29">
      <c r="A3729">
        <v>2015</v>
      </c>
      <c r="B3729" t="s">
        <v>1630</v>
      </c>
      <c r="C3729" t="s">
        <v>2538</v>
      </c>
      <c r="D3729" t="s">
        <v>1635</v>
      </c>
      <c r="J3729">
        <v>5</v>
      </c>
    </row>
    <row r="3730" spans="1:29">
      <c r="A3730">
        <v>2015</v>
      </c>
      <c r="B3730" t="s">
        <v>1630</v>
      </c>
      <c r="C3730" t="s">
        <v>2539</v>
      </c>
      <c r="D3730" t="s">
        <v>1641</v>
      </c>
      <c r="J3730">
        <v>1</v>
      </c>
    </row>
    <row r="3731" spans="1:29">
      <c r="A3731">
        <v>2015</v>
      </c>
      <c r="B3731" t="s">
        <v>1630</v>
      </c>
      <c r="C3731" t="s">
        <v>6012</v>
      </c>
      <c r="D3731" t="s">
        <v>1674</v>
      </c>
      <c r="G3731">
        <v>1</v>
      </c>
    </row>
    <row r="3732" spans="1:29">
      <c r="A3732">
        <v>2015</v>
      </c>
      <c r="B3732" t="s">
        <v>1630</v>
      </c>
      <c r="C3732" t="s">
        <v>6012</v>
      </c>
      <c r="D3732" t="s">
        <v>1634</v>
      </c>
      <c r="G3732">
        <v>1</v>
      </c>
    </row>
    <row r="3733" spans="1:29">
      <c r="A3733">
        <v>2015</v>
      </c>
      <c r="B3733" t="s">
        <v>1630</v>
      </c>
      <c r="C3733" t="s">
        <v>6012</v>
      </c>
      <c r="D3733" t="s">
        <v>1635</v>
      </c>
      <c r="G3733">
        <v>1</v>
      </c>
    </row>
    <row r="3734" spans="1:29">
      <c r="A3734">
        <v>2015</v>
      </c>
      <c r="B3734" t="s">
        <v>1630</v>
      </c>
      <c r="C3734" t="s">
        <v>2541</v>
      </c>
      <c r="D3734" t="s">
        <v>1634</v>
      </c>
      <c r="O3734">
        <v>1</v>
      </c>
    </row>
    <row r="3735" spans="1:29">
      <c r="A3735">
        <v>2015</v>
      </c>
      <c r="B3735" t="s">
        <v>1630</v>
      </c>
      <c r="C3735" t="s">
        <v>2834</v>
      </c>
      <c r="D3735" t="s">
        <v>1674</v>
      </c>
      <c r="I3735">
        <v>1</v>
      </c>
      <c r="AB3735">
        <v>1</v>
      </c>
    </row>
    <row r="3736" spans="1:29">
      <c r="A3736">
        <v>2015</v>
      </c>
      <c r="B3736" t="s">
        <v>1630</v>
      </c>
      <c r="C3736" t="s">
        <v>1820</v>
      </c>
      <c r="D3736" t="s">
        <v>1634</v>
      </c>
      <c r="O3736">
        <v>1</v>
      </c>
      <c r="X3736">
        <v>1</v>
      </c>
    </row>
    <row r="3737" spans="1:29">
      <c r="A3737">
        <v>2015</v>
      </c>
      <c r="B3737" t="s">
        <v>1630</v>
      </c>
      <c r="C3737" t="s">
        <v>2543</v>
      </c>
      <c r="D3737" t="s">
        <v>1635</v>
      </c>
      <c r="E3737">
        <v>3</v>
      </c>
      <c r="I3737">
        <v>1</v>
      </c>
      <c r="X3737">
        <v>1</v>
      </c>
    </row>
    <row r="3738" spans="1:29">
      <c r="A3738">
        <v>2015</v>
      </c>
      <c r="B3738" t="s">
        <v>1630</v>
      </c>
      <c r="C3738" t="s">
        <v>2691</v>
      </c>
      <c r="D3738" t="s">
        <v>1635</v>
      </c>
      <c r="AC3738">
        <v>3</v>
      </c>
    </row>
    <row r="3739" spans="1:29">
      <c r="A3739">
        <v>2015</v>
      </c>
      <c r="B3739" t="s">
        <v>1630</v>
      </c>
      <c r="C3739" t="s">
        <v>2544</v>
      </c>
      <c r="D3739" t="s">
        <v>1641</v>
      </c>
      <c r="J3739">
        <v>1</v>
      </c>
    </row>
    <row r="3740" spans="1:29">
      <c r="A3740">
        <v>2015</v>
      </c>
      <c r="B3740" t="s">
        <v>1630</v>
      </c>
      <c r="C3740" t="s">
        <v>2545</v>
      </c>
      <c r="D3740" t="s">
        <v>1641</v>
      </c>
      <c r="J3740">
        <v>1</v>
      </c>
    </row>
    <row r="3741" spans="1:29">
      <c r="A3741">
        <v>2015</v>
      </c>
      <c r="B3741" t="s">
        <v>1630</v>
      </c>
      <c r="C3741" t="s">
        <v>2546</v>
      </c>
      <c r="D3741" t="s">
        <v>1641</v>
      </c>
      <c r="J3741">
        <v>1</v>
      </c>
    </row>
    <row r="3742" spans="1:29">
      <c r="A3742">
        <v>2015</v>
      </c>
      <c r="B3742" t="s">
        <v>1630</v>
      </c>
      <c r="C3742" t="s">
        <v>2547</v>
      </c>
      <c r="D3742" t="s">
        <v>1641</v>
      </c>
      <c r="J3742">
        <v>1</v>
      </c>
    </row>
    <row r="3743" spans="1:29">
      <c r="A3743">
        <v>2015</v>
      </c>
      <c r="B3743" t="s">
        <v>1630</v>
      </c>
      <c r="C3743" t="s">
        <v>2838</v>
      </c>
      <c r="D3743" t="s">
        <v>1636</v>
      </c>
      <c r="O3743">
        <v>1</v>
      </c>
    </row>
    <row r="3744" spans="1:29">
      <c r="A3744">
        <v>2015</v>
      </c>
      <c r="B3744" t="s">
        <v>1630</v>
      </c>
      <c r="C3744" t="s">
        <v>2839</v>
      </c>
      <c r="D3744" t="s">
        <v>1634</v>
      </c>
      <c r="F3744">
        <v>1</v>
      </c>
    </row>
    <row r="3745" spans="1:35">
      <c r="A3745">
        <v>2015</v>
      </c>
      <c r="B3745" t="s">
        <v>1630</v>
      </c>
      <c r="C3745" t="s">
        <v>2840</v>
      </c>
      <c r="D3745" t="s">
        <v>1674</v>
      </c>
      <c r="E3745">
        <v>4</v>
      </c>
    </row>
    <row r="3746" spans="1:35">
      <c r="A3746">
        <v>2015</v>
      </c>
      <c r="B3746" t="s">
        <v>1630</v>
      </c>
      <c r="C3746" t="s">
        <v>2842</v>
      </c>
      <c r="D3746" t="s">
        <v>1636</v>
      </c>
      <c r="O3746">
        <v>1</v>
      </c>
    </row>
    <row r="3747" spans="1:35">
      <c r="A3747">
        <v>2015</v>
      </c>
      <c r="B3747" t="s">
        <v>1630</v>
      </c>
      <c r="C3747" t="s">
        <v>6013</v>
      </c>
      <c r="D3747" t="s">
        <v>1641</v>
      </c>
      <c r="J3747">
        <v>1</v>
      </c>
    </row>
    <row r="3748" spans="1:35">
      <c r="A3748">
        <v>2015</v>
      </c>
      <c r="B3748" t="s">
        <v>1630</v>
      </c>
      <c r="C3748" t="s">
        <v>2551</v>
      </c>
      <c r="D3748" t="s">
        <v>1634</v>
      </c>
      <c r="J3748">
        <v>1</v>
      </c>
    </row>
    <row r="3749" spans="1:35">
      <c r="A3749">
        <v>2015</v>
      </c>
      <c r="B3749" t="s">
        <v>1630</v>
      </c>
      <c r="C3749" t="s">
        <v>2551</v>
      </c>
      <c r="D3749" t="s">
        <v>1635</v>
      </c>
      <c r="J3749">
        <v>1</v>
      </c>
    </row>
    <row r="3750" spans="1:35">
      <c r="A3750">
        <v>2015</v>
      </c>
      <c r="B3750" t="s">
        <v>1630</v>
      </c>
      <c r="C3750" t="s">
        <v>2552</v>
      </c>
      <c r="D3750" t="s">
        <v>1641</v>
      </c>
      <c r="J3750">
        <v>1</v>
      </c>
    </row>
    <row r="3751" spans="1:35">
      <c r="A3751">
        <v>2015</v>
      </c>
      <c r="B3751" t="s">
        <v>1630</v>
      </c>
      <c r="C3751" t="s">
        <v>2553</v>
      </c>
      <c r="D3751" t="s">
        <v>1641</v>
      </c>
      <c r="J3751">
        <v>1</v>
      </c>
    </row>
    <row r="3752" spans="1:35">
      <c r="A3752">
        <v>2015</v>
      </c>
      <c r="B3752" t="s">
        <v>1630</v>
      </c>
      <c r="C3752" t="s">
        <v>2554</v>
      </c>
      <c r="D3752" t="s">
        <v>1641</v>
      </c>
      <c r="J3752">
        <v>1</v>
      </c>
    </row>
    <row r="3753" spans="1:35">
      <c r="A3753">
        <v>2015</v>
      </c>
      <c r="B3753" t="s">
        <v>1630</v>
      </c>
      <c r="C3753" t="s">
        <v>2557</v>
      </c>
      <c r="D3753" t="s">
        <v>1641</v>
      </c>
      <c r="J3753">
        <v>1</v>
      </c>
    </row>
    <row r="3754" spans="1:35">
      <c r="A3754">
        <v>2015</v>
      </c>
      <c r="B3754" t="s">
        <v>1630</v>
      </c>
      <c r="C3754" t="s">
        <v>6014</v>
      </c>
      <c r="D3754" t="s">
        <v>1634</v>
      </c>
      <c r="F3754">
        <v>1</v>
      </c>
    </row>
    <row r="3755" spans="1:35">
      <c r="A3755">
        <v>2015</v>
      </c>
      <c r="B3755" t="s">
        <v>1630</v>
      </c>
      <c r="C3755" t="s">
        <v>6014</v>
      </c>
      <c r="D3755" t="s">
        <v>1635</v>
      </c>
      <c r="F3755">
        <v>1</v>
      </c>
    </row>
    <row r="3756" spans="1:35">
      <c r="A3756">
        <v>2015</v>
      </c>
      <c r="B3756" t="s">
        <v>1630</v>
      </c>
      <c r="C3756" t="s">
        <v>6015</v>
      </c>
      <c r="D3756" t="s">
        <v>1635</v>
      </c>
      <c r="AC3756">
        <v>4</v>
      </c>
    </row>
    <row r="3757" spans="1:35">
      <c r="A3757">
        <v>2016</v>
      </c>
      <c r="B3757" t="s">
        <v>1629</v>
      </c>
      <c r="C3757" t="s">
        <v>1633</v>
      </c>
      <c r="D3757" t="s">
        <v>1634</v>
      </c>
      <c r="M3757">
        <v>1</v>
      </c>
    </row>
    <row r="3758" spans="1:35">
      <c r="A3758">
        <v>2016</v>
      </c>
      <c r="B3758" t="s">
        <v>1629</v>
      </c>
      <c r="C3758" t="s">
        <v>2562</v>
      </c>
      <c r="D3758" t="s">
        <v>1634</v>
      </c>
      <c r="O3758">
        <v>1</v>
      </c>
      <c r="AI3758">
        <v>129</v>
      </c>
    </row>
    <row r="3759" spans="1:35">
      <c r="A3759">
        <v>2016</v>
      </c>
      <c r="B3759" t="s">
        <v>1629</v>
      </c>
      <c r="C3759" t="s">
        <v>2562</v>
      </c>
      <c r="D3759" t="s">
        <v>1635</v>
      </c>
      <c r="E3759">
        <v>1</v>
      </c>
      <c r="AI3759">
        <v>129</v>
      </c>
    </row>
    <row r="3760" spans="1:35">
      <c r="A3760">
        <v>2016</v>
      </c>
      <c r="B3760" t="s">
        <v>1629</v>
      </c>
      <c r="C3760" t="s">
        <v>6016</v>
      </c>
      <c r="D3760" t="s">
        <v>1634</v>
      </c>
      <c r="AE3760">
        <v>2</v>
      </c>
    </row>
    <row r="3761" spans="1:35">
      <c r="A3761">
        <v>2016</v>
      </c>
      <c r="B3761" t="s">
        <v>1629</v>
      </c>
      <c r="C3761" t="s">
        <v>1642</v>
      </c>
      <c r="D3761" t="s">
        <v>1634</v>
      </c>
      <c r="J3761">
        <v>18</v>
      </c>
    </row>
    <row r="3762" spans="1:35">
      <c r="A3762">
        <v>2016</v>
      </c>
      <c r="B3762" t="s">
        <v>1629</v>
      </c>
      <c r="C3762" t="s">
        <v>1642</v>
      </c>
      <c r="D3762" t="s">
        <v>1635</v>
      </c>
      <c r="J3762">
        <v>18</v>
      </c>
    </row>
    <row r="3763" spans="1:35">
      <c r="A3763">
        <v>2016</v>
      </c>
      <c r="B3763" t="s">
        <v>1629</v>
      </c>
      <c r="C3763" t="s">
        <v>1646</v>
      </c>
      <c r="D3763" t="s">
        <v>1641</v>
      </c>
      <c r="J3763">
        <v>3</v>
      </c>
    </row>
    <row r="3764" spans="1:35">
      <c r="A3764">
        <v>2016</v>
      </c>
      <c r="B3764" t="s">
        <v>1629</v>
      </c>
      <c r="C3764" t="s">
        <v>1646</v>
      </c>
      <c r="D3764" t="s">
        <v>1634</v>
      </c>
      <c r="J3764">
        <v>25</v>
      </c>
    </row>
    <row r="3765" spans="1:35">
      <c r="A3765">
        <v>2016</v>
      </c>
      <c r="B3765" t="s">
        <v>1629</v>
      </c>
      <c r="C3765" t="s">
        <v>1646</v>
      </c>
      <c r="D3765" t="s">
        <v>1635</v>
      </c>
      <c r="J3765">
        <v>25</v>
      </c>
    </row>
    <row r="3766" spans="1:35">
      <c r="A3766">
        <v>2016</v>
      </c>
      <c r="B3766" t="s">
        <v>1629</v>
      </c>
      <c r="C3766" t="s">
        <v>5782</v>
      </c>
      <c r="D3766" t="s">
        <v>1634</v>
      </c>
      <c r="M3766">
        <v>1</v>
      </c>
    </row>
    <row r="3767" spans="1:35">
      <c r="A3767">
        <v>2016</v>
      </c>
      <c r="B3767" t="s">
        <v>1629</v>
      </c>
      <c r="C3767" t="s">
        <v>1647</v>
      </c>
      <c r="D3767" t="s">
        <v>1641</v>
      </c>
      <c r="M3767">
        <v>2</v>
      </c>
    </row>
    <row r="3768" spans="1:35">
      <c r="A3768">
        <v>2016</v>
      </c>
      <c r="B3768" t="s">
        <v>1629</v>
      </c>
      <c r="C3768" t="s">
        <v>2569</v>
      </c>
      <c r="D3768" t="s">
        <v>1635</v>
      </c>
      <c r="M3768">
        <v>1</v>
      </c>
    </row>
    <row r="3769" spans="1:35">
      <c r="A3769">
        <v>2016</v>
      </c>
      <c r="B3769" t="s">
        <v>1629</v>
      </c>
      <c r="C3769" t="s">
        <v>2570</v>
      </c>
      <c r="D3769" t="s">
        <v>1634</v>
      </c>
      <c r="AC3769">
        <v>2</v>
      </c>
    </row>
    <row r="3770" spans="1:35">
      <c r="A3770">
        <v>2016</v>
      </c>
      <c r="B3770" t="s">
        <v>1629</v>
      </c>
      <c r="C3770" t="s">
        <v>2570</v>
      </c>
      <c r="D3770" t="s">
        <v>1635</v>
      </c>
      <c r="AC3770">
        <v>7</v>
      </c>
    </row>
    <row r="3771" spans="1:35">
      <c r="A3771">
        <v>2016</v>
      </c>
      <c r="B3771" t="s">
        <v>1629</v>
      </c>
      <c r="C3771" t="s">
        <v>1652</v>
      </c>
      <c r="D3771" t="s">
        <v>1635</v>
      </c>
      <c r="R3771">
        <v>6</v>
      </c>
      <c r="AI3771">
        <v>1</v>
      </c>
    </row>
    <row r="3772" spans="1:35">
      <c r="A3772">
        <v>2016</v>
      </c>
      <c r="B3772" t="s">
        <v>1629</v>
      </c>
      <c r="C3772" t="s">
        <v>5783</v>
      </c>
      <c r="D3772" t="s">
        <v>1635</v>
      </c>
      <c r="M3772">
        <v>1</v>
      </c>
    </row>
    <row r="3773" spans="1:35">
      <c r="A3773">
        <v>2016</v>
      </c>
      <c r="B3773" t="s">
        <v>1629</v>
      </c>
      <c r="C3773" t="s">
        <v>5784</v>
      </c>
      <c r="D3773" t="s">
        <v>1635</v>
      </c>
      <c r="M3773">
        <v>1</v>
      </c>
    </row>
    <row r="3774" spans="1:35">
      <c r="A3774">
        <v>2016</v>
      </c>
      <c r="B3774" t="s">
        <v>1629</v>
      </c>
      <c r="C3774" t="s">
        <v>2572</v>
      </c>
      <c r="D3774" t="s">
        <v>1634</v>
      </c>
      <c r="AC3774">
        <v>3</v>
      </c>
    </row>
    <row r="3775" spans="1:35">
      <c r="A3775">
        <v>2016</v>
      </c>
      <c r="B3775" t="s">
        <v>1629</v>
      </c>
      <c r="C3775" t="s">
        <v>2572</v>
      </c>
      <c r="D3775" t="s">
        <v>1635</v>
      </c>
      <c r="AC3775">
        <v>5</v>
      </c>
    </row>
    <row r="3776" spans="1:35">
      <c r="A3776">
        <v>2016</v>
      </c>
      <c r="B3776" t="s">
        <v>1629</v>
      </c>
      <c r="C3776" t="s">
        <v>1653</v>
      </c>
      <c r="D3776" t="s">
        <v>1634</v>
      </c>
      <c r="M3776">
        <v>1</v>
      </c>
    </row>
    <row r="3777" spans="1:31">
      <c r="A3777">
        <v>2016</v>
      </c>
      <c r="B3777" t="s">
        <v>1629</v>
      </c>
      <c r="C3777" t="s">
        <v>1653</v>
      </c>
      <c r="D3777" t="s">
        <v>1635</v>
      </c>
      <c r="M3777">
        <v>2</v>
      </c>
    </row>
    <row r="3778" spans="1:31">
      <c r="A3778">
        <v>2016</v>
      </c>
      <c r="B3778" t="s">
        <v>1629</v>
      </c>
      <c r="C3778" t="s">
        <v>5785</v>
      </c>
      <c r="D3778" t="s">
        <v>1634</v>
      </c>
      <c r="AC3778">
        <v>14</v>
      </c>
    </row>
    <row r="3779" spans="1:31">
      <c r="A3779">
        <v>2016</v>
      </c>
      <c r="B3779" t="s">
        <v>1629</v>
      </c>
      <c r="C3779" t="s">
        <v>5785</v>
      </c>
      <c r="D3779" t="s">
        <v>1635</v>
      </c>
      <c r="AC3779">
        <v>23</v>
      </c>
    </row>
    <row r="3780" spans="1:31">
      <c r="A3780">
        <v>2016</v>
      </c>
      <c r="B3780" t="s">
        <v>1629</v>
      </c>
      <c r="C3780" t="s">
        <v>2573</v>
      </c>
      <c r="D3780" t="s">
        <v>1636</v>
      </c>
      <c r="R3780">
        <v>2</v>
      </c>
    </row>
    <row r="3781" spans="1:31">
      <c r="A3781">
        <v>2016</v>
      </c>
      <c r="B3781" t="s">
        <v>1629</v>
      </c>
      <c r="C3781" t="s">
        <v>1655</v>
      </c>
      <c r="D3781" t="s">
        <v>1635</v>
      </c>
      <c r="AD3781">
        <v>3</v>
      </c>
    </row>
    <row r="3782" spans="1:31">
      <c r="A3782">
        <v>2016</v>
      </c>
      <c r="B3782" t="s">
        <v>1629</v>
      </c>
      <c r="C3782" t="s">
        <v>1657</v>
      </c>
      <c r="D3782" t="s">
        <v>1636</v>
      </c>
      <c r="R3782">
        <v>4</v>
      </c>
    </row>
    <row r="3783" spans="1:31">
      <c r="A3783">
        <v>2016</v>
      </c>
      <c r="B3783" t="s">
        <v>1629</v>
      </c>
      <c r="C3783" t="s">
        <v>2574</v>
      </c>
      <c r="D3783" t="s">
        <v>1641</v>
      </c>
      <c r="AE3783">
        <v>1</v>
      </c>
    </row>
    <row r="3784" spans="1:31">
      <c r="A3784">
        <v>2016</v>
      </c>
      <c r="B3784" t="s">
        <v>1629</v>
      </c>
      <c r="C3784" t="s">
        <v>1658</v>
      </c>
      <c r="D3784" t="s">
        <v>1634</v>
      </c>
      <c r="J3784">
        <v>2</v>
      </c>
    </row>
    <row r="3785" spans="1:31">
      <c r="A3785">
        <v>2016</v>
      </c>
      <c r="B3785" t="s">
        <v>1629</v>
      </c>
      <c r="C3785" t="s">
        <v>1658</v>
      </c>
      <c r="D3785" t="s">
        <v>1635</v>
      </c>
      <c r="J3785">
        <v>2</v>
      </c>
    </row>
    <row r="3786" spans="1:31">
      <c r="A3786">
        <v>2016</v>
      </c>
      <c r="B3786" t="s">
        <v>1629</v>
      </c>
      <c r="C3786" t="s">
        <v>1659</v>
      </c>
      <c r="D3786" t="s">
        <v>1634</v>
      </c>
      <c r="J3786">
        <v>12</v>
      </c>
    </row>
    <row r="3787" spans="1:31">
      <c r="A3787">
        <v>2016</v>
      </c>
      <c r="B3787" t="s">
        <v>1629</v>
      </c>
      <c r="C3787" t="s">
        <v>1659</v>
      </c>
      <c r="D3787" t="s">
        <v>1635</v>
      </c>
      <c r="J3787">
        <v>12</v>
      </c>
    </row>
    <row r="3788" spans="1:31">
      <c r="A3788">
        <v>2016</v>
      </c>
      <c r="B3788" t="s">
        <v>1629</v>
      </c>
      <c r="C3788" t="s">
        <v>1660</v>
      </c>
      <c r="D3788" t="s">
        <v>1634</v>
      </c>
      <c r="J3788">
        <v>6</v>
      </c>
    </row>
    <row r="3789" spans="1:31">
      <c r="A3789">
        <v>2016</v>
      </c>
      <c r="B3789" t="s">
        <v>1629</v>
      </c>
      <c r="C3789" t="s">
        <v>1660</v>
      </c>
      <c r="D3789" t="s">
        <v>1635</v>
      </c>
      <c r="J3789">
        <v>6</v>
      </c>
    </row>
    <row r="3790" spans="1:31">
      <c r="A3790">
        <v>2016</v>
      </c>
      <c r="B3790" t="s">
        <v>1629</v>
      </c>
      <c r="C3790" t="s">
        <v>1661</v>
      </c>
      <c r="D3790" t="s">
        <v>1634</v>
      </c>
      <c r="J3790">
        <v>7</v>
      </c>
    </row>
    <row r="3791" spans="1:31">
      <c r="A3791">
        <v>2016</v>
      </c>
      <c r="B3791" t="s">
        <v>1629</v>
      </c>
      <c r="C3791" t="s">
        <v>1661</v>
      </c>
      <c r="D3791" t="s">
        <v>1635</v>
      </c>
      <c r="J3791">
        <v>7</v>
      </c>
    </row>
    <row r="3792" spans="1:31">
      <c r="A3792">
        <v>2016</v>
      </c>
      <c r="B3792" t="s">
        <v>1629</v>
      </c>
      <c r="C3792" t="s">
        <v>6017</v>
      </c>
      <c r="D3792" t="s">
        <v>1634</v>
      </c>
      <c r="E3792">
        <v>1</v>
      </c>
    </row>
    <row r="3793" spans="1:30">
      <c r="A3793">
        <v>2016</v>
      </c>
      <c r="B3793" t="s">
        <v>1629</v>
      </c>
      <c r="C3793" t="s">
        <v>6017</v>
      </c>
      <c r="D3793" t="s">
        <v>1635</v>
      </c>
      <c r="E3793">
        <v>1</v>
      </c>
    </row>
    <row r="3794" spans="1:30">
      <c r="A3794">
        <v>2016</v>
      </c>
      <c r="B3794" t="s">
        <v>1629</v>
      </c>
      <c r="C3794" t="s">
        <v>1662</v>
      </c>
      <c r="D3794" t="s">
        <v>1641</v>
      </c>
      <c r="O3794">
        <v>1</v>
      </c>
    </row>
    <row r="3795" spans="1:30">
      <c r="A3795">
        <v>2016</v>
      </c>
      <c r="B3795" t="s">
        <v>1629</v>
      </c>
      <c r="C3795" t="s">
        <v>3043</v>
      </c>
      <c r="D3795" t="s">
        <v>1634</v>
      </c>
      <c r="M3795">
        <v>2</v>
      </c>
    </row>
    <row r="3796" spans="1:30">
      <c r="A3796">
        <v>2016</v>
      </c>
      <c r="B3796" t="s">
        <v>1629</v>
      </c>
      <c r="C3796" t="s">
        <v>5789</v>
      </c>
      <c r="D3796" t="s">
        <v>1634</v>
      </c>
      <c r="M3796">
        <v>1</v>
      </c>
    </row>
    <row r="3797" spans="1:30">
      <c r="A3797">
        <v>2016</v>
      </c>
      <c r="B3797" t="s">
        <v>1629</v>
      </c>
      <c r="C3797" t="s">
        <v>1931</v>
      </c>
      <c r="D3797" t="s">
        <v>1635</v>
      </c>
      <c r="M3797">
        <v>1</v>
      </c>
    </row>
    <row r="3798" spans="1:30">
      <c r="A3798">
        <v>2016</v>
      </c>
      <c r="B3798" t="s">
        <v>1629</v>
      </c>
      <c r="C3798" t="s">
        <v>5790</v>
      </c>
      <c r="D3798" t="s">
        <v>1641</v>
      </c>
      <c r="M3798">
        <v>1</v>
      </c>
    </row>
    <row r="3799" spans="1:30">
      <c r="A3799">
        <v>2016</v>
      </c>
      <c r="B3799" t="s">
        <v>1629</v>
      </c>
      <c r="C3799" t="s">
        <v>6018</v>
      </c>
      <c r="D3799" t="s">
        <v>1635</v>
      </c>
      <c r="M3799">
        <v>9</v>
      </c>
    </row>
    <row r="3800" spans="1:30">
      <c r="A3800">
        <v>2016</v>
      </c>
      <c r="B3800" t="s">
        <v>1629</v>
      </c>
      <c r="C3800" t="s">
        <v>5793</v>
      </c>
      <c r="D3800" t="s">
        <v>1635</v>
      </c>
      <c r="M3800">
        <v>1</v>
      </c>
    </row>
    <row r="3801" spans="1:30">
      <c r="A3801">
        <v>2016</v>
      </c>
      <c r="B3801" t="s">
        <v>1629</v>
      </c>
      <c r="C3801" t="s">
        <v>6019</v>
      </c>
      <c r="D3801" t="s">
        <v>1635</v>
      </c>
      <c r="R3801">
        <v>2</v>
      </c>
    </row>
    <row r="3802" spans="1:30">
      <c r="A3802">
        <v>2016</v>
      </c>
      <c r="B3802" t="s">
        <v>1629</v>
      </c>
      <c r="C3802" t="s">
        <v>1975</v>
      </c>
      <c r="D3802" t="s">
        <v>1636</v>
      </c>
      <c r="O3802">
        <v>1</v>
      </c>
    </row>
    <row r="3803" spans="1:30">
      <c r="A3803">
        <v>2016</v>
      </c>
      <c r="B3803" t="s">
        <v>1629</v>
      </c>
      <c r="C3803" t="s">
        <v>2583</v>
      </c>
      <c r="D3803" t="s">
        <v>1641</v>
      </c>
      <c r="AD3803">
        <v>1</v>
      </c>
    </row>
    <row r="3804" spans="1:30">
      <c r="A3804">
        <v>2016</v>
      </c>
      <c r="B3804" t="s">
        <v>1629</v>
      </c>
      <c r="C3804" t="s">
        <v>1573</v>
      </c>
      <c r="D3804" t="s">
        <v>1634</v>
      </c>
      <c r="R3804">
        <v>3</v>
      </c>
    </row>
    <row r="3805" spans="1:30">
      <c r="A3805">
        <v>2016</v>
      </c>
      <c r="B3805" t="s">
        <v>1629</v>
      </c>
      <c r="C3805" t="s">
        <v>1573</v>
      </c>
      <c r="D3805" t="s">
        <v>1635</v>
      </c>
      <c r="R3805">
        <v>3</v>
      </c>
    </row>
    <row r="3806" spans="1:30">
      <c r="A3806">
        <v>2016</v>
      </c>
      <c r="B3806" t="s">
        <v>1629</v>
      </c>
      <c r="C3806" t="s">
        <v>1573</v>
      </c>
      <c r="D3806" t="s">
        <v>1636</v>
      </c>
      <c r="R3806">
        <v>3</v>
      </c>
    </row>
    <row r="3807" spans="1:30">
      <c r="A3807">
        <v>2016</v>
      </c>
      <c r="B3807" t="s">
        <v>1629</v>
      </c>
      <c r="C3807" t="s">
        <v>1671</v>
      </c>
      <c r="D3807" t="s">
        <v>1634</v>
      </c>
      <c r="R3807">
        <v>6</v>
      </c>
    </row>
    <row r="3808" spans="1:30">
      <c r="A3808">
        <v>2016</v>
      </c>
      <c r="B3808" t="s">
        <v>1629</v>
      </c>
      <c r="C3808" t="s">
        <v>1671</v>
      </c>
      <c r="D3808" t="s">
        <v>1635</v>
      </c>
      <c r="R3808">
        <v>4</v>
      </c>
    </row>
    <row r="3809" spans="1:18">
      <c r="A3809">
        <v>2016</v>
      </c>
      <c r="B3809" t="s">
        <v>1629</v>
      </c>
      <c r="C3809" t="s">
        <v>1671</v>
      </c>
      <c r="D3809" t="s">
        <v>1636</v>
      </c>
      <c r="R3809">
        <v>6</v>
      </c>
    </row>
    <row r="3810" spans="1:18">
      <c r="A3810">
        <v>2016</v>
      </c>
      <c r="B3810" t="s">
        <v>1629</v>
      </c>
      <c r="C3810" t="s">
        <v>5794</v>
      </c>
      <c r="D3810" t="s">
        <v>1635</v>
      </c>
      <c r="M3810">
        <v>1</v>
      </c>
    </row>
    <row r="3811" spans="1:18">
      <c r="A3811">
        <v>2016</v>
      </c>
      <c r="B3811" t="s">
        <v>1629</v>
      </c>
      <c r="C3811" t="s">
        <v>5795</v>
      </c>
      <c r="D3811" t="s">
        <v>1634</v>
      </c>
      <c r="M3811">
        <v>1</v>
      </c>
    </row>
    <row r="3812" spans="1:18">
      <c r="A3812">
        <v>2016</v>
      </c>
      <c r="B3812" t="s">
        <v>1629</v>
      </c>
      <c r="C3812" t="s">
        <v>5795</v>
      </c>
      <c r="D3812" t="s">
        <v>1635</v>
      </c>
      <c r="M3812">
        <v>1</v>
      </c>
    </row>
    <row r="3813" spans="1:18">
      <c r="A3813">
        <v>2016</v>
      </c>
      <c r="B3813" t="s">
        <v>1629</v>
      </c>
      <c r="C3813" t="s">
        <v>2587</v>
      </c>
      <c r="D3813" t="s">
        <v>1634</v>
      </c>
      <c r="M3813">
        <v>3</v>
      </c>
    </row>
    <row r="3814" spans="1:18">
      <c r="A3814">
        <v>2016</v>
      </c>
      <c r="B3814" t="s">
        <v>1629</v>
      </c>
      <c r="C3814" t="s">
        <v>6020</v>
      </c>
      <c r="D3814" t="s">
        <v>1636</v>
      </c>
      <c r="R3814">
        <v>2</v>
      </c>
    </row>
    <row r="3815" spans="1:18">
      <c r="A3815">
        <v>2016</v>
      </c>
      <c r="B3815" t="s">
        <v>1629</v>
      </c>
      <c r="C3815" t="s">
        <v>6021</v>
      </c>
      <c r="D3815" t="s">
        <v>1636</v>
      </c>
      <c r="R3815">
        <v>2</v>
      </c>
    </row>
    <row r="3816" spans="1:18">
      <c r="A3816">
        <v>2016</v>
      </c>
      <c r="B3816" t="s">
        <v>1629</v>
      </c>
      <c r="C3816" t="s">
        <v>2590</v>
      </c>
      <c r="D3816" t="s">
        <v>1634</v>
      </c>
      <c r="R3816">
        <v>12</v>
      </c>
    </row>
    <row r="3817" spans="1:18">
      <c r="A3817">
        <v>2016</v>
      </c>
      <c r="B3817" t="s">
        <v>1629</v>
      </c>
      <c r="C3817" t="s">
        <v>2590</v>
      </c>
      <c r="D3817" t="s">
        <v>1635</v>
      </c>
      <c r="R3817">
        <v>12</v>
      </c>
    </row>
    <row r="3818" spans="1:18">
      <c r="A3818">
        <v>2016</v>
      </c>
      <c r="B3818" t="s">
        <v>1629</v>
      </c>
      <c r="C3818" t="s">
        <v>2590</v>
      </c>
      <c r="D3818" t="s">
        <v>1636</v>
      </c>
      <c r="R3818">
        <v>7</v>
      </c>
    </row>
    <row r="3819" spans="1:18">
      <c r="A3819">
        <v>2016</v>
      </c>
      <c r="B3819" t="s">
        <v>1629</v>
      </c>
      <c r="C3819" t="s">
        <v>1677</v>
      </c>
      <c r="D3819" t="s">
        <v>1641</v>
      </c>
      <c r="J3819">
        <v>6</v>
      </c>
    </row>
    <row r="3820" spans="1:18">
      <c r="A3820">
        <v>2016</v>
      </c>
      <c r="B3820" t="s">
        <v>1629</v>
      </c>
      <c r="C3820" t="s">
        <v>1677</v>
      </c>
      <c r="D3820" t="s">
        <v>1634</v>
      </c>
      <c r="J3820">
        <v>335</v>
      </c>
    </row>
    <row r="3821" spans="1:18">
      <c r="A3821">
        <v>2016</v>
      </c>
      <c r="B3821" t="s">
        <v>1629</v>
      </c>
      <c r="C3821" t="s">
        <v>1677</v>
      </c>
      <c r="D3821" t="s">
        <v>1635</v>
      </c>
      <c r="J3821">
        <v>333</v>
      </c>
    </row>
    <row r="3822" spans="1:18">
      <c r="A3822">
        <v>2016</v>
      </c>
      <c r="B3822" t="s">
        <v>1629</v>
      </c>
      <c r="C3822" t="s">
        <v>6022</v>
      </c>
      <c r="D3822" t="s">
        <v>1634</v>
      </c>
      <c r="M3822">
        <v>2</v>
      </c>
    </row>
    <row r="3823" spans="1:18">
      <c r="A3823">
        <v>2016</v>
      </c>
      <c r="B3823" t="s">
        <v>1629</v>
      </c>
      <c r="C3823" t="s">
        <v>6022</v>
      </c>
      <c r="D3823" t="s">
        <v>1635</v>
      </c>
      <c r="M3823">
        <v>2</v>
      </c>
    </row>
    <row r="3824" spans="1:18">
      <c r="A3824">
        <v>2016</v>
      </c>
      <c r="B3824" t="s">
        <v>1629</v>
      </c>
      <c r="C3824" t="s">
        <v>1680</v>
      </c>
      <c r="D3824" t="s">
        <v>1634</v>
      </c>
      <c r="R3824">
        <v>3</v>
      </c>
    </row>
    <row r="3825" spans="1:18">
      <c r="A3825">
        <v>2016</v>
      </c>
      <c r="B3825" t="s">
        <v>1629</v>
      </c>
      <c r="C3825" t="s">
        <v>1680</v>
      </c>
      <c r="D3825" t="s">
        <v>1635</v>
      </c>
      <c r="R3825">
        <v>3</v>
      </c>
    </row>
    <row r="3826" spans="1:18">
      <c r="A3826">
        <v>2016</v>
      </c>
      <c r="B3826" t="s">
        <v>1629</v>
      </c>
      <c r="C3826" t="s">
        <v>1680</v>
      </c>
      <c r="D3826" t="s">
        <v>1636</v>
      </c>
      <c r="R3826">
        <v>3</v>
      </c>
    </row>
    <row r="3827" spans="1:18">
      <c r="A3827">
        <v>2016</v>
      </c>
      <c r="B3827" t="s">
        <v>1629</v>
      </c>
      <c r="C3827" t="s">
        <v>2593</v>
      </c>
      <c r="D3827" t="s">
        <v>1641</v>
      </c>
      <c r="N3827">
        <v>1</v>
      </c>
    </row>
    <row r="3828" spans="1:18">
      <c r="A3828">
        <v>2016</v>
      </c>
      <c r="B3828" t="s">
        <v>1629</v>
      </c>
      <c r="C3828" t="s">
        <v>1682</v>
      </c>
      <c r="D3828" t="s">
        <v>1641</v>
      </c>
      <c r="M3828">
        <v>6</v>
      </c>
    </row>
    <row r="3829" spans="1:18">
      <c r="A3829">
        <v>2016</v>
      </c>
      <c r="B3829" t="s">
        <v>1629</v>
      </c>
      <c r="C3829" t="s">
        <v>2021</v>
      </c>
      <c r="D3829" t="s">
        <v>1641</v>
      </c>
      <c r="M3829">
        <v>1</v>
      </c>
    </row>
    <row r="3830" spans="1:18">
      <c r="A3830">
        <v>2016</v>
      </c>
      <c r="B3830" t="s">
        <v>1629</v>
      </c>
      <c r="C3830" t="s">
        <v>1683</v>
      </c>
      <c r="D3830" t="s">
        <v>1641</v>
      </c>
      <c r="J3830">
        <v>20</v>
      </c>
    </row>
    <row r="3831" spans="1:18">
      <c r="A3831">
        <v>2016</v>
      </c>
      <c r="B3831" t="s">
        <v>1629</v>
      </c>
      <c r="C3831" t="s">
        <v>2595</v>
      </c>
      <c r="D3831" t="s">
        <v>1634</v>
      </c>
      <c r="M3831">
        <v>2</v>
      </c>
    </row>
    <row r="3832" spans="1:18">
      <c r="A3832">
        <v>2016</v>
      </c>
      <c r="B3832" t="s">
        <v>1629</v>
      </c>
      <c r="C3832" t="s">
        <v>6023</v>
      </c>
      <c r="D3832" t="s">
        <v>1634</v>
      </c>
      <c r="M3832">
        <v>1</v>
      </c>
    </row>
    <row r="3833" spans="1:18">
      <c r="A3833">
        <v>2016</v>
      </c>
      <c r="B3833" t="s">
        <v>1629</v>
      </c>
      <c r="C3833" t="s">
        <v>1684</v>
      </c>
      <c r="D3833" t="s">
        <v>1634</v>
      </c>
      <c r="J3833">
        <v>1</v>
      </c>
    </row>
    <row r="3834" spans="1:18">
      <c r="A3834">
        <v>2016</v>
      </c>
      <c r="B3834" t="s">
        <v>1629</v>
      </c>
      <c r="C3834" t="s">
        <v>1684</v>
      </c>
      <c r="D3834" t="s">
        <v>1635</v>
      </c>
      <c r="J3834">
        <v>1</v>
      </c>
    </row>
    <row r="3835" spans="1:18">
      <c r="A3835">
        <v>2016</v>
      </c>
      <c r="B3835" t="s">
        <v>1629</v>
      </c>
      <c r="C3835" t="s">
        <v>1685</v>
      </c>
      <c r="D3835" t="s">
        <v>1641</v>
      </c>
      <c r="J3835">
        <v>2</v>
      </c>
    </row>
    <row r="3836" spans="1:18">
      <c r="A3836">
        <v>2016</v>
      </c>
      <c r="B3836" t="s">
        <v>1629</v>
      </c>
      <c r="C3836" t="s">
        <v>1685</v>
      </c>
      <c r="D3836" t="s">
        <v>1634</v>
      </c>
      <c r="J3836">
        <v>737</v>
      </c>
    </row>
    <row r="3837" spans="1:18">
      <c r="A3837">
        <v>2016</v>
      </c>
      <c r="B3837" t="s">
        <v>1629</v>
      </c>
      <c r="C3837" t="s">
        <v>1685</v>
      </c>
      <c r="D3837" t="s">
        <v>1635</v>
      </c>
      <c r="J3837">
        <v>735</v>
      </c>
    </row>
    <row r="3838" spans="1:18">
      <c r="A3838">
        <v>2016</v>
      </c>
      <c r="B3838" t="s">
        <v>1629</v>
      </c>
      <c r="C3838" t="s">
        <v>1686</v>
      </c>
      <c r="D3838" t="s">
        <v>1634</v>
      </c>
      <c r="J3838">
        <v>215</v>
      </c>
    </row>
    <row r="3839" spans="1:18">
      <c r="A3839">
        <v>2016</v>
      </c>
      <c r="B3839" t="s">
        <v>1629</v>
      </c>
      <c r="C3839" t="s">
        <v>1686</v>
      </c>
      <c r="D3839" t="s">
        <v>1635</v>
      </c>
      <c r="J3839">
        <v>214</v>
      </c>
    </row>
    <row r="3840" spans="1:18">
      <c r="A3840">
        <v>2016</v>
      </c>
      <c r="B3840" t="s">
        <v>1629</v>
      </c>
      <c r="C3840" t="s">
        <v>6024</v>
      </c>
      <c r="D3840" t="s">
        <v>1635</v>
      </c>
      <c r="R3840">
        <v>1</v>
      </c>
    </row>
    <row r="3841" spans="1:31">
      <c r="A3841">
        <v>2016</v>
      </c>
      <c r="B3841" t="s">
        <v>1629</v>
      </c>
      <c r="C3841" t="s">
        <v>2597</v>
      </c>
      <c r="D3841" t="s">
        <v>1636</v>
      </c>
      <c r="R3841">
        <v>1</v>
      </c>
    </row>
    <row r="3842" spans="1:31">
      <c r="A3842">
        <v>2016</v>
      </c>
      <c r="B3842" t="s">
        <v>1629</v>
      </c>
      <c r="C3842" t="s">
        <v>2598</v>
      </c>
      <c r="D3842" t="s">
        <v>1636</v>
      </c>
      <c r="R3842">
        <v>1</v>
      </c>
    </row>
    <row r="3843" spans="1:31">
      <c r="A3843">
        <v>2016</v>
      </c>
      <c r="B3843" t="s">
        <v>1629</v>
      </c>
      <c r="C3843" t="s">
        <v>2599</v>
      </c>
      <c r="D3843" t="s">
        <v>1636</v>
      </c>
      <c r="R3843">
        <v>1</v>
      </c>
    </row>
    <row r="3844" spans="1:31">
      <c r="A3844">
        <v>2016</v>
      </c>
      <c r="B3844" t="s">
        <v>1629</v>
      </c>
      <c r="C3844" t="s">
        <v>2602</v>
      </c>
      <c r="D3844" t="s">
        <v>1634</v>
      </c>
      <c r="R3844">
        <v>1</v>
      </c>
    </row>
    <row r="3845" spans="1:31">
      <c r="A3845">
        <v>2016</v>
      </c>
      <c r="B3845" t="s">
        <v>1629</v>
      </c>
      <c r="C3845" t="s">
        <v>2602</v>
      </c>
      <c r="D3845" t="s">
        <v>1636</v>
      </c>
      <c r="R3845">
        <v>1</v>
      </c>
    </row>
    <row r="3846" spans="1:31">
      <c r="A3846">
        <v>2016</v>
      </c>
      <c r="B3846" t="s">
        <v>1629</v>
      </c>
      <c r="C3846" t="s">
        <v>2603</v>
      </c>
      <c r="D3846" t="s">
        <v>1634</v>
      </c>
      <c r="R3846">
        <v>7</v>
      </c>
    </row>
    <row r="3847" spans="1:31">
      <c r="A3847">
        <v>2016</v>
      </c>
      <c r="B3847" t="s">
        <v>1629</v>
      </c>
      <c r="C3847" t="s">
        <v>2603</v>
      </c>
      <c r="D3847" t="s">
        <v>1635</v>
      </c>
      <c r="R3847">
        <v>6</v>
      </c>
    </row>
    <row r="3848" spans="1:31">
      <c r="A3848">
        <v>2016</v>
      </c>
      <c r="B3848" t="s">
        <v>1629</v>
      </c>
      <c r="C3848" t="s">
        <v>2603</v>
      </c>
      <c r="D3848" t="s">
        <v>1636</v>
      </c>
      <c r="R3848">
        <v>7</v>
      </c>
    </row>
    <row r="3849" spans="1:31">
      <c r="A3849">
        <v>2016</v>
      </c>
      <c r="B3849" t="s">
        <v>1629</v>
      </c>
      <c r="C3849" t="s">
        <v>1691</v>
      </c>
      <c r="D3849" t="s">
        <v>1641</v>
      </c>
      <c r="M3849">
        <v>4</v>
      </c>
    </row>
    <row r="3850" spans="1:31">
      <c r="A3850">
        <v>2016</v>
      </c>
      <c r="B3850" t="s">
        <v>1629</v>
      </c>
      <c r="C3850" t="s">
        <v>1692</v>
      </c>
      <c r="D3850" t="s">
        <v>1641</v>
      </c>
      <c r="AE3850">
        <v>1</v>
      </c>
    </row>
    <row r="3851" spans="1:31">
      <c r="A3851">
        <v>2016</v>
      </c>
      <c r="B3851" t="s">
        <v>1629</v>
      </c>
      <c r="C3851" t="s">
        <v>1693</v>
      </c>
      <c r="D3851" t="s">
        <v>1641</v>
      </c>
      <c r="M3851">
        <v>2</v>
      </c>
    </row>
    <row r="3852" spans="1:31">
      <c r="A3852">
        <v>2016</v>
      </c>
      <c r="B3852" t="s">
        <v>1629</v>
      </c>
      <c r="C3852" t="s">
        <v>1694</v>
      </c>
      <c r="D3852" t="s">
        <v>1641</v>
      </c>
      <c r="M3852">
        <v>2</v>
      </c>
    </row>
    <row r="3853" spans="1:31">
      <c r="A3853">
        <v>2016</v>
      </c>
      <c r="B3853" t="s">
        <v>1629</v>
      </c>
      <c r="C3853" t="s">
        <v>1700</v>
      </c>
      <c r="D3853" t="s">
        <v>1641</v>
      </c>
      <c r="AE3853">
        <v>2</v>
      </c>
    </row>
    <row r="3854" spans="1:31">
      <c r="A3854">
        <v>2016</v>
      </c>
      <c r="B3854" t="s">
        <v>1629</v>
      </c>
      <c r="C3854" t="s">
        <v>1703</v>
      </c>
      <c r="D3854" t="s">
        <v>1641</v>
      </c>
      <c r="AE3854">
        <v>1</v>
      </c>
    </row>
    <row r="3855" spans="1:31">
      <c r="A3855">
        <v>2016</v>
      </c>
      <c r="B3855" t="s">
        <v>1629</v>
      </c>
      <c r="C3855" t="s">
        <v>1704</v>
      </c>
      <c r="D3855" t="s">
        <v>1641</v>
      </c>
      <c r="M3855">
        <v>1</v>
      </c>
    </row>
    <row r="3856" spans="1:31">
      <c r="A3856">
        <v>2016</v>
      </c>
      <c r="B3856" t="s">
        <v>1629</v>
      </c>
      <c r="C3856" t="s">
        <v>6025</v>
      </c>
      <c r="D3856" t="s">
        <v>1635</v>
      </c>
      <c r="R3856">
        <v>3</v>
      </c>
    </row>
    <row r="3857" spans="1:35">
      <c r="A3857">
        <v>2016</v>
      </c>
      <c r="B3857" t="s">
        <v>1629</v>
      </c>
      <c r="C3857" t="s">
        <v>1707</v>
      </c>
      <c r="D3857" t="s">
        <v>1634</v>
      </c>
      <c r="E3857">
        <v>1</v>
      </c>
      <c r="AI3857">
        <v>1</v>
      </c>
    </row>
    <row r="3858" spans="1:35">
      <c r="A3858">
        <v>2016</v>
      </c>
      <c r="B3858" t="s">
        <v>1629</v>
      </c>
      <c r="C3858" t="s">
        <v>1707</v>
      </c>
      <c r="D3858" t="s">
        <v>1635</v>
      </c>
      <c r="E3858">
        <v>1</v>
      </c>
    </row>
    <row r="3859" spans="1:35">
      <c r="A3859">
        <v>2016</v>
      </c>
      <c r="B3859" t="s">
        <v>1629</v>
      </c>
      <c r="C3859" t="s">
        <v>1707</v>
      </c>
      <c r="D3859" t="s">
        <v>1636</v>
      </c>
      <c r="R3859">
        <v>4</v>
      </c>
    </row>
    <row r="3860" spans="1:35">
      <c r="A3860">
        <v>2016</v>
      </c>
      <c r="B3860" t="s">
        <v>1629</v>
      </c>
      <c r="C3860" t="s">
        <v>1708</v>
      </c>
      <c r="D3860" t="s">
        <v>1634</v>
      </c>
      <c r="J3860">
        <v>7</v>
      </c>
    </row>
    <row r="3861" spans="1:35">
      <c r="A3861">
        <v>2016</v>
      </c>
      <c r="B3861" t="s">
        <v>1629</v>
      </c>
      <c r="C3861" t="s">
        <v>1708</v>
      </c>
      <c r="D3861" t="s">
        <v>1635</v>
      </c>
      <c r="J3861">
        <v>7</v>
      </c>
    </row>
    <row r="3862" spans="1:35">
      <c r="A3862">
        <v>2016</v>
      </c>
      <c r="B3862" t="s">
        <v>1629</v>
      </c>
      <c r="C3862" t="s">
        <v>1709</v>
      </c>
      <c r="D3862" t="s">
        <v>1641</v>
      </c>
      <c r="J3862">
        <v>1</v>
      </c>
    </row>
    <row r="3863" spans="1:35">
      <c r="A3863">
        <v>2016</v>
      </c>
      <c r="B3863" t="s">
        <v>1629</v>
      </c>
      <c r="C3863" t="s">
        <v>1709</v>
      </c>
      <c r="D3863" t="s">
        <v>1634</v>
      </c>
      <c r="J3863">
        <v>86</v>
      </c>
    </row>
    <row r="3864" spans="1:35">
      <c r="A3864">
        <v>2016</v>
      </c>
      <c r="B3864" t="s">
        <v>1629</v>
      </c>
      <c r="C3864" t="s">
        <v>1709</v>
      </c>
      <c r="D3864" t="s">
        <v>1635</v>
      </c>
      <c r="J3864">
        <v>83</v>
      </c>
    </row>
    <row r="3865" spans="1:35">
      <c r="A3865">
        <v>2016</v>
      </c>
      <c r="B3865" t="s">
        <v>1629</v>
      </c>
      <c r="C3865" t="s">
        <v>2147</v>
      </c>
      <c r="D3865" t="s">
        <v>1641</v>
      </c>
      <c r="M3865">
        <v>1</v>
      </c>
    </row>
    <row r="3866" spans="1:35">
      <c r="A3866">
        <v>2016</v>
      </c>
      <c r="B3866" t="s">
        <v>1629</v>
      </c>
      <c r="C3866" t="s">
        <v>6026</v>
      </c>
      <c r="D3866" t="s">
        <v>1634</v>
      </c>
      <c r="R3866">
        <v>8</v>
      </c>
    </row>
    <row r="3867" spans="1:35">
      <c r="A3867">
        <v>2016</v>
      </c>
      <c r="B3867" t="s">
        <v>1629</v>
      </c>
      <c r="C3867" t="s">
        <v>6026</v>
      </c>
      <c r="D3867" t="s">
        <v>1635</v>
      </c>
      <c r="R3867">
        <v>4</v>
      </c>
    </row>
    <row r="3868" spans="1:35">
      <c r="A3868">
        <v>2016</v>
      </c>
      <c r="B3868" t="s">
        <v>1629</v>
      </c>
      <c r="C3868" t="s">
        <v>6026</v>
      </c>
      <c r="D3868" t="s">
        <v>1636</v>
      </c>
      <c r="R3868">
        <v>4</v>
      </c>
    </row>
    <row r="3869" spans="1:35">
      <c r="A3869">
        <v>2016</v>
      </c>
      <c r="B3869" t="s">
        <v>1629</v>
      </c>
      <c r="C3869" t="s">
        <v>1719</v>
      </c>
      <c r="D3869" t="s">
        <v>1641</v>
      </c>
      <c r="M3869">
        <v>1</v>
      </c>
    </row>
    <row r="3870" spans="1:35">
      <c r="A3870">
        <v>2016</v>
      </c>
      <c r="B3870" t="s">
        <v>1629</v>
      </c>
      <c r="C3870" t="s">
        <v>5917</v>
      </c>
      <c r="D3870" t="s">
        <v>1634</v>
      </c>
      <c r="M3870">
        <v>2</v>
      </c>
    </row>
    <row r="3871" spans="1:35">
      <c r="A3871">
        <v>2016</v>
      </c>
      <c r="B3871" t="s">
        <v>1629</v>
      </c>
      <c r="C3871" t="s">
        <v>2613</v>
      </c>
      <c r="D3871" t="s">
        <v>1641</v>
      </c>
      <c r="M3871">
        <v>1</v>
      </c>
    </row>
    <row r="3872" spans="1:35">
      <c r="A3872">
        <v>2016</v>
      </c>
      <c r="B3872" t="s">
        <v>1629</v>
      </c>
      <c r="C3872" t="s">
        <v>1721</v>
      </c>
      <c r="D3872" t="s">
        <v>1634</v>
      </c>
      <c r="R3872">
        <v>6</v>
      </c>
    </row>
    <row r="3873" spans="1:30">
      <c r="A3873">
        <v>2016</v>
      </c>
      <c r="B3873" t="s">
        <v>1629</v>
      </c>
      <c r="C3873" t="s">
        <v>1721</v>
      </c>
      <c r="D3873" t="s">
        <v>1635</v>
      </c>
      <c r="R3873">
        <v>6</v>
      </c>
    </row>
    <row r="3874" spans="1:30">
      <c r="A3874">
        <v>2016</v>
      </c>
      <c r="B3874" t="s">
        <v>1629</v>
      </c>
      <c r="C3874" t="s">
        <v>1721</v>
      </c>
      <c r="D3874" t="s">
        <v>1636</v>
      </c>
      <c r="R3874">
        <v>2</v>
      </c>
    </row>
    <row r="3875" spans="1:30">
      <c r="A3875">
        <v>2016</v>
      </c>
      <c r="B3875" t="s">
        <v>1629</v>
      </c>
      <c r="C3875" t="s">
        <v>2614</v>
      </c>
      <c r="D3875" t="s">
        <v>1634</v>
      </c>
      <c r="AD3875">
        <v>1</v>
      </c>
    </row>
    <row r="3876" spans="1:30">
      <c r="A3876">
        <v>2016</v>
      </c>
      <c r="B3876" t="s">
        <v>1629</v>
      </c>
      <c r="C3876" t="s">
        <v>2614</v>
      </c>
      <c r="D3876" t="s">
        <v>1635</v>
      </c>
      <c r="AD3876">
        <v>1</v>
      </c>
    </row>
    <row r="3877" spans="1:30">
      <c r="A3877">
        <v>2016</v>
      </c>
      <c r="B3877" t="s">
        <v>1629</v>
      </c>
      <c r="C3877" t="s">
        <v>2615</v>
      </c>
      <c r="D3877" t="s">
        <v>1634</v>
      </c>
      <c r="AD3877">
        <v>1</v>
      </c>
    </row>
    <row r="3878" spans="1:30">
      <c r="A3878">
        <v>2016</v>
      </c>
      <c r="B3878" t="s">
        <v>1629</v>
      </c>
      <c r="C3878" t="s">
        <v>2615</v>
      </c>
      <c r="D3878" t="s">
        <v>1635</v>
      </c>
      <c r="AD3878">
        <v>1</v>
      </c>
    </row>
    <row r="3879" spans="1:30">
      <c r="A3879">
        <v>2016</v>
      </c>
      <c r="B3879" t="s">
        <v>1629</v>
      </c>
      <c r="C3879" t="s">
        <v>5802</v>
      </c>
      <c r="D3879" t="s">
        <v>1634</v>
      </c>
      <c r="M3879">
        <v>1</v>
      </c>
    </row>
    <row r="3880" spans="1:30">
      <c r="A3880">
        <v>2016</v>
      </c>
      <c r="B3880" t="s">
        <v>1629</v>
      </c>
      <c r="C3880" t="s">
        <v>5804</v>
      </c>
      <c r="D3880" t="s">
        <v>1634</v>
      </c>
      <c r="M3880">
        <v>1</v>
      </c>
    </row>
    <row r="3881" spans="1:30">
      <c r="A3881">
        <v>2016</v>
      </c>
      <c r="B3881" t="s">
        <v>1629</v>
      </c>
      <c r="C3881" t="s">
        <v>5804</v>
      </c>
      <c r="D3881" t="s">
        <v>1635</v>
      </c>
      <c r="M3881">
        <v>1</v>
      </c>
    </row>
    <row r="3882" spans="1:30">
      <c r="A3882">
        <v>2016</v>
      </c>
      <c r="B3882" t="s">
        <v>1629</v>
      </c>
      <c r="C3882" t="s">
        <v>2616</v>
      </c>
      <c r="D3882" t="s">
        <v>1634</v>
      </c>
      <c r="AC3882">
        <v>33</v>
      </c>
    </row>
    <row r="3883" spans="1:30">
      <c r="A3883">
        <v>2016</v>
      </c>
      <c r="B3883" t="s">
        <v>1629</v>
      </c>
      <c r="C3883" t="s">
        <v>2616</v>
      </c>
      <c r="D3883" t="s">
        <v>1635</v>
      </c>
      <c r="AC3883">
        <v>36</v>
      </c>
    </row>
    <row r="3884" spans="1:30">
      <c r="A3884">
        <v>2016</v>
      </c>
      <c r="B3884" t="s">
        <v>1629</v>
      </c>
      <c r="C3884" t="s">
        <v>5805</v>
      </c>
      <c r="D3884" t="s">
        <v>1634</v>
      </c>
      <c r="AC3884">
        <v>15</v>
      </c>
    </row>
    <row r="3885" spans="1:30">
      <c r="A3885">
        <v>2016</v>
      </c>
      <c r="B3885" t="s">
        <v>1629</v>
      </c>
      <c r="C3885" t="s">
        <v>5805</v>
      </c>
      <c r="D3885" t="s">
        <v>1635</v>
      </c>
      <c r="AC3885">
        <v>15</v>
      </c>
    </row>
    <row r="3886" spans="1:30">
      <c r="A3886">
        <v>2016</v>
      </c>
      <c r="B3886" t="s">
        <v>1629</v>
      </c>
      <c r="C3886" t="s">
        <v>2618</v>
      </c>
      <c r="D3886" t="s">
        <v>1635</v>
      </c>
      <c r="AC3886">
        <v>5</v>
      </c>
    </row>
    <row r="3887" spans="1:30">
      <c r="A3887">
        <v>2016</v>
      </c>
      <c r="B3887" t="s">
        <v>1629</v>
      </c>
      <c r="C3887" t="s">
        <v>5806</v>
      </c>
      <c r="D3887" t="s">
        <v>1635</v>
      </c>
      <c r="AC3887">
        <v>9</v>
      </c>
    </row>
    <row r="3888" spans="1:30">
      <c r="A3888">
        <v>2016</v>
      </c>
      <c r="B3888" t="s">
        <v>1629</v>
      </c>
      <c r="C3888" t="s">
        <v>2620</v>
      </c>
      <c r="D3888" t="s">
        <v>1634</v>
      </c>
      <c r="AC3888">
        <v>246</v>
      </c>
    </row>
    <row r="3889" spans="1:29">
      <c r="A3889">
        <v>2016</v>
      </c>
      <c r="B3889" t="s">
        <v>1629</v>
      </c>
      <c r="C3889" t="s">
        <v>2620</v>
      </c>
      <c r="D3889" t="s">
        <v>1635</v>
      </c>
      <c r="AC3889">
        <v>4</v>
      </c>
    </row>
    <row r="3890" spans="1:29">
      <c r="A3890">
        <v>2016</v>
      </c>
      <c r="B3890" t="s">
        <v>1629</v>
      </c>
      <c r="C3890" t="s">
        <v>2621</v>
      </c>
      <c r="D3890" t="s">
        <v>1635</v>
      </c>
      <c r="AC3890">
        <v>233</v>
      </c>
    </row>
    <row r="3891" spans="1:29">
      <c r="A3891">
        <v>2016</v>
      </c>
      <c r="B3891" t="s">
        <v>1629</v>
      </c>
      <c r="C3891" t="s">
        <v>2622</v>
      </c>
      <c r="D3891" t="s">
        <v>1635</v>
      </c>
      <c r="AC3891">
        <v>17</v>
      </c>
    </row>
    <row r="3892" spans="1:29">
      <c r="A3892">
        <v>2016</v>
      </c>
      <c r="B3892" t="s">
        <v>1629</v>
      </c>
      <c r="C3892" t="s">
        <v>5807</v>
      </c>
      <c r="D3892" t="s">
        <v>1634</v>
      </c>
      <c r="AC3892">
        <v>5</v>
      </c>
    </row>
    <row r="3893" spans="1:29">
      <c r="A3893">
        <v>2016</v>
      </c>
      <c r="B3893" t="s">
        <v>1629</v>
      </c>
      <c r="C3893" t="s">
        <v>6027</v>
      </c>
      <c r="D3893" t="s">
        <v>1636</v>
      </c>
      <c r="R3893">
        <v>2</v>
      </c>
    </row>
    <row r="3894" spans="1:29">
      <c r="A3894">
        <v>2016</v>
      </c>
      <c r="B3894" t="s">
        <v>1629</v>
      </c>
      <c r="C3894" t="s">
        <v>5808</v>
      </c>
      <c r="D3894" t="s">
        <v>1635</v>
      </c>
      <c r="M3894">
        <v>1</v>
      </c>
    </row>
    <row r="3895" spans="1:29">
      <c r="A3895">
        <v>2016</v>
      </c>
      <c r="B3895" t="s">
        <v>1629</v>
      </c>
      <c r="C3895" t="s">
        <v>1723</v>
      </c>
      <c r="D3895" t="s">
        <v>1634</v>
      </c>
      <c r="R3895">
        <v>1</v>
      </c>
    </row>
    <row r="3896" spans="1:29">
      <c r="A3896">
        <v>2016</v>
      </c>
      <c r="B3896" t="s">
        <v>1629</v>
      </c>
      <c r="C3896" t="s">
        <v>1723</v>
      </c>
      <c r="D3896" t="s">
        <v>1635</v>
      </c>
      <c r="R3896">
        <v>1</v>
      </c>
    </row>
    <row r="3897" spans="1:29">
      <c r="A3897">
        <v>2016</v>
      </c>
      <c r="B3897" t="s">
        <v>1629</v>
      </c>
      <c r="C3897" t="s">
        <v>6028</v>
      </c>
      <c r="D3897" t="s">
        <v>1635</v>
      </c>
      <c r="M3897">
        <v>8</v>
      </c>
    </row>
    <row r="3898" spans="1:29">
      <c r="A3898">
        <v>2016</v>
      </c>
      <c r="B3898" t="s">
        <v>1629</v>
      </c>
      <c r="C3898" t="s">
        <v>6029</v>
      </c>
      <c r="D3898" t="s">
        <v>1636</v>
      </c>
      <c r="R3898">
        <v>2</v>
      </c>
    </row>
    <row r="3899" spans="1:29">
      <c r="A3899">
        <v>2016</v>
      </c>
      <c r="B3899" t="s">
        <v>1629</v>
      </c>
      <c r="C3899" t="s">
        <v>1725</v>
      </c>
      <c r="D3899" t="s">
        <v>1641</v>
      </c>
      <c r="J3899">
        <v>1</v>
      </c>
    </row>
    <row r="3900" spans="1:29">
      <c r="A3900">
        <v>2016</v>
      </c>
      <c r="B3900" t="s">
        <v>1629</v>
      </c>
      <c r="C3900" t="s">
        <v>1725</v>
      </c>
      <c r="D3900" t="s">
        <v>1634</v>
      </c>
      <c r="J3900">
        <v>811</v>
      </c>
    </row>
    <row r="3901" spans="1:29">
      <c r="A3901">
        <v>2016</v>
      </c>
      <c r="B3901" t="s">
        <v>1629</v>
      </c>
      <c r="C3901" t="s">
        <v>1725</v>
      </c>
      <c r="D3901" t="s">
        <v>1635</v>
      </c>
      <c r="J3901">
        <v>810</v>
      </c>
    </row>
    <row r="3902" spans="1:29">
      <c r="A3902">
        <v>2016</v>
      </c>
      <c r="B3902" t="s">
        <v>1629</v>
      </c>
      <c r="C3902" t="s">
        <v>1726</v>
      </c>
      <c r="D3902" t="s">
        <v>1641</v>
      </c>
      <c r="J3902">
        <v>3</v>
      </c>
    </row>
    <row r="3903" spans="1:29">
      <c r="A3903">
        <v>2016</v>
      </c>
      <c r="B3903" t="s">
        <v>1629</v>
      </c>
      <c r="C3903" t="s">
        <v>1726</v>
      </c>
      <c r="D3903" t="s">
        <v>1634</v>
      </c>
      <c r="J3903">
        <v>94</v>
      </c>
    </row>
    <row r="3904" spans="1:29">
      <c r="A3904">
        <v>2016</v>
      </c>
      <c r="B3904" t="s">
        <v>1629</v>
      </c>
      <c r="C3904" t="s">
        <v>1726</v>
      </c>
      <c r="D3904" t="s">
        <v>1635</v>
      </c>
      <c r="J3904">
        <v>94</v>
      </c>
    </row>
    <row r="3905" spans="1:31">
      <c r="A3905">
        <v>2016</v>
      </c>
      <c r="B3905" t="s">
        <v>1629</v>
      </c>
      <c r="C3905" t="s">
        <v>5813</v>
      </c>
      <c r="D3905" t="s">
        <v>1635</v>
      </c>
      <c r="M3905">
        <v>18</v>
      </c>
    </row>
    <row r="3906" spans="1:31">
      <c r="A3906">
        <v>2016</v>
      </c>
      <c r="B3906" t="s">
        <v>1629</v>
      </c>
      <c r="C3906" t="s">
        <v>6030</v>
      </c>
      <c r="D3906" t="s">
        <v>1634</v>
      </c>
      <c r="R3906">
        <v>1</v>
      </c>
    </row>
    <row r="3907" spans="1:31">
      <c r="A3907">
        <v>2016</v>
      </c>
      <c r="B3907" t="s">
        <v>1629</v>
      </c>
      <c r="C3907" t="s">
        <v>6030</v>
      </c>
      <c r="D3907" t="s">
        <v>1635</v>
      </c>
      <c r="R3907">
        <v>1</v>
      </c>
    </row>
    <row r="3908" spans="1:31">
      <c r="A3908">
        <v>2016</v>
      </c>
      <c r="B3908" t="s">
        <v>1629</v>
      </c>
      <c r="C3908" t="s">
        <v>6031</v>
      </c>
      <c r="D3908" t="s">
        <v>1634</v>
      </c>
      <c r="R3908">
        <v>2</v>
      </c>
    </row>
    <row r="3909" spans="1:31">
      <c r="A3909">
        <v>2016</v>
      </c>
      <c r="B3909" t="s">
        <v>1629</v>
      </c>
      <c r="C3909" t="s">
        <v>6031</v>
      </c>
      <c r="D3909" t="s">
        <v>1635</v>
      </c>
      <c r="R3909">
        <v>2</v>
      </c>
    </row>
    <row r="3910" spans="1:31">
      <c r="A3910">
        <v>2016</v>
      </c>
      <c r="B3910" t="s">
        <v>1629</v>
      </c>
      <c r="C3910" t="s">
        <v>6031</v>
      </c>
      <c r="D3910" t="s">
        <v>1636</v>
      </c>
      <c r="R3910">
        <v>3</v>
      </c>
    </row>
    <row r="3911" spans="1:31">
      <c r="A3911">
        <v>2016</v>
      </c>
      <c r="B3911" t="s">
        <v>1629</v>
      </c>
      <c r="C3911" t="s">
        <v>2629</v>
      </c>
      <c r="D3911" t="s">
        <v>1634</v>
      </c>
      <c r="R3911">
        <v>5</v>
      </c>
    </row>
    <row r="3912" spans="1:31">
      <c r="A3912">
        <v>2016</v>
      </c>
      <c r="B3912" t="s">
        <v>1629</v>
      </c>
      <c r="C3912" t="s">
        <v>2629</v>
      </c>
      <c r="D3912" t="s">
        <v>1635</v>
      </c>
      <c r="R3912">
        <v>5</v>
      </c>
    </row>
    <row r="3913" spans="1:31">
      <c r="A3913">
        <v>2016</v>
      </c>
      <c r="B3913" t="s">
        <v>1629</v>
      </c>
      <c r="C3913" t="s">
        <v>2629</v>
      </c>
      <c r="D3913" t="s">
        <v>1636</v>
      </c>
      <c r="R3913">
        <v>5</v>
      </c>
    </row>
    <row r="3914" spans="1:31">
      <c r="A3914">
        <v>2016</v>
      </c>
      <c r="B3914" t="s">
        <v>1629</v>
      </c>
      <c r="C3914" t="s">
        <v>1733</v>
      </c>
      <c r="D3914" t="s">
        <v>1634</v>
      </c>
      <c r="R3914">
        <v>1</v>
      </c>
    </row>
    <row r="3915" spans="1:31">
      <c r="A3915">
        <v>2016</v>
      </c>
      <c r="B3915" t="s">
        <v>1629</v>
      </c>
      <c r="C3915" t="s">
        <v>1733</v>
      </c>
      <c r="D3915" t="s">
        <v>1636</v>
      </c>
      <c r="R3915">
        <v>2</v>
      </c>
    </row>
    <row r="3916" spans="1:31">
      <c r="A3916">
        <v>2016</v>
      </c>
      <c r="B3916" t="s">
        <v>1629</v>
      </c>
      <c r="C3916" t="s">
        <v>2631</v>
      </c>
      <c r="D3916" t="s">
        <v>1634</v>
      </c>
      <c r="AC3916">
        <v>1</v>
      </c>
    </row>
    <row r="3917" spans="1:31">
      <c r="A3917">
        <v>2016</v>
      </c>
      <c r="B3917" t="s">
        <v>1629</v>
      </c>
      <c r="C3917" t="s">
        <v>2631</v>
      </c>
      <c r="D3917" t="s">
        <v>1635</v>
      </c>
      <c r="AC3917">
        <v>1</v>
      </c>
    </row>
    <row r="3918" spans="1:31">
      <c r="A3918">
        <v>2016</v>
      </c>
      <c r="B3918" t="s">
        <v>1629</v>
      </c>
      <c r="C3918" t="s">
        <v>5816</v>
      </c>
      <c r="D3918" t="s">
        <v>1634</v>
      </c>
      <c r="AC3918">
        <v>25</v>
      </c>
    </row>
    <row r="3919" spans="1:31">
      <c r="A3919">
        <v>2016</v>
      </c>
      <c r="B3919" t="s">
        <v>1629</v>
      </c>
      <c r="C3919" t="s">
        <v>5816</v>
      </c>
      <c r="D3919" t="s">
        <v>1635</v>
      </c>
      <c r="AC3919">
        <v>30</v>
      </c>
    </row>
    <row r="3920" spans="1:31">
      <c r="A3920">
        <v>2016</v>
      </c>
      <c r="B3920" t="s">
        <v>1629</v>
      </c>
      <c r="C3920" t="s">
        <v>5780</v>
      </c>
      <c r="D3920" t="s">
        <v>1641</v>
      </c>
      <c r="AE3920">
        <v>1</v>
      </c>
    </row>
    <row r="3921" spans="1:35">
      <c r="A3921">
        <v>2016</v>
      </c>
      <c r="B3921" t="s">
        <v>1629</v>
      </c>
      <c r="C3921" t="s">
        <v>2634</v>
      </c>
      <c r="D3921" t="s">
        <v>1634</v>
      </c>
      <c r="O3921">
        <v>1</v>
      </c>
    </row>
    <row r="3922" spans="1:35">
      <c r="A3922">
        <v>2016</v>
      </c>
      <c r="B3922" t="s">
        <v>1629</v>
      </c>
      <c r="C3922" t="s">
        <v>1741</v>
      </c>
      <c r="D3922" t="s">
        <v>1634</v>
      </c>
      <c r="AI3922">
        <v>1</v>
      </c>
    </row>
    <row r="3923" spans="1:35">
      <c r="A3923">
        <v>2016</v>
      </c>
      <c r="B3923" t="s">
        <v>1629</v>
      </c>
      <c r="C3923" t="s">
        <v>2635</v>
      </c>
      <c r="D3923" t="s">
        <v>1634</v>
      </c>
      <c r="AD3923">
        <v>1</v>
      </c>
    </row>
    <row r="3924" spans="1:35">
      <c r="A3924">
        <v>2016</v>
      </c>
      <c r="B3924" t="s">
        <v>1629</v>
      </c>
      <c r="C3924" t="s">
        <v>2635</v>
      </c>
      <c r="D3924" t="s">
        <v>1635</v>
      </c>
      <c r="AD3924">
        <v>1</v>
      </c>
    </row>
    <row r="3925" spans="1:35">
      <c r="A3925">
        <v>2016</v>
      </c>
      <c r="B3925" t="s">
        <v>1629</v>
      </c>
      <c r="C3925" t="s">
        <v>2636</v>
      </c>
      <c r="D3925" t="s">
        <v>1634</v>
      </c>
      <c r="AD3925">
        <v>1</v>
      </c>
    </row>
    <row r="3926" spans="1:35">
      <c r="A3926">
        <v>2016</v>
      </c>
      <c r="B3926" t="s">
        <v>1629</v>
      </c>
      <c r="C3926" t="s">
        <v>2636</v>
      </c>
      <c r="D3926" t="s">
        <v>1635</v>
      </c>
      <c r="AD3926">
        <v>1</v>
      </c>
    </row>
    <row r="3927" spans="1:35">
      <c r="A3927">
        <v>2016</v>
      </c>
      <c r="B3927" t="s">
        <v>1629</v>
      </c>
      <c r="C3927" t="s">
        <v>2637</v>
      </c>
      <c r="D3927" t="s">
        <v>1634</v>
      </c>
      <c r="AD3927">
        <v>1</v>
      </c>
    </row>
    <row r="3928" spans="1:35">
      <c r="A3928">
        <v>2016</v>
      </c>
      <c r="B3928" t="s">
        <v>1629</v>
      </c>
      <c r="C3928" t="s">
        <v>2637</v>
      </c>
      <c r="D3928" t="s">
        <v>1635</v>
      </c>
      <c r="AD3928">
        <v>1</v>
      </c>
    </row>
    <row r="3929" spans="1:35">
      <c r="A3929">
        <v>2016</v>
      </c>
      <c r="B3929" t="s">
        <v>1629</v>
      </c>
      <c r="C3929" t="s">
        <v>6032</v>
      </c>
      <c r="D3929" t="s">
        <v>1634</v>
      </c>
      <c r="M3929">
        <v>2</v>
      </c>
    </row>
    <row r="3930" spans="1:35">
      <c r="A3930">
        <v>2016</v>
      </c>
      <c r="B3930" t="s">
        <v>1629</v>
      </c>
      <c r="C3930" t="s">
        <v>6033</v>
      </c>
      <c r="D3930" t="s">
        <v>1635</v>
      </c>
      <c r="M3930">
        <v>3</v>
      </c>
    </row>
    <row r="3931" spans="1:35">
      <c r="A3931">
        <v>2016</v>
      </c>
      <c r="B3931" t="s">
        <v>1629</v>
      </c>
      <c r="C3931" t="s">
        <v>1742</v>
      </c>
      <c r="D3931" t="s">
        <v>1634</v>
      </c>
      <c r="R3931">
        <v>2</v>
      </c>
    </row>
    <row r="3932" spans="1:35">
      <c r="A3932">
        <v>2016</v>
      </c>
      <c r="B3932" t="s">
        <v>1629</v>
      </c>
      <c r="C3932" t="s">
        <v>1742</v>
      </c>
      <c r="D3932" t="s">
        <v>1635</v>
      </c>
      <c r="R3932">
        <v>2</v>
      </c>
    </row>
    <row r="3933" spans="1:35">
      <c r="A3933">
        <v>2016</v>
      </c>
      <c r="B3933" t="s">
        <v>1629</v>
      </c>
      <c r="C3933" t="s">
        <v>1742</v>
      </c>
      <c r="D3933" t="s">
        <v>1636</v>
      </c>
      <c r="R3933">
        <v>2</v>
      </c>
    </row>
    <row r="3934" spans="1:35">
      <c r="A3934">
        <v>2016</v>
      </c>
      <c r="B3934" t="s">
        <v>1629</v>
      </c>
      <c r="C3934" t="s">
        <v>6034</v>
      </c>
      <c r="D3934" t="s">
        <v>1635</v>
      </c>
      <c r="M3934">
        <v>1</v>
      </c>
    </row>
    <row r="3935" spans="1:35">
      <c r="A3935">
        <v>2016</v>
      </c>
      <c r="B3935" t="s">
        <v>1629</v>
      </c>
      <c r="C3935" t="s">
        <v>5817</v>
      </c>
      <c r="D3935" t="s">
        <v>1635</v>
      </c>
      <c r="M3935">
        <v>2</v>
      </c>
    </row>
    <row r="3936" spans="1:35">
      <c r="A3936">
        <v>2016</v>
      </c>
      <c r="B3936" t="s">
        <v>1629</v>
      </c>
      <c r="C3936" t="s">
        <v>2640</v>
      </c>
      <c r="D3936" t="s">
        <v>1641</v>
      </c>
      <c r="AD3936">
        <v>1</v>
      </c>
    </row>
    <row r="3937" spans="1:35">
      <c r="A3937">
        <v>2016</v>
      </c>
      <c r="B3937" t="s">
        <v>1629</v>
      </c>
      <c r="C3937" t="s">
        <v>1744</v>
      </c>
      <c r="D3937" t="s">
        <v>1634</v>
      </c>
      <c r="Q3937">
        <v>1</v>
      </c>
    </row>
    <row r="3938" spans="1:35">
      <c r="A3938">
        <v>2016</v>
      </c>
      <c r="B3938" t="s">
        <v>1629</v>
      </c>
      <c r="C3938" t="s">
        <v>1744</v>
      </c>
      <c r="D3938" t="s">
        <v>1635</v>
      </c>
      <c r="Q3938">
        <v>1</v>
      </c>
    </row>
    <row r="3939" spans="1:35">
      <c r="A3939">
        <v>2016</v>
      </c>
      <c r="B3939" t="s">
        <v>1629</v>
      </c>
      <c r="C3939" t="s">
        <v>5818</v>
      </c>
      <c r="D3939" t="s">
        <v>1634</v>
      </c>
      <c r="AI3939">
        <v>1</v>
      </c>
    </row>
    <row r="3940" spans="1:35">
      <c r="A3940">
        <v>2016</v>
      </c>
      <c r="B3940" t="s">
        <v>1629</v>
      </c>
      <c r="C3940" t="s">
        <v>2642</v>
      </c>
      <c r="D3940" t="s">
        <v>1634</v>
      </c>
      <c r="AD3940">
        <v>1</v>
      </c>
    </row>
    <row r="3941" spans="1:35">
      <c r="A3941">
        <v>2016</v>
      </c>
      <c r="B3941" t="s">
        <v>1629</v>
      </c>
      <c r="C3941" t="s">
        <v>2642</v>
      </c>
      <c r="D3941" t="s">
        <v>1635</v>
      </c>
      <c r="AD3941">
        <v>2</v>
      </c>
    </row>
    <row r="3942" spans="1:35">
      <c r="A3942">
        <v>2016</v>
      </c>
      <c r="B3942" t="s">
        <v>1629</v>
      </c>
      <c r="C3942" t="s">
        <v>6035</v>
      </c>
      <c r="D3942" t="s">
        <v>1634</v>
      </c>
      <c r="E3942">
        <v>1</v>
      </c>
    </row>
    <row r="3943" spans="1:35">
      <c r="A3943">
        <v>2016</v>
      </c>
      <c r="B3943" t="s">
        <v>1629</v>
      </c>
      <c r="C3943" t="s">
        <v>6035</v>
      </c>
      <c r="D3943" t="s">
        <v>1635</v>
      </c>
      <c r="E3943">
        <v>1</v>
      </c>
    </row>
    <row r="3944" spans="1:35">
      <c r="A3944">
        <v>2016</v>
      </c>
      <c r="B3944" t="s">
        <v>1629</v>
      </c>
      <c r="C3944" t="s">
        <v>2644</v>
      </c>
      <c r="D3944" t="s">
        <v>1674</v>
      </c>
      <c r="K3944">
        <v>1</v>
      </c>
    </row>
    <row r="3945" spans="1:35">
      <c r="A3945">
        <v>2016</v>
      </c>
      <c r="B3945" t="s">
        <v>1629</v>
      </c>
      <c r="C3945" t="s">
        <v>1747</v>
      </c>
      <c r="D3945" t="s">
        <v>1674</v>
      </c>
      <c r="AE3945">
        <v>4</v>
      </c>
    </row>
    <row r="3946" spans="1:35">
      <c r="A3946">
        <v>2016</v>
      </c>
      <c r="B3946" t="s">
        <v>1629</v>
      </c>
      <c r="C3946" t="s">
        <v>1747</v>
      </c>
      <c r="D3946" t="s">
        <v>1634</v>
      </c>
      <c r="AE3946">
        <v>2</v>
      </c>
    </row>
    <row r="3947" spans="1:35">
      <c r="A3947">
        <v>2016</v>
      </c>
      <c r="B3947" t="s">
        <v>1629</v>
      </c>
      <c r="C3947" t="s">
        <v>6036</v>
      </c>
      <c r="D3947" t="s">
        <v>1674</v>
      </c>
      <c r="AF3947">
        <v>29</v>
      </c>
    </row>
    <row r="3948" spans="1:35">
      <c r="A3948">
        <v>2016</v>
      </c>
      <c r="B3948" t="s">
        <v>1629</v>
      </c>
      <c r="C3948" t="s">
        <v>6036</v>
      </c>
      <c r="D3948" t="s">
        <v>1634</v>
      </c>
      <c r="AF3948">
        <v>29</v>
      </c>
    </row>
    <row r="3949" spans="1:35">
      <c r="A3949">
        <v>2016</v>
      </c>
      <c r="B3949" t="s">
        <v>1629</v>
      </c>
      <c r="C3949" t="s">
        <v>6036</v>
      </c>
      <c r="D3949" t="s">
        <v>1635</v>
      </c>
      <c r="AF3949">
        <v>29</v>
      </c>
    </row>
    <row r="3950" spans="1:35">
      <c r="A3950">
        <v>2016</v>
      </c>
      <c r="B3950" t="s">
        <v>1629</v>
      </c>
      <c r="C3950" t="s">
        <v>6037</v>
      </c>
      <c r="D3950" t="s">
        <v>1636</v>
      </c>
      <c r="R3950">
        <v>2</v>
      </c>
    </row>
    <row r="3951" spans="1:35">
      <c r="A3951">
        <v>2016</v>
      </c>
      <c r="B3951" t="s">
        <v>1629</v>
      </c>
      <c r="C3951" t="s">
        <v>1749</v>
      </c>
      <c r="D3951" t="s">
        <v>1674</v>
      </c>
      <c r="Q3951">
        <v>1</v>
      </c>
    </row>
    <row r="3952" spans="1:35">
      <c r="A3952">
        <v>2016</v>
      </c>
      <c r="B3952" t="s">
        <v>1629</v>
      </c>
      <c r="C3952" t="s">
        <v>1750</v>
      </c>
      <c r="D3952" t="s">
        <v>1674</v>
      </c>
      <c r="AE3952">
        <v>1</v>
      </c>
    </row>
    <row r="3953" spans="1:31">
      <c r="A3953">
        <v>2016</v>
      </c>
      <c r="B3953" t="s">
        <v>1629</v>
      </c>
      <c r="C3953" t="s">
        <v>1750</v>
      </c>
      <c r="D3953" t="s">
        <v>1634</v>
      </c>
      <c r="AE3953">
        <v>1</v>
      </c>
    </row>
    <row r="3954" spans="1:31">
      <c r="A3954">
        <v>2016</v>
      </c>
      <c r="B3954" t="s">
        <v>1629</v>
      </c>
      <c r="C3954" t="s">
        <v>1751</v>
      </c>
      <c r="D3954" t="s">
        <v>1634</v>
      </c>
      <c r="O3954">
        <v>1</v>
      </c>
      <c r="R3954">
        <v>57</v>
      </c>
    </row>
    <row r="3955" spans="1:31">
      <c r="A3955">
        <v>2016</v>
      </c>
      <c r="B3955" t="s">
        <v>1629</v>
      </c>
      <c r="C3955" t="s">
        <v>1753</v>
      </c>
      <c r="D3955" t="s">
        <v>1635</v>
      </c>
      <c r="R3955">
        <v>36</v>
      </c>
    </row>
    <row r="3956" spans="1:31">
      <c r="A3956">
        <v>2016</v>
      </c>
      <c r="B3956" t="s">
        <v>1629</v>
      </c>
      <c r="C3956" t="s">
        <v>1753</v>
      </c>
      <c r="D3956" t="s">
        <v>1636</v>
      </c>
      <c r="R3956">
        <v>101</v>
      </c>
    </row>
    <row r="3957" spans="1:31">
      <c r="A3957">
        <v>2016</v>
      </c>
      <c r="B3957" t="s">
        <v>1629</v>
      </c>
      <c r="C3957" t="s">
        <v>1754</v>
      </c>
      <c r="D3957" t="s">
        <v>1674</v>
      </c>
      <c r="Y3957">
        <v>1</v>
      </c>
    </row>
    <row r="3958" spans="1:31">
      <c r="A3958">
        <v>2016</v>
      </c>
      <c r="B3958" t="s">
        <v>1629</v>
      </c>
      <c r="C3958" t="s">
        <v>5820</v>
      </c>
      <c r="D3958" t="s">
        <v>1674</v>
      </c>
      <c r="M3958">
        <v>9</v>
      </c>
    </row>
    <row r="3959" spans="1:31">
      <c r="A3959">
        <v>2016</v>
      </c>
      <c r="B3959" t="s">
        <v>1629</v>
      </c>
      <c r="C3959" t="s">
        <v>5820</v>
      </c>
      <c r="D3959" t="s">
        <v>1634</v>
      </c>
      <c r="M3959">
        <v>2</v>
      </c>
    </row>
    <row r="3960" spans="1:31">
      <c r="A3960">
        <v>2016</v>
      </c>
      <c r="B3960" t="s">
        <v>1629</v>
      </c>
      <c r="C3960" t="s">
        <v>5820</v>
      </c>
      <c r="D3960" t="s">
        <v>1635</v>
      </c>
      <c r="M3960">
        <v>2</v>
      </c>
    </row>
    <row r="3961" spans="1:31">
      <c r="A3961">
        <v>2016</v>
      </c>
      <c r="B3961" t="s">
        <v>1629</v>
      </c>
      <c r="C3961" t="s">
        <v>1756</v>
      </c>
      <c r="D3961" t="s">
        <v>1641</v>
      </c>
      <c r="AD3961">
        <v>1</v>
      </c>
    </row>
    <row r="3962" spans="1:31">
      <c r="A3962">
        <v>2016</v>
      </c>
      <c r="B3962" t="s">
        <v>1629</v>
      </c>
      <c r="C3962" t="s">
        <v>6038</v>
      </c>
      <c r="D3962" t="s">
        <v>1634</v>
      </c>
      <c r="AC3962">
        <v>1</v>
      </c>
    </row>
    <row r="3963" spans="1:31">
      <c r="A3963">
        <v>2016</v>
      </c>
      <c r="B3963" t="s">
        <v>1629</v>
      </c>
      <c r="C3963" t="s">
        <v>6039</v>
      </c>
      <c r="D3963" t="s">
        <v>1635</v>
      </c>
      <c r="AC3963">
        <v>1</v>
      </c>
    </row>
    <row r="3964" spans="1:31">
      <c r="A3964">
        <v>2016</v>
      </c>
      <c r="B3964" t="s">
        <v>1629</v>
      </c>
      <c r="C3964" t="s">
        <v>2780</v>
      </c>
      <c r="D3964" t="s">
        <v>1634</v>
      </c>
      <c r="AC3964">
        <v>2</v>
      </c>
    </row>
    <row r="3965" spans="1:31">
      <c r="A3965">
        <v>2016</v>
      </c>
      <c r="B3965" t="s">
        <v>1629</v>
      </c>
      <c r="C3965" t="s">
        <v>3086</v>
      </c>
      <c r="D3965" t="s">
        <v>1634</v>
      </c>
      <c r="M3965">
        <v>1</v>
      </c>
    </row>
    <row r="3966" spans="1:31">
      <c r="A3966">
        <v>2016</v>
      </c>
      <c r="B3966" t="s">
        <v>1629</v>
      </c>
      <c r="C3966" t="s">
        <v>3086</v>
      </c>
      <c r="D3966" t="s">
        <v>1635</v>
      </c>
      <c r="M3966">
        <v>1</v>
      </c>
    </row>
    <row r="3967" spans="1:31">
      <c r="A3967">
        <v>2016</v>
      </c>
      <c r="B3967" t="s">
        <v>1629</v>
      </c>
      <c r="C3967" t="s">
        <v>2782</v>
      </c>
      <c r="D3967" t="s">
        <v>1634</v>
      </c>
      <c r="AC3967">
        <v>162</v>
      </c>
    </row>
    <row r="3968" spans="1:31">
      <c r="A3968">
        <v>2016</v>
      </c>
      <c r="B3968" t="s">
        <v>1629</v>
      </c>
      <c r="C3968" t="s">
        <v>2782</v>
      </c>
      <c r="D3968" t="s">
        <v>1635</v>
      </c>
      <c r="AC3968">
        <v>188</v>
      </c>
    </row>
    <row r="3969" spans="1:31">
      <c r="A3969">
        <v>2016</v>
      </c>
      <c r="B3969" t="s">
        <v>1629</v>
      </c>
      <c r="C3969" t="s">
        <v>2651</v>
      </c>
      <c r="D3969" t="s">
        <v>1634</v>
      </c>
      <c r="AC3969">
        <v>40</v>
      </c>
    </row>
    <row r="3970" spans="1:31">
      <c r="A3970">
        <v>2016</v>
      </c>
      <c r="B3970" t="s">
        <v>1629</v>
      </c>
      <c r="C3970" t="s">
        <v>2651</v>
      </c>
      <c r="D3970" t="s">
        <v>1635</v>
      </c>
      <c r="AC3970">
        <v>41</v>
      </c>
    </row>
    <row r="3971" spans="1:31">
      <c r="A3971">
        <v>2016</v>
      </c>
      <c r="B3971" t="s">
        <v>1629</v>
      </c>
      <c r="C3971" t="s">
        <v>6040</v>
      </c>
      <c r="D3971" t="s">
        <v>1635</v>
      </c>
      <c r="M3971">
        <v>18</v>
      </c>
    </row>
    <row r="3972" spans="1:31">
      <c r="A3972">
        <v>2016</v>
      </c>
      <c r="B3972" t="s">
        <v>1629</v>
      </c>
      <c r="C3972" t="s">
        <v>2655</v>
      </c>
      <c r="D3972" t="s">
        <v>1674</v>
      </c>
      <c r="AB3972">
        <v>1</v>
      </c>
    </row>
    <row r="3973" spans="1:31">
      <c r="A3973">
        <v>2016</v>
      </c>
      <c r="B3973" t="s">
        <v>1629</v>
      </c>
      <c r="C3973" t="s">
        <v>6041</v>
      </c>
      <c r="D3973" t="s">
        <v>1635</v>
      </c>
      <c r="R3973">
        <v>1</v>
      </c>
    </row>
    <row r="3974" spans="1:31">
      <c r="A3974">
        <v>2016</v>
      </c>
      <c r="B3974" t="s">
        <v>1629</v>
      </c>
      <c r="C3974" t="s">
        <v>1758</v>
      </c>
      <c r="D3974" t="s">
        <v>1634</v>
      </c>
      <c r="AE3974">
        <v>1</v>
      </c>
    </row>
    <row r="3975" spans="1:31">
      <c r="A3975">
        <v>2016</v>
      </c>
      <c r="B3975" t="s">
        <v>1629</v>
      </c>
      <c r="C3975" t="s">
        <v>1759</v>
      </c>
      <c r="D3975" t="s">
        <v>1635</v>
      </c>
      <c r="AD3975">
        <v>1</v>
      </c>
    </row>
    <row r="3976" spans="1:31">
      <c r="A3976">
        <v>2016</v>
      </c>
      <c r="B3976" t="s">
        <v>1629</v>
      </c>
      <c r="C3976" t="s">
        <v>2657</v>
      </c>
      <c r="D3976" t="s">
        <v>1636</v>
      </c>
      <c r="R3976">
        <v>4</v>
      </c>
    </row>
    <row r="3977" spans="1:31">
      <c r="A3977">
        <v>2016</v>
      </c>
      <c r="B3977" t="s">
        <v>1629</v>
      </c>
      <c r="C3977" t="s">
        <v>6042</v>
      </c>
      <c r="D3977" t="s">
        <v>1634</v>
      </c>
      <c r="M3977">
        <v>1</v>
      </c>
    </row>
    <row r="3978" spans="1:31">
      <c r="A3978">
        <v>2016</v>
      </c>
      <c r="B3978" t="s">
        <v>1629</v>
      </c>
      <c r="C3978" t="s">
        <v>5825</v>
      </c>
      <c r="D3978" t="s">
        <v>1634</v>
      </c>
      <c r="M3978">
        <v>1</v>
      </c>
    </row>
    <row r="3979" spans="1:31">
      <c r="A3979">
        <v>2016</v>
      </c>
      <c r="B3979" t="s">
        <v>1629</v>
      </c>
      <c r="C3979" t="s">
        <v>1763</v>
      </c>
      <c r="D3979" t="s">
        <v>1641</v>
      </c>
      <c r="AD3979">
        <v>1</v>
      </c>
    </row>
    <row r="3980" spans="1:31">
      <c r="A3980">
        <v>2016</v>
      </c>
      <c r="B3980" t="s">
        <v>1629</v>
      </c>
      <c r="C3980" t="s">
        <v>6043</v>
      </c>
      <c r="D3980" t="s">
        <v>1634</v>
      </c>
      <c r="M3980">
        <v>1</v>
      </c>
    </row>
    <row r="3981" spans="1:31">
      <c r="A3981">
        <v>2016</v>
      </c>
      <c r="B3981" t="s">
        <v>1629</v>
      </c>
      <c r="C3981" t="s">
        <v>2365</v>
      </c>
      <c r="D3981" t="s">
        <v>1634</v>
      </c>
      <c r="R3981">
        <v>10</v>
      </c>
    </row>
    <row r="3982" spans="1:31">
      <c r="A3982">
        <v>2016</v>
      </c>
      <c r="B3982" t="s">
        <v>1629</v>
      </c>
      <c r="C3982" t="s">
        <v>2365</v>
      </c>
      <c r="D3982" t="s">
        <v>1635</v>
      </c>
      <c r="R3982">
        <v>10</v>
      </c>
    </row>
    <row r="3983" spans="1:31">
      <c r="A3983">
        <v>2016</v>
      </c>
      <c r="B3983" t="s">
        <v>1629</v>
      </c>
      <c r="C3983" t="s">
        <v>2365</v>
      </c>
      <c r="D3983" t="s">
        <v>1636</v>
      </c>
      <c r="R3983">
        <v>7</v>
      </c>
    </row>
    <row r="3984" spans="1:31">
      <c r="A3984">
        <v>2016</v>
      </c>
      <c r="B3984" t="s">
        <v>1629</v>
      </c>
      <c r="C3984" t="s">
        <v>1771</v>
      </c>
      <c r="D3984" t="s">
        <v>1674</v>
      </c>
      <c r="AE3984">
        <v>1</v>
      </c>
    </row>
    <row r="3985" spans="1:31">
      <c r="A3985">
        <v>2016</v>
      </c>
      <c r="B3985" t="s">
        <v>1629</v>
      </c>
      <c r="C3985" t="s">
        <v>1771</v>
      </c>
      <c r="D3985" t="s">
        <v>1634</v>
      </c>
      <c r="AE3985">
        <v>1</v>
      </c>
    </row>
    <row r="3986" spans="1:31">
      <c r="A3986">
        <v>2016</v>
      </c>
      <c r="B3986" t="s">
        <v>1629</v>
      </c>
      <c r="C3986" t="s">
        <v>6044</v>
      </c>
      <c r="D3986" t="s">
        <v>1636</v>
      </c>
      <c r="R3986">
        <v>1</v>
      </c>
    </row>
    <row r="3987" spans="1:31">
      <c r="A3987">
        <v>2016</v>
      </c>
      <c r="B3987" t="s">
        <v>1629</v>
      </c>
      <c r="C3987" t="s">
        <v>1772</v>
      </c>
      <c r="D3987" t="s">
        <v>1674</v>
      </c>
      <c r="AE3987">
        <v>2</v>
      </c>
    </row>
    <row r="3988" spans="1:31">
      <c r="A3988">
        <v>2016</v>
      </c>
      <c r="B3988" t="s">
        <v>1629</v>
      </c>
      <c r="C3988" t="s">
        <v>1772</v>
      </c>
      <c r="D3988" t="s">
        <v>1634</v>
      </c>
      <c r="AE3988">
        <v>1</v>
      </c>
    </row>
    <row r="3989" spans="1:31">
      <c r="A3989">
        <v>2016</v>
      </c>
      <c r="B3989" t="s">
        <v>1629</v>
      </c>
      <c r="C3989" t="s">
        <v>6045</v>
      </c>
      <c r="D3989" t="s">
        <v>1634</v>
      </c>
      <c r="M3989">
        <v>1</v>
      </c>
    </row>
    <row r="3990" spans="1:31">
      <c r="A3990">
        <v>2016</v>
      </c>
      <c r="B3990" t="s">
        <v>1629</v>
      </c>
      <c r="C3990" t="s">
        <v>6046</v>
      </c>
      <c r="D3990" t="s">
        <v>1634</v>
      </c>
      <c r="M3990">
        <v>1</v>
      </c>
    </row>
    <row r="3991" spans="1:31">
      <c r="A3991">
        <v>2016</v>
      </c>
      <c r="B3991" t="s">
        <v>1629</v>
      </c>
      <c r="C3991" t="s">
        <v>1774</v>
      </c>
      <c r="D3991" t="s">
        <v>1674</v>
      </c>
      <c r="U3991">
        <v>1</v>
      </c>
    </row>
    <row r="3992" spans="1:31">
      <c r="A3992">
        <v>2016</v>
      </c>
      <c r="B3992" t="s">
        <v>1629</v>
      </c>
      <c r="C3992" t="s">
        <v>5826</v>
      </c>
      <c r="D3992" t="s">
        <v>1635</v>
      </c>
      <c r="M3992">
        <v>1</v>
      </c>
    </row>
    <row r="3993" spans="1:31">
      <c r="A3993">
        <v>2016</v>
      </c>
      <c r="B3993" t="s">
        <v>1629</v>
      </c>
      <c r="C3993" t="s">
        <v>1775</v>
      </c>
      <c r="D3993" t="s">
        <v>1634</v>
      </c>
      <c r="J3993">
        <v>2</v>
      </c>
    </row>
    <row r="3994" spans="1:31">
      <c r="A3994">
        <v>2016</v>
      </c>
      <c r="B3994" t="s">
        <v>1629</v>
      </c>
      <c r="C3994" t="s">
        <v>1775</v>
      </c>
      <c r="D3994" t="s">
        <v>1635</v>
      </c>
      <c r="J3994">
        <v>4</v>
      </c>
    </row>
    <row r="3995" spans="1:31">
      <c r="A3995">
        <v>2016</v>
      </c>
      <c r="B3995" t="s">
        <v>1629</v>
      </c>
      <c r="C3995" t="s">
        <v>2663</v>
      </c>
      <c r="D3995" t="s">
        <v>1636</v>
      </c>
      <c r="R3995">
        <v>1</v>
      </c>
    </row>
    <row r="3996" spans="1:31">
      <c r="A3996">
        <v>2016</v>
      </c>
      <c r="B3996" t="s">
        <v>1629</v>
      </c>
      <c r="C3996" t="s">
        <v>1777</v>
      </c>
      <c r="D3996" t="s">
        <v>1634</v>
      </c>
      <c r="R3996">
        <v>4</v>
      </c>
    </row>
    <row r="3997" spans="1:31">
      <c r="A3997">
        <v>2016</v>
      </c>
      <c r="B3997" t="s">
        <v>1629</v>
      </c>
      <c r="C3997" t="s">
        <v>1777</v>
      </c>
      <c r="D3997" t="s">
        <v>1635</v>
      </c>
      <c r="R3997">
        <v>4</v>
      </c>
    </row>
    <row r="3998" spans="1:31">
      <c r="A3998">
        <v>2016</v>
      </c>
      <c r="B3998" t="s">
        <v>1629</v>
      </c>
      <c r="C3998" t="s">
        <v>1777</v>
      </c>
      <c r="D3998" t="s">
        <v>1636</v>
      </c>
      <c r="R3998">
        <v>4</v>
      </c>
    </row>
    <row r="3999" spans="1:31">
      <c r="A3999">
        <v>2016</v>
      </c>
      <c r="B3999" t="s">
        <v>1629</v>
      </c>
      <c r="C3999" t="s">
        <v>2380</v>
      </c>
      <c r="D3999" t="s">
        <v>1634</v>
      </c>
      <c r="M3999">
        <v>1</v>
      </c>
    </row>
    <row r="4000" spans="1:31">
      <c r="A4000">
        <v>2016</v>
      </c>
      <c r="B4000" t="s">
        <v>1629</v>
      </c>
      <c r="C4000" t="s">
        <v>5830</v>
      </c>
      <c r="D4000" t="s">
        <v>1635</v>
      </c>
      <c r="M4000">
        <v>1</v>
      </c>
    </row>
    <row r="4001" spans="1:35">
      <c r="A4001">
        <v>2016</v>
      </c>
      <c r="B4001" t="s">
        <v>1629</v>
      </c>
      <c r="C4001" t="s">
        <v>1780</v>
      </c>
      <c r="D4001" t="s">
        <v>1641</v>
      </c>
      <c r="N4001">
        <v>1</v>
      </c>
    </row>
    <row r="4002" spans="1:35">
      <c r="A4002">
        <v>2016</v>
      </c>
      <c r="B4002" t="s">
        <v>1629</v>
      </c>
      <c r="C4002" t="s">
        <v>1781</v>
      </c>
      <c r="D4002" t="s">
        <v>1634</v>
      </c>
      <c r="AI4002">
        <v>1</v>
      </c>
    </row>
    <row r="4003" spans="1:35">
      <c r="A4003">
        <v>2016</v>
      </c>
      <c r="B4003" t="s">
        <v>1629</v>
      </c>
      <c r="C4003" t="s">
        <v>2398</v>
      </c>
      <c r="D4003" t="s">
        <v>1636</v>
      </c>
      <c r="O4003">
        <v>1</v>
      </c>
    </row>
    <row r="4004" spans="1:35">
      <c r="A4004">
        <v>2016</v>
      </c>
      <c r="B4004" t="s">
        <v>1629</v>
      </c>
      <c r="C4004" t="s">
        <v>5832</v>
      </c>
      <c r="D4004" t="s">
        <v>1635</v>
      </c>
      <c r="M4004">
        <v>1</v>
      </c>
    </row>
    <row r="4005" spans="1:35">
      <c r="A4005">
        <v>2016</v>
      </c>
      <c r="B4005" t="s">
        <v>1629</v>
      </c>
      <c r="C4005" t="s">
        <v>6047</v>
      </c>
      <c r="D4005" t="s">
        <v>1634</v>
      </c>
      <c r="M4005">
        <v>1</v>
      </c>
    </row>
    <row r="4006" spans="1:35">
      <c r="A4006">
        <v>2016</v>
      </c>
      <c r="B4006" t="s">
        <v>1629</v>
      </c>
      <c r="C4006" t="s">
        <v>6048</v>
      </c>
      <c r="D4006" t="s">
        <v>1634</v>
      </c>
      <c r="M4006">
        <v>1</v>
      </c>
    </row>
    <row r="4007" spans="1:35">
      <c r="A4007">
        <v>2016</v>
      </c>
      <c r="B4007" t="s">
        <v>1629</v>
      </c>
      <c r="C4007" t="s">
        <v>6049</v>
      </c>
      <c r="D4007" t="s">
        <v>1635</v>
      </c>
      <c r="R4007">
        <v>1</v>
      </c>
    </row>
    <row r="4008" spans="1:35">
      <c r="A4008">
        <v>2016</v>
      </c>
      <c r="B4008" t="s">
        <v>1629</v>
      </c>
      <c r="C4008" t="s">
        <v>2668</v>
      </c>
      <c r="D4008" t="s">
        <v>1636</v>
      </c>
      <c r="R4008">
        <v>1</v>
      </c>
    </row>
    <row r="4009" spans="1:35">
      <c r="A4009">
        <v>2016</v>
      </c>
      <c r="B4009" t="s">
        <v>1629</v>
      </c>
      <c r="C4009" t="s">
        <v>1785</v>
      </c>
      <c r="D4009" t="s">
        <v>1634</v>
      </c>
      <c r="J4009">
        <v>8</v>
      </c>
    </row>
    <row r="4010" spans="1:35">
      <c r="A4010">
        <v>2016</v>
      </c>
      <c r="B4010" t="s">
        <v>1629</v>
      </c>
      <c r="C4010" t="s">
        <v>1785</v>
      </c>
      <c r="D4010" t="s">
        <v>1635</v>
      </c>
      <c r="J4010">
        <v>8</v>
      </c>
    </row>
    <row r="4011" spans="1:35">
      <c r="A4011">
        <v>2016</v>
      </c>
      <c r="B4011" t="s">
        <v>1629</v>
      </c>
      <c r="C4011" t="s">
        <v>1787</v>
      </c>
      <c r="D4011" t="s">
        <v>1641</v>
      </c>
      <c r="U4011">
        <v>36</v>
      </c>
    </row>
    <row r="4012" spans="1:35">
      <c r="A4012">
        <v>2016</v>
      </c>
      <c r="B4012" t="s">
        <v>1629</v>
      </c>
      <c r="C4012" t="s">
        <v>5834</v>
      </c>
      <c r="D4012" t="s">
        <v>1635</v>
      </c>
      <c r="M4012">
        <v>1</v>
      </c>
    </row>
    <row r="4013" spans="1:35">
      <c r="A4013">
        <v>2016</v>
      </c>
      <c r="B4013" t="s">
        <v>1629</v>
      </c>
      <c r="C4013" t="s">
        <v>1788</v>
      </c>
      <c r="D4013" t="s">
        <v>1635</v>
      </c>
      <c r="R4013">
        <v>7</v>
      </c>
    </row>
    <row r="4014" spans="1:35">
      <c r="A4014">
        <v>2016</v>
      </c>
      <c r="B4014" t="s">
        <v>1629</v>
      </c>
      <c r="C4014" t="s">
        <v>1789</v>
      </c>
      <c r="D4014" t="s">
        <v>1634</v>
      </c>
      <c r="AE4014">
        <v>1</v>
      </c>
    </row>
    <row r="4015" spans="1:35">
      <c r="A4015">
        <v>2016</v>
      </c>
      <c r="B4015" t="s">
        <v>1629</v>
      </c>
      <c r="C4015" t="s">
        <v>2669</v>
      </c>
      <c r="D4015" t="s">
        <v>1635</v>
      </c>
      <c r="M4015">
        <v>4</v>
      </c>
    </row>
    <row r="4016" spans="1:35">
      <c r="A4016">
        <v>2016</v>
      </c>
      <c r="B4016" t="s">
        <v>1629</v>
      </c>
      <c r="C4016" t="s">
        <v>2670</v>
      </c>
      <c r="D4016" t="s">
        <v>1634</v>
      </c>
      <c r="M4016">
        <v>2</v>
      </c>
    </row>
    <row r="4017" spans="1:35">
      <c r="A4017">
        <v>2016</v>
      </c>
      <c r="B4017" t="s">
        <v>1629</v>
      </c>
      <c r="C4017" t="s">
        <v>6050</v>
      </c>
      <c r="D4017" t="s">
        <v>1634</v>
      </c>
      <c r="M4017">
        <v>2</v>
      </c>
    </row>
    <row r="4018" spans="1:35">
      <c r="A4018">
        <v>2016</v>
      </c>
      <c r="B4018" t="s">
        <v>1629</v>
      </c>
      <c r="C4018" t="s">
        <v>6051</v>
      </c>
      <c r="D4018" t="s">
        <v>1635</v>
      </c>
      <c r="Q4018">
        <v>1</v>
      </c>
    </row>
    <row r="4019" spans="1:35">
      <c r="A4019">
        <v>2016</v>
      </c>
      <c r="B4019" t="s">
        <v>1629</v>
      </c>
      <c r="C4019" t="s">
        <v>1795</v>
      </c>
      <c r="D4019" t="s">
        <v>1641</v>
      </c>
      <c r="M4019">
        <v>1</v>
      </c>
    </row>
    <row r="4020" spans="1:35">
      <c r="A4020">
        <v>2016</v>
      </c>
      <c r="B4020" t="s">
        <v>1629</v>
      </c>
      <c r="C4020" t="s">
        <v>1803</v>
      </c>
      <c r="D4020" t="s">
        <v>1636</v>
      </c>
      <c r="R4020">
        <v>1</v>
      </c>
    </row>
    <row r="4021" spans="1:35">
      <c r="A4021">
        <v>2016</v>
      </c>
      <c r="B4021" t="s">
        <v>1629</v>
      </c>
      <c r="C4021" t="s">
        <v>2681</v>
      </c>
      <c r="D4021" t="s">
        <v>1641</v>
      </c>
      <c r="AI4021">
        <v>1</v>
      </c>
    </row>
    <row r="4022" spans="1:35">
      <c r="A4022">
        <v>2016</v>
      </c>
      <c r="B4022" t="s">
        <v>1629</v>
      </c>
      <c r="C4022" t="s">
        <v>1804</v>
      </c>
      <c r="D4022" t="s">
        <v>1641</v>
      </c>
      <c r="J4022">
        <v>2</v>
      </c>
    </row>
    <row r="4023" spans="1:35">
      <c r="A4023">
        <v>2016</v>
      </c>
      <c r="B4023" t="s">
        <v>1629</v>
      </c>
      <c r="C4023" t="s">
        <v>1804</v>
      </c>
      <c r="D4023" t="s">
        <v>1634</v>
      </c>
      <c r="J4023">
        <v>25</v>
      </c>
    </row>
    <row r="4024" spans="1:35">
      <c r="A4024">
        <v>2016</v>
      </c>
      <c r="B4024" t="s">
        <v>1629</v>
      </c>
      <c r="C4024" t="s">
        <v>1804</v>
      </c>
      <c r="D4024" t="s">
        <v>1635</v>
      </c>
      <c r="J4024">
        <v>28</v>
      </c>
    </row>
    <row r="4025" spans="1:35">
      <c r="A4025">
        <v>2016</v>
      </c>
      <c r="B4025" t="s">
        <v>1629</v>
      </c>
      <c r="C4025" t="s">
        <v>6052</v>
      </c>
      <c r="D4025" t="s">
        <v>1634</v>
      </c>
      <c r="AE4025">
        <v>1</v>
      </c>
    </row>
    <row r="4026" spans="1:35">
      <c r="A4026">
        <v>2016</v>
      </c>
      <c r="B4026" t="s">
        <v>1629</v>
      </c>
      <c r="C4026" t="s">
        <v>6053</v>
      </c>
      <c r="D4026" t="s">
        <v>1635</v>
      </c>
      <c r="R4026">
        <v>1</v>
      </c>
    </row>
    <row r="4027" spans="1:35">
      <c r="A4027">
        <v>2016</v>
      </c>
      <c r="B4027" t="s">
        <v>1629</v>
      </c>
      <c r="C4027" t="s">
        <v>1806</v>
      </c>
      <c r="D4027" t="s">
        <v>1635</v>
      </c>
      <c r="AD4027">
        <v>1</v>
      </c>
    </row>
    <row r="4028" spans="1:35">
      <c r="A4028">
        <v>2016</v>
      </c>
      <c r="B4028" t="s">
        <v>1629</v>
      </c>
      <c r="C4028" t="s">
        <v>2682</v>
      </c>
      <c r="D4028" t="s">
        <v>1636</v>
      </c>
      <c r="R4028">
        <v>1</v>
      </c>
    </row>
    <row r="4029" spans="1:35">
      <c r="A4029">
        <v>2016</v>
      </c>
      <c r="B4029" t="s">
        <v>1629</v>
      </c>
      <c r="C4029" t="s">
        <v>1807</v>
      </c>
      <c r="D4029" t="s">
        <v>1641</v>
      </c>
      <c r="J4029">
        <v>1</v>
      </c>
    </row>
    <row r="4030" spans="1:35">
      <c r="A4030">
        <v>2016</v>
      </c>
      <c r="B4030" t="s">
        <v>1629</v>
      </c>
      <c r="C4030" t="s">
        <v>6054</v>
      </c>
      <c r="D4030" t="s">
        <v>1634</v>
      </c>
      <c r="M4030">
        <v>1</v>
      </c>
    </row>
    <row r="4031" spans="1:35">
      <c r="A4031">
        <v>2016</v>
      </c>
      <c r="B4031" t="s">
        <v>1629</v>
      </c>
      <c r="C4031" t="s">
        <v>2685</v>
      </c>
      <c r="D4031" t="s">
        <v>1634</v>
      </c>
      <c r="G4031">
        <v>3</v>
      </c>
      <c r="Z4031">
        <v>1</v>
      </c>
      <c r="AI4031">
        <v>8</v>
      </c>
    </row>
    <row r="4032" spans="1:35">
      <c r="A4032">
        <v>2016</v>
      </c>
      <c r="B4032" t="s">
        <v>1629</v>
      </c>
      <c r="C4032" t="s">
        <v>2688</v>
      </c>
      <c r="D4032" t="s">
        <v>1635</v>
      </c>
      <c r="M4032">
        <v>1</v>
      </c>
    </row>
    <row r="4033" spans="1:35">
      <c r="A4033">
        <v>2016</v>
      </c>
      <c r="B4033" t="s">
        <v>1629</v>
      </c>
      <c r="C4033" t="s">
        <v>1809</v>
      </c>
      <c r="D4033" t="s">
        <v>1634</v>
      </c>
      <c r="O4033">
        <v>2</v>
      </c>
    </row>
    <row r="4034" spans="1:35">
      <c r="A4034">
        <v>2016</v>
      </c>
      <c r="B4034" t="s">
        <v>1629</v>
      </c>
      <c r="C4034" t="s">
        <v>5776</v>
      </c>
      <c r="D4034" t="s">
        <v>1634</v>
      </c>
      <c r="AI4034">
        <v>4</v>
      </c>
    </row>
    <row r="4035" spans="1:35">
      <c r="A4035">
        <v>2016</v>
      </c>
      <c r="B4035" t="s">
        <v>1629</v>
      </c>
      <c r="C4035" t="s">
        <v>5776</v>
      </c>
      <c r="D4035" t="s">
        <v>1635</v>
      </c>
      <c r="AI4035">
        <v>3</v>
      </c>
    </row>
    <row r="4036" spans="1:35">
      <c r="A4036">
        <v>2016</v>
      </c>
      <c r="B4036" t="s">
        <v>1629</v>
      </c>
      <c r="C4036" t="s">
        <v>1810</v>
      </c>
      <c r="D4036" t="s">
        <v>1634</v>
      </c>
      <c r="J4036">
        <v>6</v>
      </c>
    </row>
    <row r="4037" spans="1:35">
      <c r="A4037">
        <v>2016</v>
      </c>
      <c r="B4037" t="s">
        <v>1629</v>
      </c>
      <c r="C4037" t="s">
        <v>1810</v>
      </c>
      <c r="D4037" t="s">
        <v>1635</v>
      </c>
      <c r="J4037">
        <v>6</v>
      </c>
    </row>
    <row r="4038" spans="1:35">
      <c r="A4038">
        <v>2016</v>
      </c>
      <c r="B4038" t="s">
        <v>1629</v>
      </c>
      <c r="C4038" t="s">
        <v>1811</v>
      </c>
      <c r="D4038" t="s">
        <v>1634</v>
      </c>
      <c r="J4038">
        <v>5</v>
      </c>
    </row>
    <row r="4039" spans="1:35">
      <c r="A4039">
        <v>2016</v>
      </c>
      <c r="B4039" t="s">
        <v>1629</v>
      </c>
      <c r="C4039" t="s">
        <v>1811</v>
      </c>
      <c r="D4039" t="s">
        <v>1635</v>
      </c>
      <c r="J4039">
        <v>5</v>
      </c>
    </row>
    <row r="4040" spans="1:35">
      <c r="A4040">
        <v>2016</v>
      </c>
      <c r="B4040" t="s">
        <v>1629</v>
      </c>
      <c r="C4040" t="s">
        <v>1812</v>
      </c>
      <c r="D4040" t="s">
        <v>1634</v>
      </c>
      <c r="J4040">
        <v>5</v>
      </c>
    </row>
    <row r="4041" spans="1:35">
      <c r="A4041">
        <v>2016</v>
      </c>
      <c r="B4041" t="s">
        <v>1629</v>
      </c>
      <c r="C4041" t="s">
        <v>1812</v>
      </c>
      <c r="D4041" t="s">
        <v>1635</v>
      </c>
      <c r="J4041">
        <v>5</v>
      </c>
    </row>
    <row r="4042" spans="1:35">
      <c r="A4042">
        <v>2016</v>
      </c>
      <c r="B4042" t="s">
        <v>1629</v>
      </c>
      <c r="C4042" t="s">
        <v>1813</v>
      </c>
      <c r="D4042" t="s">
        <v>1634</v>
      </c>
      <c r="J4042">
        <v>2</v>
      </c>
    </row>
    <row r="4043" spans="1:35">
      <c r="A4043">
        <v>2016</v>
      </c>
      <c r="B4043" t="s">
        <v>1629</v>
      </c>
      <c r="C4043" t="s">
        <v>1813</v>
      </c>
      <c r="D4043" t="s">
        <v>1635</v>
      </c>
      <c r="J4043">
        <v>2</v>
      </c>
    </row>
    <row r="4044" spans="1:35">
      <c r="A4044">
        <v>2016</v>
      </c>
      <c r="B4044" t="s">
        <v>1629</v>
      </c>
      <c r="C4044" t="s">
        <v>1815</v>
      </c>
      <c r="D4044" t="s">
        <v>1634</v>
      </c>
      <c r="AE4044">
        <v>1</v>
      </c>
    </row>
    <row r="4045" spans="1:35">
      <c r="A4045">
        <v>2016</v>
      </c>
      <c r="B4045" t="s">
        <v>1629</v>
      </c>
      <c r="C4045" t="s">
        <v>1816</v>
      </c>
      <c r="D4045" t="s">
        <v>1634</v>
      </c>
      <c r="AE4045">
        <v>2</v>
      </c>
    </row>
    <row r="4046" spans="1:35">
      <c r="A4046">
        <v>2016</v>
      </c>
      <c r="B4046" t="s">
        <v>1629</v>
      </c>
      <c r="C4046" t="s">
        <v>1819</v>
      </c>
      <c r="D4046" t="s">
        <v>1674</v>
      </c>
      <c r="Q4046">
        <v>2</v>
      </c>
    </row>
    <row r="4047" spans="1:35">
      <c r="A4047">
        <v>2016</v>
      </c>
      <c r="B4047" t="s">
        <v>1629</v>
      </c>
      <c r="C4047" t="s">
        <v>1819</v>
      </c>
      <c r="D4047" t="s">
        <v>1634</v>
      </c>
      <c r="Q4047">
        <v>1</v>
      </c>
    </row>
    <row r="4048" spans="1:35">
      <c r="A4048">
        <v>2016</v>
      </c>
      <c r="B4048" t="s">
        <v>1629</v>
      </c>
      <c r="C4048" t="s">
        <v>1819</v>
      </c>
      <c r="D4048" t="s">
        <v>1635</v>
      </c>
      <c r="Q4048">
        <v>1</v>
      </c>
      <c r="AG4048">
        <v>1</v>
      </c>
    </row>
    <row r="4049" spans="1:31">
      <c r="A4049">
        <v>2016</v>
      </c>
      <c r="B4049" t="s">
        <v>1629</v>
      </c>
      <c r="C4049" t="s">
        <v>6055</v>
      </c>
      <c r="D4049" t="s">
        <v>1674</v>
      </c>
      <c r="E4049">
        <v>4</v>
      </c>
    </row>
    <row r="4050" spans="1:31">
      <c r="A4050">
        <v>2016</v>
      </c>
      <c r="B4050" t="s">
        <v>1629</v>
      </c>
      <c r="C4050" t="s">
        <v>6055</v>
      </c>
      <c r="D4050" t="s">
        <v>1634</v>
      </c>
      <c r="E4050">
        <v>4</v>
      </c>
    </row>
    <row r="4051" spans="1:31">
      <c r="A4051">
        <v>2016</v>
      </c>
      <c r="B4051" t="s">
        <v>1629</v>
      </c>
      <c r="C4051" t="s">
        <v>6055</v>
      </c>
      <c r="D4051" t="s">
        <v>1635</v>
      </c>
      <c r="E4051">
        <v>4</v>
      </c>
    </row>
    <row r="4052" spans="1:31">
      <c r="A4052">
        <v>2016</v>
      </c>
      <c r="B4052" t="s">
        <v>1629</v>
      </c>
      <c r="C4052" t="s">
        <v>2834</v>
      </c>
      <c r="D4052" t="s">
        <v>1674</v>
      </c>
      <c r="AE4052">
        <v>5</v>
      </c>
    </row>
    <row r="4053" spans="1:31">
      <c r="A4053">
        <v>2016</v>
      </c>
      <c r="B4053" t="s">
        <v>1629</v>
      </c>
      <c r="C4053" t="s">
        <v>6056</v>
      </c>
      <c r="D4053" t="s">
        <v>1634</v>
      </c>
      <c r="Q4053">
        <v>1</v>
      </c>
    </row>
    <row r="4054" spans="1:31">
      <c r="A4054">
        <v>2016</v>
      </c>
      <c r="B4054" t="s">
        <v>1629</v>
      </c>
      <c r="C4054" t="s">
        <v>2690</v>
      </c>
      <c r="D4054" t="s">
        <v>1634</v>
      </c>
      <c r="AC4054">
        <v>1</v>
      </c>
    </row>
    <row r="4055" spans="1:31">
      <c r="A4055">
        <v>2016</v>
      </c>
      <c r="B4055" t="s">
        <v>1629</v>
      </c>
      <c r="C4055" t="s">
        <v>2690</v>
      </c>
      <c r="D4055" t="s">
        <v>1635</v>
      </c>
      <c r="AC4055">
        <v>3</v>
      </c>
    </row>
    <row r="4056" spans="1:31">
      <c r="A4056">
        <v>2016</v>
      </c>
      <c r="B4056" t="s">
        <v>1629</v>
      </c>
      <c r="C4056" t="s">
        <v>2691</v>
      </c>
      <c r="D4056" t="s">
        <v>1634</v>
      </c>
      <c r="AC4056">
        <v>155</v>
      </c>
    </row>
    <row r="4057" spans="1:31">
      <c r="A4057">
        <v>2016</v>
      </c>
      <c r="B4057" t="s">
        <v>1629</v>
      </c>
      <c r="C4057" t="s">
        <v>2691</v>
      </c>
      <c r="D4057" t="s">
        <v>1635</v>
      </c>
      <c r="AC4057">
        <v>172</v>
      </c>
    </row>
    <row r="4058" spans="1:31">
      <c r="A4058">
        <v>2016</v>
      </c>
      <c r="B4058" t="s">
        <v>1629</v>
      </c>
      <c r="C4058" t="s">
        <v>1821</v>
      </c>
      <c r="D4058" t="s">
        <v>1634</v>
      </c>
      <c r="J4058">
        <v>1</v>
      </c>
    </row>
    <row r="4059" spans="1:31">
      <c r="A4059">
        <v>2016</v>
      </c>
      <c r="B4059" t="s">
        <v>1629</v>
      </c>
      <c r="C4059" t="s">
        <v>1821</v>
      </c>
      <c r="D4059" t="s">
        <v>1635</v>
      </c>
      <c r="J4059">
        <v>1</v>
      </c>
    </row>
    <row r="4060" spans="1:31">
      <c r="A4060">
        <v>2016</v>
      </c>
      <c r="B4060" t="s">
        <v>1629</v>
      </c>
      <c r="C4060" t="s">
        <v>1822</v>
      </c>
      <c r="D4060" t="s">
        <v>1674</v>
      </c>
      <c r="T4060">
        <v>1</v>
      </c>
    </row>
    <row r="4061" spans="1:31">
      <c r="A4061">
        <v>2016</v>
      </c>
      <c r="B4061" t="s">
        <v>1629</v>
      </c>
      <c r="C4061" t="s">
        <v>1822</v>
      </c>
      <c r="D4061" t="s">
        <v>1641</v>
      </c>
      <c r="T4061">
        <v>1</v>
      </c>
    </row>
    <row r="4062" spans="1:31">
      <c r="A4062">
        <v>2016</v>
      </c>
      <c r="B4062" t="s">
        <v>1629</v>
      </c>
      <c r="C4062" t="s">
        <v>1823</v>
      </c>
      <c r="D4062" t="s">
        <v>1635</v>
      </c>
      <c r="R4062">
        <v>3</v>
      </c>
    </row>
    <row r="4063" spans="1:31">
      <c r="A4063">
        <v>2016</v>
      </c>
      <c r="B4063" t="s">
        <v>1630</v>
      </c>
      <c r="C4063" t="s">
        <v>5835</v>
      </c>
      <c r="D4063" t="s">
        <v>1641</v>
      </c>
      <c r="J4063">
        <v>1</v>
      </c>
    </row>
    <row r="4064" spans="1:31">
      <c r="A4064">
        <v>2016</v>
      </c>
      <c r="B4064" t="s">
        <v>1630</v>
      </c>
      <c r="C4064" t="s">
        <v>1826</v>
      </c>
      <c r="D4064" t="s">
        <v>1641</v>
      </c>
      <c r="J4064">
        <v>1</v>
      </c>
    </row>
    <row r="4065" spans="1:10">
      <c r="A4065">
        <v>2016</v>
      </c>
      <c r="B4065" t="s">
        <v>1630</v>
      </c>
      <c r="C4065" t="s">
        <v>1827</v>
      </c>
      <c r="D4065" t="s">
        <v>1641</v>
      </c>
      <c r="J4065">
        <v>1</v>
      </c>
    </row>
    <row r="4066" spans="1:10">
      <c r="A4066">
        <v>2016</v>
      </c>
      <c r="B4066" t="s">
        <v>1630</v>
      </c>
      <c r="C4066" t="s">
        <v>1828</v>
      </c>
      <c r="D4066" t="s">
        <v>1641</v>
      </c>
      <c r="J4066">
        <v>1</v>
      </c>
    </row>
    <row r="4067" spans="1:10">
      <c r="A4067">
        <v>2016</v>
      </c>
      <c r="B4067" t="s">
        <v>1630</v>
      </c>
      <c r="C4067" t="s">
        <v>5836</v>
      </c>
      <c r="D4067" t="s">
        <v>1641</v>
      </c>
      <c r="J4067">
        <v>1</v>
      </c>
    </row>
    <row r="4068" spans="1:10">
      <c r="A4068">
        <v>2016</v>
      </c>
      <c r="B4068" t="s">
        <v>1630</v>
      </c>
      <c r="C4068" t="s">
        <v>1831</v>
      </c>
      <c r="D4068" t="s">
        <v>1634</v>
      </c>
      <c r="J4068">
        <v>2</v>
      </c>
    </row>
    <row r="4069" spans="1:10">
      <c r="A4069">
        <v>2016</v>
      </c>
      <c r="B4069" t="s">
        <v>1630</v>
      </c>
      <c r="C4069" t="s">
        <v>1831</v>
      </c>
      <c r="D4069" t="s">
        <v>1635</v>
      </c>
      <c r="J4069">
        <v>1</v>
      </c>
    </row>
    <row r="4070" spans="1:10">
      <c r="A4070">
        <v>2016</v>
      </c>
      <c r="B4070" t="s">
        <v>1630</v>
      </c>
      <c r="C4070" t="s">
        <v>1833</v>
      </c>
      <c r="D4070" t="s">
        <v>1634</v>
      </c>
      <c r="J4070">
        <v>1</v>
      </c>
    </row>
    <row r="4071" spans="1:10">
      <c r="A4071">
        <v>2016</v>
      </c>
      <c r="B4071" t="s">
        <v>1630</v>
      </c>
      <c r="C4071" t="s">
        <v>1833</v>
      </c>
      <c r="D4071" t="s">
        <v>1635</v>
      </c>
      <c r="J4071">
        <v>1</v>
      </c>
    </row>
    <row r="4072" spans="1:10">
      <c r="A4072">
        <v>2016</v>
      </c>
      <c r="B4072" t="s">
        <v>1630</v>
      </c>
      <c r="C4072" t="s">
        <v>1834</v>
      </c>
      <c r="D4072" t="s">
        <v>1641</v>
      </c>
      <c r="J4072">
        <v>2</v>
      </c>
    </row>
    <row r="4073" spans="1:10">
      <c r="A4073">
        <v>2016</v>
      </c>
      <c r="B4073" t="s">
        <v>1630</v>
      </c>
      <c r="C4073" t="s">
        <v>1835</v>
      </c>
      <c r="D4073" t="s">
        <v>1641</v>
      </c>
      <c r="J4073">
        <v>1</v>
      </c>
    </row>
    <row r="4074" spans="1:10">
      <c r="A4074">
        <v>2016</v>
      </c>
      <c r="B4074" t="s">
        <v>1630</v>
      </c>
      <c r="C4074" t="s">
        <v>6057</v>
      </c>
      <c r="D4074" t="s">
        <v>1635</v>
      </c>
      <c r="J4074">
        <v>1</v>
      </c>
    </row>
    <row r="4075" spans="1:10">
      <c r="A4075">
        <v>2016</v>
      </c>
      <c r="B4075" t="s">
        <v>1630</v>
      </c>
      <c r="C4075" t="s">
        <v>1837</v>
      </c>
      <c r="D4075" t="s">
        <v>1634</v>
      </c>
      <c r="J4075">
        <v>1</v>
      </c>
    </row>
    <row r="4076" spans="1:10">
      <c r="A4076">
        <v>2016</v>
      </c>
      <c r="B4076" t="s">
        <v>1630</v>
      </c>
      <c r="C4076" t="s">
        <v>1840</v>
      </c>
      <c r="D4076" t="s">
        <v>1634</v>
      </c>
      <c r="J4076">
        <v>1</v>
      </c>
    </row>
    <row r="4077" spans="1:10">
      <c r="A4077">
        <v>2016</v>
      </c>
      <c r="B4077" t="s">
        <v>1630</v>
      </c>
      <c r="C4077" t="s">
        <v>6058</v>
      </c>
      <c r="D4077" t="s">
        <v>1634</v>
      </c>
      <c r="J4077">
        <v>1</v>
      </c>
    </row>
    <row r="4078" spans="1:10">
      <c r="A4078">
        <v>2016</v>
      </c>
      <c r="B4078" t="s">
        <v>1630</v>
      </c>
      <c r="C4078" t="s">
        <v>5837</v>
      </c>
      <c r="D4078" t="s">
        <v>1634</v>
      </c>
      <c r="J4078">
        <v>1</v>
      </c>
    </row>
    <row r="4079" spans="1:10">
      <c r="A4079">
        <v>2016</v>
      </c>
      <c r="B4079" t="s">
        <v>1630</v>
      </c>
      <c r="C4079" t="s">
        <v>5838</v>
      </c>
      <c r="D4079" t="s">
        <v>1641</v>
      </c>
      <c r="J4079">
        <v>1</v>
      </c>
    </row>
    <row r="4080" spans="1:10">
      <c r="A4080">
        <v>2016</v>
      </c>
      <c r="B4080" t="s">
        <v>1630</v>
      </c>
      <c r="C4080" t="s">
        <v>1843</v>
      </c>
      <c r="D4080" t="s">
        <v>1634</v>
      </c>
      <c r="J4080">
        <v>1</v>
      </c>
    </row>
    <row r="4081" spans="1:10">
      <c r="A4081">
        <v>2016</v>
      </c>
      <c r="B4081" t="s">
        <v>1630</v>
      </c>
      <c r="C4081" t="s">
        <v>1843</v>
      </c>
      <c r="D4081" t="s">
        <v>1635</v>
      </c>
      <c r="J4081">
        <v>1</v>
      </c>
    </row>
    <row r="4082" spans="1:10">
      <c r="A4082">
        <v>2016</v>
      </c>
      <c r="B4082" t="s">
        <v>1630</v>
      </c>
      <c r="C4082" t="s">
        <v>5839</v>
      </c>
      <c r="D4082" t="s">
        <v>1634</v>
      </c>
      <c r="J4082">
        <v>1</v>
      </c>
    </row>
    <row r="4083" spans="1:10">
      <c r="A4083">
        <v>2016</v>
      </c>
      <c r="B4083" t="s">
        <v>1630</v>
      </c>
      <c r="C4083" t="s">
        <v>5839</v>
      </c>
      <c r="D4083" t="s">
        <v>1635</v>
      </c>
      <c r="J4083">
        <v>1</v>
      </c>
    </row>
    <row r="4084" spans="1:10">
      <c r="A4084">
        <v>2016</v>
      </c>
      <c r="B4084" t="s">
        <v>1630</v>
      </c>
      <c r="C4084" t="s">
        <v>1844</v>
      </c>
      <c r="D4084" t="s">
        <v>1641</v>
      </c>
      <c r="J4084">
        <v>1</v>
      </c>
    </row>
    <row r="4085" spans="1:10">
      <c r="A4085">
        <v>2016</v>
      </c>
      <c r="B4085" t="s">
        <v>1630</v>
      </c>
      <c r="C4085" t="s">
        <v>1845</v>
      </c>
      <c r="D4085" t="s">
        <v>1641</v>
      </c>
      <c r="J4085">
        <v>2</v>
      </c>
    </row>
    <row r="4086" spans="1:10">
      <c r="A4086">
        <v>2016</v>
      </c>
      <c r="B4086" t="s">
        <v>1630</v>
      </c>
      <c r="C4086" t="s">
        <v>1846</v>
      </c>
      <c r="D4086" t="s">
        <v>1641</v>
      </c>
      <c r="J4086">
        <v>1</v>
      </c>
    </row>
    <row r="4087" spans="1:10">
      <c r="A4087">
        <v>2016</v>
      </c>
      <c r="B4087" t="s">
        <v>1630</v>
      </c>
      <c r="C4087" t="s">
        <v>1847</v>
      </c>
      <c r="D4087" t="s">
        <v>1641</v>
      </c>
      <c r="J4087">
        <v>1</v>
      </c>
    </row>
    <row r="4088" spans="1:10">
      <c r="A4088">
        <v>2016</v>
      </c>
      <c r="B4088" t="s">
        <v>1630</v>
      </c>
      <c r="C4088" t="s">
        <v>6059</v>
      </c>
      <c r="D4088" t="s">
        <v>1634</v>
      </c>
      <c r="J4088">
        <v>1</v>
      </c>
    </row>
    <row r="4089" spans="1:10">
      <c r="A4089">
        <v>2016</v>
      </c>
      <c r="B4089" t="s">
        <v>1630</v>
      </c>
      <c r="C4089" t="s">
        <v>6059</v>
      </c>
      <c r="D4089" t="s">
        <v>1635</v>
      </c>
      <c r="J4089">
        <v>1</v>
      </c>
    </row>
    <row r="4090" spans="1:10">
      <c r="A4090">
        <v>2016</v>
      </c>
      <c r="B4090" t="s">
        <v>1630</v>
      </c>
      <c r="C4090" t="s">
        <v>1848</v>
      </c>
      <c r="D4090" t="s">
        <v>1634</v>
      </c>
      <c r="J4090">
        <v>1</v>
      </c>
    </row>
    <row r="4091" spans="1:10">
      <c r="A4091">
        <v>2016</v>
      </c>
      <c r="B4091" t="s">
        <v>1630</v>
      </c>
      <c r="C4091" t="s">
        <v>1848</v>
      </c>
      <c r="D4091" t="s">
        <v>1635</v>
      </c>
      <c r="J4091">
        <v>1</v>
      </c>
    </row>
    <row r="4092" spans="1:10">
      <c r="A4092">
        <v>2016</v>
      </c>
      <c r="B4092" t="s">
        <v>1630</v>
      </c>
      <c r="C4092" t="s">
        <v>6060</v>
      </c>
      <c r="D4092" t="s">
        <v>1634</v>
      </c>
      <c r="J4092">
        <v>1</v>
      </c>
    </row>
    <row r="4093" spans="1:10">
      <c r="A4093">
        <v>2016</v>
      </c>
      <c r="B4093" t="s">
        <v>1630</v>
      </c>
      <c r="C4093" t="s">
        <v>6060</v>
      </c>
      <c r="D4093" t="s">
        <v>1635</v>
      </c>
      <c r="J4093">
        <v>1</v>
      </c>
    </row>
    <row r="4094" spans="1:10">
      <c r="A4094">
        <v>2016</v>
      </c>
      <c r="B4094" t="s">
        <v>1630</v>
      </c>
      <c r="C4094" t="s">
        <v>5840</v>
      </c>
      <c r="D4094" t="s">
        <v>1634</v>
      </c>
      <c r="J4094">
        <v>1</v>
      </c>
    </row>
    <row r="4095" spans="1:10">
      <c r="A4095">
        <v>2016</v>
      </c>
      <c r="B4095" t="s">
        <v>1630</v>
      </c>
      <c r="C4095" t="s">
        <v>1851</v>
      </c>
      <c r="D4095" t="s">
        <v>1641</v>
      </c>
      <c r="J4095">
        <v>1</v>
      </c>
    </row>
    <row r="4096" spans="1:10">
      <c r="A4096">
        <v>2016</v>
      </c>
      <c r="B4096" t="s">
        <v>1630</v>
      </c>
      <c r="C4096" t="s">
        <v>1852</v>
      </c>
      <c r="D4096" t="s">
        <v>1641</v>
      </c>
      <c r="J4096">
        <v>1</v>
      </c>
    </row>
    <row r="4097" spans="1:28">
      <c r="A4097">
        <v>2016</v>
      </c>
      <c r="B4097" t="s">
        <v>1630</v>
      </c>
      <c r="C4097" t="s">
        <v>1854</v>
      </c>
      <c r="D4097" t="s">
        <v>1634</v>
      </c>
      <c r="J4097">
        <v>1</v>
      </c>
    </row>
    <row r="4098" spans="1:28">
      <c r="A4098">
        <v>2016</v>
      </c>
      <c r="B4098" t="s">
        <v>1630</v>
      </c>
      <c r="C4098" t="s">
        <v>1855</v>
      </c>
      <c r="D4098" t="s">
        <v>1641</v>
      </c>
      <c r="J4098">
        <v>1</v>
      </c>
    </row>
    <row r="4099" spans="1:28">
      <c r="A4099">
        <v>2016</v>
      </c>
      <c r="B4099" t="s">
        <v>1630</v>
      </c>
      <c r="C4099" t="s">
        <v>5841</v>
      </c>
      <c r="D4099" t="s">
        <v>1634</v>
      </c>
      <c r="J4099">
        <v>1</v>
      </c>
    </row>
    <row r="4100" spans="1:28">
      <c r="A4100">
        <v>2016</v>
      </c>
      <c r="B4100" t="s">
        <v>1630</v>
      </c>
      <c r="C4100" t="s">
        <v>6061</v>
      </c>
      <c r="D4100" t="s">
        <v>1641</v>
      </c>
      <c r="J4100">
        <v>1</v>
      </c>
    </row>
    <row r="4101" spans="1:28">
      <c r="A4101">
        <v>2016</v>
      </c>
      <c r="B4101" t="s">
        <v>1630</v>
      </c>
      <c r="C4101" t="s">
        <v>5842</v>
      </c>
      <c r="D4101" t="s">
        <v>1641</v>
      </c>
      <c r="J4101">
        <v>1</v>
      </c>
    </row>
    <row r="4102" spans="1:28">
      <c r="A4102">
        <v>2016</v>
      </c>
      <c r="B4102" t="s">
        <v>1630</v>
      </c>
      <c r="C4102" t="s">
        <v>5843</v>
      </c>
      <c r="D4102" t="s">
        <v>1641</v>
      </c>
      <c r="J4102">
        <v>1</v>
      </c>
    </row>
    <row r="4103" spans="1:28">
      <c r="A4103">
        <v>2016</v>
      </c>
      <c r="B4103" t="s">
        <v>1630</v>
      </c>
      <c r="C4103" t="s">
        <v>1858</v>
      </c>
      <c r="D4103" t="s">
        <v>1634</v>
      </c>
      <c r="J4103">
        <v>1</v>
      </c>
    </row>
    <row r="4104" spans="1:28">
      <c r="A4104">
        <v>2016</v>
      </c>
      <c r="B4104" t="s">
        <v>1630</v>
      </c>
      <c r="C4104" t="s">
        <v>1858</v>
      </c>
      <c r="D4104" t="s">
        <v>1635</v>
      </c>
      <c r="J4104">
        <v>1</v>
      </c>
    </row>
    <row r="4105" spans="1:28">
      <c r="A4105">
        <v>2016</v>
      </c>
      <c r="B4105" t="s">
        <v>1630</v>
      </c>
      <c r="C4105" t="s">
        <v>6062</v>
      </c>
      <c r="D4105" t="s">
        <v>1634</v>
      </c>
      <c r="J4105">
        <v>1</v>
      </c>
    </row>
    <row r="4106" spans="1:28">
      <c r="A4106">
        <v>2016</v>
      </c>
      <c r="B4106" t="s">
        <v>1630</v>
      </c>
      <c r="C4106" t="s">
        <v>6062</v>
      </c>
      <c r="D4106" t="s">
        <v>1635</v>
      </c>
      <c r="J4106">
        <v>1</v>
      </c>
    </row>
    <row r="4107" spans="1:28">
      <c r="A4107">
        <v>2016</v>
      </c>
      <c r="B4107" t="s">
        <v>1630</v>
      </c>
      <c r="C4107" t="s">
        <v>1859</v>
      </c>
      <c r="D4107" t="s">
        <v>1641</v>
      </c>
      <c r="J4107">
        <v>1</v>
      </c>
    </row>
    <row r="4108" spans="1:28">
      <c r="A4108">
        <v>2016</v>
      </c>
      <c r="B4108" t="s">
        <v>1630</v>
      </c>
      <c r="C4108" t="s">
        <v>1861</v>
      </c>
      <c r="D4108" t="s">
        <v>1641</v>
      </c>
      <c r="J4108">
        <v>1</v>
      </c>
    </row>
    <row r="4109" spans="1:28">
      <c r="A4109">
        <v>2016</v>
      </c>
      <c r="B4109" t="s">
        <v>1630</v>
      </c>
      <c r="C4109" t="s">
        <v>1861</v>
      </c>
      <c r="D4109" t="s">
        <v>1634</v>
      </c>
      <c r="J4109">
        <v>3</v>
      </c>
      <c r="AB4109">
        <v>13</v>
      </c>
    </row>
    <row r="4110" spans="1:28">
      <c r="A4110">
        <v>2016</v>
      </c>
      <c r="B4110" t="s">
        <v>1630</v>
      </c>
      <c r="C4110" t="s">
        <v>1861</v>
      </c>
      <c r="D4110" t="s">
        <v>1635</v>
      </c>
      <c r="J4110">
        <v>4</v>
      </c>
    </row>
    <row r="4111" spans="1:28">
      <c r="A4111">
        <v>2016</v>
      </c>
      <c r="B4111" t="s">
        <v>1630</v>
      </c>
      <c r="C4111" t="s">
        <v>2562</v>
      </c>
      <c r="D4111" t="s">
        <v>1636</v>
      </c>
      <c r="O4111">
        <v>1</v>
      </c>
    </row>
    <row r="4112" spans="1:28">
      <c r="A4112">
        <v>2016</v>
      </c>
      <c r="B4112" t="s">
        <v>1630</v>
      </c>
      <c r="C4112" t="s">
        <v>1638</v>
      </c>
      <c r="D4112" t="s">
        <v>1634</v>
      </c>
      <c r="S4112">
        <v>54</v>
      </c>
    </row>
    <row r="4113" spans="1:35">
      <c r="A4113">
        <v>2016</v>
      </c>
      <c r="B4113" t="s">
        <v>1630</v>
      </c>
      <c r="C4113" t="s">
        <v>1638</v>
      </c>
      <c r="D4113" t="s">
        <v>1635</v>
      </c>
      <c r="S4113">
        <v>54</v>
      </c>
    </row>
    <row r="4114" spans="1:35">
      <c r="A4114">
        <v>2016</v>
      </c>
      <c r="B4114" t="s">
        <v>1630</v>
      </c>
      <c r="C4114" t="s">
        <v>1639</v>
      </c>
      <c r="D4114" t="s">
        <v>1636</v>
      </c>
      <c r="O4114">
        <v>1</v>
      </c>
    </row>
    <row r="4115" spans="1:35">
      <c r="A4115">
        <v>2016</v>
      </c>
      <c r="B4115" t="s">
        <v>1630</v>
      </c>
      <c r="C4115" t="s">
        <v>1863</v>
      </c>
      <c r="D4115" t="s">
        <v>1641</v>
      </c>
      <c r="J4115">
        <v>1</v>
      </c>
    </row>
    <row r="4116" spans="1:35">
      <c r="A4116">
        <v>2016</v>
      </c>
      <c r="B4116" t="s">
        <v>1630</v>
      </c>
      <c r="C4116" t="s">
        <v>5845</v>
      </c>
      <c r="D4116" t="s">
        <v>1641</v>
      </c>
      <c r="J4116">
        <v>1</v>
      </c>
    </row>
    <row r="4117" spans="1:35">
      <c r="A4117">
        <v>2016</v>
      </c>
      <c r="B4117" t="s">
        <v>1630</v>
      </c>
      <c r="C4117" t="s">
        <v>1865</v>
      </c>
      <c r="D4117" t="s">
        <v>1641</v>
      </c>
      <c r="J4117">
        <v>1</v>
      </c>
    </row>
    <row r="4118" spans="1:35">
      <c r="A4118">
        <v>2016</v>
      </c>
      <c r="B4118" t="s">
        <v>1630</v>
      </c>
      <c r="C4118" t="s">
        <v>1866</v>
      </c>
      <c r="D4118" t="s">
        <v>1634</v>
      </c>
      <c r="J4118">
        <v>1</v>
      </c>
    </row>
    <row r="4119" spans="1:35">
      <c r="A4119">
        <v>2016</v>
      </c>
      <c r="B4119" t="s">
        <v>1630</v>
      </c>
      <c r="C4119" t="s">
        <v>1868</v>
      </c>
      <c r="D4119" t="s">
        <v>1641</v>
      </c>
      <c r="J4119">
        <v>1</v>
      </c>
    </row>
    <row r="4120" spans="1:35">
      <c r="A4120">
        <v>2016</v>
      </c>
      <c r="B4120" t="s">
        <v>1630</v>
      </c>
      <c r="C4120" t="s">
        <v>1869</v>
      </c>
      <c r="D4120" t="s">
        <v>1641</v>
      </c>
      <c r="J4120">
        <v>1</v>
      </c>
    </row>
    <row r="4121" spans="1:35">
      <c r="A4121">
        <v>2016</v>
      </c>
      <c r="B4121" t="s">
        <v>1630</v>
      </c>
      <c r="C4121" t="s">
        <v>1870</v>
      </c>
      <c r="D4121" t="s">
        <v>1641</v>
      </c>
      <c r="J4121">
        <v>1</v>
      </c>
    </row>
    <row r="4122" spans="1:35">
      <c r="A4122">
        <v>2016</v>
      </c>
      <c r="B4122" t="s">
        <v>1630</v>
      </c>
      <c r="C4122" t="s">
        <v>1871</v>
      </c>
      <c r="D4122" t="s">
        <v>1635</v>
      </c>
      <c r="Y4122">
        <v>1</v>
      </c>
    </row>
    <row r="4123" spans="1:35">
      <c r="A4123">
        <v>2016</v>
      </c>
      <c r="B4123" t="s">
        <v>1630</v>
      </c>
      <c r="C4123" t="s">
        <v>1872</v>
      </c>
      <c r="D4123" t="s">
        <v>1641</v>
      </c>
      <c r="J4123">
        <v>1</v>
      </c>
    </row>
    <row r="4124" spans="1:35">
      <c r="A4124">
        <v>2016</v>
      </c>
      <c r="B4124" t="s">
        <v>1630</v>
      </c>
      <c r="C4124" t="s">
        <v>1873</v>
      </c>
      <c r="D4124" t="s">
        <v>1641</v>
      </c>
      <c r="J4124">
        <v>1</v>
      </c>
    </row>
    <row r="4125" spans="1:35">
      <c r="A4125">
        <v>2016</v>
      </c>
      <c r="B4125" t="s">
        <v>1630</v>
      </c>
      <c r="C4125" t="s">
        <v>1875</v>
      </c>
      <c r="D4125" t="s">
        <v>1641</v>
      </c>
      <c r="J4125">
        <v>1</v>
      </c>
    </row>
    <row r="4126" spans="1:35">
      <c r="A4126">
        <v>2016</v>
      </c>
      <c r="B4126" t="s">
        <v>1630</v>
      </c>
      <c r="C4126" t="s">
        <v>6063</v>
      </c>
      <c r="D4126" t="s">
        <v>1641</v>
      </c>
      <c r="E4126">
        <v>1</v>
      </c>
    </row>
    <row r="4127" spans="1:35">
      <c r="A4127">
        <v>2016</v>
      </c>
      <c r="B4127" t="s">
        <v>1630</v>
      </c>
      <c r="C4127" t="s">
        <v>2694</v>
      </c>
      <c r="D4127" t="s">
        <v>1641</v>
      </c>
      <c r="AI4127">
        <v>1</v>
      </c>
    </row>
    <row r="4128" spans="1:35">
      <c r="A4128">
        <v>2016</v>
      </c>
      <c r="B4128" t="s">
        <v>1630</v>
      </c>
      <c r="C4128" t="s">
        <v>1876</v>
      </c>
      <c r="D4128" t="s">
        <v>1641</v>
      </c>
      <c r="J4128">
        <v>1</v>
      </c>
    </row>
    <row r="4129" spans="1:35">
      <c r="A4129">
        <v>2016</v>
      </c>
      <c r="B4129" t="s">
        <v>1630</v>
      </c>
      <c r="C4129" t="s">
        <v>6064</v>
      </c>
      <c r="D4129" t="s">
        <v>1635</v>
      </c>
      <c r="J4129">
        <v>1</v>
      </c>
    </row>
    <row r="4130" spans="1:35">
      <c r="A4130">
        <v>2016</v>
      </c>
      <c r="B4130" t="s">
        <v>1630</v>
      </c>
      <c r="C4130" t="s">
        <v>6065</v>
      </c>
      <c r="D4130" t="s">
        <v>1635</v>
      </c>
      <c r="J4130">
        <v>1</v>
      </c>
    </row>
    <row r="4131" spans="1:35">
      <c r="A4131">
        <v>2016</v>
      </c>
      <c r="B4131" t="s">
        <v>1630</v>
      </c>
      <c r="C4131" t="s">
        <v>1877</v>
      </c>
      <c r="D4131" t="s">
        <v>1635</v>
      </c>
      <c r="J4131">
        <v>1</v>
      </c>
    </row>
    <row r="4132" spans="1:35">
      <c r="A4132">
        <v>2016</v>
      </c>
      <c r="B4132" t="s">
        <v>1630</v>
      </c>
      <c r="C4132" t="s">
        <v>6066</v>
      </c>
      <c r="D4132" t="s">
        <v>1634</v>
      </c>
      <c r="J4132">
        <v>1</v>
      </c>
    </row>
    <row r="4133" spans="1:35">
      <c r="A4133">
        <v>2016</v>
      </c>
      <c r="B4133" t="s">
        <v>1630</v>
      </c>
      <c r="C4133" t="s">
        <v>6066</v>
      </c>
      <c r="D4133" t="s">
        <v>1635</v>
      </c>
      <c r="J4133">
        <v>1</v>
      </c>
    </row>
    <row r="4134" spans="1:35">
      <c r="A4134">
        <v>2016</v>
      </c>
      <c r="B4134" t="s">
        <v>1630</v>
      </c>
      <c r="C4134" t="s">
        <v>1879</v>
      </c>
      <c r="D4134" t="s">
        <v>1641</v>
      </c>
      <c r="J4134">
        <v>1</v>
      </c>
    </row>
    <row r="4135" spans="1:35">
      <c r="A4135">
        <v>2016</v>
      </c>
      <c r="B4135" t="s">
        <v>1630</v>
      </c>
      <c r="C4135" t="s">
        <v>1880</v>
      </c>
      <c r="D4135" t="s">
        <v>1641</v>
      </c>
      <c r="J4135">
        <v>1</v>
      </c>
    </row>
    <row r="4136" spans="1:35">
      <c r="A4136">
        <v>2016</v>
      </c>
      <c r="B4136" t="s">
        <v>1630</v>
      </c>
      <c r="C4136" t="s">
        <v>2695</v>
      </c>
      <c r="D4136" t="s">
        <v>1634</v>
      </c>
      <c r="AB4136">
        <v>1</v>
      </c>
    </row>
    <row r="4137" spans="1:35">
      <c r="A4137">
        <v>2016</v>
      </c>
      <c r="B4137" t="s">
        <v>1630</v>
      </c>
      <c r="C4137" t="s">
        <v>2565</v>
      </c>
      <c r="D4137" t="s">
        <v>1634</v>
      </c>
      <c r="AI4137">
        <v>1</v>
      </c>
    </row>
    <row r="4138" spans="1:35">
      <c r="A4138">
        <v>2016</v>
      </c>
      <c r="B4138" t="s">
        <v>1630</v>
      </c>
      <c r="C4138" t="s">
        <v>2565</v>
      </c>
      <c r="D4138" t="s">
        <v>1635</v>
      </c>
      <c r="AI4138">
        <v>1</v>
      </c>
    </row>
    <row r="4139" spans="1:35">
      <c r="A4139">
        <v>2016</v>
      </c>
      <c r="B4139" t="s">
        <v>1630</v>
      </c>
      <c r="C4139" t="s">
        <v>1882</v>
      </c>
      <c r="D4139" t="s">
        <v>1641</v>
      </c>
      <c r="AB4139">
        <v>1</v>
      </c>
    </row>
    <row r="4140" spans="1:35">
      <c r="A4140">
        <v>2016</v>
      </c>
      <c r="B4140" t="s">
        <v>1630</v>
      </c>
      <c r="C4140" t="s">
        <v>1882</v>
      </c>
      <c r="D4140" t="s">
        <v>1636</v>
      </c>
      <c r="O4140">
        <v>8</v>
      </c>
    </row>
    <row r="4141" spans="1:35">
      <c r="A4141">
        <v>2016</v>
      </c>
      <c r="B4141" t="s">
        <v>1630</v>
      </c>
      <c r="C4141" t="s">
        <v>2696</v>
      </c>
      <c r="D4141" t="s">
        <v>1641</v>
      </c>
      <c r="M4141">
        <v>2</v>
      </c>
    </row>
    <row r="4142" spans="1:35">
      <c r="A4142">
        <v>2016</v>
      </c>
      <c r="B4142" t="s">
        <v>1630</v>
      </c>
      <c r="C4142" t="s">
        <v>2566</v>
      </c>
      <c r="D4142" t="s">
        <v>1634</v>
      </c>
      <c r="M4142">
        <v>1</v>
      </c>
    </row>
    <row r="4143" spans="1:35">
      <c r="A4143">
        <v>2016</v>
      </c>
      <c r="B4143" t="s">
        <v>1630</v>
      </c>
      <c r="C4143" t="s">
        <v>1886</v>
      </c>
      <c r="D4143" t="s">
        <v>1634</v>
      </c>
      <c r="J4143">
        <v>1</v>
      </c>
    </row>
    <row r="4144" spans="1:35">
      <c r="A4144">
        <v>2016</v>
      </c>
      <c r="B4144" t="s">
        <v>1630</v>
      </c>
      <c r="C4144" t="s">
        <v>1887</v>
      </c>
      <c r="D4144" t="s">
        <v>1641</v>
      </c>
      <c r="J4144">
        <v>1</v>
      </c>
    </row>
    <row r="4145" spans="1:31">
      <c r="A4145">
        <v>2016</v>
      </c>
      <c r="B4145" t="s">
        <v>1630</v>
      </c>
      <c r="C4145" t="s">
        <v>1888</v>
      </c>
      <c r="D4145" t="s">
        <v>1641</v>
      </c>
      <c r="J4145">
        <v>4</v>
      </c>
    </row>
    <row r="4146" spans="1:31">
      <c r="A4146">
        <v>2016</v>
      </c>
      <c r="B4146" t="s">
        <v>1630</v>
      </c>
      <c r="C4146" t="s">
        <v>6067</v>
      </c>
      <c r="D4146" t="s">
        <v>1641</v>
      </c>
      <c r="J4146">
        <v>1</v>
      </c>
    </row>
    <row r="4147" spans="1:31">
      <c r="A4147">
        <v>2016</v>
      </c>
      <c r="B4147" t="s">
        <v>1630</v>
      </c>
      <c r="C4147" t="s">
        <v>1889</v>
      </c>
      <c r="D4147" t="s">
        <v>1641</v>
      </c>
      <c r="J4147">
        <v>1</v>
      </c>
    </row>
    <row r="4148" spans="1:31">
      <c r="A4148">
        <v>2016</v>
      </c>
      <c r="B4148" t="s">
        <v>1630</v>
      </c>
      <c r="C4148" t="s">
        <v>1890</v>
      </c>
      <c r="D4148" t="s">
        <v>1668</v>
      </c>
      <c r="O4148">
        <v>2</v>
      </c>
    </row>
    <row r="4149" spans="1:31">
      <c r="A4149">
        <v>2016</v>
      </c>
      <c r="B4149" t="s">
        <v>1630</v>
      </c>
      <c r="C4149" t="s">
        <v>1890</v>
      </c>
      <c r="D4149" t="s">
        <v>1634</v>
      </c>
      <c r="O4149">
        <v>3</v>
      </c>
    </row>
    <row r="4150" spans="1:31">
      <c r="A4150">
        <v>2016</v>
      </c>
      <c r="B4150" t="s">
        <v>1630</v>
      </c>
      <c r="C4150" t="s">
        <v>1890</v>
      </c>
      <c r="D4150" t="s">
        <v>1636</v>
      </c>
      <c r="O4150">
        <v>1</v>
      </c>
    </row>
    <row r="4151" spans="1:31">
      <c r="A4151">
        <v>2016</v>
      </c>
      <c r="B4151" t="s">
        <v>1630</v>
      </c>
      <c r="C4151" t="s">
        <v>5857</v>
      </c>
      <c r="D4151" t="s">
        <v>1641</v>
      </c>
      <c r="J4151">
        <v>1</v>
      </c>
    </row>
    <row r="4152" spans="1:31">
      <c r="A4152">
        <v>2016</v>
      </c>
      <c r="B4152" t="s">
        <v>1630</v>
      </c>
      <c r="C4152" t="s">
        <v>1891</v>
      </c>
      <c r="D4152" t="s">
        <v>1641</v>
      </c>
      <c r="J4152">
        <v>2</v>
      </c>
    </row>
    <row r="4153" spans="1:31">
      <c r="A4153">
        <v>2016</v>
      </c>
      <c r="B4153" t="s">
        <v>1630</v>
      </c>
      <c r="C4153" t="s">
        <v>1892</v>
      </c>
      <c r="D4153" t="s">
        <v>1641</v>
      </c>
      <c r="J4153">
        <v>1</v>
      </c>
    </row>
    <row r="4154" spans="1:31">
      <c r="A4154">
        <v>2016</v>
      </c>
      <c r="B4154" t="s">
        <v>1630</v>
      </c>
      <c r="C4154" t="s">
        <v>1893</v>
      </c>
      <c r="D4154" t="s">
        <v>1641</v>
      </c>
      <c r="AE4154">
        <v>1</v>
      </c>
    </row>
    <row r="4155" spans="1:31">
      <c r="A4155">
        <v>2016</v>
      </c>
      <c r="B4155" t="s">
        <v>1630</v>
      </c>
      <c r="C4155" t="s">
        <v>1894</v>
      </c>
      <c r="D4155" t="s">
        <v>1641</v>
      </c>
      <c r="J4155">
        <v>2</v>
      </c>
    </row>
    <row r="4156" spans="1:31">
      <c r="A4156">
        <v>2016</v>
      </c>
      <c r="B4156" t="s">
        <v>1630</v>
      </c>
      <c r="C4156" t="s">
        <v>1895</v>
      </c>
      <c r="D4156" t="s">
        <v>1641</v>
      </c>
      <c r="J4156">
        <v>1</v>
      </c>
    </row>
    <row r="4157" spans="1:31">
      <c r="A4157">
        <v>2016</v>
      </c>
      <c r="B4157" t="s">
        <v>1630</v>
      </c>
      <c r="C4157" t="s">
        <v>1896</v>
      </c>
      <c r="D4157" t="s">
        <v>1641</v>
      </c>
      <c r="J4157">
        <v>2</v>
      </c>
    </row>
    <row r="4158" spans="1:31">
      <c r="A4158">
        <v>2016</v>
      </c>
      <c r="B4158" t="s">
        <v>1630</v>
      </c>
      <c r="C4158" t="s">
        <v>6068</v>
      </c>
      <c r="D4158" t="s">
        <v>1635</v>
      </c>
      <c r="J4158">
        <v>1</v>
      </c>
    </row>
    <row r="4159" spans="1:31">
      <c r="A4159">
        <v>2016</v>
      </c>
      <c r="B4159" t="s">
        <v>1630</v>
      </c>
      <c r="C4159" t="s">
        <v>1897</v>
      </c>
      <c r="D4159" t="s">
        <v>1641</v>
      </c>
      <c r="J4159">
        <v>1</v>
      </c>
    </row>
    <row r="4160" spans="1:31">
      <c r="A4160">
        <v>2016</v>
      </c>
      <c r="B4160" t="s">
        <v>1630</v>
      </c>
      <c r="C4160" t="s">
        <v>1898</v>
      </c>
      <c r="D4160" t="s">
        <v>1641</v>
      </c>
      <c r="J4160">
        <v>1</v>
      </c>
    </row>
    <row r="4161" spans="1:29">
      <c r="A4161">
        <v>2016</v>
      </c>
      <c r="B4161" t="s">
        <v>1630</v>
      </c>
      <c r="C4161" t="s">
        <v>1899</v>
      </c>
      <c r="D4161" t="s">
        <v>1634</v>
      </c>
      <c r="J4161">
        <v>1</v>
      </c>
    </row>
    <row r="4162" spans="1:29">
      <c r="A4162">
        <v>2016</v>
      </c>
      <c r="B4162" t="s">
        <v>1630</v>
      </c>
      <c r="C4162" t="s">
        <v>1899</v>
      </c>
      <c r="D4162" t="s">
        <v>1635</v>
      </c>
      <c r="J4162">
        <v>1</v>
      </c>
    </row>
    <row r="4163" spans="1:29">
      <c r="A4163">
        <v>2016</v>
      </c>
      <c r="B4163" t="s">
        <v>1630</v>
      </c>
      <c r="C4163" t="s">
        <v>1652</v>
      </c>
      <c r="D4163" t="s">
        <v>1674</v>
      </c>
      <c r="O4163">
        <v>1</v>
      </c>
    </row>
    <row r="4164" spans="1:29">
      <c r="A4164">
        <v>2016</v>
      </c>
      <c r="B4164" t="s">
        <v>1630</v>
      </c>
      <c r="C4164" t="s">
        <v>5778</v>
      </c>
      <c r="D4164" t="s">
        <v>1634</v>
      </c>
      <c r="O4164">
        <v>2</v>
      </c>
    </row>
    <row r="4165" spans="1:29">
      <c r="A4165">
        <v>2016</v>
      </c>
      <c r="B4165" t="s">
        <v>1630</v>
      </c>
      <c r="C4165" t="s">
        <v>1652</v>
      </c>
      <c r="D4165" t="s">
        <v>1635</v>
      </c>
      <c r="AA4165">
        <v>1</v>
      </c>
    </row>
    <row r="4166" spans="1:29">
      <c r="A4166">
        <v>2016</v>
      </c>
      <c r="B4166" t="s">
        <v>1630</v>
      </c>
      <c r="C4166" t="s">
        <v>1901</v>
      </c>
      <c r="D4166" t="s">
        <v>1635</v>
      </c>
      <c r="N4166">
        <v>1</v>
      </c>
    </row>
    <row r="4167" spans="1:29">
      <c r="A4167">
        <v>2016</v>
      </c>
      <c r="B4167" t="s">
        <v>1630</v>
      </c>
      <c r="C4167" t="s">
        <v>6069</v>
      </c>
      <c r="D4167" t="s">
        <v>1635</v>
      </c>
      <c r="J4167">
        <v>1</v>
      </c>
    </row>
    <row r="4168" spans="1:29">
      <c r="A4168">
        <v>2016</v>
      </c>
      <c r="B4168" t="s">
        <v>1630</v>
      </c>
      <c r="C4168" t="s">
        <v>1653</v>
      </c>
      <c r="D4168" t="s">
        <v>1635</v>
      </c>
      <c r="M4168">
        <v>1</v>
      </c>
    </row>
    <row r="4169" spans="1:29">
      <c r="A4169">
        <v>2016</v>
      </c>
      <c r="B4169" t="s">
        <v>1630</v>
      </c>
      <c r="C4169" t="s">
        <v>5785</v>
      </c>
      <c r="D4169" t="s">
        <v>1634</v>
      </c>
      <c r="AC4169">
        <v>4</v>
      </c>
    </row>
    <row r="4170" spans="1:29">
      <c r="A4170">
        <v>2016</v>
      </c>
      <c r="B4170" t="s">
        <v>1630</v>
      </c>
      <c r="C4170" t="s">
        <v>1654</v>
      </c>
      <c r="D4170" t="s">
        <v>1674</v>
      </c>
      <c r="O4170">
        <v>1</v>
      </c>
    </row>
    <row r="4171" spans="1:29">
      <c r="A4171">
        <v>2016</v>
      </c>
      <c r="B4171" t="s">
        <v>1630</v>
      </c>
      <c r="C4171" t="s">
        <v>6070</v>
      </c>
      <c r="D4171" t="s">
        <v>1634</v>
      </c>
      <c r="F4171">
        <v>1</v>
      </c>
    </row>
    <row r="4172" spans="1:29">
      <c r="A4172">
        <v>2016</v>
      </c>
      <c r="B4172" t="s">
        <v>1630</v>
      </c>
      <c r="C4172" t="s">
        <v>6071</v>
      </c>
      <c r="D4172" t="s">
        <v>1634</v>
      </c>
      <c r="J4172">
        <v>1</v>
      </c>
    </row>
    <row r="4173" spans="1:29">
      <c r="A4173">
        <v>2016</v>
      </c>
      <c r="B4173" t="s">
        <v>1630</v>
      </c>
      <c r="C4173" t="s">
        <v>6071</v>
      </c>
      <c r="D4173" t="s">
        <v>1635</v>
      </c>
      <c r="J4173">
        <v>2</v>
      </c>
    </row>
    <row r="4174" spans="1:29">
      <c r="A4174">
        <v>2016</v>
      </c>
      <c r="B4174" t="s">
        <v>1630</v>
      </c>
      <c r="C4174" t="s">
        <v>1902</v>
      </c>
      <c r="D4174" t="s">
        <v>1634</v>
      </c>
      <c r="J4174">
        <v>1</v>
      </c>
    </row>
    <row r="4175" spans="1:29">
      <c r="A4175">
        <v>2016</v>
      </c>
      <c r="B4175" t="s">
        <v>1630</v>
      </c>
      <c r="C4175" t="s">
        <v>1902</v>
      </c>
      <c r="D4175" t="s">
        <v>1635</v>
      </c>
      <c r="J4175">
        <v>1</v>
      </c>
    </row>
    <row r="4176" spans="1:29">
      <c r="A4176">
        <v>2016</v>
      </c>
      <c r="B4176" t="s">
        <v>1630</v>
      </c>
      <c r="C4176" t="s">
        <v>1903</v>
      </c>
      <c r="D4176" t="s">
        <v>1641</v>
      </c>
      <c r="J4176">
        <v>1</v>
      </c>
    </row>
    <row r="4177" spans="1:28">
      <c r="A4177">
        <v>2016</v>
      </c>
      <c r="B4177" t="s">
        <v>1630</v>
      </c>
      <c r="C4177" t="s">
        <v>6072</v>
      </c>
      <c r="D4177" t="s">
        <v>1641</v>
      </c>
      <c r="J4177">
        <v>1</v>
      </c>
    </row>
    <row r="4178" spans="1:28">
      <c r="A4178">
        <v>2016</v>
      </c>
      <c r="B4178" t="s">
        <v>1630</v>
      </c>
      <c r="C4178" t="s">
        <v>1904</v>
      </c>
      <c r="D4178" t="s">
        <v>1641</v>
      </c>
      <c r="J4178">
        <v>1</v>
      </c>
    </row>
    <row r="4179" spans="1:28">
      <c r="A4179">
        <v>2016</v>
      </c>
      <c r="B4179" t="s">
        <v>1630</v>
      </c>
      <c r="C4179" t="s">
        <v>1905</v>
      </c>
      <c r="D4179" t="s">
        <v>1641</v>
      </c>
      <c r="J4179">
        <v>1</v>
      </c>
    </row>
    <row r="4180" spans="1:28">
      <c r="A4180">
        <v>2016</v>
      </c>
      <c r="B4180" t="s">
        <v>1630</v>
      </c>
      <c r="C4180" t="s">
        <v>6073</v>
      </c>
      <c r="D4180" t="s">
        <v>1634</v>
      </c>
      <c r="J4180">
        <v>1</v>
      </c>
    </row>
    <row r="4181" spans="1:28">
      <c r="A4181">
        <v>2016</v>
      </c>
      <c r="B4181" t="s">
        <v>1630</v>
      </c>
      <c r="C4181" t="s">
        <v>6073</v>
      </c>
      <c r="D4181" t="s">
        <v>1635</v>
      </c>
      <c r="J4181">
        <v>1</v>
      </c>
    </row>
    <row r="4182" spans="1:28">
      <c r="A4182">
        <v>2016</v>
      </c>
      <c r="B4182" t="s">
        <v>1630</v>
      </c>
      <c r="C4182" t="s">
        <v>1906</v>
      </c>
      <c r="D4182" t="s">
        <v>1641</v>
      </c>
      <c r="J4182">
        <v>1</v>
      </c>
    </row>
    <row r="4183" spans="1:28">
      <c r="A4183">
        <v>2016</v>
      </c>
      <c r="B4183" t="s">
        <v>1630</v>
      </c>
      <c r="C4183" t="s">
        <v>1907</v>
      </c>
      <c r="D4183" t="s">
        <v>1634</v>
      </c>
      <c r="J4183">
        <v>1</v>
      </c>
    </row>
    <row r="4184" spans="1:28">
      <c r="A4184">
        <v>2016</v>
      </c>
      <c r="B4184" t="s">
        <v>1630</v>
      </c>
      <c r="C4184" t="s">
        <v>5862</v>
      </c>
      <c r="D4184" t="s">
        <v>1634</v>
      </c>
      <c r="J4184">
        <v>1</v>
      </c>
    </row>
    <row r="4185" spans="1:28">
      <c r="A4185">
        <v>2016</v>
      </c>
      <c r="B4185" t="s">
        <v>1630</v>
      </c>
      <c r="C4185" t="s">
        <v>5862</v>
      </c>
      <c r="D4185" t="s">
        <v>1635</v>
      </c>
      <c r="J4185">
        <v>1</v>
      </c>
    </row>
    <row r="4186" spans="1:28">
      <c r="A4186">
        <v>2016</v>
      </c>
      <c r="B4186" t="s">
        <v>1630</v>
      </c>
      <c r="C4186" t="s">
        <v>5863</v>
      </c>
      <c r="D4186" t="s">
        <v>1634</v>
      </c>
      <c r="J4186">
        <v>1</v>
      </c>
    </row>
    <row r="4187" spans="1:28">
      <c r="A4187">
        <v>2016</v>
      </c>
      <c r="B4187" t="s">
        <v>1630</v>
      </c>
      <c r="C4187" t="s">
        <v>5863</v>
      </c>
      <c r="D4187" t="s">
        <v>1635</v>
      </c>
      <c r="J4187">
        <v>1</v>
      </c>
    </row>
    <row r="4188" spans="1:28">
      <c r="A4188">
        <v>2016</v>
      </c>
      <c r="B4188" t="s">
        <v>1630</v>
      </c>
      <c r="C4188" t="s">
        <v>6074</v>
      </c>
      <c r="D4188" t="s">
        <v>1635</v>
      </c>
      <c r="J4188">
        <v>1</v>
      </c>
    </row>
    <row r="4189" spans="1:28">
      <c r="A4189">
        <v>2016</v>
      </c>
      <c r="B4189" t="s">
        <v>1630</v>
      </c>
      <c r="C4189" t="s">
        <v>6075</v>
      </c>
      <c r="D4189" t="s">
        <v>1641</v>
      </c>
      <c r="AB4189">
        <v>1</v>
      </c>
    </row>
    <row r="4190" spans="1:28">
      <c r="A4190">
        <v>2016</v>
      </c>
      <c r="B4190" t="s">
        <v>1630</v>
      </c>
      <c r="C4190" t="s">
        <v>2701</v>
      </c>
      <c r="D4190" t="s">
        <v>1641</v>
      </c>
      <c r="O4190">
        <v>1</v>
      </c>
    </row>
    <row r="4191" spans="1:28">
      <c r="A4191">
        <v>2016</v>
      </c>
      <c r="B4191" t="s">
        <v>1630</v>
      </c>
      <c r="C4191" t="s">
        <v>1912</v>
      </c>
      <c r="D4191" t="s">
        <v>1634</v>
      </c>
      <c r="J4191">
        <v>1</v>
      </c>
    </row>
    <row r="4192" spans="1:28">
      <c r="A4192">
        <v>2016</v>
      </c>
      <c r="B4192" t="s">
        <v>1630</v>
      </c>
      <c r="C4192" t="s">
        <v>1912</v>
      </c>
      <c r="D4192" t="s">
        <v>1635</v>
      </c>
      <c r="J4192">
        <v>1</v>
      </c>
    </row>
    <row r="4193" spans="1:29">
      <c r="A4193">
        <v>2016</v>
      </c>
      <c r="B4193" t="s">
        <v>1630</v>
      </c>
      <c r="C4193" t="s">
        <v>6076</v>
      </c>
      <c r="D4193" t="s">
        <v>1635</v>
      </c>
      <c r="J4193">
        <v>1</v>
      </c>
    </row>
    <row r="4194" spans="1:29">
      <c r="A4194">
        <v>2016</v>
      </c>
      <c r="B4194" t="s">
        <v>1630</v>
      </c>
      <c r="C4194" t="s">
        <v>2575</v>
      </c>
      <c r="D4194" t="s">
        <v>1641</v>
      </c>
      <c r="E4194">
        <v>1</v>
      </c>
    </row>
    <row r="4195" spans="1:29">
      <c r="A4195">
        <v>2016</v>
      </c>
      <c r="B4195" t="s">
        <v>1630</v>
      </c>
      <c r="C4195" t="s">
        <v>2575</v>
      </c>
      <c r="D4195" t="s">
        <v>1635</v>
      </c>
      <c r="E4195">
        <v>1</v>
      </c>
    </row>
    <row r="4196" spans="1:29">
      <c r="A4196">
        <v>2016</v>
      </c>
      <c r="B4196" t="s">
        <v>1630</v>
      </c>
      <c r="C4196" t="s">
        <v>5865</v>
      </c>
      <c r="D4196" t="s">
        <v>1634</v>
      </c>
      <c r="AC4196">
        <v>1</v>
      </c>
    </row>
    <row r="4197" spans="1:29">
      <c r="A4197">
        <v>2016</v>
      </c>
      <c r="B4197" t="s">
        <v>1630</v>
      </c>
      <c r="C4197" t="s">
        <v>5865</v>
      </c>
      <c r="D4197" t="s">
        <v>1635</v>
      </c>
      <c r="AC4197">
        <v>1</v>
      </c>
    </row>
    <row r="4198" spans="1:29">
      <c r="A4198">
        <v>2016</v>
      </c>
      <c r="B4198" t="s">
        <v>1630</v>
      </c>
      <c r="C4198" t="s">
        <v>1914</v>
      </c>
      <c r="D4198" t="s">
        <v>1634</v>
      </c>
      <c r="J4198">
        <v>1</v>
      </c>
    </row>
    <row r="4199" spans="1:29">
      <c r="A4199">
        <v>2016</v>
      </c>
      <c r="B4199" t="s">
        <v>1630</v>
      </c>
      <c r="C4199" t="s">
        <v>1662</v>
      </c>
      <c r="D4199" t="s">
        <v>1641</v>
      </c>
      <c r="O4199">
        <v>1</v>
      </c>
    </row>
    <row r="4200" spans="1:29">
      <c r="A4200">
        <v>2016</v>
      </c>
      <c r="B4200" t="s">
        <v>1630</v>
      </c>
      <c r="C4200" t="s">
        <v>1916</v>
      </c>
      <c r="D4200" t="s">
        <v>1641</v>
      </c>
      <c r="J4200">
        <v>1</v>
      </c>
    </row>
    <row r="4201" spans="1:29">
      <c r="A4201">
        <v>2016</v>
      </c>
      <c r="B4201" t="s">
        <v>1630</v>
      </c>
      <c r="C4201" t="s">
        <v>2703</v>
      </c>
      <c r="D4201" t="s">
        <v>1641</v>
      </c>
      <c r="O4201">
        <v>2</v>
      </c>
    </row>
    <row r="4202" spans="1:29">
      <c r="A4202">
        <v>2016</v>
      </c>
      <c r="B4202" t="s">
        <v>1630</v>
      </c>
      <c r="C4202" t="s">
        <v>2703</v>
      </c>
      <c r="D4202" t="s">
        <v>1668</v>
      </c>
      <c r="O4202">
        <v>23</v>
      </c>
    </row>
    <row r="4203" spans="1:29">
      <c r="A4203">
        <v>2016</v>
      </c>
      <c r="B4203" t="s">
        <v>1630</v>
      </c>
      <c r="C4203" t="s">
        <v>2703</v>
      </c>
      <c r="D4203" t="s">
        <v>1634</v>
      </c>
      <c r="O4203">
        <v>15</v>
      </c>
      <c r="P4203">
        <v>4</v>
      </c>
    </row>
    <row r="4204" spans="1:29">
      <c r="A4204">
        <v>2016</v>
      </c>
      <c r="B4204" t="s">
        <v>1630</v>
      </c>
      <c r="C4204" t="s">
        <v>1920</v>
      </c>
      <c r="D4204" t="s">
        <v>1641</v>
      </c>
      <c r="J4204">
        <v>1</v>
      </c>
    </row>
    <row r="4205" spans="1:29">
      <c r="A4205">
        <v>2016</v>
      </c>
      <c r="B4205" t="s">
        <v>1630</v>
      </c>
      <c r="C4205" t="s">
        <v>1921</v>
      </c>
      <c r="D4205" t="s">
        <v>1641</v>
      </c>
      <c r="J4205">
        <v>1</v>
      </c>
    </row>
    <row r="4206" spans="1:29">
      <c r="A4206">
        <v>2016</v>
      </c>
      <c r="B4206" t="s">
        <v>1630</v>
      </c>
      <c r="C4206" t="s">
        <v>1922</v>
      </c>
      <c r="D4206" t="s">
        <v>1641</v>
      </c>
      <c r="J4206">
        <v>1</v>
      </c>
    </row>
    <row r="4207" spans="1:29">
      <c r="A4207">
        <v>2016</v>
      </c>
      <c r="B4207" t="s">
        <v>1630</v>
      </c>
      <c r="C4207" t="s">
        <v>1923</v>
      </c>
      <c r="D4207" t="s">
        <v>1641</v>
      </c>
      <c r="J4207">
        <v>1</v>
      </c>
    </row>
    <row r="4208" spans="1:29">
      <c r="A4208">
        <v>2016</v>
      </c>
      <c r="B4208" t="s">
        <v>1630</v>
      </c>
      <c r="C4208" t="s">
        <v>1924</v>
      </c>
      <c r="D4208" t="s">
        <v>1641</v>
      </c>
      <c r="J4208">
        <v>1</v>
      </c>
    </row>
    <row r="4209" spans="1:35">
      <c r="A4209">
        <v>2016</v>
      </c>
      <c r="B4209" t="s">
        <v>1630</v>
      </c>
      <c r="C4209" t="s">
        <v>5867</v>
      </c>
      <c r="D4209" t="s">
        <v>1641</v>
      </c>
      <c r="AE4209">
        <v>1</v>
      </c>
    </row>
    <row r="4210" spans="1:35">
      <c r="A4210">
        <v>2016</v>
      </c>
      <c r="B4210" t="s">
        <v>1630</v>
      </c>
      <c r="C4210" t="s">
        <v>1663</v>
      </c>
      <c r="D4210" t="s">
        <v>1641</v>
      </c>
      <c r="O4210">
        <v>4</v>
      </c>
    </row>
    <row r="4211" spans="1:35">
      <c r="A4211">
        <v>2016</v>
      </c>
      <c r="B4211" t="s">
        <v>1630</v>
      </c>
      <c r="C4211" t="s">
        <v>1663</v>
      </c>
      <c r="D4211" t="s">
        <v>1668</v>
      </c>
      <c r="O4211">
        <v>2</v>
      </c>
    </row>
    <row r="4212" spans="1:35">
      <c r="A4212">
        <v>2016</v>
      </c>
      <c r="B4212" t="s">
        <v>1630</v>
      </c>
      <c r="C4212" t="s">
        <v>1663</v>
      </c>
      <c r="D4212" t="s">
        <v>1634</v>
      </c>
      <c r="O4212">
        <v>5</v>
      </c>
    </row>
    <row r="4213" spans="1:35">
      <c r="A4213">
        <v>2016</v>
      </c>
      <c r="B4213" t="s">
        <v>1630</v>
      </c>
      <c r="C4213" t="s">
        <v>2705</v>
      </c>
      <c r="D4213" t="s">
        <v>1634</v>
      </c>
      <c r="O4213">
        <v>1</v>
      </c>
    </row>
    <row r="4214" spans="1:35">
      <c r="A4214">
        <v>2016</v>
      </c>
      <c r="B4214" t="s">
        <v>1630</v>
      </c>
      <c r="C4214" t="s">
        <v>2706</v>
      </c>
      <c r="D4214" t="s">
        <v>1668</v>
      </c>
      <c r="O4214">
        <v>1</v>
      </c>
    </row>
    <row r="4215" spans="1:35">
      <c r="A4215">
        <v>2016</v>
      </c>
      <c r="B4215" t="s">
        <v>1630</v>
      </c>
      <c r="C4215" t="s">
        <v>2707</v>
      </c>
      <c r="D4215" t="s">
        <v>1634</v>
      </c>
      <c r="O4215">
        <v>1</v>
      </c>
    </row>
    <row r="4216" spans="1:35">
      <c r="A4216">
        <v>2016</v>
      </c>
      <c r="B4216" t="s">
        <v>1630</v>
      </c>
      <c r="C4216" t="s">
        <v>2708</v>
      </c>
      <c r="D4216" t="s">
        <v>1641</v>
      </c>
      <c r="AI4216">
        <v>1</v>
      </c>
    </row>
    <row r="4217" spans="1:35">
      <c r="A4217">
        <v>2016</v>
      </c>
      <c r="B4217" t="s">
        <v>1630</v>
      </c>
      <c r="C4217" t="s">
        <v>2709</v>
      </c>
      <c r="D4217" t="s">
        <v>1668</v>
      </c>
      <c r="O4217">
        <v>6</v>
      </c>
    </row>
    <row r="4218" spans="1:35">
      <c r="A4218">
        <v>2016</v>
      </c>
      <c r="B4218" t="s">
        <v>1630</v>
      </c>
      <c r="C4218" t="s">
        <v>5790</v>
      </c>
      <c r="D4218" t="s">
        <v>1641</v>
      </c>
      <c r="M4218">
        <v>1</v>
      </c>
    </row>
    <row r="4219" spans="1:35">
      <c r="A4219">
        <v>2016</v>
      </c>
      <c r="B4219" t="s">
        <v>1630</v>
      </c>
      <c r="C4219" t="s">
        <v>5868</v>
      </c>
      <c r="D4219" t="s">
        <v>1641</v>
      </c>
      <c r="AB4219">
        <v>1</v>
      </c>
    </row>
    <row r="4220" spans="1:35">
      <c r="A4220">
        <v>2016</v>
      </c>
      <c r="B4220" t="s">
        <v>1630</v>
      </c>
      <c r="C4220" t="s">
        <v>5869</v>
      </c>
      <c r="D4220" t="s">
        <v>1635</v>
      </c>
      <c r="AC4220">
        <v>1</v>
      </c>
    </row>
    <row r="4221" spans="1:35">
      <c r="A4221">
        <v>2016</v>
      </c>
      <c r="B4221" t="s">
        <v>1630</v>
      </c>
      <c r="C4221" t="s">
        <v>1951</v>
      </c>
      <c r="D4221" t="s">
        <v>1634</v>
      </c>
      <c r="J4221">
        <v>1</v>
      </c>
    </row>
    <row r="4222" spans="1:35">
      <c r="A4222">
        <v>2016</v>
      </c>
      <c r="B4222" t="s">
        <v>1630</v>
      </c>
      <c r="C4222" t="s">
        <v>6077</v>
      </c>
      <c r="D4222" t="s">
        <v>1634</v>
      </c>
      <c r="J4222">
        <v>1</v>
      </c>
    </row>
    <row r="4223" spans="1:35">
      <c r="A4223">
        <v>2016</v>
      </c>
      <c r="B4223" t="s">
        <v>1630</v>
      </c>
      <c r="C4223" t="s">
        <v>1667</v>
      </c>
      <c r="D4223" t="s">
        <v>1641</v>
      </c>
      <c r="AB4223">
        <v>3</v>
      </c>
    </row>
    <row r="4224" spans="1:35">
      <c r="A4224">
        <v>2016</v>
      </c>
      <c r="B4224" t="s">
        <v>1630</v>
      </c>
      <c r="C4224" t="s">
        <v>1667</v>
      </c>
      <c r="D4224" t="s">
        <v>1634</v>
      </c>
      <c r="E4224">
        <v>2</v>
      </c>
    </row>
    <row r="4225" spans="1:15">
      <c r="A4225">
        <v>2016</v>
      </c>
      <c r="B4225" t="s">
        <v>1630</v>
      </c>
      <c r="C4225" t="s">
        <v>2711</v>
      </c>
      <c r="D4225" t="s">
        <v>1668</v>
      </c>
      <c r="O4225">
        <v>3</v>
      </c>
    </row>
    <row r="4226" spans="1:15">
      <c r="A4226">
        <v>2016</v>
      </c>
      <c r="B4226" t="s">
        <v>1630</v>
      </c>
      <c r="C4226" t="s">
        <v>1954</v>
      </c>
      <c r="D4226" t="s">
        <v>1641</v>
      </c>
      <c r="J4226">
        <v>1</v>
      </c>
    </row>
    <row r="4227" spans="1:15">
      <c r="A4227">
        <v>2016</v>
      </c>
      <c r="B4227" t="s">
        <v>1630</v>
      </c>
      <c r="C4227" t="s">
        <v>6078</v>
      </c>
      <c r="D4227" t="s">
        <v>1641</v>
      </c>
      <c r="J4227">
        <v>1</v>
      </c>
    </row>
    <row r="4228" spans="1:15">
      <c r="A4228">
        <v>2016</v>
      </c>
      <c r="B4228" t="s">
        <v>1630</v>
      </c>
      <c r="C4228" t="s">
        <v>1958</v>
      </c>
      <c r="D4228" t="s">
        <v>1641</v>
      </c>
      <c r="J4228">
        <v>1</v>
      </c>
    </row>
    <row r="4229" spans="1:15">
      <c r="A4229">
        <v>2016</v>
      </c>
      <c r="B4229" t="s">
        <v>1630</v>
      </c>
      <c r="C4229" t="s">
        <v>1959</v>
      </c>
      <c r="D4229" t="s">
        <v>1641</v>
      </c>
      <c r="J4229">
        <v>1</v>
      </c>
    </row>
    <row r="4230" spans="1:15">
      <c r="A4230">
        <v>2016</v>
      </c>
      <c r="B4230" t="s">
        <v>1630</v>
      </c>
      <c r="C4230" t="s">
        <v>1960</v>
      </c>
      <c r="D4230" t="s">
        <v>1641</v>
      </c>
      <c r="J4230">
        <v>1</v>
      </c>
    </row>
    <row r="4231" spans="1:15">
      <c r="A4231">
        <v>2016</v>
      </c>
      <c r="B4231" t="s">
        <v>1630</v>
      </c>
      <c r="C4231" t="s">
        <v>1961</v>
      </c>
      <c r="D4231" t="s">
        <v>1641</v>
      </c>
      <c r="J4231">
        <v>1</v>
      </c>
    </row>
    <row r="4232" spans="1:15">
      <c r="A4232">
        <v>2016</v>
      </c>
      <c r="B4232" t="s">
        <v>1630</v>
      </c>
      <c r="C4232" t="s">
        <v>6079</v>
      </c>
      <c r="D4232" t="s">
        <v>1641</v>
      </c>
      <c r="J4232">
        <v>1</v>
      </c>
    </row>
    <row r="4233" spans="1:15">
      <c r="A4233">
        <v>2016</v>
      </c>
      <c r="B4233" t="s">
        <v>1630</v>
      </c>
      <c r="C4233" t="s">
        <v>1962</v>
      </c>
      <c r="D4233" t="s">
        <v>1641</v>
      </c>
      <c r="J4233">
        <v>1</v>
      </c>
    </row>
    <row r="4234" spans="1:15">
      <c r="A4234">
        <v>2016</v>
      </c>
      <c r="B4234" t="s">
        <v>1630</v>
      </c>
      <c r="C4234" t="s">
        <v>1963</v>
      </c>
      <c r="D4234" t="s">
        <v>1641</v>
      </c>
      <c r="J4234">
        <v>1</v>
      </c>
    </row>
    <row r="4235" spans="1:15">
      <c r="A4235">
        <v>2016</v>
      </c>
      <c r="B4235" t="s">
        <v>1630</v>
      </c>
      <c r="C4235" t="s">
        <v>1965</v>
      </c>
      <c r="D4235" t="s">
        <v>1641</v>
      </c>
      <c r="J4235">
        <v>1</v>
      </c>
    </row>
    <row r="4236" spans="1:15">
      <c r="A4236">
        <v>2016</v>
      </c>
      <c r="B4236" t="s">
        <v>1630</v>
      </c>
      <c r="C4236" t="s">
        <v>1966</v>
      </c>
      <c r="D4236" t="s">
        <v>1641</v>
      </c>
      <c r="J4236">
        <v>1</v>
      </c>
    </row>
    <row r="4237" spans="1:15">
      <c r="A4237">
        <v>2016</v>
      </c>
      <c r="B4237" t="s">
        <v>1630</v>
      </c>
      <c r="C4237" t="s">
        <v>1967</v>
      </c>
      <c r="D4237" t="s">
        <v>1641</v>
      </c>
      <c r="J4237">
        <v>1</v>
      </c>
    </row>
    <row r="4238" spans="1:15">
      <c r="A4238">
        <v>2016</v>
      </c>
      <c r="B4238" t="s">
        <v>1630</v>
      </c>
      <c r="C4238" t="s">
        <v>1968</v>
      </c>
      <c r="D4238" t="s">
        <v>1641</v>
      </c>
      <c r="J4238">
        <v>1</v>
      </c>
    </row>
    <row r="4239" spans="1:15">
      <c r="A4239">
        <v>2016</v>
      </c>
      <c r="B4239" t="s">
        <v>1630</v>
      </c>
      <c r="C4239" t="s">
        <v>1969</v>
      </c>
      <c r="D4239" t="s">
        <v>1634</v>
      </c>
      <c r="J4239">
        <v>1</v>
      </c>
    </row>
    <row r="4240" spans="1:15">
      <c r="A4240">
        <v>2016</v>
      </c>
      <c r="B4240" t="s">
        <v>1630</v>
      </c>
      <c r="C4240" t="s">
        <v>1970</v>
      </c>
      <c r="D4240" t="s">
        <v>1641</v>
      </c>
      <c r="J4240">
        <v>1</v>
      </c>
    </row>
    <row r="4241" spans="1:28">
      <c r="A4241">
        <v>2016</v>
      </c>
      <c r="B4241" t="s">
        <v>1630</v>
      </c>
      <c r="C4241" t="s">
        <v>1971</v>
      </c>
      <c r="D4241" t="s">
        <v>1641</v>
      </c>
      <c r="J4241">
        <v>1</v>
      </c>
    </row>
    <row r="4242" spans="1:28">
      <c r="A4242">
        <v>2016</v>
      </c>
      <c r="B4242" t="s">
        <v>1630</v>
      </c>
      <c r="C4242" t="s">
        <v>1972</v>
      </c>
      <c r="D4242" t="s">
        <v>1641</v>
      </c>
      <c r="J4242">
        <v>1</v>
      </c>
    </row>
    <row r="4243" spans="1:28">
      <c r="A4243">
        <v>2016</v>
      </c>
      <c r="B4243" t="s">
        <v>1630</v>
      </c>
      <c r="C4243" t="s">
        <v>6080</v>
      </c>
      <c r="D4243" t="s">
        <v>1641</v>
      </c>
      <c r="J4243">
        <v>1</v>
      </c>
    </row>
    <row r="4244" spans="1:28">
      <c r="A4244">
        <v>2016</v>
      </c>
      <c r="B4244" t="s">
        <v>1630</v>
      </c>
      <c r="C4244" t="s">
        <v>6081</v>
      </c>
      <c r="D4244" t="s">
        <v>1641</v>
      </c>
      <c r="J4244">
        <v>1</v>
      </c>
    </row>
    <row r="4245" spans="1:28">
      <c r="A4245">
        <v>2016</v>
      </c>
      <c r="B4245" t="s">
        <v>1630</v>
      </c>
      <c r="C4245" t="s">
        <v>1974</v>
      </c>
      <c r="D4245" t="s">
        <v>1641</v>
      </c>
      <c r="J4245">
        <v>1</v>
      </c>
    </row>
    <row r="4246" spans="1:28">
      <c r="A4246">
        <v>2016</v>
      </c>
      <c r="B4246" t="s">
        <v>1630</v>
      </c>
      <c r="C4246" t="s">
        <v>1975</v>
      </c>
      <c r="D4246" t="s">
        <v>1641</v>
      </c>
      <c r="E4246">
        <v>1</v>
      </c>
    </row>
    <row r="4247" spans="1:28">
      <c r="A4247">
        <v>2016</v>
      </c>
      <c r="B4247" t="s">
        <v>1630</v>
      </c>
      <c r="C4247" t="s">
        <v>1975</v>
      </c>
      <c r="D4247" t="s">
        <v>1668</v>
      </c>
      <c r="O4247">
        <v>1</v>
      </c>
    </row>
    <row r="4248" spans="1:28">
      <c r="A4248">
        <v>2016</v>
      </c>
      <c r="B4248" t="s">
        <v>1630</v>
      </c>
      <c r="C4248" t="s">
        <v>1975</v>
      </c>
      <c r="D4248" t="s">
        <v>1634</v>
      </c>
      <c r="AB4248">
        <v>2</v>
      </c>
    </row>
    <row r="4249" spans="1:28">
      <c r="A4249">
        <v>2016</v>
      </c>
      <c r="B4249" t="s">
        <v>1630</v>
      </c>
      <c r="C4249" t="s">
        <v>1975</v>
      </c>
      <c r="D4249" t="s">
        <v>1635</v>
      </c>
      <c r="AB4249">
        <v>2</v>
      </c>
    </row>
    <row r="4250" spans="1:28">
      <c r="A4250">
        <v>2016</v>
      </c>
      <c r="B4250" t="s">
        <v>1630</v>
      </c>
      <c r="C4250" t="s">
        <v>1975</v>
      </c>
      <c r="D4250" t="s">
        <v>1636</v>
      </c>
      <c r="O4250">
        <v>13</v>
      </c>
    </row>
    <row r="4251" spans="1:28">
      <c r="A4251">
        <v>2016</v>
      </c>
      <c r="B4251" t="s">
        <v>1630</v>
      </c>
      <c r="C4251" t="s">
        <v>2712</v>
      </c>
      <c r="D4251" t="s">
        <v>1641</v>
      </c>
      <c r="O4251">
        <v>1</v>
      </c>
    </row>
    <row r="4252" spans="1:28">
      <c r="A4252">
        <v>2016</v>
      </c>
      <c r="B4252" t="s">
        <v>1630</v>
      </c>
      <c r="C4252" t="s">
        <v>1976</v>
      </c>
      <c r="D4252" t="s">
        <v>1641</v>
      </c>
      <c r="N4252">
        <v>1</v>
      </c>
    </row>
    <row r="4253" spans="1:28">
      <c r="A4253">
        <v>2016</v>
      </c>
      <c r="B4253" t="s">
        <v>1630</v>
      </c>
      <c r="C4253" t="s">
        <v>1573</v>
      </c>
      <c r="D4253" t="s">
        <v>1641</v>
      </c>
      <c r="AB4253">
        <v>1</v>
      </c>
    </row>
    <row r="4254" spans="1:28">
      <c r="A4254">
        <v>2016</v>
      </c>
      <c r="B4254" t="s">
        <v>1630</v>
      </c>
      <c r="C4254" t="s">
        <v>1573</v>
      </c>
      <c r="D4254" t="s">
        <v>1668</v>
      </c>
      <c r="O4254">
        <v>6</v>
      </c>
    </row>
    <row r="4255" spans="1:28">
      <c r="A4255">
        <v>2016</v>
      </c>
      <c r="B4255" t="s">
        <v>1630</v>
      </c>
      <c r="C4255" t="s">
        <v>2713</v>
      </c>
      <c r="D4255" t="s">
        <v>1634</v>
      </c>
      <c r="O4255">
        <v>1</v>
      </c>
      <c r="AB4255">
        <v>2</v>
      </c>
    </row>
    <row r="4256" spans="1:28">
      <c r="A4256">
        <v>2016</v>
      </c>
      <c r="B4256" t="s">
        <v>1630</v>
      </c>
      <c r="C4256" t="s">
        <v>1978</v>
      </c>
      <c r="D4256" t="s">
        <v>1641</v>
      </c>
      <c r="N4256">
        <v>1</v>
      </c>
    </row>
    <row r="4257" spans="1:28">
      <c r="A4257">
        <v>2016</v>
      </c>
      <c r="B4257" t="s">
        <v>1630</v>
      </c>
      <c r="C4257" t="s">
        <v>6082</v>
      </c>
      <c r="D4257" t="s">
        <v>1634</v>
      </c>
      <c r="M4257">
        <v>1</v>
      </c>
    </row>
    <row r="4258" spans="1:28">
      <c r="A4258">
        <v>2016</v>
      </c>
      <c r="B4258" t="s">
        <v>1630</v>
      </c>
      <c r="C4258" t="s">
        <v>6082</v>
      </c>
      <c r="D4258" t="s">
        <v>1635</v>
      </c>
      <c r="M4258">
        <v>1</v>
      </c>
    </row>
    <row r="4259" spans="1:28">
      <c r="A4259">
        <v>2016</v>
      </c>
      <c r="B4259" t="s">
        <v>1630</v>
      </c>
      <c r="C4259" t="s">
        <v>2716</v>
      </c>
      <c r="D4259" t="s">
        <v>1636</v>
      </c>
      <c r="O4259">
        <v>3</v>
      </c>
    </row>
    <row r="4260" spans="1:28">
      <c r="A4260">
        <v>2016</v>
      </c>
      <c r="B4260" t="s">
        <v>1630</v>
      </c>
      <c r="C4260" t="s">
        <v>5873</v>
      </c>
      <c r="D4260" t="s">
        <v>1634</v>
      </c>
      <c r="AB4260">
        <v>2</v>
      </c>
    </row>
    <row r="4261" spans="1:28">
      <c r="A4261">
        <v>2016</v>
      </c>
      <c r="B4261" t="s">
        <v>1630</v>
      </c>
      <c r="C4261" t="s">
        <v>5873</v>
      </c>
      <c r="D4261" t="s">
        <v>1635</v>
      </c>
      <c r="AB4261">
        <v>2</v>
      </c>
    </row>
    <row r="4262" spans="1:28">
      <c r="A4262">
        <v>2016</v>
      </c>
      <c r="B4262" t="s">
        <v>1630</v>
      </c>
      <c r="C4262" t="s">
        <v>2718</v>
      </c>
      <c r="D4262" t="s">
        <v>1674</v>
      </c>
      <c r="O4262">
        <v>1</v>
      </c>
    </row>
    <row r="4263" spans="1:28">
      <c r="A4263">
        <v>2016</v>
      </c>
      <c r="B4263" t="s">
        <v>1630</v>
      </c>
      <c r="C4263" t="s">
        <v>2719</v>
      </c>
      <c r="D4263" t="s">
        <v>1636</v>
      </c>
      <c r="O4263">
        <v>3</v>
      </c>
    </row>
    <row r="4264" spans="1:28">
      <c r="A4264">
        <v>2016</v>
      </c>
      <c r="B4264" t="s">
        <v>1630</v>
      </c>
      <c r="C4264" t="s">
        <v>1986</v>
      </c>
      <c r="D4264" t="s">
        <v>1641</v>
      </c>
      <c r="J4264">
        <v>1</v>
      </c>
    </row>
    <row r="4265" spans="1:28">
      <c r="A4265">
        <v>2016</v>
      </c>
      <c r="B4265" t="s">
        <v>1630</v>
      </c>
      <c r="C4265" t="s">
        <v>1987</v>
      </c>
      <c r="D4265" t="s">
        <v>1641</v>
      </c>
      <c r="J4265">
        <v>1</v>
      </c>
    </row>
    <row r="4266" spans="1:28">
      <c r="A4266">
        <v>2016</v>
      </c>
      <c r="B4266" t="s">
        <v>1630</v>
      </c>
      <c r="C4266" t="s">
        <v>1988</v>
      </c>
      <c r="D4266" t="s">
        <v>1635</v>
      </c>
      <c r="Y4266">
        <v>2</v>
      </c>
    </row>
    <row r="4267" spans="1:28">
      <c r="A4267">
        <v>2016</v>
      </c>
      <c r="B4267" t="s">
        <v>1630</v>
      </c>
      <c r="C4267" t="s">
        <v>1994</v>
      </c>
      <c r="D4267" t="s">
        <v>1641</v>
      </c>
      <c r="J4267">
        <v>1</v>
      </c>
    </row>
    <row r="4268" spans="1:28">
      <c r="A4268">
        <v>2016</v>
      </c>
      <c r="B4268" t="s">
        <v>1630</v>
      </c>
      <c r="C4268" t="s">
        <v>1995</v>
      </c>
      <c r="D4268" t="s">
        <v>1641</v>
      </c>
      <c r="N4268">
        <v>2</v>
      </c>
    </row>
    <row r="4269" spans="1:28">
      <c r="A4269">
        <v>2016</v>
      </c>
      <c r="B4269" t="s">
        <v>1630</v>
      </c>
      <c r="C4269" t="s">
        <v>6083</v>
      </c>
      <c r="D4269" t="s">
        <v>1634</v>
      </c>
      <c r="J4269">
        <v>1</v>
      </c>
    </row>
    <row r="4270" spans="1:28">
      <c r="A4270">
        <v>2016</v>
      </c>
      <c r="B4270" t="s">
        <v>1630</v>
      </c>
      <c r="C4270" t="s">
        <v>6083</v>
      </c>
      <c r="D4270" t="s">
        <v>1635</v>
      </c>
      <c r="J4270">
        <v>1</v>
      </c>
    </row>
    <row r="4271" spans="1:28">
      <c r="A4271">
        <v>2016</v>
      </c>
      <c r="B4271" t="s">
        <v>1630</v>
      </c>
      <c r="C4271" t="s">
        <v>6084</v>
      </c>
      <c r="D4271" t="s">
        <v>1634</v>
      </c>
      <c r="P4271">
        <v>2</v>
      </c>
    </row>
    <row r="4272" spans="1:28">
      <c r="A4272">
        <v>2016</v>
      </c>
      <c r="B4272" t="s">
        <v>1630</v>
      </c>
      <c r="C4272" t="s">
        <v>6084</v>
      </c>
      <c r="D4272" t="s">
        <v>1635</v>
      </c>
      <c r="P4272">
        <v>2</v>
      </c>
    </row>
    <row r="4273" spans="1:28">
      <c r="A4273">
        <v>2016</v>
      </c>
      <c r="B4273" t="s">
        <v>1630</v>
      </c>
      <c r="C4273" t="s">
        <v>1676</v>
      </c>
      <c r="D4273" t="s">
        <v>1634</v>
      </c>
      <c r="H4273">
        <v>3</v>
      </c>
    </row>
    <row r="4274" spans="1:28">
      <c r="A4274">
        <v>2016</v>
      </c>
      <c r="B4274" t="s">
        <v>1630</v>
      </c>
      <c r="C4274" t="s">
        <v>1677</v>
      </c>
      <c r="D4274" t="s">
        <v>1634</v>
      </c>
      <c r="J4274">
        <v>2</v>
      </c>
    </row>
    <row r="4275" spans="1:28">
      <c r="A4275">
        <v>2016</v>
      </c>
      <c r="B4275" t="s">
        <v>1630</v>
      </c>
      <c r="C4275" t="s">
        <v>1677</v>
      </c>
      <c r="D4275" t="s">
        <v>1635</v>
      </c>
      <c r="J4275">
        <v>1</v>
      </c>
    </row>
    <row r="4276" spans="1:28">
      <c r="A4276">
        <v>2016</v>
      </c>
      <c r="B4276" t="s">
        <v>1630</v>
      </c>
      <c r="C4276" t="s">
        <v>5875</v>
      </c>
      <c r="D4276" t="s">
        <v>1634</v>
      </c>
      <c r="F4276">
        <v>1</v>
      </c>
    </row>
    <row r="4277" spans="1:28">
      <c r="A4277">
        <v>2016</v>
      </c>
      <c r="B4277" t="s">
        <v>1630</v>
      </c>
      <c r="C4277" t="s">
        <v>2000</v>
      </c>
      <c r="D4277" t="s">
        <v>1641</v>
      </c>
      <c r="J4277">
        <v>1</v>
      </c>
    </row>
    <row r="4278" spans="1:28">
      <c r="A4278">
        <v>2016</v>
      </c>
      <c r="B4278" t="s">
        <v>1630</v>
      </c>
      <c r="C4278" t="s">
        <v>6085</v>
      </c>
      <c r="D4278" t="s">
        <v>1634</v>
      </c>
      <c r="M4278">
        <v>1</v>
      </c>
    </row>
    <row r="4279" spans="1:28">
      <c r="A4279">
        <v>2016</v>
      </c>
      <c r="B4279" t="s">
        <v>1630</v>
      </c>
      <c r="C4279" t="s">
        <v>1678</v>
      </c>
      <c r="D4279" t="s">
        <v>1668</v>
      </c>
      <c r="O4279">
        <v>4</v>
      </c>
    </row>
    <row r="4280" spans="1:28">
      <c r="A4280">
        <v>2016</v>
      </c>
      <c r="B4280" t="s">
        <v>1630</v>
      </c>
      <c r="C4280" t="s">
        <v>1678</v>
      </c>
      <c r="D4280" t="s">
        <v>1634</v>
      </c>
      <c r="O4280">
        <v>2</v>
      </c>
      <c r="AB4280">
        <v>5</v>
      </c>
    </row>
    <row r="4281" spans="1:28">
      <c r="A4281">
        <v>2016</v>
      </c>
      <c r="B4281" t="s">
        <v>1630</v>
      </c>
      <c r="C4281" t="s">
        <v>2003</v>
      </c>
      <c r="D4281" t="s">
        <v>1641</v>
      </c>
      <c r="N4281">
        <v>1</v>
      </c>
    </row>
    <row r="4282" spans="1:28">
      <c r="A4282">
        <v>2016</v>
      </c>
      <c r="B4282" t="s">
        <v>1630</v>
      </c>
      <c r="C4282" t="s">
        <v>2721</v>
      </c>
      <c r="D4282" t="s">
        <v>1668</v>
      </c>
      <c r="O4282">
        <v>3</v>
      </c>
    </row>
    <row r="4283" spans="1:28">
      <c r="A4283">
        <v>2016</v>
      </c>
      <c r="B4283" t="s">
        <v>1630</v>
      </c>
      <c r="C4283" t="s">
        <v>2722</v>
      </c>
      <c r="D4283" t="s">
        <v>1634</v>
      </c>
      <c r="O4283">
        <v>1</v>
      </c>
    </row>
    <row r="4284" spans="1:28">
      <c r="A4284">
        <v>2016</v>
      </c>
      <c r="B4284" t="s">
        <v>1630</v>
      </c>
      <c r="C4284" t="s">
        <v>2005</v>
      </c>
      <c r="D4284" t="s">
        <v>1641</v>
      </c>
      <c r="N4284">
        <v>1</v>
      </c>
    </row>
    <row r="4285" spans="1:28">
      <c r="A4285">
        <v>2016</v>
      </c>
      <c r="B4285" t="s">
        <v>1630</v>
      </c>
      <c r="C4285" t="s">
        <v>2006</v>
      </c>
      <c r="D4285" t="s">
        <v>1641</v>
      </c>
      <c r="N4285">
        <v>1</v>
      </c>
    </row>
    <row r="4286" spans="1:28">
      <c r="A4286">
        <v>2016</v>
      </c>
      <c r="B4286" t="s">
        <v>1630</v>
      </c>
      <c r="C4286" t="s">
        <v>2007</v>
      </c>
      <c r="D4286" t="s">
        <v>1634</v>
      </c>
      <c r="J4286">
        <v>1</v>
      </c>
    </row>
    <row r="4287" spans="1:28">
      <c r="A4287">
        <v>2016</v>
      </c>
      <c r="B4287" t="s">
        <v>1630</v>
      </c>
      <c r="C4287" t="s">
        <v>2008</v>
      </c>
      <c r="D4287" t="s">
        <v>1641</v>
      </c>
      <c r="J4287">
        <v>1</v>
      </c>
    </row>
    <row r="4288" spans="1:28">
      <c r="A4288">
        <v>2016</v>
      </c>
      <c r="B4288" t="s">
        <v>1630</v>
      </c>
      <c r="C4288" t="s">
        <v>2009</v>
      </c>
      <c r="D4288" t="s">
        <v>1641</v>
      </c>
      <c r="J4288">
        <v>1</v>
      </c>
    </row>
    <row r="4289" spans="1:10">
      <c r="A4289">
        <v>2016</v>
      </c>
      <c r="B4289" t="s">
        <v>1630</v>
      </c>
      <c r="C4289" t="s">
        <v>6086</v>
      </c>
      <c r="D4289" t="s">
        <v>1634</v>
      </c>
      <c r="J4289">
        <v>1</v>
      </c>
    </row>
    <row r="4290" spans="1:10">
      <c r="A4290">
        <v>2016</v>
      </c>
      <c r="B4290" t="s">
        <v>1630</v>
      </c>
      <c r="C4290" t="s">
        <v>6086</v>
      </c>
      <c r="D4290" t="s">
        <v>1635</v>
      </c>
      <c r="J4290">
        <v>1</v>
      </c>
    </row>
    <row r="4291" spans="1:10">
      <c r="A4291">
        <v>2016</v>
      </c>
      <c r="B4291" t="s">
        <v>1630</v>
      </c>
      <c r="C4291" t="s">
        <v>6087</v>
      </c>
      <c r="D4291" t="s">
        <v>1634</v>
      </c>
      <c r="J4291">
        <v>1</v>
      </c>
    </row>
    <row r="4292" spans="1:10">
      <c r="A4292">
        <v>2016</v>
      </c>
      <c r="B4292" t="s">
        <v>1630</v>
      </c>
      <c r="C4292" t="s">
        <v>6087</v>
      </c>
      <c r="D4292" t="s">
        <v>1635</v>
      </c>
      <c r="J4292">
        <v>1</v>
      </c>
    </row>
    <row r="4293" spans="1:10">
      <c r="A4293">
        <v>2016</v>
      </c>
      <c r="B4293" t="s">
        <v>1630</v>
      </c>
      <c r="C4293" t="s">
        <v>6088</v>
      </c>
      <c r="D4293" t="s">
        <v>1634</v>
      </c>
      <c r="J4293">
        <v>1</v>
      </c>
    </row>
    <row r="4294" spans="1:10">
      <c r="A4294">
        <v>2016</v>
      </c>
      <c r="B4294" t="s">
        <v>1630</v>
      </c>
      <c r="C4294" t="s">
        <v>6088</v>
      </c>
      <c r="D4294" t="s">
        <v>1635</v>
      </c>
      <c r="J4294">
        <v>1</v>
      </c>
    </row>
    <row r="4295" spans="1:10">
      <c r="A4295">
        <v>2016</v>
      </c>
      <c r="B4295" t="s">
        <v>1630</v>
      </c>
      <c r="C4295" t="s">
        <v>5879</v>
      </c>
      <c r="D4295" t="s">
        <v>1641</v>
      </c>
      <c r="J4295">
        <v>1</v>
      </c>
    </row>
    <row r="4296" spans="1:10">
      <c r="A4296">
        <v>2016</v>
      </c>
      <c r="B4296" t="s">
        <v>1630</v>
      </c>
      <c r="C4296" t="s">
        <v>2010</v>
      </c>
      <c r="D4296" t="s">
        <v>1641</v>
      </c>
      <c r="J4296">
        <v>1</v>
      </c>
    </row>
    <row r="4297" spans="1:10">
      <c r="A4297">
        <v>2016</v>
      </c>
      <c r="B4297" t="s">
        <v>1630</v>
      </c>
      <c r="C4297" t="s">
        <v>2011</v>
      </c>
      <c r="D4297" t="s">
        <v>1641</v>
      </c>
      <c r="J4297">
        <v>1</v>
      </c>
    </row>
    <row r="4298" spans="1:10">
      <c r="A4298">
        <v>2016</v>
      </c>
      <c r="B4298" t="s">
        <v>1630</v>
      </c>
      <c r="C4298" t="s">
        <v>2012</v>
      </c>
      <c r="D4298" t="s">
        <v>1641</v>
      </c>
      <c r="J4298">
        <v>1</v>
      </c>
    </row>
    <row r="4299" spans="1:10">
      <c r="A4299">
        <v>2016</v>
      </c>
      <c r="B4299" t="s">
        <v>1630</v>
      </c>
      <c r="C4299" t="s">
        <v>2014</v>
      </c>
      <c r="D4299" t="s">
        <v>1641</v>
      </c>
      <c r="J4299">
        <v>1</v>
      </c>
    </row>
    <row r="4300" spans="1:10">
      <c r="A4300">
        <v>2016</v>
      </c>
      <c r="B4300" t="s">
        <v>1630</v>
      </c>
      <c r="C4300" t="s">
        <v>2015</v>
      </c>
      <c r="D4300" t="s">
        <v>1641</v>
      </c>
      <c r="J4300">
        <v>1</v>
      </c>
    </row>
    <row r="4301" spans="1:10">
      <c r="A4301">
        <v>2016</v>
      </c>
      <c r="B4301" t="s">
        <v>1630</v>
      </c>
      <c r="C4301" t="s">
        <v>5880</v>
      </c>
      <c r="D4301" t="s">
        <v>1641</v>
      </c>
      <c r="J4301">
        <v>1</v>
      </c>
    </row>
    <row r="4302" spans="1:10">
      <c r="A4302">
        <v>2016</v>
      </c>
      <c r="B4302" t="s">
        <v>1630</v>
      </c>
      <c r="C4302" t="s">
        <v>5881</v>
      </c>
      <c r="D4302" t="s">
        <v>1641</v>
      </c>
      <c r="J4302">
        <v>1</v>
      </c>
    </row>
    <row r="4303" spans="1:10">
      <c r="A4303">
        <v>2016</v>
      </c>
      <c r="B4303" t="s">
        <v>1630</v>
      </c>
      <c r="C4303" t="s">
        <v>2016</v>
      </c>
      <c r="D4303" t="s">
        <v>1641</v>
      </c>
      <c r="J4303">
        <v>1</v>
      </c>
    </row>
    <row r="4304" spans="1:10">
      <c r="A4304">
        <v>2016</v>
      </c>
      <c r="B4304" t="s">
        <v>1630</v>
      </c>
      <c r="C4304" t="s">
        <v>2017</v>
      </c>
      <c r="D4304" t="s">
        <v>1641</v>
      </c>
      <c r="J4304">
        <v>1</v>
      </c>
    </row>
    <row r="4305" spans="1:28">
      <c r="A4305">
        <v>2016</v>
      </c>
      <c r="B4305" t="s">
        <v>1630</v>
      </c>
      <c r="C4305" t="s">
        <v>2018</v>
      </c>
      <c r="D4305" t="s">
        <v>1674</v>
      </c>
      <c r="Y4305">
        <v>2</v>
      </c>
    </row>
    <row r="4306" spans="1:28">
      <c r="A4306">
        <v>2016</v>
      </c>
      <c r="B4306" t="s">
        <v>1630</v>
      </c>
      <c r="C4306" t="s">
        <v>2018</v>
      </c>
      <c r="D4306" t="s">
        <v>1634</v>
      </c>
      <c r="Y4306">
        <v>2</v>
      </c>
    </row>
    <row r="4307" spans="1:28">
      <c r="A4307">
        <v>2016</v>
      </c>
      <c r="B4307" t="s">
        <v>1630</v>
      </c>
      <c r="C4307" t="s">
        <v>2018</v>
      </c>
      <c r="D4307" t="s">
        <v>1635</v>
      </c>
      <c r="Y4307">
        <v>2</v>
      </c>
    </row>
    <row r="4308" spans="1:28">
      <c r="A4308">
        <v>2016</v>
      </c>
      <c r="B4308" t="s">
        <v>1630</v>
      </c>
      <c r="C4308" t="s">
        <v>6089</v>
      </c>
      <c r="D4308" t="s">
        <v>1641</v>
      </c>
      <c r="E4308">
        <v>1</v>
      </c>
    </row>
    <row r="4309" spans="1:28">
      <c r="A4309">
        <v>2016</v>
      </c>
      <c r="B4309" t="s">
        <v>1630</v>
      </c>
      <c r="C4309" t="s">
        <v>2020</v>
      </c>
      <c r="D4309" t="s">
        <v>1641</v>
      </c>
      <c r="AB4309">
        <v>3</v>
      </c>
    </row>
    <row r="4310" spans="1:28">
      <c r="A4310">
        <v>2016</v>
      </c>
      <c r="B4310" t="s">
        <v>1630</v>
      </c>
      <c r="C4310" t="s">
        <v>2020</v>
      </c>
      <c r="D4310" t="s">
        <v>1634</v>
      </c>
      <c r="AB4310">
        <v>1</v>
      </c>
    </row>
    <row r="4311" spans="1:28">
      <c r="A4311">
        <v>2016</v>
      </c>
      <c r="B4311" t="s">
        <v>1630</v>
      </c>
      <c r="C4311" t="s">
        <v>2022</v>
      </c>
      <c r="D4311" t="s">
        <v>1641</v>
      </c>
      <c r="N4311">
        <v>2</v>
      </c>
    </row>
    <row r="4312" spans="1:28">
      <c r="A4312">
        <v>2016</v>
      </c>
      <c r="B4312" t="s">
        <v>1630</v>
      </c>
      <c r="C4312" t="s">
        <v>2023</v>
      </c>
      <c r="D4312" t="s">
        <v>1641</v>
      </c>
      <c r="J4312">
        <v>1</v>
      </c>
    </row>
    <row r="4313" spans="1:28">
      <c r="A4313">
        <v>2016</v>
      </c>
      <c r="B4313" t="s">
        <v>1630</v>
      </c>
      <c r="C4313" t="s">
        <v>5883</v>
      </c>
      <c r="D4313" t="s">
        <v>1634</v>
      </c>
      <c r="J4313">
        <v>2</v>
      </c>
    </row>
    <row r="4314" spans="1:28">
      <c r="A4314">
        <v>2016</v>
      </c>
      <c r="B4314" t="s">
        <v>1630</v>
      </c>
      <c r="C4314" t="s">
        <v>5883</v>
      </c>
      <c r="D4314" t="s">
        <v>1635</v>
      </c>
      <c r="J4314">
        <v>3</v>
      </c>
    </row>
    <row r="4315" spans="1:28">
      <c r="A4315">
        <v>2016</v>
      </c>
      <c r="B4315" t="s">
        <v>1630</v>
      </c>
      <c r="C4315" t="s">
        <v>6090</v>
      </c>
      <c r="D4315" t="s">
        <v>1635</v>
      </c>
      <c r="J4315">
        <v>1</v>
      </c>
    </row>
    <row r="4316" spans="1:28">
      <c r="A4316">
        <v>2016</v>
      </c>
      <c r="B4316" t="s">
        <v>1630</v>
      </c>
      <c r="C4316" t="s">
        <v>1686</v>
      </c>
      <c r="D4316" t="s">
        <v>1634</v>
      </c>
      <c r="J4316">
        <v>1</v>
      </c>
    </row>
    <row r="4317" spans="1:28">
      <c r="A4317">
        <v>2016</v>
      </c>
      <c r="B4317" t="s">
        <v>1630</v>
      </c>
      <c r="C4317" t="s">
        <v>1686</v>
      </c>
      <c r="D4317" t="s">
        <v>1635</v>
      </c>
      <c r="J4317">
        <v>2</v>
      </c>
    </row>
    <row r="4318" spans="1:28">
      <c r="A4318">
        <v>2016</v>
      </c>
      <c r="B4318" t="s">
        <v>1630</v>
      </c>
      <c r="C4318" t="s">
        <v>6091</v>
      </c>
      <c r="D4318" t="s">
        <v>1634</v>
      </c>
      <c r="J4318">
        <v>1</v>
      </c>
    </row>
    <row r="4319" spans="1:28">
      <c r="A4319">
        <v>2016</v>
      </c>
      <c r="B4319" t="s">
        <v>1630</v>
      </c>
      <c r="C4319" t="s">
        <v>6091</v>
      </c>
      <c r="D4319" t="s">
        <v>1635</v>
      </c>
      <c r="J4319">
        <v>1</v>
      </c>
    </row>
    <row r="4320" spans="1:28">
      <c r="A4320">
        <v>2016</v>
      </c>
      <c r="B4320" t="s">
        <v>1630</v>
      </c>
      <c r="C4320" t="s">
        <v>2024</v>
      </c>
      <c r="D4320" t="s">
        <v>1634</v>
      </c>
      <c r="J4320">
        <v>1</v>
      </c>
    </row>
    <row r="4321" spans="1:28">
      <c r="A4321">
        <v>2016</v>
      </c>
      <c r="B4321" t="s">
        <v>1630</v>
      </c>
      <c r="C4321" t="s">
        <v>2024</v>
      </c>
      <c r="D4321" t="s">
        <v>1635</v>
      </c>
      <c r="J4321">
        <v>1</v>
      </c>
    </row>
    <row r="4322" spans="1:28">
      <c r="A4322">
        <v>2016</v>
      </c>
      <c r="B4322" t="s">
        <v>1630</v>
      </c>
      <c r="C4322" t="s">
        <v>2025</v>
      </c>
      <c r="D4322" t="s">
        <v>1641</v>
      </c>
      <c r="J4322">
        <v>1</v>
      </c>
    </row>
    <row r="4323" spans="1:28">
      <c r="A4323">
        <v>2016</v>
      </c>
      <c r="B4323" t="s">
        <v>1630</v>
      </c>
      <c r="C4323" t="s">
        <v>2026</v>
      </c>
      <c r="D4323" t="s">
        <v>1634</v>
      </c>
      <c r="J4323">
        <v>4</v>
      </c>
    </row>
    <row r="4324" spans="1:28">
      <c r="A4324">
        <v>2016</v>
      </c>
      <c r="B4324" t="s">
        <v>1630</v>
      </c>
      <c r="C4324" t="s">
        <v>2026</v>
      </c>
      <c r="D4324" t="s">
        <v>1635</v>
      </c>
      <c r="J4324">
        <v>4</v>
      </c>
    </row>
    <row r="4325" spans="1:28">
      <c r="A4325">
        <v>2016</v>
      </c>
      <c r="B4325" t="s">
        <v>1630</v>
      </c>
      <c r="C4325" t="s">
        <v>2027</v>
      </c>
      <c r="D4325" t="s">
        <v>1634</v>
      </c>
      <c r="J4325">
        <v>1</v>
      </c>
    </row>
    <row r="4326" spans="1:28">
      <c r="A4326">
        <v>2016</v>
      </c>
      <c r="B4326" t="s">
        <v>1630</v>
      </c>
      <c r="C4326" t="s">
        <v>2027</v>
      </c>
      <c r="D4326" t="s">
        <v>1635</v>
      </c>
      <c r="J4326">
        <v>1</v>
      </c>
    </row>
    <row r="4327" spans="1:28">
      <c r="A4327">
        <v>2016</v>
      </c>
      <c r="B4327" t="s">
        <v>1630</v>
      </c>
      <c r="C4327" t="s">
        <v>2029</v>
      </c>
      <c r="D4327" t="s">
        <v>1641</v>
      </c>
      <c r="M4327">
        <v>1</v>
      </c>
    </row>
    <row r="4328" spans="1:28">
      <c r="A4328">
        <v>2016</v>
      </c>
      <c r="B4328" t="s">
        <v>1630</v>
      </c>
      <c r="C4328" t="s">
        <v>2031</v>
      </c>
      <c r="D4328" t="s">
        <v>1641</v>
      </c>
      <c r="M4328">
        <v>1</v>
      </c>
    </row>
    <row r="4329" spans="1:28">
      <c r="A4329">
        <v>2016</v>
      </c>
      <c r="B4329" t="s">
        <v>1630</v>
      </c>
      <c r="C4329" t="s">
        <v>2033</v>
      </c>
      <c r="D4329" t="s">
        <v>1641</v>
      </c>
      <c r="M4329">
        <v>2</v>
      </c>
    </row>
    <row r="4330" spans="1:28">
      <c r="A4330">
        <v>2016</v>
      </c>
      <c r="B4330" t="s">
        <v>1630</v>
      </c>
      <c r="C4330" t="s">
        <v>2036</v>
      </c>
      <c r="D4330" t="s">
        <v>1641</v>
      </c>
      <c r="J4330">
        <v>1</v>
      </c>
    </row>
    <row r="4331" spans="1:28">
      <c r="A4331">
        <v>2016</v>
      </c>
      <c r="B4331" t="s">
        <v>1630</v>
      </c>
      <c r="C4331" t="s">
        <v>6092</v>
      </c>
      <c r="D4331" t="s">
        <v>1634</v>
      </c>
      <c r="AB4331">
        <v>1</v>
      </c>
    </row>
    <row r="4332" spans="1:28">
      <c r="A4332">
        <v>2016</v>
      </c>
      <c r="B4332" t="s">
        <v>1630</v>
      </c>
      <c r="C4332" t="s">
        <v>2038</v>
      </c>
      <c r="D4332" t="s">
        <v>1634</v>
      </c>
      <c r="E4332">
        <v>1</v>
      </c>
      <c r="J4332">
        <v>1</v>
      </c>
    </row>
    <row r="4333" spans="1:28">
      <c r="A4333">
        <v>2016</v>
      </c>
      <c r="B4333" t="s">
        <v>1630</v>
      </c>
      <c r="C4333" t="s">
        <v>2038</v>
      </c>
      <c r="D4333" t="s">
        <v>1635</v>
      </c>
      <c r="E4333">
        <v>1</v>
      </c>
    </row>
    <row r="4334" spans="1:28">
      <c r="A4334">
        <v>2016</v>
      </c>
      <c r="B4334" t="s">
        <v>1630</v>
      </c>
      <c r="C4334" t="s">
        <v>6093</v>
      </c>
      <c r="D4334" t="s">
        <v>1634</v>
      </c>
      <c r="E4334">
        <v>1</v>
      </c>
    </row>
    <row r="4335" spans="1:28">
      <c r="A4335">
        <v>2016</v>
      </c>
      <c r="B4335" t="s">
        <v>1630</v>
      </c>
      <c r="C4335" t="s">
        <v>6093</v>
      </c>
      <c r="D4335" t="s">
        <v>1635</v>
      </c>
      <c r="E4335">
        <v>1</v>
      </c>
    </row>
    <row r="4336" spans="1:28">
      <c r="A4336">
        <v>2016</v>
      </c>
      <c r="B4336" t="s">
        <v>1630</v>
      </c>
      <c r="C4336" t="s">
        <v>2039</v>
      </c>
      <c r="D4336" t="s">
        <v>1634</v>
      </c>
      <c r="J4336">
        <v>1</v>
      </c>
    </row>
    <row r="4337" spans="1:28">
      <c r="A4337">
        <v>2016</v>
      </c>
      <c r="B4337" t="s">
        <v>1630</v>
      </c>
      <c r="C4337" t="s">
        <v>2039</v>
      </c>
      <c r="D4337" t="s">
        <v>1635</v>
      </c>
      <c r="J4337">
        <v>1</v>
      </c>
    </row>
    <row r="4338" spans="1:28">
      <c r="A4338">
        <v>2016</v>
      </c>
      <c r="B4338" t="s">
        <v>1630</v>
      </c>
      <c r="C4338" t="s">
        <v>2040</v>
      </c>
      <c r="D4338" t="s">
        <v>1634</v>
      </c>
      <c r="AB4338">
        <v>1</v>
      </c>
    </row>
    <row r="4339" spans="1:28">
      <c r="A4339">
        <v>2016</v>
      </c>
      <c r="B4339" t="s">
        <v>1630</v>
      </c>
      <c r="C4339" t="s">
        <v>5889</v>
      </c>
      <c r="D4339" t="s">
        <v>1634</v>
      </c>
      <c r="J4339">
        <v>1</v>
      </c>
    </row>
    <row r="4340" spans="1:28">
      <c r="A4340">
        <v>2016</v>
      </c>
      <c r="B4340" t="s">
        <v>1630</v>
      </c>
      <c r="C4340" t="s">
        <v>5890</v>
      </c>
      <c r="D4340" t="s">
        <v>1634</v>
      </c>
      <c r="J4340">
        <v>1</v>
      </c>
    </row>
    <row r="4341" spans="1:28">
      <c r="A4341">
        <v>2016</v>
      </c>
      <c r="B4341" t="s">
        <v>1630</v>
      </c>
      <c r="C4341" t="s">
        <v>5890</v>
      </c>
      <c r="D4341" t="s">
        <v>1635</v>
      </c>
      <c r="J4341">
        <v>1</v>
      </c>
    </row>
    <row r="4342" spans="1:28">
      <c r="A4342">
        <v>2016</v>
      </c>
      <c r="B4342" t="s">
        <v>1630</v>
      </c>
      <c r="C4342" t="s">
        <v>2047</v>
      </c>
      <c r="D4342" t="s">
        <v>1634</v>
      </c>
      <c r="J4342">
        <v>2</v>
      </c>
    </row>
    <row r="4343" spans="1:28">
      <c r="A4343">
        <v>2016</v>
      </c>
      <c r="B4343" t="s">
        <v>1630</v>
      </c>
      <c r="C4343" t="s">
        <v>2048</v>
      </c>
      <c r="D4343" t="s">
        <v>1634</v>
      </c>
      <c r="J4343">
        <v>2</v>
      </c>
    </row>
    <row r="4344" spans="1:28">
      <c r="A4344">
        <v>2016</v>
      </c>
      <c r="B4344" t="s">
        <v>1630</v>
      </c>
      <c r="C4344" t="s">
        <v>2049</v>
      </c>
      <c r="D4344" t="s">
        <v>1634</v>
      </c>
      <c r="J4344">
        <v>1</v>
      </c>
    </row>
    <row r="4345" spans="1:28">
      <c r="A4345">
        <v>2016</v>
      </c>
      <c r="B4345" t="s">
        <v>1630</v>
      </c>
      <c r="C4345" t="s">
        <v>2049</v>
      </c>
      <c r="D4345" t="s">
        <v>1635</v>
      </c>
      <c r="J4345">
        <v>1</v>
      </c>
    </row>
    <row r="4346" spans="1:28">
      <c r="A4346">
        <v>2016</v>
      </c>
      <c r="B4346" t="s">
        <v>1630</v>
      </c>
      <c r="C4346" t="s">
        <v>2050</v>
      </c>
      <c r="D4346" t="s">
        <v>1634</v>
      </c>
      <c r="J4346">
        <v>1</v>
      </c>
    </row>
    <row r="4347" spans="1:28">
      <c r="A4347">
        <v>2016</v>
      </c>
      <c r="B4347" t="s">
        <v>1630</v>
      </c>
      <c r="C4347" t="s">
        <v>2051</v>
      </c>
      <c r="D4347" t="s">
        <v>1634</v>
      </c>
      <c r="J4347">
        <v>1</v>
      </c>
    </row>
    <row r="4348" spans="1:28">
      <c r="A4348">
        <v>2016</v>
      </c>
      <c r="B4348" t="s">
        <v>1630</v>
      </c>
      <c r="C4348" t="s">
        <v>2052</v>
      </c>
      <c r="D4348" t="s">
        <v>1634</v>
      </c>
      <c r="J4348">
        <v>1</v>
      </c>
    </row>
    <row r="4349" spans="1:28">
      <c r="A4349">
        <v>2016</v>
      </c>
      <c r="B4349" t="s">
        <v>1630</v>
      </c>
      <c r="C4349" t="s">
        <v>2053</v>
      </c>
      <c r="D4349" t="s">
        <v>1634</v>
      </c>
      <c r="J4349">
        <v>1</v>
      </c>
    </row>
    <row r="4350" spans="1:28">
      <c r="A4350">
        <v>2016</v>
      </c>
      <c r="B4350" t="s">
        <v>1630</v>
      </c>
      <c r="C4350" t="s">
        <v>5891</v>
      </c>
      <c r="D4350" t="s">
        <v>1634</v>
      </c>
      <c r="J4350">
        <v>1</v>
      </c>
    </row>
    <row r="4351" spans="1:28">
      <c r="A4351">
        <v>2016</v>
      </c>
      <c r="B4351" t="s">
        <v>1630</v>
      </c>
      <c r="C4351" t="s">
        <v>2059</v>
      </c>
      <c r="D4351" t="s">
        <v>1641</v>
      </c>
      <c r="J4351">
        <v>1</v>
      </c>
    </row>
    <row r="4352" spans="1:28">
      <c r="A4352">
        <v>2016</v>
      </c>
      <c r="B4352" t="s">
        <v>1630</v>
      </c>
      <c r="C4352" t="s">
        <v>2060</v>
      </c>
      <c r="D4352" t="s">
        <v>1641</v>
      </c>
      <c r="J4352">
        <v>1</v>
      </c>
    </row>
    <row r="4353" spans="1:14">
      <c r="A4353">
        <v>2016</v>
      </c>
      <c r="B4353" t="s">
        <v>1630</v>
      </c>
      <c r="C4353" t="s">
        <v>2061</v>
      </c>
      <c r="D4353" t="s">
        <v>1641</v>
      </c>
      <c r="J4353">
        <v>1</v>
      </c>
    </row>
    <row r="4354" spans="1:14">
      <c r="A4354">
        <v>2016</v>
      </c>
      <c r="B4354" t="s">
        <v>1630</v>
      </c>
      <c r="C4354" t="s">
        <v>2062</v>
      </c>
      <c r="D4354" t="s">
        <v>1641</v>
      </c>
      <c r="J4354">
        <v>1</v>
      </c>
    </row>
    <row r="4355" spans="1:14">
      <c r="A4355">
        <v>2016</v>
      </c>
      <c r="B4355" t="s">
        <v>1630</v>
      </c>
      <c r="C4355" t="s">
        <v>2063</v>
      </c>
      <c r="D4355" t="s">
        <v>1641</v>
      </c>
      <c r="J4355">
        <v>1</v>
      </c>
    </row>
    <row r="4356" spans="1:14">
      <c r="A4356">
        <v>2016</v>
      </c>
      <c r="B4356" t="s">
        <v>1630</v>
      </c>
      <c r="C4356" t="s">
        <v>2064</v>
      </c>
      <c r="D4356" t="s">
        <v>1641</v>
      </c>
      <c r="J4356">
        <v>1</v>
      </c>
    </row>
    <row r="4357" spans="1:14">
      <c r="A4357">
        <v>2016</v>
      </c>
      <c r="B4357" t="s">
        <v>1630</v>
      </c>
      <c r="C4357" t="s">
        <v>6094</v>
      </c>
      <c r="D4357" t="s">
        <v>1641</v>
      </c>
      <c r="E4357">
        <v>1</v>
      </c>
    </row>
    <row r="4358" spans="1:14">
      <c r="A4358">
        <v>2016</v>
      </c>
      <c r="B4358" t="s">
        <v>1630</v>
      </c>
      <c r="C4358" t="s">
        <v>2065</v>
      </c>
      <c r="D4358" t="s">
        <v>1641</v>
      </c>
      <c r="N4358">
        <v>1</v>
      </c>
    </row>
    <row r="4359" spans="1:14">
      <c r="A4359">
        <v>2016</v>
      </c>
      <c r="B4359" t="s">
        <v>1630</v>
      </c>
      <c r="C4359" t="s">
        <v>2066</v>
      </c>
      <c r="D4359" t="s">
        <v>1641</v>
      </c>
      <c r="J4359">
        <v>1</v>
      </c>
    </row>
    <row r="4360" spans="1:14">
      <c r="A4360">
        <v>2016</v>
      </c>
      <c r="B4360" t="s">
        <v>1630</v>
      </c>
      <c r="C4360" t="s">
        <v>2067</v>
      </c>
      <c r="D4360" t="s">
        <v>1641</v>
      </c>
      <c r="J4360">
        <v>1</v>
      </c>
    </row>
    <row r="4361" spans="1:14">
      <c r="A4361">
        <v>2016</v>
      </c>
      <c r="B4361" t="s">
        <v>1630</v>
      </c>
      <c r="C4361" t="s">
        <v>2068</v>
      </c>
      <c r="D4361" t="s">
        <v>1641</v>
      </c>
      <c r="M4361">
        <v>1</v>
      </c>
    </row>
    <row r="4362" spans="1:14">
      <c r="A4362">
        <v>2016</v>
      </c>
      <c r="B4362" t="s">
        <v>1630</v>
      </c>
      <c r="C4362" t="s">
        <v>2070</v>
      </c>
      <c r="D4362" t="s">
        <v>1641</v>
      </c>
      <c r="N4362">
        <v>1</v>
      </c>
    </row>
    <row r="4363" spans="1:14">
      <c r="A4363">
        <v>2016</v>
      </c>
      <c r="B4363" t="s">
        <v>1630</v>
      </c>
      <c r="C4363" t="s">
        <v>2071</v>
      </c>
      <c r="D4363" t="s">
        <v>1641</v>
      </c>
      <c r="N4363">
        <v>1</v>
      </c>
    </row>
    <row r="4364" spans="1:14">
      <c r="A4364">
        <v>2016</v>
      </c>
      <c r="B4364" t="s">
        <v>1630</v>
      </c>
      <c r="C4364" t="s">
        <v>2072</v>
      </c>
      <c r="D4364" t="s">
        <v>1641</v>
      </c>
      <c r="N4364">
        <v>1</v>
      </c>
    </row>
    <row r="4365" spans="1:14">
      <c r="A4365">
        <v>2016</v>
      </c>
      <c r="B4365" t="s">
        <v>1630</v>
      </c>
      <c r="C4365" t="s">
        <v>2073</v>
      </c>
      <c r="D4365" t="s">
        <v>1641</v>
      </c>
      <c r="M4365">
        <v>1</v>
      </c>
    </row>
    <row r="4366" spans="1:14">
      <c r="A4366">
        <v>2016</v>
      </c>
      <c r="B4366" t="s">
        <v>1630</v>
      </c>
      <c r="C4366" t="s">
        <v>2074</v>
      </c>
      <c r="D4366" t="s">
        <v>1641</v>
      </c>
      <c r="J4366">
        <v>2</v>
      </c>
    </row>
    <row r="4367" spans="1:14">
      <c r="A4367">
        <v>2016</v>
      </c>
      <c r="B4367" t="s">
        <v>1630</v>
      </c>
      <c r="C4367" t="s">
        <v>2075</v>
      </c>
      <c r="D4367" t="s">
        <v>1641</v>
      </c>
      <c r="J4367">
        <v>1</v>
      </c>
    </row>
    <row r="4368" spans="1:14">
      <c r="A4368">
        <v>2016</v>
      </c>
      <c r="B4368" t="s">
        <v>1630</v>
      </c>
      <c r="C4368" t="s">
        <v>2076</v>
      </c>
      <c r="D4368" t="s">
        <v>1641</v>
      </c>
      <c r="J4368">
        <v>1</v>
      </c>
    </row>
    <row r="4369" spans="1:31">
      <c r="A4369">
        <v>2016</v>
      </c>
      <c r="B4369" t="s">
        <v>1630</v>
      </c>
      <c r="C4369" t="s">
        <v>1692</v>
      </c>
      <c r="D4369" t="s">
        <v>1641</v>
      </c>
      <c r="J4369">
        <v>1</v>
      </c>
      <c r="M4369">
        <v>1</v>
      </c>
      <c r="AE4369">
        <v>1</v>
      </c>
    </row>
    <row r="4370" spans="1:31">
      <c r="A4370">
        <v>2016</v>
      </c>
      <c r="B4370" t="s">
        <v>1630</v>
      </c>
      <c r="C4370" t="s">
        <v>2079</v>
      </c>
      <c r="D4370" t="s">
        <v>1641</v>
      </c>
      <c r="J4370">
        <v>1</v>
      </c>
    </row>
    <row r="4371" spans="1:31">
      <c r="A4371">
        <v>2016</v>
      </c>
      <c r="B4371" t="s">
        <v>1630</v>
      </c>
      <c r="C4371" t="s">
        <v>2080</v>
      </c>
      <c r="D4371" t="s">
        <v>1641</v>
      </c>
      <c r="J4371">
        <v>1</v>
      </c>
    </row>
    <row r="4372" spans="1:31">
      <c r="A4372">
        <v>2016</v>
      </c>
      <c r="B4372" t="s">
        <v>1630</v>
      </c>
      <c r="C4372" t="s">
        <v>2081</v>
      </c>
      <c r="D4372" t="s">
        <v>1641</v>
      </c>
      <c r="N4372">
        <v>1</v>
      </c>
    </row>
    <row r="4373" spans="1:31">
      <c r="A4373">
        <v>2016</v>
      </c>
      <c r="B4373" t="s">
        <v>1630</v>
      </c>
      <c r="C4373" t="s">
        <v>5895</v>
      </c>
      <c r="D4373" t="s">
        <v>1641</v>
      </c>
      <c r="J4373">
        <v>1</v>
      </c>
    </row>
    <row r="4374" spans="1:31">
      <c r="A4374">
        <v>2016</v>
      </c>
      <c r="B4374" t="s">
        <v>1630</v>
      </c>
      <c r="C4374" t="s">
        <v>2085</v>
      </c>
      <c r="D4374" t="s">
        <v>1641</v>
      </c>
      <c r="J4374">
        <v>1</v>
      </c>
    </row>
    <row r="4375" spans="1:31">
      <c r="A4375">
        <v>2016</v>
      </c>
      <c r="B4375" t="s">
        <v>1630</v>
      </c>
      <c r="C4375" t="s">
        <v>5897</v>
      </c>
      <c r="D4375" t="s">
        <v>1641</v>
      </c>
      <c r="AB4375">
        <v>1</v>
      </c>
    </row>
    <row r="4376" spans="1:31">
      <c r="A4376">
        <v>2016</v>
      </c>
      <c r="B4376" t="s">
        <v>1630</v>
      </c>
      <c r="C4376" t="s">
        <v>2724</v>
      </c>
      <c r="D4376" t="s">
        <v>1641</v>
      </c>
      <c r="AE4376">
        <v>1</v>
      </c>
    </row>
    <row r="4377" spans="1:31">
      <c r="A4377">
        <v>2016</v>
      </c>
      <c r="B4377" t="s">
        <v>1630</v>
      </c>
      <c r="C4377" t="s">
        <v>2088</v>
      </c>
      <c r="D4377" t="s">
        <v>1641</v>
      </c>
      <c r="J4377">
        <v>1</v>
      </c>
    </row>
    <row r="4378" spans="1:31">
      <c r="A4378">
        <v>2016</v>
      </c>
      <c r="B4378" t="s">
        <v>1630</v>
      </c>
      <c r="C4378" t="s">
        <v>2089</v>
      </c>
      <c r="D4378" t="s">
        <v>1641</v>
      </c>
      <c r="N4378">
        <v>1</v>
      </c>
    </row>
    <row r="4379" spans="1:31">
      <c r="A4379">
        <v>2016</v>
      </c>
      <c r="B4379" t="s">
        <v>1630</v>
      </c>
      <c r="C4379" t="s">
        <v>2092</v>
      </c>
      <c r="D4379" t="s">
        <v>1641</v>
      </c>
      <c r="J4379">
        <v>2</v>
      </c>
    </row>
    <row r="4380" spans="1:31">
      <c r="A4380">
        <v>2016</v>
      </c>
      <c r="B4380" t="s">
        <v>1630</v>
      </c>
      <c r="C4380" t="s">
        <v>2093</v>
      </c>
      <c r="D4380" t="s">
        <v>1641</v>
      </c>
      <c r="J4380">
        <v>1</v>
      </c>
    </row>
    <row r="4381" spans="1:31">
      <c r="A4381">
        <v>2016</v>
      </c>
      <c r="B4381" t="s">
        <v>1630</v>
      </c>
      <c r="C4381" t="s">
        <v>2094</v>
      </c>
      <c r="D4381" t="s">
        <v>1641</v>
      </c>
      <c r="J4381">
        <v>1</v>
      </c>
    </row>
    <row r="4382" spans="1:31">
      <c r="A4382">
        <v>2016</v>
      </c>
      <c r="B4382" t="s">
        <v>1630</v>
      </c>
      <c r="C4382" t="s">
        <v>2098</v>
      </c>
      <c r="D4382" t="s">
        <v>1641</v>
      </c>
      <c r="J4382">
        <v>1</v>
      </c>
    </row>
    <row r="4383" spans="1:31">
      <c r="A4383">
        <v>2016</v>
      </c>
      <c r="B4383" t="s">
        <v>1630</v>
      </c>
      <c r="C4383" t="s">
        <v>2103</v>
      </c>
      <c r="D4383" t="s">
        <v>1641</v>
      </c>
      <c r="AB4383">
        <v>3</v>
      </c>
    </row>
    <row r="4384" spans="1:31">
      <c r="A4384">
        <v>2016</v>
      </c>
      <c r="B4384" t="s">
        <v>1630</v>
      </c>
      <c r="C4384" t="s">
        <v>2104</v>
      </c>
      <c r="D4384" t="s">
        <v>1641</v>
      </c>
      <c r="J4384">
        <v>4</v>
      </c>
    </row>
    <row r="4385" spans="1:31">
      <c r="A4385">
        <v>2016</v>
      </c>
      <c r="B4385" t="s">
        <v>1630</v>
      </c>
      <c r="C4385" t="s">
        <v>2105</v>
      </c>
      <c r="D4385" t="s">
        <v>1641</v>
      </c>
      <c r="J4385">
        <v>1</v>
      </c>
    </row>
    <row r="4386" spans="1:31">
      <c r="A4386">
        <v>2016</v>
      </c>
      <c r="B4386" t="s">
        <v>1630</v>
      </c>
      <c r="C4386" t="s">
        <v>2106</v>
      </c>
      <c r="D4386" t="s">
        <v>1641</v>
      </c>
      <c r="J4386">
        <v>1</v>
      </c>
    </row>
    <row r="4387" spans="1:31">
      <c r="A4387">
        <v>2016</v>
      </c>
      <c r="B4387" t="s">
        <v>1630</v>
      </c>
      <c r="C4387" t="s">
        <v>2107</v>
      </c>
      <c r="D4387" t="s">
        <v>1641</v>
      </c>
      <c r="J4387">
        <v>1</v>
      </c>
    </row>
    <row r="4388" spans="1:31">
      <c r="A4388">
        <v>2016</v>
      </c>
      <c r="B4388" t="s">
        <v>1630</v>
      </c>
      <c r="C4388" t="s">
        <v>2108</v>
      </c>
      <c r="D4388" t="s">
        <v>1641</v>
      </c>
      <c r="J4388">
        <v>1</v>
      </c>
    </row>
    <row r="4389" spans="1:31">
      <c r="A4389">
        <v>2016</v>
      </c>
      <c r="B4389" t="s">
        <v>1630</v>
      </c>
      <c r="C4389" t="s">
        <v>1700</v>
      </c>
      <c r="D4389" t="s">
        <v>1641</v>
      </c>
      <c r="M4389">
        <v>2</v>
      </c>
      <c r="AE4389">
        <v>1</v>
      </c>
    </row>
    <row r="4390" spans="1:31">
      <c r="A4390">
        <v>2016</v>
      </c>
      <c r="B4390" t="s">
        <v>1630</v>
      </c>
      <c r="C4390" t="s">
        <v>2109</v>
      </c>
      <c r="D4390" t="s">
        <v>1641</v>
      </c>
      <c r="J4390">
        <v>1</v>
      </c>
    </row>
    <row r="4391" spans="1:31">
      <c r="A4391">
        <v>2016</v>
      </c>
      <c r="B4391" t="s">
        <v>1630</v>
      </c>
      <c r="C4391" t="s">
        <v>2110</v>
      </c>
      <c r="D4391" t="s">
        <v>1641</v>
      </c>
      <c r="J4391">
        <v>1</v>
      </c>
    </row>
    <row r="4392" spans="1:31">
      <c r="A4392">
        <v>2016</v>
      </c>
      <c r="B4392" t="s">
        <v>1630</v>
      </c>
      <c r="C4392" t="s">
        <v>2111</v>
      </c>
      <c r="D4392" t="s">
        <v>1641</v>
      </c>
      <c r="J4392">
        <v>1</v>
      </c>
    </row>
    <row r="4393" spans="1:31">
      <c r="A4393">
        <v>2016</v>
      </c>
      <c r="B4393" t="s">
        <v>1630</v>
      </c>
      <c r="C4393" t="s">
        <v>2112</v>
      </c>
      <c r="D4393" t="s">
        <v>1641</v>
      </c>
      <c r="J4393">
        <v>1</v>
      </c>
    </row>
    <row r="4394" spans="1:31">
      <c r="A4394">
        <v>2016</v>
      </c>
      <c r="B4394" t="s">
        <v>1630</v>
      </c>
      <c r="C4394" t="s">
        <v>2727</v>
      </c>
      <c r="D4394" t="s">
        <v>1641</v>
      </c>
      <c r="J4394">
        <v>1</v>
      </c>
    </row>
    <row r="4395" spans="1:31">
      <c r="A4395">
        <v>2016</v>
      </c>
      <c r="B4395" t="s">
        <v>1630</v>
      </c>
      <c r="C4395" t="s">
        <v>2113</v>
      </c>
      <c r="D4395" t="s">
        <v>1641</v>
      </c>
      <c r="J4395">
        <v>1</v>
      </c>
    </row>
    <row r="4396" spans="1:31">
      <c r="A4396">
        <v>2016</v>
      </c>
      <c r="B4396" t="s">
        <v>1630</v>
      </c>
      <c r="C4396" t="s">
        <v>6095</v>
      </c>
      <c r="D4396" t="s">
        <v>1635</v>
      </c>
      <c r="J4396">
        <v>1</v>
      </c>
    </row>
    <row r="4397" spans="1:31">
      <c r="A4397">
        <v>2016</v>
      </c>
      <c r="B4397" t="s">
        <v>1630</v>
      </c>
      <c r="C4397" t="s">
        <v>2114</v>
      </c>
      <c r="D4397" t="s">
        <v>1641</v>
      </c>
      <c r="J4397">
        <v>4</v>
      </c>
    </row>
    <row r="4398" spans="1:31">
      <c r="A4398">
        <v>2016</v>
      </c>
      <c r="B4398" t="s">
        <v>1630</v>
      </c>
      <c r="C4398" t="s">
        <v>6096</v>
      </c>
      <c r="D4398" t="s">
        <v>1641</v>
      </c>
      <c r="J4398">
        <v>1</v>
      </c>
    </row>
    <row r="4399" spans="1:31">
      <c r="A4399">
        <v>2016</v>
      </c>
      <c r="B4399" t="s">
        <v>1630</v>
      </c>
      <c r="C4399" t="s">
        <v>2115</v>
      </c>
      <c r="D4399" t="s">
        <v>1641</v>
      </c>
      <c r="J4399">
        <v>1</v>
      </c>
    </row>
    <row r="4400" spans="1:31">
      <c r="A4400">
        <v>2016</v>
      </c>
      <c r="B4400" t="s">
        <v>1630</v>
      </c>
      <c r="C4400" t="s">
        <v>2116</v>
      </c>
      <c r="D4400" t="s">
        <v>1641</v>
      </c>
      <c r="AB4400">
        <v>1</v>
      </c>
    </row>
    <row r="4401" spans="1:14">
      <c r="A4401">
        <v>2016</v>
      </c>
      <c r="B4401" t="s">
        <v>1630</v>
      </c>
      <c r="C4401" t="s">
        <v>2117</v>
      </c>
      <c r="D4401" t="s">
        <v>1641</v>
      </c>
      <c r="J4401">
        <v>2</v>
      </c>
    </row>
    <row r="4402" spans="1:14">
      <c r="A4402">
        <v>2016</v>
      </c>
      <c r="B4402" t="s">
        <v>1630</v>
      </c>
      <c r="C4402" t="s">
        <v>2118</v>
      </c>
      <c r="D4402" t="s">
        <v>1641</v>
      </c>
      <c r="J4402">
        <v>1</v>
      </c>
    </row>
    <row r="4403" spans="1:14">
      <c r="A4403">
        <v>2016</v>
      </c>
      <c r="B4403" t="s">
        <v>1630</v>
      </c>
      <c r="C4403" t="s">
        <v>2119</v>
      </c>
      <c r="D4403" t="s">
        <v>1641</v>
      </c>
      <c r="J4403">
        <v>1</v>
      </c>
    </row>
    <row r="4404" spans="1:14">
      <c r="A4404">
        <v>2016</v>
      </c>
      <c r="B4404" t="s">
        <v>1630</v>
      </c>
      <c r="C4404" t="s">
        <v>5898</v>
      </c>
      <c r="D4404" t="s">
        <v>1634</v>
      </c>
      <c r="F4404">
        <v>1</v>
      </c>
    </row>
    <row r="4405" spans="1:14">
      <c r="A4405">
        <v>2016</v>
      </c>
      <c r="B4405" t="s">
        <v>1630</v>
      </c>
      <c r="C4405" t="s">
        <v>5898</v>
      </c>
      <c r="D4405" t="s">
        <v>1635</v>
      </c>
      <c r="F4405">
        <v>1</v>
      </c>
    </row>
    <row r="4406" spans="1:14">
      <c r="A4406">
        <v>2016</v>
      </c>
      <c r="B4406" t="s">
        <v>1630</v>
      </c>
      <c r="C4406" t="s">
        <v>6097</v>
      </c>
      <c r="D4406" t="s">
        <v>1635</v>
      </c>
      <c r="J4406">
        <v>1</v>
      </c>
    </row>
    <row r="4407" spans="1:14">
      <c r="A4407">
        <v>2016</v>
      </c>
      <c r="B4407" t="s">
        <v>1630</v>
      </c>
      <c r="C4407" t="s">
        <v>2120</v>
      </c>
      <c r="D4407" t="s">
        <v>1641</v>
      </c>
      <c r="N4407">
        <v>1</v>
      </c>
    </row>
    <row r="4408" spans="1:14">
      <c r="A4408">
        <v>2016</v>
      </c>
      <c r="B4408" t="s">
        <v>1630</v>
      </c>
      <c r="C4408" t="s">
        <v>6098</v>
      </c>
      <c r="D4408" t="s">
        <v>1674</v>
      </c>
      <c r="G4408">
        <v>1</v>
      </c>
    </row>
    <row r="4409" spans="1:14">
      <c r="A4409">
        <v>2016</v>
      </c>
      <c r="B4409" t="s">
        <v>1630</v>
      </c>
      <c r="C4409" t="s">
        <v>6098</v>
      </c>
      <c r="D4409" t="s">
        <v>1634</v>
      </c>
      <c r="G4409">
        <v>1</v>
      </c>
    </row>
    <row r="4410" spans="1:14">
      <c r="A4410">
        <v>2016</v>
      </c>
      <c r="B4410" t="s">
        <v>1630</v>
      </c>
      <c r="C4410" t="s">
        <v>6098</v>
      </c>
      <c r="D4410" t="s">
        <v>1635</v>
      </c>
      <c r="G4410">
        <v>1</v>
      </c>
    </row>
    <row r="4411" spans="1:14">
      <c r="A4411">
        <v>2016</v>
      </c>
      <c r="B4411" t="s">
        <v>1630</v>
      </c>
      <c r="C4411" t="s">
        <v>2122</v>
      </c>
      <c r="D4411" t="s">
        <v>1641</v>
      </c>
      <c r="J4411">
        <v>2</v>
      </c>
    </row>
    <row r="4412" spans="1:14">
      <c r="A4412">
        <v>2016</v>
      </c>
      <c r="B4412" t="s">
        <v>1630</v>
      </c>
      <c r="C4412" t="s">
        <v>2123</v>
      </c>
      <c r="D4412" t="s">
        <v>1641</v>
      </c>
      <c r="J4412">
        <v>1</v>
      </c>
    </row>
    <row r="4413" spans="1:14">
      <c r="A4413">
        <v>2016</v>
      </c>
      <c r="B4413" t="s">
        <v>1630</v>
      </c>
      <c r="C4413" t="s">
        <v>2124</v>
      </c>
      <c r="D4413" t="s">
        <v>1641</v>
      </c>
      <c r="N4413">
        <v>1</v>
      </c>
    </row>
    <row r="4414" spans="1:14">
      <c r="A4414">
        <v>2016</v>
      </c>
      <c r="B4414" t="s">
        <v>1630</v>
      </c>
      <c r="C4414" t="s">
        <v>2125</v>
      </c>
      <c r="D4414" t="s">
        <v>1641</v>
      </c>
      <c r="M4414">
        <v>1</v>
      </c>
    </row>
    <row r="4415" spans="1:14">
      <c r="A4415">
        <v>2016</v>
      </c>
      <c r="B4415" t="s">
        <v>1630</v>
      </c>
      <c r="C4415" t="s">
        <v>2127</v>
      </c>
      <c r="D4415" t="s">
        <v>1641</v>
      </c>
      <c r="M4415">
        <v>2</v>
      </c>
    </row>
    <row r="4416" spans="1:14">
      <c r="A4416">
        <v>2016</v>
      </c>
      <c r="B4416" t="s">
        <v>1630</v>
      </c>
      <c r="C4416" t="s">
        <v>2128</v>
      </c>
      <c r="D4416" t="s">
        <v>1641</v>
      </c>
      <c r="M4416">
        <v>1</v>
      </c>
    </row>
    <row r="4417" spans="1:35">
      <c r="A4417">
        <v>2016</v>
      </c>
      <c r="B4417" t="s">
        <v>1630</v>
      </c>
      <c r="C4417" t="s">
        <v>2130</v>
      </c>
      <c r="D4417" t="s">
        <v>1641</v>
      </c>
      <c r="N4417">
        <v>1</v>
      </c>
    </row>
    <row r="4418" spans="1:35">
      <c r="A4418">
        <v>2016</v>
      </c>
      <c r="B4418" t="s">
        <v>1630</v>
      </c>
      <c r="C4418" t="s">
        <v>2131</v>
      </c>
      <c r="D4418" t="s">
        <v>1634</v>
      </c>
      <c r="AB4418">
        <v>1</v>
      </c>
    </row>
    <row r="4419" spans="1:35">
      <c r="A4419">
        <v>2016</v>
      </c>
      <c r="B4419" t="s">
        <v>1630</v>
      </c>
      <c r="C4419" t="s">
        <v>2132</v>
      </c>
      <c r="D4419" t="s">
        <v>1641</v>
      </c>
      <c r="N4419">
        <v>1</v>
      </c>
    </row>
    <row r="4420" spans="1:35">
      <c r="A4420">
        <v>2016</v>
      </c>
      <c r="B4420" t="s">
        <v>1630</v>
      </c>
      <c r="C4420" t="s">
        <v>1707</v>
      </c>
      <c r="D4420" t="s">
        <v>1634</v>
      </c>
      <c r="AB4420">
        <v>1</v>
      </c>
    </row>
    <row r="4421" spans="1:35">
      <c r="A4421">
        <v>2016</v>
      </c>
      <c r="B4421" t="s">
        <v>1630</v>
      </c>
      <c r="C4421" t="s">
        <v>2728</v>
      </c>
      <c r="D4421" t="s">
        <v>1636</v>
      </c>
      <c r="O4421">
        <v>6</v>
      </c>
    </row>
    <row r="4422" spans="1:35">
      <c r="A4422">
        <v>2016</v>
      </c>
      <c r="B4422" t="s">
        <v>1630</v>
      </c>
      <c r="C4422" t="s">
        <v>2729</v>
      </c>
      <c r="D4422" t="s">
        <v>1634</v>
      </c>
      <c r="AI4422">
        <v>1</v>
      </c>
    </row>
    <row r="4423" spans="1:35">
      <c r="A4423">
        <v>2016</v>
      </c>
      <c r="B4423" t="s">
        <v>1630</v>
      </c>
      <c r="C4423" t="s">
        <v>2729</v>
      </c>
      <c r="D4423" t="s">
        <v>1635</v>
      </c>
      <c r="AI4423">
        <v>1</v>
      </c>
    </row>
    <row r="4424" spans="1:35">
      <c r="A4424">
        <v>2016</v>
      </c>
      <c r="B4424" t="s">
        <v>1630</v>
      </c>
      <c r="C4424" t="s">
        <v>2137</v>
      </c>
      <c r="D4424" t="s">
        <v>1634</v>
      </c>
      <c r="J4424">
        <v>2</v>
      </c>
    </row>
    <row r="4425" spans="1:35">
      <c r="A4425">
        <v>2016</v>
      </c>
      <c r="B4425" t="s">
        <v>1630</v>
      </c>
      <c r="C4425" t="s">
        <v>2137</v>
      </c>
      <c r="D4425" t="s">
        <v>1635</v>
      </c>
      <c r="J4425">
        <v>2</v>
      </c>
    </row>
    <row r="4426" spans="1:35">
      <c r="A4426">
        <v>2016</v>
      </c>
      <c r="B4426" t="s">
        <v>1630</v>
      </c>
      <c r="C4426" t="s">
        <v>2138</v>
      </c>
      <c r="D4426" t="s">
        <v>1634</v>
      </c>
      <c r="J4426">
        <v>4</v>
      </c>
    </row>
    <row r="4427" spans="1:35">
      <c r="A4427">
        <v>2016</v>
      </c>
      <c r="B4427" t="s">
        <v>1630</v>
      </c>
      <c r="C4427" t="s">
        <v>2138</v>
      </c>
      <c r="D4427" t="s">
        <v>1635</v>
      </c>
      <c r="J4427">
        <v>4</v>
      </c>
    </row>
    <row r="4428" spans="1:35">
      <c r="A4428">
        <v>2016</v>
      </c>
      <c r="B4428" t="s">
        <v>1630</v>
      </c>
      <c r="C4428" t="s">
        <v>2139</v>
      </c>
      <c r="D4428" t="s">
        <v>1641</v>
      </c>
      <c r="N4428">
        <v>1</v>
      </c>
    </row>
    <row r="4429" spans="1:35">
      <c r="A4429">
        <v>2016</v>
      </c>
      <c r="B4429" t="s">
        <v>1630</v>
      </c>
      <c r="C4429" t="s">
        <v>2140</v>
      </c>
      <c r="D4429" t="s">
        <v>1634</v>
      </c>
      <c r="J4429">
        <v>1</v>
      </c>
    </row>
    <row r="4430" spans="1:35">
      <c r="A4430">
        <v>2016</v>
      </c>
      <c r="B4430" t="s">
        <v>1630</v>
      </c>
      <c r="C4430" t="s">
        <v>5899</v>
      </c>
      <c r="D4430" t="s">
        <v>1634</v>
      </c>
      <c r="J4430">
        <v>1</v>
      </c>
    </row>
    <row r="4431" spans="1:35">
      <c r="A4431">
        <v>2016</v>
      </c>
      <c r="B4431" t="s">
        <v>1630</v>
      </c>
      <c r="C4431" t="s">
        <v>2143</v>
      </c>
      <c r="D4431" t="s">
        <v>1641</v>
      </c>
      <c r="J4431">
        <v>1</v>
      </c>
    </row>
    <row r="4432" spans="1:35">
      <c r="A4432">
        <v>2016</v>
      </c>
      <c r="B4432" t="s">
        <v>1630</v>
      </c>
      <c r="C4432" t="s">
        <v>5901</v>
      </c>
      <c r="D4432" t="s">
        <v>1634</v>
      </c>
      <c r="J4432">
        <v>5</v>
      </c>
    </row>
    <row r="4433" spans="1:14">
      <c r="A4433">
        <v>2016</v>
      </c>
      <c r="B4433" t="s">
        <v>1630</v>
      </c>
      <c r="C4433" t="s">
        <v>5901</v>
      </c>
      <c r="D4433" t="s">
        <v>1635</v>
      </c>
      <c r="J4433">
        <v>5</v>
      </c>
    </row>
    <row r="4434" spans="1:14">
      <c r="A4434">
        <v>2016</v>
      </c>
      <c r="B4434" t="s">
        <v>1630</v>
      </c>
      <c r="C4434" t="s">
        <v>5902</v>
      </c>
      <c r="D4434" t="s">
        <v>1634</v>
      </c>
      <c r="J4434">
        <v>1</v>
      </c>
    </row>
    <row r="4435" spans="1:14">
      <c r="A4435">
        <v>2016</v>
      </c>
      <c r="B4435" t="s">
        <v>1630</v>
      </c>
      <c r="C4435" t="s">
        <v>5902</v>
      </c>
      <c r="D4435" t="s">
        <v>1635</v>
      </c>
      <c r="J4435">
        <v>1</v>
      </c>
    </row>
    <row r="4436" spans="1:14">
      <c r="A4436">
        <v>2016</v>
      </c>
      <c r="B4436" t="s">
        <v>1630</v>
      </c>
      <c r="C4436" t="s">
        <v>5903</v>
      </c>
      <c r="D4436" t="s">
        <v>1634</v>
      </c>
      <c r="J4436">
        <v>1</v>
      </c>
    </row>
    <row r="4437" spans="1:14">
      <c r="A4437">
        <v>2016</v>
      </c>
      <c r="B4437" t="s">
        <v>1630</v>
      </c>
      <c r="C4437" t="s">
        <v>5903</v>
      </c>
      <c r="D4437" t="s">
        <v>1635</v>
      </c>
      <c r="J4437">
        <v>1</v>
      </c>
    </row>
    <row r="4438" spans="1:14">
      <c r="A4438">
        <v>2016</v>
      </c>
      <c r="B4438" t="s">
        <v>1630</v>
      </c>
      <c r="C4438" t="s">
        <v>5904</v>
      </c>
      <c r="D4438" t="s">
        <v>1634</v>
      </c>
      <c r="J4438">
        <v>1</v>
      </c>
    </row>
    <row r="4439" spans="1:14">
      <c r="A4439">
        <v>2016</v>
      </c>
      <c r="B4439" t="s">
        <v>1630</v>
      </c>
      <c r="C4439" t="s">
        <v>5904</v>
      </c>
      <c r="D4439" t="s">
        <v>1635</v>
      </c>
      <c r="J4439">
        <v>1</v>
      </c>
    </row>
    <row r="4440" spans="1:14">
      <c r="A4440">
        <v>2016</v>
      </c>
      <c r="B4440" t="s">
        <v>1630</v>
      </c>
      <c r="C4440" t="s">
        <v>5905</v>
      </c>
      <c r="D4440" t="s">
        <v>1634</v>
      </c>
      <c r="J4440">
        <v>7</v>
      </c>
    </row>
    <row r="4441" spans="1:14">
      <c r="A4441">
        <v>2016</v>
      </c>
      <c r="B4441" t="s">
        <v>1630</v>
      </c>
      <c r="C4441" t="s">
        <v>5905</v>
      </c>
      <c r="D4441" t="s">
        <v>1635</v>
      </c>
      <c r="J4441">
        <v>7</v>
      </c>
    </row>
    <row r="4442" spans="1:14">
      <c r="A4442">
        <v>2016</v>
      </c>
      <c r="B4442" t="s">
        <v>1630</v>
      </c>
      <c r="C4442" t="s">
        <v>5906</v>
      </c>
      <c r="D4442" t="s">
        <v>1634</v>
      </c>
      <c r="J4442">
        <v>1</v>
      </c>
    </row>
    <row r="4443" spans="1:14">
      <c r="A4443">
        <v>2016</v>
      </c>
      <c r="B4443" t="s">
        <v>1630</v>
      </c>
      <c r="C4443" t="s">
        <v>5906</v>
      </c>
      <c r="D4443" t="s">
        <v>1635</v>
      </c>
      <c r="J4443">
        <v>1</v>
      </c>
    </row>
    <row r="4444" spans="1:14">
      <c r="A4444">
        <v>2016</v>
      </c>
      <c r="B4444" t="s">
        <v>1630</v>
      </c>
      <c r="C4444" t="s">
        <v>2144</v>
      </c>
      <c r="D4444" t="s">
        <v>1634</v>
      </c>
      <c r="J4444">
        <v>1</v>
      </c>
    </row>
    <row r="4445" spans="1:14">
      <c r="A4445">
        <v>2016</v>
      </c>
      <c r="B4445" t="s">
        <v>1630</v>
      </c>
      <c r="C4445" t="s">
        <v>2144</v>
      </c>
      <c r="D4445" t="s">
        <v>1635</v>
      </c>
      <c r="J4445">
        <v>1</v>
      </c>
    </row>
    <row r="4446" spans="1:14">
      <c r="A4446">
        <v>2016</v>
      </c>
      <c r="B4446" t="s">
        <v>1630</v>
      </c>
      <c r="C4446" t="s">
        <v>2145</v>
      </c>
      <c r="D4446" t="s">
        <v>1641</v>
      </c>
      <c r="N4446">
        <v>1</v>
      </c>
    </row>
    <row r="4447" spans="1:14">
      <c r="A4447">
        <v>2016</v>
      </c>
      <c r="B4447" t="s">
        <v>1630</v>
      </c>
      <c r="C4447" t="s">
        <v>2148</v>
      </c>
      <c r="D4447" t="s">
        <v>1641</v>
      </c>
      <c r="J4447">
        <v>1</v>
      </c>
    </row>
    <row r="4448" spans="1:14">
      <c r="A4448">
        <v>2016</v>
      </c>
      <c r="B4448" t="s">
        <v>1630</v>
      </c>
      <c r="C4448" t="s">
        <v>5907</v>
      </c>
      <c r="D4448" t="s">
        <v>1641</v>
      </c>
      <c r="J4448">
        <v>1</v>
      </c>
    </row>
    <row r="4449" spans="1:28">
      <c r="A4449">
        <v>2016</v>
      </c>
      <c r="B4449" t="s">
        <v>1630</v>
      </c>
      <c r="C4449" t="s">
        <v>6099</v>
      </c>
      <c r="D4449" t="s">
        <v>1641</v>
      </c>
      <c r="E4449">
        <v>1</v>
      </c>
    </row>
    <row r="4450" spans="1:28">
      <c r="A4450">
        <v>2016</v>
      </c>
      <c r="B4450" t="s">
        <v>1630</v>
      </c>
      <c r="C4450" t="s">
        <v>5908</v>
      </c>
      <c r="D4450" t="s">
        <v>1634</v>
      </c>
      <c r="J4450">
        <v>1</v>
      </c>
    </row>
    <row r="4451" spans="1:28">
      <c r="A4451">
        <v>2016</v>
      </c>
      <c r="B4451" t="s">
        <v>1630</v>
      </c>
      <c r="C4451" t="s">
        <v>5909</v>
      </c>
      <c r="D4451" t="s">
        <v>1641</v>
      </c>
      <c r="J4451">
        <v>1</v>
      </c>
    </row>
    <row r="4452" spans="1:28">
      <c r="A4452">
        <v>2016</v>
      </c>
      <c r="B4452" t="s">
        <v>1630</v>
      </c>
      <c r="C4452" t="s">
        <v>2150</v>
      </c>
      <c r="D4452" t="s">
        <v>1641</v>
      </c>
      <c r="J4452">
        <v>1</v>
      </c>
    </row>
    <row r="4453" spans="1:28">
      <c r="A4453">
        <v>2016</v>
      </c>
      <c r="B4453" t="s">
        <v>1630</v>
      </c>
      <c r="C4453" t="s">
        <v>5910</v>
      </c>
      <c r="D4453" t="s">
        <v>1641</v>
      </c>
      <c r="J4453">
        <v>1</v>
      </c>
    </row>
    <row r="4454" spans="1:28">
      <c r="A4454">
        <v>2016</v>
      </c>
      <c r="B4454" t="s">
        <v>1630</v>
      </c>
      <c r="C4454" t="s">
        <v>6100</v>
      </c>
      <c r="D4454" t="s">
        <v>1641</v>
      </c>
      <c r="E4454">
        <v>1</v>
      </c>
    </row>
    <row r="4455" spans="1:28">
      <c r="A4455">
        <v>2016</v>
      </c>
      <c r="B4455" t="s">
        <v>1630</v>
      </c>
      <c r="C4455" t="s">
        <v>2155</v>
      </c>
      <c r="D4455" t="s">
        <v>1641</v>
      </c>
      <c r="J4455">
        <v>1</v>
      </c>
    </row>
    <row r="4456" spans="1:28">
      <c r="A4456">
        <v>2016</v>
      </c>
      <c r="B4456" t="s">
        <v>1630</v>
      </c>
      <c r="C4456" t="s">
        <v>2156</v>
      </c>
      <c r="D4456" t="s">
        <v>1641</v>
      </c>
      <c r="J4456">
        <v>1</v>
      </c>
    </row>
    <row r="4457" spans="1:28">
      <c r="A4457">
        <v>2016</v>
      </c>
      <c r="B4457" t="s">
        <v>1630</v>
      </c>
      <c r="C4457" t="s">
        <v>2157</v>
      </c>
      <c r="D4457" t="s">
        <v>1641</v>
      </c>
      <c r="J4457">
        <v>1</v>
      </c>
    </row>
    <row r="4458" spans="1:28">
      <c r="A4458">
        <v>2016</v>
      </c>
      <c r="B4458" t="s">
        <v>1630</v>
      </c>
      <c r="C4458" t="s">
        <v>5911</v>
      </c>
      <c r="D4458" t="s">
        <v>1641</v>
      </c>
      <c r="J4458">
        <v>1</v>
      </c>
    </row>
    <row r="4459" spans="1:28">
      <c r="A4459">
        <v>2016</v>
      </c>
      <c r="B4459" t="s">
        <v>1630</v>
      </c>
      <c r="C4459" t="s">
        <v>5912</v>
      </c>
      <c r="D4459" t="s">
        <v>1641</v>
      </c>
      <c r="J4459">
        <v>1</v>
      </c>
    </row>
    <row r="4460" spans="1:28">
      <c r="A4460">
        <v>2016</v>
      </c>
      <c r="B4460" t="s">
        <v>1630</v>
      </c>
      <c r="C4460" t="s">
        <v>5913</v>
      </c>
      <c r="D4460" t="s">
        <v>1641</v>
      </c>
      <c r="J4460">
        <v>1</v>
      </c>
    </row>
    <row r="4461" spans="1:28">
      <c r="A4461">
        <v>2016</v>
      </c>
      <c r="B4461" t="s">
        <v>1630</v>
      </c>
      <c r="C4461" t="s">
        <v>5914</v>
      </c>
      <c r="D4461" t="s">
        <v>1641</v>
      </c>
      <c r="J4461">
        <v>1</v>
      </c>
    </row>
    <row r="4462" spans="1:28">
      <c r="A4462">
        <v>2016</v>
      </c>
      <c r="B4462" t="s">
        <v>1630</v>
      </c>
      <c r="C4462" t="s">
        <v>5915</v>
      </c>
      <c r="D4462" t="s">
        <v>1641</v>
      </c>
      <c r="J4462">
        <v>1</v>
      </c>
    </row>
    <row r="4463" spans="1:28">
      <c r="A4463">
        <v>2016</v>
      </c>
      <c r="B4463" t="s">
        <v>1630</v>
      </c>
      <c r="C4463" t="s">
        <v>5916</v>
      </c>
      <c r="D4463" t="s">
        <v>1641</v>
      </c>
      <c r="J4463">
        <v>1</v>
      </c>
    </row>
    <row r="4464" spans="1:28">
      <c r="A4464">
        <v>2016</v>
      </c>
      <c r="B4464" t="s">
        <v>1630</v>
      </c>
      <c r="C4464" t="s">
        <v>2158</v>
      </c>
      <c r="D4464" t="s">
        <v>1634</v>
      </c>
      <c r="M4464">
        <v>1</v>
      </c>
      <c r="AB4464">
        <v>1</v>
      </c>
    </row>
    <row r="4465" spans="1:15">
      <c r="A4465">
        <v>2016</v>
      </c>
      <c r="B4465" t="s">
        <v>1630</v>
      </c>
      <c r="C4465" t="s">
        <v>2158</v>
      </c>
      <c r="D4465" t="s">
        <v>1635</v>
      </c>
      <c r="M4465">
        <v>1</v>
      </c>
    </row>
    <row r="4466" spans="1:15">
      <c r="A4466">
        <v>2016</v>
      </c>
      <c r="B4466" t="s">
        <v>1630</v>
      </c>
      <c r="C4466" t="s">
        <v>1712</v>
      </c>
      <c r="D4466" t="s">
        <v>1668</v>
      </c>
      <c r="O4466">
        <v>1</v>
      </c>
    </row>
    <row r="4467" spans="1:15">
      <c r="A4467">
        <v>2016</v>
      </c>
      <c r="B4467" t="s">
        <v>1630</v>
      </c>
      <c r="C4467" t="s">
        <v>5781</v>
      </c>
      <c r="D4467" t="s">
        <v>1634</v>
      </c>
      <c r="O4467">
        <v>3</v>
      </c>
    </row>
    <row r="4468" spans="1:15">
      <c r="A4468">
        <v>2016</v>
      </c>
      <c r="B4468" t="s">
        <v>1630</v>
      </c>
      <c r="C4468" t="s">
        <v>2159</v>
      </c>
      <c r="D4468" t="s">
        <v>1635</v>
      </c>
      <c r="M4468">
        <v>2</v>
      </c>
    </row>
    <row r="4469" spans="1:15">
      <c r="A4469">
        <v>2016</v>
      </c>
      <c r="B4469" t="s">
        <v>1630</v>
      </c>
      <c r="C4469" t="s">
        <v>2160</v>
      </c>
      <c r="D4469" t="s">
        <v>1641</v>
      </c>
      <c r="J4469">
        <v>1</v>
      </c>
    </row>
    <row r="4470" spans="1:15">
      <c r="A4470">
        <v>2016</v>
      </c>
      <c r="B4470" t="s">
        <v>1630</v>
      </c>
      <c r="C4470" t="s">
        <v>2161</v>
      </c>
      <c r="D4470" t="s">
        <v>1641</v>
      </c>
      <c r="J4470">
        <v>1</v>
      </c>
    </row>
    <row r="4471" spans="1:15">
      <c r="A4471">
        <v>2016</v>
      </c>
      <c r="B4471" t="s">
        <v>1630</v>
      </c>
      <c r="C4471" t="s">
        <v>2162</v>
      </c>
      <c r="D4471" t="s">
        <v>1641</v>
      </c>
      <c r="J4471">
        <v>1</v>
      </c>
    </row>
    <row r="4472" spans="1:15">
      <c r="A4472">
        <v>2016</v>
      </c>
      <c r="B4472" t="s">
        <v>1630</v>
      </c>
      <c r="C4472" t="s">
        <v>2733</v>
      </c>
      <c r="D4472" t="s">
        <v>1635</v>
      </c>
      <c r="E4472">
        <v>1</v>
      </c>
    </row>
    <row r="4473" spans="1:15">
      <c r="A4473">
        <v>2016</v>
      </c>
      <c r="B4473" t="s">
        <v>1630</v>
      </c>
      <c r="C4473" t="s">
        <v>2164</v>
      </c>
      <c r="D4473" t="s">
        <v>1635</v>
      </c>
      <c r="M4473">
        <v>17</v>
      </c>
    </row>
    <row r="4474" spans="1:15">
      <c r="A4474">
        <v>2016</v>
      </c>
      <c r="B4474" t="s">
        <v>1630</v>
      </c>
      <c r="C4474" t="s">
        <v>5918</v>
      </c>
      <c r="D4474" t="s">
        <v>1635</v>
      </c>
      <c r="M4474">
        <v>4</v>
      </c>
    </row>
    <row r="4475" spans="1:15">
      <c r="A4475">
        <v>2016</v>
      </c>
      <c r="B4475" t="s">
        <v>1630</v>
      </c>
      <c r="C4475" t="s">
        <v>1720</v>
      </c>
      <c r="D4475" t="s">
        <v>1634</v>
      </c>
      <c r="O4475">
        <v>5</v>
      </c>
    </row>
    <row r="4476" spans="1:15">
      <c r="A4476">
        <v>2016</v>
      </c>
      <c r="B4476" t="s">
        <v>1630</v>
      </c>
      <c r="C4476" t="s">
        <v>1720</v>
      </c>
      <c r="D4476" t="s">
        <v>1636</v>
      </c>
      <c r="O4476">
        <v>172</v>
      </c>
    </row>
    <row r="4477" spans="1:15">
      <c r="A4477">
        <v>2016</v>
      </c>
      <c r="B4477" t="s">
        <v>1630</v>
      </c>
      <c r="C4477" t="s">
        <v>6101</v>
      </c>
      <c r="D4477" t="s">
        <v>1634</v>
      </c>
      <c r="J4477">
        <v>1</v>
      </c>
    </row>
    <row r="4478" spans="1:15">
      <c r="A4478">
        <v>2016</v>
      </c>
      <c r="B4478" t="s">
        <v>1630</v>
      </c>
      <c r="C4478" t="s">
        <v>5803</v>
      </c>
      <c r="D4478" t="s">
        <v>1634</v>
      </c>
      <c r="M4478">
        <v>1</v>
      </c>
    </row>
    <row r="4479" spans="1:15">
      <c r="A4479">
        <v>2016</v>
      </c>
      <c r="B4479" t="s">
        <v>1630</v>
      </c>
      <c r="C4479" t="s">
        <v>5803</v>
      </c>
      <c r="D4479" t="s">
        <v>1635</v>
      </c>
      <c r="M4479">
        <v>1</v>
      </c>
    </row>
    <row r="4480" spans="1:15">
      <c r="A4480">
        <v>2016</v>
      </c>
      <c r="B4480" t="s">
        <v>1630</v>
      </c>
      <c r="C4480" t="s">
        <v>2167</v>
      </c>
      <c r="D4480" t="s">
        <v>1634</v>
      </c>
      <c r="J4480">
        <v>1</v>
      </c>
    </row>
    <row r="4481" spans="1:29">
      <c r="A4481">
        <v>2016</v>
      </c>
      <c r="B4481" t="s">
        <v>1630</v>
      </c>
      <c r="C4481" t="s">
        <v>2168</v>
      </c>
      <c r="D4481" t="s">
        <v>1634</v>
      </c>
      <c r="J4481">
        <v>1</v>
      </c>
    </row>
    <row r="4482" spans="1:29">
      <c r="A4482">
        <v>2016</v>
      </c>
      <c r="B4482" t="s">
        <v>1630</v>
      </c>
      <c r="C4482" t="s">
        <v>2168</v>
      </c>
      <c r="D4482" t="s">
        <v>1635</v>
      </c>
      <c r="J4482">
        <v>1</v>
      </c>
    </row>
    <row r="4483" spans="1:29">
      <c r="A4483">
        <v>2016</v>
      </c>
      <c r="B4483" t="s">
        <v>1630</v>
      </c>
      <c r="C4483" t="s">
        <v>5919</v>
      </c>
      <c r="D4483" t="s">
        <v>1634</v>
      </c>
      <c r="J4483">
        <v>1</v>
      </c>
    </row>
    <row r="4484" spans="1:29">
      <c r="A4484">
        <v>2016</v>
      </c>
      <c r="B4484" t="s">
        <v>1630</v>
      </c>
      <c r="C4484" t="s">
        <v>5919</v>
      </c>
      <c r="D4484" t="s">
        <v>1635</v>
      </c>
      <c r="J4484">
        <v>1</v>
      </c>
    </row>
    <row r="4485" spans="1:29">
      <c r="A4485">
        <v>2016</v>
      </c>
      <c r="B4485" t="s">
        <v>1630</v>
      </c>
      <c r="C4485" t="s">
        <v>2169</v>
      </c>
      <c r="D4485" t="s">
        <v>1641</v>
      </c>
      <c r="J4485">
        <v>1</v>
      </c>
    </row>
    <row r="4486" spans="1:29">
      <c r="A4486">
        <v>2016</v>
      </c>
      <c r="B4486" t="s">
        <v>1630</v>
      </c>
      <c r="C4486" t="s">
        <v>2171</v>
      </c>
      <c r="D4486" t="s">
        <v>1641</v>
      </c>
      <c r="J4486">
        <v>1</v>
      </c>
    </row>
    <row r="4487" spans="1:29">
      <c r="A4487">
        <v>2016</v>
      </c>
      <c r="B4487" t="s">
        <v>1630</v>
      </c>
      <c r="C4487" t="s">
        <v>5920</v>
      </c>
      <c r="D4487" t="s">
        <v>1634</v>
      </c>
      <c r="AC4487">
        <v>2</v>
      </c>
    </row>
    <row r="4488" spans="1:29">
      <c r="A4488">
        <v>2016</v>
      </c>
      <c r="B4488" t="s">
        <v>1630</v>
      </c>
      <c r="C4488" t="s">
        <v>5920</v>
      </c>
      <c r="D4488" t="s">
        <v>1635</v>
      </c>
      <c r="AC4488">
        <v>2</v>
      </c>
    </row>
    <row r="4489" spans="1:29">
      <c r="A4489">
        <v>2016</v>
      </c>
      <c r="B4489" t="s">
        <v>1630</v>
      </c>
      <c r="C4489" t="s">
        <v>6102</v>
      </c>
      <c r="D4489" t="s">
        <v>1634</v>
      </c>
      <c r="AC4489">
        <v>3</v>
      </c>
    </row>
    <row r="4490" spans="1:29">
      <c r="A4490">
        <v>2016</v>
      </c>
      <c r="B4490" t="s">
        <v>1630</v>
      </c>
      <c r="C4490" t="s">
        <v>2740</v>
      </c>
      <c r="D4490" t="s">
        <v>1634</v>
      </c>
      <c r="AC4490">
        <v>1</v>
      </c>
    </row>
    <row r="4491" spans="1:29">
      <c r="A4491">
        <v>2016</v>
      </c>
      <c r="B4491" t="s">
        <v>1630</v>
      </c>
      <c r="C4491" t="s">
        <v>2740</v>
      </c>
      <c r="D4491" t="s">
        <v>1635</v>
      </c>
      <c r="AC4491">
        <v>1</v>
      </c>
    </row>
    <row r="4492" spans="1:29">
      <c r="A4492">
        <v>2016</v>
      </c>
      <c r="B4492" t="s">
        <v>1630</v>
      </c>
      <c r="C4492" t="s">
        <v>2620</v>
      </c>
      <c r="D4492" t="s">
        <v>1635</v>
      </c>
      <c r="AC4492">
        <v>1</v>
      </c>
    </row>
    <row r="4493" spans="1:29">
      <c r="A4493">
        <v>2016</v>
      </c>
      <c r="B4493" t="s">
        <v>1630</v>
      </c>
      <c r="C4493" t="s">
        <v>2621</v>
      </c>
      <c r="D4493" t="s">
        <v>1634</v>
      </c>
      <c r="AC4493">
        <v>1</v>
      </c>
    </row>
    <row r="4494" spans="1:29">
      <c r="A4494">
        <v>2016</v>
      </c>
      <c r="B4494" t="s">
        <v>1630</v>
      </c>
      <c r="C4494" t="s">
        <v>2173</v>
      </c>
      <c r="D4494" t="s">
        <v>1641</v>
      </c>
      <c r="J4494">
        <v>1</v>
      </c>
    </row>
    <row r="4495" spans="1:29">
      <c r="A4495">
        <v>2016</v>
      </c>
      <c r="B4495" t="s">
        <v>1630</v>
      </c>
      <c r="C4495" t="s">
        <v>5924</v>
      </c>
      <c r="D4495" t="s">
        <v>1634</v>
      </c>
      <c r="J4495">
        <v>1</v>
      </c>
    </row>
    <row r="4496" spans="1:29">
      <c r="A4496">
        <v>2016</v>
      </c>
      <c r="B4496" t="s">
        <v>1630</v>
      </c>
      <c r="C4496" t="s">
        <v>5924</v>
      </c>
      <c r="D4496" t="s">
        <v>1635</v>
      </c>
      <c r="J4496">
        <v>1</v>
      </c>
    </row>
    <row r="4497" spans="1:10">
      <c r="A4497">
        <v>2016</v>
      </c>
      <c r="B4497" t="s">
        <v>1630</v>
      </c>
      <c r="C4497" t="s">
        <v>2174</v>
      </c>
      <c r="D4497" t="s">
        <v>1634</v>
      </c>
      <c r="J4497">
        <v>1</v>
      </c>
    </row>
    <row r="4498" spans="1:10">
      <c r="A4498">
        <v>2016</v>
      </c>
      <c r="B4498" t="s">
        <v>1630</v>
      </c>
      <c r="C4498" t="s">
        <v>6103</v>
      </c>
      <c r="D4498" t="s">
        <v>1635</v>
      </c>
      <c r="J4498">
        <v>1</v>
      </c>
    </row>
    <row r="4499" spans="1:10">
      <c r="A4499">
        <v>2016</v>
      </c>
      <c r="B4499" t="s">
        <v>1630</v>
      </c>
      <c r="C4499" t="s">
        <v>6104</v>
      </c>
      <c r="D4499" t="s">
        <v>1635</v>
      </c>
      <c r="J4499">
        <v>1</v>
      </c>
    </row>
    <row r="4500" spans="1:10">
      <c r="A4500">
        <v>2016</v>
      </c>
      <c r="B4500" t="s">
        <v>1630</v>
      </c>
      <c r="C4500" t="s">
        <v>6105</v>
      </c>
      <c r="D4500" t="s">
        <v>1635</v>
      </c>
      <c r="J4500">
        <v>1</v>
      </c>
    </row>
    <row r="4501" spans="1:10">
      <c r="A4501">
        <v>2016</v>
      </c>
      <c r="B4501" t="s">
        <v>1630</v>
      </c>
      <c r="C4501" t="s">
        <v>6106</v>
      </c>
      <c r="D4501" t="s">
        <v>1635</v>
      </c>
      <c r="J4501">
        <v>1</v>
      </c>
    </row>
    <row r="4502" spans="1:10">
      <c r="A4502">
        <v>2016</v>
      </c>
      <c r="B4502" t="s">
        <v>1630</v>
      </c>
      <c r="C4502" t="s">
        <v>2176</v>
      </c>
      <c r="D4502" t="s">
        <v>1641</v>
      </c>
      <c r="J4502">
        <v>1</v>
      </c>
    </row>
    <row r="4503" spans="1:10">
      <c r="A4503">
        <v>2016</v>
      </c>
      <c r="B4503" t="s">
        <v>1630</v>
      </c>
      <c r="C4503" t="s">
        <v>2177</v>
      </c>
      <c r="D4503" t="s">
        <v>1641</v>
      </c>
      <c r="J4503">
        <v>1</v>
      </c>
    </row>
    <row r="4504" spans="1:10">
      <c r="A4504">
        <v>2016</v>
      </c>
      <c r="B4504" t="s">
        <v>1630</v>
      </c>
      <c r="C4504" t="s">
        <v>6107</v>
      </c>
      <c r="D4504" t="s">
        <v>1641</v>
      </c>
      <c r="J4504">
        <v>1</v>
      </c>
    </row>
    <row r="4505" spans="1:10">
      <c r="A4505">
        <v>2016</v>
      </c>
      <c r="B4505" t="s">
        <v>1630</v>
      </c>
      <c r="C4505" t="s">
        <v>2178</v>
      </c>
      <c r="D4505" t="s">
        <v>1641</v>
      </c>
      <c r="J4505">
        <v>1</v>
      </c>
    </row>
    <row r="4506" spans="1:10">
      <c r="A4506">
        <v>2016</v>
      </c>
      <c r="B4506" t="s">
        <v>1630</v>
      </c>
      <c r="C4506" t="s">
        <v>2180</v>
      </c>
      <c r="D4506" t="s">
        <v>1641</v>
      </c>
      <c r="J4506">
        <v>5</v>
      </c>
    </row>
    <row r="4507" spans="1:10">
      <c r="A4507">
        <v>2016</v>
      </c>
      <c r="B4507" t="s">
        <v>1630</v>
      </c>
      <c r="C4507" t="s">
        <v>2181</v>
      </c>
      <c r="D4507" t="s">
        <v>1641</v>
      </c>
      <c r="J4507">
        <v>1</v>
      </c>
    </row>
    <row r="4508" spans="1:10">
      <c r="A4508">
        <v>2016</v>
      </c>
      <c r="B4508" t="s">
        <v>1630</v>
      </c>
      <c r="C4508" t="s">
        <v>2184</v>
      </c>
      <c r="D4508" t="s">
        <v>1641</v>
      </c>
      <c r="J4508">
        <v>1</v>
      </c>
    </row>
    <row r="4509" spans="1:10">
      <c r="A4509">
        <v>2016</v>
      </c>
      <c r="B4509" t="s">
        <v>1630</v>
      </c>
      <c r="C4509" t="s">
        <v>2185</v>
      </c>
      <c r="D4509" t="s">
        <v>1634</v>
      </c>
      <c r="J4509">
        <v>1</v>
      </c>
    </row>
    <row r="4510" spans="1:10">
      <c r="A4510">
        <v>2016</v>
      </c>
      <c r="B4510" t="s">
        <v>1630</v>
      </c>
      <c r="C4510" t="s">
        <v>6108</v>
      </c>
      <c r="D4510" t="s">
        <v>1635</v>
      </c>
      <c r="J4510">
        <v>1</v>
      </c>
    </row>
    <row r="4511" spans="1:10">
      <c r="A4511">
        <v>2016</v>
      </c>
      <c r="B4511" t="s">
        <v>1630</v>
      </c>
      <c r="C4511" t="s">
        <v>2187</v>
      </c>
      <c r="D4511" t="s">
        <v>1641</v>
      </c>
      <c r="J4511">
        <v>1</v>
      </c>
    </row>
    <row r="4512" spans="1:10">
      <c r="A4512">
        <v>2016</v>
      </c>
      <c r="B4512" t="s">
        <v>1630</v>
      </c>
      <c r="C4512" t="s">
        <v>2187</v>
      </c>
      <c r="D4512" t="s">
        <v>1634</v>
      </c>
      <c r="J4512">
        <v>1</v>
      </c>
    </row>
    <row r="4513" spans="1:35">
      <c r="A4513">
        <v>2016</v>
      </c>
      <c r="B4513" t="s">
        <v>1630</v>
      </c>
      <c r="C4513" t="s">
        <v>2187</v>
      </c>
      <c r="D4513" t="s">
        <v>1635</v>
      </c>
      <c r="J4513">
        <v>1</v>
      </c>
    </row>
    <row r="4514" spans="1:35">
      <c r="A4514">
        <v>2016</v>
      </c>
      <c r="B4514" t="s">
        <v>1630</v>
      </c>
      <c r="C4514" t="s">
        <v>2188</v>
      </c>
      <c r="D4514" t="s">
        <v>1641</v>
      </c>
      <c r="J4514">
        <v>1</v>
      </c>
    </row>
    <row r="4515" spans="1:35">
      <c r="A4515">
        <v>2016</v>
      </c>
      <c r="B4515" t="s">
        <v>1630</v>
      </c>
      <c r="C4515" t="s">
        <v>2189</v>
      </c>
      <c r="D4515" t="s">
        <v>1634</v>
      </c>
      <c r="J4515">
        <v>1</v>
      </c>
    </row>
    <row r="4516" spans="1:35">
      <c r="A4516">
        <v>2016</v>
      </c>
      <c r="B4516" t="s">
        <v>1630</v>
      </c>
      <c r="C4516" t="s">
        <v>2189</v>
      </c>
      <c r="D4516" t="s">
        <v>1635</v>
      </c>
      <c r="J4516">
        <v>1</v>
      </c>
    </row>
    <row r="4517" spans="1:35">
      <c r="A4517">
        <v>2016</v>
      </c>
      <c r="B4517" t="s">
        <v>1630</v>
      </c>
      <c r="C4517" t="s">
        <v>2191</v>
      </c>
      <c r="D4517" t="s">
        <v>1634</v>
      </c>
      <c r="J4517">
        <v>1</v>
      </c>
    </row>
    <row r="4518" spans="1:35">
      <c r="A4518">
        <v>2016</v>
      </c>
      <c r="B4518" t="s">
        <v>1630</v>
      </c>
      <c r="C4518" t="s">
        <v>2191</v>
      </c>
      <c r="D4518" t="s">
        <v>1635</v>
      </c>
      <c r="J4518">
        <v>1</v>
      </c>
    </row>
    <row r="4519" spans="1:35">
      <c r="A4519">
        <v>2016</v>
      </c>
      <c r="B4519" t="s">
        <v>1630</v>
      </c>
      <c r="C4519" t="s">
        <v>2194</v>
      </c>
      <c r="D4519" t="s">
        <v>1641</v>
      </c>
      <c r="J4519">
        <v>1</v>
      </c>
    </row>
    <row r="4520" spans="1:35">
      <c r="A4520">
        <v>2016</v>
      </c>
      <c r="B4520" t="s">
        <v>1630</v>
      </c>
      <c r="C4520" t="s">
        <v>2196</v>
      </c>
      <c r="D4520" t="s">
        <v>1641</v>
      </c>
      <c r="J4520">
        <v>1</v>
      </c>
    </row>
    <row r="4521" spans="1:35">
      <c r="A4521">
        <v>2016</v>
      </c>
      <c r="B4521" t="s">
        <v>1630</v>
      </c>
      <c r="C4521" t="s">
        <v>2197</v>
      </c>
      <c r="D4521" t="s">
        <v>1641</v>
      </c>
      <c r="J4521">
        <v>1</v>
      </c>
    </row>
    <row r="4522" spans="1:35">
      <c r="A4522">
        <v>2016</v>
      </c>
      <c r="B4522" t="s">
        <v>1630</v>
      </c>
      <c r="C4522" t="s">
        <v>2198</v>
      </c>
      <c r="D4522" t="s">
        <v>1641</v>
      </c>
      <c r="J4522">
        <v>1</v>
      </c>
    </row>
    <row r="4523" spans="1:35">
      <c r="A4523">
        <v>2016</v>
      </c>
      <c r="B4523" t="s">
        <v>1630</v>
      </c>
      <c r="C4523" t="s">
        <v>2199</v>
      </c>
      <c r="D4523" t="s">
        <v>1641</v>
      </c>
      <c r="J4523">
        <v>1</v>
      </c>
    </row>
    <row r="4524" spans="1:35">
      <c r="A4524">
        <v>2016</v>
      </c>
      <c r="B4524" t="s">
        <v>1630</v>
      </c>
      <c r="C4524" t="s">
        <v>2202</v>
      </c>
      <c r="D4524" t="s">
        <v>1641</v>
      </c>
      <c r="J4524">
        <v>1</v>
      </c>
    </row>
    <row r="4525" spans="1:35">
      <c r="A4525">
        <v>2016</v>
      </c>
      <c r="B4525" t="s">
        <v>1630</v>
      </c>
      <c r="C4525" t="s">
        <v>2204</v>
      </c>
      <c r="D4525" t="s">
        <v>1634</v>
      </c>
      <c r="J4525">
        <v>1</v>
      </c>
    </row>
    <row r="4526" spans="1:35">
      <c r="A4526">
        <v>2016</v>
      </c>
      <c r="B4526" t="s">
        <v>1630</v>
      </c>
      <c r="C4526" t="s">
        <v>2204</v>
      </c>
      <c r="D4526" t="s">
        <v>1635</v>
      </c>
      <c r="J4526">
        <v>1</v>
      </c>
    </row>
    <row r="4527" spans="1:35">
      <c r="A4527">
        <v>2016</v>
      </c>
      <c r="B4527" t="s">
        <v>1630</v>
      </c>
      <c r="C4527" t="s">
        <v>2745</v>
      </c>
      <c r="D4527" t="s">
        <v>1634</v>
      </c>
      <c r="AI4527">
        <v>1</v>
      </c>
    </row>
    <row r="4528" spans="1:35">
      <c r="A4528">
        <v>2016</v>
      </c>
      <c r="B4528" t="s">
        <v>1630</v>
      </c>
      <c r="C4528" t="s">
        <v>2745</v>
      </c>
      <c r="D4528" t="s">
        <v>1635</v>
      </c>
      <c r="AI4528">
        <v>1</v>
      </c>
    </row>
    <row r="4529" spans="1:24">
      <c r="A4529">
        <v>2016</v>
      </c>
      <c r="B4529" t="s">
        <v>1630</v>
      </c>
      <c r="C4529" t="s">
        <v>2210</v>
      </c>
      <c r="D4529" t="s">
        <v>1634</v>
      </c>
      <c r="J4529">
        <v>1</v>
      </c>
    </row>
    <row r="4530" spans="1:24">
      <c r="A4530">
        <v>2016</v>
      </c>
      <c r="B4530" t="s">
        <v>1630</v>
      </c>
      <c r="C4530" t="s">
        <v>2210</v>
      </c>
      <c r="D4530" t="s">
        <v>1635</v>
      </c>
      <c r="J4530">
        <v>1</v>
      </c>
    </row>
    <row r="4531" spans="1:24">
      <c r="A4531">
        <v>2016</v>
      </c>
      <c r="B4531" t="s">
        <v>1630</v>
      </c>
      <c r="C4531" t="s">
        <v>2211</v>
      </c>
      <c r="D4531" t="s">
        <v>1634</v>
      </c>
      <c r="J4531">
        <v>1</v>
      </c>
    </row>
    <row r="4532" spans="1:24">
      <c r="A4532">
        <v>2016</v>
      </c>
      <c r="B4532" t="s">
        <v>1630</v>
      </c>
      <c r="C4532" t="s">
        <v>2211</v>
      </c>
      <c r="D4532" t="s">
        <v>1635</v>
      </c>
      <c r="J4532">
        <v>1</v>
      </c>
    </row>
    <row r="4533" spans="1:24">
      <c r="A4533">
        <v>2016</v>
      </c>
      <c r="B4533" t="s">
        <v>1630</v>
      </c>
      <c r="C4533" t="s">
        <v>2212</v>
      </c>
      <c r="D4533" t="s">
        <v>1634</v>
      </c>
      <c r="J4533">
        <v>1</v>
      </c>
    </row>
    <row r="4534" spans="1:24">
      <c r="A4534">
        <v>2016</v>
      </c>
      <c r="B4534" t="s">
        <v>1630</v>
      </c>
      <c r="C4534" t="s">
        <v>2212</v>
      </c>
      <c r="D4534" t="s">
        <v>1635</v>
      </c>
      <c r="J4534">
        <v>1</v>
      </c>
    </row>
    <row r="4535" spans="1:24">
      <c r="A4535">
        <v>2016</v>
      </c>
      <c r="B4535" t="s">
        <v>1630</v>
      </c>
      <c r="C4535" t="s">
        <v>5930</v>
      </c>
      <c r="D4535" t="s">
        <v>1635</v>
      </c>
      <c r="J4535">
        <v>1</v>
      </c>
    </row>
    <row r="4536" spans="1:24">
      <c r="A4536">
        <v>2016</v>
      </c>
      <c r="B4536" t="s">
        <v>1630</v>
      </c>
      <c r="C4536" t="s">
        <v>6109</v>
      </c>
      <c r="D4536" t="s">
        <v>1634</v>
      </c>
      <c r="J4536">
        <v>1</v>
      </c>
    </row>
    <row r="4537" spans="1:24">
      <c r="A4537">
        <v>2016</v>
      </c>
      <c r="B4537" t="s">
        <v>1630</v>
      </c>
      <c r="C4537" t="s">
        <v>2213</v>
      </c>
      <c r="D4537" t="s">
        <v>1634</v>
      </c>
      <c r="J4537">
        <v>1</v>
      </c>
    </row>
    <row r="4538" spans="1:24">
      <c r="A4538">
        <v>2016</v>
      </c>
      <c r="B4538" t="s">
        <v>1630</v>
      </c>
      <c r="C4538" t="s">
        <v>2213</v>
      </c>
      <c r="D4538" t="s">
        <v>1635</v>
      </c>
      <c r="J4538">
        <v>1</v>
      </c>
    </row>
    <row r="4539" spans="1:24">
      <c r="A4539">
        <v>2016</v>
      </c>
      <c r="B4539" t="s">
        <v>1630</v>
      </c>
      <c r="C4539" t="s">
        <v>2214</v>
      </c>
      <c r="D4539" t="s">
        <v>1641</v>
      </c>
      <c r="J4539">
        <v>1</v>
      </c>
    </row>
    <row r="4540" spans="1:24">
      <c r="A4540">
        <v>2016</v>
      </c>
      <c r="B4540" t="s">
        <v>1630</v>
      </c>
      <c r="C4540" t="s">
        <v>5931</v>
      </c>
      <c r="D4540" t="s">
        <v>1641</v>
      </c>
      <c r="X4540">
        <v>2</v>
      </c>
    </row>
    <row r="4541" spans="1:24">
      <c r="A4541">
        <v>2016</v>
      </c>
      <c r="B4541" t="s">
        <v>1630</v>
      </c>
      <c r="C4541" t="s">
        <v>6110</v>
      </c>
      <c r="D4541" t="s">
        <v>1634</v>
      </c>
      <c r="J4541">
        <v>1</v>
      </c>
    </row>
    <row r="4542" spans="1:24">
      <c r="A4542">
        <v>2016</v>
      </c>
      <c r="B4542" t="s">
        <v>1630</v>
      </c>
      <c r="C4542" t="s">
        <v>6110</v>
      </c>
      <c r="D4542" t="s">
        <v>1635</v>
      </c>
      <c r="J4542">
        <v>1</v>
      </c>
    </row>
    <row r="4543" spans="1:24">
      <c r="A4543">
        <v>2016</v>
      </c>
      <c r="B4543" t="s">
        <v>1630</v>
      </c>
      <c r="C4543" t="s">
        <v>6111</v>
      </c>
      <c r="D4543" t="s">
        <v>1635</v>
      </c>
      <c r="J4543">
        <v>3</v>
      </c>
    </row>
    <row r="4544" spans="1:24">
      <c r="A4544">
        <v>2016</v>
      </c>
      <c r="B4544" t="s">
        <v>1630</v>
      </c>
      <c r="C4544" t="s">
        <v>5933</v>
      </c>
      <c r="D4544" t="s">
        <v>1635</v>
      </c>
      <c r="F4544">
        <v>2</v>
      </c>
    </row>
    <row r="4545" spans="1:29">
      <c r="A4545">
        <v>2016</v>
      </c>
      <c r="B4545" t="s">
        <v>1630</v>
      </c>
      <c r="C4545" t="s">
        <v>6112</v>
      </c>
      <c r="D4545" t="s">
        <v>1635</v>
      </c>
      <c r="J4545">
        <v>1</v>
      </c>
    </row>
    <row r="4546" spans="1:29">
      <c r="A4546">
        <v>2016</v>
      </c>
      <c r="B4546" t="s">
        <v>1630</v>
      </c>
      <c r="C4546" t="s">
        <v>6113</v>
      </c>
      <c r="D4546" t="s">
        <v>1634</v>
      </c>
      <c r="J4546">
        <v>1</v>
      </c>
    </row>
    <row r="4547" spans="1:29">
      <c r="A4547">
        <v>2016</v>
      </c>
      <c r="B4547" t="s">
        <v>1630</v>
      </c>
      <c r="C4547" t="s">
        <v>2223</v>
      </c>
      <c r="D4547" t="s">
        <v>1634</v>
      </c>
      <c r="J4547">
        <v>1</v>
      </c>
    </row>
    <row r="4548" spans="1:29">
      <c r="A4548">
        <v>2016</v>
      </c>
      <c r="B4548" t="s">
        <v>1630</v>
      </c>
      <c r="C4548" t="s">
        <v>2225</v>
      </c>
      <c r="D4548" t="s">
        <v>1641</v>
      </c>
      <c r="J4548">
        <v>2</v>
      </c>
    </row>
    <row r="4549" spans="1:29">
      <c r="A4549">
        <v>2016</v>
      </c>
      <c r="B4549" t="s">
        <v>1630</v>
      </c>
      <c r="C4549" t="s">
        <v>2226</v>
      </c>
      <c r="D4549" t="s">
        <v>1641</v>
      </c>
      <c r="J4549">
        <v>1</v>
      </c>
    </row>
    <row r="4550" spans="1:29">
      <c r="A4550">
        <v>2016</v>
      </c>
      <c r="B4550" t="s">
        <v>1630</v>
      </c>
      <c r="C4550" t="s">
        <v>2228</v>
      </c>
      <c r="D4550" t="s">
        <v>1635</v>
      </c>
      <c r="K4550">
        <v>1</v>
      </c>
    </row>
    <row r="4551" spans="1:29">
      <c r="A4551">
        <v>2016</v>
      </c>
      <c r="B4551" t="s">
        <v>1630</v>
      </c>
      <c r="C4551" t="s">
        <v>5936</v>
      </c>
      <c r="D4551" t="s">
        <v>1634</v>
      </c>
      <c r="AC4551">
        <v>1</v>
      </c>
    </row>
    <row r="4552" spans="1:29">
      <c r="A4552">
        <v>2016</v>
      </c>
      <c r="B4552" t="s">
        <v>1630</v>
      </c>
      <c r="C4552" t="s">
        <v>5936</v>
      </c>
      <c r="D4552" t="s">
        <v>1635</v>
      </c>
      <c r="AC4552">
        <v>1</v>
      </c>
    </row>
    <row r="4553" spans="1:29">
      <c r="A4553">
        <v>2016</v>
      </c>
      <c r="B4553" t="s">
        <v>1630</v>
      </c>
      <c r="C4553" t="s">
        <v>5937</v>
      </c>
      <c r="D4553" t="s">
        <v>1634</v>
      </c>
      <c r="AC4553">
        <v>1</v>
      </c>
    </row>
    <row r="4554" spans="1:29">
      <c r="A4554">
        <v>2016</v>
      </c>
      <c r="B4554" t="s">
        <v>1630</v>
      </c>
      <c r="C4554" t="s">
        <v>5937</v>
      </c>
      <c r="D4554" t="s">
        <v>1635</v>
      </c>
      <c r="AC4554">
        <v>1</v>
      </c>
    </row>
    <row r="4555" spans="1:29">
      <c r="A4555">
        <v>2016</v>
      </c>
      <c r="B4555" t="s">
        <v>1630</v>
      </c>
      <c r="C4555" t="s">
        <v>2235</v>
      </c>
      <c r="D4555" t="s">
        <v>1641</v>
      </c>
      <c r="J4555">
        <v>1</v>
      </c>
    </row>
    <row r="4556" spans="1:29">
      <c r="A4556">
        <v>2016</v>
      </c>
      <c r="B4556" t="s">
        <v>1630</v>
      </c>
      <c r="C4556" t="s">
        <v>2236</v>
      </c>
      <c r="D4556" t="s">
        <v>1641</v>
      </c>
      <c r="AB4556">
        <v>2</v>
      </c>
    </row>
    <row r="4557" spans="1:29">
      <c r="A4557">
        <v>2016</v>
      </c>
      <c r="B4557" t="s">
        <v>1630</v>
      </c>
      <c r="C4557" t="s">
        <v>2752</v>
      </c>
      <c r="D4557" t="s">
        <v>1668</v>
      </c>
      <c r="O4557">
        <v>1</v>
      </c>
    </row>
    <row r="4558" spans="1:29">
      <c r="A4558">
        <v>2016</v>
      </c>
      <c r="B4558" t="s">
        <v>1630</v>
      </c>
      <c r="C4558" t="s">
        <v>2238</v>
      </c>
      <c r="D4558" t="s">
        <v>1641</v>
      </c>
      <c r="J4558">
        <v>5</v>
      </c>
    </row>
    <row r="4559" spans="1:29">
      <c r="A4559">
        <v>2016</v>
      </c>
      <c r="B4559" t="s">
        <v>1630</v>
      </c>
      <c r="C4559" t="s">
        <v>2243</v>
      </c>
      <c r="D4559" t="s">
        <v>1641</v>
      </c>
      <c r="J4559">
        <v>1</v>
      </c>
    </row>
    <row r="4560" spans="1:29">
      <c r="A4560">
        <v>2016</v>
      </c>
      <c r="B4560" t="s">
        <v>1630</v>
      </c>
      <c r="C4560" t="s">
        <v>2244</v>
      </c>
      <c r="D4560" t="s">
        <v>1641</v>
      </c>
      <c r="J4560">
        <v>1</v>
      </c>
    </row>
    <row r="4561" spans="1:10">
      <c r="A4561">
        <v>2016</v>
      </c>
      <c r="B4561" t="s">
        <v>1630</v>
      </c>
      <c r="C4561" t="s">
        <v>2245</v>
      </c>
      <c r="D4561" t="s">
        <v>1641</v>
      </c>
      <c r="J4561">
        <v>1</v>
      </c>
    </row>
    <row r="4562" spans="1:10">
      <c r="A4562">
        <v>2016</v>
      </c>
      <c r="B4562" t="s">
        <v>1630</v>
      </c>
      <c r="C4562" t="s">
        <v>2246</v>
      </c>
      <c r="D4562" t="s">
        <v>1641</v>
      </c>
      <c r="J4562">
        <v>1</v>
      </c>
    </row>
    <row r="4563" spans="1:10">
      <c r="A4563">
        <v>2016</v>
      </c>
      <c r="B4563" t="s">
        <v>1630</v>
      </c>
      <c r="C4563" t="s">
        <v>2247</v>
      </c>
      <c r="D4563" t="s">
        <v>1641</v>
      </c>
      <c r="J4563">
        <v>2</v>
      </c>
    </row>
    <row r="4564" spans="1:10">
      <c r="A4564">
        <v>2016</v>
      </c>
      <c r="B4564" t="s">
        <v>1630</v>
      </c>
      <c r="C4564" t="s">
        <v>2248</v>
      </c>
      <c r="D4564" t="s">
        <v>1641</v>
      </c>
      <c r="J4564">
        <v>1</v>
      </c>
    </row>
    <row r="4565" spans="1:10">
      <c r="A4565">
        <v>2016</v>
      </c>
      <c r="B4565" t="s">
        <v>1630</v>
      </c>
      <c r="C4565" t="s">
        <v>2249</v>
      </c>
      <c r="D4565" t="s">
        <v>1641</v>
      </c>
      <c r="J4565">
        <v>1</v>
      </c>
    </row>
    <row r="4566" spans="1:10">
      <c r="A4566">
        <v>2016</v>
      </c>
      <c r="B4566" t="s">
        <v>1630</v>
      </c>
      <c r="C4566" t="s">
        <v>2250</v>
      </c>
      <c r="D4566" t="s">
        <v>1641</v>
      </c>
      <c r="J4566">
        <v>1</v>
      </c>
    </row>
    <row r="4567" spans="1:10">
      <c r="A4567">
        <v>2016</v>
      </c>
      <c r="B4567" t="s">
        <v>1630</v>
      </c>
      <c r="C4567" t="s">
        <v>2252</v>
      </c>
      <c r="D4567" t="s">
        <v>1634</v>
      </c>
      <c r="J4567">
        <v>3</v>
      </c>
    </row>
    <row r="4568" spans="1:10">
      <c r="A4568">
        <v>2016</v>
      </c>
      <c r="B4568" t="s">
        <v>1630</v>
      </c>
      <c r="C4568" t="s">
        <v>2252</v>
      </c>
      <c r="D4568" t="s">
        <v>1635</v>
      </c>
      <c r="J4568">
        <v>3</v>
      </c>
    </row>
    <row r="4569" spans="1:10">
      <c r="A4569">
        <v>2016</v>
      </c>
      <c r="B4569" t="s">
        <v>1630</v>
      </c>
      <c r="C4569" t="s">
        <v>2253</v>
      </c>
      <c r="D4569" t="s">
        <v>1634</v>
      </c>
      <c r="J4569">
        <v>3</v>
      </c>
    </row>
    <row r="4570" spans="1:10">
      <c r="A4570">
        <v>2016</v>
      </c>
      <c r="B4570" t="s">
        <v>1630</v>
      </c>
      <c r="C4570" t="s">
        <v>3433</v>
      </c>
      <c r="D4570" t="s">
        <v>1634</v>
      </c>
      <c r="J4570">
        <v>1</v>
      </c>
    </row>
    <row r="4571" spans="1:10">
      <c r="A4571">
        <v>2016</v>
      </c>
      <c r="B4571" t="s">
        <v>1630</v>
      </c>
      <c r="C4571" t="s">
        <v>2254</v>
      </c>
      <c r="D4571" t="s">
        <v>1641</v>
      </c>
      <c r="J4571">
        <v>2</v>
      </c>
    </row>
    <row r="4572" spans="1:10">
      <c r="A4572">
        <v>2016</v>
      </c>
      <c r="B4572" t="s">
        <v>1630</v>
      </c>
      <c r="C4572" t="s">
        <v>2257</v>
      </c>
      <c r="D4572" t="s">
        <v>1641</v>
      </c>
      <c r="J4572">
        <v>1</v>
      </c>
    </row>
    <row r="4573" spans="1:10">
      <c r="A4573">
        <v>2016</v>
      </c>
      <c r="B4573" t="s">
        <v>1630</v>
      </c>
      <c r="C4573" t="s">
        <v>2259</v>
      </c>
      <c r="D4573" t="s">
        <v>1641</v>
      </c>
      <c r="J4573">
        <v>1</v>
      </c>
    </row>
    <row r="4574" spans="1:10">
      <c r="A4574">
        <v>2016</v>
      </c>
      <c r="B4574" t="s">
        <v>1630</v>
      </c>
      <c r="C4574" t="s">
        <v>2260</v>
      </c>
      <c r="D4574" t="s">
        <v>1641</v>
      </c>
      <c r="J4574">
        <v>3</v>
      </c>
    </row>
    <row r="4575" spans="1:10">
      <c r="A4575">
        <v>2016</v>
      </c>
      <c r="B4575" t="s">
        <v>1630</v>
      </c>
      <c r="C4575" t="s">
        <v>2260</v>
      </c>
      <c r="D4575" t="s">
        <v>1634</v>
      </c>
      <c r="J4575">
        <v>1</v>
      </c>
    </row>
    <row r="4576" spans="1:10">
      <c r="A4576">
        <v>2016</v>
      </c>
      <c r="B4576" t="s">
        <v>1630</v>
      </c>
      <c r="C4576" t="s">
        <v>2261</v>
      </c>
      <c r="D4576" t="s">
        <v>1641</v>
      </c>
      <c r="J4576">
        <v>1</v>
      </c>
    </row>
    <row r="4577" spans="1:25">
      <c r="A4577">
        <v>2016</v>
      </c>
      <c r="B4577" t="s">
        <v>1630</v>
      </c>
      <c r="C4577" t="s">
        <v>2262</v>
      </c>
      <c r="D4577" t="s">
        <v>1641</v>
      </c>
      <c r="J4577">
        <v>1</v>
      </c>
    </row>
    <row r="4578" spans="1:25">
      <c r="A4578">
        <v>2016</v>
      </c>
      <c r="B4578" t="s">
        <v>1630</v>
      </c>
      <c r="C4578" t="s">
        <v>2263</v>
      </c>
      <c r="D4578" t="s">
        <v>1641</v>
      </c>
      <c r="J4578">
        <v>1</v>
      </c>
    </row>
    <row r="4579" spans="1:25">
      <c r="A4579">
        <v>2016</v>
      </c>
      <c r="B4579" t="s">
        <v>1630</v>
      </c>
      <c r="C4579" t="s">
        <v>5943</v>
      </c>
      <c r="D4579" t="s">
        <v>1641</v>
      </c>
      <c r="J4579">
        <v>1</v>
      </c>
    </row>
    <row r="4580" spans="1:25">
      <c r="A4580">
        <v>2016</v>
      </c>
      <c r="B4580" t="s">
        <v>1630</v>
      </c>
      <c r="C4580" t="s">
        <v>2265</v>
      </c>
      <c r="D4580" t="s">
        <v>1641</v>
      </c>
      <c r="J4580">
        <v>1</v>
      </c>
    </row>
    <row r="4581" spans="1:25">
      <c r="A4581">
        <v>2016</v>
      </c>
      <c r="B4581" t="s">
        <v>1630</v>
      </c>
      <c r="C4581" t="s">
        <v>5816</v>
      </c>
      <c r="D4581" t="s">
        <v>1634</v>
      </c>
      <c r="J4581">
        <v>1</v>
      </c>
    </row>
    <row r="4582" spans="1:25">
      <c r="A4582">
        <v>2016</v>
      </c>
      <c r="B4582" t="s">
        <v>1630</v>
      </c>
      <c r="C4582" t="s">
        <v>5816</v>
      </c>
      <c r="D4582" t="s">
        <v>1635</v>
      </c>
      <c r="J4582">
        <v>2</v>
      </c>
    </row>
    <row r="4583" spans="1:25">
      <c r="A4583">
        <v>2016</v>
      </c>
      <c r="B4583" t="s">
        <v>1630</v>
      </c>
      <c r="C4583" t="s">
        <v>2266</v>
      </c>
      <c r="D4583" t="s">
        <v>1634</v>
      </c>
      <c r="J4583">
        <v>1</v>
      </c>
    </row>
    <row r="4584" spans="1:25">
      <c r="A4584">
        <v>2016</v>
      </c>
      <c r="B4584" t="s">
        <v>1630</v>
      </c>
      <c r="C4584" t="s">
        <v>2266</v>
      </c>
      <c r="D4584" t="s">
        <v>1635</v>
      </c>
      <c r="J4584">
        <v>1</v>
      </c>
    </row>
    <row r="4585" spans="1:25">
      <c r="A4585">
        <v>2016</v>
      </c>
      <c r="B4585" t="s">
        <v>1630</v>
      </c>
      <c r="C4585" t="s">
        <v>2267</v>
      </c>
      <c r="D4585" t="s">
        <v>1634</v>
      </c>
      <c r="J4585">
        <v>2</v>
      </c>
    </row>
    <row r="4586" spans="1:25">
      <c r="A4586">
        <v>2016</v>
      </c>
      <c r="B4586" t="s">
        <v>1630</v>
      </c>
      <c r="C4586" t="s">
        <v>2267</v>
      </c>
      <c r="D4586" t="s">
        <v>1635</v>
      </c>
      <c r="J4586">
        <v>2</v>
      </c>
    </row>
    <row r="4587" spans="1:25">
      <c r="A4587">
        <v>2016</v>
      </c>
      <c r="B4587" t="s">
        <v>1630</v>
      </c>
      <c r="C4587" t="s">
        <v>5944</v>
      </c>
      <c r="D4587" t="s">
        <v>1641</v>
      </c>
      <c r="J4587">
        <v>1</v>
      </c>
    </row>
    <row r="4588" spans="1:25">
      <c r="A4588">
        <v>2016</v>
      </c>
      <c r="B4588" t="s">
        <v>1630</v>
      </c>
      <c r="C4588" t="s">
        <v>2269</v>
      </c>
      <c r="D4588" t="s">
        <v>1635</v>
      </c>
      <c r="Y4588">
        <v>1</v>
      </c>
    </row>
    <row r="4589" spans="1:25">
      <c r="A4589">
        <v>2016</v>
      </c>
      <c r="B4589" t="s">
        <v>1630</v>
      </c>
      <c r="C4589" t="s">
        <v>1736</v>
      </c>
      <c r="D4589" t="s">
        <v>1635</v>
      </c>
      <c r="Y4589">
        <v>1</v>
      </c>
    </row>
    <row r="4590" spans="1:25">
      <c r="A4590">
        <v>2016</v>
      </c>
      <c r="B4590" t="s">
        <v>1630</v>
      </c>
      <c r="C4590" t="s">
        <v>2271</v>
      </c>
      <c r="D4590" t="s">
        <v>1641</v>
      </c>
      <c r="J4590">
        <v>1</v>
      </c>
    </row>
    <row r="4591" spans="1:25">
      <c r="A4591">
        <v>2016</v>
      </c>
      <c r="B4591" t="s">
        <v>1630</v>
      </c>
      <c r="C4591" t="s">
        <v>2272</v>
      </c>
      <c r="D4591" t="s">
        <v>1641</v>
      </c>
      <c r="J4591">
        <v>1</v>
      </c>
    </row>
    <row r="4592" spans="1:25">
      <c r="A4592">
        <v>2016</v>
      </c>
      <c r="B4592" t="s">
        <v>1630</v>
      </c>
      <c r="C4592" t="s">
        <v>2273</v>
      </c>
      <c r="D4592" t="s">
        <v>1641</v>
      </c>
      <c r="J4592">
        <v>1</v>
      </c>
    </row>
    <row r="4593" spans="1:15">
      <c r="A4593">
        <v>2016</v>
      </c>
      <c r="B4593" t="s">
        <v>1630</v>
      </c>
      <c r="C4593" t="s">
        <v>2274</v>
      </c>
      <c r="D4593" t="s">
        <v>1641</v>
      </c>
      <c r="J4593">
        <v>1</v>
      </c>
    </row>
    <row r="4594" spans="1:15">
      <c r="A4594">
        <v>2016</v>
      </c>
      <c r="B4594" t="s">
        <v>1630</v>
      </c>
      <c r="C4594" t="s">
        <v>5950</v>
      </c>
      <c r="D4594" t="s">
        <v>1641</v>
      </c>
      <c r="J4594">
        <v>1</v>
      </c>
    </row>
    <row r="4595" spans="1:15">
      <c r="A4595">
        <v>2016</v>
      </c>
      <c r="B4595" t="s">
        <v>1630</v>
      </c>
      <c r="C4595" t="s">
        <v>2276</v>
      </c>
      <c r="D4595" t="s">
        <v>1641</v>
      </c>
      <c r="J4595">
        <v>1</v>
      </c>
    </row>
    <row r="4596" spans="1:15">
      <c r="A4596">
        <v>2016</v>
      </c>
      <c r="B4596" t="s">
        <v>1630</v>
      </c>
      <c r="C4596" t="s">
        <v>2277</v>
      </c>
      <c r="D4596" t="s">
        <v>1634</v>
      </c>
      <c r="J4596">
        <v>1</v>
      </c>
    </row>
    <row r="4597" spans="1:15">
      <c r="A4597">
        <v>2016</v>
      </c>
      <c r="B4597" t="s">
        <v>1630</v>
      </c>
      <c r="C4597" t="s">
        <v>2277</v>
      </c>
      <c r="D4597" t="s">
        <v>1635</v>
      </c>
      <c r="J4597">
        <v>1</v>
      </c>
    </row>
    <row r="4598" spans="1:15">
      <c r="A4598">
        <v>2016</v>
      </c>
      <c r="B4598" t="s">
        <v>1630</v>
      </c>
      <c r="C4598" t="s">
        <v>2278</v>
      </c>
      <c r="D4598" t="s">
        <v>1641</v>
      </c>
      <c r="J4598">
        <v>1</v>
      </c>
    </row>
    <row r="4599" spans="1:15">
      <c r="A4599">
        <v>2016</v>
      </c>
      <c r="B4599" t="s">
        <v>1630</v>
      </c>
      <c r="C4599" t="s">
        <v>2279</v>
      </c>
      <c r="D4599" t="s">
        <v>1641</v>
      </c>
      <c r="J4599">
        <v>3</v>
      </c>
    </row>
    <row r="4600" spans="1:15">
      <c r="A4600">
        <v>2016</v>
      </c>
      <c r="B4600" t="s">
        <v>1630</v>
      </c>
      <c r="C4600" t="s">
        <v>2280</v>
      </c>
      <c r="D4600" t="s">
        <v>1641</v>
      </c>
      <c r="J4600">
        <v>2</v>
      </c>
    </row>
    <row r="4601" spans="1:15">
      <c r="A4601">
        <v>2016</v>
      </c>
      <c r="B4601" t="s">
        <v>1630</v>
      </c>
      <c r="C4601" t="s">
        <v>6114</v>
      </c>
      <c r="D4601" t="s">
        <v>1635</v>
      </c>
      <c r="J4601">
        <v>1</v>
      </c>
    </row>
    <row r="4602" spans="1:15">
      <c r="A4602">
        <v>2016</v>
      </c>
      <c r="B4602" t="s">
        <v>1630</v>
      </c>
      <c r="C4602" t="s">
        <v>2756</v>
      </c>
      <c r="D4602" t="s">
        <v>1636</v>
      </c>
      <c r="O4602">
        <v>1</v>
      </c>
    </row>
    <row r="4603" spans="1:15">
      <c r="A4603">
        <v>2016</v>
      </c>
      <c r="B4603" t="s">
        <v>1630</v>
      </c>
      <c r="C4603" t="s">
        <v>2281</v>
      </c>
      <c r="D4603" t="s">
        <v>1641</v>
      </c>
      <c r="J4603">
        <v>1</v>
      </c>
    </row>
    <row r="4604" spans="1:15">
      <c r="A4604">
        <v>2016</v>
      </c>
      <c r="B4604" t="s">
        <v>1630</v>
      </c>
      <c r="C4604" t="s">
        <v>5953</v>
      </c>
      <c r="D4604" t="s">
        <v>1635</v>
      </c>
      <c r="F4604">
        <v>1</v>
      </c>
    </row>
    <row r="4605" spans="1:15">
      <c r="A4605">
        <v>2016</v>
      </c>
      <c r="B4605" t="s">
        <v>1630</v>
      </c>
      <c r="C4605" t="s">
        <v>2282</v>
      </c>
      <c r="D4605" t="s">
        <v>1634</v>
      </c>
      <c r="J4605">
        <v>1</v>
      </c>
    </row>
    <row r="4606" spans="1:15">
      <c r="A4606">
        <v>2016</v>
      </c>
      <c r="B4606" t="s">
        <v>1630</v>
      </c>
      <c r="C4606" t="s">
        <v>2282</v>
      </c>
      <c r="D4606" t="s">
        <v>1635</v>
      </c>
      <c r="J4606">
        <v>1</v>
      </c>
    </row>
    <row r="4607" spans="1:15">
      <c r="A4607">
        <v>2016</v>
      </c>
      <c r="B4607" t="s">
        <v>1630</v>
      </c>
      <c r="C4607" t="s">
        <v>2283</v>
      </c>
      <c r="D4607" t="s">
        <v>1641</v>
      </c>
      <c r="J4607">
        <v>1</v>
      </c>
    </row>
    <row r="4608" spans="1:15">
      <c r="A4608">
        <v>2016</v>
      </c>
      <c r="B4608" t="s">
        <v>1630</v>
      </c>
      <c r="C4608" t="s">
        <v>2284</v>
      </c>
      <c r="D4608" t="s">
        <v>1641</v>
      </c>
      <c r="J4608">
        <v>1</v>
      </c>
    </row>
    <row r="4609" spans="1:31">
      <c r="A4609">
        <v>2016</v>
      </c>
      <c r="B4609" t="s">
        <v>1630</v>
      </c>
      <c r="C4609" t="s">
        <v>2285</v>
      </c>
      <c r="D4609" t="s">
        <v>1641</v>
      </c>
      <c r="J4609">
        <v>1</v>
      </c>
    </row>
    <row r="4610" spans="1:31">
      <c r="A4610">
        <v>2016</v>
      </c>
      <c r="B4610" t="s">
        <v>1630</v>
      </c>
      <c r="C4610" t="s">
        <v>2286</v>
      </c>
      <c r="D4610" t="s">
        <v>1641</v>
      </c>
      <c r="J4610">
        <v>1</v>
      </c>
    </row>
    <row r="4611" spans="1:31">
      <c r="A4611">
        <v>2016</v>
      </c>
      <c r="B4611" t="s">
        <v>1630</v>
      </c>
      <c r="C4611" t="s">
        <v>2287</v>
      </c>
      <c r="D4611" t="s">
        <v>1641</v>
      </c>
      <c r="J4611">
        <v>1</v>
      </c>
    </row>
    <row r="4612" spans="1:31">
      <c r="A4612">
        <v>2016</v>
      </c>
      <c r="B4612" t="s">
        <v>1630</v>
      </c>
      <c r="C4612" t="s">
        <v>2288</v>
      </c>
      <c r="D4612" t="s">
        <v>1641</v>
      </c>
      <c r="J4612">
        <v>1</v>
      </c>
    </row>
    <row r="4613" spans="1:31">
      <c r="A4613">
        <v>2016</v>
      </c>
      <c r="B4613" t="s">
        <v>1630</v>
      </c>
      <c r="C4613" t="s">
        <v>2289</v>
      </c>
      <c r="D4613" t="s">
        <v>1641</v>
      </c>
      <c r="J4613">
        <v>1</v>
      </c>
    </row>
    <row r="4614" spans="1:31">
      <c r="A4614">
        <v>2016</v>
      </c>
      <c r="B4614" t="s">
        <v>1630</v>
      </c>
      <c r="C4614" t="s">
        <v>2290</v>
      </c>
      <c r="D4614" t="s">
        <v>1641</v>
      </c>
      <c r="J4614">
        <v>1</v>
      </c>
    </row>
    <row r="4615" spans="1:31">
      <c r="A4615">
        <v>2016</v>
      </c>
      <c r="B4615" t="s">
        <v>1630</v>
      </c>
      <c r="C4615" t="s">
        <v>2291</v>
      </c>
      <c r="D4615" t="s">
        <v>1641</v>
      </c>
      <c r="J4615">
        <v>1</v>
      </c>
    </row>
    <row r="4616" spans="1:31">
      <c r="A4616">
        <v>2016</v>
      </c>
      <c r="B4616" t="s">
        <v>1630</v>
      </c>
      <c r="C4616" t="s">
        <v>5954</v>
      </c>
      <c r="D4616" t="s">
        <v>1641</v>
      </c>
      <c r="J4616">
        <v>1</v>
      </c>
    </row>
    <row r="4617" spans="1:31">
      <c r="A4617">
        <v>2016</v>
      </c>
      <c r="B4617" t="s">
        <v>1630</v>
      </c>
      <c r="C4617" t="s">
        <v>6115</v>
      </c>
      <c r="D4617" t="s">
        <v>1641</v>
      </c>
      <c r="J4617">
        <v>1</v>
      </c>
    </row>
    <row r="4618" spans="1:31">
      <c r="A4618">
        <v>2016</v>
      </c>
      <c r="B4618" t="s">
        <v>1630</v>
      </c>
      <c r="C4618" t="s">
        <v>2295</v>
      </c>
      <c r="D4618" t="s">
        <v>1634</v>
      </c>
      <c r="J4618">
        <v>1</v>
      </c>
    </row>
    <row r="4619" spans="1:31">
      <c r="A4619">
        <v>2016</v>
      </c>
      <c r="B4619" t="s">
        <v>1630</v>
      </c>
      <c r="C4619" t="s">
        <v>5955</v>
      </c>
      <c r="D4619" t="s">
        <v>1635</v>
      </c>
      <c r="AC4619">
        <v>1</v>
      </c>
    </row>
    <row r="4620" spans="1:31">
      <c r="A4620">
        <v>2016</v>
      </c>
      <c r="B4620" t="s">
        <v>1630</v>
      </c>
      <c r="C4620" t="s">
        <v>2758</v>
      </c>
      <c r="D4620" t="s">
        <v>1635</v>
      </c>
      <c r="I4620">
        <v>1</v>
      </c>
    </row>
    <row r="4621" spans="1:31">
      <c r="A4621">
        <v>2016</v>
      </c>
      <c r="B4621" t="s">
        <v>1630</v>
      </c>
      <c r="C4621" t="s">
        <v>1738</v>
      </c>
      <c r="D4621" t="s">
        <v>1636</v>
      </c>
      <c r="O4621">
        <v>2</v>
      </c>
    </row>
    <row r="4622" spans="1:31">
      <c r="A4622">
        <v>2016</v>
      </c>
      <c r="B4622" t="s">
        <v>1630</v>
      </c>
      <c r="C4622" t="s">
        <v>5780</v>
      </c>
      <c r="D4622" t="s">
        <v>1641</v>
      </c>
      <c r="AE4622">
        <v>1</v>
      </c>
    </row>
    <row r="4623" spans="1:31">
      <c r="A4623">
        <v>2016</v>
      </c>
      <c r="B4623" t="s">
        <v>1630</v>
      </c>
      <c r="C4623" t="s">
        <v>1739</v>
      </c>
      <c r="D4623" t="s">
        <v>1641</v>
      </c>
      <c r="AB4623">
        <v>6</v>
      </c>
    </row>
    <row r="4624" spans="1:31">
      <c r="A4624">
        <v>2016</v>
      </c>
      <c r="B4624" t="s">
        <v>1630</v>
      </c>
      <c r="C4624" t="s">
        <v>2634</v>
      </c>
      <c r="D4624" t="s">
        <v>1634</v>
      </c>
      <c r="O4624">
        <v>3</v>
      </c>
    </row>
    <row r="4625" spans="1:28">
      <c r="A4625">
        <v>2016</v>
      </c>
      <c r="B4625" t="s">
        <v>1630</v>
      </c>
      <c r="C4625" t="s">
        <v>2297</v>
      </c>
      <c r="D4625" t="s">
        <v>1636</v>
      </c>
      <c r="O4625">
        <v>23</v>
      </c>
    </row>
    <row r="4626" spans="1:28">
      <c r="A4626">
        <v>2016</v>
      </c>
      <c r="B4626" t="s">
        <v>1630</v>
      </c>
      <c r="C4626" t="s">
        <v>6116</v>
      </c>
      <c r="D4626" t="s">
        <v>1634</v>
      </c>
      <c r="X4626">
        <v>2</v>
      </c>
    </row>
    <row r="4627" spans="1:28">
      <c r="A4627">
        <v>2016</v>
      </c>
      <c r="B4627" t="s">
        <v>1630</v>
      </c>
      <c r="C4627" t="s">
        <v>6116</v>
      </c>
      <c r="D4627" t="s">
        <v>1635</v>
      </c>
      <c r="X4627">
        <v>2</v>
      </c>
    </row>
    <row r="4628" spans="1:28">
      <c r="A4628">
        <v>2016</v>
      </c>
      <c r="B4628" t="s">
        <v>1630</v>
      </c>
      <c r="C4628" t="s">
        <v>2759</v>
      </c>
      <c r="D4628" t="s">
        <v>1635</v>
      </c>
      <c r="AA4628">
        <v>3</v>
      </c>
    </row>
    <row r="4629" spans="1:28">
      <c r="A4629">
        <v>2016</v>
      </c>
      <c r="B4629" t="s">
        <v>1630</v>
      </c>
      <c r="C4629" t="s">
        <v>2301</v>
      </c>
      <c r="D4629" t="s">
        <v>1634</v>
      </c>
      <c r="AB4629">
        <v>1</v>
      </c>
    </row>
    <row r="4630" spans="1:28">
      <c r="A4630">
        <v>2016</v>
      </c>
      <c r="B4630" t="s">
        <v>1630</v>
      </c>
      <c r="C4630" t="s">
        <v>2303</v>
      </c>
      <c r="D4630" t="s">
        <v>1634</v>
      </c>
      <c r="J4630">
        <v>3</v>
      </c>
    </row>
    <row r="4631" spans="1:28">
      <c r="A4631">
        <v>2016</v>
      </c>
      <c r="B4631" t="s">
        <v>1630</v>
      </c>
      <c r="C4631" t="s">
        <v>2303</v>
      </c>
      <c r="D4631" t="s">
        <v>1635</v>
      </c>
      <c r="J4631">
        <v>2</v>
      </c>
    </row>
    <row r="4632" spans="1:28">
      <c r="A4632">
        <v>2016</v>
      </c>
      <c r="B4632" t="s">
        <v>1630</v>
      </c>
      <c r="C4632" t="s">
        <v>5956</v>
      </c>
      <c r="D4632" t="s">
        <v>1634</v>
      </c>
      <c r="J4632">
        <v>1</v>
      </c>
    </row>
    <row r="4633" spans="1:28">
      <c r="A4633">
        <v>2016</v>
      </c>
      <c r="B4633" t="s">
        <v>1630</v>
      </c>
      <c r="C4633" t="s">
        <v>2304</v>
      </c>
      <c r="D4633" t="s">
        <v>1634</v>
      </c>
      <c r="J4633">
        <v>1</v>
      </c>
    </row>
    <row r="4634" spans="1:28">
      <c r="A4634">
        <v>2016</v>
      </c>
      <c r="B4634" t="s">
        <v>1630</v>
      </c>
      <c r="C4634" t="s">
        <v>2305</v>
      </c>
      <c r="D4634" t="s">
        <v>1641</v>
      </c>
      <c r="J4634">
        <v>1</v>
      </c>
    </row>
    <row r="4635" spans="1:28">
      <c r="A4635">
        <v>2016</v>
      </c>
      <c r="B4635" t="s">
        <v>1630</v>
      </c>
      <c r="C4635" t="s">
        <v>2306</v>
      </c>
      <c r="D4635" t="s">
        <v>1641</v>
      </c>
      <c r="J4635">
        <v>1</v>
      </c>
    </row>
    <row r="4636" spans="1:28">
      <c r="A4636">
        <v>2016</v>
      </c>
      <c r="B4636" t="s">
        <v>1630</v>
      </c>
      <c r="C4636" t="s">
        <v>2307</v>
      </c>
      <c r="D4636" t="s">
        <v>1634</v>
      </c>
      <c r="J4636">
        <v>1</v>
      </c>
    </row>
    <row r="4637" spans="1:28">
      <c r="A4637">
        <v>2016</v>
      </c>
      <c r="B4637" t="s">
        <v>1630</v>
      </c>
      <c r="C4637" t="s">
        <v>2307</v>
      </c>
      <c r="D4637" t="s">
        <v>1635</v>
      </c>
      <c r="J4637">
        <v>1</v>
      </c>
    </row>
    <row r="4638" spans="1:28">
      <c r="A4638">
        <v>2016</v>
      </c>
      <c r="B4638" t="s">
        <v>1630</v>
      </c>
      <c r="C4638" t="s">
        <v>2308</v>
      </c>
      <c r="D4638" t="s">
        <v>1641</v>
      </c>
      <c r="J4638">
        <v>2</v>
      </c>
    </row>
    <row r="4639" spans="1:28">
      <c r="A4639">
        <v>2016</v>
      </c>
      <c r="B4639" t="s">
        <v>1630</v>
      </c>
      <c r="C4639" t="s">
        <v>5957</v>
      </c>
      <c r="D4639" t="s">
        <v>1641</v>
      </c>
      <c r="X4639">
        <v>2</v>
      </c>
    </row>
    <row r="4640" spans="1:28">
      <c r="A4640">
        <v>2016</v>
      </c>
      <c r="B4640" t="s">
        <v>1630</v>
      </c>
      <c r="C4640" t="s">
        <v>5958</v>
      </c>
      <c r="D4640" t="s">
        <v>1634</v>
      </c>
      <c r="J4640">
        <v>1</v>
      </c>
    </row>
    <row r="4641" spans="1:29">
      <c r="A4641">
        <v>2016</v>
      </c>
      <c r="B4641" t="s">
        <v>1630</v>
      </c>
      <c r="C4641" t="s">
        <v>5958</v>
      </c>
      <c r="D4641" t="s">
        <v>1635</v>
      </c>
      <c r="J4641">
        <v>1</v>
      </c>
    </row>
    <row r="4642" spans="1:29">
      <c r="A4642">
        <v>2016</v>
      </c>
      <c r="B4642" t="s">
        <v>1630</v>
      </c>
      <c r="C4642" t="s">
        <v>6117</v>
      </c>
      <c r="D4642" t="s">
        <v>1641</v>
      </c>
      <c r="J4642">
        <v>1</v>
      </c>
    </row>
    <row r="4643" spans="1:29">
      <c r="A4643">
        <v>2016</v>
      </c>
      <c r="B4643" t="s">
        <v>1630</v>
      </c>
      <c r="C4643" t="s">
        <v>2310</v>
      </c>
      <c r="D4643" t="s">
        <v>1641</v>
      </c>
      <c r="J4643">
        <v>1</v>
      </c>
    </row>
    <row r="4644" spans="1:29">
      <c r="A4644">
        <v>2016</v>
      </c>
      <c r="B4644" t="s">
        <v>1630</v>
      </c>
      <c r="C4644" t="s">
        <v>2772</v>
      </c>
      <c r="D4644" t="s">
        <v>1668</v>
      </c>
      <c r="O4644">
        <v>1</v>
      </c>
    </row>
    <row r="4645" spans="1:29">
      <c r="A4645">
        <v>2016</v>
      </c>
      <c r="B4645" t="s">
        <v>1630</v>
      </c>
      <c r="C4645" t="s">
        <v>2311</v>
      </c>
      <c r="D4645" t="s">
        <v>1641</v>
      </c>
      <c r="AA4645">
        <v>2</v>
      </c>
    </row>
    <row r="4646" spans="1:29">
      <c r="A4646">
        <v>2016</v>
      </c>
      <c r="B4646" t="s">
        <v>1630</v>
      </c>
      <c r="C4646" t="s">
        <v>6118</v>
      </c>
      <c r="D4646" t="s">
        <v>1635</v>
      </c>
      <c r="AC4646">
        <v>1</v>
      </c>
    </row>
    <row r="4647" spans="1:29">
      <c r="A4647">
        <v>2016</v>
      </c>
      <c r="B4647" t="s">
        <v>1630</v>
      </c>
      <c r="C4647" t="s">
        <v>2773</v>
      </c>
      <c r="D4647" t="s">
        <v>1634</v>
      </c>
      <c r="O4647">
        <v>1</v>
      </c>
    </row>
    <row r="4648" spans="1:29">
      <c r="A4648">
        <v>2016</v>
      </c>
      <c r="B4648" t="s">
        <v>1630</v>
      </c>
      <c r="C4648" t="s">
        <v>2315</v>
      </c>
      <c r="D4648" t="s">
        <v>1634</v>
      </c>
      <c r="J4648">
        <v>1</v>
      </c>
    </row>
    <row r="4649" spans="1:29">
      <c r="A4649">
        <v>2016</v>
      </c>
      <c r="B4649" t="s">
        <v>1630</v>
      </c>
      <c r="C4649" t="s">
        <v>1745</v>
      </c>
      <c r="D4649" t="s">
        <v>1641</v>
      </c>
      <c r="J4649">
        <v>1</v>
      </c>
      <c r="AB4649">
        <v>1</v>
      </c>
    </row>
    <row r="4650" spans="1:29">
      <c r="A4650">
        <v>2016</v>
      </c>
      <c r="B4650" t="s">
        <v>1630</v>
      </c>
      <c r="C4650" t="s">
        <v>5961</v>
      </c>
      <c r="D4650" t="s">
        <v>1641</v>
      </c>
      <c r="J4650">
        <v>1</v>
      </c>
    </row>
    <row r="4651" spans="1:29">
      <c r="A4651">
        <v>2016</v>
      </c>
      <c r="B4651" t="s">
        <v>1630</v>
      </c>
      <c r="C4651" t="s">
        <v>6035</v>
      </c>
      <c r="D4651" t="s">
        <v>1641</v>
      </c>
      <c r="E4651">
        <v>1</v>
      </c>
    </row>
    <row r="4652" spans="1:29">
      <c r="A4652">
        <v>2016</v>
      </c>
      <c r="B4652" t="s">
        <v>1630</v>
      </c>
      <c r="C4652" t="s">
        <v>2316</v>
      </c>
      <c r="D4652" t="s">
        <v>1634</v>
      </c>
      <c r="J4652">
        <v>1</v>
      </c>
    </row>
    <row r="4653" spans="1:29">
      <c r="A4653">
        <v>2016</v>
      </c>
      <c r="B4653" t="s">
        <v>1630</v>
      </c>
      <c r="C4653" t="s">
        <v>6119</v>
      </c>
      <c r="D4653" t="s">
        <v>1634</v>
      </c>
      <c r="P4653">
        <v>4</v>
      </c>
    </row>
    <row r="4654" spans="1:29">
      <c r="A4654">
        <v>2016</v>
      </c>
      <c r="B4654" t="s">
        <v>1630</v>
      </c>
      <c r="C4654" t="s">
        <v>2317</v>
      </c>
      <c r="D4654" t="s">
        <v>1641</v>
      </c>
      <c r="J4654">
        <v>1</v>
      </c>
    </row>
    <row r="4655" spans="1:29">
      <c r="A4655">
        <v>2016</v>
      </c>
      <c r="B4655" t="s">
        <v>1630</v>
      </c>
      <c r="C4655" t="s">
        <v>2318</v>
      </c>
      <c r="D4655" t="s">
        <v>1641</v>
      </c>
      <c r="AB4655">
        <v>3</v>
      </c>
    </row>
    <row r="4656" spans="1:29">
      <c r="A4656">
        <v>2016</v>
      </c>
      <c r="B4656" t="s">
        <v>1630</v>
      </c>
      <c r="C4656" t="s">
        <v>2319</v>
      </c>
      <c r="D4656" t="s">
        <v>1641</v>
      </c>
      <c r="M4656">
        <v>2</v>
      </c>
    </row>
    <row r="4657" spans="1:29">
      <c r="A4657">
        <v>2016</v>
      </c>
      <c r="B4657" t="s">
        <v>1630</v>
      </c>
      <c r="C4657" t="s">
        <v>5962</v>
      </c>
      <c r="D4657" t="s">
        <v>1634</v>
      </c>
      <c r="J4657">
        <v>1</v>
      </c>
    </row>
    <row r="4658" spans="1:29">
      <c r="A4658">
        <v>2016</v>
      </c>
      <c r="B4658" t="s">
        <v>1630</v>
      </c>
      <c r="C4658" t="s">
        <v>5962</v>
      </c>
      <c r="D4658" t="s">
        <v>1635</v>
      </c>
      <c r="J4658">
        <v>1</v>
      </c>
    </row>
    <row r="4659" spans="1:29">
      <c r="A4659">
        <v>2016</v>
      </c>
      <c r="B4659" t="s">
        <v>1630</v>
      </c>
      <c r="C4659" t="s">
        <v>6120</v>
      </c>
      <c r="D4659" t="s">
        <v>1635</v>
      </c>
      <c r="AC4659">
        <v>1</v>
      </c>
    </row>
    <row r="4660" spans="1:29">
      <c r="A4660">
        <v>2016</v>
      </c>
      <c r="B4660" t="s">
        <v>1630</v>
      </c>
      <c r="C4660" t="s">
        <v>6121</v>
      </c>
      <c r="D4660" t="s">
        <v>1641</v>
      </c>
      <c r="M4660">
        <v>1</v>
      </c>
    </row>
    <row r="4661" spans="1:29">
      <c r="A4661">
        <v>2016</v>
      </c>
      <c r="B4661" t="s">
        <v>1630</v>
      </c>
      <c r="C4661" t="s">
        <v>6122</v>
      </c>
      <c r="D4661" t="s">
        <v>1641</v>
      </c>
      <c r="M4661">
        <v>1</v>
      </c>
    </row>
    <row r="4662" spans="1:29">
      <c r="A4662">
        <v>2016</v>
      </c>
      <c r="B4662" t="s">
        <v>1630</v>
      </c>
      <c r="C4662" t="s">
        <v>6123</v>
      </c>
      <c r="D4662" t="s">
        <v>1641</v>
      </c>
      <c r="M4662">
        <v>1</v>
      </c>
    </row>
    <row r="4663" spans="1:29">
      <c r="A4663">
        <v>2016</v>
      </c>
      <c r="B4663" t="s">
        <v>1630</v>
      </c>
      <c r="C4663" t="s">
        <v>6124</v>
      </c>
      <c r="D4663" t="s">
        <v>1641</v>
      </c>
      <c r="M4663">
        <v>1</v>
      </c>
    </row>
    <row r="4664" spans="1:29">
      <c r="A4664">
        <v>2016</v>
      </c>
      <c r="B4664" t="s">
        <v>1630</v>
      </c>
      <c r="C4664" t="s">
        <v>6125</v>
      </c>
      <c r="D4664" t="s">
        <v>1641</v>
      </c>
      <c r="M4664">
        <v>1</v>
      </c>
    </row>
    <row r="4665" spans="1:29">
      <c r="A4665">
        <v>2016</v>
      </c>
      <c r="B4665" t="s">
        <v>1630</v>
      </c>
      <c r="C4665" t="s">
        <v>6126</v>
      </c>
      <c r="D4665" t="s">
        <v>1641</v>
      </c>
      <c r="M4665">
        <v>1</v>
      </c>
    </row>
    <row r="4666" spans="1:29">
      <c r="A4666">
        <v>2016</v>
      </c>
      <c r="B4666" t="s">
        <v>1630</v>
      </c>
      <c r="C4666" t="s">
        <v>6127</v>
      </c>
      <c r="D4666" t="s">
        <v>1641</v>
      </c>
      <c r="M4666">
        <v>1</v>
      </c>
    </row>
    <row r="4667" spans="1:29">
      <c r="A4667">
        <v>2016</v>
      </c>
      <c r="B4667" t="s">
        <v>1630</v>
      </c>
      <c r="C4667" t="s">
        <v>2321</v>
      </c>
      <c r="D4667" t="s">
        <v>1634</v>
      </c>
      <c r="J4667">
        <v>1</v>
      </c>
    </row>
    <row r="4668" spans="1:29">
      <c r="A4668">
        <v>2016</v>
      </c>
      <c r="B4668" t="s">
        <v>1630</v>
      </c>
      <c r="C4668" t="s">
        <v>2321</v>
      </c>
      <c r="D4668" t="s">
        <v>1635</v>
      </c>
      <c r="J4668">
        <v>1</v>
      </c>
    </row>
    <row r="4669" spans="1:29">
      <c r="A4669">
        <v>2016</v>
      </c>
      <c r="B4669" t="s">
        <v>1630</v>
      </c>
      <c r="C4669" t="s">
        <v>2322</v>
      </c>
      <c r="D4669" t="s">
        <v>1641</v>
      </c>
      <c r="J4669">
        <v>1</v>
      </c>
    </row>
    <row r="4670" spans="1:29">
      <c r="A4670">
        <v>2016</v>
      </c>
      <c r="B4670" t="s">
        <v>1630</v>
      </c>
      <c r="C4670" t="s">
        <v>2774</v>
      </c>
      <c r="D4670" t="s">
        <v>1634</v>
      </c>
      <c r="K4670">
        <v>1</v>
      </c>
    </row>
    <row r="4671" spans="1:29">
      <c r="A4671">
        <v>2016</v>
      </c>
      <c r="B4671" t="s">
        <v>1630</v>
      </c>
      <c r="C4671" t="s">
        <v>2775</v>
      </c>
      <c r="D4671" t="s">
        <v>1674</v>
      </c>
      <c r="K4671">
        <v>1</v>
      </c>
    </row>
    <row r="4672" spans="1:29">
      <c r="A4672">
        <v>2016</v>
      </c>
      <c r="B4672" t="s">
        <v>1630</v>
      </c>
      <c r="C4672" t="s">
        <v>2775</v>
      </c>
      <c r="D4672" t="s">
        <v>1634</v>
      </c>
      <c r="K4672">
        <v>1</v>
      </c>
    </row>
    <row r="4673" spans="1:34">
      <c r="A4673">
        <v>2016</v>
      </c>
      <c r="B4673" t="s">
        <v>1630</v>
      </c>
      <c r="C4673" t="s">
        <v>2775</v>
      </c>
      <c r="D4673" t="s">
        <v>1635</v>
      </c>
      <c r="K4673">
        <v>1</v>
      </c>
    </row>
    <row r="4674" spans="1:34">
      <c r="A4674">
        <v>2016</v>
      </c>
      <c r="B4674" t="s">
        <v>1630</v>
      </c>
      <c r="C4674" t="s">
        <v>2776</v>
      </c>
      <c r="D4674" t="s">
        <v>1635</v>
      </c>
      <c r="K4674">
        <v>1</v>
      </c>
    </row>
    <row r="4675" spans="1:34">
      <c r="A4675">
        <v>2016</v>
      </c>
      <c r="B4675" t="s">
        <v>1630</v>
      </c>
      <c r="C4675" t="s">
        <v>2777</v>
      </c>
      <c r="D4675" t="s">
        <v>1635</v>
      </c>
      <c r="K4675">
        <v>1</v>
      </c>
    </row>
    <row r="4676" spans="1:34">
      <c r="A4676">
        <v>2016</v>
      </c>
      <c r="B4676" t="s">
        <v>1630</v>
      </c>
      <c r="C4676" t="s">
        <v>2326</v>
      </c>
      <c r="D4676" t="s">
        <v>1641</v>
      </c>
      <c r="J4676">
        <v>1</v>
      </c>
    </row>
    <row r="4677" spans="1:34">
      <c r="A4677">
        <v>2016</v>
      </c>
      <c r="B4677" t="s">
        <v>1630</v>
      </c>
      <c r="C4677" t="s">
        <v>2327</v>
      </c>
      <c r="D4677" t="s">
        <v>1641</v>
      </c>
      <c r="J4677">
        <v>1</v>
      </c>
    </row>
    <row r="4678" spans="1:34">
      <c r="A4678">
        <v>2016</v>
      </c>
      <c r="B4678" t="s">
        <v>1630</v>
      </c>
      <c r="C4678" t="s">
        <v>5963</v>
      </c>
      <c r="D4678" t="s">
        <v>1634</v>
      </c>
      <c r="J4678">
        <v>1</v>
      </c>
    </row>
    <row r="4679" spans="1:34">
      <c r="A4679">
        <v>2016</v>
      </c>
      <c r="B4679" t="s">
        <v>1630</v>
      </c>
      <c r="C4679" t="s">
        <v>5963</v>
      </c>
      <c r="D4679" t="s">
        <v>1635</v>
      </c>
      <c r="J4679">
        <v>1</v>
      </c>
    </row>
    <row r="4680" spans="1:34">
      <c r="A4680">
        <v>2016</v>
      </c>
      <c r="B4680" t="s">
        <v>1630</v>
      </c>
      <c r="C4680" t="s">
        <v>2328</v>
      </c>
      <c r="D4680" t="s">
        <v>1641</v>
      </c>
      <c r="N4680">
        <v>1</v>
      </c>
    </row>
    <row r="4681" spans="1:34">
      <c r="A4681">
        <v>2016</v>
      </c>
      <c r="B4681" t="s">
        <v>1630</v>
      </c>
      <c r="C4681" t="s">
        <v>2332</v>
      </c>
      <c r="D4681" t="s">
        <v>1641</v>
      </c>
      <c r="J4681">
        <v>1</v>
      </c>
    </row>
    <row r="4682" spans="1:34">
      <c r="A4682">
        <v>2016</v>
      </c>
      <c r="B4682" t="s">
        <v>1630</v>
      </c>
      <c r="C4682" t="s">
        <v>2333</v>
      </c>
      <c r="D4682" t="s">
        <v>1668</v>
      </c>
      <c r="O4682">
        <v>21</v>
      </c>
    </row>
    <row r="4683" spans="1:34">
      <c r="A4683">
        <v>2016</v>
      </c>
      <c r="B4683" t="s">
        <v>1630</v>
      </c>
      <c r="C4683" t="s">
        <v>2333</v>
      </c>
      <c r="D4683" t="s">
        <v>1634</v>
      </c>
      <c r="O4683">
        <v>9</v>
      </c>
    </row>
    <row r="4684" spans="1:34">
      <c r="A4684">
        <v>2016</v>
      </c>
      <c r="B4684" t="s">
        <v>1630</v>
      </c>
      <c r="C4684" t="s">
        <v>2333</v>
      </c>
      <c r="D4684" t="s">
        <v>1636</v>
      </c>
      <c r="O4684">
        <v>3</v>
      </c>
    </row>
    <row r="4685" spans="1:34">
      <c r="A4685">
        <v>2016</v>
      </c>
      <c r="B4685" t="s">
        <v>1630</v>
      </c>
      <c r="C4685" t="s">
        <v>2778</v>
      </c>
      <c r="D4685" t="s">
        <v>1636</v>
      </c>
      <c r="O4685">
        <v>1</v>
      </c>
    </row>
    <row r="4686" spans="1:34">
      <c r="A4686">
        <v>2016</v>
      </c>
      <c r="B4686" t="s">
        <v>1630</v>
      </c>
      <c r="C4686" t="s">
        <v>2334</v>
      </c>
      <c r="D4686" t="s">
        <v>1634</v>
      </c>
      <c r="J4686">
        <v>1</v>
      </c>
    </row>
    <row r="4687" spans="1:34">
      <c r="A4687">
        <v>2016</v>
      </c>
      <c r="B4687" t="s">
        <v>1630</v>
      </c>
      <c r="C4687" t="s">
        <v>1752</v>
      </c>
      <c r="D4687" t="s">
        <v>1634</v>
      </c>
      <c r="O4687">
        <v>1</v>
      </c>
      <c r="AH4687">
        <v>123</v>
      </c>
    </row>
    <row r="4688" spans="1:34">
      <c r="A4688">
        <v>2016</v>
      </c>
      <c r="B4688" t="s">
        <v>1630</v>
      </c>
      <c r="C4688" t="s">
        <v>1753</v>
      </c>
      <c r="D4688" t="s">
        <v>1635</v>
      </c>
      <c r="AB4688">
        <v>3</v>
      </c>
      <c r="AH4688">
        <v>123</v>
      </c>
    </row>
    <row r="4689" spans="1:29">
      <c r="A4689">
        <v>2016</v>
      </c>
      <c r="B4689" t="s">
        <v>1630</v>
      </c>
      <c r="C4689" t="s">
        <v>1752</v>
      </c>
      <c r="D4689" t="s">
        <v>1636</v>
      </c>
      <c r="O4689">
        <v>74</v>
      </c>
    </row>
    <row r="4690" spans="1:29">
      <c r="A4690">
        <v>2016</v>
      </c>
      <c r="B4690" t="s">
        <v>1630</v>
      </c>
      <c r="C4690" t="s">
        <v>5965</v>
      </c>
      <c r="D4690" t="s">
        <v>1634</v>
      </c>
      <c r="F4690">
        <v>1</v>
      </c>
    </row>
    <row r="4691" spans="1:29">
      <c r="A4691">
        <v>2016</v>
      </c>
      <c r="B4691" t="s">
        <v>1630</v>
      </c>
      <c r="C4691" t="s">
        <v>2336</v>
      </c>
      <c r="D4691" t="s">
        <v>1641</v>
      </c>
      <c r="J4691">
        <v>1</v>
      </c>
    </row>
    <row r="4692" spans="1:29">
      <c r="A4692">
        <v>2016</v>
      </c>
      <c r="B4692" t="s">
        <v>1630</v>
      </c>
      <c r="C4692" t="s">
        <v>2779</v>
      </c>
      <c r="D4692" t="s">
        <v>1635</v>
      </c>
      <c r="K4692">
        <v>1</v>
      </c>
    </row>
    <row r="4693" spans="1:29">
      <c r="A4693">
        <v>2016</v>
      </c>
      <c r="B4693" t="s">
        <v>1630</v>
      </c>
      <c r="C4693" t="s">
        <v>1754</v>
      </c>
      <c r="D4693" t="s">
        <v>1634</v>
      </c>
      <c r="Y4693">
        <v>1</v>
      </c>
    </row>
    <row r="4694" spans="1:29">
      <c r="A4694">
        <v>2016</v>
      </c>
      <c r="B4694" t="s">
        <v>1630</v>
      </c>
      <c r="C4694" t="s">
        <v>1754</v>
      </c>
      <c r="D4694" t="s">
        <v>1635</v>
      </c>
      <c r="Y4694">
        <v>1</v>
      </c>
    </row>
    <row r="4695" spans="1:29">
      <c r="A4695">
        <v>2016</v>
      </c>
      <c r="B4695" t="s">
        <v>1630</v>
      </c>
      <c r="C4695" t="s">
        <v>2337</v>
      </c>
      <c r="D4695" t="s">
        <v>1641</v>
      </c>
      <c r="N4695">
        <v>1</v>
      </c>
    </row>
    <row r="4696" spans="1:29">
      <c r="A4696">
        <v>2016</v>
      </c>
      <c r="B4696" t="s">
        <v>1630</v>
      </c>
      <c r="C4696" t="s">
        <v>5968</v>
      </c>
      <c r="D4696" t="s">
        <v>1634</v>
      </c>
      <c r="J4696">
        <v>1</v>
      </c>
    </row>
    <row r="4697" spans="1:29">
      <c r="A4697">
        <v>2016</v>
      </c>
      <c r="B4697" t="s">
        <v>1630</v>
      </c>
      <c r="C4697" t="s">
        <v>5968</v>
      </c>
      <c r="D4697" t="s">
        <v>1635</v>
      </c>
      <c r="J4697">
        <v>1</v>
      </c>
    </row>
    <row r="4698" spans="1:29">
      <c r="A4698">
        <v>2016</v>
      </c>
      <c r="B4698" t="s">
        <v>1630</v>
      </c>
      <c r="C4698" t="s">
        <v>5969</v>
      </c>
      <c r="D4698" t="s">
        <v>1634</v>
      </c>
      <c r="AC4698">
        <v>1</v>
      </c>
    </row>
    <row r="4699" spans="1:29">
      <c r="A4699">
        <v>2016</v>
      </c>
      <c r="B4699" t="s">
        <v>1630</v>
      </c>
      <c r="C4699" t="s">
        <v>5969</v>
      </c>
      <c r="D4699" t="s">
        <v>1635</v>
      </c>
      <c r="AC4699">
        <v>1</v>
      </c>
    </row>
    <row r="4700" spans="1:29">
      <c r="A4700">
        <v>2016</v>
      </c>
      <c r="B4700" t="s">
        <v>1630</v>
      </c>
      <c r="C4700" t="s">
        <v>2780</v>
      </c>
      <c r="D4700" t="s">
        <v>1635</v>
      </c>
      <c r="AC4700">
        <v>1</v>
      </c>
    </row>
    <row r="4701" spans="1:29">
      <c r="A4701">
        <v>2016</v>
      </c>
      <c r="B4701" t="s">
        <v>1630</v>
      </c>
      <c r="C4701" t="s">
        <v>2342</v>
      </c>
      <c r="D4701" t="s">
        <v>1641</v>
      </c>
      <c r="J4701">
        <v>2</v>
      </c>
    </row>
    <row r="4702" spans="1:29">
      <c r="A4702">
        <v>2016</v>
      </c>
      <c r="B4702" t="s">
        <v>1630</v>
      </c>
      <c r="C4702" t="s">
        <v>2343</v>
      </c>
      <c r="D4702" t="s">
        <v>1641</v>
      </c>
      <c r="J4702">
        <v>1</v>
      </c>
    </row>
    <row r="4703" spans="1:29">
      <c r="A4703">
        <v>2016</v>
      </c>
      <c r="B4703" t="s">
        <v>1630</v>
      </c>
      <c r="C4703" t="s">
        <v>5970</v>
      </c>
      <c r="D4703" t="s">
        <v>1641</v>
      </c>
      <c r="J4703">
        <v>1</v>
      </c>
    </row>
    <row r="4704" spans="1:29">
      <c r="A4704">
        <v>2016</v>
      </c>
      <c r="B4704" t="s">
        <v>1630</v>
      </c>
      <c r="C4704" t="s">
        <v>2344</v>
      </c>
      <c r="D4704" t="s">
        <v>1634</v>
      </c>
      <c r="J4704">
        <v>1</v>
      </c>
    </row>
    <row r="4705" spans="1:28">
      <c r="A4705">
        <v>2016</v>
      </c>
      <c r="B4705" t="s">
        <v>1630</v>
      </c>
      <c r="C4705" t="s">
        <v>2344</v>
      </c>
      <c r="D4705" t="s">
        <v>1635</v>
      </c>
      <c r="J4705">
        <v>1</v>
      </c>
    </row>
    <row r="4706" spans="1:28">
      <c r="A4706">
        <v>2016</v>
      </c>
      <c r="B4706" t="s">
        <v>1630</v>
      </c>
      <c r="C4706" t="s">
        <v>2781</v>
      </c>
      <c r="D4706" t="s">
        <v>1636</v>
      </c>
      <c r="O4706">
        <v>1</v>
      </c>
    </row>
    <row r="4707" spans="1:28">
      <c r="A4707">
        <v>2016</v>
      </c>
      <c r="B4707" t="s">
        <v>1630</v>
      </c>
      <c r="C4707" t="s">
        <v>2345</v>
      </c>
      <c r="D4707" t="s">
        <v>1641</v>
      </c>
      <c r="J4707">
        <v>1</v>
      </c>
    </row>
    <row r="4708" spans="1:28">
      <c r="A4708">
        <v>2016</v>
      </c>
      <c r="B4708" t="s">
        <v>1630</v>
      </c>
      <c r="C4708" t="s">
        <v>2347</v>
      </c>
      <c r="D4708" t="s">
        <v>1641</v>
      </c>
      <c r="AB4708">
        <v>4</v>
      </c>
    </row>
    <row r="4709" spans="1:28">
      <c r="A4709">
        <v>2016</v>
      </c>
      <c r="B4709" t="s">
        <v>1630</v>
      </c>
      <c r="C4709" t="s">
        <v>2788</v>
      </c>
      <c r="D4709" t="s">
        <v>1668</v>
      </c>
      <c r="O4709">
        <v>8</v>
      </c>
    </row>
    <row r="4710" spans="1:28">
      <c r="A4710">
        <v>2016</v>
      </c>
      <c r="B4710" t="s">
        <v>1630</v>
      </c>
      <c r="C4710" t="s">
        <v>2348</v>
      </c>
      <c r="D4710" t="s">
        <v>1635</v>
      </c>
      <c r="J4710">
        <v>1</v>
      </c>
    </row>
    <row r="4711" spans="1:28">
      <c r="A4711">
        <v>2016</v>
      </c>
      <c r="B4711" t="s">
        <v>1630</v>
      </c>
      <c r="C4711" t="s">
        <v>2349</v>
      </c>
      <c r="D4711" t="s">
        <v>1641</v>
      </c>
      <c r="J4711">
        <v>2</v>
      </c>
    </row>
    <row r="4712" spans="1:28">
      <c r="A4712">
        <v>2016</v>
      </c>
      <c r="B4712" t="s">
        <v>1630</v>
      </c>
      <c r="C4712" t="s">
        <v>2789</v>
      </c>
      <c r="D4712" t="s">
        <v>1636</v>
      </c>
      <c r="O4712">
        <v>1</v>
      </c>
    </row>
    <row r="4713" spans="1:28">
      <c r="A4713">
        <v>2016</v>
      </c>
      <c r="B4713" t="s">
        <v>1630</v>
      </c>
      <c r="C4713" t="s">
        <v>2791</v>
      </c>
      <c r="D4713" t="s">
        <v>1641</v>
      </c>
      <c r="AB4713">
        <v>1</v>
      </c>
    </row>
    <row r="4714" spans="1:28">
      <c r="A4714">
        <v>2016</v>
      </c>
      <c r="B4714" t="s">
        <v>1630</v>
      </c>
      <c r="C4714" t="s">
        <v>2559</v>
      </c>
      <c r="D4714" t="s">
        <v>1635</v>
      </c>
      <c r="AA4714">
        <v>4</v>
      </c>
    </row>
    <row r="4715" spans="1:28">
      <c r="A4715">
        <v>2016</v>
      </c>
      <c r="B4715" t="s">
        <v>1630</v>
      </c>
      <c r="C4715" t="s">
        <v>2353</v>
      </c>
      <c r="D4715" t="s">
        <v>1634</v>
      </c>
      <c r="AA4715">
        <v>24</v>
      </c>
    </row>
    <row r="4716" spans="1:28">
      <c r="A4716">
        <v>2016</v>
      </c>
      <c r="B4716" t="s">
        <v>1630</v>
      </c>
      <c r="C4716" t="s">
        <v>2353</v>
      </c>
      <c r="D4716" t="s">
        <v>1635</v>
      </c>
      <c r="AA4716">
        <v>12</v>
      </c>
    </row>
    <row r="4717" spans="1:28">
      <c r="A4717">
        <v>2016</v>
      </c>
      <c r="B4717" t="s">
        <v>1630</v>
      </c>
      <c r="C4717" t="s">
        <v>6128</v>
      </c>
      <c r="D4717" t="s">
        <v>1635</v>
      </c>
      <c r="AB4717">
        <v>5</v>
      </c>
    </row>
    <row r="4718" spans="1:28">
      <c r="A4718">
        <v>2016</v>
      </c>
      <c r="B4718" t="s">
        <v>1630</v>
      </c>
      <c r="C4718" t="s">
        <v>2792</v>
      </c>
      <c r="D4718" t="s">
        <v>1635</v>
      </c>
      <c r="AA4718">
        <v>4</v>
      </c>
    </row>
    <row r="4719" spans="1:28">
      <c r="A4719">
        <v>2016</v>
      </c>
      <c r="B4719" t="s">
        <v>1630</v>
      </c>
      <c r="C4719" t="s">
        <v>2793</v>
      </c>
      <c r="D4719" t="s">
        <v>1634</v>
      </c>
      <c r="AB4719">
        <v>1</v>
      </c>
    </row>
    <row r="4720" spans="1:28">
      <c r="A4720">
        <v>2016</v>
      </c>
      <c r="B4720" t="s">
        <v>1630</v>
      </c>
      <c r="C4720" t="s">
        <v>2354</v>
      </c>
      <c r="D4720" t="s">
        <v>1641</v>
      </c>
      <c r="N4720">
        <v>1</v>
      </c>
    </row>
    <row r="4721" spans="1:28">
      <c r="A4721">
        <v>2016</v>
      </c>
      <c r="B4721" t="s">
        <v>1630</v>
      </c>
      <c r="C4721" t="s">
        <v>2795</v>
      </c>
      <c r="D4721" t="s">
        <v>1635</v>
      </c>
      <c r="K4721">
        <v>1</v>
      </c>
    </row>
    <row r="4722" spans="1:28">
      <c r="A4722">
        <v>2016</v>
      </c>
      <c r="B4722" t="s">
        <v>1630</v>
      </c>
      <c r="C4722" t="s">
        <v>2796</v>
      </c>
      <c r="D4722" t="s">
        <v>1635</v>
      </c>
      <c r="K4722">
        <v>1</v>
      </c>
    </row>
    <row r="4723" spans="1:28">
      <c r="A4723">
        <v>2016</v>
      </c>
      <c r="B4723" t="s">
        <v>1630</v>
      </c>
      <c r="C4723" t="s">
        <v>2357</v>
      </c>
      <c r="D4723" t="s">
        <v>1635</v>
      </c>
      <c r="K4723">
        <v>1</v>
      </c>
    </row>
    <row r="4724" spans="1:28">
      <c r="A4724">
        <v>2016</v>
      </c>
      <c r="B4724" t="s">
        <v>1630</v>
      </c>
      <c r="C4724" t="s">
        <v>2797</v>
      </c>
      <c r="D4724" t="s">
        <v>1635</v>
      </c>
      <c r="K4724">
        <v>1</v>
      </c>
    </row>
    <row r="4725" spans="1:28">
      <c r="A4725">
        <v>2016</v>
      </c>
      <c r="B4725" t="s">
        <v>1630</v>
      </c>
      <c r="C4725" t="s">
        <v>2798</v>
      </c>
      <c r="D4725" t="s">
        <v>1635</v>
      </c>
      <c r="K4725">
        <v>1</v>
      </c>
    </row>
    <row r="4726" spans="1:28">
      <c r="A4726">
        <v>2016</v>
      </c>
      <c r="B4726" t="s">
        <v>1630</v>
      </c>
      <c r="C4726" t="s">
        <v>2799</v>
      </c>
      <c r="D4726" t="s">
        <v>1635</v>
      </c>
      <c r="AA4726">
        <v>1</v>
      </c>
    </row>
    <row r="4727" spans="1:28">
      <c r="A4727">
        <v>2016</v>
      </c>
      <c r="B4727" t="s">
        <v>1630</v>
      </c>
      <c r="C4727" t="s">
        <v>2361</v>
      </c>
      <c r="D4727" t="s">
        <v>1641</v>
      </c>
      <c r="J4727">
        <v>1</v>
      </c>
    </row>
    <row r="4728" spans="1:28">
      <c r="A4728">
        <v>2016</v>
      </c>
      <c r="B4728" t="s">
        <v>1630</v>
      </c>
      <c r="C4728" t="s">
        <v>5975</v>
      </c>
      <c r="D4728" t="s">
        <v>1674</v>
      </c>
      <c r="E4728">
        <v>3</v>
      </c>
    </row>
    <row r="4729" spans="1:28">
      <c r="A4729">
        <v>2016</v>
      </c>
      <c r="B4729" t="s">
        <v>1630</v>
      </c>
      <c r="C4729" t="s">
        <v>5975</v>
      </c>
      <c r="D4729" t="s">
        <v>1634</v>
      </c>
      <c r="E4729">
        <v>2</v>
      </c>
    </row>
    <row r="4730" spans="1:28">
      <c r="A4730">
        <v>2016</v>
      </c>
      <c r="B4730" t="s">
        <v>1630</v>
      </c>
      <c r="C4730" t="s">
        <v>5975</v>
      </c>
      <c r="D4730" t="s">
        <v>1635</v>
      </c>
      <c r="E4730">
        <v>2</v>
      </c>
    </row>
    <row r="4731" spans="1:28">
      <c r="A4731">
        <v>2016</v>
      </c>
      <c r="B4731" t="s">
        <v>1630</v>
      </c>
      <c r="C4731" t="s">
        <v>2364</v>
      </c>
      <c r="D4731" t="s">
        <v>1641</v>
      </c>
      <c r="AB4731">
        <v>1</v>
      </c>
    </row>
    <row r="4732" spans="1:28">
      <c r="A4732">
        <v>2016</v>
      </c>
      <c r="B4732" t="s">
        <v>1630</v>
      </c>
      <c r="C4732" t="s">
        <v>1770</v>
      </c>
      <c r="D4732" t="s">
        <v>1641</v>
      </c>
      <c r="AB4732">
        <v>1</v>
      </c>
    </row>
    <row r="4733" spans="1:28">
      <c r="A4733">
        <v>2016</v>
      </c>
      <c r="B4733" t="s">
        <v>1630</v>
      </c>
      <c r="C4733" t="s">
        <v>2366</v>
      </c>
      <c r="D4733" t="s">
        <v>1634</v>
      </c>
      <c r="H4733">
        <v>1</v>
      </c>
    </row>
    <row r="4734" spans="1:28">
      <c r="A4734">
        <v>2016</v>
      </c>
      <c r="B4734" t="s">
        <v>1630</v>
      </c>
      <c r="C4734" t="s">
        <v>2366</v>
      </c>
      <c r="D4734" t="s">
        <v>1636</v>
      </c>
      <c r="O4734">
        <v>10</v>
      </c>
    </row>
    <row r="4735" spans="1:28">
      <c r="A4735">
        <v>2016</v>
      </c>
      <c r="B4735" t="s">
        <v>1630</v>
      </c>
      <c r="C4735" t="s">
        <v>2367</v>
      </c>
      <c r="D4735" t="s">
        <v>1641</v>
      </c>
      <c r="J4735">
        <v>1</v>
      </c>
    </row>
    <row r="4736" spans="1:28">
      <c r="A4736">
        <v>2016</v>
      </c>
      <c r="B4736" t="s">
        <v>1630</v>
      </c>
      <c r="C4736" t="s">
        <v>5978</v>
      </c>
      <c r="D4736" t="s">
        <v>1641</v>
      </c>
      <c r="J4736">
        <v>1</v>
      </c>
    </row>
    <row r="4737" spans="1:28">
      <c r="A4737">
        <v>2016</v>
      </c>
      <c r="B4737" t="s">
        <v>1630</v>
      </c>
      <c r="C4737" t="s">
        <v>2368</v>
      </c>
      <c r="D4737" t="s">
        <v>1634</v>
      </c>
      <c r="T4737">
        <v>1</v>
      </c>
    </row>
    <row r="4738" spans="1:28">
      <c r="A4738">
        <v>2016</v>
      </c>
      <c r="B4738" t="s">
        <v>1630</v>
      </c>
      <c r="C4738" t="s">
        <v>2369</v>
      </c>
      <c r="D4738" t="s">
        <v>1634</v>
      </c>
      <c r="T4738">
        <v>1</v>
      </c>
    </row>
    <row r="4739" spans="1:28">
      <c r="A4739">
        <v>2016</v>
      </c>
      <c r="B4739" t="s">
        <v>1630</v>
      </c>
      <c r="C4739" t="s">
        <v>2371</v>
      </c>
      <c r="D4739" t="s">
        <v>1641</v>
      </c>
      <c r="J4739">
        <v>1</v>
      </c>
    </row>
    <row r="4740" spans="1:28">
      <c r="A4740">
        <v>2016</v>
      </c>
      <c r="B4740" t="s">
        <v>1630</v>
      </c>
      <c r="C4740" t="s">
        <v>2802</v>
      </c>
      <c r="D4740" t="s">
        <v>1641</v>
      </c>
      <c r="O4740">
        <v>1</v>
      </c>
    </row>
    <row r="4741" spans="1:28">
      <c r="A4741">
        <v>2016</v>
      </c>
      <c r="B4741" t="s">
        <v>1630</v>
      </c>
      <c r="C4741" t="s">
        <v>2802</v>
      </c>
      <c r="D4741" t="s">
        <v>1668</v>
      </c>
      <c r="O4741">
        <v>1</v>
      </c>
    </row>
    <row r="4742" spans="1:28">
      <c r="A4742">
        <v>2016</v>
      </c>
      <c r="B4742" t="s">
        <v>1630</v>
      </c>
      <c r="C4742" t="s">
        <v>2803</v>
      </c>
      <c r="D4742" t="s">
        <v>1634</v>
      </c>
      <c r="O4742">
        <v>1</v>
      </c>
    </row>
    <row r="4743" spans="1:28">
      <c r="A4743">
        <v>2016</v>
      </c>
      <c r="B4743" t="s">
        <v>1630</v>
      </c>
      <c r="C4743" t="s">
        <v>2372</v>
      </c>
      <c r="D4743" t="s">
        <v>1634</v>
      </c>
      <c r="AB4743">
        <v>2</v>
      </c>
    </row>
    <row r="4744" spans="1:28">
      <c r="A4744">
        <v>2016</v>
      </c>
      <c r="B4744" t="s">
        <v>1630</v>
      </c>
      <c r="C4744" t="s">
        <v>5981</v>
      </c>
      <c r="D4744" t="s">
        <v>1634</v>
      </c>
      <c r="J4744">
        <v>1</v>
      </c>
    </row>
    <row r="4745" spans="1:28">
      <c r="A4745">
        <v>2016</v>
      </c>
      <c r="B4745" t="s">
        <v>1630</v>
      </c>
      <c r="C4745" t="s">
        <v>2373</v>
      </c>
      <c r="D4745" t="s">
        <v>1635</v>
      </c>
      <c r="J4745">
        <v>1</v>
      </c>
    </row>
    <row r="4746" spans="1:28">
      <c r="A4746">
        <v>2016</v>
      </c>
      <c r="B4746" t="s">
        <v>1630</v>
      </c>
      <c r="C4746" t="s">
        <v>6129</v>
      </c>
      <c r="D4746" t="s">
        <v>1641</v>
      </c>
      <c r="M4746">
        <v>1</v>
      </c>
    </row>
    <row r="4747" spans="1:28">
      <c r="A4747">
        <v>2016</v>
      </c>
      <c r="B4747" t="s">
        <v>1630</v>
      </c>
      <c r="C4747" t="s">
        <v>2806</v>
      </c>
      <c r="D4747" t="s">
        <v>1634</v>
      </c>
      <c r="S4747">
        <v>1</v>
      </c>
    </row>
    <row r="4748" spans="1:28">
      <c r="A4748">
        <v>2016</v>
      </c>
      <c r="B4748" t="s">
        <v>1630</v>
      </c>
      <c r="C4748" t="s">
        <v>2806</v>
      </c>
      <c r="D4748" t="s">
        <v>1635</v>
      </c>
      <c r="S4748">
        <v>1</v>
      </c>
    </row>
    <row r="4749" spans="1:28">
      <c r="A4749">
        <v>2016</v>
      </c>
      <c r="B4749" t="s">
        <v>1630</v>
      </c>
      <c r="C4749" t="s">
        <v>2376</v>
      </c>
      <c r="D4749" t="s">
        <v>1641</v>
      </c>
      <c r="J4749">
        <v>1</v>
      </c>
    </row>
    <row r="4750" spans="1:28">
      <c r="A4750">
        <v>2016</v>
      </c>
      <c r="B4750" t="s">
        <v>1630</v>
      </c>
      <c r="C4750" t="s">
        <v>6130</v>
      </c>
      <c r="D4750" t="s">
        <v>1635</v>
      </c>
      <c r="J4750">
        <v>1</v>
      </c>
    </row>
    <row r="4751" spans="1:28">
      <c r="A4751">
        <v>2016</v>
      </c>
      <c r="B4751" t="s">
        <v>1630</v>
      </c>
      <c r="C4751" t="s">
        <v>6131</v>
      </c>
      <c r="D4751" t="s">
        <v>1635</v>
      </c>
      <c r="J4751">
        <v>1</v>
      </c>
    </row>
    <row r="4752" spans="1:28">
      <c r="A4752">
        <v>2016</v>
      </c>
      <c r="B4752" t="s">
        <v>1630</v>
      </c>
      <c r="C4752" t="s">
        <v>6132</v>
      </c>
      <c r="D4752" t="s">
        <v>1634</v>
      </c>
      <c r="J4752">
        <v>1</v>
      </c>
    </row>
    <row r="4753" spans="1:10">
      <c r="A4753">
        <v>2016</v>
      </c>
      <c r="B4753" t="s">
        <v>1630</v>
      </c>
      <c r="C4753" t="s">
        <v>6132</v>
      </c>
      <c r="D4753" t="s">
        <v>1635</v>
      </c>
      <c r="J4753">
        <v>1</v>
      </c>
    </row>
    <row r="4754" spans="1:10">
      <c r="A4754">
        <v>2016</v>
      </c>
      <c r="B4754" t="s">
        <v>1630</v>
      </c>
      <c r="C4754" t="s">
        <v>2377</v>
      </c>
      <c r="D4754" t="s">
        <v>1634</v>
      </c>
      <c r="J4754">
        <v>1</v>
      </c>
    </row>
    <row r="4755" spans="1:10">
      <c r="A4755">
        <v>2016</v>
      </c>
      <c r="B4755" t="s">
        <v>1630</v>
      </c>
      <c r="C4755" t="s">
        <v>2378</v>
      </c>
      <c r="D4755" t="s">
        <v>1634</v>
      </c>
      <c r="J4755">
        <v>1</v>
      </c>
    </row>
    <row r="4756" spans="1:10">
      <c r="A4756">
        <v>2016</v>
      </c>
      <c r="B4756" t="s">
        <v>1630</v>
      </c>
      <c r="C4756" t="s">
        <v>5982</v>
      </c>
      <c r="D4756" t="s">
        <v>1634</v>
      </c>
      <c r="J4756">
        <v>12</v>
      </c>
    </row>
    <row r="4757" spans="1:10">
      <c r="A4757">
        <v>2016</v>
      </c>
      <c r="B4757" t="s">
        <v>1630</v>
      </c>
      <c r="C4757" t="s">
        <v>5982</v>
      </c>
      <c r="D4757" t="s">
        <v>1635</v>
      </c>
      <c r="J4757">
        <v>12</v>
      </c>
    </row>
    <row r="4758" spans="1:10">
      <c r="A4758">
        <v>2016</v>
      </c>
      <c r="B4758" t="s">
        <v>1630</v>
      </c>
      <c r="C4758" t="s">
        <v>5983</v>
      </c>
      <c r="D4758" t="s">
        <v>1634</v>
      </c>
      <c r="J4758">
        <v>1</v>
      </c>
    </row>
    <row r="4759" spans="1:10">
      <c r="A4759">
        <v>2016</v>
      </c>
      <c r="B4759" t="s">
        <v>1630</v>
      </c>
      <c r="C4759" t="s">
        <v>5983</v>
      </c>
      <c r="D4759" t="s">
        <v>1635</v>
      </c>
      <c r="J4759">
        <v>1</v>
      </c>
    </row>
    <row r="4760" spans="1:10">
      <c r="A4760">
        <v>2016</v>
      </c>
      <c r="B4760" t="s">
        <v>1630</v>
      </c>
      <c r="C4760" t="s">
        <v>2381</v>
      </c>
      <c r="D4760" t="s">
        <v>1641</v>
      </c>
      <c r="J4760">
        <v>1</v>
      </c>
    </row>
    <row r="4761" spans="1:10">
      <c r="A4761">
        <v>2016</v>
      </c>
      <c r="B4761" t="s">
        <v>1630</v>
      </c>
      <c r="C4761" t="s">
        <v>6133</v>
      </c>
      <c r="D4761" t="s">
        <v>1634</v>
      </c>
      <c r="J4761">
        <v>1</v>
      </c>
    </row>
    <row r="4762" spans="1:10">
      <c r="A4762">
        <v>2016</v>
      </c>
      <c r="B4762" t="s">
        <v>1630</v>
      </c>
      <c r="C4762" t="s">
        <v>5984</v>
      </c>
      <c r="D4762" t="s">
        <v>1641</v>
      </c>
      <c r="J4762">
        <v>1</v>
      </c>
    </row>
    <row r="4763" spans="1:10">
      <c r="A4763">
        <v>2016</v>
      </c>
      <c r="B4763" t="s">
        <v>1630</v>
      </c>
      <c r="C4763" t="s">
        <v>5985</v>
      </c>
      <c r="D4763" t="s">
        <v>1634</v>
      </c>
      <c r="J4763">
        <v>1</v>
      </c>
    </row>
    <row r="4764" spans="1:10">
      <c r="A4764">
        <v>2016</v>
      </c>
      <c r="B4764" t="s">
        <v>1630</v>
      </c>
      <c r="C4764" t="s">
        <v>2382</v>
      </c>
      <c r="D4764" t="s">
        <v>1634</v>
      </c>
      <c r="J4764">
        <v>1</v>
      </c>
    </row>
    <row r="4765" spans="1:10">
      <c r="A4765">
        <v>2016</v>
      </c>
      <c r="B4765" t="s">
        <v>1630</v>
      </c>
      <c r="C4765" t="s">
        <v>2382</v>
      </c>
      <c r="D4765" t="s">
        <v>1635</v>
      </c>
      <c r="J4765">
        <v>1</v>
      </c>
    </row>
    <row r="4766" spans="1:10">
      <c r="A4766">
        <v>2016</v>
      </c>
      <c r="B4766" t="s">
        <v>1630</v>
      </c>
      <c r="C4766" t="s">
        <v>2384</v>
      </c>
      <c r="D4766" t="s">
        <v>1641</v>
      </c>
      <c r="J4766">
        <v>1</v>
      </c>
    </row>
    <row r="4767" spans="1:10">
      <c r="A4767">
        <v>2016</v>
      </c>
      <c r="B4767" t="s">
        <v>1630</v>
      </c>
      <c r="C4767" t="s">
        <v>5987</v>
      </c>
      <c r="D4767" t="s">
        <v>1641</v>
      </c>
      <c r="J4767">
        <v>1</v>
      </c>
    </row>
    <row r="4768" spans="1:10">
      <c r="A4768">
        <v>2016</v>
      </c>
      <c r="B4768" t="s">
        <v>1630</v>
      </c>
      <c r="C4768" t="s">
        <v>2386</v>
      </c>
      <c r="D4768" t="s">
        <v>1634</v>
      </c>
      <c r="J4768">
        <v>2</v>
      </c>
    </row>
    <row r="4769" spans="1:28">
      <c r="A4769">
        <v>2016</v>
      </c>
      <c r="B4769" t="s">
        <v>1630</v>
      </c>
      <c r="C4769" t="s">
        <v>2386</v>
      </c>
      <c r="D4769" t="s">
        <v>1635</v>
      </c>
      <c r="J4769">
        <v>2</v>
      </c>
    </row>
    <row r="4770" spans="1:28">
      <c r="A4770">
        <v>2016</v>
      </c>
      <c r="B4770" t="s">
        <v>1630</v>
      </c>
      <c r="C4770" t="s">
        <v>5988</v>
      </c>
      <c r="D4770" t="s">
        <v>1634</v>
      </c>
      <c r="J4770">
        <v>1</v>
      </c>
    </row>
    <row r="4771" spans="1:28">
      <c r="A4771">
        <v>2016</v>
      </c>
      <c r="B4771" t="s">
        <v>1630</v>
      </c>
      <c r="C4771" t="s">
        <v>5988</v>
      </c>
      <c r="D4771" t="s">
        <v>1635</v>
      </c>
      <c r="J4771">
        <v>1</v>
      </c>
    </row>
    <row r="4772" spans="1:28">
      <c r="A4772">
        <v>2016</v>
      </c>
      <c r="B4772" t="s">
        <v>1630</v>
      </c>
      <c r="C4772" t="s">
        <v>2807</v>
      </c>
      <c r="D4772" t="s">
        <v>1636</v>
      </c>
      <c r="O4772">
        <v>1</v>
      </c>
    </row>
    <row r="4773" spans="1:28">
      <c r="A4773">
        <v>2016</v>
      </c>
      <c r="B4773" t="s">
        <v>1630</v>
      </c>
      <c r="C4773" t="s">
        <v>2387</v>
      </c>
      <c r="D4773" t="s">
        <v>1641</v>
      </c>
      <c r="J4773">
        <v>1</v>
      </c>
    </row>
    <row r="4774" spans="1:28">
      <c r="A4774">
        <v>2016</v>
      </c>
      <c r="B4774" t="s">
        <v>1630</v>
      </c>
      <c r="C4774" t="s">
        <v>2388</v>
      </c>
      <c r="D4774" t="s">
        <v>1641</v>
      </c>
      <c r="N4774">
        <v>1</v>
      </c>
    </row>
    <row r="4775" spans="1:28">
      <c r="A4775">
        <v>2016</v>
      </c>
      <c r="B4775" t="s">
        <v>1630</v>
      </c>
      <c r="C4775" t="s">
        <v>2390</v>
      </c>
      <c r="D4775" t="s">
        <v>1641</v>
      </c>
      <c r="J4775">
        <v>1</v>
      </c>
    </row>
    <row r="4776" spans="1:28">
      <c r="A4776">
        <v>2016</v>
      </c>
      <c r="B4776" t="s">
        <v>1630</v>
      </c>
      <c r="C4776" t="s">
        <v>2810</v>
      </c>
      <c r="D4776" t="s">
        <v>1634</v>
      </c>
      <c r="O4776">
        <v>1</v>
      </c>
    </row>
    <row r="4777" spans="1:28">
      <c r="A4777">
        <v>2016</v>
      </c>
      <c r="B4777" t="s">
        <v>1630</v>
      </c>
      <c r="C4777" t="s">
        <v>2392</v>
      </c>
      <c r="D4777" t="s">
        <v>1641</v>
      </c>
      <c r="N4777">
        <v>1</v>
      </c>
    </row>
    <row r="4778" spans="1:28">
      <c r="A4778">
        <v>2016</v>
      </c>
      <c r="B4778" t="s">
        <v>1630</v>
      </c>
      <c r="C4778" t="s">
        <v>2393</v>
      </c>
      <c r="D4778" t="s">
        <v>1641</v>
      </c>
      <c r="N4778">
        <v>1</v>
      </c>
    </row>
    <row r="4779" spans="1:28">
      <c r="A4779">
        <v>2016</v>
      </c>
      <c r="B4779" t="s">
        <v>1630</v>
      </c>
      <c r="C4779" t="s">
        <v>2394</v>
      </c>
      <c r="D4779" t="s">
        <v>1634</v>
      </c>
      <c r="J4779">
        <v>1</v>
      </c>
    </row>
    <row r="4780" spans="1:28">
      <c r="A4780">
        <v>2016</v>
      </c>
      <c r="B4780" t="s">
        <v>1630</v>
      </c>
      <c r="C4780" t="s">
        <v>2394</v>
      </c>
      <c r="D4780" t="s">
        <v>1635</v>
      </c>
      <c r="J4780">
        <v>1</v>
      </c>
    </row>
    <row r="4781" spans="1:28">
      <c r="A4781">
        <v>2016</v>
      </c>
      <c r="B4781" t="s">
        <v>1630</v>
      </c>
      <c r="C4781" t="s">
        <v>5994</v>
      </c>
      <c r="D4781" t="s">
        <v>1634</v>
      </c>
      <c r="J4781">
        <v>1</v>
      </c>
    </row>
    <row r="4782" spans="1:28">
      <c r="A4782">
        <v>2016</v>
      </c>
      <c r="B4782" t="s">
        <v>1630</v>
      </c>
      <c r="C4782" t="s">
        <v>5994</v>
      </c>
      <c r="D4782" t="s">
        <v>1635</v>
      </c>
      <c r="J4782">
        <v>1</v>
      </c>
    </row>
    <row r="4783" spans="1:28">
      <c r="A4783">
        <v>2016</v>
      </c>
      <c r="B4783" t="s">
        <v>1630</v>
      </c>
      <c r="C4783" t="s">
        <v>2811</v>
      </c>
      <c r="D4783" t="s">
        <v>1641</v>
      </c>
      <c r="AB4783">
        <v>2</v>
      </c>
    </row>
    <row r="4784" spans="1:28">
      <c r="A4784">
        <v>2016</v>
      </c>
      <c r="B4784" t="s">
        <v>1630</v>
      </c>
      <c r="C4784" t="s">
        <v>2812</v>
      </c>
      <c r="D4784" t="s">
        <v>1634</v>
      </c>
      <c r="O4784">
        <v>1</v>
      </c>
    </row>
    <row r="4785" spans="1:28">
      <c r="A4785">
        <v>2016</v>
      </c>
      <c r="B4785" t="s">
        <v>1630</v>
      </c>
      <c r="C4785" t="s">
        <v>2396</v>
      </c>
      <c r="D4785" t="s">
        <v>1641</v>
      </c>
      <c r="J4785">
        <v>1</v>
      </c>
    </row>
    <row r="4786" spans="1:28">
      <c r="A4786">
        <v>2016</v>
      </c>
      <c r="B4786" t="s">
        <v>1630</v>
      </c>
      <c r="C4786" t="s">
        <v>5995</v>
      </c>
      <c r="D4786" t="s">
        <v>1641</v>
      </c>
      <c r="J4786">
        <v>1</v>
      </c>
    </row>
    <row r="4787" spans="1:28">
      <c r="A4787">
        <v>2016</v>
      </c>
      <c r="B4787" t="s">
        <v>1630</v>
      </c>
      <c r="C4787" t="s">
        <v>2397</v>
      </c>
      <c r="D4787" t="s">
        <v>1641</v>
      </c>
      <c r="J4787">
        <v>1</v>
      </c>
    </row>
    <row r="4788" spans="1:28">
      <c r="A4788">
        <v>2016</v>
      </c>
      <c r="B4788" t="s">
        <v>1630</v>
      </c>
      <c r="C4788" t="s">
        <v>2813</v>
      </c>
      <c r="D4788" t="s">
        <v>1634</v>
      </c>
      <c r="O4788">
        <v>1</v>
      </c>
    </row>
    <row r="4789" spans="1:28">
      <c r="A4789">
        <v>2016</v>
      </c>
      <c r="B4789" t="s">
        <v>1630</v>
      </c>
      <c r="C4789" t="s">
        <v>2398</v>
      </c>
      <c r="D4789" t="s">
        <v>1636</v>
      </c>
      <c r="O4789">
        <v>54</v>
      </c>
    </row>
    <row r="4790" spans="1:28">
      <c r="A4790">
        <v>2016</v>
      </c>
      <c r="B4790" t="s">
        <v>1630</v>
      </c>
      <c r="C4790" t="s">
        <v>2816</v>
      </c>
      <c r="D4790" t="s">
        <v>1674</v>
      </c>
      <c r="O4790">
        <v>1</v>
      </c>
    </row>
    <row r="4791" spans="1:28">
      <c r="A4791">
        <v>2016</v>
      </c>
      <c r="B4791" t="s">
        <v>1630</v>
      </c>
      <c r="C4791" t="s">
        <v>2401</v>
      </c>
      <c r="D4791" t="s">
        <v>1641</v>
      </c>
      <c r="AB4791">
        <v>2</v>
      </c>
    </row>
    <row r="4792" spans="1:28">
      <c r="A4792">
        <v>2016</v>
      </c>
      <c r="B4792" t="s">
        <v>1630</v>
      </c>
      <c r="C4792" t="s">
        <v>2403</v>
      </c>
      <c r="D4792" t="s">
        <v>1641</v>
      </c>
      <c r="J4792">
        <v>1</v>
      </c>
    </row>
    <row r="4793" spans="1:28">
      <c r="A4793">
        <v>2016</v>
      </c>
      <c r="B4793" t="s">
        <v>1630</v>
      </c>
      <c r="C4793" t="s">
        <v>2404</v>
      </c>
      <c r="D4793" t="s">
        <v>1634</v>
      </c>
      <c r="J4793">
        <v>1</v>
      </c>
    </row>
    <row r="4794" spans="1:28">
      <c r="A4794">
        <v>2016</v>
      </c>
      <c r="B4794" t="s">
        <v>1630</v>
      </c>
      <c r="C4794" t="s">
        <v>2404</v>
      </c>
      <c r="D4794" t="s">
        <v>1635</v>
      </c>
      <c r="J4794">
        <v>1</v>
      </c>
    </row>
    <row r="4795" spans="1:28">
      <c r="A4795">
        <v>2016</v>
      </c>
      <c r="B4795" t="s">
        <v>1630</v>
      </c>
      <c r="C4795" t="s">
        <v>2405</v>
      </c>
      <c r="D4795" t="s">
        <v>1634</v>
      </c>
      <c r="J4795">
        <v>1</v>
      </c>
    </row>
    <row r="4796" spans="1:28">
      <c r="A4796">
        <v>2016</v>
      </c>
      <c r="B4796" t="s">
        <v>1630</v>
      </c>
      <c r="C4796" t="s">
        <v>2406</v>
      </c>
      <c r="D4796" t="s">
        <v>1634</v>
      </c>
      <c r="J4796">
        <v>1</v>
      </c>
    </row>
    <row r="4797" spans="1:28">
      <c r="A4797">
        <v>2016</v>
      </c>
      <c r="B4797" t="s">
        <v>1630</v>
      </c>
      <c r="C4797" t="s">
        <v>2406</v>
      </c>
      <c r="D4797" t="s">
        <v>1635</v>
      </c>
      <c r="J4797">
        <v>1</v>
      </c>
    </row>
    <row r="4798" spans="1:28">
      <c r="A4798">
        <v>2016</v>
      </c>
      <c r="B4798" t="s">
        <v>1630</v>
      </c>
      <c r="C4798" t="s">
        <v>2407</v>
      </c>
      <c r="D4798" t="s">
        <v>1634</v>
      </c>
      <c r="J4798">
        <v>1</v>
      </c>
    </row>
    <row r="4799" spans="1:28">
      <c r="A4799">
        <v>2016</v>
      </c>
      <c r="B4799" t="s">
        <v>1630</v>
      </c>
      <c r="C4799" t="s">
        <v>6134</v>
      </c>
      <c r="D4799" t="s">
        <v>1634</v>
      </c>
      <c r="J4799">
        <v>1</v>
      </c>
    </row>
    <row r="4800" spans="1:28">
      <c r="A4800">
        <v>2016</v>
      </c>
      <c r="B4800" t="s">
        <v>1630</v>
      </c>
      <c r="C4800" t="s">
        <v>6134</v>
      </c>
      <c r="D4800" t="s">
        <v>1635</v>
      </c>
      <c r="J4800">
        <v>1</v>
      </c>
    </row>
    <row r="4801" spans="1:10">
      <c r="A4801">
        <v>2016</v>
      </c>
      <c r="B4801" t="s">
        <v>1630</v>
      </c>
      <c r="C4801" t="s">
        <v>6135</v>
      </c>
      <c r="D4801" t="s">
        <v>1635</v>
      </c>
      <c r="J4801">
        <v>1</v>
      </c>
    </row>
    <row r="4802" spans="1:10">
      <c r="A4802">
        <v>2016</v>
      </c>
      <c r="B4802" t="s">
        <v>1630</v>
      </c>
      <c r="C4802" t="s">
        <v>2411</v>
      </c>
      <c r="D4802" t="s">
        <v>1641</v>
      </c>
      <c r="J4802">
        <v>1</v>
      </c>
    </row>
    <row r="4803" spans="1:10">
      <c r="A4803">
        <v>2016</v>
      </c>
      <c r="B4803" t="s">
        <v>1630</v>
      </c>
      <c r="C4803" t="s">
        <v>2412</v>
      </c>
      <c r="D4803" t="s">
        <v>1641</v>
      </c>
      <c r="J4803">
        <v>1</v>
      </c>
    </row>
    <row r="4804" spans="1:10">
      <c r="A4804">
        <v>2016</v>
      </c>
      <c r="B4804" t="s">
        <v>1630</v>
      </c>
      <c r="C4804" t="s">
        <v>2413</v>
      </c>
      <c r="D4804" t="s">
        <v>1641</v>
      </c>
      <c r="J4804">
        <v>1</v>
      </c>
    </row>
    <row r="4805" spans="1:10">
      <c r="A4805">
        <v>2016</v>
      </c>
      <c r="B4805" t="s">
        <v>1630</v>
      </c>
      <c r="C4805" t="s">
        <v>2414</v>
      </c>
      <c r="D4805" t="s">
        <v>1641</v>
      </c>
      <c r="J4805">
        <v>1</v>
      </c>
    </row>
    <row r="4806" spans="1:10">
      <c r="A4806">
        <v>2016</v>
      </c>
      <c r="B4806" t="s">
        <v>1630</v>
      </c>
      <c r="C4806" t="s">
        <v>6136</v>
      </c>
      <c r="D4806" t="s">
        <v>1641</v>
      </c>
      <c r="J4806">
        <v>1</v>
      </c>
    </row>
    <row r="4807" spans="1:10">
      <c r="A4807">
        <v>2016</v>
      </c>
      <c r="B4807" t="s">
        <v>1630</v>
      </c>
      <c r="C4807" t="s">
        <v>5996</v>
      </c>
      <c r="D4807" t="s">
        <v>1634</v>
      </c>
      <c r="J4807">
        <v>1</v>
      </c>
    </row>
    <row r="4808" spans="1:10">
      <c r="A4808">
        <v>2016</v>
      </c>
      <c r="B4808" t="s">
        <v>1630</v>
      </c>
      <c r="C4808" t="s">
        <v>2417</v>
      </c>
      <c r="D4808" t="s">
        <v>1634</v>
      </c>
      <c r="J4808">
        <v>1</v>
      </c>
    </row>
    <row r="4809" spans="1:10">
      <c r="A4809">
        <v>2016</v>
      </c>
      <c r="B4809" t="s">
        <v>1630</v>
      </c>
      <c r="C4809" t="s">
        <v>2417</v>
      </c>
      <c r="D4809" t="s">
        <v>1635</v>
      </c>
      <c r="J4809">
        <v>1</v>
      </c>
    </row>
    <row r="4810" spans="1:10">
      <c r="A4810">
        <v>2016</v>
      </c>
      <c r="B4810" t="s">
        <v>1630</v>
      </c>
      <c r="C4810" t="s">
        <v>6137</v>
      </c>
      <c r="D4810" t="s">
        <v>1634</v>
      </c>
      <c r="J4810">
        <v>1</v>
      </c>
    </row>
    <row r="4811" spans="1:10">
      <c r="A4811">
        <v>2016</v>
      </c>
      <c r="B4811" t="s">
        <v>1630</v>
      </c>
      <c r="C4811" t="s">
        <v>6137</v>
      </c>
      <c r="D4811" t="s">
        <v>1635</v>
      </c>
      <c r="J4811">
        <v>1</v>
      </c>
    </row>
    <row r="4812" spans="1:10">
      <c r="A4812">
        <v>2016</v>
      </c>
      <c r="B4812" t="s">
        <v>1630</v>
      </c>
      <c r="C4812" t="s">
        <v>6138</v>
      </c>
      <c r="D4812" t="s">
        <v>1635</v>
      </c>
      <c r="J4812">
        <v>1</v>
      </c>
    </row>
    <row r="4813" spans="1:10">
      <c r="A4813">
        <v>2016</v>
      </c>
      <c r="B4813" t="s">
        <v>1630</v>
      </c>
      <c r="C4813" t="s">
        <v>2421</v>
      </c>
      <c r="D4813" t="s">
        <v>1641</v>
      </c>
      <c r="J4813">
        <v>1</v>
      </c>
    </row>
    <row r="4814" spans="1:10">
      <c r="A4814">
        <v>2016</v>
      </c>
      <c r="B4814" t="s">
        <v>1630</v>
      </c>
      <c r="C4814" t="s">
        <v>2422</v>
      </c>
      <c r="D4814" t="s">
        <v>1641</v>
      </c>
      <c r="J4814">
        <v>1</v>
      </c>
    </row>
    <row r="4815" spans="1:10">
      <c r="A4815">
        <v>2016</v>
      </c>
      <c r="B4815" t="s">
        <v>1630</v>
      </c>
      <c r="C4815" t="s">
        <v>6139</v>
      </c>
      <c r="D4815" t="s">
        <v>1635</v>
      </c>
      <c r="J4815">
        <v>1</v>
      </c>
    </row>
    <row r="4816" spans="1:10">
      <c r="A4816">
        <v>2016</v>
      </c>
      <c r="B4816" t="s">
        <v>1630</v>
      </c>
      <c r="C4816" t="s">
        <v>6140</v>
      </c>
      <c r="D4816" t="s">
        <v>1634</v>
      </c>
      <c r="J4816">
        <v>1</v>
      </c>
    </row>
    <row r="4817" spans="1:31">
      <c r="A4817">
        <v>2016</v>
      </c>
      <c r="B4817" t="s">
        <v>1630</v>
      </c>
      <c r="C4817" t="s">
        <v>6140</v>
      </c>
      <c r="D4817" t="s">
        <v>1635</v>
      </c>
      <c r="J4817">
        <v>1</v>
      </c>
    </row>
    <row r="4818" spans="1:31">
      <c r="A4818">
        <v>2016</v>
      </c>
      <c r="B4818" t="s">
        <v>1630</v>
      </c>
      <c r="C4818" t="s">
        <v>2426</v>
      </c>
      <c r="D4818" t="s">
        <v>1634</v>
      </c>
      <c r="J4818">
        <v>1</v>
      </c>
    </row>
    <row r="4819" spans="1:31">
      <c r="A4819">
        <v>2016</v>
      </c>
      <c r="B4819" t="s">
        <v>1630</v>
      </c>
      <c r="C4819" t="s">
        <v>2426</v>
      </c>
      <c r="D4819" t="s">
        <v>1635</v>
      </c>
      <c r="J4819">
        <v>1</v>
      </c>
    </row>
    <row r="4820" spans="1:31">
      <c r="A4820">
        <v>2016</v>
      </c>
      <c r="B4820" t="s">
        <v>1630</v>
      </c>
      <c r="C4820" t="s">
        <v>1788</v>
      </c>
      <c r="D4820" t="s">
        <v>1636</v>
      </c>
      <c r="O4820">
        <v>1</v>
      </c>
    </row>
    <row r="4821" spans="1:31">
      <c r="A4821">
        <v>2016</v>
      </c>
      <c r="B4821" t="s">
        <v>1630</v>
      </c>
      <c r="C4821" t="s">
        <v>1789</v>
      </c>
      <c r="D4821" t="s">
        <v>1674</v>
      </c>
      <c r="AE4821">
        <v>1</v>
      </c>
    </row>
    <row r="4822" spans="1:31">
      <c r="A4822">
        <v>2016</v>
      </c>
      <c r="B4822" t="s">
        <v>1630</v>
      </c>
      <c r="C4822" t="s">
        <v>2428</v>
      </c>
      <c r="D4822" t="s">
        <v>1641</v>
      </c>
      <c r="J4822">
        <v>1</v>
      </c>
    </row>
    <row r="4823" spans="1:31">
      <c r="A4823">
        <v>2016</v>
      </c>
      <c r="B4823" t="s">
        <v>1630</v>
      </c>
      <c r="C4823" t="s">
        <v>2429</v>
      </c>
      <c r="D4823" t="s">
        <v>1641</v>
      </c>
      <c r="J4823">
        <v>1</v>
      </c>
    </row>
    <row r="4824" spans="1:31">
      <c r="A4824">
        <v>2016</v>
      </c>
      <c r="B4824" t="s">
        <v>1630</v>
      </c>
      <c r="C4824" t="s">
        <v>2430</v>
      </c>
      <c r="D4824" t="s">
        <v>1641</v>
      </c>
      <c r="J4824">
        <v>1</v>
      </c>
    </row>
    <row r="4825" spans="1:31">
      <c r="A4825">
        <v>2016</v>
      </c>
      <c r="B4825" t="s">
        <v>1630</v>
      </c>
      <c r="C4825" t="s">
        <v>2431</v>
      </c>
      <c r="D4825" t="s">
        <v>1641</v>
      </c>
      <c r="J4825">
        <v>1</v>
      </c>
    </row>
    <row r="4826" spans="1:31">
      <c r="A4826">
        <v>2016</v>
      </c>
      <c r="B4826" t="s">
        <v>1630</v>
      </c>
      <c r="C4826" t="s">
        <v>6141</v>
      </c>
      <c r="D4826" t="s">
        <v>1635</v>
      </c>
      <c r="J4826">
        <v>1</v>
      </c>
    </row>
    <row r="4827" spans="1:31">
      <c r="A4827">
        <v>2016</v>
      </c>
      <c r="B4827" t="s">
        <v>1630</v>
      </c>
      <c r="C4827" t="s">
        <v>6142</v>
      </c>
      <c r="D4827" t="s">
        <v>1634</v>
      </c>
      <c r="J4827">
        <v>1</v>
      </c>
    </row>
    <row r="4828" spans="1:31">
      <c r="A4828">
        <v>2016</v>
      </c>
      <c r="B4828" t="s">
        <v>1630</v>
      </c>
      <c r="C4828" t="s">
        <v>6142</v>
      </c>
      <c r="D4828" t="s">
        <v>1635</v>
      </c>
      <c r="J4828">
        <v>1</v>
      </c>
    </row>
    <row r="4829" spans="1:31">
      <c r="A4829">
        <v>2016</v>
      </c>
      <c r="B4829" t="s">
        <v>1630</v>
      </c>
      <c r="C4829" t="s">
        <v>6143</v>
      </c>
      <c r="D4829" t="s">
        <v>1634</v>
      </c>
      <c r="J4829">
        <v>1</v>
      </c>
    </row>
    <row r="4830" spans="1:31">
      <c r="A4830">
        <v>2016</v>
      </c>
      <c r="B4830" t="s">
        <v>1630</v>
      </c>
      <c r="C4830" t="s">
        <v>6143</v>
      </c>
      <c r="D4830" t="s">
        <v>1635</v>
      </c>
      <c r="J4830">
        <v>1</v>
      </c>
    </row>
    <row r="4831" spans="1:31">
      <c r="A4831">
        <v>2016</v>
      </c>
      <c r="B4831" t="s">
        <v>1630</v>
      </c>
      <c r="C4831" t="s">
        <v>2432</v>
      </c>
      <c r="D4831" t="s">
        <v>1641</v>
      </c>
      <c r="J4831">
        <v>1</v>
      </c>
    </row>
    <row r="4832" spans="1:31">
      <c r="A4832">
        <v>2016</v>
      </c>
      <c r="B4832" t="s">
        <v>1630</v>
      </c>
      <c r="C4832" t="s">
        <v>2433</v>
      </c>
      <c r="D4832" t="s">
        <v>1641</v>
      </c>
      <c r="J4832">
        <v>3</v>
      </c>
    </row>
    <row r="4833" spans="1:28">
      <c r="A4833">
        <v>2016</v>
      </c>
      <c r="B4833" t="s">
        <v>1630</v>
      </c>
      <c r="C4833" t="s">
        <v>2434</v>
      </c>
      <c r="D4833" t="s">
        <v>1641</v>
      </c>
      <c r="J4833">
        <v>1</v>
      </c>
    </row>
    <row r="4834" spans="1:28">
      <c r="A4834">
        <v>2016</v>
      </c>
      <c r="B4834" t="s">
        <v>1630</v>
      </c>
      <c r="C4834" t="s">
        <v>2435</v>
      </c>
      <c r="D4834" t="s">
        <v>1641</v>
      </c>
      <c r="J4834">
        <v>8</v>
      </c>
    </row>
    <row r="4835" spans="1:28">
      <c r="A4835">
        <v>2016</v>
      </c>
      <c r="B4835" t="s">
        <v>1630</v>
      </c>
      <c r="C4835" t="s">
        <v>2439</v>
      </c>
      <c r="D4835" t="s">
        <v>1641</v>
      </c>
      <c r="J4835">
        <v>1</v>
      </c>
    </row>
    <row r="4836" spans="1:28">
      <c r="A4836">
        <v>2016</v>
      </c>
      <c r="B4836" t="s">
        <v>1630</v>
      </c>
      <c r="C4836" t="s">
        <v>1790</v>
      </c>
      <c r="D4836" t="s">
        <v>1641</v>
      </c>
      <c r="E4836">
        <v>1</v>
      </c>
    </row>
    <row r="4837" spans="1:28">
      <c r="A4837">
        <v>2016</v>
      </c>
      <c r="B4837" t="s">
        <v>1630</v>
      </c>
      <c r="C4837" t="s">
        <v>2441</v>
      </c>
      <c r="D4837" t="s">
        <v>1641</v>
      </c>
      <c r="O4837">
        <v>1</v>
      </c>
    </row>
    <row r="4838" spans="1:28">
      <c r="A4838">
        <v>2016</v>
      </c>
      <c r="B4838" t="s">
        <v>1630</v>
      </c>
      <c r="C4838" t="s">
        <v>2442</v>
      </c>
      <c r="D4838" t="s">
        <v>1641</v>
      </c>
      <c r="J4838">
        <v>1</v>
      </c>
    </row>
    <row r="4839" spans="1:28">
      <c r="A4839">
        <v>2016</v>
      </c>
      <c r="B4839" t="s">
        <v>1630</v>
      </c>
      <c r="C4839" t="s">
        <v>2447</v>
      </c>
      <c r="D4839" t="s">
        <v>1641</v>
      </c>
      <c r="J4839">
        <v>1</v>
      </c>
    </row>
    <row r="4840" spans="1:28">
      <c r="A4840">
        <v>2016</v>
      </c>
      <c r="B4840" t="s">
        <v>1630</v>
      </c>
      <c r="C4840" t="s">
        <v>2448</v>
      </c>
      <c r="D4840" t="s">
        <v>1641</v>
      </c>
      <c r="J4840">
        <v>1</v>
      </c>
    </row>
    <row r="4841" spans="1:28">
      <c r="A4841">
        <v>2016</v>
      </c>
      <c r="B4841" t="s">
        <v>1630</v>
      </c>
      <c r="C4841" t="s">
        <v>6144</v>
      </c>
      <c r="D4841" t="s">
        <v>1641</v>
      </c>
      <c r="J4841">
        <v>2</v>
      </c>
    </row>
    <row r="4842" spans="1:28">
      <c r="A4842">
        <v>2016</v>
      </c>
      <c r="B4842" t="s">
        <v>1630</v>
      </c>
      <c r="C4842" t="s">
        <v>2451</v>
      </c>
      <c r="D4842" t="s">
        <v>1641</v>
      </c>
      <c r="M4842">
        <v>1</v>
      </c>
    </row>
    <row r="4843" spans="1:28">
      <c r="A4843">
        <v>2016</v>
      </c>
      <c r="B4843" t="s">
        <v>1630</v>
      </c>
      <c r="C4843" t="s">
        <v>2819</v>
      </c>
      <c r="D4843" t="s">
        <v>1641</v>
      </c>
      <c r="O4843">
        <v>1</v>
      </c>
    </row>
    <row r="4844" spans="1:28">
      <c r="A4844">
        <v>2016</v>
      </c>
      <c r="B4844" t="s">
        <v>1630</v>
      </c>
      <c r="C4844" t="s">
        <v>2452</v>
      </c>
      <c r="D4844" t="s">
        <v>1641</v>
      </c>
      <c r="J4844">
        <v>1</v>
      </c>
    </row>
    <row r="4845" spans="1:28">
      <c r="A4845">
        <v>2016</v>
      </c>
      <c r="B4845" t="s">
        <v>1630</v>
      </c>
      <c r="C4845" t="s">
        <v>2820</v>
      </c>
      <c r="D4845" t="s">
        <v>1641</v>
      </c>
      <c r="M4845">
        <v>1</v>
      </c>
    </row>
    <row r="4846" spans="1:28">
      <c r="A4846">
        <v>2016</v>
      </c>
      <c r="B4846" t="s">
        <v>1630</v>
      </c>
      <c r="C4846" t="s">
        <v>2454</v>
      </c>
      <c r="D4846" t="s">
        <v>1641</v>
      </c>
      <c r="J4846">
        <v>1</v>
      </c>
    </row>
    <row r="4847" spans="1:28">
      <c r="A4847">
        <v>2016</v>
      </c>
      <c r="B4847" t="s">
        <v>1630</v>
      </c>
      <c r="C4847" t="s">
        <v>2457</v>
      </c>
      <c r="D4847" t="s">
        <v>1641</v>
      </c>
      <c r="J4847">
        <v>1</v>
      </c>
    </row>
    <row r="4848" spans="1:28">
      <c r="A4848">
        <v>2016</v>
      </c>
      <c r="B4848" t="s">
        <v>1630</v>
      </c>
      <c r="C4848" t="s">
        <v>2458</v>
      </c>
      <c r="D4848" t="s">
        <v>1641</v>
      </c>
      <c r="AB4848">
        <v>3</v>
      </c>
    </row>
    <row r="4849" spans="1:28">
      <c r="A4849">
        <v>2016</v>
      </c>
      <c r="B4849" t="s">
        <v>1630</v>
      </c>
      <c r="C4849" t="s">
        <v>2459</v>
      </c>
      <c r="D4849" t="s">
        <v>1641</v>
      </c>
      <c r="N4849">
        <v>1</v>
      </c>
    </row>
    <row r="4850" spans="1:28">
      <c r="A4850">
        <v>2016</v>
      </c>
      <c r="B4850" t="s">
        <v>1630</v>
      </c>
      <c r="C4850" t="s">
        <v>5999</v>
      </c>
      <c r="D4850" t="s">
        <v>1641</v>
      </c>
      <c r="AB4850">
        <v>1</v>
      </c>
    </row>
    <row r="4851" spans="1:28">
      <c r="A4851">
        <v>2016</v>
      </c>
      <c r="B4851" t="s">
        <v>1630</v>
      </c>
      <c r="C4851" t="s">
        <v>2460</v>
      </c>
      <c r="D4851" t="s">
        <v>1641</v>
      </c>
      <c r="J4851">
        <v>1</v>
      </c>
    </row>
    <row r="4852" spans="1:28">
      <c r="A4852">
        <v>2016</v>
      </c>
      <c r="B4852" t="s">
        <v>1630</v>
      </c>
      <c r="C4852" t="s">
        <v>1795</v>
      </c>
      <c r="D4852" t="s">
        <v>1641</v>
      </c>
      <c r="M4852">
        <v>1</v>
      </c>
    </row>
    <row r="4853" spans="1:28">
      <c r="A4853">
        <v>2016</v>
      </c>
      <c r="B4853" t="s">
        <v>1630</v>
      </c>
      <c r="C4853" t="s">
        <v>1795</v>
      </c>
      <c r="D4853" t="s">
        <v>1634</v>
      </c>
      <c r="F4853">
        <v>1</v>
      </c>
    </row>
    <row r="4854" spans="1:28">
      <c r="A4854">
        <v>2016</v>
      </c>
      <c r="B4854" t="s">
        <v>1630</v>
      </c>
      <c r="C4854" t="s">
        <v>2464</v>
      </c>
      <c r="D4854" t="s">
        <v>1641</v>
      </c>
      <c r="J4854">
        <v>1</v>
      </c>
    </row>
    <row r="4855" spans="1:28">
      <c r="A4855">
        <v>2016</v>
      </c>
      <c r="B4855" t="s">
        <v>1630</v>
      </c>
      <c r="C4855" t="s">
        <v>2465</v>
      </c>
      <c r="D4855" t="s">
        <v>1641</v>
      </c>
      <c r="J4855">
        <v>1</v>
      </c>
    </row>
    <row r="4856" spans="1:28">
      <c r="A4856">
        <v>2016</v>
      </c>
      <c r="B4856" t="s">
        <v>1630</v>
      </c>
      <c r="C4856" t="s">
        <v>2466</v>
      </c>
      <c r="D4856" t="s">
        <v>1641</v>
      </c>
      <c r="AB4856">
        <v>4</v>
      </c>
    </row>
    <row r="4857" spans="1:28">
      <c r="A4857">
        <v>2016</v>
      </c>
      <c r="B4857" t="s">
        <v>1630</v>
      </c>
      <c r="C4857" t="s">
        <v>2466</v>
      </c>
      <c r="D4857" t="s">
        <v>1634</v>
      </c>
      <c r="AB4857">
        <v>1</v>
      </c>
    </row>
    <row r="4858" spans="1:28">
      <c r="A4858">
        <v>2016</v>
      </c>
      <c r="B4858" t="s">
        <v>1630</v>
      </c>
      <c r="C4858" t="s">
        <v>2823</v>
      </c>
      <c r="D4858" t="s">
        <v>1641</v>
      </c>
      <c r="N4858">
        <v>1</v>
      </c>
    </row>
    <row r="4859" spans="1:28">
      <c r="A4859">
        <v>2016</v>
      </c>
      <c r="B4859" t="s">
        <v>1630</v>
      </c>
      <c r="C4859" t="s">
        <v>2467</v>
      </c>
      <c r="D4859" t="s">
        <v>1641</v>
      </c>
      <c r="AB4859">
        <v>1</v>
      </c>
    </row>
    <row r="4860" spans="1:28">
      <c r="A4860">
        <v>2016</v>
      </c>
      <c r="B4860" t="s">
        <v>1630</v>
      </c>
      <c r="C4860" t="s">
        <v>2824</v>
      </c>
      <c r="D4860" t="s">
        <v>1636</v>
      </c>
      <c r="O4860">
        <v>1</v>
      </c>
    </row>
    <row r="4861" spans="1:28">
      <c r="A4861">
        <v>2016</v>
      </c>
      <c r="B4861" t="s">
        <v>1630</v>
      </c>
      <c r="C4861" t="s">
        <v>2825</v>
      </c>
      <c r="D4861" t="s">
        <v>1641</v>
      </c>
      <c r="O4861">
        <v>1</v>
      </c>
    </row>
    <row r="4862" spans="1:28">
      <c r="A4862">
        <v>2016</v>
      </c>
      <c r="B4862" t="s">
        <v>1630</v>
      </c>
      <c r="C4862" t="s">
        <v>2826</v>
      </c>
      <c r="D4862" t="s">
        <v>1636</v>
      </c>
      <c r="O4862">
        <v>1</v>
      </c>
    </row>
    <row r="4863" spans="1:28">
      <c r="A4863">
        <v>2016</v>
      </c>
      <c r="B4863" t="s">
        <v>1630</v>
      </c>
      <c r="C4863" t="s">
        <v>2468</v>
      </c>
      <c r="D4863" t="s">
        <v>1641</v>
      </c>
      <c r="J4863">
        <v>1</v>
      </c>
      <c r="AB4863">
        <v>7</v>
      </c>
    </row>
    <row r="4864" spans="1:28">
      <c r="A4864">
        <v>2016</v>
      </c>
      <c r="B4864" t="s">
        <v>1630</v>
      </c>
      <c r="C4864" t="s">
        <v>2468</v>
      </c>
      <c r="D4864" t="s">
        <v>1634</v>
      </c>
      <c r="E4864">
        <v>1</v>
      </c>
      <c r="AB4864">
        <v>2</v>
      </c>
    </row>
    <row r="4865" spans="1:29">
      <c r="A4865">
        <v>2016</v>
      </c>
      <c r="B4865" t="s">
        <v>1630</v>
      </c>
      <c r="C4865" t="s">
        <v>2469</v>
      </c>
      <c r="D4865" t="s">
        <v>1641</v>
      </c>
      <c r="J4865">
        <v>1</v>
      </c>
    </row>
    <row r="4866" spans="1:29">
      <c r="A4866">
        <v>2016</v>
      </c>
      <c r="B4866" t="s">
        <v>1630</v>
      </c>
      <c r="C4866" t="s">
        <v>2827</v>
      </c>
      <c r="D4866" t="s">
        <v>1674</v>
      </c>
      <c r="O4866">
        <v>1</v>
      </c>
    </row>
    <row r="4867" spans="1:29">
      <c r="A4867">
        <v>2016</v>
      </c>
      <c r="B4867" t="s">
        <v>1630</v>
      </c>
      <c r="C4867" t="s">
        <v>1802</v>
      </c>
      <c r="D4867" t="s">
        <v>1634</v>
      </c>
      <c r="O4867">
        <v>1</v>
      </c>
    </row>
    <row r="4868" spans="1:29">
      <c r="A4868">
        <v>2016</v>
      </c>
      <c r="B4868" t="s">
        <v>1630</v>
      </c>
      <c r="C4868" t="s">
        <v>2471</v>
      </c>
      <c r="D4868" t="s">
        <v>1634</v>
      </c>
      <c r="J4868">
        <v>1</v>
      </c>
    </row>
    <row r="4869" spans="1:29">
      <c r="A4869">
        <v>2016</v>
      </c>
      <c r="B4869" t="s">
        <v>1630</v>
      </c>
      <c r="C4869" t="s">
        <v>2471</v>
      </c>
      <c r="D4869" t="s">
        <v>1635</v>
      </c>
      <c r="J4869">
        <v>1</v>
      </c>
    </row>
    <row r="4870" spans="1:29">
      <c r="A4870">
        <v>2016</v>
      </c>
      <c r="B4870" t="s">
        <v>1630</v>
      </c>
      <c r="C4870" t="s">
        <v>2472</v>
      </c>
      <c r="D4870" t="s">
        <v>1641</v>
      </c>
      <c r="J4870">
        <v>1</v>
      </c>
    </row>
    <row r="4871" spans="1:29">
      <c r="A4871">
        <v>2016</v>
      </c>
      <c r="B4871" t="s">
        <v>1630</v>
      </c>
      <c r="C4871" t="s">
        <v>6002</v>
      </c>
      <c r="D4871" t="s">
        <v>1641</v>
      </c>
      <c r="J4871">
        <v>1</v>
      </c>
    </row>
    <row r="4872" spans="1:29">
      <c r="A4872">
        <v>2016</v>
      </c>
      <c r="B4872" t="s">
        <v>1630</v>
      </c>
      <c r="C4872" t="s">
        <v>6145</v>
      </c>
      <c r="D4872" t="s">
        <v>1635</v>
      </c>
      <c r="J4872">
        <v>1</v>
      </c>
    </row>
    <row r="4873" spans="1:29">
      <c r="A4873">
        <v>2016</v>
      </c>
      <c r="B4873" t="s">
        <v>1630</v>
      </c>
      <c r="C4873" t="s">
        <v>2473</v>
      </c>
      <c r="D4873" t="s">
        <v>1641</v>
      </c>
      <c r="J4873">
        <v>1</v>
      </c>
    </row>
    <row r="4874" spans="1:29">
      <c r="A4874">
        <v>2016</v>
      </c>
      <c r="B4874" t="s">
        <v>1630</v>
      </c>
      <c r="C4874" t="s">
        <v>2474</v>
      </c>
      <c r="D4874" t="s">
        <v>1641</v>
      </c>
      <c r="J4874">
        <v>1</v>
      </c>
    </row>
    <row r="4875" spans="1:29">
      <c r="A4875">
        <v>2016</v>
      </c>
      <c r="B4875" t="s">
        <v>1630</v>
      </c>
      <c r="C4875" t="s">
        <v>2475</v>
      </c>
      <c r="D4875" t="s">
        <v>1641</v>
      </c>
      <c r="J4875">
        <v>2</v>
      </c>
    </row>
    <row r="4876" spans="1:29">
      <c r="A4876">
        <v>2016</v>
      </c>
      <c r="B4876" t="s">
        <v>1630</v>
      </c>
      <c r="C4876" t="s">
        <v>2477</v>
      </c>
      <c r="D4876" t="s">
        <v>1641</v>
      </c>
      <c r="J4876">
        <v>1</v>
      </c>
    </row>
    <row r="4877" spans="1:29">
      <c r="A4877">
        <v>2016</v>
      </c>
      <c r="B4877" t="s">
        <v>1630</v>
      </c>
      <c r="C4877" t="s">
        <v>6003</v>
      </c>
      <c r="D4877" t="s">
        <v>1635</v>
      </c>
      <c r="AC4877">
        <v>1</v>
      </c>
    </row>
    <row r="4878" spans="1:29">
      <c r="A4878">
        <v>2016</v>
      </c>
      <c r="B4878" t="s">
        <v>1630</v>
      </c>
      <c r="C4878" t="s">
        <v>2480</v>
      </c>
      <c r="D4878" t="s">
        <v>1641</v>
      </c>
      <c r="J4878">
        <v>1</v>
      </c>
    </row>
    <row r="4879" spans="1:29">
      <c r="A4879">
        <v>2016</v>
      </c>
      <c r="B4879" t="s">
        <v>1630</v>
      </c>
      <c r="C4879" t="s">
        <v>2482</v>
      </c>
      <c r="D4879" t="s">
        <v>1641</v>
      </c>
      <c r="J4879">
        <v>2</v>
      </c>
    </row>
    <row r="4880" spans="1:29">
      <c r="A4880">
        <v>2016</v>
      </c>
      <c r="B4880" t="s">
        <v>1630</v>
      </c>
      <c r="C4880" t="s">
        <v>2483</v>
      </c>
      <c r="D4880" t="s">
        <v>1641</v>
      </c>
      <c r="J4880">
        <v>1</v>
      </c>
    </row>
    <row r="4881" spans="1:15">
      <c r="A4881">
        <v>2016</v>
      </c>
      <c r="B4881" t="s">
        <v>1630</v>
      </c>
      <c r="C4881" t="s">
        <v>2484</v>
      </c>
      <c r="D4881" t="s">
        <v>1641</v>
      </c>
      <c r="J4881">
        <v>1</v>
      </c>
    </row>
    <row r="4882" spans="1:15">
      <c r="A4882">
        <v>2016</v>
      </c>
      <c r="B4882" t="s">
        <v>1630</v>
      </c>
      <c r="C4882" t="s">
        <v>2485</v>
      </c>
      <c r="D4882" t="s">
        <v>1641</v>
      </c>
      <c r="J4882">
        <v>1</v>
      </c>
    </row>
    <row r="4883" spans="1:15">
      <c r="A4883">
        <v>2016</v>
      </c>
      <c r="B4883" t="s">
        <v>1630</v>
      </c>
      <c r="C4883" t="s">
        <v>2486</v>
      </c>
      <c r="D4883" t="s">
        <v>1641</v>
      </c>
      <c r="J4883">
        <v>1</v>
      </c>
    </row>
    <row r="4884" spans="1:15">
      <c r="A4884">
        <v>2016</v>
      </c>
      <c r="B4884" t="s">
        <v>1630</v>
      </c>
      <c r="C4884" t="s">
        <v>2487</v>
      </c>
      <c r="D4884" t="s">
        <v>1641</v>
      </c>
      <c r="J4884">
        <v>1</v>
      </c>
    </row>
    <row r="4885" spans="1:15">
      <c r="A4885">
        <v>2016</v>
      </c>
      <c r="B4885" t="s">
        <v>1630</v>
      </c>
      <c r="C4885" t="s">
        <v>2488</v>
      </c>
      <c r="D4885" t="s">
        <v>1641</v>
      </c>
      <c r="J4885">
        <v>1</v>
      </c>
    </row>
    <row r="4886" spans="1:15">
      <c r="A4886">
        <v>2016</v>
      </c>
      <c r="B4886" t="s">
        <v>1630</v>
      </c>
      <c r="C4886" t="s">
        <v>2489</v>
      </c>
      <c r="D4886" t="s">
        <v>1641</v>
      </c>
      <c r="J4886">
        <v>1</v>
      </c>
    </row>
    <row r="4887" spans="1:15">
      <c r="A4887">
        <v>2016</v>
      </c>
      <c r="B4887" t="s">
        <v>1630</v>
      </c>
      <c r="C4887" t="s">
        <v>2491</v>
      </c>
      <c r="D4887" t="s">
        <v>1641</v>
      </c>
      <c r="J4887">
        <v>1</v>
      </c>
    </row>
    <row r="4888" spans="1:15">
      <c r="A4888">
        <v>2016</v>
      </c>
      <c r="B4888" t="s">
        <v>1630</v>
      </c>
      <c r="C4888" t="s">
        <v>6146</v>
      </c>
      <c r="D4888" t="s">
        <v>1635</v>
      </c>
      <c r="J4888">
        <v>1</v>
      </c>
    </row>
    <row r="4889" spans="1:15">
      <c r="A4889">
        <v>2016</v>
      </c>
      <c r="B4889" t="s">
        <v>1630</v>
      </c>
      <c r="C4889" t="s">
        <v>2493</v>
      </c>
      <c r="D4889" t="s">
        <v>1641</v>
      </c>
      <c r="O4889">
        <v>1</v>
      </c>
    </row>
    <row r="4890" spans="1:15">
      <c r="A4890">
        <v>2016</v>
      </c>
      <c r="B4890" t="s">
        <v>1630</v>
      </c>
      <c r="C4890" t="s">
        <v>2493</v>
      </c>
      <c r="D4890" t="s">
        <v>1668</v>
      </c>
      <c r="O4890">
        <v>1</v>
      </c>
    </row>
    <row r="4891" spans="1:15">
      <c r="A4891">
        <v>2016</v>
      </c>
      <c r="B4891" t="s">
        <v>1630</v>
      </c>
      <c r="C4891" t="s">
        <v>2494</v>
      </c>
      <c r="D4891" t="s">
        <v>1641</v>
      </c>
      <c r="N4891">
        <v>1</v>
      </c>
    </row>
    <row r="4892" spans="1:15">
      <c r="A4892">
        <v>2016</v>
      </c>
      <c r="B4892" t="s">
        <v>1630</v>
      </c>
      <c r="C4892" t="s">
        <v>2495</v>
      </c>
      <c r="D4892" t="s">
        <v>1641</v>
      </c>
      <c r="N4892">
        <v>1</v>
      </c>
    </row>
    <row r="4893" spans="1:15">
      <c r="A4893">
        <v>2016</v>
      </c>
      <c r="B4893" t="s">
        <v>1630</v>
      </c>
      <c r="C4893" t="s">
        <v>2496</v>
      </c>
      <c r="D4893" t="s">
        <v>1634</v>
      </c>
      <c r="J4893">
        <v>1</v>
      </c>
    </row>
    <row r="4894" spans="1:15">
      <c r="A4894">
        <v>2016</v>
      </c>
      <c r="B4894" t="s">
        <v>1630</v>
      </c>
      <c r="C4894" t="s">
        <v>2496</v>
      </c>
      <c r="D4894" t="s">
        <v>1635</v>
      </c>
      <c r="J4894">
        <v>1</v>
      </c>
    </row>
    <row r="4895" spans="1:15">
      <c r="A4895">
        <v>2016</v>
      </c>
      <c r="B4895" t="s">
        <v>1630</v>
      </c>
      <c r="C4895" t="s">
        <v>2497</v>
      </c>
      <c r="D4895" t="s">
        <v>1634</v>
      </c>
      <c r="J4895">
        <v>1</v>
      </c>
    </row>
    <row r="4896" spans="1:15">
      <c r="A4896">
        <v>2016</v>
      </c>
      <c r="B4896" t="s">
        <v>1630</v>
      </c>
      <c r="C4896" t="s">
        <v>2497</v>
      </c>
      <c r="D4896" t="s">
        <v>1635</v>
      </c>
      <c r="J4896">
        <v>1</v>
      </c>
    </row>
    <row r="4897" spans="1:31">
      <c r="A4897">
        <v>2016</v>
      </c>
      <c r="B4897" t="s">
        <v>1630</v>
      </c>
      <c r="C4897" t="s">
        <v>2498</v>
      </c>
      <c r="D4897" t="s">
        <v>1641</v>
      </c>
      <c r="J4897">
        <v>1</v>
      </c>
    </row>
    <row r="4898" spans="1:31">
      <c r="A4898">
        <v>2016</v>
      </c>
      <c r="B4898" t="s">
        <v>1630</v>
      </c>
      <c r="C4898" t="s">
        <v>2499</v>
      </c>
      <c r="D4898" t="s">
        <v>1641</v>
      </c>
      <c r="J4898">
        <v>1</v>
      </c>
    </row>
    <row r="4899" spans="1:31">
      <c r="A4899">
        <v>2016</v>
      </c>
      <c r="B4899" t="s">
        <v>1630</v>
      </c>
      <c r="C4899" t="s">
        <v>2500</v>
      </c>
      <c r="D4899" t="s">
        <v>1641</v>
      </c>
      <c r="J4899">
        <v>1</v>
      </c>
    </row>
    <row r="4900" spans="1:31">
      <c r="A4900">
        <v>2016</v>
      </c>
      <c r="B4900" t="s">
        <v>1630</v>
      </c>
      <c r="C4900" t="s">
        <v>2503</v>
      </c>
      <c r="D4900" t="s">
        <v>1641</v>
      </c>
      <c r="J4900">
        <v>1</v>
      </c>
    </row>
    <row r="4901" spans="1:31">
      <c r="A4901">
        <v>2016</v>
      </c>
      <c r="B4901" t="s">
        <v>1630</v>
      </c>
      <c r="C4901" t="s">
        <v>2504</v>
      </c>
      <c r="D4901" t="s">
        <v>1641</v>
      </c>
      <c r="J4901">
        <v>1</v>
      </c>
    </row>
    <row r="4902" spans="1:31">
      <c r="A4902">
        <v>2016</v>
      </c>
      <c r="B4902" t="s">
        <v>1630</v>
      </c>
      <c r="C4902" t="s">
        <v>2505</v>
      </c>
      <c r="D4902" t="s">
        <v>1641</v>
      </c>
      <c r="J4902">
        <v>2</v>
      </c>
    </row>
    <row r="4903" spans="1:31">
      <c r="A4903">
        <v>2016</v>
      </c>
      <c r="B4903" t="s">
        <v>1630</v>
      </c>
      <c r="C4903" t="s">
        <v>6004</v>
      </c>
      <c r="D4903" t="s">
        <v>1634</v>
      </c>
      <c r="J4903">
        <v>1</v>
      </c>
    </row>
    <row r="4904" spans="1:31">
      <c r="A4904">
        <v>2016</v>
      </c>
      <c r="B4904" t="s">
        <v>1630</v>
      </c>
      <c r="C4904" t="s">
        <v>2506</v>
      </c>
      <c r="D4904" t="s">
        <v>1634</v>
      </c>
      <c r="J4904">
        <v>1</v>
      </c>
    </row>
    <row r="4905" spans="1:31">
      <c r="A4905">
        <v>2016</v>
      </c>
      <c r="B4905" t="s">
        <v>1630</v>
      </c>
      <c r="C4905" t="s">
        <v>2828</v>
      </c>
      <c r="D4905" t="s">
        <v>1636</v>
      </c>
      <c r="O4905">
        <v>3</v>
      </c>
    </row>
    <row r="4906" spans="1:31">
      <c r="A4906">
        <v>2016</v>
      </c>
      <c r="B4906" t="s">
        <v>1630</v>
      </c>
      <c r="C4906" t="s">
        <v>2509</v>
      </c>
      <c r="D4906" t="s">
        <v>1641</v>
      </c>
      <c r="J4906">
        <v>1</v>
      </c>
    </row>
    <row r="4907" spans="1:31">
      <c r="A4907">
        <v>2016</v>
      </c>
      <c r="B4907" t="s">
        <v>1630</v>
      </c>
      <c r="C4907" t="s">
        <v>6005</v>
      </c>
      <c r="D4907" t="s">
        <v>1641</v>
      </c>
      <c r="J4907">
        <v>1</v>
      </c>
    </row>
    <row r="4908" spans="1:31">
      <c r="A4908">
        <v>2016</v>
      </c>
      <c r="B4908" t="s">
        <v>1630</v>
      </c>
      <c r="C4908" t="s">
        <v>6147</v>
      </c>
      <c r="D4908" t="s">
        <v>1635</v>
      </c>
      <c r="S4908">
        <v>1</v>
      </c>
    </row>
    <row r="4909" spans="1:31">
      <c r="A4909">
        <v>2016</v>
      </c>
      <c r="B4909" t="s">
        <v>1630</v>
      </c>
      <c r="C4909" t="s">
        <v>2512</v>
      </c>
      <c r="D4909" t="s">
        <v>1641</v>
      </c>
      <c r="O4909">
        <v>1</v>
      </c>
      <c r="AE4909">
        <v>1</v>
      </c>
    </row>
    <row r="4910" spans="1:31">
      <c r="A4910">
        <v>2016</v>
      </c>
      <c r="B4910" t="s">
        <v>1630</v>
      </c>
      <c r="C4910" t="s">
        <v>2513</v>
      </c>
      <c r="D4910" t="s">
        <v>1641</v>
      </c>
      <c r="J4910">
        <v>1</v>
      </c>
    </row>
    <row r="4911" spans="1:31">
      <c r="A4911">
        <v>2016</v>
      </c>
      <c r="B4911" t="s">
        <v>1630</v>
      </c>
      <c r="C4911" t="s">
        <v>6007</v>
      </c>
      <c r="D4911" t="s">
        <v>1634</v>
      </c>
      <c r="J4911">
        <v>1</v>
      </c>
    </row>
    <row r="4912" spans="1:31">
      <c r="A4912">
        <v>2016</v>
      </c>
      <c r="B4912" t="s">
        <v>1630</v>
      </c>
      <c r="C4912" t="s">
        <v>6007</v>
      </c>
      <c r="D4912" t="s">
        <v>1635</v>
      </c>
      <c r="J4912">
        <v>1</v>
      </c>
    </row>
    <row r="4913" spans="1:30">
      <c r="A4913">
        <v>2016</v>
      </c>
      <c r="B4913" t="s">
        <v>1630</v>
      </c>
      <c r="C4913" t="s">
        <v>2514</v>
      </c>
      <c r="D4913" t="s">
        <v>1674</v>
      </c>
      <c r="AD4913">
        <v>6</v>
      </c>
    </row>
    <row r="4914" spans="1:30">
      <c r="A4914">
        <v>2016</v>
      </c>
      <c r="B4914" t="s">
        <v>1630</v>
      </c>
      <c r="C4914" t="s">
        <v>2514</v>
      </c>
      <c r="D4914" t="s">
        <v>1634</v>
      </c>
      <c r="AD4914">
        <v>6</v>
      </c>
    </row>
    <row r="4915" spans="1:30">
      <c r="A4915">
        <v>2016</v>
      </c>
      <c r="B4915" t="s">
        <v>1630</v>
      </c>
      <c r="C4915" t="s">
        <v>2514</v>
      </c>
      <c r="D4915" t="s">
        <v>1635</v>
      </c>
      <c r="AD4915">
        <v>6</v>
      </c>
    </row>
    <row r="4916" spans="1:30">
      <c r="A4916">
        <v>2016</v>
      </c>
      <c r="B4916" t="s">
        <v>1630</v>
      </c>
      <c r="C4916" t="s">
        <v>2517</v>
      </c>
      <c r="D4916" t="s">
        <v>1634</v>
      </c>
      <c r="J4916">
        <v>1</v>
      </c>
    </row>
    <row r="4917" spans="1:30">
      <c r="A4917">
        <v>2016</v>
      </c>
      <c r="B4917" t="s">
        <v>1630</v>
      </c>
      <c r="C4917" t="s">
        <v>2517</v>
      </c>
      <c r="D4917" t="s">
        <v>1635</v>
      </c>
      <c r="J4917">
        <v>1</v>
      </c>
    </row>
    <row r="4918" spans="1:30">
      <c r="A4918">
        <v>2016</v>
      </c>
      <c r="B4918" t="s">
        <v>1630</v>
      </c>
      <c r="C4918" t="s">
        <v>2830</v>
      </c>
      <c r="D4918" t="s">
        <v>1636</v>
      </c>
      <c r="O4918">
        <v>1</v>
      </c>
    </row>
    <row r="4919" spans="1:30">
      <c r="A4919">
        <v>2016</v>
      </c>
      <c r="B4919" t="s">
        <v>1630</v>
      </c>
      <c r="C4919" t="s">
        <v>2518</v>
      </c>
      <c r="D4919" t="s">
        <v>1634</v>
      </c>
      <c r="J4919">
        <v>1</v>
      </c>
    </row>
    <row r="4920" spans="1:30">
      <c r="A4920">
        <v>2016</v>
      </c>
      <c r="B4920" t="s">
        <v>1630</v>
      </c>
      <c r="C4920" t="s">
        <v>2518</v>
      </c>
      <c r="D4920" t="s">
        <v>1635</v>
      </c>
      <c r="J4920">
        <v>1</v>
      </c>
    </row>
    <row r="4921" spans="1:30">
      <c r="A4921">
        <v>2016</v>
      </c>
      <c r="B4921" t="s">
        <v>1630</v>
      </c>
      <c r="C4921" t="s">
        <v>2519</v>
      </c>
      <c r="D4921" t="s">
        <v>1641</v>
      </c>
      <c r="J4921">
        <v>4</v>
      </c>
    </row>
    <row r="4922" spans="1:30">
      <c r="A4922">
        <v>2016</v>
      </c>
      <c r="B4922" t="s">
        <v>1630</v>
      </c>
      <c r="C4922" t="s">
        <v>2520</v>
      </c>
      <c r="D4922" t="s">
        <v>1641</v>
      </c>
      <c r="J4922">
        <v>1</v>
      </c>
    </row>
    <row r="4923" spans="1:30">
      <c r="A4923">
        <v>2016</v>
      </c>
      <c r="B4923" t="s">
        <v>1630</v>
      </c>
      <c r="C4923" t="s">
        <v>2521</v>
      </c>
      <c r="D4923" t="s">
        <v>1641</v>
      </c>
      <c r="J4923">
        <v>1</v>
      </c>
    </row>
    <row r="4924" spans="1:30">
      <c r="A4924">
        <v>2016</v>
      </c>
      <c r="B4924" t="s">
        <v>1630</v>
      </c>
      <c r="C4924" t="s">
        <v>2522</v>
      </c>
      <c r="D4924" t="s">
        <v>1641</v>
      </c>
      <c r="J4924">
        <v>4</v>
      </c>
    </row>
    <row r="4925" spans="1:30">
      <c r="A4925">
        <v>2016</v>
      </c>
      <c r="B4925" t="s">
        <v>1630</v>
      </c>
      <c r="C4925" t="s">
        <v>2523</v>
      </c>
      <c r="D4925" t="s">
        <v>1641</v>
      </c>
      <c r="J4925">
        <v>1</v>
      </c>
    </row>
    <row r="4926" spans="1:30">
      <c r="A4926">
        <v>2016</v>
      </c>
      <c r="B4926" t="s">
        <v>1630</v>
      </c>
      <c r="C4926" t="s">
        <v>6009</v>
      </c>
      <c r="D4926" t="s">
        <v>1634</v>
      </c>
      <c r="J4926">
        <v>1</v>
      </c>
    </row>
    <row r="4927" spans="1:30">
      <c r="A4927">
        <v>2016</v>
      </c>
      <c r="B4927" t="s">
        <v>1630</v>
      </c>
      <c r="C4927" t="s">
        <v>6011</v>
      </c>
      <c r="D4927" t="s">
        <v>1634</v>
      </c>
      <c r="J4927">
        <v>1</v>
      </c>
    </row>
    <row r="4928" spans="1:30">
      <c r="A4928">
        <v>2016</v>
      </c>
      <c r="B4928" t="s">
        <v>1630</v>
      </c>
      <c r="C4928" t="s">
        <v>2528</v>
      </c>
      <c r="D4928" t="s">
        <v>1641</v>
      </c>
      <c r="J4928">
        <v>1</v>
      </c>
    </row>
    <row r="4929" spans="1:29">
      <c r="A4929">
        <v>2016</v>
      </c>
      <c r="B4929" t="s">
        <v>1630</v>
      </c>
      <c r="C4929" t="s">
        <v>2529</v>
      </c>
      <c r="D4929" t="s">
        <v>1641</v>
      </c>
      <c r="J4929">
        <v>1</v>
      </c>
    </row>
    <row r="4930" spans="1:29">
      <c r="A4930">
        <v>2016</v>
      </c>
      <c r="B4930" t="s">
        <v>1630</v>
      </c>
      <c r="C4930" t="s">
        <v>2530</v>
      </c>
      <c r="D4930" t="s">
        <v>1641</v>
      </c>
      <c r="J4930">
        <v>1</v>
      </c>
    </row>
    <row r="4931" spans="1:29">
      <c r="A4931">
        <v>2016</v>
      </c>
      <c r="B4931" t="s">
        <v>1630</v>
      </c>
      <c r="C4931" t="s">
        <v>2531</v>
      </c>
      <c r="D4931" t="s">
        <v>1641</v>
      </c>
      <c r="J4931">
        <v>1</v>
      </c>
    </row>
    <row r="4932" spans="1:29">
      <c r="A4932">
        <v>2016</v>
      </c>
      <c r="B4932" t="s">
        <v>1630</v>
      </c>
      <c r="C4932" t="s">
        <v>2532</v>
      </c>
      <c r="D4932" t="s">
        <v>1641</v>
      </c>
      <c r="J4932">
        <v>1</v>
      </c>
    </row>
    <row r="4933" spans="1:29">
      <c r="A4933">
        <v>2016</v>
      </c>
      <c r="B4933" t="s">
        <v>1630</v>
      </c>
      <c r="C4933" t="s">
        <v>2533</v>
      </c>
      <c r="D4933" t="s">
        <v>1641</v>
      </c>
      <c r="J4933">
        <v>1</v>
      </c>
    </row>
    <row r="4934" spans="1:29">
      <c r="A4934">
        <v>2016</v>
      </c>
      <c r="B4934" t="s">
        <v>1630</v>
      </c>
      <c r="C4934" t="s">
        <v>2537</v>
      </c>
      <c r="D4934" t="s">
        <v>1641</v>
      </c>
      <c r="J4934">
        <v>1</v>
      </c>
    </row>
    <row r="4935" spans="1:29">
      <c r="A4935">
        <v>2016</v>
      </c>
      <c r="B4935" t="s">
        <v>1630</v>
      </c>
      <c r="C4935" t="s">
        <v>2538</v>
      </c>
      <c r="D4935" t="s">
        <v>1635</v>
      </c>
      <c r="J4935">
        <v>4</v>
      </c>
    </row>
    <row r="4936" spans="1:29">
      <c r="A4936">
        <v>2016</v>
      </c>
      <c r="B4936" t="s">
        <v>1630</v>
      </c>
      <c r="C4936" t="s">
        <v>2539</v>
      </c>
      <c r="D4936" t="s">
        <v>1641</v>
      </c>
      <c r="J4936">
        <v>1</v>
      </c>
    </row>
    <row r="4937" spans="1:29">
      <c r="A4937">
        <v>2016</v>
      </c>
      <c r="B4937" t="s">
        <v>1630</v>
      </c>
      <c r="C4937" t="s">
        <v>2541</v>
      </c>
      <c r="D4937" t="s">
        <v>1634</v>
      </c>
      <c r="O4937">
        <v>1</v>
      </c>
    </row>
    <row r="4938" spans="1:29">
      <c r="A4938">
        <v>2016</v>
      </c>
      <c r="B4938" t="s">
        <v>1630</v>
      </c>
      <c r="C4938" t="s">
        <v>2834</v>
      </c>
      <c r="D4938" t="s">
        <v>1674</v>
      </c>
      <c r="I4938">
        <v>1</v>
      </c>
      <c r="AB4938">
        <v>1</v>
      </c>
    </row>
    <row r="4939" spans="1:29">
      <c r="A4939">
        <v>2016</v>
      </c>
      <c r="B4939" t="s">
        <v>1630</v>
      </c>
      <c r="C4939" t="s">
        <v>2543</v>
      </c>
      <c r="D4939" t="s">
        <v>1641</v>
      </c>
      <c r="AB4939">
        <v>1</v>
      </c>
    </row>
    <row r="4940" spans="1:29">
      <c r="A4940">
        <v>2016</v>
      </c>
      <c r="B4940" t="s">
        <v>1630</v>
      </c>
      <c r="C4940" t="s">
        <v>1820</v>
      </c>
      <c r="D4940" t="s">
        <v>1634</v>
      </c>
      <c r="O4940">
        <v>1</v>
      </c>
      <c r="X4940">
        <v>1</v>
      </c>
    </row>
    <row r="4941" spans="1:29">
      <c r="A4941">
        <v>2016</v>
      </c>
      <c r="B4941" t="s">
        <v>1630</v>
      </c>
      <c r="C4941" t="s">
        <v>2834</v>
      </c>
      <c r="D4941" t="s">
        <v>1635</v>
      </c>
      <c r="I4941">
        <v>1</v>
      </c>
      <c r="X4941">
        <v>1</v>
      </c>
    </row>
    <row r="4942" spans="1:29">
      <c r="A4942">
        <v>2016</v>
      </c>
      <c r="B4942" t="s">
        <v>1630</v>
      </c>
      <c r="C4942" t="s">
        <v>2691</v>
      </c>
      <c r="D4942" t="s">
        <v>1635</v>
      </c>
      <c r="AC4942">
        <v>1</v>
      </c>
    </row>
    <row r="4943" spans="1:29">
      <c r="A4943">
        <v>2016</v>
      </c>
      <c r="B4943" t="s">
        <v>1630</v>
      </c>
      <c r="C4943" t="s">
        <v>2544</v>
      </c>
      <c r="D4943" t="s">
        <v>1641</v>
      </c>
      <c r="J4943">
        <v>1</v>
      </c>
    </row>
    <row r="4944" spans="1:29">
      <c r="A4944">
        <v>2016</v>
      </c>
      <c r="B4944" t="s">
        <v>1630</v>
      </c>
      <c r="C4944" t="s">
        <v>2545</v>
      </c>
      <c r="D4944" t="s">
        <v>1641</v>
      </c>
      <c r="J4944">
        <v>1</v>
      </c>
    </row>
    <row r="4945" spans="1:29">
      <c r="A4945">
        <v>2016</v>
      </c>
      <c r="B4945" t="s">
        <v>1630</v>
      </c>
      <c r="C4945" t="s">
        <v>2546</v>
      </c>
      <c r="D4945" t="s">
        <v>1641</v>
      </c>
      <c r="J4945">
        <v>1</v>
      </c>
    </row>
    <row r="4946" spans="1:29">
      <c r="A4946">
        <v>2016</v>
      </c>
      <c r="B4946" t="s">
        <v>1630</v>
      </c>
      <c r="C4946" t="s">
        <v>2547</v>
      </c>
      <c r="D4946" t="s">
        <v>1641</v>
      </c>
      <c r="J4946">
        <v>1</v>
      </c>
    </row>
    <row r="4947" spans="1:29">
      <c r="A4947">
        <v>2016</v>
      </c>
      <c r="B4947" t="s">
        <v>1630</v>
      </c>
      <c r="C4947" t="s">
        <v>2838</v>
      </c>
      <c r="D4947" t="s">
        <v>1636</v>
      </c>
      <c r="O4947">
        <v>1</v>
      </c>
    </row>
    <row r="4948" spans="1:29">
      <c r="A4948">
        <v>2016</v>
      </c>
      <c r="B4948" t="s">
        <v>1630</v>
      </c>
      <c r="C4948" t="s">
        <v>2842</v>
      </c>
      <c r="D4948" t="s">
        <v>1636</v>
      </c>
      <c r="O4948">
        <v>1</v>
      </c>
    </row>
    <row r="4949" spans="1:29">
      <c r="A4949">
        <v>2016</v>
      </c>
      <c r="B4949" t="s">
        <v>1630</v>
      </c>
      <c r="C4949" t="s">
        <v>6013</v>
      </c>
      <c r="D4949" t="s">
        <v>1641</v>
      </c>
      <c r="J4949">
        <v>1</v>
      </c>
    </row>
    <row r="4950" spans="1:29">
      <c r="A4950">
        <v>2016</v>
      </c>
      <c r="B4950" t="s">
        <v>1630</v>
      </c>
      <c r="C4950" t="s">
        <v>2551</v>
      </c>
      <c r="D4950" t="s">
        <v>1634</v>
      </c>
      <c r="J4950">
        <v>1</v>
      </c>
    </row>
    <row r="4951" spans="1:29">
      <c r="A4951">
        <v>2016</v>
      </c>
      <c r="B4951" t="s">
        <v>1630</v>
      </c>
      <c r="C4951" t="s">
        <v>2551</v>
      </c>
      <c r="D4951" t="s">
        <v>1635</v>
      </c>
      <c r="J4951">
        <v>1</v>
      </c>
    </row>
    <row r="4952" spans="1:29">
      <c r="A4952">
        <v>2016</v>
      </c>
      <c r="B4952" t="s">
        <v>1630</v>
      </c>
      <c r="C4952" t="s">
        <v>2552</v>
      </c>
      <c r="D4952" t="s">
        <v>1641</v>
      </c>
      <c r="J4952">
        <v>1</v>
      </c>
    </row>
    <row r="4953" spans="1:29">
      <c r="A4953">
        <v>2016</v>
      </c>
      <c r="B4953" t="s">
        <v>1630</v>
      </c>
      <c r="C4953" t="s">
        <v>2553</v>
      </c>
      <c r="D4953" t="s">
        <v>1641</v>
      </c>
      <c r="J4953">
        <v>1</v>
      </c>
    </row>
    <row r="4954" spans="1:29">
      <c r="A4954">
        <v>2016</v>
      </c>
      <c r="B4954" t="s">
        <v>1630</v>
      </c>
      <c r="C4954" t="s">
        <v>2554</v>
      </c>
      <c r="D4954" t="s">
        <v>1641</v>
      </c>
      <c r="J4954">
        <v>1</v>
      </c>
    </row>
    <row r="4955" spans="1:29">
      <c r="A4955">
        <v>2016</v>
      </c>
      <c r="B4955" t="s">
        <v>1630</v>
      </c>
      <c r="C4955" t="s">
        <v>2557</v>
      </c>
      <c r="D4955" t="s">
        <v>1641</v>
      </c>
      <c r="J4955">
        <v>1</v>
      </c>
    </row>
    <row r="4956" spans="1:29">
      <c r="A4956">
        <v>2016</v>
      </c>
      <c r="B4956" t="s">
        <v>1630</v>
      </c>
      <c r="C4956" t="s">
        <v>6015</v>
      </c>
      <c r="D4956" t="s">
        <v>1635</v>
      </c>
      <c r="AC4956">
        <v>4</v>
      </c>
    </row>
    <row r="4957" spans="1:29">
      <c r="A4957">
        <v>2016</v>
      </c>
      <c r="B4957" t="s">
        <v>1630</v>
      </c>
      <c r="C4957" t="s">
        <v>6148</v>
      </c>
      <c r="D4957" t="s">
        <v>1641</v>
      </c>
      <c r="P4957">
        <v>1</v>
      </c>
    </row>
    <row r="4958" spans="1:29">
      <c r="A4958">
        <v>2016</v>
      </c>
      <c r="B4958" t="s">
        <v>1630</v>
      </c>
      <c r="C4958" t="s">
        <v>6149</v>
      </c>
      <c r="D4958" t="s">
        <v>1641</v>
      </c>
      <c r="P4958">
        <v>1</v>
      </c>
    </row>
    <row r="4959" spans="1:29">
      <c r="A4959">
        <v>2016</v>
      </c>
      <c r="B4959" t="s">
        <v>1630</v>
      </c>
      <c r="C4959" t="s">
        <v>6150</v>
      </c>
      <c r="D4959" t="s">
        <v>1641</v>
      </c>
      <c r="P4959">
        <v>1</v>
      </c>
    </row>
    <row r="4960" spans="1:29">
      <c r="A4960">
        <v>2016</v>
      </c>
      <c r="B4960" t="s">
        <v>1630</v>
      </c>
      <c r="C4960" t="s">
        <v>6151</v>
      </c>
      <c r="D4960" t="s">
        <v>1641</v>
      </c>
      <c r="P4960">
        <v>1</v>
      </c>
    </row>
    <row r="4961" spans="1:16">
      <c r="A4961">
        <v>2016</v>
      </c>
      <c r="B4961" t="s">
        <v>1630</v>
      </c>
      <c r="C4961" t="s">
        <v>6152</v>
      </c>
      <c r="D4961" t="s">
        <v>1641</v>
      </c>
      <c r="P4961">
        <v>1</v>
      </c>
    </row>
    <row r="4962" spans="1:16">
      <c r="A4962">
        <v>2016</v>
      </c>
      <c r="B4962" t="s">
        <v>1630</v>
      </c>
      <c r="C4962" t="s">
        <v>6153</v>
      </c>
      <c r="D4962" t="s">
        <v>1634</v>
      </c>
      <c r="P4962">
        <v>1</v>
      </c>
    </row>
    <row r="4963" spans="1:16">
      <c r="A4963">
        <v>2016</v>
      </c>
      <c r="B4963" t="s">
        <v>1630</v>
      </c>
      <c r="C4963" t="s">
        <v>6153</v>
      </c>
      <c r="D4963" t="s">
        <v>1635</v>
      </c>
      <c r="P4963">
        <v>1</v>
      </c>
    </row>
    <row r="4964" spans="1:16">
      <c r="A4964">
        <v>2016</v>
      </c>
      <c r="B4964" t="s">
        <v>1630</v>
      </c>
      <c r="C4964" t="s">
        <v>6154</v>
      </c>
      <c r="D4964" t="s">
        <v>1634</v>
      </c>
      <c r="P4964">
        <v>1</v>
      </c>
    </row>
    <row r="4965" spans="1:16">
      <c r="A4965">
        <v>2016</v>
      </c>
      <c r="B4965" t="s">
        <v>1630</v>
      </c>
      <c r="C4965" t="s">
        <v>6154</v>
      </c>
      <c r="D4965" t="s">
        <v>1635</v>
      </c>
      <c r="P4965">
        <v>8</v>
      </c>
    </row>
    <row r="4966" spans="1:16">
      <c r="A4966">
        <v>2016</v>
      </c>
      <c r="B4966" t="s">
        <v>1630</v>
      </c>
      <c r="C4966" t="s">
        <v>6155</v>
      </c>
      <c r="D4966" t="s">
        <v>1641</v>
      </c>
      <c r="P4966">
        <v>2</v>
      </c>
    </row>
    <row r="4967" spans="1:16">
      <c r="A4967">
        <v>2016</v>
      </c>
      <c r="B4967" t="s">
        <v>1630</v>
      </c>
      <c r="C4967" t="s">
        <v>6156</v>
      </c>
      <c r="D4967" t="s">
        <v>1634</v>
      </c>
      <c r="P4967">
        <v>1</v>
      </c>
    </row>
    <row r="4968" spans="1:16">
      <c r="A4968">
        <v>2016</v>
      </c>
      <c r="B4968" t="s">
        <v>1630</v>
      </c>
      <c r="C4968" t="s">
        <v>6156</v>
      </c>
      <c r="D4968" t="s">
        <v>1635</v>
      </c>
      <c r="P4968">
        <v>1</v>
      </c>
    </row>
    <row r="4969" spans="1:16">
      <c r="A4969">
        <v>2016</v>
      </c>
      <c r="B4969" t="s">
        <v>1630</v>
      </c>
      <c r="C4969" t="s">
        <v>6157</v>
      </c>
      <c r="D4969" t="s">
        <v>1641</v>
      </c>
      <c r="P4969">
        <v>1</v>
      </c>
    </row>
    <row r="4970" spans="1:16">
      <c r="A4970">
        <v>2016</v>
      </c>
      <c r="B4970" t="s">
        <v>1630</v>
      </c>
      <c r="C4970" t="s">
        <v>6158</v>
      </c>
      <c r="D4970" t="s">
        <v>1641</v>
      </c>
      <c r="P4970">
        <v>1</v>
      </c>
    </row>
    <row r="4971" spans="1:16">
      <c r="A4971">
        <v>2016</v>
      </c>
      <c r="B4971" t="s">
        <v>1630</v>
      </c>
      <c r="C4971" t="s">
        <v>6159</v>
      </c>
      <c r="D4971" t="s">
        <v>1641</v>
      </c>
      <c r="P4971">
        <v>2</v>
      </c>
    </row>
    <row r="4972" spans="1:16">
      <c r="A4972">
        <v>2016</v>
      </c>
      <c r="B4972" t="s">
        <v>1630</v>
      </c>
      <c r="C4972" t="s">
        <v>6160</v>
      </c>
      <c r="D4972" t="s">
        <v>1641</v>
      </c>
      <c r="P4972">
        <v>1</v>
      </c>
    </row>
    <row r="4973" spans="1:16">
      <c r="A4973">
        <v>2016</v>
      </c>
      <c r="B4973" t="s">
        <v>1630</v>
      </c>
      <c r="C4973" t="s">
        <v>6161</v>
      </c>
      <c r="D4973" t="s">
        <v>1641</v>
      </c>
      <c r="P4973">
        <v>2</v>
      </c>
    </row>
    <row r="4974" spans="1:16">
      <c r="A4974">
        <v>2016</v>
      </c>
      <c r="B4974" t="s">
        <v>1630</v>
      </c>
      <c r="C4974" t="s">
        <v>6162</v>
      </c>
      <c r="D4974" t="s">
        <v>1641</v>
      </c>
      <c r="P4974">
        <v>1</v>
      </c>
    </row>
    <row r="4975" spans="1:16">
      <c r="A4975">
        <v>2016</v>
      </c>
      <c r="B4975" t="s">
        <v>1630</v>
      </c>
      <c r="C4975" t="s">
        <v>6163</v>
      </c>
      <c r="D4975" t="s">
        <v>1641</v>
      </c>
      <c r="P4975">
        <v>2</v>
      </c>
    </row>
    <row r="4976" spans="1:16">
      <c r="A4976">
        <v>2016</v>
      </c>
      <c r="B4976" t="s">
        <v>1630</v>
      </c>
      <c r="C4976" t="s">
        <v>6164</v>
      </c>
      <c r="D4976" t="s">
        <v>1634</v>
      </c>
      <c r="P4976">
        <v>1</v>
      </c>
    </row>
    <row r="4977" spans="1:16">
      <c r="A4977">
        <v>2016</v>
      </c>
      <c r="B4977" t="s">
        <v>1630</v>
      </c>
      <c r="C4977" t="s">
        <v>6164</v>
      </c>
      <c r="D4977" t="s">
        <v>1635</v>
      </c>
      <c r="P4977">
        <v>1</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G2739"/>
  <sheetViews>
    <sheetView workbookViewId="0"/>
  </sheetViews>
  <sheetFormatPr defaultRowHeight="15"/>
  <sheetData>
    <row r="1" spans="1:33">
      <c r="A1">
        <v>5.7</v>
      </c>
      <c r="B1" t="s">
        <v>4876</v>
      </c>
    </row>
    <row r="2" spans="1:33">
      <c r="A2" s="10" t="str">
        <f>HYPERLINK("#'Contents'!B71", "Back to Contents")</f>
        <v>Back to Contents</v>
      </c>
    </row>
    <row r="3" spans="1:33">
      <c r="A3" t="s">
        <v>1631</v>
      </c>
      <c r="B3" t="s">
        <v>1632</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5" spans="1:33">
      <c r="A5" t="s">
        <v>706</v>
      </c>
      <c r="AA5" t="s">
        <v>706</v>
      </c>
    </row>
    <row r="6" spans="1:33">
      <c r="A6" t="s">
        <v>5835</v>
      </c>
      <c r="B6" t="s">
        <v>1641</v>
      </c>
      <c r="H6">
        <v>0.95299999999999996</v>
      </c>
    </row>
    <row r="7" spans="1:33">
      <c r="A7" t="s">
        <v>1826</v>
      </c>
      <c r="B7" t="s">
        <v>5775</v>
      </c>
      <c r="H7" t="s">
        <v>6165</v>
      </c>
    </row>
    <row r="8" spans="1:33">
      <c r="A8" t="s">
        <v>1826</v>
      </c>
      <c r="B8" t="s">
        <v>1641</v>
      </c>
      <c r="H8">
        <v>0.23569000000000001</v>
      </c>
    </row>
    <row r="9" spans="1:33">
      <c r="A9" t="s">
        <v>1827</v>
      </c>
      <c r="B9" t="s">
        <v>5775</v>
      </c>
      <c r="H9" t="s">
        <v>6166</v>
      </c>
    </row>
    <row r="10" spans="1:33">
      <c r="A10" t="s">
        <v>1827</v>
      </c>
      <c r="B10" t="s">
        <v>1641</v>
      </c>
      <c r="H10">
        <v>0.23386999999999999</v>
      </c>
    </row>
    <row r="11" spans="1:33">
      <c r="A11" t="s">
        <v>1828</v>
      </c>
      <c r="B11" t="s">
        <v>5775</v>
      </c>
      <c r="H11" s="16" t="s">
        <v>6167</v>
      </c>
    </row>
    <row r="12" spans="1:33">
      <c r="A12" t="s">
        <v>1828</v>
      </c>
      <c r="B12" t="s">
        <v>1641</v>
      </c>
      <c r="H12">
        <v>0.95299999999999996</v>
      </c>
    </row>
    <row r="13" spans="1:33">
      <c r="A13" t="s">
        <v>5836</v>
      </c>
      <c r="B13" t="s">
        <v>1641</v>
      </c>
      <c r="H13">
        <v>0.98499999999999999</v>
      </c>
    </row>
    <row r="14" spans="1:33">
      <c r="A14" t="s">
        <v>1829</v>
      </c>
      <c r="B14" t="s">
        <v>5775</v>
      </c>
      <c r="H14" t="s">
        <v>6168</v>
      </c>
    </row>
    <row r="15" spans="1:33">
      <c r="A15" t="s">
        <v>1829</v>
      </c>
      <c r="B15" t="s">
        <v>1641</v>
      </c>
      <c r="H15" t="s">
        <v>2844</v>
      </c>
    </row>
    <row r="16" spans="1:33">
      <c r="A16" t="s">
        <v>1830</v>
      </c>
      <c r="B16" t="s">
        <v>5773</v>
      </c>
      <c r="H16" t="s">
        <v>2845</v>
      </c>
    </row>
    <row r="17" spans="1:8">
      <c r="A17" t="s">
        <v>1830</v>
      </c>
      <c r="B17" t="s">
        <v>1634</v>
      </c>
      <c r="H17" t="s">
        <v>2845</v>
      </c>
    </row>
    <row r="18" spans="1:8">
      <c r="A18" t="s">
        <v>1831</v>
      </c>
      <c r="B18" t="s">
        <v>5773</v>
      </c>
      <c r="H18" t="s">
        <v>6169</v>
      </c>
    </row>
    <row r="19" spans="1:8">
      <c r="A19" t="s">
        <v>1831</v>
      </c>
      <c r="B19" t="s">
        <v>1634</v>
      </c>
      <c r="H19">
        <v>3.6640000000000001</v>
      </c>
    </row>
    <row r="20" spans="1:8">
      <c r="A20" t="s">
        <v>1831</v>
      </c>
      <c r="B20" t="s">
        <v>2563</v>
      </c>
      <c r="H20">
        <v>33</v>
      </c>
    </row>
    <row r="21" spans="1:8">
      <c r="A21" t="s">
        <v>1831</v>
      </c>
      <c r="B21" t="s">
        <v>5774</v>
      </c>
      <c r="H21" s="16" t="s">
        <v>6170</v>
      </c>
    </row>
    <row r="22" spans="1:8">
      <c r="A22" t="s">
        <v>1831</v>
      </c>
      <c r="B22" t="s">
        <v>1635</v>
      </c>
      <c r="H22">
        <v>33</v>
      </c>
    </row>
    <row r="23" spans="1:8">
      <c r="A23" t="s">
        <v>1832</v>
      </c>
      <c r="B23" t="s">
        <v>5773</v>
      </c>
      <c r="H23" t="s">
        <v>2846</v>
      </c>
    </row>
    <row r="24" spans="1:8">
      <c r="A24" t="s">
        <v>1832</v>
      </c>
      <c r="B24" t="s">
        <v>1634</v>
      </c>
      <c r="H24" t="s">
        <v>2846</v>
      </c>
    </row>
    <row r="25" spans="1:8">
      <c r="A25" t="s">
        <v>1833</v>
      </c>
      <c r="B25" t="s">
        <v>1634</v>
      </c>
      <c r="H25">
        <v>3.6667000000000001</v>
      </c>
    </row>
    <row r="26" spans="1:8">
      <c r="A26" t="s">
        <v>1833</v>
      </c>
      <c r="B26" t="s">
        <v>2563</v>
      </c>
      <c r="H26" t="s">
        <v>2847</v>
      </c>
    </row>
    <row r="27" spans="1:8">
      <c r="A27" t="s">
        <v>1833</v>
      </c>
      <c r="B27" t="s">
        <v>5774</v>
      </c>
      <c r="H27" t="s">
        <v>6171</v>
      </c>
    </row>
    <row r="28" spans="1:8">
      <c r="A28" t="s">
        <v>1833</v>
      </c>
      <c r="B28" t="s">
        <v>1635</v>
      </c>
      <c r="H28">
        <v>32.5</v>
      </c>
    </row>
    <row r="29" spans="1:8">
      <c r="A29" t="s">
        <v>1834</v>
      </c>
      <c r="B29" t="s">
        <v>5775</v>
      </c>
      <c r="H29" t="s">
        <v>6172</v>
      </c>
    </row>
    <row r="30" spans="1:8">
      <c r="A30" t="s">
        <v>1834</v>
      </c>
      <c r="B30" t="s">
        <v>1641</v>
      </c>
      <c r="H30">
        <v>2.7424939999999998E-2</v>
      </c>
    </row>
    <row r="31" spans="1:8">
      <c r="A31" t="s">
        <v>1835</v>
      </c>
      <c r="B31" t="s">
        <v>5775</v>
      </c>
      <c r="H31" t="s">
        <v>6173</v>
      </c>
    </row>
    <row r="32" spans="1:8">
      <c r="A32" t="s">
        <v>1835</v>
      </c>
      <c r="B32" t="s">
        <v>1641</v>
      </c>
      <c r="H32">
        <v>0.05</v>
      </c>
    </row>
    <row r="33" spans="1:8">
      <c r="A33" t="s">
        <v>1836</v>
      </c>
      <c r="B33" t="s">
        <v>5775</v>
      </c>
      <c r="H33" t="s">
        <v>6174</v>
      </c>
    </row>
    <row r="34" spans="1:8">
      <c r="A34" t="s">
        <v>1836</v>
      </c>
      <c r="B34" t="s">
        <v>1641</v>
      </c>
      <c r="H34">
        <v>0.28110000000000002</v>
      </c>
    </row>
    <row r="35" spans="1:8">
      <c r="A35" t="s">
        <v>6057</v>
      </c>
      <c r="B35" t="s">
        <v>1635</v>
      </c>
      <c r="H35">
        <v>15.6</v>
      </c>
    </row>
    <row r="36" spans="1:8">
      <c r="A36" t="s">
        <v>1837</v>
      </c>
      <c r="B36" t="s">
        <v>5775</v>
      </c>
      <c r="H36" t="s">
        <v>6175</v>
      </c>
    </row>
    <row r="37" spans="1:8">
      <c r="A37" t="s">
        <v>1837</v>
      </c>
      <c r="B37" t="s">
        <v>1641</v>
      </c>
      <c r="H37" t="s">
        <v>2849</v>
      </c>
    </row>
    <row r="38" spans="1:8">
      <c r="A38" t="s">
        <v>1837</v>
      </c>
      <c r="B38" t="s">
        <v>5773</v>
      </c>
      <c r="H38" t="s">
        <v>6176</v>
      </c>
    </row>
    <row r="39" spans="1:8">
      <c r="A39" t="s">
        <v>1837</v>
      </c>
      <c r="B39" t="s">
        <v>1634</v>
      </c>
      <c r="H39">
        <v>2.4693000000000001</v>
      </c>
    </row>
    <row r="40" spans="1:8">
      <c r="A40" t="s">
        <v>1838</v>
      </c>
      <c r="B40" t="s">
        <v>5773</v>
      </c>
      <c r="H40" t="s">
        <v>6177</v>
      </c>
    </row>
    <row r="41" spans="1:8">
      <c r="A41" t="s">
        <v>1838</v>
      </c>
      <c r="B41" t="s">
        <v>1634</v>
      </c>
      <c r="H41" t="s">
        <v>2850</v>
      </c>
    </row>
    <row r="42" spans="1:8">
      <c r="A42" t="s">
        <v>1839</v>
      </c>
      <c r="B42" t="s">
        <v>5773</v>
      </c>
      <c r="H42" s="16" t="s">
        <v>6178</v>
      </c>
    </row>
    <row r="43" spans="1:8">
      <c r="A43" t="s">
        <v>1839</v>
      </c>
      <c r="B43" t="s">
        <v>1634</v>
      </c>
      <c r="H43" t="s">
        <v>2851</v>
      </c>
    </row>
    <row r="44" spans="1:8">
      <c r="A44" t="s">
        <v>1840</v>
      </c>
      <c r="B44" t="s">
        <v>5773</v>
      </c>
      <c r="H44" t="s">
        <v>6179</v>
      </c>
    </row>
    <row r="45" spans="1:8">
      <c r="A45" t="s">
        <v>1840</v>
      </c>
      <c r="B45" t="s">
        <v>1634</v>
      </c>
      <c r="H45">
        <v>2.0999999999999999E-3</v>
      </c>
    </row>
    <row r="46" spans="1:8">
      <c r="A46" t="s">
        <v>6058</v>
      </c>
      <c r="B46" t="s">
        <v>1634</v>
      </c>
      <c r="H46" s="16">
        <v>6.9999999999999999E-4</v>
      </c>
    </row>
    <row r="47" spans="1:8">
      <c r="A47" t="s">
        <v>1841</v>
      </c>
      <c r="B47" t="s">
        <v>5773</v>
      </c>
      <c r="H47" t="s">
        <v>6180</v>
      </c>
    </row>
    <row r="48" spans="1:8">
      <c r="A48" t="s">
        <v>1841</v>
      </c>
      <c r="B48" t="s">
        <v>1634</v>
      </c>
      <c r="H48" t="s">
        <v>2852</v>
      </c>
    </row>
    <row r="49" spans="1:8">
      <c r="A49" t="s">
        <v>1842</v>
      </c>
      <c r="B49" t="s">
        <v>5773</v>
      </c>
      <c r="H49" t="s">
        <v>6180</v>
      </c>
    </row>
    <row r="50" spans="1:8">
      <c r="A50" t="s">
        <v>1842</v>
      </c>
      <c r="B50" t="s">
        <v>1634</v>
      </c>
      <c r="H50" t="s">
        <v>2852</v>
      </c>
    </row>
    <row r="51" spans="1:8">
      <c r="A51" t="s">
        <v>5837</v>
      </c>
      <c r="B51" t="s">
        <v>1634</v>
      </c>
      <c r="H51">
        <v>3.1688000000000001</v>
      </c>
    </row>
    <row r="52" spans="1:8">
      <c r="A52" t="s">
        <v>5838</v>
      </c>
      <c r="B52" t="s">
        <v>1641</v>
      </c>
      <c r="H52">
        <v>1.39192E-3</v>
      </c>
    </row>
    <row r="53" spans="1:8">
      <c r="A53" t="s">
        <v>1843</v>
      </c>
      <c r="B53" t="s">
        <v>5773</v>
      </c>
      <c r="H53" t="s">
        <v>6181</v>
      </c>
    </row>
    <row r="54" spans="1:8">
      <c r="A54" t="s">
        <v>1843</v>
      </c>
      <c r="B54" t="s">
        <v>1634</v>
      </c>
      <c r="H54">
        <v>1.549E-2</v>
      </c>
    </row>
    <row r="55" spans="1:8">
      <c r="A55" t="s">
        <v>1843</v>
      </c>
      <c r="B55" t="s">
        <v>2563</v>
      </c>
      <c r="H55" t="s">
        <v>2853</v>
      </c>
    </row>
    <row r="56" spans="1:8">
      <c r="A56" t="s">
        <v>1843</v>
      </c>
      <c r="B56" t="s">
        <v>5774</v>
      </c>
      <c r="H56" t="s">
        <v>6182</v>
      </c>
    </row>
    <row r="57" spans="1:8">
      <c r="A57" t="s">
        <v>1843</v>
      </c>
      <c r="B57" t="s">
        <v>1635</v>
      </c>
      <c r="H57">
        <v>12.63</v>
      </c>
    </row>
    <row r="58" spans="1:8">
      <c r="A58" t="s">
        <v>5839</v>
      </c>
      <c r="B58" t="s">
        <v>1634</v>
      </c>
      <c r="H58">
        <v>6.7599999999999993E-2</v>
      </c>
    </row>
    <row r="59" spans="1:8">
      <c r="A59" t="s">
        <v>5839</v>
      </c>
      <c r="B59" t="s">
        <v>1635</v>
      </c>
      <c r="H59" s="16">
        <v>13.7666</v>
      </c>
    </row>
    <row r="60" spans="1:8">
      <c r="A60" t="s">
        <v>1844</v>
      </c>
      <c r="B60" t="s">
        <v>5775</v>
      </c>
      <c r="H60" t="s">
        <v>6183</v>
      </c>
    </row>
    <row r="61" spans="1:8">
      <c r="A61" t="s">
        <v>1844</v>
      </c>
      <c r="B61" t="s">
        <v>1641</v>
      </c>
      <c r="H61">
        <v>0.18293000000000001</v>
      </c>
    </row>
    <row r="62" spans="1:8">
      <c r="A62" t="s">
        <v>1845</v>
      </c>
      <c r="B62" t="s">
        <v>5775</v>
      </c>
      <c r="H62" t="s">
        <v>6184</v>
      </c>
    </row>
    <row r="63" spans="1:8">
      <c r="A63" t="s">
        <v>1845</v>
      </c>
      <c r="B63" t="s">
        <v>1641</v>
      </c>
      <c r="H63">
        <v>2.4562999999999999E-4</v>
      </c>
    </row>
    <row r="64" spans="1:8">
      <c r="A64" t="s">
        <v>1846</v>
      </c>
      <c r="B64" t="s">
        <v>5775</v>
      </c>
      <c r="H64" t="s">
        <v>6185</v>
      </c>
    </row>
    <row r="65" spans="1:8">
      <c r="A65" t="s">
        <v>1846</v>
      </c>
      <c r="B65" t="s">
        <v>1641</v>
      </c>
      <c r="H65">
        <v>4.0665900000000001E-3</v>
      </c>
    </row>
    <row r="66" spans="1:8">
      <c r="A66" t="s">
        <v>1847</v>
      </c>
      <c r="B66" t="s">
        <v>5775</v>
      </c>
      <c r="H66" t="s">
        <v>6186</v>
      </c>
    </row>
    <row r="67" spans="1:8">
      <c r="A67" t="s">
        <v>1847</v>
      </c>
      <c r="B67" t="s">
        <v>1641</v>
      </c>
      <c r="H67">
        <v>1.33734E-3</v>
      </c>
    </row>
    <row r="68" spans="1:8">
      <c r="A68" t="s">
        <v>6059</v>
      </c>
      <c r="B68" t="s">
        <v>1634</v>
      </c>
      <c r="H68">
        <v>0.15445999999999999</v>
      </c>
    </row>
    <row r="69" spans="1:8">
      <c r="A69" t="s">
        <v>6059</v>
      </c>
      <c r="B69" t="s">
        <v>1635</v>
      </c>
      <c r="H69">
        <v>4.19E-2</v>
      </c>
    </row>
    <row r="70" spans="1:8">
      <c r="A70" t="s">
        <v>1848</v>
      </c>
      <c r="B70" t="s">
        <v>5773</v>
      </c>
      <c r="H70" t="s">
        <v>6187</v>
      </c>
    </row>
    <row r="71" spans="1:8">
      <c r="A71" t="s">
        <v>1848</v>
      </c>
      <c r="B71" t="s">
        <v>1634</v>
      </c>
      <c r="H71">
        <v>0.15445999999999999</v>
      </c>
    </row>
    <row r="72" spans="1:8">
      <c r="A72" t="s">
        <v>1848</v>
      </c>
      <c r="B72" t="s">
        <v>2563</v>
      </c>
      <c r="H72" t="s">
        <v>2854</v>
      </c>
    </row>
    <row r="73" spans="1:8">
      <c r="A73" t="s">
        <v>1848</v>
      </c>
      <c r="B73" t="s">
        <v>5774</v>
      </c>
      <c r="H73" t="s">
        <v>6188</v>
      </c>
    </row>
    <row r="74" spans="1:8">
      <c r="A74" t="s">
        <v>1848</v>
      </c>
      <c r="B74" t="s">
        <v>1635</v>
      </c>
      <c r="H74">
        <v>4.19E-2</v>
      </c>
    </row>
    <row r="75" spans="1:8">
      <c r="A75" t="s">
        <v>6060</v>
      </c>
      <c r="B75" t="s">
        <v>1634</v>
      </c>
      <c r="H75">
        <v>0.15445999999999999</v>
      </c>
    </row>
    <row r="76" spans="1:8">
      <c r="A76" t="s">
        <v>6060</v>
      </c>
      <c r="B76" t="s">
        <v>1635</v>
      </c>
      <c r="H76">
        <v>4.19E-2</v>
      </c>
    </row>
    <row r="77" spans="1:8">
      <c r="A77" t="s">
        <v>1849</v>
      </c>
      <c r="B77" t="s">
        <v>5773</v>
      </c>
      <c r="H77" t="s">
        <v>2855</v>
      </c>
    </row>
    <row r="78" spans="1:8">
      <c r="A78" t="s">
        <v>1849</v>
      </c>
      <c r="B78" t="s">
        <v>1634</v>
      </c>
      <c r="H78" t="s">
        <v>2855</v>
      </c>
    </row>
    <row r="79" spans="1:8">
      <c r="A79" t="s">
        <v>1850</v>
      </c>
      <c r="B79" t="s">
        <v>5773</v>
      </c>
      <c r="H79" t="s">
        <v>2856</v>
      </c>
    </row>
    <row r="80" spans="1:8">
      <c r="A80" t="s">
        <v>1850</v>
      </c>
      <c r="B80" t="s">
        <v>1634</v>
      </c>
      <c r="H80" t="s">
        <v>2856</v>
      </c>
    </row>
    <row r="81" spans="1:8">
      <c r="A81" t="s">
        <v>5840</v>
      </c>
      <c r="B81" t="s">
        <v>1634</v>
      </c>
      <c r="H81">
        <v>2.4693000000000001</v>
      </c>
    </row>
    <row r="82" spans="1:8">
      <c r="A82" t="s">
        <v>1851</v>
      </c>
      <c r="B82" t="s">
        <v>5775</v>
      </c>
      <c r="H82" t="s">
        <v>6189</v>
      </c>
    </row>
    <row r="83" spans="1:8">
      <c r="A83" t="s">
        <v>1851</v>
      </c>
      <c r="B83" t="s">
        <v>1641</v>
      </c>
      <c r="H83">
        <v>8.7882099999999994E-3</v>
      </c>
    </row>
    <row r="84" spans="1:8">
      <c r="A84" t="s">
        <v>1852</v>
      </c>
      <c r="B84" t="s">
        <v>5775</v>
      </c>
      <c r="H84" t="s">
        <v>6190</v>
      </c>
    </row>
    <row r="85" spans="1:8">
      <c r="A85" t="s">
        <v>1852</v>
      </c>
      <c r="B85" t="s">
        <v>1641</v>
      </c>
      <c r="H85">
        <v>0.67</v>
      </c>
    </row>
    <row r="86" spans="1:8">
      <c r="A86" t="s">
        <v>1853</v>
      </c>
      <c r="B86" t="s">
        <v>5773</v>
      </c>
      <c r="H86" t="s">
        <v>2857</v>
      </c>
    </row>
    <row r="87" spans="1:8">
      <c r="A87" t="s">
        <v>1853</v>
      </c>
      <c r="B87" t="s">
        <v>1634</v>
      </c>
      <c r="H87" t="s">
        <v>2857</v>
      </c>
    </row>
    <row r="88" spans="1:8">
      <c r="A88" t="s">
        <v>1854</v>
      </c>
      <c r="B88" t="s">
        <v>5773</v>
      </c>
      <c r="H88" t="s">
        <v>6191</v>
      </c>
    </row>
    <row r="89" spans="1:8">
      <c r="A89" t="s">
        <v>1854</v>
      </c>
      <c r="B89" t="s">
        <v>1634</v>
      </c>
      <c r="H89">
        <v>2.0474999999999999</v>
      </c>
    </row>
    <row r="90" spans="1:8">
      <c r="A90" t="s">
        <v>1855</v>
      </c>
      <c r="B90" t="s">
        <v>5775</v>
      </c>
      <c r="H90" t="s">
        <v>6192</v>
      </c>
    </row>
    <row r="91" spans="1:8">
      <c r="A91" t="s">
        <v>1855</v>
      </c>
      <c r="B91" t="s">
        <v>1641</v>
      </c>
      <c r="H91">
        <v>0.10191699999999999</v>
      </c>
    </row>
    <row r="92" spans="1:8">
      <c r="A92" t="s">
        <v>5841</v>
      </c>
      <c r="B92" t="s">
        <v>1634</v>
      </c>
      <c r="H92">
        <v>8.3332999999999995</v>
      </c>
    </row>
    <row r="93" spans="1:8">
      <c r="A93" t="s">
        <v>1856</v>
      </c>
      <c r="B93" t="s">
        <v>5773</v>
      </c>
      <c r="H93" t="s">
        <v>2858</v>
      </c>
    </row>
    <row r="94" spans="1:8">
      <c r="A94" t="s">
        <v>1856</v>
      </c>
      <c r="B94" t="s">
        <v>1634</v>
      </c>
      <c r="H94" t="s">
        <v>2858</v>
      </c>
    </row>
    <row r="95" spans="1:8">
      <c r="A95" t="s">
        <v>1857</v>
      </c>
      <c r="B95" t="s">
        <v>5773</v>
      </c>
      <c r="H95" t="s">
        <v>6193</v>
      </c>
    </row>
    <row r="96" spans="1:8">
      <c r="A96" t="s">
        <v>1857</v>
      </c>
      <c r="B96" t="s">
        <v>1634</v>
      </c>
      <c r="H96" t="s">
        <v>2859</v>
      </c>
    </row>
    <row r="97" spans="1:11">
      <c r="A97" t="s">
        <v>1857</v>
      </c>
      <c r="B97" t="s">
        <v>2563</v>
      </c>
      <c r="H97" s="16">
        <v>2872</v>
      </c>
    </row>
    <row r="98" spans="1:11">
      <c r="A98" t="s">
        <v>1857</v>
      </c>
      <c r="B98" t="s">
        <v>5774</v>
      </c>
      <c r="H98" t="s">
        <v>6194</v>
      </c>
    </row>
    <row r="99" spans="1:11">
      <c r="A99" t="s">
        <v>6061</v>
      </c>
      <c r="B99" t="s">
        <v>1641</v>
      </c>
      <c r="H99">
        <v>0.14414785999999999</v>
      </c>
    </row>
    <row r="100" spans="1:11">
      <c r="A100" t="s">
        <v>5842</v>
      </c>
      <c r="B100" t="s">
        <v>1641</v>
      </c>
      <c r="H100">
        <v>1.0089999999999999E-3</v>
      </c>
    </row>
    <row r="101" spans="1:11">
      <c r="A101" t="s">
        <v>5843</v>
      </c>
      <c r="B101" t="s">
        <v>1641</v>
      </c>
      <c r="H101">
        <v>8.5159999999999999E-4</v>
      </c>
    </row>
    <row r="102" spans="1:11">
      <c r="A102" t="s">
        <v>1858</v>
      </c>
      <c r="B102" t="s">
        <v>5773</v>
      </c>
      <c r="H102" t="s">
        <v>6195</v>
      </c>
    </row>
    <row r="103" spans="1:11">
      <c r="A103" t="s">
        <v>1858</v>
      </c>
      <c r="B103" t="s">
        <v>1634</v>
      </c>
      <c r="H103">
        <v>6.7739999999999995E-2</v>
      </c>
    </row>
    <row r="104" spans="1:11">
      <c r="A104" t="s">
        <v>1858</v>
      </c>
      <c r="B104" t="s">
        <v>2563</v>
      </c>
      <c r="H104" t="s">
        <v>6196</v>
      </c>
    </row>
    <row r="105" spans="1:11">
      <c r="A105" t="s">
        <v>1858</v>
      </c>
      <c r="B105" t="s">
        <v>5774</v>
      </c>
      <c r="H105" t="s">
        <v>6197</v>
      </c>
    </row>
    <row r="106" spans="1:11">
      <c r="A106" t="s">
        <v>1858</v>
      </c>
      <c r="B106" t="s">
        <v>1635</v>
      </c>
      <c r="H106">
        <v>0.58599999999999997</v>
      </c>
    </row>
    <row r="107" spans="1:11">
      <c r="A107" t="s">
        <v>6062</v>
      </c>
      <c r="B107" t="s">
        <v>1634</v>
      </c>
      <c r="H107">
        <v>1.6999999999999999E-3</v>
      </c>
    </row>
    <row r="108" spans="1:11">
      <c r="A108" t="s">
        <v>6062</v>
      </c>
      <c r="B108" t="s">
        <v>1635</v>
      </c>
      <c r="H108">
        <v>1.7500000000000002E-2</v>
      </c>
    </row>
    <row r="109" spans="1:11">
      <c r="A109" t="s">
        <v>5844</v>
      </c>
      <c r="B109" t="s">
        <v>1635</v>
      </c>
      <c r="D109">
        <v>36.905000000000001</v>
      </c>
    </row>
    <row r="110" spans="1:11">
      <c r="A110" t="s">
        <v>2560</v>
      </c>
      <c r="B110" t="s">
        <v>1634</v>
      </c>
      <c r="K110">
        <v>80</v>
      </c>
    </row>
    <row r="111" spans="1:11">
      <c r="A111" t="s">
        <v>2561</v>
      </c>
      <c r="B111" t="s">
        <v>1641</v>
      </c>
      <c r="K111">
        <v>0.01</v>
      </c>
    </row>
    <row r="112" spans="1:11">
      <c r="A112" t="s">
        <v>1859</v>
      </c>
      <c r="B112" t="s">
        <v>5775</v>
      </c>
      <c r="H112" t="s">
        <v>6198</v>
      </c>
    </row>
    <row r="113" spans="1:33">
      <c r="A113" t="s">
        <v>1859</v>
      </c>
      <c r="B113" t="s">
        <v>1641</v>
      </c>
      <c r="H113">
        <v>0.54530000000000001</v>
      </c>
    </row>
    <row r="114" spans="1:33">
      <c r="A114" t="s">
        <v>1860</v>
      </c>
      <c r="B114" t="s">
        <v>1668</v>
      </c>
      <c r="AG114">
        <v>0.4002</v>
      </c>
    </row>
    <row r="115" spans="1:33">
      <c r="A115" t="s">
        <v>1633</v>
      </c>
      <c r="B115" t="s">
        <v>1634</v>
      </c>
      <c r="K115">
        <v>3.38</v>
      </c>
    </row>
    <row r="116" spans="1:33">
      <c r="A116" t="s">
        <v>1633</v>
      </c>
      <c r="B116" t="s">
        <v>1635</v>
      </c>
      <c r="K116" t="s">
        <v>6199</v>
      </c>
    </row>
    <row r="117" spans="1:33">
      <c r="A117" t="s">
        <v>1633</v>
      </c>
      <c r="B117" t="s">
        <v>1636</v>
      </c>
      <c r="K117">
        <v>1</v>
      </c>
    </row>
    <row r="118" spans="1:33">
      <c r="A118" t="s">
        <v>1861</v>
      </c>
      <c r="B118" t="s">
        <v>5775</v>
      </c>
      <c r="H118" t="s">
        <v>6200</v>
      </c>
    </row>
    <row r="119" spans="1:33">
      <c r="A119" t="s">
        <v>1861</v>
      </c>
      <c r="B119" t="s">
        <v>1641</v>
      </c>
      <c r="H119">
        <v>0.91607700000000003</v>
      </c>
    </row>
    <row r="120" spans="1:33">
      <c r="A120" t="s">
        <v>1861</v>
      </c>
      <c r="B120" t="s">
        <v>5773</v>
      </c>
      <c r="H120" t="s">
        <v>6201</v>
      </c>
    </row>
    <row r="121" spans="1:33">
      <c r="A121" t="s">
        <v>1861</v>
      </c>
      <c r="B121" t="s">
        <v>1634</v>
      </c>
      <c r="H121">
        <v>6.9440000000000002E-2</v>
      </c>
      <c r="Z121">
        <v>3.38</v>
      </c>
    </row>
    <row r="122" spans="1:33">
      <c r="A122" t="s">
        <v>1861</v>
      </c>
      <c r="B122" t="s">
        <v>2563</v>
      </c>
      <c r="H122" s="16">
        <v>484068</v>
      </c>
    </row>
    <row r="123" spans="1:33">
      <c r="A123" t="s">
        <v>1861</v>
      </c>
      <c r="B123" t="s">
        <v>5774</v>
      </c>
      <c r="H123" t="s">
        <v>6202</v>
      </c>
    </row>
    <row r="124" spans="1:33">
      <c r="A124" t="s">
        <v>1861</v>
      </c>
      <c r="B124" t="s">
        <v>1635</v>
      </c>
      <c r="H124">
        <v>48.24</v>
      </c>
    </row>
    <row r="125" spans="1:33">
      <c r="A125" t="s">
        <v>1637</v>
      </c>
      <c r="B125" t="s">
        <v>1634</v>
      </c>
      <c r="D125" t="s">
        <v>6203</v>
      </c>
      <c r="M125">
        <v>3</v>
      </c>
      <c r="R125">
        <v>61.6</v>
      </c>
      <c r="AG125">
        <v>3.38</v>
      </c>
    </row>
    <row r="126" spans="1:33">
      <c r="A126" t="s">
        <v>2562</v>
      </c>
      <c r="B126" t="s">
        <v>1635</v>
      </c>
      <c r="C126">
        <v>48.2</v>
      </c>
      <c r="R126">
        <v>46.4</v>
      </c>
      <c r="AG126">
        <v>48.2</v>
      </c>
    </row>
    <row r="127" spans="1:33">
      <c r="A127" t="s">
        <v>2562</v>
      </c>
      <c r="B127" t="s">
        <v>1636</v>
      </c>
      <c r="M127">
        <v>1</v>
      </c>
    </row>
    <row r="128" spans="1:33">
      <c r="A128" t="s">
        <v>1638</v>
      </c>
      <c r="B128" t="s">
        <v>1634</v>
      </c>
      <c r="Q128">
        <v>70.400000000000006</v>
      </c>
    </row>
    <row r="129" spans="1:33">
      <c r="A129" t="s">
        <v>1638</v>
      </c>
      <c r="B129" t="s">
        <v>1635</v>
      </c>
      <c r="Q129">
        <v>48</v>
      </c>
    </row>
    <row r="130" spans="1:33">
      <c r="A130" t="s">
        <v>1639</v>
      </c>
      <c r="B130" t="s">
        <v>1634</v>
      </c>
      <c r="AG130" t="s">
        <v>562</v>
      </c>
    </row>
    <row r="131" spans="1:33">
      <c r="A131" t="s">
        <v>1639</v>
      </c>
      <c r="B131" t="s">
        <v>1636</v>
      </c>
      <c r="M131">
        <v>1</v>
      </c>
    </row>
    <row r="132" spans="1:33">
      <c r="A132" t="s">
        <v>1862</v>
      </c>
      <c r="B132" t="s">
        <v>5775</v>
      </c>
      <c r="H132" t="s">
        <v>6204</v>
      </c>
    </row>
    <row r="133" spans="1:33">
      <c r="A133" t="s">
        <v>1862</v>
      </c>
      <c r="B133" t="s">
        <v>1641</v>
      </c>
      <c r="H133" t="s">
        <v>2860</v>
      </c>
    </row>
    <row r="134" spans="1:33">
      <c r="A134" t="s">
        <v>1863</v>
      </c>
      <c r="B134" t="s">
        <v>5775</v>
      </c>
      <c r="H134" t="s">
        <v>6205</v>
      </c>
    </row>
    <row r="135" spans="1:33">
      <c r="A135" t="s">
        <v>1863</v>
      </c>
      <c r="B135" t="s">
        <v>1641</v>
      </c>
      <c r="H135">
        <v>0.55000000000000004</v>
      </c>
    </row>
    <row r="136" spans="1:33">
      <c r="A136" t="s">
        <v>1864</v>
      </c>
      <c r="B136" t="s">
        <v>1641</v>
      </c>
      <c r="C136" t="s">
        <v>6206</v>
      </c>
    </row>
    <row r="137" spans="1:33">
      <c r="A137" t="s">
        <v>5845</v>
      </c>
      <c r="B137" t="s">
        <v>1641</v>
      </c>
      <c r="H137">
        <v>0.31059999999999999</v>
      </c>
    </row>
    <row r="138" spans="1:33">
      <c r="A138" t="s">
        <v>1865</v>
      </c>
      <c r="B138" t="s">
        <v>5775</v>
      </c>
      <c r="H138" t="s">
        <v>6207</v>
      </c>
    </row>
    <row r="139" spans="1:33">
      <c r="A139" t="s">
        <v>1865</v>
      </c>
      <c r="B139" t="s">
        <v>1641</v>
      </c>
      <c r="H139">
        <v>0.493114</v>
      </c>
    </row>
    <row r="140" spans="1:33">
      <c r="A140" t="s">
        <v>1866</v>
      </c>
      <c r="B140" t="s">
        <v>5773</v>
      </c>
      <c r="H140" t="s">
        <v>6208</v>
      </c>
    </row>
    <row r="141" spans="1:33">
      <c r="A141" t="s">
        <v>1866</v>
      </c>
      <c r="B141" t="s">
        <v>1634</v>
      </c>
      <c r="H141">
        <v>1</v>
      </c>
    </row>
    <row r="142" spans="1:33">
      <c r="A142" t="s">
        <v>5846</v>
      </c>
      <c r="B142" t="s">
        <v>1634</v>
      </c>
      <c r="D142">
        <v>7.7400000000000004E-3</v>
      </c>
    </row>
    <row r="143" spans="1:33">
      <c r="A143" t="s">
        <v>5846</v>
      </c>
      <c r="B143" t="s">
        <v>1635</v>
      </c>
      <c r="D143">
        <v>0.48</v>
      </c>
    </row>
    <row r="144" spans="1:33">
      <c r="A144" t="s">
        <v>5847</v>
      </c>
      <c r="B144" t="s">
        <v>1634</v>
      </c>
      <c r="D144">
        <v>3.0739999999999998</v>
      </c>
    </row>
    <row r="145" spans="1:29">
      <c r="A145" t="s">
        <v>5847</v>
      </c>
      <c r="B145" t="s">
        <v>1635</v>
      </c>
      <c r="D145">
        <v>45.06</v>
      </c>
    </row>
    <row r="146" spans="1:29">
      <c r="A146" t="s">
        <v>5848</v>
      </c>
      <c r="B146" t="s">
        <v>1634</v>
      </c>
      <c r="D146">
        <v>63.1</v>
      </c>
    </row>
    <row r="147" spans="1:29">
      <c r="A147" t="s">
        <v>5848</v>
      </c>
      <c r="B147" t="s">
        <v>1635</v>
      </c>
      <c r="D147">
        <v>45.948999999999998</v>
      </c>
    </row>
    <row r="148" spans="1:29">
      <c r="A148" t="s">
        <v>5849</v>
      </c>
      <c r="B148" t="s">
        <v>1634</v>
      </c>
      <c r="D148">
        <v>4.5999999999999999E-2</v>
      </c>
    </row>
    <row r="149" spans="1:29">
      <c r="A149" t="s">
        <v>5849</v>
      </c>
      <c r="B149" t="s">
        <v>1635</v>
      </c>
      <c r="D149">
        <v>1.0840000000000001</v>
      </c>
    </row>
    <row r="150" spans="1:29">
      <c r="A150" t="s">
        <v>5850</v>
      </c>
      <c r="B150" t="s">
        <v>1634</v>
      </c>
      <c r="D150">
        <v>70.3</v>
      </c>
    </row>
    <row r="151" spans="1:29">
      <c r="A151" t="s">
        <v>5850</v>
      </c>
      <c r="B151" t="s">
        <v>1635</v>
      </c>
      <c r="D151">
        <v>28.75</v>
      </c>
    </row>
    <row r="152" spans="1:29">
      <c r="A152" t="s">
        <v>1867</v>
      </c>
      <c r="B152" t="s">
        <v>5773</v>
      </c>
      <c r="H152" t="s">
        <v>2861</v>
      </c>
    </row>
    <row r="153" spans="1:29">
      <c r="A153" t="s">
        <v>1867</v>
      </c>
      <c r="B153" t="s">
        <v>1634</v>
      </c>
      <c r="H153" t="s">
        <v>2861</v>
      </c>
    </row>
    <row r="154" spans="1:29">
      <c r="A154" t="s">
        <v>6016</v>
      </c>
      <c r="B154" t="s">
        <v>1634</v>
      </c>
      <c r="AC154">
        <v>110</v>
      </c>
    </row>
    <row r="155" spans="1:29">
      <c r="A155" t="s">
        <v>5851</v>
      </c>
      <c r="B155" t="s">
        <v>1634</v>
      </c>
      <c r="K155">
        <v>73.3</v>
      </c>
    </row>
    <row r="156" spans="1:29">
      <c r="A156" t="s">
        <v>5851</v>
      </c>
      <c r="B156" t="s">
        <v>1635</v>
      </c>
      <c r="K156">
        <v>40.200000000000003</v>
      </c>
    </row>
    <row r="157" spans="1:29">
      <c r="A157" t="s">
        <v>1868</v>
      </c>
      <c r="B157" t="s">
        <v>5775</v>
      </c>
      <c r="H157" t="s">
        <v>6209</v>
      </c>
    </row>
    <row r="158" spans="1:29">
      <c r="A158" t="s">
        <v>1868</v>
      </c>
      <c r="B158" t="s">
        <v>1641</v>
      </c>
      <c r="H158" s="16">
        <v>0.94</v>
      </c>
    </row>
    <row r="159" spans="1:29">
      <c r="A159" t="s">
        <v>1869</v>
      </c>
      <c r="B159" t="s">
        <v>5775</v>
      </c>
      <c r="H159" t="s">
        <v>6210</v>
      </c>
    </row>
    <row r="160" spans="1:29">
      <c r="A160" t="s">
        <v>1869</v>
      </c>
      <c r="B160" t="s">
        <v>1641</v>
      </c>
      <c r="H160">
        <v>0.99</v>
      </c>
    </row>
    <row r="161" spans="1:33">
      <c r="A161" t="s">
        <v>1870</v>
      </c>
      <c r="B161" t="s">
        <v>5775</v>
      </c>
      <c r="H161" t="s">
        <v>6209</v>
      </c>
    </row>
    <row r="162" spans="1:33">
      <c r="A162" t="s">
        <v>1870</v>
      </c>
      <c r="B162" t="s">
        <v>1641</v>
      </c>
      <c r="H162">
        <v>0.94</v>
      </c>
    </row>
    <row r="163" spans="1:33">
      <c r="A163" t="s">
        <v>1871</v>
      </c>
      <c r="B163" t="s">
        <v>1635</v>
      </c>
      <c r="W163">
        <v>27.8613</v>
      </c>
    </row>
    <row r="164" spans="1:33">
      <c r="A164" t="s">
        <v>1872</v>
      </c>
      <c r="B164" t="s">
        <v>5775</v>
      </c>
      <c r="H164" t="s">
        <v>6211</v>
      </c>
    </row>
    <row r="165" spans="1:33">
      <c r="A165" t="s">
        <v>1872</v>
      </c>
      <c r="B165" t="s">
        <v>1641</v>
      </c>
      <c r="H165">
        <v>2.3599999999999999E-2</v>
      </c>
    </row>
    <row r="166" spans="1:33">
      <c r="A166" t="s">
        <v>1873</v>
      </c>
      <c r="B166" t="s">
        <v>5775</v>
      </c>
      <c r="H166" t="s">
        <v>6212</v>
      </c>
    </row>
    <row r="167" spans="1:33">
      <c r="A167" t="s">
        <v>1873</v>
      </c>
      <c r="B167" t="s">
        <v>1641</v>
      </c>
      <c r="H167">
        <v>0.75900000000000001</v>
      </c>
    </row>
    <row r="168" spans="1:33">
      <c r="A168" t="s">
        <v>1874</v>
      </c>
      <c r="B168" t="s">
        <v>5775</v>
      </c>
      <c r="H168" t="s">
        <v>6213</v>
      </c>
    </row>
    <row r="169" spans="1:33">
      <c r="A169" t="s">
        <v>1874</v>
      </c>
      <c r="B169" t="s">
        <v>1641</v>
      </c>
      <c r="H169">
        <v>0.69099999999999995</v>
      </c>
    </row>
    <row r="170" spans="1:33">
      <c r="A170" t="s">
        <v>1875</v>
      </c>
      <c r="B170" t="s">
        <v>5775</v>
      </c>
      <c r="H170" s="16" t="s">
        <v>6214</v>
      </c>
    </row>
    <row r="171" spans="1:33">
      <c r="A171" t="s">
        <v>1875</v>
      </c>
      <c r="B171" t="s">
        <v>1641</v>
      </c>
      <c r="H171">
        <v>0.73299999999999998</v>
      </c>
    </row>
    <row r="172" spans="1:33">
      <c r="A172" t="s">
        <v>6063</v>
      </c>
      <c r="B172" t="s">
        <v>1641</v>
      </c>
      <c r="C172">
        <v>3.6639999999999999E-2</v>
      </c>
    </row>
    <row r="173" spans="1:33">
      <c r="A173" t="s">
        <v>1640</v>
      </c>
      <c r="B173" t="s">
        <v>1641</v>
      </c>
      <c r="AG173" t="s">
        <v>6215</v>
      </c>
    </row>
    <row r="174" spans="1:33">
      <c r="A174" t="s">
        <v>2694</v>
      </c>
      <c r="B174" t="s">
        <v>1641</v>
      </c>
      <c r="AG174">
        <v>2.8E-3</v>
      </c>
    </row>
    <row r="175" spans="1:33">
      <c r="A175" t="s">
        <v>1876</v>
      </c>
      <c r="B175" t="s">
        <v>5775</v>
      </c>
      <c r="H175" t="s">
        <v>6216</v>
      </c>
    </row>
    <row r="176" spans="1:33">
      <c r="A176" t="s">
        <v>1876</v>
      </c>
      <c r="B176" t="s">
        <v>1641</v>
      </c>
      <c r="H176">
        <v>1.35E-2</v>
      </c>
    </row>
    <row r="177" spans="1:26">
      <c r="A177" t="s">
        <v>6064</v>
      </c>
      <c r="B177" t="s">
        <v>1635</v>
      </c>
      <c r="H177">
        <v>15.6</v>
      </c>
    </row>
    <row r="178" spans="1:26">
      <c r="A178" t="s">
        <v>6065</v>
      </c>
      <c r="B178" t="s">
        <v>1635</v>
      </c>
      <c r="H178">
        <v>11.602</v>
      </c>
    </row>
    <row r="179" spans="1:26">
      <c r="A179" t="s">
        <v>1877</v>
      </c>
      <c r="B179" t="s">
        <v>2563</v>
      </c>
      <c r="H179" t="s">
        <v>2863</v>
      </c>
    </row>
    <row r="180" spans="1:26">
      <c r="A180" t="s">
        <v>1877</v>
      </c>
      <c r="B180" t="s">
        <v>5774</v>
      </c>
      <c r="H180" t="s">
        <v>6217</v>
      </c>
    </row>
    <row r="181" spans="1:26">
      <c r="A181" t="s">
        <v>1877</v>
      </c>
      <c r="B181" t="s">
        <v>1635</v>
      </c>
      <c r="H181">
        <v>15.6</v>
      </c>
    </row>
    <row r="182" spans="1:26">
      <c r="A182" t="s">
        <v>6066</v>
      </c>
      <c r="B182" t="s">
        <v>1634</v>
      </c>
      <c r="H182">
        <v>0.13589999999999999</v>
      </c>
    </row>
    <row r="183" spans="1:26">
      <c r="A183" t="s">
        <v>6066</v>
      </c>
      <c r="B183" t="s">
        <v>1635</v>
      </c>
      <c r="H183">
        <v>11.602</v>
      </c>
    </row>
    <row r="184" spans="1:26">
      <c r="A184" t="s">
        <v>1642</v>
      </c>
      <c r="B184" t="s">
        <v>5773</v>
      </c>
      <c r="H184" t="s">
        <v>6218</v>
      </c>
    </row>
    <row r="185" spans="1:26">
      <c r="A185" t="s">
        <v>1642</v>
      </c>
      <c r="B185" t="s">
        <v>1634</v>
      </c>
      <c r="H185">
        <v>8.7999999999999995E-2</v>
      </c>
    </row>
    <row r="186" spans="1:26">
      <c r="A186" t="s">
        <v>1642</v>
      </c>
      <c r="B186" t="s">
        <v>2563</v>
      </c>
      <c r="H186" t="s">
        <v>2864</v>
      </c>
    </row>
    <row r="187" spans="1:26">
      <c r="A187" t="s">
        <v>1642</v>
      </c>
      <c r="B187" t="s">
        <v>5774</v>
      </c>
      <c r="H187" t="s">
        <v>6219</v>
      </c>
    </row>
    <row r="188" spans="1:26">
      <c r="A188" t="s">
        <v>1642</v>
      </c>
      <c r="B188" t="s">
        <v>1635</v>
      </c>
      <c r="H188">
        <v>28.2</v>
      </c>
    </row>
    <row r="189" spans="1:26">
      <c r="A189" t="s">
        <v>5852</v>
      </c>
      <c r="B189" t="s">
        <v>1641</v>
      </c>
      <c r="Z189">
        <v>1E-3</v>
      </c>
    </row>
    <row r="190" spans="1:26">
      <c r="A190" t="s">
        <v>1643</v>
      </c>
      <c r="B190" t="s">
        <v>1641</v>
      </c>
      <c r="K190">
        <v>1E-4</v>
      </c>
    </row>
    <row r="191" spans="1:26">
      <c r="A191" t="s">
        <v>1878</v>
      </c>
      <c r="B191" t="s">
        <v>1641</v>
      </c>
      <c r="K191">
        <v>7.1299999999999998E-4</v>
      </c>
    </row>
    <row r="192" spans="1:26">
      <c r="A192" t="s">
        <v>1879</v>
      </c>
      <c r="B192" t="s">
        <v>5775</v>
      </c>
      <c r="H192" t="s">
        <v>6220</v>
      </c>
    </row>
    <row r="193" spans="1:33">
      <c r="A193" t="s">
        <v>1879</v>
      </c>
      <c r="B193" t="s">
        <v>1641</v>
      </c>
      <c r="H193">
        <v>0.22209999999999999</v>
      </c>
    </row>
    <row r="194" spans="1:33">
      <c r="A194" t="s">
        <v>1880</v>
      </c>
      <c r="B194" t="s">
        <v>5775</v>
      </c>
      <c r="H194" t="s">
        <v>6208</v>
      </c>
    </row>
    <row r="195" spans="1:33">
      <c r="A195" t="s">
        <v>1880</v>
      </c>
      <c r="B195" t="s">
        <v>1641</v>
      </c>
      <c r="H195">
        <v>1</v>
      </c>
    </row>
    <row r="196" spans="1:33">
      <c r="A196" t="s">
        <v>1881</v>
      </c>
      <c r="B196" t="s">
        <v>5775</v>
      </c>
      <c r="H196" t="s">
        <v>6221</v>
      </c>
    </row>
    <row r="197" spans="1:33">
      <c r="A197" t="s">
        <v>1881</v>
      </c>
      <c r="B197" t="s">
        <v>1641</v>
      </c>
      <c r="H197">
        <v>4.8212E-4</v>
      </c>
    </row>
    <row r="198" spans="1:33">
      <c r="A198" t="s">
        <v>1644</v>
      </c>
      <c r="B198" t="s">
        <v>1634</v>
      </c>
      <c r="D198" t="s">
        <v>6222</v>
      </c>
    </row>
    <row r="199" spans="1:33">
      <c r="A199" t="s">
        <v>2564</v>
      </c>
      <c r="B199" t="s">
        <v>1634</v>
      </c>
      <c r="D199">
        <v>89</v>
      </c>
    </row>
    <row r="200" spans="1:33">
      <c r="A200" t="s">
        <v>5853</v>
      </c>
      <c r="B200" t="s">
        <v>1634</v>
      </c>
      <c r="D200">
        <v>2.9</v>
      </c>
    </row>
    <row r="201" spans="1:33">
      <c r="A201" t="s">
        <v>5853</v>
      </c>
      <c r="B201" t="s">
        <v>1635</v>
      </c>
      <c r="D201">
        <v>33321</v>
      </c>
    </row>
    <row r="202" spans="1:33">
      <c r="A202" t="s">
        <v>2695</v>
      </c>
      <c r="B202" t="s">
        <v>1634</v>
      </c>
      <c r="Z202">
        <v>3.5540799999999999</v>
      </c>
    </row>
    <row r="203" spans="1:33">
      <c r="A203" t="s">
        <v>2565</v>
      </c>
      <c r="B203" t="s">
        <v>1634</v>
      </c>
      <c r="AG203">
        <v>1.36</v>
      </c>
    </row>
    <row r="204" spans="1:33">
      <c r="A204" t="s">
        <v>2565</v>
      </c>
      <c r="B204" t="s">
        <v>1635</v>
      </c>
      <c r="AG204">
        <v>20</v>
      </c>
    </row>
    <row r="205" spans="1:33">
      <c r="A205" t="s">
        <v>1882</v>
      </c>
      <c r="B205" t="s">
        <v>1641</v>
      </c>
      <c r="Z205">
        <v>0.87060000000000004</v>
      </c>
    </row>
    <row r="206" spans="1:33">
      <c r="A206" t="s">
        <v>1882</v>
      </c>
      <c r="B206" t="s">
        <v>1634</v>
      </c>
      <c r="H206" s="16"/>
      <c r="M206">
        <v>98.3</v>
      </c>
    </row>
    <row r="207" spans="1:33">
      <c r="A207" t="s">
        <v>1882</v>
      </c>
      <c r="B207" t="s">
        <v>1635</v>
      </c>
      <c r="M207">
        <v>2.6700000000000002E-2</v>
      </c>
    </row>
    <row r="208" spans="1:33">
      <c r="A208" t="s">
        <v>1882</v>
      </c>
      <c r="B208" t="s">
        <v>1636</v>
      </c>
      <c r="M208">
        <v>1</v>
      </c>
    </row>
    <row r="209" spans="1:11">
      <c r="A209" t="s">
        <v>1883</v>
      </c>
      <c r="B209" t="s">
        <v>5775</v>
      </c>
      <c r="H209" t="s">
        <v>6223</v>
      </c>
    </row>
    <row r="210" spans="1:11">
      <c r="A210" t="s">
        <v>1883</v>
      </c>
      <c r="B210" t="s">
        <v>1641</v>
      </c>
      <c r="H210" t="s">
        <v>2865</v>
      </c>
    </row>
    <row r="211" spans="1:11">
      <c r="A211" t="s">
        <v>1646</v>
      </c>
      <c r="B211" t="s">
        <v>5775</v>
      </c>
      <c r="H211" t="s">
        <v>6223</v>
      </c>
    </row>
    <row r="212" spans="1:11">
      <c r="A212" t="s">
        <v>1646</v>
      </c>
      <c r="B212" t="s">
        <v>1641</v>
      </c>
      <c r="H212">
        <v>0.84299999999999997</v>
      </c>
    </row>
    <row r="213" spans="1:11">
      <c r="A213" t="s">
        <v>1646</v>
      </c>
      <c r="B213" t="s">
        <v>5773</v>
      </c>
      <c r="H213" t="s">
        <v>6224</v>
      </c>
    </row>
    <row r="214" spans="1:11">
      <c r="A214" t="s">
        <v>1646</v>
      </c>
      <c r="B214" t="s">
        <v>1634</v>
      </c>
      <c r="H214">
        <v>9.8000000000000004E-2</v>
      </c>
    </row>
    <row r="215" spans="1:11">
      <c r="A215" t="s">
        <v>1646</v>
      </c>
      <c r="B215" t="s">
        <v>2563</v>
      </c>
      <c r="H215" t="s">
        <v>2866</v>
      </c>
    </row>
    <row r="216" spans="1:11">
      <c r="A216" t="s">
        <v>1646</v>
      </c>
      <c r="B216" t="s">
        <v>5774</v>
      </c>
      <c r="H216" t="s">
        <v>6225</v>
      </c>
    </row>
    <row r="217" spans="1:11">
      <c r="A217" t="s">
        <v>1646</v>
      </c>
      <c r="B217" t="s">
        <v>1635</v>
      </c>
      <c r="H217">
        <v>31.5</v>
      </c>
    </row>
    <row r="218" spans="1:11">
      <c r="A218" t="s">
        <v>2696</v>
      </c>
      <c r="B218" t="s">
        <v>1641</v>
      </c>
      <c r="K218">
        <v>4.0938900000000002E-3</v>
      </c>
    </row>
    <row r="219" spans="1:11">
      <c r="A219" t="s">
        <v>5854</v>
      </c>
      <c r="B219" t="s">
        <v>1634</v>
      </c>
      <c r="D219">
        <v>2.5</v>
      </c>
    </row>
    <row r="220" spans="1:11">
      <c r="A220" t="s">
        <v>5854</v>
      </c>
      <c r="B220" t="s">
        <v>1635</v>
      </c>
      <c r="D220">
        <v>41.5</v>
      </c>
    </row>
    <row r="221" spans="1:11">
      <c r="A221" t="s">
        <v>5855</v>
      </c>
      <c r="B221" t="s">
        <v>1634</v>
      </c>
      <c r="D221">
        <v>1.53888</v>
      </c>
    </row>
    <row r="222" spans="1:11">
      <c r="A222" t="s">
        <v>5782</v>
      </c>
      <c r="B222" t="s">
        <v>1634</v>
      </c>
      <c r="K222">
        <v>0.09</v>
      </c>
    </row>
    <row r="223" spans="1:11">
      <c r="A223" t="s">
        <v>1884</v>
      </c>
      <c r="B223" t="s">
        <v>1668</v>
      </c>
      <c r="K223" t="s">
        <v>6226</v>
      </c>
    </row>
    <row r="224" spans="1:11">
      <c r="A224" t="s">
        <v>1884</v>
      </c>
      <c r="B224" t="s">
        <v>1634</v>
      </c>
      <c r="K224" t="s">
        <v>6227</v>
      </c>
    </row>
    <row r="225" spans="1:11">
      <c r="A225" t="s">
        <v>2566</v>
      </c>
      <c r="B225" t="s">
        <v>1634</v>
      </c>
      <c r="K225">
        <v>0.04</v>
      </c>
    </row>
    <row r="226" spans="1:11">
      <c r="A226" t="s">
        <v>1885</v>
      </c>
      <c r="B226" t="s">
        <v>5775</v>
      </c>
      <c r="H226" t="s">
        <v>6228</v>
      </c>
    </row>
    <row r="227" spans="1:11">
      <c r="A227" t="s">
        <v>1885</v>
      </c>
      <c r="B227" t="s">
        <v>1641</v>
      </c>
      <c r="H227" t="s">
        <v>2867</v>
      </c>
    </row>
    <row r="228" spans="1:11">
      <c r="A228" t="s">
        <v>1886</v>
      </c>
      <c r="B228" t="s">
        <v>5773</v>
      </c>
      <c r="H228" t="s">
        <v>6229</v>
      </c>
    </row>
    <row r="229" spans="1:11">
      <c r="A229" t="s">
        <v>1886</v>
      </c>
      <c r="B229" t="s">
        <v>1634</v>
      </c>
      <c r="H229">
        <v>0.159</v>
      </c>
    </row>
    <row r="230" spans="1:11">
      <c r="A230" t="s">
        <v>1647</v>
      </c>
      <c r="B230" t="s">
        <v>1641</v>
      </c>
      <c r="K230">
        <v>0.04</v>
      </c>
    </row>
    <row r="231" spans="1:11">
      <c r="A231" t="s">
        <v>2567</v>
      </c>
      <c r="B231" t="s">
        <v>1641</v>
      </c>
      <c r="K231">
        <v>0.04</v>
      </c>
    </row>
    <row r="232" spans="1:11">
      <c r="A232" t="s">
        <v>2568</v>
      </c>
      <c r="B232" t="s">
        <v>1634</v>
      </c>
      <c r="K232">
        <v>80</v>
      </c>
    </row>
    <row r="233" spans="1:11">
      <c r="A233" t="s">
        <v>2569</v>
      </c>
      <c r="B233" t="s">
        <v>1635</v>
      </c>
      <c r="K233">
        <v>18.84</v>
      </c>
    </row>
    <row r="234" spans="1:11">
      <c r="A234" t="s">
        <v>1887</v>
      </c>
      <c r="B234" t="s">
        <v>5775</v>
      </c>
      <c r="H234" t="s">
        <v>6230</v>
      </c>
    </row>
    <row r="235" spans="1:11">
      <c r="A235" t="s">
        <v>1887</v>
      </c>
      <c r="B235" t="s">
        <v>1641</v>
      </c>
      <c r="H235">
        <v>0.99333663000000005</v>
      </c>
    </row>
    <row r="236" spans="1:11">
      <c r="A236" t="s">
        <v>1888</v>
      </c>
      <c r="B236" t="s">
        <v>5775</v>
      </c>
      <c r="H236" t="s">
        <v>6208</v>
      </c>
    </row>
    <row r="237" spans="1:11">
      <c r="A237" t="s">
        <v>1888</v>
      </c>
      <c r="B237" t="s">
        <v>1641</v>
      </c>
      <c r="H237">
        <v>0.98</v>
      </c>
    </row>
    <row r="238" spans="1:11">
      <c r="A238" t="s">
        <v>6067</v>
      </c>
      <c r="B238" t="s">
        <v>1641</v>
      </c>
      <c r="H238">
        <v>0.97</v>
      </c>
    </row>
    <row r="239" spans="1:11">
      <c r="A239" t="s">
        <v>1889</v>
      </c>
      <c r="B239" t="s">
        <v>5775</v>
      </c>
      <c r="H239" t="s">
        <v>6208</v>
      </c>
    </row>
    <row r="240" spans="1:11">
      <c r="A240" t="s">
        <v>1889</v>
      </c>
      <c r="B240" t="s">
        <v>1641</v>
      </c>
      <c r="H240">
        <v>1</v>
      </c>
    </row>
    <row r="241" spans="1:33">
      <c r="A241" t="s">
        <v>1890</v>
      </c>
      <c r="B241" t="s">
        <v>1668</v>
      </c>
      <c r="M241">
        <v>1</v>
      </c>
    </row>
    <row r="242" spans="1:33">
      <c r="A242" t="s">
        <v>1890</v>
      </c>
      <c r="B242" t="s">
        <v>1634</v>
      </c>
      <c r="M242">
        <v>0.223</v>
      </c>
    </row>
    <row r="243" spans="1:33">
      <c r="A243" t="s">
        <v>1890</v>
      </c>
      <c r="B243" t="s">
        <v>1636</v>
      </c>
      <c r="M243">
        <v>1</v>
      </c>
    </row>
    <row r="244" spans="1:33">
      <c r="A244" t="s">
        <v>1648</v>
      </c>
      <c r="B244" t="s">
        <v>1634</v>
      </c>
      <c r="AG244">
        <v>0.44</v>
      </c>
    </row>
    <row r="245" spans="1:33">
      <c r="A245" t="s">
        <v>1649</v>
      </c>
      <c r="B245" t="s">
        <v>1634</v>
      </c>
      <c r="AG245">
        <v>0.44</v>
      </c>
    </row>
    <row r="246" spans="1:33">
      <c r="A246" t="s">
        <v>1650</v>
      </c>
      <c r="B246" t="s">
        <v>1634</v>
      </c>
      <c r="P246">
        <v>94.6</v>
      </c>
    </row>
    <row r="247" spans="1:33">
      <c r="A247" t="s">
        <v>5856</v>
      </c>
      <c r="B247" t="s">
        <v>1634</v>
      </c>
      <c r="D247">
        <v>0.98399999999999999</v>
      </c>
    </row>
    <row r="248" spans="1:33">
      <c r="A248" t="s">
        <v>5857</v>
      </c>
      <c r="B248" t="s">
        <v>1641</v>
      </c>
      <c r="H248">
        <v>5.2500000000000003E-3</v>
      </c>
    </row>
    <row r="249" spans="1:33">
      <c r="A249" t="s">
        <v>1891</v>
      </c>
      <c r="B249" t="s">
        <v>5775</v>
      </c>
      <c r="H249" t="s">
        <v>6231</v>
      </c>
    </row>
    <row r="250" spans="1:33">
      <c r="A250" t="s">
        <v>1891</v>
      </c>
      <c r="B250" t="s">
        <v>1641</v>
      </c>
      <c r="H250">
        <v>2.5233559999999999E-2</v>
      </c>
    </row>
    <row r="251" spans="1:33">
      <c r="A251" t="s">
        <v>1892</v>
      </c>
      <c r="B251" t="s">
        <v>5775</v>
      </c>
      <c r="H251" t="s">
        <v>6232</v>
      </c>
    </row>
    <row r="252" spans="1:33">
      <c r="A252" t="s">
        <v>1892</v>
      </c>
      <c r="B252" t="s">
        <v>1641</v>
      </c>
      <c r="H252">
        <v>2.4500000000000001E-2</v>
      </c>
    </row>
    <row r="253" spans="1:33">
      <c r="A253" t="s">
        <v>1893</v>
      </c>
      <c r="B253" t="s">
        <v>1641</v>
      </c>
      <c r="AC253">
        <v>0.85350000000000004</v>
      </c>
    </row>
    <row r="254" spans="1:33">
      <c r="A254" t="s">
        <v>1894</v>
      </c>
      <c r="B254" t="s">
        <v>5775</v>
      </c>
      <c r="H254" t="s">
        <v>6233</v>
      </c>
    </row>
    <row r="255" spans="1:33">
      <c r="A255" t="s">
        <v>1894</v>
      </c>
      <c r="B255" t="s">
        <v>1641</v>
      </c>
      <c r="H255">
        <v>0.92300000000000004</v>
      </c>
    </row>
    <row r="256" spans="1:33">
      <c r="A256" t="s">
        <v>2570</v>
      </c>
      <c r="B256" t="s">
        <v>1634</v>
      </c>
      <c r="AA256">
        <v>68.61</v>
      </c>
    </row>
    <row r="257" spans="1:27">
      <c r="A257" t="s">
        <v>2570</v>
      </c>
      <c r="B257" t="s">
        <v>1635</v>
      </c>
      <c r="AA257">
        <v>44.8</v>
      </c>
    </row>
    <row r="258" spans="1:27">
      <c r="A258" t="s">
        <v>1895</v>
      </c>
      <c r="B258" t="s">
        <v>5775</v>
      </c>
      <c r="H258" t="s">
        <v>6234</v>
      </c>
    </row>
    <row r="259" spans="1:27">
      <c r="A259" t="s">
        <v>1895</v>
      </c>
      <c r="B259" t="s">
        <v>1641</v>
      </c>
      <c r="H259">
        <v>0.99450000000000005</v>
      </c>
    </row>
    <row r="260" spans="1:27">
      <c r="A260" t="s">
        <v>1896</v>
      </c>
      <c r="B260" t="s">
        <v>5775</v>
      </c>
      <c r="H260" t="s">
        <v>6235</v>
      </c>
    </row>
    <row r="261" spans="1:27">
      <c r="A261" t="s">
        <v>1896</v>
      </c>
      <c r="B261" t="s">
        <v>1641</v>
      </c>
      <c r="H261">
        <v>0.97450000000000003</v>
      </c>
    </row>
    <row r="262" spans="1:27">
      <c r="A262" t="s">
        <v>6068</v>
      </c>
      <c r="B262" t="s">
        <v>1635</v>
      </c>
      <c r="H262">
        <v>36</v>
      </c>
    </row>
    <row r="263" spans="1:27">
      <c r="A263" t="s">
        <v>1651</v>
      </c>
      <c r="B263" t="s">
        <v>1634</v>
      </c>
      <c r="M263">
        <v>70</v>
      </c>
    </row>
    <row r="264" spans="1:27">
      <c r="A264" t="s">
        <v>1897</v>
      </c>
      <c r="B264" t="s">
        <v>5775</v>
      </c>
      <c r="H264" t="s">
        <v>6236</v>
      </c>
    </row>
    <row r="265" spans="1:27">
      <c r="A265" t="s">
        <v>1897</v>
      </c>
      <c r="B265" t="s">
        <v>1641</v>
      </c>
      <c r="H265">
        <v>0.69675982999999997</v>
      </c>
    </row>
    <row r="266" spans="1:27">
      <c r="A266" t="s">
        <v>1898</v>
      </c>
      <c r="B266" t="s">
        <v>5775</v>
      </c>
      <c r="H266" t="s">
        <v>6237</v>
      </c>
    </row>
    <row r="267" spans="1:27">
      <c r="A267" t="s">
        <v>1898</v>
      </c>
      <c r="B267" t="s">
        <v>1641</v>
      </c>
      <c r="H267">
        <v>0.69</v>
      </c>
    </row>
    <row r="268" spans="1:27">
      <c r="A268" t="s">
        <v>1899</v>
      </c>
      <c r="B268" t="s">
        <v>5773</v>
      </c>
      <c r="H268" t="s">
        <v>6238</v>
      </c>
    </row>
    <row r="269" spans="1:27">
      <c r="A269" t="s">
        <v>1899</v>
      </c>
      <c r="B269" t="s">
        <v>1634</v>
      </c>
      <c r="H269">
        <v>0.10395</v>
      </c>
    </row>
    <row r="270" spans="1:27">
      <c r="A270" t="s">
        <v>1899</v>
      </c>
      <c r="B270" t="s">
        <v>2563</v>
      </c>
      <c r="H270">
        <v>27</v>
      </c>
    </row>
    <row r="271" spans="1:27">
      <c r="A271" t="s">
        <v>1899</v>
      </c>
      <c r="B271" t="s">
        <v>5774</v>
      </c>
      <c r="H271" t="s">
        <v>6239</v>
      </c>
    </row>
    <row r="272" spans="1:27">
      <c r="A272" t="s">
        <v>1899</v>
      </c>
      <c r="B272" t="s">
        <v>1635</v>
      </c>
      <c r="H272" s="16">
        <v>27</v>
      </c>
    </row>
    <row r="273" spans="1:33">
      <c r="A273" t="s">
        <v>2697</v>
      </c>
      <c r="B273" t="s">
        <v>1634</v>
      </c>
      <c r="Q273">
        <v>76.322000000000003</v>
      </c>
    </row>
    <row r="274" spans="1:33">
      <c r="A274" t="s">
        <v>1652</v>
      </c>
      <c r="B274" t="s">
        <v>1674</v>
      </c>
      <c r="H274" s="16"/>
      <c r="M274">
        <v>1</v>
      </c>
    </row>
    <row r="275" spans="1:33">
      <c r="A275" t="s">
        <v>5778</v>
      </c>
      <c r="B275" t="s">
        <v>1634</v>
      </c>
      <c r="M275">
        <v>1.83</v>
      </c>
    </row>
    <row r="276" spans="1:33">
      <c r="A276" t="s">
        <v>1652</v>
      </c>
      <c r="B276" t="s">
        <v>1635</v>
      </c>
      <c r="K276">
        <v>2.1000000000000001E-2</v>
      </c>
      <c r="M276">
        <v>14</v>
      </c>
      <c r="P276">
        <v>22.7</v>
      </c>
      <c r="Y276">
        <v>25.26</v>
      </c>
      <c r="AG276">
        <v>23.132252999999999</v>
      </c>
    </row>
    <row r="277" spans="1:33">
      <c r="A277" t="s">
        <v>2698</v>
      </c>
      <c r="B277" t="s">
        <v>1635</v>
      </c>
      <c r="K277">
        <v>29.86</v>
      </c>
    </row>
    <row r="278" spans="1:33">
      <c r="A278" t="s">
        <v>5783</v>
      </c>
      <c r="B278" t="s">
        <v>1635</v>
      </c>
      <c r="K278">
        <v>0.02</v>
      </c>
    </row>
    <row r="279" spans="1:33">
      <c r="A279" t="s">
        <v>5784</v>
      </c>
      <c r="B279" t="s">
        <v>1635</v>
      </c>
      <c r="K279">
        <v>0.04</v>
      </c>
    </row>
    <row r="280" spans="1:33">
      <c r="A280" t="s">
        <v>1901</v>
      </c>
      <c r="B280" t="s">
        <v>1635</v>
      </c>
      <c r="L280">
        <v>1.0999999999999999E-2</v>
      </c>
    </row>
    <row r="281" spans="1:33">
      <c r="A281" t="s">
        <v>6069</v>
      </c>
      <c r="B281" t="s">
        <v>1635</v>
      </c>
      <c r="H281">
        <v>26.5</v>
      </c>
    </row>
    <row r="282" spans="1:33">
      <c r="A282" t="s">
        <v>2571</v>
      </c>
      <c r="B282" t="s">
        <v>1635</v>
      </c>
      <c r="AG282">
        <v>23.132252999999999</v>
      </c>
    </row>
    <row r="283" spans="1:33">
      <c r="A283" t="s">
        <v>2572</v>
      </c>
      <c r="B283" t="s">
        <v>1634</v>
      </c>
      <c r="AA283">
        <v>54.33</v>
      </c>
    </row>
    <row r="284" spans="1:33">
      <c r="A284" t="s">
        <v>2572</v>
      </c>
      <c r="B284" t="s">
        <v>1635</v>
      </c>
      <c r="AA284">
        <v>50.4</v>
      </c>
    </row>
    <row r="285" spans="1:33">
      <c r="A285" t="s">
        <v>5858</v>
      </c>
      <c r="B285" t="s">
        <v>1634</v>
      </c>
      <c r="AA285">
        <v>112</v>
      </c>
    </row>
    <row r="286" spans="1:33">
      <c r="A286" t="s">
        <v>1653</v>
      </c>
      <c r="B286" t="s">
        <v>1634</v>
      </c>
      <c r="K286">
        <v>15.6</v>
      </c>
    </row>
    <row r="287" spans="1:33">
      <c r="A287" t="s">
        <v>1653</v>
      </c>
      <c r="B287" t="s">
        <v>1635</v>
      </c>
      <c r="K287">
        <v>0.02</v>
      </c>
    </row>
    <row r="288" spans="1:33">
      <c r="A288" t="s">
        <v>1653</v>
      </c>
      <c r="B288" t="s">
        <v>1636</v>
      </c>
      <c r="K288">
        <v>0.99</v>
      </c>
    </row>
    <row r="289" spans="1:33">
      <c r="A289" t="s">
        <v>5785</v>
      </c>
      <c r="B289" t="s">
        <v>1634</v>
      </c>
      <c r="AA289">
        <v>112</v>
      </c>
    </row>
    <row r="290" spans="1:33">
      <c r="A290" t="s">
        <v>5785</v>
      </c>
      <c r="B290" t="s">
        <v>1635</v>
      </c>
      <c r="AA290">
        <v>14.42</v>
      </c>
    </row>
    <row r="291" spans="1:33">
      <c r="A291" t="s">
        <v>1654</v>
      </c>
      <c r="B291" t="s">
        <v>1674</v>
      </c>
      <c r="M291">
        <v>0.1</v>
      </c>
    </row>
    <row r="292" spans="1:33">
      <c r="A292" t="s">
        <v>1654</v>
      </c>
      <c r="B292" t="s">
        <v>1634</v>
      </c>
      <c r="M292">
        <v>0</v>
      </c>
      <c r="AG292" t="s">
        <v>562</v>
      </c>
    </row>
    <row r="293" spans="1:33">
      <c r="A293" t="s">
        <v>5779</v>
      </c>
      <c r="B293" t="s">
        <v>1635</v>
      </c>
      <c r="M293">
        <v>15.6</v>
      </c>
      <c r="AB293">
        <v>14.2</v>
      </c>
      <c r="AG293" t="s">
        <v>562</v>
      </c>
    </row>
    <row r="294" spans="1:33">
      <c r="A294" t="s">
        <v>6070</v>
      </c>
      <c r="B294" t="s">
        <v>1634</v>
      </c>
      <c r="D294">
        <v>2.927</v>
      </c>
    </row>
    <row r="295" spans="1:33">
      <c r="A295" t="s">
        <v>5859</v>
      </c>
      <c r="B295" t="s">
        <v>1674</v>
      </c>
      <c r="D295">
        <v>100</v>
      </c>
    </row>
    <row r="296" spans="1:33">
      <c r="A296" t="s">
        <v>5860</v>
      </c>
      <c r="B296" t="s">
        <v>1634</v>
      </c>
      <c r="D296">
        <v>112</v>
      </c>
    </row>
    <row r="297" spans="1:33">
      <c r="A297" t="s">
        <v>5860</v>
      </c>
      <c r="B297" t="s">
        <v>1635</v>
      </c>
      <c r="D297">
        <v>15.6</v>
      </c>
    </row>
    <row r="298" spans="1:33">
      <c r="A298" t="s">
        <v>6071</v>
      </c>
      <c r="B298" t="s">
        <v>1634</v>
      </c>
      <c r="H298">
        <v>5.6000000000000001E-2</v>
      </c>
    </row>
    <row r="299" spans="1:33">
      <c r="A299" t="s">
        <v>6071</v>
      </c>
      <c r="B299" t="s">
        <v>1635</v>
      </c>
      <c r="H299">
        <v>36.563899999999997</v>
      </c>
    </row>
    <row r="300" spans="1:33">
      <c r="A300" t="s">
        <v>2573</v>
      </c>
      <c r="B300" t="s">
        <v>1636</v>
      </c>
      <c r="P300">
        <v>100</v>
      </c>
    </row>
    <row r="301" spans="1:33">
      <c r="A301" t="s">
        <v>5861</v>
      </c>
      <c r="B301" t="s">
        <v>1634</v>
      </c>
      <c r="D301">
        <v>1.0800000000000001E-2</v>
      </c>
    </row>
    <row r="302" spans="1:33">
      <c r="A302" t="s">
        <v>5861</v>
      </c>
      <c r="B302" t="s">
        <v>1635</v>
      </c>
      <c r="D302">
        <v>40.200000000000003</v>
      </c>
    </row>
    <row r="303" spans="1:33">
      <c r="A303" t="s">
        <v>1902</v>
      </c>
      <c r="B303" t="s">
        <v>5773</v>
      </c>
      <c r="H303" t="s">
        <v>6240</v>
      </c>
    </row>
    <row r="304" spans="1:33">
      <c r="A304" t="s">
        <v>1902</v>
      </c>
      <c r="B304" t="s">
        <v>1634</v>
      </c>
      <c r="H304">
        <v>1.119E-2</v>
      </c>
    </row>
    <row r="305" spans="1:33">
      <c r="A305" t="s">
        <v>1902</v>
      </c>
      <c r="B305" t="s">
        <v>2563</v>
      </c>
      <c r="H305" s="16">
        <v>32762</v>
      </c>
    </row>
    <row r="306" spans="1:33">
      <c r="A306" t="s">
        <v>1902</v>
      </c>
      <c r="B306" t="s">
        <v>5774</v>
      </c>
      <c r="H306" t="s">
        <v>6241</v>
      </c>
    </row>
    <row r="307" spans="1:33">
      <c r="A307" t="s">
        <v>1902</v>
      </c>
      <c r="B307" t="s">
        <v>1635</v>
      </c>
      <c r="H307">
        <v>32.762</v>
      </c>
    </row>
    <row r="308" spans="1:33">
      <c r="A308" t="s">
        <v>1655</v>
      </c>
      <c r="B308" t="s">
        <v>1635</v>
      </c>
      <c r="AB308">
        <v>11.5</v>
      </c>
    </row>
    <row r="309" spans="1:33">
      <c r="A309" t="s">
        <v>1656</v>
      </c>
      <c r="B309" t="s">
        <v>1634</v>
      </c>
      <c r="AG309" t="s">
        <v>562</v>
      </c>
    </row>
    <row r="310" spans="1:33">
      <c r="A310" t="s">
        <v>1657</v>
      </c>
      <c r="B310" t="s">
        <v>1634</v>
      </c>
      <c r="P310">
        <v>47.67</v>
      </c>
    </row>
    <row r="311" spans="1:33">
      <c r="A311" t="s">
        <v>1657</v>
      </c>
      <c r="B311" t="s">
        <v>1635</v>
      </c>
      <c r="P311">
        <v>17</v>
      </c>
    </row>
    <row r="312" spans="1:33">
      <c r="A312" t="s">
        <v>1657</v>
      </c>
      <c r="B312" t="s">
        <v>1636</v>
      </c>
      <c r="P312">
        <v>99.5</v>
      </c>
    </row>
    <row r="313" spans="1:33">
      <c r="A313" t="s">
        <v>1903</v>
      </c>
      <c r="B313" t="s">
        <v>5775</v>
      </c>
      <c r="H313" t="s">
        <v>6242</v>
      </c>
    </row>
    <row r="314" spans="1:33">
      <c r="A314" t="s">
        <v>1903</v>
      </c>
      <c r="B314" t="s">
        <v>1641</v>
      </c>
      <c r="H314">
        <v>1.6000000000000001E-3</v>
      </c>
    </row>
    <row r="315" spans="1:33">
      <c r="A315" t="s">
        <v>6072</v>
      </c>
      <c r="B315" t="s">
        <v>1641</v>
      </c>
      <c r="H315">
        <v>1.5E-3</v>
      </c>
    </row>
    <row r="316" spans="1:33">
      <c r="A316" t="s">
        <v>2574</v>
      </c>
      <c r="B316" t="s">
        <v>1641</v>
      </c>
      <c r="AC316">
        <v>8.0000000000000002E-3</v>
      </c>
    </row>
    <row r="317" spans="1:33">
      <c r="A317" t="s">
        <v>2699</v>
      </c>
      <c r="B317" t="s">
        <v>1641</v>
      </c>
      <c r="AG317">
        <v>98</v>
      </c>
    </row>
    <row r="318" spans="1:33">
      <c r="A318" t="s">
        <v>1904</v>
      </c>
      <c r="B318" t="s">
        <v>5775</v>
      </c>
      <c r="H318" t="s">
        <v>6243</v>
      </c>
    </row>
    <row r="319" spans="1:33">
      <c r="A319" t="s">
        <v>1904</v>
      </c>
      <c r="B319" t="s">
        <v>1641</v>
      </c>
      <c r="H319">
        <v>3.7069999999999999E-2</v>
      </c>
    </row>
    <row r="320" spans="1:33">
      <c r="A320" t="s">
        <v>1905</v>
      </c>
      <c r="B320" t="s">
        <v>5775</v>
      </c>
      <c r="H320" t="s">
        <v>6244</v>
      </c>
    </row>
    <row r="321" spans="1:8">
      <c r="A321" t="s">
        <v>1905</v>
      </c>
      <c r="B321" t="s">
        <v>1641</v>
      </c>
      <c r="H321">
        <v>5.4585199999999997E-3</v>
      </c>
    </row>
    <row r="322" spans="1:8">
      <c r="A322" t="s">
        <v>6073</v>
      </c>
      <c r="B322" t="s">
        <v>1634</v>
      </c>
      <c r="H322">
        <v>0.1018</v>
      </c>
    </row>
    <row r="323" spans="1:8">
      <c r="A323" t="s">
        <v>6073</v>
      </c>
      <c r="B323" t="s">
        <v>1635</v>
      </c>
      <c r="H323">
        <v>19.385999999999999</v>
      </c>
    </row>
    <row r="324" spans="1:8">
      <c r="A324" t="s">
        <v>1658</v>
      </c>
      <c r="B324" t="s">
        <v>5773</v>
      </c>
      <c r="H324" t="s">
        <v>6245</v>
      </c>
    </row>
    <row r="325" spans="1:8">
      <c r="A325" t="s">
        <v>1658</v>
      </c>
      <c r="B325" t="s">
        <v>1634</v>
      </c>
      <c r="H325">
        <v>0.10100000000000001</v>
      </c>
    </row>
    <row r="326" spans="1:8">
      <c r="A326" t="s">
        <v>1658</v>
      </c>
      <c r="B326" t="s">
        <v>2563</v>
      </c>
      <c r="H326" t="s">
        <v>2868</v>
      </c>
    </row>
    <row r="327" spans="1:8">
      <c r="A327" t="s">
        <v>1658</v>
      </c>
      <c r="B327" t="s">
        <v>5774</v>
      </c>
      <c r="H327" t="s">
        <v>6246</v>
      </c>
    </row>
    <row r="328" spans="1:8">
      <c r="A328" t="s">
        <v>1658</v>
      </c>
      <c r="B328" t="s">
        <v>1635</v>
      </c>
      <c r="H328">
        <v>19.399999999999999</v>
      </c>
    </row>
    <row r="329" spans="1:8">
      <c r="A329" t="s">
        <v>1659</v>
      </c>
      <c r="B329" t="s">
        <v>5773</v>
      </c>
      <c r="H329" t="s">
        <v>6247</v>
      </c>
    </row>
    <row r="330" spans="1:8">
      <c r="A330" t="s">
        <v>1659</v>
      </c>
      <c r="B330" t="s">
        <v>1634</v>
      </c>
      <c r="H330">
        <v>9.9000000000000005E-2</v>
      </c>
    </row>
    <row r="331" spans="1:8">
      <c r="A331" t="s">
        <v>1659</v>
      </c>
      <c r="B331" t="s">
        <v>2563</v>
      </c>
      <c r="H331" t="s">
        <v>2870</v>
      </c>
    </row>
    <row r="332" spans="1:8">
      <c r="A332" t="s">
        <v>1659</v>
      </c>
      <c r="B332" t="s">
        <v>5774</v>
      </c>
      <c r="H332" t="s">
        <v>6248</v>
      </c>
    </row>
    <row r="333" spans="1:8">
      <c r="A333" t="s">
        <v>1659</v>
      </c>
      <c r="B333" t="s">
        <v>1635</v>
      </c>
      <c r="H333">
        <v>19.7</v>
      </c>
    </row>
    <row r="334" spans="1:8">
      <c r="A334" t="s">
        <v>1906</v>
      </c>
      <c r="B334" t="s">
        <v>5775</v>
      </c>
      <c r="H334" t="s">
        <v>6249</v>
      </c>
    </row>
    <row r="335" spans="1:8">
      <c r="A335" t="s">
        <v>1906</v>
      </c>
      <c r="B335" t="s">
        <v>1641</v>
      </c>
      <c r="H335">
        <v>0.88800000000000001</v>
      </c>
    </row>
    <row r="336" spans="1:8">
      <c r="A336" t="s">
        <v>1907</v>
      </c>
      <c r="B336" t="s">
        <v>5773</v>
      </c>
      <c r="H336" t="s">
        <v>6224</v>
      </c>
    </row>
    <row r="337" spans="1:8">
      <c r="A337" t="s">
        <v>1907</v>
      </c>
      <c r="B337" t="s">
        <v>1634</v>
      </c>
      <c r="H337">
        <v>9.8000000000000004E-2</v>
      </c>
    </row>
    <row r="338" spans="1:8">
      <c r="A338" t="s">
        <v>1660</v>
      </c>
      <c r="B338" t="s">
        <v>5773</v>
      </c>
      <c r="H338" t="s">
        <v>6247</v>
      </c>
    </row>
    <row r="339" spans="1:8">
      <c r="A339" t="s">
        <v>1660</v>
      </c>
      <c r="B339" t="s">
        <v>1634</v>
      </c>
      <c r="H339">
        <v>9.9000000000000005E-2</v>
      </c>
    </row>
    <row r="340" spans="1:8">
      <c r="A340" t="s">
        <v>1660</v>
      </c>
      <c r="B340" t="s">
        <v>2563</v>
      </c>
      <c r="H340" t="s">
        <v>2871</v>
      </c>
    </row>
    <row r="341" spans="1:8">
      <c r="A341" t="s">
        <v>1660</v>
      </c>
      <c r="B341" t="s">
        <v>5774</v>
      </c>
      <c r="H341" s="16" t="s">
        <v>6250</v>
      </c>
    </row>
    <row r="342" spans="1:8">
      <c r="A342" t="s">
        <v>1660</v>
      </c>
      <c r="B342" t="s">
        <v>1635</v>
      </c>
      <c r="H342">
        <v>21.6</v>
      </c>
    </row>
    <row r="343" spans="1:8">
      <c r="A343" t="s">
        <v>5786</v>
      </c>
      <c r="B343" t="s">
        <v>1634</v>
      </c>
      <c r="H343">
        <v>9.8000000000000004E-2</v>
      </c>
    </row>
    <row r="344" spans="1:8">
      <c r="A344" t="s">
        <v>5786</v>
      </c>
      <c r="B344" t="s">
        <v>1635</v>
      </c>
      <c r="H344">
        <v>19.100000000000001</v>
      </c>
    </row>
    <row r="345" spans="1:8">
      <c r="A345" t="s">
        <v>1661</v>
      </c>
      <c r="B345" t="s">
        <v>5773</v>
      </c>
      <c r="H345" t="s">
        <v>6224</v>
      </c>
    </row>
    <row r="346" spans="1:8">
      <c r="A346" t="s">
        <v>1661</v>
      </c>
      <c r="B346" t="s">
        <v>1634</v>
      </c>
      <c r="H346">
        <v>9.8000000000000004E-2</v>
      </c>
    </row>
    <row r="347" spans="1:8">
      <c r="A347" t="s">
        <v>1661</v>
      </c>
      <c r="B347" t="s">
        <v>2563</v>
      </c>
      <c r="H347">
        <v>22</v>
      </c>
    </row>
    <row r="348" spans="1:8">
      <c r="A348" t="s">
        <v>1661</v>
      </c>
      <c r="B348" t="s">
        <v>5774</v>
      </c>
      <c r="H348" t="s">
        <v>6251</v>
      </c>
    </row>
    <row r="349" spans="1:8">
      <c r="A349" t="s">
        <v>1661</v>
      </c>
      <c r="B349" t="s">
        <v>1635</v>
      </c>
      <c r="H349">
        <v>22</v>
      </c>
    </row>
    <row r="350" spans="1:8">
      <c r="A350" t="s">
        <v>5862</v>
      </c>
      <c r="B350" t="s">
        <v>1634</v>
      </c>
      <c r="H350">
        <v>1.5902000000000001</v>
      </c>
    </row>
    <row r="351" spans="1:8">
      <c r="A351" t="s">
        <v>5862</v>
      </c>
      <c r="B351" t="s">
        <v>1635</v>
      </c>
      <c r="H351">
        <v>15.9</v>
      </c>
    </row>
    <row r="352" spans="1:8">
      <c r="A352" t="s">
        <v>5863</v>
      </c>
      <c r="B352" t="s">
        <v>1634</v>
      </c>
      <c r="H352">
        <v>1.6891</v>
      </c>
    </row>
    <row r="353" spans="1:26">
      <c r="A353" t="s">
        <v>5863</v>
      </c>
      <c r="B353" t="s">
        <v>1635</v>
      </c>
      <c r="H353">
        <v>17.2</v>
      </c>
    </row>
    <row r="354" spans="1:26">
      <c r="A354" t="s">
        <v>6074</v>
      </c>
      <c r="B354" t="s">
        <v>1635</v>
      </c>
      <c r="H354">
        <v>15.6</v>
      </c>
    </row>
    <row r="355" spans="1:26">
      <c r="A355" t="s">
        <v>1908</v>
      </c>
      <c r="B355" t="s">
        <v>1641</v>
      </c>
      <c r="K355">
        <v>0.2397</v>
      </c>
    </row>
    <row r="356" spans="1:26">
      <c r="A356" t="s">
        <v>2700</v>
      </c>
      <c r="B356" t="s">
        <v>1641</v>
      </c>
      <c r="K356">
        <v>0.2087</v>
      </c>
    </row>
    <row r="357" spans="1:26">
      <c r="A357" t="s">
        <v>1909</v>
      </c>
      <c r="B357" t="s">
        <v>1641</v>
      </c>
      <c r="K357">
        <v>3.5000000000000003E-2</v>
      </c>
    </row>
    <row r="358" spans="1:26">
      <c r="A358" t="s">
        <v>1910</v>
      </c>
      <c r="B358" t="s">
        <v>1634</v>
      </c>
      <c r="H358" s="16"/>
      <c r="M358">
        <v>99.2</v>
      </c>
    </row>
    <row r="359" spans="1:26">
      <c r="A359" t="s">
        <v>1910</v>
      </c>
      <c r="B359" t="s">
        <v>1635</v>
      </c>
      <c r="M359">
        <v>19.8</v>
      </c>
    </row>
    <row r="360" spans="1:26">
      <c r="A360" t="s">
        <v>6075</v>
      </c>
      <c r="B360" t="s">
        <v>1641</v>
      </c>
      <c r="Z360">
        <v>0.4</v>
      </c>
    </row>
    <row r="361" spans="1:26">
      <c r="A361" t="s">
        <v>2701</v>
      </c>
      <c r="B361" t="s">
        <v>1641</v>
      </c>
      <c r="M361">
        <v>0.252</v>
      </c>
    </row>
    <row r="362" spans="1:26">
      <c r="A362" t="s">
        <v>1911</v>
      </c>
      <c r="B362" t="s">
        <v>5773</v>
      </c>
      <c r="H362" t="s">
        <v>6193</v>
      </c>
    </row>
    <row r="363" spans="1:26">
      <c r="A363" t="s">
        <v>1911</v>
      </c>
      <c r="B363" t="s">
        <v>1634</v>
      </c>
      <c r="H363" t="s">
        <v>2859</v>
      </c>
    </row>
    <row r="364" spans="1:26">
      <c r="A364" t="s">
        <v>1911</v>
      </c>
      <c r="B364" t="s">
        <v>2563</v>
      </c>
      <c r="H364" t="s">
        <v>2872</v>
      </c>
    </row>
    <row r="365" spans="1:26">
      <c r="A365" t="s">
        <v>1911</v>
      </c>
      <c r="B365" t="s">
        <v>5774</v>
      </c>
      <c r="H365" t="s">
        <v>6252</v>
      </c>
    </row>
    <row r="366" spans="1:26">
      <c r="A366" t="s">
        <v>1912</v>
      </c>
      <c r="B366" t="s">
        <v>5773</v>
      </c>
      <c r="H366" t="s">
        <v>6253</v>
      </c>
    </row>
    <row r="367" spans="1:26">
      <c r="A367" t="s">
        <v>1912</v>
      </c>
      <c r="B367" t="s">
        <v>1634</v>
      </c>
      <c r="H367">
        <v>5.953E-2</v>
      </c>
    </row>
    <row r="368" spans="1:26">
      <c r="A368" t="s">
        <v>1912</v>
      </c>
      <c r="B368" t="s">
        <v>2563</v>
      </c>
      <c r="H368" t="s">
        <v>2873</v>
      </c>
    </row>
    <row r="369" spans="1:27">
      <c r="A369" t="s">
        <v>1912</v>
      </c>
      <c r="B369" t="s">
        <v>5774</v>
      </c>
      <c r="H369" t="s">
        <v>6254</v>
      </c>
    </row>
    <row r="370" spans="1:27">
      <c r="A370" t="s">
        <v>1912</v>
      </c>
      <c r="B370" t="s">
        <v>1635</v>
      </c>
      <c r="H370">
        <v>48.26</v>
      </c>
    </row>
    <row r="371" spans="1:27">
      <c r="A371" t="s">
        <v>6076</v>
      </c>
      <c r="B371" t="s">
        <v>1635</v>
      </c>
      <c r="H371">
        <v>15.6</v>
      </c>
    </row>
    <row r="372" spans="1:27">
      <c r="A372" t="s">
        <v>1913</v>
      </c>
      <c r="B372" t="s">
        <v>1641</v>
      </c>
      <c r="Z372">
        <v>4.4000000000000003E-3</v>
      </c>
    </row>
    <row r="373" spans="1:27">
      <c r="A373" t="s">
        <v>5864</v>
      </c>
      <c r="B373" t="s">
        <v>1634</v>
      </c>
      <c r="H373">
        <v>6.6299999999999998E-2</v>
      </c>
    </row>
    <row r="374" spans="1:27">
      <c r="A374" t="s">
        <v>5864</v>
      </c>
      <c r="B374" t="s">
        <v>1635</v>
      </c>
      <c r="H374">
        <v>45.6</v>
      </c>
    </row>
    <row r="375" spans="1:27">
      <c r="A375" t="s">
        <v>2575</v>
      </c>
      <c r="B375" t="s">
        <v>1641</v>
      </c>
      <c r="C375">
        <v>0.8266</v>
      </c>
    </row>
    <row r="376" spans="1:27">
      <c r="A376" t="s">
        <v>2575</v>
      </c>
      <c r="B376" t="s">
        <v>1635</v>
      </c>
      <c r="C376">
        <v>45.8</v>
      </c>
    </row>
    <row r="377" spans="1:27">
      <c r="A377" t="s">
        <v>5787</v>
      </c>
      <c r="B377" t="s">
        <v>1635</v>
      </c>
      <c r="D377">
        <v>45.29</v>
      </c>
    </row>
    <row r="378" spans="1:27">
      <c r="A378" t="s">
        <v>6017</v>
      </c>
      <c r="B378" t="s">
        <v>1634</v>
      </c>
      <c r="C378">
        <v>76.040000000000006</v>
      </c>
    </row>
    <row r="379" spans="1:27">
      <c r="A379" t="s">
        <v>6017</v>
      </c>
      <c r="B379" t="s">
        <v>1635</v>
      </c>
      <c r="C379">
        <v>34.67</v>
      </c>
    </row>
    <row r="380" spans="1:27">
      <c r="A380" t="s">
        <v>5865</v>
      </c>
      <c r="B380" t="s">
        <v>1634</v>
      </c>
      <c r="AA380">
        <v>3.16</v>
      </c>
    </row>
    <row r="381" spans="1:27">
      <c r="A381" t="s">
        <v>5865</v>
      </c>
      <c r="B381" t="s">
        <v>1635</v>
      </c>
      <c r="AA381">
        <v>45.12</v>
      </c>
    </row>
    <row r="382" spans="1:27">
      <c r="A382" t="s">
        <v>1914</v>
      </c>
      <c r="B382" t="s">
        <v>5773</v>
      </c>
      <c r="H382" t="s">
        <v>6255</v>
      </c>
    </row>
    <row r="383" spans="1:27">
      <c r="A383" t="s">
        <v>1914</v>
      </c>
      <c r="B383" t="s">
        <v>1634</v>
      </c>
      <c r="H383">
        <v>4.6199999999999998E-2</v>
      </c>
    </row>
    <row r="384" spans="1:27">
      <c r="A384" t="s">
        <v>1915</v>
      </c>
      <c r="B384" t="s">
        <v>5773</v>
      </c>
      <c r="H384" t="s">
        <v>2874</v>
      </c>
    </row>
    <row r="385" spans="1:33">
      <c r="A385" t="s">
        <v>1915</v>
      </c>
      <c r="B385" t="s">
        <v>1634</v>
      </c>
      <c r="H385" t="s">
        <v>2874</v>
      </c>
    </row>
    <row r="386" spans="1:33">
      <c r="A386" t="s">
        <v>5866</v>
      </c>
      <c r="B386" t="s">
        <v>1634</v>
      </c>
      <c r="H386">
        <v>6.4000000000000001E-2</v>
      </c>
    </row>
    <row r="387" spans="1:33">
      <c r="A387" t="s">
        <v>5866</v>
      </c>
      <c r="B387" t="s">
        <v>1635</v>
      </c>
      <c r="H387">
        <v>45.6</v>
      </c>
    </row>
    <row r="388" spans="1:33">
      <c r="A388" t="s">
        <v>1662</v>
      </c>
      <c r="B388" t="s">
        <v>1641</v>
      </c>
      <c r="H388" s="16"/>
      <c r="K388">
        <v>0.30199999999999999</v>
      </c>
      <c r="M388">
        <v>0.25679999999999997</v>
      </c>
    </row>
    <row r="389" spans="1:33">
      <c r="A389" t="s">
        <v>1916</v>
      </c>
      <c r="B389" t="s">
        <v>5775</v>
      </c>
      <c r="H389" t="s">
        <v>6256</v>
      </c>
    </row>
    <row r="390" spans="1:33">
      <c r="A390" t="s">
        <v>1916</v>
      </c>
      <c r="B390" t="s">
        <v>1641</v>
      </c>
      <c r="H390">
        <v>0.31</v>
      </c>
    </row>
    <row r="391" spans="1:33">
      <c r="A391" t="s">
        <v>2703</v>
      </c>
      <c r="B391" t="s">
        <v>1641</v>
      </c>
      <c r="M391">
        <v>0.1201</v>
      </c>
    </row>
    <row r="392" spans="1:33">
      <c r="A392" t="s">
        <v>2703</v>
      </c>
      <c r="B392" t="s">
        <v>1668</v>
      </c>
      <c r="M392">
        <v>0.44</v>
      </c>
    </row>
    <row r="393" spans="1:33">
      <c r="A393" t="s">
        <v>2703</v>
      </c>
      <c r="B393" t="s">
        <v>1634</v>
      </c>
      <c r="M393">
        <v>0.44</v>
      </c>
      <c r="N393">
        <v>0.44</v>
      </c>
      <c r="AF393" t="s">
        <v>2858</v>
      </c>
    </row>
    <row r="394" spans="1:33">
      <c r="A394" t="s">
        <v>1917</v>
      </c>
      <c r="B394" t="s">
        <v>5773</v>
      </c>
      <c r="H394" t="s">
        <v>6257</v>
      </c>
    </row>
    <row r="395" spans="1:33">
      <c r="A395" t="s">
        <v>1917</v>
      </c>
      <c r="B395" t="s">
        <v>1634</v>
      </c>
      <c r="H395" s="16">
        <v>10997</v>
      </c>
    </row>
    <row r="396" spans="1:33">
      <c r="A396" t="s">
        <v>1918</v>
      </c>
      <c r="B396" t="s">
        <v>1641</v>
      </c>
      <c r="K396">
        <v>0.01</v>
      </c>
    </row>
    <row r="397" spans="1:33">
      <c r="A397" t="s">
        <v>2704</v>
      </c>
      <c r="B397" t="s">
        <v>1634</v>
      </c>
      <c r="AG397">
        <v>3.0000000000000001E-3</v>
      </c>
    </row>
    <row r="398" spans="1:33">
      <c r="A398" t="s">
        <v>1919</v>
      </c>
      <c r="B398" t="s">
        <v>1641</v>
      </c>
      <c r="Z398">
        <v>0.32600000000000001</v>
      </c>
    </row>
    <row r="399" spans="1:33">
      <c r="A399" t="s">
        <v>1920</v>
      </c>
      <c r="B399" t="s">
        <v>5775</v>
      </c>
      <c r="H399" t="s">
        <v>6258</v>
      </c>
    </row>
    <row r="400" spans="1:33">
      <c r="A400" t="s">
        <v>1920</v>
      </c>
      <c r="B400" t="s">
        <v>1641</v>
      </c>
      <c r="H400">
        <v>0.27354000000000001</v>
      </c>
    </row>
    <row r="401" spans="1:33">
      <c r="A401" t="s">
        <v>2576</v>
      </c>
      <c r="B401" t="s">
        <v>1641</v>
      </c>
      <c r="K401">
        <v>0.12</v>
      </c>
    </row>
    <row r="402" spans="1:33">
      <c r="A402" t="s">
        <v>1921</v>
      </c>
      <c r="B402" t="s">
        <v>5775</v>
      </c>
      <c r="H402" t="s">
        <v>6259</v>
      </c>
    </row>
    <row r="403" spans="1:33">
      <c r="A403" t="s">
        <v>1921</v>
      </c>
      <c r="B403" t="s">
        <v>1641</v>
      </c>
      <c r="H403">
        <v>0.38</v>
      </c>
    </row>
    <row r="404" spans="1:33">
      <c r="A404" t="s">
        <v>1922</v>
      </c>
      <c r="B404" t="s">
        <v>5775</v>
      </c>
      <c r="H404" t="s">
        <v>6260</v>
      </c>
    </row>
    <row r="405" spans="1:33">
      <c r="A405" t="s">
        <v>1922</v>
      </c>
      <c r="B405" t="s">
        <v>1641</v>
      </c>
      <c r="H405">
        <v>0.3075</v>
      </c>
    </row>
    <row r="406" spans="1:33">
      <c r="A406" t="s">
        <v>1923</v>
      </c>
      <c r="B406" t="s">
        <v>5775</v>
      </c>
      <c r="H406" t="s">
        <v>6261</v>
      </c>
    </row>
    <row r="407" spans="1:33">
      <c r="A407" t="s">
        <v>1923</v>
      </c>
      <c r="B407" t="s">
        <v>1641</v>
      </c>
      <c r="H407">
        <v>4.5999999999999999E-3</v>
      </c>
    </row>
    <row r="408" spans="1:33">
      <c r="A408" t="s">
        <v>1924</v>
      </c>
      <c r="B408" t="s">
        <v>5775</v>
      </c>
      <c r="H408" t="s">
        <v>6262</v>
      </c>
    </row>
    <row r="409" spans="1:33">
      <c r="A409" t="s">
        <v>1924</v>
      </c>
      <c r="B409" t="s">
        <v>1641</v>
      </c>
      <c r="H409">
        <v>0.68200000000000005</v>
      </c>
    </row>
    <row r="410" spans="1:33">
      <c r="A410" t="s">
        <v>5788</v>
      </c>
      <c r="B410" t="s">
        <v>1634</v>
      </c>
      <c r="D410">
        <v>0.47699999999999998</v>
      </c>
    </row>
    <row r="411" spans="1:33">
      <c r="A411" t="s">
        <v>1925</v>
      </c>
      <c r="B411" t="s">
        <v>1634</v>
      </c>
      <c r="M411">
        <v>0.78500000000000003</v>
      </c>
    </row>
    <row r="412" spans="1:33">
      <c r="A412" t="s">
        <v>1926</v>
      </c>
      <c r="B412" t="s">
        <v>5775</v>
      </c>
      <c r="H412" t="s">
        <v>6263</v>
      </c>
    </row>
    <row r="413" spans="1:33">
      <c r="A413" t="s">
        <v>1926</v>
      </c>
      <c r="B413" t="s">
        <v>1641</v>
      </c>
      <c r="H413">
        <v>0.63680000000000003</v>
      </c>
    </row>
    <row r="414" spans="1:33">
      <c r="A414" t="s">
        <v>2577</v>
      </c>
      <c r="B414" t="s">
        <v>1635</v>
      </c>
      <c r="AG414">
        <v>33.972000000000001</v>
      </c>
    </row>
    <row r="415" spans="1:33">
      <c r="A415" t="s">
        <v>3043</v>
      </c>
      <c r="B415" t="s">
        <v>1634</v>
      </c>
      <c r="K415">
        <v>3.66</v>
      </c>
    </row>
    <row r="416" spans="1:33">
      <c r="A416" t="s">
        <v>5789</v>
      </c>
      <c r="B416" t="s">
        <v>1634</v>
      </c>
      <c r="K416">
        <v>80</v>
      </c>
    </row>
    <row r="417" spans="1:33">
      <c r="A417" t="s">
        <v>1927</v>
      </c>
      <c r="B417" t="s">
        <v>1634</v>
      </c>
      <c r="K417" t="s">
        <v>6264</v>
      </c>
    </row>
    <row r="418" spans="1:33">
      <c r="A418" t="s">
        <v>1927</v>
      </c>
      <c r="B418" t="s">
        <v>1635</v>
      </c>
      <c r="K418" t="s">
        <v>6265</v>
      </c>
    </row>
    <row r="419" spans="1:33">
      <c r="A419" t="s">
        <v>1927</v>
      </c>
      <c r="B419" t="s">
        <v>1636</v>
      </c>
      <c r="K419" t="s">
        <v>2887</v>
      </c>
    </row>
    <row r="420" spans="1:33">
      <c r="A420" t="s">
        <v>1928</v>
      </c>
      <c r="B420" t="s">
        <v>1634</v>
      </c>
      <c r="H420" s="16"/>
      <c r="K420" t="s">
        <v>6266</v>
      </c>
    </row>
    <row r="421" spans="1:33">
      <c r="A421" t="s">
        <v>1928</v>
      </c>
      <c r="B421" t="s">
        <v>1635</v>
      </c>
      <c r="K421" t="s">
        <v>6267</v>
      </c>
    </row>
    <row r="422" spans="1:33">
      <c r="A422" t="s">
        <v>1928</v>
      </c>
      <c r="B422" t="s">
        <v>1636</v>
      </c>
      <c r="K422" t="s">
        <v>2887</v>
      </c>
    </row>
    <row r="423" spans="1:33">
      <c r="A423" t="s">
        <v>5867</v>
      </c>
      <c r="B423" t="s">
        <v>1641</v>
      </c>
      <c r="H423" s="16"/>
      <c r="AC423">
        <v>0.98719999999999997</v>
      </c>
    </row>
    <row r="424" spans="1:33">
      <c r="A424" t="s">
        <v>1663</v>
      </c>
      <c r="B424" t="s">
        <v>1641</v>
      </c>
      <c r="M424">
        <v>0.99</v>
      </c>
      <c r="AG424" t="s">
        <v>6268</v>
      </c>
    </row>
    <row r="425" spans="1:33">
      <c r="A425" t="s">
        <v>1663</v>
      </c>
      <c r="B425" t="s">
        <v>1668</v>
      </c>
      <c r="M425">
        <v>1</v>
      </c>
    </row>
    <row r="426" spans="1:33">
      <c r="A426" t="s">
        <v>1663</v>
      </c>
      <c r="B426" t="s">
        <v>1634</v>
      </c>
      <c r="M426">
        <v>3</v>
      </c>
    </row>
    <row r="427" spans="1:33">
      <c r="A427" t="s">
        <v>2705</v>
      </c>
      <c r="B427" t="s">
        <v>1634</v>
      </c>
      <c r="M427">
        <v>3.6640000000000001</v>
      </c>
    </row>
    <row r="428" spans="1:33">
      <c r="A428" t="s">
        <v>1930</v>
      </c>
      <c r="B428" t="s">
        <v>1634</v>
      </c>
      <c r="AF428" t="s">
        <v>6269</v>
      </c>
    </row>
    <row r="429" spans="1:33">
      <c r="A429" t="s">
        <v>1930</v>
      </c>
      <c r="B429" t="s">
        <v>1635</v>
      </c>
      <c r="AF429" t="s">
        <v>6270</v>
      </c>
    </row>
    <row r="430" spans="1:33">
      <c r="A430" t="s">
        <v>2706</v>
      </c>
      <c r="B430" t="s">
        <v>1668</v>
      </c>
      <c r="M430">
        <v>1</v>
      </c>
    </row>
    <row r="431" spans="1:33">
      <c r="A431" t="s">
        <v>2707</v>
      </c>
      <c r="B431" t="s">
        <v>1634</v>
      </c>
      <c r="H431" s="16"/>
      <c r="M431">
        <v>3.6640000000000001</v>
      </c>
    </row>
    <row r="432" spans="1:33">
      <c r="A432" t="s">
        <v>2708</v>
      </c>
      <c r="B432" t="s">
        <v>1641</v>
      </c>
      <c r="AG432">
        <v>3.0999999999999999E-3</v>
      </c>
    </row>
    <row r="433" spans="1:13">
      <c r="A433" t="s">
        <v>1931</v>
      </c>
      <c r="B433" t="s">
        <v>1635</v>
      </c>
      <c r="K433">
        <v>0.03</v>
      </c>
    </row>
    <row r="434" spans="1:13">
      <c r="A434" t="s">
        <v>2709</v>
      </c>
      <c r="B434" t="s">
        <v>1668</v>
      </c>
      <c r="H434" s="16"/>
      <c r="M434">
        <v>1</v>
      </c>
    </row>
    <row r="435" spans="1:13">
      <c r="A435" t="s">
        <v>1932</v>
      </c>
      <c r="B435" t="s">
        <v>1634</v>
      </c>
      <c r="K435" t="s">
        <v>6271</v>
      </c>
    </row>
    <row r="436" spans="1:13">
      <c r="A436" t="s">
        <v>1933</v>
      </c>
      <c r="B436" t="s">
        <v>1634</v>
      </c>
      <c r="K436" t="s">
        <v>6272</v>
      </c>
    </row>
    <row r="437" spans="1:13">
      <c r="A437" t="s">
        <v>1934</v>
      </c>
      <c r="B437" t="s">
        <v>1634</v>
      </c>
      <c r="K437" t="s">
        <v>6273</v>
      </c>
    </row>
    <row r="438" spans="1:13">
      <c r="A438" t="s">
        <v>1935</v>
      </c>
      <c r="B438" t="s">
        <v>1634</v>
      </c>
      <c r="K438" t="s">
        <v>6274</v>
      </c>
    </row>
    <row r="439" spans="1:13">
      <c r="A439" t="s">
        <v>1936</v>
      </c>
      <c r="B439" t="s">
        <v>1634</v>
      </c>
      <c r="K439" t="s">
        <v>6275</v>
      </c>
    </row>
    <row r="440" spans="1:13">
      <c r="A440" t="s">
        <v>1937</v>
      </c>
      <c r="B440" t="s">
        <v>1634</v>
      </c>
      <c r="K440" t="s">
        <v>6276</v>
      </c>
    </row>
    <row r="441" spans="1:13">
      <c r="A441" t="s">
        <v>1938</v>
      </c>
      <c r="B441" t="s">
        <v>1634</v>
      </c>
      <c r="K441" t="s">
        <v>6271</v>
      </c>
    </row>
    <row r="442" spans="1:13">
      <c r="A442" t="s">
        <v>1939</v>
      </c>
      <c r="B442" t="s">
        <v>1634</v>
      </c>
      <c r="K442" t="s">
        <v>6277</v>
      </c>
    </row>
    <row r="443" spans="1:13">
      <c r="A443" t="s">
        <v>1940</v>
      </c>
      <c r="B443" t="s">
        <v>1634</v>
      </c>
      <c r="K443" t="s">
        <v>6271</v>
      </c>
    </row>
    <row r="444" spans="1:13">
      <c r="A444" t="s">
        <v>1941</v>
      </c>
      <c r="B444" t="s">
        <v>1634</v>
      </c>
      <c r="K444" t="s">
        <v>6278</v>
      </c>
    </row>
    <row r="445" spans="1:13">
      <c r="A445" t="s">
        <v>1942</v>
      </c>
      <c r="B445" t="s">
        <v>1634</v>
      </c>
      <c r="K445" t="s">
        <v>6279</v>
      </c>
    </row>
    <row r="446" spans="1:13">
      <c r="A446" t="s">
        <v>1943</v>
      </c>
      <c r="B446" t="s">
        <v>1634</v>
      </c>
      <c r="K446" t="s">
        <v>6280</v>
      </c>
    </row>
    <row r="447" spans="1:13">
      <c r="A447" t="s">
        <v>1944</v>
      </c>
      <c r="B447" t="s">
        <v>1634</v>
      </c>
      <c r="H447" s="16"/>
      <c r="K447" t="s">
        <v>6281</v>
      </c>
    </row>
    <row r="448" spans="1:13">
      <c r="A448" t="s">
        <v>5790</v>
      </c>
      <c r="B448" t="s">
        <v>1641</v>
      </c>
      <c r="K448">
        <v>0.3</v>
      </c>
    </row>
    <row r="449" spans="1:26">
      <c r="A449" t="s">
        <v>2710</v>
      </c>
      <c r="B449" t="s">
        <v>1641</v>
      </c>
      <c r="H449" s="16"/>
      <c r="K449">
        <v>0.30180000000000001</v>
      </c>
    </row>
    <row r="450" spans="1:26">
      <c r="A450" t="s">
        <v>1945</v>
      </c>
      <c r="B450" t="s">
        <v>1641</v>
      </c>
      <c r="K450">
        <v>0.3</v>
      </c>
    </row>
    <row r="451" spans="1:26">
      <c r="A451" t="s">
        <v>1666</v>
      </c>
      <c r="B451" t="s">
        <v>1635</v>
      </c>
      <c r="K451">
        <v>0.02</v>
      </c>
    </row>
    <row r="452" spans="1:26">
      <c r="A452" t="s">
        <v>6018</v>
      </c>
      <c r="B452" t="s">
        <v>1635</v>
      </c>
      <c r="K452">
        <v>0.02</v>
      </c>
    </row>
    <row r="453" spans="1:26">
      <c r="A453" t="s">
        <v>5791</v>
      </c>
      <c r="B453" t="s">
        <v>1635</v>
      </c>
      <c r="K453">
        <v>0.02</v>
      </c>
    </row>
    <row r="454" spans="1:26">
      <c r="A454" t="s">
        <v>5792</v>
      </c>
      <c r="B454" t="s">
        <v>1635</v>
      </c>
      <c r="K454">
        <v>0.02</v>
      </c>
    </row>
    <row r="455" spans="1:26">
      <c r="A455" t="s">
        <v>5793</v>
      </c>
      <c r="B455" t="s">
        <v>1635</v>
      </c>
      <c r="K455">
        <v>0.02</v>
      </c>
    </row>
    <row r="456" spans="1:26">
      <c r="A456" t="s">
        <v>5868</v>
      </c>
      <c r="B456" t="s">
        <v>1641</v>
      </c>
      <c r="Z456">
        <v>1E-3</v>
      </c>
    </row>
    <row r="457" spans="1:26">
      <c r="A457" t="s">
        <v>1946</v>
      </c>
      <c r="B457" t="s">
        <v>5775</v>
      </c>
      <c r="H457" t="s">
        <v>6282</v>
      </c>
    </row>
    <row r="458" spans="1:26">
      <c r="A458" t="s">
        <v>1946</v>
      </c>
      <c r="B458" t="s">
        <v>1641</v>
      </c>
      <c r="H458" t="s">
        <v>2876</v>
      </c>
    </row>
    <row r="459" spans="1:26">
      <c r="A459" t="s">
        <v>1947</v>
      </c>
      <c r="B459" t="s">
        <v>1641</v>
      </c>
      <c r="K459">
        <v>0.46</v>
      </c>
    </row>
    <row r="460" spans="1:26">
      <c r="A460" t="s">
        <v>6019</v>
      </c>
      <c r="B460" t="s">
        <v>1635</v>
      </c>
      <c r="P460">
        <v>14.34</v>
      </c>
    </row>
    <row r="461" spans="1:26">
      <c r="A461" t="s">
        <v>1948</v>
      </c>
      <c r="B461" t="s">
        <v>5773</v>
      </c>
      <c r="H461" t="s">
        <v>2861</v>
      </c>
    </row>
    <row r="462" spans="1:26">
      <c r="A462" t="s">
        <v>1948</v>
      </c>
      <c r="B462" t="s">
        <v>1634</v>
      </c>
      <c r="H462" t="s">
        <v>2861</v>
      </c>
    </row>
    <row r="463" spans="1:26">
      <c r="A463" t="s">
        <v>1949</v>
      </c>
      <c r="B463" t="s">
        <v>1641</v>
      </c>
      <c r="K463">
        <v>4.1000000000000002E-2</v>
      </c>
    </row>
    <row r="464" spans="1:26">
      <c r="A464" t="s">
        <v>1950</v>
      </c>
      <c r="B464" t="s">
        <v>5773</v>
      </c>
      <c r="H464" t="s">
        <v>6247</v>
      </c>
    </row>
    <row r="465" spans="1:33">
      <c r="A465" t="s">
        <v>1950</v>
      </c>
      <c r="B465" t="s">
        <v>1634</v>
      </c>
      <c r="H465" t="s">
        <v>2869</v>
      </c>
    </row>
    <row r="466" spans="1:33">
      <c r="A466" t="s">
        <v>1950</v>
      </c>
      <c r="B466" t="s">
        <v>2563</v>
      </c>
      <c r="H466">
        <v>35</v>
      </c>
    </row>
    <row r="467" spans="1:33">
      <c r="A467" t="s">
        <v>1950</v>
      </c>
      <c r="B467" t="s">
        <v>5774</v>
      </c>
      <c r="H467" t="s">
        <v>6283</v>
      </c>
    </row>
    <row r="468" spans="1:33">
      <c r="A468" t="s">
        <v>5869</v>
      </c>
      <c r="B468" t="s">
        <v>1635</v>
      </c>
      <c r="AA468">
        <v>40.450000000000003</v>
      </c>
    </row>
    <row r="469" spans="1:33">
      <c r="A469" t="s">
        <v>1951</v>
      </c>
      <c r="B469" t="s">
        <v>5773</v>
      </c>
      <c r="H469" t="s">
        <v>6208</v>
      </c>
    </row>
    <row r="470" spans="1:33">
      <c r="A470" t="s">
        <v>1951</v>
      </c>
      <c r="B470" t="s">
        <v>1634</v>
      </c>
      <c r="H470">
        <v>1</v>
      </c>
    </row>
    <row r="471" spans="1:33">
      <c r="A471" t="s">
        <v>6077</v>
      </c>
      <c r="B471" t="s">
        <v>1634</v>
      </c>
      <c r="H471">
        <v>0.15909999999999999</v>
      </c>
    </row>
    <row r="472" spans="1:33">
      <c r="A472" t="s">
        <v>1667</v>
      </c>
      <c r="B472" t="s">
        <v>1641</v>
      </c>
      <c r="Z472">
        <v>0.77</v>
      </c>
    </row>
    <row r="473" spans="1:33">
      <c r="A473" t="s">
        <v>1667</v>
      </c>
      <c r="B473" t="s">
        <v>1668</v>
      </c>
      <c r="P473">
        <v>1</v>
      </c>
    </row>
    <row r="474" spans="1:33">
      <c r="A474" t="s">
        <v>1667</v>
      </c>
      <c r="B474" t="s">
        <v>1634</v>
      </c>
      <c r="C474">
        <v>8.7940000000000004E-2</v>
      </c>
      <c r="Z474">
        <v>8.7939999999999997E-3</v>
      </c>
      <c r="AG474" t="s">
        <v>6284</v>
      </c>
    </row>
    <row r="475" spans="1:33">
      <c r="A475" t="s">
        <v>1669</v>
      </c>
      <c r="B475" t="s">
        <v>1668</v>
      </c>
      <c r="AG475">
        <v>1</v>
      </c>
    </row>
    <row r="476" spans="1:33">
      <c r="A476" t="s">
        <v>1669</v>
      </c>
      <c r="B476" t="s">
        <v>1634</v>
      </c>
      <c r="AG476" t="s">
        <v>6284</v>
      </c>
    </row>
    <row r="477" spans="1:33">
      <c r="A477" t="s">
        <v>2580</v>
      </c>
      <c r="B477" t="s">
        <v>1634</v>
      </c>
      <c r="AG477">
        <v>5.0000000000000001E-3</v>
      </c>
    </row>
    <row r="478" spans="1:33">
      <c r="A478" t="s">
        <v>2581</v>
      </c>
      <c r="B478" t="s">
        <v>1641</v>
      </c>
      <c r="AG478">
        <v>8.7999999999999995E-2</v>
      </c>
    </row>
    <row r="479" spans="1:33">
      <c r="A479" t="s">
        <v>2711</v>
      </c>
      <c r="B479" t="s">
        <v>1668</v>
      </c>
      <c r="H479" s="16"/>
      <c r="M479">
        <v>1</v>
      </c>
    </row>
    <row r="480" spans="1:33">
      <c r="A480" t="s">
        <v>1952</v>
      </c>
      <c r="B480" t="s">
        <v>1634</v>
      </c>
      <c r="K480" t="s">
        <v>6285</v>
      </c>
    </row>
    <row r="481" spans="1:11">
      <c r="A481" t="s">
        <v>2582</v>
      </c>
      <c r="B481" t="s">
        <v>1634</v>
      </c>
      <c r="K481">
        <v>80</v>
      </c>
    </row>
    <row r="482" spans="1:11">
      <c r="A482" t="s">
        <v>1953</v>
      </c>
      <c r="B482" t="s">
        <v>5773</v>
      </c>
      <c r="H482" s="16">
        <v>3664</v>
      </c>
    </row>
    <row r="483" spans="1:11">
      <c r="A483" t="s">
        <v>1953</v>
      </c>
      <c r="B483" t="s">
        <v>1634</v>
      </c>
      <c r="H483" s="16">
        <v>3664</v>
      </c>
    </row>
    <row r="484" spans="1:11">
      <c r="A484" t="s">
        <v>1954</v>
      </c>
      <c r="B484" t="s">
        <v>5775</v>
      </c>
      <c r="H484" s="16" t="s">
        <v>6286</v>
      </c>
    </row>
    <row r="485" spans="1:11">
      <c r="A485" t="s">
        <v>1954</v>
      </c>
      <c r="B485" t="s">
        <v>1641</v>
      </c>
      <c r="H485" s="16">
        <v>0.42019000000000001</v>
      </c>
    </row>
    <row r="486" spans="1:11">
      <c r="A486" t="s">
        <v>1955</v>
      </c>
      <c r="B486" t="s">
        <v>5773</v>
      </c>
      <c r="H486" s="16">
        <v>15377371</v>
      </c>
    </row>
    <row r="487" spans="1:11">
      <c r="A487" t="s">
        <v>1955</v>
      </c>
      <c r="B487" t="s">
        <v>1634</v>
      </c>
      <c r="H487" s="16">
        <v>15377371</v>
      </c>
    </row>
    <row r="488" spans="1:11">
      <c r="A488" t="s">
        <v>1956</v>
      </c>
      <c r="B488" t="s">
        <v>5773</v>
      </c>
      <c r="H488">
        <v>1</v>
      </c>
    </row>
    <row r="489" spans="1:11">
      <c r="A489" t="s">
        <v>1956</v>
      </c>
      <c r="B489" t="s">
        <v>1634</v>
      </c>
      <c r="H489">
        <v>1</v>
      </c>
    </row>
    <row r="490" spans="1:11">
      <c r="A490" t="s">
        <v>1957</v>
      </c>
      <c r="B490" t="s">
        <v>5775</v>
      </c>
      <c r="H490" t="s">
        <v>6287</v>
      </c>
    </row>
    <row r="491" spans="1:11">
      <c r="A491" t="s">
        <v>1957</v>
      </c>
      <c r="B491" t="s">
        <v>1641</v>
      </c>
      <c r="H491" t="s">
        <v>2877</v>
      </c>
    </row>
    <row r="492" spans="1:11">
      <c r="A492" t="s">
        <v>6078</v>
      </c>
      <c r="B492" t="s">
        <v>1641</v>
      </c>
      <c r="H492">
        <v>0.272727</v>
      </c>
    </row>
    <row r="493" spans="1:11">
      <c r="A493" t="s">
        <v>1958</v>
      </c>
      <c r="B493" t="s">
        <v>5775</v>
      </c>
      <c r="H493" t="s">
        <v>6287</v>
      </c>
    </row>
    <row r="494" spans="1:11">
      <c r="A494" t="s">
        <v>1958</v>
      </c>
      <c r="B494" t="s">
        <v>1641</v>
      </c>
      <c r="H494">
        <v>0.27292576000000002</v>
      </c>
    </row>
    <row r="495" spans="1:11">
      <c r="A495" t="s">
        <v>1959</v>
      </c>
      <c r="B495" t="s">
        <v>5775</v>
      </c>
      <c r="H495" t="s">
        <v>6288</v>
      </c>
    </row>
    <row r="496" spans="1:11">
      <c r="A496" t="s">
        <v>1959</v>
      </c>
      <c r="B496" t="s">
        <v>1641</v>
      </c>
      <c r="H496">
        <v>1.271561E-2</v>
      </c>
    </row>
    <row r="497" spans="1:11">
      <c r="A497" t="s">
        <v>1960</v>
      </c>
      <c r="B497" t="s">
        <v>5775</v>
      </c>
      <c r="H497" t="s">
        <v>6289</v>
      </c>
    </row>
    <row r="498" spans="1:11">
      <c r="A498" t="s">
        <v>1960</v>
      </c>
      <c r="B498" t="s">
        <v>1641</v>
      </c>
      <c r="H498">
        <v>1.1943500000000001E-3</v>
      </c>
    </row>
    <row r="499" spans="1:11">
      <c r="A499" t="s">
        <v>1961</v>
      </c>
      <c r="B499" t="s">
        <v>5775</v>
      </c>
      <c r="H499" t="s">
        <v>6287</v>
      </c>
    </row>
    <row r="500" spans="1:11">
      <c r="A500" t="s">
        <v>1961</v>
      </c>
      <c r="B500" t="s">
        <v>1641</v>
      </c>
      <c r="H500">
        <v>0.27292576000000002</v>
      </c>
    </row>
    <row r="501" spans="1:11">
      <c r="A501" t="s">
        <v>6079</v>
      </c>
      <c r="B501" t="s">
        <v>1641</v>
      </c>
      <c r="H501">
        <v>0.272727</v>
      </c>
    </row>
    <row r="502" spans="1:11">
      <c r="A502" t="s">
        <v>1962</v>
      </c>
      <c r="B502" t="s">
        <v>5775</v>
      </c>
      <c r="H502" t="s">
        <v>6290</v>
      </c>
    </row>
    <row r="503" spans="1:11">
      <c r="A503" t="s">
        <v>1962</v>
      </c>
      <c r="B503" t="s">
        <v>1641</v>
      </c>
      <c r="H503">
        <v>0.31619999999999998</v>
      </c>
    </row>
    <row r="504" spans="1:11">
      <c r="A504" t="s">
        <v>1963</v>
      </c>
      <c r="B504" t="s">
        <v>5775</v>
      </c>
      <c r="H504" t="s">
        <v>6291</v>
      </c>
    </row>
    <row r="505" spans="1:11">
      <c r="A505" t="s">
        <v>1963</v>
      </c>
      <c r="B505" t="s">
        <v>1641</v>
      </c>
      <c r="H505">
        <v>0.272727</v>
      </c>
    </row>
    <row r="506" spans="1:11">
      <c r="A506" t="s">
        <v>1964</v>
      </c>
      <c r="B506" t="s">
        <v>1641</v>
      </c>
      <c r="K506">
        <v>0.02</v>
      </c>
    </row>
    <row r="507" spans="1:11">
      <c r="A507" t="s">
        <v>1965</v>
      </c>
      <c r="B507" t="s">
        <v>5775</v>
      </c>
      <c r="H507" t="s">
        <v>6287</v>
      </c>
    </row>
    <row r="508" spans="1:11">
      <c r="A508" t="s">
        <v>1965</v>
      </c>
      <c r="B508" t="s">
        <v>1641</v>
      </c>
      <c r="H508">
        <v>0.27292576000000002</v>
      </c>
    </row>
    <row r="509" spans="1:11">
      <c r="A509" t="s">
        <v>1966</v>
      </c>
      <c r="B509" t="s">
        <v>5775</v>
      </c>
      <c r="H509" t="s">
        <v>6287</v>
      </c>
    </row>
    <row r="510" spans="1:11">
      <c r="A510" t="s">
        <v>1966</v>
      </c>
      <c r="B510" t="s">
        <v>1641</v>
      </c>
      <c r="H510">
        <v>0.27292576000000002</v>
      </c>
    </row>
    <row r="511" spans="1:11">
      <c r="A511" t="s">
        <v>1967</v>
      </c>
      <c r="B511" t="s">
        <v>5775</v>
      </c>
      <c r="H511" t="s">
        <v>6292</v>
      </c>
    </row>
    <row r="512" spans="1:11">
      <c r="A512" t="s">
        <v>1967</v>
      </c>
      <c r="B512" t="s">
        <v>1641</v>
      </c>
      <c r="H512">
        <v>0.27289249999999998</v>
      </c>
    </row>
    <row r="513" spans="1:8">
      <c r="A513" t="s">
        <v>1968</v>
      </c>
      <c r="B513" t="s">
        <v>5775</v>
      </c>
      <c r="H513" t="s">
        <v>6293</v>
      </c>
    </row>
    <row r="514" spans="1:8">
      <c r="A514" t="s">
        <v>1968</v>
      </c>
      <c r="B514" t="s">
        <v>1641</v>
      </c>
      <c r="H514">
        <v>0.27293000000000001</v>
      </c>
    </row>
    <row r="515" spans="1:8">
      <c r="A515" t="s">
        <v>1969</v>
      </c>
      <c r="B515" t="s">
        <v>5773</v>
      </c>
      <c r="H515">
        <v>1</v>
      </c>
    </row>
    <row r="516" spans="1:8">
      <c r="A516" t="s">
        <v>1969</v>
      </c>
      <c r="B516" t="s">
        <v>1634</v>
      </c>
      <c r="H516">
        <v>1</v>
      </c>
    </row>
    <row r="517" spans="1:8">
      <c r="A517" t="s">
        <v>1970</v>
      </c>
      <c r="B517" t="s">
        <v>5775</v>
      </c>
      <c r="H517" t="s">
        <v>6291</v>
      </c>
    </row>
    <row r="518" spans="1:8">
      <c r="A518" t="s">
        <v>1970</v>
      </c>
      <c r="B518" t="s">
        <v>1641</v>
      </c>
      <c r="H518">
        <v>0.27300000000000002</v>
      </c>
    </row>
    <row r="519" spans="1:8">
      <c r="A519" t="s">
        <v>1971</v>
      </c>
      <c r="B519" t="s">
        <v>1641</v>
      </c>
      <c r="H519">
        <v>0.27292576000000002</v>
      </c>
    </row>
    <row r="520" spans="1:8">
      <c r="A520" t="s">
        <v>1971</v>
      </c>
      <c r="B520" t="s">
        <v>5773</v>
      </c>
      <c r="H520">
        <v>1</v>
      </c>
    </row>
    <row r="521" spans="1:8">
      <c r="A521" t="s">
        <v>1971</v>
      </c>
      <c r="B521" t="s">
        <v>1634</v>
      </c>
      <c r="H521">
        <v>1</v>
      </c>
    </row>
    <row r="522" spans="1:8">
      <c r="A522" t="s">
        <v>1972</v>
      </c>
      <c r="B522" t="s">
        <v>5775</v>
      </c>
      <c r="H522" t="s">
        <v>6287</v>
      </c>
    </row>
    <row r="523" spans="1:8">
      <c r="A523" t="s">
        <v>1972</v>
      </c>
      <c r="B523" t="s">
        <v>1641</v>
      </c>
      <c r="H523">
        <v>0.27292576000000002</v>
      </c>
    </row>
    <row r="524" spans="1:8">
      <c r="A524" t="s">
        <v>1973</v>
      </c>
      <c r="B524" t="s">
        <v>5775</v>
      </c>
      <c r="H524" t="s">
        <v>6294</v>
      </c>
    </row>
    <row r="525" spans="1:8">
      <c r="A525" t="s">
        <v>1973</v>
      </c>
      <c r="B525" t="s">
        <v>1641</v>
      </c>
      <c r="H525" t="s">
        <v>2879</v>
      </c>
    </row>
    <row r="526" spans="1:8">
      <c r="A526" t="s">
        <v>5870</v>
      </c>
      <c r="B526" t="s">
        <v>1641</v>
      </c>
      <c r="H526">
        <v>0.27292576000000002</v>
      </c>
    </row>
    <row r="527" spans="1:8">
      <c r="A527" t="s">
        <v>6080</v>
      </c>
      <c r="B527" t="s">
        <v>1641</v>
      </c>
      <c r="H527">
        <v>0.27292576000000002</v>
      </c>
    </row>
    <row r="528" spans="1:8">
      <c r="A528" t="s">
        <v>6081</v>
      </c>
      <c r="B528" t="s">
        <v>1641</v>
      </c>
      <c r="H528">
        <v>0.27292576000000002</v>
      </c>
    </row>
    <row r="529" spans="1:33">
      <c r="A529" t="s">
        <v>1974</v>
      </c>
      <c r="B529" t="s">
        <v>5775</v>
      </c>
      <c r="H529" t="s">
        <v>6287</v>
      </c>
    </row>
    <row r="530" spans="1:33">
      <c r="A530" t="s">
        <v>1974</v>
      </c>
      <c r="B530" t="s">
        <v>1641</v>
      </c>
      <c r="H530">
        <v>0.27292576000000002</v>
      </c>
    </row>
    <row r="531" spans="1:33">
      <c r="A531" t="s">
        <v>1975</v>
      </c>
      <c r="B531" t="s">
        <v>1641</v>
      </c>
      <c r="C531">
        <v>0.9476</v>
      </c>
    </row>
    <row r="532" spans="1:33">
      <c r="A532" t="s">
        <v>1975</v>
      </c>
      <c r="B532" t="s">
        <v>1668</v>
      </c>
      <c r="M532">
        <v>1</v>
      </c>
    </row>
    <row r="533" spans="1:33">
      <c r="A533" t="s">
        <v>1975</v>
      </c>
      <c r="B533" t="s">
        <v>1634</v>
      </c>
      <c r="Z533">
        <v>97.5</v>
      </c>
    </row>
    <row r="534" spans="1:33">
      <c r="A534" t="s">
        <v>1975</v>
      </c>
      <c r="B534" t="s">
        <v>1635</v>
      </c>
      <c r="Z534">
        <v>3.2500000000000001E-2</v>
      </c>
    </row>
    <row r="535" spans="1:33">
      <c r="A535" t="s">
        <v>1975</v>
      </c>
      <c r="B535" t="s">
        <v>1636</v>
      </c>
      <c r="M535">
        <v>0.99</v>
      </c>
    </row>
    <row r="536" spans="1:33">
      <c r="A536" t="s">
        <v>2712</v>
      </c>
      <c r="B536" t="s">
        <v>1641</v>
      </c>
      <c r="M536">
        <v>0.8</v>
      </c>
    </row>
    <row r="537" spans="1:33">
      <c r="A537" t="s">
        <v>1976</v>
      </c>
      <c r="B537" t="s">
        <v>1641</v>
      </c>
      <c r="L537">
        <v>15.5</v>
      </c>
    </row>
    <row r="538" spans="1:33">
      <c r="A538" t="s">
        <v>1670</v>
      </c>
      <c r="B538" t="s">
        <v>1641</v>
      </c>
      <c r="AB538" t="s">
        <v>6295</v>
      </c>
    </row>
    <row r="539" spans="1:33">
      <c r="A539" t="s">
        <v>2583</v>
      </c>
      <c r="B539" t="s">
        <v>1641</v>
      </c>
      <c r="AB539">
        <v>1.35881911585289E-2</v>
      </c>
    </row>
    <row r="540" spans="1:33">
      <c r="A540" t="s">
        <v>5871</v>
      </c>
      <c r="B540" t="s">
        <v>1634</v>
      </c>
      <c r="D540">
        <v>0.5</v>
      </c>
    </row>
    <row r="541" spans="1:33">
      <c r="A541" t="s">
        <v>2584</v>
      </c>
      <c r="B541" t="s">
        <v>1635</v>
      </c>
      <c r="AG541">
        <v>28</v>
      </c>
    </row>
    <row r="542" spans="1:33">
      <c r="A542" t="s">
        <v>2585</v>
      </c>
      <c r="B542" t="s">
        <v>1635</v>
      </c>
      <c r="AG542">
        <v>20</v>
      </c>
    </row>
    <row r="543" spans="1:33">
      <c r="A543" t="s">
        <v>1573</v>
      </c>
      <c r="B543" t="s">
        <v>1641</v>
      </c>
      <c r="C543">
        <v>0.83899999999999997</v>
      </c>
      <c r="Z543">
        <v>0.87060000000000004</v>
      </c>
      <c r="AG543" t="s">
        <v>562</v>
      </c>
    </row>
    <row r="544" spans="1:33">
      <c r="A544" t="s">
        <v>1573</v>
      </c>
      <c r="B544" t="s">
        <v>1668</v>
      </c>
      <c r="M544">
        <v>1</v>
      </c>
    </row>
    <row r="545" spans="1:33">
      <c r="A545" t="s">
        <v>2713</v>
      </c>
      <c r="B545" t="s">
        <v>1634</v>
      </c>
      <c r="M545">
        <v>3.19</v>
      </c>
      <c r="P545">
        <v>108.17</v>
      </c>
      <c r="Z545">
        <v>3.3892000000000002</v>
      </c>
      <c r="AF545">
        <v>107</v>
      </c>
    </row>
    <row r="546" spans="1:33">
      <c r="A546" t="s">
        <v>1573</v>
      </c>
      <c r="B546" t="s">
        <v>1635</v>
      </c>
      <c r="C546">
        <v>28.41</v>
      </c>
      <c r="P546">
        <v>29.8</v>
      </c>
      <c r="AF546" t="s">
        <v>2864</v>
      </c>
    </row>
    <row r="547" spans="1:33">
      <c r="A547" t="s">
        <v>1573</v>
      </c>
      <c r="B547" t="s">
        <v>1636</v>
      </c>
      <c r="P547">
        <v>99</v>
      </c>
    </row>
    <row r="548" spans="1:33">
      <c r="A548" t="s">
        <v>1671</v>
      </c>
      <c r="B548" t="s">
        <v>1634</v>
      </c>
      <c r="P548">
        <v>47.67</v>
      </c>
    </row>
    <row r="549" spans="1:33">
      <c r="A549" t="s">
        <v>1671</v>
      </c>
      <c r="B549" t="s">
        <v>1635</v>
      </c>
      <c r="P549">
        <v>17</v>
      </c>
    </row>
    <row r="550" spans="1:33">
      <c r="A550" t="s">
        <v>1671</v>
      </c>
      <c r="B550" t="s">
        <v>1636</v>
      </c>
      <c r="P550">
        <v>99.5</v>
      </c>
    </row>
    <row r="551" spans="1:33">
      <c r="A551" t="s">
        <v>1977</v>
      </c>
      <c r="B551" t="s">
        <v>1634</v>
      </c>
      <c r="AF551" t="s">
        <v>6296</v>
      </c>
    </row>
    <row r="552" spans="1:33">
      <c r="A552" t="s">
        <v>1977</v>
      </c>
      <c r="B552" t="s">
        <v>1635</v>
      </c>
      <c r="AF552" t="s">
        <v>2864</v>
      </c>
    </row>
    <row r="553" spans="1:33">
      <c r="A553" t="s">
        <v>1978</v>
      </c>
      <c r="B553" t="s">
        <v>1641</v>
      </c>
      <c r="L553">
        <v>1.02</v>
      </c>
    </row>
    <row r="554" spans="1:33">
      <c r="A554" t="s">
        <v>2714</v>
      </c>
      <c r="B554" t="s">
        <v>1635</v>
      </c>
      <c r="AG554">
        <v>1.38704E-2</v>
      </c>
    </row>
    <row r="555" spans="1:33">
      <c r="A555" t="s">
        <v>6082</v>
      </c>
      <c r="B555" t="s">
        <v>1634</v>
      </c>
      <c r="K555">
        <v>87.3</v>
      </c>
    </row>
    <row r="556" spans="1:33">
      <c r="A556" t="s">
        <v>6082</v>
      </c>
      <c r="B556" t="s">
        <v>1635</v>
      </c>
      <c r="K556">
        <v>23.86</v>
      </c>
    </row>
    <row r="557" spans="1:33">
      <c r="A557" t="s">
        <v>1979</v>
      </c>
      <c r="B557" t="s">
        <v>1634</v>
      </c>
      <c r="K557">
        <v>87.3</v>
      </c>
    </row>
    <row r="558" spans="1:33">
      <c r="A558" t="s">
        <v>1979</v>
      </c>
      <c r="B558" t="s">
        <v>1635</v>
      </c>
      <c r="K558">
        <v>23.86</v>
      </c>
    </row>
    <row r="559" spans="1:33">
      <c r="A559" t="s">
        <v>1980</v>
      </c>
      <c r="B559" t="s">
        <v>1634</v>
      </c>
      <c r="K559" t="s">
        <v>6297</v>
      </c>
    </row>
    <row r="560" spans="1:33">
      <c r="A560" t="s">
        <v>1980</v>
      </c>
      <c r="B560" t="s">
        <v>1635</v>
      </c>
      <c r="K560" t="s">
        <v>6298</v>
      </c>
    </row>
    <row r="561" spans="1:29">
      <c r="A561" t="s">
        <v>2586</v>
      </c>
      <c r="B561" t="s">
        <v>1641</v>
      </c>
      <c r="AC561">
        <v>0.9</v>
      </c>
    </row>
    <row r="562" spans="1:29">
      <c r="A562" t="s">
        <v>1672</v>
      </c>
      <c r="B562" t="s">
        <v>1634</v>
      </c>
      <c r="K562" t="s">
        <v>6299</v>
      </c>
    </row>
    <row r="563" spans="1:29">
      <c r="A563" t="s">
        <v>1672</v>
      </c>
      <c r="B563" t="s">
        <v>1635</v>
      </c>
      <c r="K563" t="s">
        <v>6300</v>
      </c>
    </row>
    <row r="564" spans="1:29">
      <c r="A564" t="s">
        <v>1981</v>
      </c>
      <c r="B564" t="s">
        <v>1634</v>
      </c>
      <c r="K564" t="s">
        <v>6301</v>
      </c>
    </row>
    <row r="565" spans="1:29">
      <c r="A565" t="s">
        <v>2716</v>
      </c>
      <c r="B565" t="s">
        <v>1636</v>
      </c>
      <c r="M565">
        <v>1</v>
      </c>
    </row>
    <row r="566" spans="1:29">
      <c r="A566" t="s">
        <v>5872</v>
      </c>
      <c r="B566" t="s">
        <v>1634</v>
      </c>
      <c r="D566">
        <v>0.375</v>
      </c>
    </row>
    <row r="567" spans="1:29">
      <c r="A567" t="s">
        <v>5873</v>
      </c>
      <c r="B567" t="s">
        <v>1634</v>
      </c>
      <c r="Z567">
        <v>73.3</v>
      </c>
    </row>
    <row r="568" spans="1:29">
      <c r="A568" t="s">
        <v>5873</v>
      </c>
      <c r="B568" t="s">
        <v>1635</v>
      </c>
      <c r="Z568">
        <v>4.4499999999999998E-2</v>
      </c>
    </row>
    <row r="569" spans="1:29">
      <c r="A569" t="s">
        <v>1982</v>
      </c>
      <c r="B569" t="s">
        <v>1635</v>
      </c>
      <c r="Z569">
        <v>4.4499999999999998E-2</v>
      </c>
    </row>
    <row r="570" spans="1:29">
      <c r="A570" t="s">
        <v>1983</v>
      </c>
      <c r="B570" t="s">
        <v>1641</v>
      </c>
      <c r="L570" t="s">
        <v>6302</v>
      </c>
    </row>
    <row r="571" spans="1:29">
      <c r="A571" t="s">
        <v>1984</v>
      </c>
      <c r="B571" t="s">
        <v>1634</v>
      </c>
      <c r="K571" t="s">
        <v>6303</v>
      </c>
    </row>
    <row r="572" spans="1:29">
      <c r="A572" t="s">
        <v>5794</v>
      </c>
      <c r="B572" t="s">
        <v>1635</v>
      </c>
      <c r="K572">
        <v>0.02</v>
      </c>
    </row>
    <row r="573" spans="1:29">
      <c r="A573" t="s">
        <v>2717</v>
      </c>
      <c r="B573" t="s">
        <v>1641</v>
      </c>
      <c r="K573">
        <v>4.5371500000000002E-2</v>
      </c>
    </row>
    <row r="574" spans="1:29">
      <c r="A574" t="s">
        <v>5795</v>
      </c>
      <c r="B574" t="s">
        <v>1641</v>
      </c>
      <c r="K574">
        <v>0.05</v>
      </c>
    </row>
    <row r="575" spans="1:29">
      <c r="A575" t="s">
        <v>5795</v>
      </c>
      <c r="B575" t="s">
        <v>1634</v>
      </c>
      <c r="K575">
        <v>73.3</v>
      </c>
    </row>
    <row r="576" spans="1:29">
      <c r="A576" t="s">
        <v>5795</v>
      </c>
      <c r="B576" t="s">
        <v>1635</v>
      </c>
      <c r="K576">
        <v>40.200000000000003</v>
      </c>
    </row>
    <row r="577" spans="1:23">
      <c r="A577" t="s">
        <v>2718</v>
      </c>
      <c r="B577" t="s">
        <v>1674</v>
      </c>
      <c r="M577">
        <v>1</v>
      </c>
    </row>
    <row r="578" spans="1:23">
      <c r="A578" t="s">
        <v>1985</v>
      </c>
      <c r="B578" t="s">
        <v>5773</v>
      </c>
      <c r="H578" t="s">
        <v>6304</v>
      </c>
    </row>
    <row r="579" spans="1:23">
      <c r="A579" t="s">
        <v>1985</v>
      </c>
      <c r="B579" t="s">
        <v>1634</v>
      </c>
      <c r="H579" t="s">
        <v>2880</v>
      </c>
    </row>
    <row r="580" spans="1:23">
      <c r="A580" t="s">
        <v>2719</v>
      </c>
      <c r="B580" t="s">
        <v>1636</v>
      </c>
      <c r="M580">
        <v>1</v>
      </c>
    </row>
    <row r="581" spans="1:23">
      <c r="A581" t="s">
        <v>2587</v>
      </c>
      <c r="B581" t="s">
        <v>1634</v>
      </c>
      <c r="K581">
        <v>80</v>
      </c>
    </row>
    <row r="582" spans="1:23">
      <c r="A582" t="s">
        <v>1986</v>
      </c>
      <c r="B582" t="s">
        <v>5775</v>
      </c>
      <c r="H582" t="s">
        <v>6305</v>
      </c>
    </row>
    <row r="583" spans="1:23">
      <c r="A583" t="s">
        <v>1986</v>
      </c>
      <c r="B583" t="s">
        <v>1641</v>
      </c>
      <c r="H583">
        <v>0.71930525000000001</v>
      </c>
    </row>
    <row r="584" spans="1:23">
      <c r="A584" t="s">
        <v>1987</v>
      </c>
      <c r="B584" t="s">
        <v>5775</v>
      </c>
      <c r="H584" t="s">
        <v>6306</v>
      </c>
    </row>
    <row r="585" spans="1:23">
      <c r="A585" t="s">
        <v>1987</v>
      </c>
      <c r="B585" t="s">
        <v>1641</v>
      </c>
      <c r="H585">
        <v>0.73429999999999995</v>
      </c>
    </row>
    <row r="586" spans="1:23">
      <c r="A586" t="s">
        <v>1988</v>
      </c>
      <c r="B586" t="s">
        <v>1635</v>
      </c>
      <c r="W586">
        <v>33.700000000000003</v>
      </c>
    </row>
    <row r="587" spans="1:23">
      <c r="A587" t="s">
        <v>1673</v>
      </c>
      <c r="B587" t="s">
        <v>1674</v>
      </c>
      <c r="W587" t="s">
        <v>6307</v>
      </c>
    </row>
    <row r="588" spans="1:23">
      <c r="A588" t="s">
        <v>1989</v>
      </c>
      <c r="B588" t="s">
        <v>2563</v>
      </c>
      <c r="H588">
        <v>27</v>
      </c>
    </row>
    <row r="589" spans="1:23">
      <c r="A589" t="s">
        <v>1989</v>
      </c>
      <c r="B589" t="s">
        <v>5774</v>
      </c>
      <c r="H589" t="s">
        <v>6239</v>
      </c>
    </row>
    <row r="590" spans="1:23">
      <c r="A590" t="s">
        <v>2588</v>
      </c>
      <c r="B590" t="s">
        <v>1636</v>
      </c>
      <c r="P590">
        <v>99.5</v>
      </c>
    </row>
    <row r="591" spans="1:23">
      <c r="A591" t="s">
        <v>6020</v>
      </c>
      <c r="B591" t="s">
        <v>1636</v>
      </c>
      <c r="H591" s="16"/>
      <c r="P591">
        <v>100</v>
      </c>
    </row>
    <row r="592" spans="1:23">
      <c r="A592" t="s">
        <v>1990</v>
      </c>
      <c r="B592" t="s">
        <v>5773</v>
      </c>
      <c r="H592" t="s">
        <v>6308</v>
      </c>
    </row>
    <row r="593" spans="1:16">
      <c r="A593" t="s">
        <v>1990</v>
      </c>
      <c r="B593" t="s">
        <v>1634</v>
      </c>
      <c r="H593" t="s">
        <v>2881</v>
      </c>
    </row>
    <row r="594" spans="1:16">
      <c r="A594" t="s">
        <v>1990</v>
      </c>
      <c r="B594" t="s">
        <v>2563</v>
      </c>
      <c r="H594" s="16">
        <v>54801</v>
      </c>
    </row>
    <row r="595" spans="1:16">
      <c r="A595" t="s">
        <v>1990</v>
      </c>
      <c r="B595" t="s">
        <v>5774</v>
      </c>
      <c r="H595" t="s">
        <v>6309</v>
      </c>
    </row>
    <row r="596" spans="1:16">
      <c r="A596" t="s">
        <v>1991</v>
      </c>
      <c r="B596" t="s">
        <v>1641</v>
      </c>
      <c r="K596">
        <v>0.01</v>
      </c>
    </row>
    <row r="597" spans="1:16">
      <c r="A597" t="s">
        <v>1992</v>
      </c>
      <c r="B597" t="s">
        <v>1641</v>
      </c>
      <c r="K597">
        <v>6.0000000000000001E-3</v>
      </c>
    </row>
    <row r="598" spans="1:16">
      <c r="A598" t="s">
        <v>1993</v>
      </c>
      <c r="B598" t="s">
        <v>1641</v>
      </c>
      <c r="K598">
        <v>3.5000000000000003E-2</v>
      </c>
    </row>
    <row r="599" spans="1:16">
      <c r="A599" t="s">
        <v>1994</v>
      </c>
      <c r="B599" t="s">
        <v>5775</v>
      </c>
      <c r="H599" t="s">
        <v>6310</v>
      </c>
    </row>
    <row r="600" spans="1:16">
      <c r="A600" t="s">
        <v>1994</v>
      </c>
      <c r="B600" t="s">
        <v>1641</v>
      </c>
      <c r="H600">
        <v>0.99099999999999999</v>
      </c>
    </row>
    <row r="601" spans="1:16">
      <c r="A601" t="s">
        <v>1995</v>
      </c>
      <c r="B601" t="s">
        <v>1641</v>
      </c>
      <c r="L601">
        <v>99.8</v>
      </c>
    </row>
    <row r="602" spans="1:16">
      <c r="A602" t="s">
        <v>6083</v>
      </c>
      <c r="B602" t="s">
        <v>1634</v>
      </c>
      <c r="H602">
        <v>9.4109999999999999E-2</v>
      </c>
    </row>
    <row r="603" spans="1:16">
      <c r="A603" t="s">
        <v>6083</v>
      </c>
      <c r="B603" t="s">
        <v>1635</v>
      </c>
      <c r="H603">
        <v>29.103999999999999</v>
      </c>
    </row>
    <row r="604" spans="1:16">
      <c r="A604" t="s">
        <v>2589</v>
      </c>
      <c r="B604" t="s">
        <v>1636</v>
      </c>
      <c r="P604">
        <v>99.5</v>
      </c>
    </row>
    <row r="605" spans="1:16">
      <c r="A605" t="s">
        <v>6021</v>
      </c>
      <c r="B605" t="s">
        <v>1636</v>
      </c>
      <c r="P605">
        <v>100</v>
      </c>
    </row>
    <row r="606" spans="1:16">
      <c r="A606" t="s">
        <v>2590</v>
      </c>
      <c r="B606" t="s">
        <v>1634</v>
      </c>
      <c r="N606">
        <v>74.099999999999994</v>
      </c>
      <c r="P606">
        <v>74.069999999999993</v>
      </c>
    </row>
    <row r="607" spans="1:16">
      <c r="A607" t="s">
        <v>2590</v>
      </c>
      <c r="B607" t="s">
        <v>1635</v>
      </c>
      <c r="N607">
        <v>43</v>
      </c>
      <c r="P607">
        <v>42</v>
      </c>
    </row>
    <row r="608" spans="1:16">
      <c r="A608" t="s">
        <v>2590</v>
      </c>
      <c r="B608" t="s">
        <v>1636</v>
      </c>
      <c r="P608">
        <v>99.5</v>
      </c>
    </row>
    <row r="609" spans="1:33">
      <c r="A609" t="s">
        <v>1675</v>
      </c>
      <c r="B609" t="s">
        <v>1634</v>
      </c>
      <c r="AG609">
        <v>3.1640000000000001</v>
      </c>
    </row>
    <row r="610" spans="1:33">
      <c r="A610" t="s">
        <v>1675</v>
      </c>
      <c r="B610" t="s">
        <v>1635</v>
      </c>
      <c r="AG610">
        <v>42.7</v>
      </c>
    </row>
    <row r="611" spans="1:33">
      <c r="A611" t="s">
        <v>1676</v>
      </c>
      <c r="B611" t="s">
        <v>1634</v>
      </c>
      <c r="F611">
        <v>74.099999999999994</v>
      </c>
      <c r="P611">
        <v>74.069999999999993</v>
      </c>
    </row>
    <row r="612" spans="1:33">
      <c r="A612" t="s">
        <v>1676</v>
      </c>
      <c r="B612" t="s">
        <v>1635</v>
      </c>
      <c r="P612">
        <v>42</v>
      </c>
    </row>
    <row r="613" spans="1:33">
      <c r="A613" t="s">
        <v>1676</v>
      </c>
      <c r="B613" t="s">
        <v>1636</v>
      </c>
      <c r="P613">
        <v>0.995</v>
      </c>
    </row>
    <row r="614" spans="1:33">
      <c r="A614" t="s">
        <v>1677</v>
      </c>
      <c r="B614" t="s">
        <v>5775</v>
      </c>
      <c r="H614" t="s">
        <v>6311</v>
      </c>
    </row>
    <row r="615" spans="1:33">
      <c r="A615" t="s">
        <v>1677</v>
      </c>
      <c r="B615" t="s">
        <v>1641</v>
      </c>
      <c r="H615" s="16">
        <v>0.86199999999999999</v>
      </c>
    </row>
    <row r="616" spans="1:33">
      <c r="A616" t="s">
        <v>1677</v>
      </c>
      <c r="B616" t="s">
        <v>5773</v>
      </c>
      <c r="H616" t="s">
        <v>6312</v>
      </c>
    </row>
    <row r="617" spans="1:33">
      <c r="A617" t="s">
        <v>1677</v>
      </c>
      <c r="B617" t="s">
        <v>1634</v>
      </c>
      <c r="H617">
        <v>3.1802999999999999</v>
      </c>
    </row>
    <row r="618" spans="1:33">
      <c r="A618" t="s">
        <v>1677</v>
      </c>
      <c r="B618" t="s">
        <v>2563</v>
      </c>
      <c r="H618" t="s">
        <v>2882</v>
      </c>
    </row>
    <row r="619" spans="1:33">
      <c r="A619" t="s">
        <v>1677</v>
      </c>
      <c r="B619" t="s">
        <v>5774</v>
      </c>
      <c r="H619" t="s">
        <v>6313</v>
      </c>
    </row>
    <row r="620" spans="1:33">
      <c r="A620" t="s">
        <v>1677</v>
      </c>
      <c r="B620" t="s">
        <v>1635</v>
      </c>
      <c r="H620">
        <v>39.6</v>
      </c>
    </row>
    <row r="621" spans="1:33">
      <c r="A621" t="s">
        <v>1996</v>
      </c>
      <c r="B621" t="s">
        <v>5773</v>
      </c>
      <c r="H621" t="s">
        <v>6312</v>
      </c>
    </row>
    <row r="622" spans="1:33">
      <c r="A622" t="s">
        <v>1996</v>
      </c>
      <c r="B622" t="s">
        <v>1634</v>
      </c>
      <c r="H622">
        <v>7.4099999999999999E-2</v>
      </c>
    </row>
    <row r="623" spans="1:33">
      <c r="A623" t="s">
        <v>1996</v>
      </c>
      <c r="B623" t="s">
        <v>2563</v>
      </c>
      <c r="H623" t="s">
        <v>2882</v>
      </c>
    </row>
    <row r="624" spans="1:33">
      <c r="A624" t="s">
        <v>1996</v>
      </c>
      <c r="B624" t="s">
        <v>5774</v>
      </c>
      <c r="H624" t="s">
        <v>6313</v>
      </c>
    </row>
    <row r="625" spans="1:27">
      <c r="A625" t="s">
        <v>1996</v>
      </c>
      <c r="B625" t="s">
        <v>1635</v>
      </c>
      <c r="H625">
        <v>42.6</v>
      </c>
    </row>
    <row r="626" spans="1:27">
      <c r="A626" t="s">
        <v>5874</v>
      </c>
      <c r="B626" t="s">
        <v>1634</v>
      </c>
      <c r="D626">
        <v>3.11</v>
      </c>
    </row>
    <row r="627" spans="1:27">
      <c r="A627" t="s">
        <v>5874</v>
      </c>
      <c r="B627" t="s">
        <v>1635</v>
      </c>
      <c r="D627">
        <v>44.2</v>
      </c>
    </row>
    <row r="628" spans="1:27">
      <c r="A628" t="s">
        <v>6022</v>
      </c>
      <c r="B628" t="s">
        <v>1634</v>
      </c>
      <c r="H628" s="16"/>
      <c r="K628">
        <v>73.3</v>
      </c>
    </row>
    <row r="629" spans="1:27">
      <c r="A629" t="s">
        <v>6022</v>
      </c>
      <c r="B629" t="s">
        <v>1635</v>
      </c>
      <c r="K629">
        <v>40.200000000000003</v>
      </c>
    </row>
    <row r="630" spans="1:27">
      <c r="A630" t="s">
        <v>1997</v>
      </c>
      <c r="B630" t="s">
        <v>1634</v>
      </c>
      <c r="K630">
        <v>0.47499999999999998</v>
      </c>
    </row>
    <row r="631" spans="1:27">
      <c r="A631" t="s">
        <v>1998</v>
      </c>
      <c r="B631" t="s">
        <v>1634</v>
      </c>
      <c r="K631">
        <v>3.4799999999999998E-2</v>
      </c>
    </row>
    <row r="632" spans="1:27">
      <c r="A632" t="s">
        <v>1999</v>
      </c>
      <c r="B632" t="s">
        <v>1634</v>
      </c>
      <c r="K632">
        <v>7.1199999999999999E-2</v>
      </c>
    </row>
    <row r="633" spans="1:27">
      <c r="A633" t="s">
        <v>5875</v>
      </c>
      <c r="B633" t="s">
        <v>1634</v>
      </c>
      <c r="D633">
        <v>0.378</v>
      </c>
    </row>
    <row r="634" spans="1:27">
      <c r="A634" t="s">
        <v>5876</v>
      </c>
      <c r="B634" t="s">
        <v>1634</v>
      </c>
      <c r="D634">
        <v>1.9E-2</v>
      </c>
    </row>
    <row r="635" spans="1:27">
      <c r="A635" t="s">
        <v>5877</v>
      </c>
      <c r="B635" t="s">
        <v>1634</v>
      </c>
      <c r="D635">
        <v>0.47699999999999998</v>
      </c>
    </row>
    <row r="636" spans="1:27">
      <c r="A636" t="s">
        <v>2000</v>
      </c>
      <c r="B636" t="s">
        <v>5775</v>
      </c>
      <c r="H636" t="s">
        <v>6314</v>
      </c>
    </row>
    <row r="637" spans="1:27">
      <c r="A637" t="s">
        <v>2000</v>
      </c>
      <c r="B637" t="s">
        <v>1641</v>
      </c>
      <c r="H637">
        <v>0.13250000000000001</v>
      </c>
    </row>
    <row r="638" spans="1:27">
      <c r="A638" t="s">
        <v>2000</v>
      </c>
      <c r="B638" t="s">
        <v>5773</v>
      </c>
      <c r="H638" t="s">
        <v>2883</v>
      </c>
    </row>
    <row r="639" spans="1:27">
      <c r="A639" t="s">
        <v>2000</v>
      </c>
      <c r="B639" t="s">
        <v>1634</v>
      </c>
      <c r="H639" t="s">
        <v>2883</v>
      </c>
      <c r="AA639">
        <v>0.43099999999999999</v>
      </c>
    </row>
    <row r="640" spans="1:27">
      <c r="A640" t="s">
        <v>2720</v>
      </c>
      <c r="B640" t="s">
        <v>1634</v>
      </c>
      <c r="AA640">
        <v>0.52200000000000002</v>
      </c>
    </row>
    <row r="641" spans="1:33">
      <c r="A641" t="s">
        <v>2001</v>
      </c>
      <c r="B641" t="s">
        <v>5773</v>
      </c>
      <c r="H641" t="s">
        <v>2884</v>
      </c>
    </row>
    <row r="642" spans="1:33">
      <c r="A642" t="s">
        <v>2001</v>
      </c>
      <c r="B642" t="s">
        <v>1634</v>
      </c>
      <c r="H642" t="s">
        <v>2884</v>
      </c>
    </row>
    <row r="643" spans="1:33">
      <c r="A643" t="s">
        <v>2002</v>
      </c>
      <c r="B643" t="s">
        <v>5773</v>
      </c>
      <c r="H643" t="s">
        <v>2883</v>
      </c>
    </row>
    <row r="644" spans="1:33">
      <c r="A644" t="s">
        <v>2002</v>
      </c>
      <c r="B644" t="s">
        <v>1634</v>
      </c>
      <c r="H644" t="s">
        <v>2883</v>
      </c>
    </row>
    <row r="645" spans="1:33">
      <c r="A645" t="s">
        <v>6085</v>
      </c>
      <c r="B645" t="s">
        <v>1634</v>
      </c>
      <c r="K645">
        <v>7.0000000000000007E-2</v>
      </c>
    </row>
    <row r="646" spans="1:33">
      <c r="A646" t="s">
        <v>1678</v>
      </c>
      <c r="B646" t="s">
        <v>1668</v>
      </c>
      <c r="M646">
        <v>1</v>
      </c>
    </row>
    <row r="647" spans="1:33">
      <c r="A647" t="s">
        <v>1678</v>
      </c>
      <c r="B647" t="s">
        <v>1634</v>
      </c>
      <c r="M647">
        <v>0.25600000000000001</v>
      </c>
      <c r="Z647">
        <v>0.48099999999999998</v>
      </c>
      <c r="AG647" t="s">
        <v>6315</v>
      </c>
    </row>
    <row r="648" spans="1:33">
      <c r="A648" t="s">
        <v>2003</v>
      </c>
      <c r="B648" t="s">
        <v>1641</v>
      </c>
      <c r="L648">
        <v>0.14000000000000001</v>
      </c>
    </row>
    <row r="649" spans="1:33">
      <c r="A649" t="s">
        <v>2004</v>
      </c>
      <c r="B649" t="s">
        <v>5773</v>
      </c>
      <c r="H649" t="s">
        <v>2885</v>
      </c>
    </row>
    <row r="650" spans="1:33">
      <c r="A650" t="s">
        <v>2004</v>
      </c>
      <c r="B650" t="s">
        <v>1634</v>
      </c>
      <c r="H650" t="s">
        <v>2885</v>
      </c>
    </row>
    <row r="651" spans="1:33">
      <c r="A651" t="s">
        <v>1679</v>
      </c>
      <c r="B651" t="s">
        <v>1634</v>
      </c>
      <c r="P651">
        <v>94.6</v>
      </c>
    </row>
    <row r="652" spans="1:33">
      <c r="A652" t="s">
        <v>1679</v>
      </c>
      <c r="B652" t="s">
        <v>1635</v>
      </c>
      <c r="P652">
        <v>24</v>
      </c>
    </row>
    <row r="653" spans="1:33">
      <c r="A653" t="s">
        <v>1679</v>
      </c>
      <c r="B653" t="s">
        <v>1636</v>
      </c>
      <c r="P653">
        <v>0.99</v>
      </c>
    </row>
    <row r="654" spans="1:33">
      <c r="A654" t="s">
        <v>1680</v>
      </c>
      <c r="B654" t="s">
        <v>1634</v>
      </c>
      <c r="P654">
        <v>96.1</v>
      </c>
    </row>
    <row r="655" spans="1:33">
      <c r="A655" t="s">
        <v>1680</v>
      </c>
      <c r="B655" t="s">
        <v>1635</v>
      </c>
      <c r="P655">
        <v>12</v>
      </c>
    </row>
    <row r="656" spans="1:33">
      <c r="A656" t="s">
        <v>1680</v>
      </c>
      <c r="B656" t="s">
        <v>1636</v>
      </c>
      <c r="P656">
        <v>99.5</v>
      </c>
    </row>
    <row r="657" spans="1:27">
      <c r="A657" t="s">
        <v>2591</v>
      </c>
      <c r="B657" t="s">
        <v>1634</v>
      </c>
      <c r="AA657">
        <v>109.76</v>
      </c>
    </row>
    <row r="658" spans="1:27">
      <c r="A658" t="s">
        <v>2591</v>
      </c>
      <c r="B658" t="s">
        <v>1635</v>
      </c>
      <c r="AA658">
        <v>15.6</v>
      </c>
    </row>
    <row r="659" spans="1:27">
      <c r="A659" t="s">
        <v>2721</v>
      </c>
      <c r="B659" t="s">
        <v>1668</v>
      </c>
      <c r="M659">
        <v>1</v>
      </c>
    </row>
    <row r="660" spans="1:27">
      <c r="A660" t="s">
        <v>2722</v>
      </c>
      <c r="B660" t="s">
        <v>1634</v>
      </c>
      <c r="M660">
        <v>3.6640000000000001</v>
      </c>
    </row>
    <row r="661" spans="1:27">
      <c r="A661" t="s">
        <v>2005</v>
      </c>
      <c r="B661" t="s">
        <v>1641</v>
      </c>
      <c r="L661">
        <v>87.7</v>
      </c>
    </row>
    <row r="662" spans="1:27">
      <c r="A662" t="s">
        <v>2006</v>
      </c>
      <c r="B662" t="s">
        <v>1641</v>
      </c>
      <c r="L662">
        <v>0.55000000000000004</v>
      </c>
    </row>
    <row r="663" spans="1:27">
      <c r="A663" t="s">
        <v>5878</v>
      </c>
      <c r="B663" t="s">
        <v>1634</v>
      </c>
      <c r="D663">
        <v>78.19</v>
      </c>
    </row>
    <row r="664" spans="1:27">
      <c r="A664" t="s">
        <v>5878</v>
      </c>
      <c r="B664" t="s">
        <v>1635</v>
      </c>
      <c r="D664">
        <v>38.26</v>
      </c>
    </row>
    <row r="665" spans="1:27">
      <c r="A665" t="s">
        <v>2007</v>
      </c>
      <c r="B665" t="s">
        <v>5773</v>
      </c>
      <c r="H665" t="s">
        <v>6169</v>
      </c>
    </row>
    <row r="666" spans="1:27">
      <c r="A666" t="s">
        <v>2007</v>
      </c>
      <c r="B666" t="s">
        <v>1634</v>
      </c>
      <c r="H666">
        <v>3.6640000000000001</v>
      </c>
    </row>
    <row r="667" spans="1:27">
      <c r="A667" t="s">
        <v>2008</v>
      </c>
      <c r="B667" t="s">
        <v>5775</v>
      </c>
      <c r="H667" t="s">
        <v>6316</v>
      </c>
    </row>
    <row r="668" spans="1:27">
      <c r="A668" t="s">
        <v>2008</v>
      </c>
      <c r="B668" t="s">
        <v>1641</v>
      </c>
      <c r="H668">
        <v>1.7991E-2</v>
      </c>
    </row>
    <row r="669" spans="1:27">
      <c r="A669" t="s">
        <v>2009</v>
      </c>
      <c r="B669" t="s">
        <v>5775</v>
      </c>
      <c r="H669" t="s">
        <v>6317</v>
      </c>
    </row>
    <row r="670" spans="1:27">
      <c r="A670" t="s">
        <v>2009</v>
      </c>
      <c r="B670" t="s">
        <v>1641</v>
      </c>
      <c r="H670">
        <v>2.178834E-2</v>
      </c>
    </row>
    <row r="671" spans="1:27">
      <c r="A671" t="s">
        <v>6086</v>
      </c>
      <c r="B671" t="s">
        <v>1634</v>
      </c>
      <c r="H671">
        <v>5.6000000000000001E-2</v>
      </c>
    </row>
    <row r="672" spans="1:27">
      <c r="A672" t="s">
        <v>6086</v>
      </c>
      <c r="B672" t="s">
        <v>1635</v>
      </c>
      <c r="H672">
        <v>36</v>
      </c>
    </row>
    <row r="673" spans="1:33">
      <c r="A673" t="s">
        <v>6087</v>
      </c>
      <c r="B673" t="s">
        <v>1634</v>
      </c>
      <c r="H673">
        <v>5.6000000000000001E-2</v>
      </c>
    </row>
    <row r="674" spans="1:33">
      <c r="A674" t="s">
        <v>6087</v>
      </c>
      <c r="B674" t="s">
        <v>1635</v>
      </c>
      <c r="H674">
        <v>36</v>
      </c>
    </row>
    <row r="675" spans="1:33">
      <c r="A675" t="s">
        <v>6088</v>
      </c>
      <c r="B675" t="s">
        <v>1634</v>
      </c>
      <c r="H675">
        <v>5.6000000000000001E-2</v>
      </c>
    </row>
    <row r="676" spans="1:33">
      <c r="A676" t="s">
        <v>6088</v>
      </c>
      <c r="B676" t="s">
        <v>1635</v>
      </c>
      <c r="H676">
        <v>36</v>
      </c>
    </row>
    <row r="677" spans="1:33">
      <c r="A677" t="s">
        <v>5879</v>
      </c>
      <c r="B677" t="s">
        <v>1641</v>
      </c>
      <c r="H677">
        <v>0.86890000000000001</v>
      </c>
    </row>
    <row r="678" spans="1:33">
      <c r="A678" t="s">
        <v>2010</v>
      </c>
      <c r="B678" t="s">
        <v>5775</v>
      </c>
      <c r="H678" t="s">
        <v>6318</v>
      </c>
    </row>
    <row r="679" spans="1:33">
      <c r="A679" t="s">
        <v>2010</v>
      </c>
      <c r="B679" t="s">
        <v>1641</v>
      </c>
      <c r="H679">
        <v>0.89</v>
      </c>
    </row>
    <row r="680" spans="1:33">
      <c r="A680" t="s">
        <v>2592</v>
      </c>
      <c r="B680" t="s">
        <v>1641</v>
      </c>
      <c r="AG680">
        <v>8.6753400000000002E-5</v>
      </c>
    </row>
    <row r="681" spans="1:33">
      <c r="A681" t="s">
        <v>2011</v>
      </c>
      <c r="B681" t="s">
        <v>5775</v>
      </c>
      <c r="H681" t="s">
        <v>6319</v>
      </c>
    </row>
    <row r="682" spans="1:33">
      <c r="A682" t="s">
        <v>2011</v>
      </c>
      <c r="B682" t="s">
        <v>1641</v>
      </c>
      <c r="H682">
        <v>4.5999999999999999E-3</v>
      </c>
    </row>
    <row r="683" spans="1:33">
      <c r="A683" t="s">
        <v>2012</v>
      </c>
      <c r="B683" t="s">
        <v>5775</v>
      </c>
      <c r="H683" t="s">
        <v>6320</v>
      </c>
    </row>
    <row r="684" spans="1:33">
      <c r="A684" t="s">
        <v>2012</v>
      </c>
      <c r="B684" t="s">
        <v>1641</v>
      </c>
      <c r="H684">
        <v>2.6100000000000002E-2</v>
      </c>
    </row>
    <row r="685" spans="1:33">
      <c r="A685" t="s">
        <v>2013</v>
      </c>
      <c r="B685" t="s">
        <v>5775</v>
      </c>
      <c r="H685" t="s">
        <v>6321</v>
      </c>
    </row>
    <row r="686" spans="1:33">
      <c r="A686" t="s">
        <v>2013</v>
      </c>
      <c r="B686" t="s">
        <v>1641</v>
      </c>
      <c r="H686" t="s">
        <v>2886</v>
      </c>
    </row>
    <row r="687" spans="1:33">
      <c r="A687" t="s">
        <v>2014</v>
      </c>
      <c r="B687" t="s">
        <v>5775</v>
      </c>
      <c r="H687" t="s">
        <v>6322</v>
      </c>
    </row>
    <row r="688" spans="1:33">
      <c r="A688" t="s">
        <v>2014</v>
      </c>
      <c r="B688" t="s">
        <v>1641</v>
      </c>
      <c r="H688">
        <v>4.5999999999999999E-3</v>
      </c>
    </row>
    <row r="689" spans="1:26">
      <c r="A689" t="s">
        <v>2015</v>
      </c>
      <c r="B689" t="s">
        <v>5775</v>
      </c>
      <c r="H689" t="s">
        <v>6323</v>
      </c>
    </row>
    <row r="690" spans="1:26">
      <c r="A690" t="s">
        <v>2015</v>
      </c>
      <c r="B690" t="s">
        <v>1641</v>
      </c>
      <c r="H690">
        <v>2.7E-2</v>
      </c>
    </row>
    <row r="691" spans="1:26">
      <c r="A691" t="s">
        <v>5880</v>
      </c>
      <c r="B691" t="s">
        <v>1641</v>
      </c>
      <c r="H691">
        <v>5.0900000000000001E-2</v>
      </c>
    </row>
    <row r="692" spans="1:26">
      <c r="A692" t="s">
        <v>5881</v>
      </c>
      <c r="B692" t="s">
        <v>1641</v>
      </c>
      <c r="H692">
        <v>4.0899999999999999E-2</v>
      </c>
    </row>
    <row r="693" spans="1:26">
      <c r="A693" t="s">
        <v>2016</v>
      </c>
      <c r="B693" t="s">
        <v>5775</v>
      </c>
      <c r="H693" t="s">
        <v>6324</v>
      </c>
    </row>
    <row r="694" spans="1:26">
      <c r="A694" t="s">
        <v>2016</v>
      </c>
      <c r="B694" t="s">
        <v>1641</v>
      </c>
      <c r="H694">
        <v>7.2199999999999999E-4</v>
      </c>
    </row>
    <row r="695" spans="1:26">
      <c r="A695" t="s">
        <v>2017</v>
      </c>
      <c r="B695" t="s">
        <v>5775</v>
      </c>
      <c r="H695" s="16" t="s">
        <v>6325</v>
      </c>
    </row>
    <row r="696" spans="1:26">
      <c r="A696" t="s">
        <v>2017</v>
      </c>
      <c r="B696" t="s">
        <v>1641</v>
      </c>
      <c r="H696">
        <v>3.6254000000000001E-4</v>
      </c>
    </row>
    <row r="697" spans="1:26">
      <c r="A697" t="s">
        <v>2018</v>
      </c>
      <c r="B697" t="s">
        <v>1674</v>
      </c>
      <c r="W697">
        <v>55.42</v>
      </c>
    </row>
    <row r="698" spans="1:26">
      <c r="A698" t="s">
        <v>2018</v>
      </c>
      <c r="B698" t="s">
        <v>1634</v>
      </c>
      <c r="W698">
        <v>86.412400000000005</v>
      </c>
    </row>
    <row r="699" spans="1:26">
      <c r="A699" t="s">
        <v>2018</v>
      </c>
      <c r="B699" t="s">
        <v>1635</v>
      </c>
      <c r="W699">
        <v>31.46</v>
      </c>
    </row>
    <row r="700" spans="1:26">
      <c r="A700" t="s">
        <v>2019</v>
      </c>
      <c r="B700" t="s">
        <v>1674</v>
      </c>
      <c r="W700">
        <v>72</v>
      </c>
    </row>
    <row r="701" spans="1:26">
      <c r="A701" t="s">
        <v>6089</v>
      </c>
      <c r="B701" t="s">
        <v>1641</v>
      </c>
      <c r="C701">
        <v>0.995</v>
      </c>
    </row>
    <row r="702" spans="1:26">
      <c r="A702" t="s">
        <v>2020</v>
      </c>
      <c r="B702" t="s">
        <v>1641</v>
      </c>
      <c r="Z702">
        <v>1.4E-3</v>
      </c>
    </row>
    <row r="703" spans="1:26">
      <c r="A703" t="s">
        <v>2020</v>
      </c>
      <c r="B703" t="s">
        <v>1634</v>
      </c>
      <c r="Z703">
        <v>3.6640000000000001</v>
      </c>
    </row>
    <row r="704" spans="1:26">
      <c r="A704" t="s">
        <v>1681</v>
      </c>
      <c r="B704" t="s">
        <v>1641</v>
      </c>
      <c r="L704" t="s">
        <v>6326</v>
      </c>
    </row>
    <row r="705" spans="1:12">
      <c r="A705" t="s">
        <v>2593</v>
      </c>
      <c r="B705" t="s">
        <v>1641</v>
      </c>
      <c r="L705">
        <v>98.24</v>
      </c>
    </row>
    <row r="706" spans="1:12">
      <c r="A706" t="s">
        <v>1682</v>
      </c>
      <c r="B706" t="s">
        <v>1641</v>
      </c>
      <c r="K706">
        <v>100</v>
      </c>
    </row>
    <row r="707" spans="1:12">
      <c r="A707" t="s">
        <v>2021</v>
      </c>
      <c r="B707" t="s">
        <v>1641</v>
      </c>
      <c r="K707">
        <v>98.25</v>
      </c>
    </row>
    <row r="708" spans="1:12">
      <c r="A708" t="s">
        <v>2594</v>
      </c>
      <c r="B708" t="s">
        <v>1641</v>
      </c>
      <c r="K708">
        <v>0.98</v>
      </c>
    </row>
    <row r="709" spans="1:12">
      <c r="A709" t="s">
        <v>2022</v>
      </c>
      <c r="B709" t="s">
        <v>1641</v>
      </c>
      <c r="L709">
        <v>41.85</v>
      </c>
    </row>
    <row r="710" spans="1:12">
      <c r="A710" t="s">
        <v>1683</v>
      </c>
      <c r="B710" t="s">
        <v>5775</v>
      </c>
      <c r="H710" t="s">
        <v>6327</v>
      </c>
    </row>
    <row r="711" spans="1:12">
      <c r="A711" t="s">
        <v>1683</v>
      </c>
      <c r="B711" t="s">
        <v>1641</v>
      </c>
      <c r="H711">
        <v>0.98</v>
      </c>
    </row>
    <row r="712" spans="1:12">
      <c r="A712" t="s">
        <v>2023</v>
      </c>
      <c r="B712" t="s">
        <v>5775</v>
      </c>
      <c r="H712" t="s">
        <v>6328</v>
      </c>
    </row>
    <row r="713" spans="1:12">
      <c r="A713" t="s">
        <v>2023</v>
      </c>
      <c r="B713" t="s">
        <v>1641</v>
      </c>
      <c r="H713">
        <v>4.5999999999999999E-3</v>
      </c>
    </row>
    <row r="714" spans="1:12">
      <c r="A714" t="s">
        <v>5882</v>
      </c>
      <c r="B714" t="s">
        <v>1634</v>
      </c>
    </row>
    <row r="715" spans="1:12">
      <c r="A715" t="s">
        <v>2595</v>
      </c>
      <c r="B715" t="s">
        <v>1634</v>
      </c>
      <c r="K715">
        <v>80</v>
      </c>
    </row>
    <row r="716" spans="1:12">
      <c r="A716" t="s">
        <v>5796</v>
      </c>
      <c r="B716" t="s">
        <v>1635</v>
      </c>
      <c r="D716">
        <v>46.954999999999998</v>
      </c>
    </row>
    <row r="717" spans="1:12">
      <c r="A717" t="s">
        <v>2596</v>
      </c>
      <c r="B717" t="s">
        <v>1634</v>
      </c>
      <c r="H717" s="16"/>
      <c r="K717">
        <v>75</v>
      </c>
    </row>
    <row r="718" spans="1:12">
      <c r="A718" t="s">
        <v>6023</v>
      </c>
      <c r="B718" t="s">
        <v>1634</v>
      </c>
      <c r="K718">
        <v>75</v>
      </c>
    </row>
    <row r="719" spans="1:12">
      <c r="A719" t="s">
        <v>5883</v>
      </c>
      <c r="B719" t="s">
        <v>1634</v>
      </c>
      <c r="H719">
        <v>5.5739999999999998E-2</v>
      </c>
    </row>
    <row r="720" spans="1:12">
      <c r="A720" t="s">
        <v>5883</v>
      </c>
      <c r="B720" t="s">
        <v>1635</v>
      </c>
      <c r="H720">
        <v>35.639899999999997</v>
      </c>
    </row>
    <row r="721" spans="1:8">
      <c r="A721" t="s">
        <v>1684</v>
      </c>
      <c r="B721">
        <v>0</v>
      </c>
      <c r="H721" t="s">
        <v>2888</v>
      </c>
    </row>
    <row r="722" spans="1:8">
      <c r="A722" t="s">
        <v>1684</v>
      </c>
      <c r="B722" t="s">
        <v>5773</v>
      </c>
      <c r="H722" t="s">
        <v>6329</v>
      </c>
    </row>
    <row r="723" spans="1:8">
      <c r="A723" t="s">
        <v>1684</v>
      </c>
      <c r="B723" t="s">
        <v>1634</v>
      </c>
      <c r="H723">
        <v>5.6000000000000001E-2</v>
      </c>
    </row>
    <row r="724" spans="1:8">
      <c r="A724" t="s">
        <v>1684</v>
      </c>
      <c r="B724" t="s">
        <v>5774</v>
      </c>
      <c r="H724" t="s">
        <v>6330</v>
      </c>
    </row>
    <row r="725" spans="1:8">
      <c r="A725" t="s">
        <v>1684</v>
      </c>
      <c r="B725" t="s">
        <v>1635</v>
      </c>
      <c r="H725">
        <v>11.7</v>
      </c>
    </row>
    <row r="726" spans="1:8">
      <c r="A726" t="s">
        <v>5884</v>
      </c>
      <c r="B726" t="s">
        <v>1634</v>
      </c>
      <c r="H726">
        <v>5.5500000000000001E-2</v>
      </c>
    </row>
    <row r="727" spans="1:8">
      <c r="A727" t="s">
        <v>5884</v>
      </c>
      <c r="B727" t="s">
        <v>1635</v>
      </c>
      <c r="H727">
        <v>32.122300000000003</v>
      </c>
    </row>
    <row r="728" spans="1:8">
      <c r="A728" t="s">
        <v>5885</v>
      </c>
      <c r="B728" t="s">
        <v>1634</v>
      </c>
      <c r="H728">
        <v>5.5399999999999998E-2</v>
      </c>
    </row>
    <row r="729" spans="1:8">
      <c r="A729" t="s">
        <v>5885</v>
      </c>
      <c r="B729" t="s">
        <v>1635</v>
      </c>
      <c r="H729">
        <v>32.199100000000001</v>
      </c>
    </row>
    <row r="730" spans="1:8">
      <c r="A730" t="s">
        <v>1685</v>
      </c>
      <c r="B730" t="s">
        <v>5775</v>
      </c>
      <c r="H730" t="s">
        <v>6331</v>
      </c>
    </row>
    <row r="731" spans="1:8">
      <c r="A731" t="s">
        <v>1685</v>
      </c>
      <c r="B731" t="s">
        <v>1641</v>
      </c>
      <c r="H731" s="16">
        <v>0.55000000000000004</v>
      </c>
    </row>
    <row r="732" spans="1:8">
      <c r="A732" t="s">
        <v>1685</v>
      </c>
      <c r="B732" t="s">
        <v>5773</v>
      </c>
      <c r="H732" t="s">
        <v>6332</v>
      </c>
    </row>
    <row r="733" spans="1:8">
      <c r="A733" t="s">
        <v>1685</v>
      </c>
      <c r="B733" t="s">
        <v>1634</v>
      </c>
      <c r="H733">
        <v>2.016</v>
      </c>
    </row>
    <row r="734" spans="1:8">
      <c r="A734" t="s">
        <v>1685</v>
      </c>
      <c r="B734" t="s">
        <v>2563</v>
      </c>
      <c r="H734" s="16">
        <v>36</v>
      </c>
    </row>
    <row r="735" spans="1:8">
      <c r="A735" t="s">
        <v>1685</v>
      </c>
      <c r="B735" t="s">
        <v>5774</v>
      </c>
      <c r="H735" t="s">
        <v>6333</v>
      </c>
    </row>
    <row r="736" spans="1:8">
      <c r="A736" t="s">
        <v>1685</v>
      </c>
      <c r="B736" t="s">
        <v>1635</v>
      </c>
      <c r="H736">
        <v>36</v>
      </c>
    </row>
    <row r="737" spans="1:8">
      <c r="A737" t="s">
        <v>6090</v>
      </c>
      <c r="B737" t="s">
        <v>1635</v>
      </c>
      <c r="H737">
        <v>36.816000000000003</v>
      </c>
    </row>
    <row r="738" spans="1:8">
      <c r="A738" t="s">
        <v>1686</v>
      </c>
      <c r="B738" t="s">
        <v>5773</v>
      </c>
      <c r="H738" t="s">
        <v>6329</v>
      </c>
    </row>
    <row r="739" spans="1:8">
      <c r="A739" t="s">
        <v>1686</v>
      </c>
      <c r="B739" t="s">
        <v>1634</v>
      </c>
      <c r="H739">
        <v>5.57E-2</v>
      </c>
    </row>
    <row r="740" spans="1:8">
      <c r="A740" t="s">
        <v>1686</v>
      </c>
      <c r="B740" t="s">
        <v>2563</v>
      </c>
      <c r="H740">
        <v>33</v>
      </c>
    </row>
    <row r="741" spans="1:8">
      <c r="A741" t="s">
        <v>1686</v>
      </c>
      <c r="B741" t="s">
        <v>5774</v>
      </c>
      <c r="H741" t="s">
        <v>6334</v>
      </c>
    </row>
    <row r="742" spans="1:8">
      <c r="A742" t="s">
        <v>1686</v>
      </c>
      <c r="B742" t="s">
        <v>1635</v>
      </c>
      <c r="H742" s="16">
        <v>31.774999999999999</v>
      </c>
    </row>
    <row r="743" spans="1:8">
      <c r="A743" t="s">
        <v>6091</v>
      </c>
      <c r="B743" t="s">
        <v>1634</v>
      </c>
      <c r="H743">
        <v>5.6410000000000002E-2</v>
      </c>
    </row>
    <row r="744" spans="1:8">
      <c r="A744" t="s">
        <v>6091</v>
      </c>
      <c r="B744" t="s">
        <v>1635</v>
      </c>
      <c r="H744">
        <v>33.402799999999999</v>
      </c>
    </row>
    <row r="745" spans="1:8">
      <c r="A745" t="s">
        <v>2024</v>
      </c>
      <c r="B745" t="s">
        <v>5773</v>
      </c>
      <c r="H745" t="s">
        <v>6329</v>
      </c>
    </row>
    <row r="746" spans="1:8">
      <c r="A746" t="s">
        <v>2024</v>
      </c>
      <c r="B746" t="s">
        <v>1634</v>
      </c>
      <c r="H746">
        <v>5.6000000000000001E-2</v>
      </c>
    </row>
    <row r="747" spans="1:8">
      <c r="A747" t="s">
        <v>2024</v>
      </c>
      <c r="B747" t="s">
        <v>2563</v>
      </c>
      <c r="H747">
        <v>36</v>
      </c>
    </row>
    <row r="748" spans="1:8">
      <c r="A748" t="s">
        <v>2024</v>
      </c>
      <c r="B748" t="s">
        <v>5774</v>
      </c>
      <c r="H748" t="s">
        <v>6333</v>
      </c>
    </row>
    <row r="749" spans="1:8">
      <c r="A749" t="s">
        <v>2024</v>
      </c>
      <c r="B749" t="s">
        <v>1635</v>
      </c>
      <c r="H749">
        <v>36</v>
      </c>
    </row>
    <row r="750" spans="1:8">
      <c r="A750" t="s">
        <v>2025</v>
      </c>
      <c r="B750" t="s">
        <v>5775</v>
      </c>
      <c r="H750" t="s">
        <v>6335</v>
      </c>
    </row>
    <row r="751" spans="1:8">
      <c r="A751" t="s">
        <v>2025</v>
      </c>
      <c r="B751" t="s">
        <v>1641</v>
      </c>
      <c r="H751">
        <v>0.72299999999999998</v>
      </c>
    </row>
    <row r="752" spans="1:8">
      <c r="A752" t="s">
        <v>2026</v>
      </c>
      <c r="B752" t="s">
        <v>5773</v>
      </c>
      <c r="H752" t="s">
        <v>6336</v>
      </c>
    </row>
    <row r="753" spans="1:11">
      <c r="A753" t="s">
        <v>2026</v>
      </c>
      <c r="B753" t="s">
        <v>1634</v>
      </c>
      <c r="H753">
        <v>5.5199999999999999E-2</v>
      </c>
    </row>
    <row r="754" spans="1:11">
      <c r="A754" t="s">
        <v>2026</v>
      </c>
      <c r="B754" t="s">
        <v>2563</v>
      </c>
      <c r="H754" s="16">
        <v>306887</v>
      </c>
    </row>
    <row r="755" spans="1:11">
      <c r="A755" t="s">
        <v>2026</v>
      </c>
      <c r="B755" t="s">
        <v>5774</v>
      </c>
      <c r="H755" t="s">
        <v>6337</v>
      </c>
    </row>
    <row r="756" spans="1:11">
      <c r="A756" t="s">
        <v>2026</v>
      </c>
      <c r="B756" t="s">
        <v>1635</v>
      </c>
      <c r="H756">
        <v>14.6068</v>
      </c>
    </row>
    <row r="757" spans="1:11">
      <c r="A757" t="s">
        <v>2027</v>
      </c>
      <c r="B757" t="s">
        <v>5773</v>
      </c>
      <c r="H757" t="s">
        <v>6336</v>
      </c>
    </row>
    <row r="758" spans="1:11">
      <c r="A758" t="s">
        <v>2027</v>
      </c>
      <c r="B758" t="s">
        <v>1634</v>
      </c>
      <c r="H758">
        <v>5.5E-2</v>
      </c>
    </row>
    <row r="759" spans="1:11">
      <c r="A759" t="s">
        <v>2027</v>
      </c>
      <c r="B759" t="s">
        <v>2563</v>
      </c>
      <c r="H759" s="16">
        <v>203875</v>
      </c>
    </row>
    <row r="760" spans="1:11">
      <c r="A760" t="s">
        <v>2027</v>
      </c>
      <c r="B760" t="s">
        <v>5774</v>
      </c>
      <c r="H760" t="s">
        <v>6338</v>
      </c>
    </row>
    <row r="761" spans="1:11">
      <c r="A761" t="s">
        <v>2027</v>
      </c>
      <c r="B761" t="s">
        <v>1635</v>
      </c>
      <c r="H761">
        <v>19.129300000000001</v>
      </c>
    </row>
    <row r="762" spans="1:11">
      <c r="A762" t="s">
        <v>2028</v>
      </c>
      <c r="B762" t="s">
        <v>1641</v>
      </c>
      <c r="H762" s="16"/>
      <c r="K762">
        <v>1.1000000000000001E-3</v>
      </c>
    </row>
    <row r="763" spans="1:11">
      <c r="A763" t="s">
        <v>2029</v>
      </c>
      <c r="B763" t="s">
        <v>1641</v>
      </c>
      <c r="K763">
        <v>4.0000000000000002E-4</v>
      </c>
    </row>
    <row r="764" spans="1:11">
      <c r="A764" t="s">
        <v>2030</v>
      </c>
      <c r="B764" t="s">
        <v>1641</v>
      </c>
      <c r="K764">
        <v>2.0000000000000001E-4</v>
      </c>
    </row>
    <row r="765" spans="1:11">
      <c r="A765" t="s">
        <v>2031</v>
      </c>
      <c r="B765" t="s">
        <v>1641</v>
      </c>
      <c r="K765">
        <v>4.3695419999999999E-2</v>
      </c>
    </row>
    <row r="766" spans="1:11">
      <c r="A766" t="s">
        <v>2032</v>
      </c>
      <c r="B766" t="s">
        <v>1641</v>
      </c>
      <c r="K766">
        <v>1.5299999999999999E-2</v>
      </c>
    </row>
    <row r="767" spans="1:11">
      <c r="A767" t="s">
        <v>2033</v>
      </c>
      <c r="B767" t="s">
        <v>1641</v>
      </c>
      <c r="K767">
        <v>5.9999999999999995E-4</v>
      </c>
    </row>
    <row r="768" spans="1:11">
      <c r="A768" t="s">
        <v>2723</v>
      </c>
      <c r="B768" t="s">
        <v>1641</v>
      </c>
      <c r="K768">
        <v>8.0000000000000004E-4</v>
      </c>
    </row>
    <row r="769" spans="1:26">
      <c r="A769" t="s">
        <v>2034</v>
      </c>
      <c r="B769" t="s">
        <v>1641</v>
      </c>
      <c r="K769">
        <v>1.24E-2</v>
      </c>
    </row>
    <row r="770" spans="1:26">
      <c r="A770" t="s">
        <v>2035</v>
      </c>
      <c r="B770" t="s">
        <v>1641</v>
      </c>
      <c r="K770">
        <v>0.01</v>
      </c>
    </row>
    <row r="771" spans="1:26">
      <c r="A771" t="s">
        <v>2036</v>
      </c>
      <c r="B771" t="s">
        <v>5775</v>
      </c>
      <c r="H771" s="16" t="s">
        <v>6339</v>
      </c>
    </row>
    <row r="772" spans="1:26">
      <c r="A772" t="s">
        <v>2036</v>
      </c>
      <c r="B772" t="s">
        <v>1641</v>
      </c>
      <c r="H772">
        <v>0.4083</v>
      </c>
    </row>
    <row r="773" spans="1:26">
      <c r="A773" t="s">
        <v>5886</v>
      </c>
      <c r="B773" t="s">
        <v>1635</v>
      </c>
      <c r="D773">
        <v>18.274999999999999</v>
      </c>
    </row>
    <row r="774" spans="1:26">
      <c r="A774" t="s">
        <v>2037</v>
      </c>
      <c r="B774" t="s">
        <v>5775</v>
      </c>
      <c r="H774" t="s">
        <v>6340</v>
      </c>
    </row>
    <row r="775" spans="1:26">
      <c r="A775" t="s">
        <v>2037</v>
      </c>
      <c r="B775" t="s">
        <v>1641</v>
      </c>
      <c r="H775" t="s">
        <v>2890</v>
      </c>
    </row>
    <row r="776" spans="1:26">
      <c r="A776" t="s">
        <v>6092</v>
      </c>
      <c r="B776" t="s">
        <v>1634</v>
      </c>
      <c r="Z776">
        <v>2.9272</v>
      </c>
    </row>
    <row r="777" spans="1:26">
      <c r="A777" t="s">
        <v>2038</v>
      </c>
      <c r="B777" t="s">
        <v>5773</v>
      </c>
      <c r="H777" t="s">
        <v>6341</v>
      </c>
    </row>
    <row r="778" spans="1:26">
      <c r="A778" t="s">
        <v>2038</v>
      </c>
      <c r="B778" t="s">
        <v>1634</v>
      </c>
      <c r="C778">
        <v>70.760000000000005</v>
      </c>
      <c r="H778" s="16">
        <v>1.911</v>
      </c>
    </row>
    <row r="779" spans="1:26">
      <c r="A779" t="s">
        <v>2038</v>
      </c>
      <c r="B779" t="s">
        <v>1635</v>
      </c>
      <c r="C779">
        <v>27</v>
      </c>
      <c r="H779" s="16"/>
    </row>
    <row r="780" spans="1:26">
      <c r="A780" t="s">
        <v>6093</v>
      </c>
      <c r="B780" t="s">
        <v>1634</v>
      </c>
      <c r="C780">
        <v>79.92</v>
      </c>
    </row>
    <row r="781" spans="1:26">
      <c r="A781" t="s">
        <v>6093</v>
      </c>
      <c r="B781" t="s">
        <v>1635</v>
      </c>
      <c r="C781">
        <v>25</v>
      </c>
    </row>
    <row r="782" spans="1:26">
      <c r="A782" t="s">
        <v>5797</v>
      </c>
      <c r="B782" t="s">
        <v>1635</v>
      </c>
      <c r="D782">
        <v>47.17</v>
      </c>
    </row>
    <row r="783" spans="1:26">
      <c r="A783" t="s">
        <v>2039</v>
      </c>
      <c r="B783" t="s">
        <v>5773</v>
      </c>
      <c r="H783" t="s">
        <v>6342</v>
      </c>
    </row>
    <row r="784" spans="1:26">
      <c r="A784" t="s">
        <v>2039</v>
      </c>
      <c r="B784" t="s">
        <v>1634</v>
      </c>
      <c r="H784">
        <v>8.3900000000000002E-2</v>
      </c>
    </row>
    <row r="785" spans="1:32">
      <c r="A785" t="s">
        <v>2039</v>
      </c>
      <c r="B785" t="s">
        <v>2563</v>
      </c>
      <c r="H785" s="16">
        <v>614201</v>
      </c>
    </row>
    <row r="786" spans="1:32">
      <c r="A786" t="s">
        <v>2039</v>
      </c>
      <c r="B786" t="s">
        <v>5774</v>
      </c>
      <c r="H786" t="s">
        <v>6343</v>
      </c>
    </row>
    <row r="787" spans="1:32">
      <c r="A787" t="s">
        <v>2039</v>
      </c>
      <c r="B787" t="s">
        <v>1635</v>
      </c>
      <c r="H787">
        <v>47.164999999999999</v>
      </c>
    </row>
    <row r="788" spans="1:32">
      <c r="A788" t="s">
        <v>2040</v>
      </c>
      <c r="B788" t="s">
        <v>1641</v>
      </c>
      <c r="AF788" t="s">
        <v>2946</v>
      </c>
    </row>
    <row r="789" spans="1:32">
      <c r="A789" t="s">
        <v>2040</v>
      </c>
      <c r="B789" t="s">
        <v>1634</v>
      </c>
      <c r="Z789">
        <v>3.1360000000000001</v>
      </c>
      <c r="AF789" s="16">
        <v>3136</v>
      </c>
    </row>
    <row r="790" spans="1:32">
      <c r="A790" t="s">
        <v>2041</v>
      </c>
      <c r="B790" t="s">
        <v>5775</v>
      </c>
      <c r="H790" s="16" t="s">
        <v>6344</v>
      </c>
    </row>
    <row r="791" spans="1:32">
      <c r="A791" t="s">
        <v>2041</v>
      </c>
      <c r="B791" t="s">
        <v>1641</v>
      </c>
      <c r="H791" t="s">
        <v>2891</v>
      </c>
    </row>
    <row r="792" spans="1:32">
      <c r="A792" t="s">
        <v>2042</v>
      </c>
      <c r="B792" t="s">
        <v>5775</v>
      </c>
      <c r="H792" t="s">
        <v>6345</v>
      </c>
    </row>
    <row r="793" spans="1:32">
      <c r="A793" t="s">
        <v>2042</v>
      </c>
      <c r="B793" t="s">
        <v>1641</v>
      </c>
      <c r="H793" t="s">
        <v>2892</v>
      </c>
    </row>
    <row r="794" spans="1:32">
      <c r="A794" t="s">
        <v>2043</v>
      </c>
      <c r="B794" t="s">
        <v>5775</v>
      </c>
      <c r="H794" t="s">
        <v>6346</v>
      </c>
    </row>
    <row r="795" spans="1:32">
      <c r="A795" t="s">
        <v>2043</v>
      </c>
      <c r="B795" t="s">
        <v>1641</v>
      </c>
      <c r="H795" t="s">
        <v>2893</v>
      </c>
    </row>
    <row r="796" spans="1:32">
      <c r="A796" t="s">
        <v>2044</v>
      </c>
      <c r="B796" t="s">
        <v>5775</v>
      </c>
      <c r="H796" t="s">
        <v>6291</v>
      </c>
    </row>
    <row r="797" spans="1:32">
      <c r="A797" t="s">
        <v>2044</v>
      </c>
      <c r="B797" t="s">
        <v>1641</v>
      </c>
      <c r="H797" t="s">
        <v>2878</v>
      </c>
    </row>
    <row r="798" spans="1:32">
      <c r="A798" t="s">
        <v>2045</v>
      </c>
      <c r="B798" t="s">
        <v>5775</v>
      </c>
      <c r="H798" t="s">
        <v>6347</v>
      </c>
    </row>
    <row r="799" spans="1:32">
      <c r="A799" t="s">
        <v>2045</v>
      </c>
      <c r="B799" t="s">
        <v>1641</v>
      </c>
      <c r="H799" t="s">
        <v>2894</v>
      </c>
    </row>
    <row r="800" spans="1:32">
      <c r="A800" t="s">
        <v>2046</v>
      </c>
      <c r="B800" t="s">
        <v>5775</v>
      </c>
      <c r="H800" t="s">
        <v>6204</v>
      </c>
    </row>
    <row r="801" spans="1:33">
      <c r="A801" t="s">
        <v>2046</v>
      </c>
      <c r="B801" t="s">
        <v>1641</v>
      </c>
      <c r="H801" t="s">
        <v>2860</v>
      </c>
    </row>
    <row r="802" spans="1:33">
      <c r="A802" t="s">
        <v>5887</v>
      </c>
      <c r="B802" t="s">
        <v>1641</v>
      </c>
      <c r="H802">
        <v>0.54525893999999997</v>
      </c>
    </row>
    <row r="803" spans="1:33">
      <c r="A803" t="s">
        <v>1687</v>
      </c>
      <c r="B803" t="s">
        <v>1634</v>
      </c>
      <c r="AG803" t="s">
        <v>6348</v>
      </c>
    </row>
    <row r="804" spans="1:33">
      <c r="A804" t="s">
        <v>6024</v>
      </c>
      <c r="B804" t="s">
        <v>1635</v>
      </c>
      <c r="P804">
        <v>28.2</v>
      </c>
    </row>
    <row r="805" spans="1:33">
      <c r="A805" t="s">
        <v>2597</v>
      </c>
      <c r="B805" t="s">
        <v>1636</v>
      </c>
      <c r="P805">
        <v>99.5</v>
      </c>
    </row>
    <row r="806" spans="1:33">
      <c r="A806" t="s">
        <v>2598</v>
      </c>
      <c r="B806" t="s">
        <v>1636</v>
      </c>
      <c r="P806">
        <v>99</v>
      </c>
    </row>
    <row r="807" spans="1:33">
      <c r="A807" t="s">
        <v>2599</v>
      </c>
      <c r="B807" t="s">
        <v>1636</v>
      </c>
      <c r="P807">
        <v>100</v>
      </c>
    </row>
    <row r="808" spans="1:33">
      <c r="A808" t="s">
        <v>5888</v>
      </c>
      <c r="B808" t="s">
        <v>1634</v>
      </c>
      <c r="D808">
        <v>88.6</v>
      </c>
    </row>
    <row r="809" spans="1:33">
      <c r="A809" t="s">
        <v>5798</v>
      </c>
      <c r="B809" t="s">
        <v>1635</v>
      </c>
      <c r="K809">
        <v>0.02</v>
      </c>
    </row>
    <row r="810" spans="1:33">
      <c r="A810" t="s">
        <v>2601</v>
      </c>
      <c r="B810" t="s">
        <v>1634</v>
      </c>
      <c r="P810">
        <v>77.37</v>
      </c>
    </row>
    <row r="811" spans="1:33">
      <c r="A811" t="s">
        <v>2601</v>
      </c>
      <c r="B811" t="s">
        <v>1635</v>
      </c>
      <c r="P811">
        <v>41</v>
      </c>
    </row>
    <row r="812" spans="1:33">
      <c r="A812" t="s">
        <v>2601</v>
      </c>
      <c r="B812" t="s">
        <v>1636</v>
      </c>
      <c r="P812">
        <v>0.995</v>
      </c>
    </row>
    <row r="813" spans="1:33">
      <c r="A813" t="s">
        <v>2602</v>
      </c>
      <c r="B813" t="s">
        <v>1634</v>
      </c>
      <c r="P813">
        <v>77.37</v>
      </c>
    </row>
    <row r="814" spans="1:33">
      <c r="A814" t="s">
        <v>2602</v>
      </c>
      <c r="B814" t="s">
        <v>1636</v>
      </c>
      <c r="P814">
        <v>99.5</v>
      </c>
    </row>
    <row r="815" spans="1:33">
      <c r="A815" t="s">
        <v>2603</v>
      </c>
      <c r="B815" t="s">
        <v>1634</v>
      </c>
      <c r="P815">
        <v>77.37</v>
      </c>
    </row>
    <row r="816" spans="1:33">
      <c r="A816" t="s">
        <v>2603</v>
      </c>
      <c r="B816" t="s">
        <v>1635</v>
      </c>
      <c r="P816">
        <v>41</v>
      </c>
    </row>
    <row r="817" spans="1:16">
      <c r="A817" t="s">
        <v>2603</v>
      </c>
      <c r="B817" t="s">
        <v>1636</v>
      </c>
      <c r="P817">
        <v>99.5</v>
      </c>
    </row>
    <row r="818" spans="1:16">
      <c r="A818" t="s">
        <v>2604</v>
      </c>
      <c r="B818" t="s">
        <v>1634</v>
      </c>
      <c r="P818">
        <v>77.37</v>
      </c>
    </row>
    <row r="819" spans="1:16">
      <c r="A819" t="s">
        <v>2604</v>
      </c>
      <c r="B819" t="s">
        <v>1635</v>
      </c>
      <c r="P819">
        <v>41</v>
      </c>
    </row>
    <row r="820" spans="1:16">
      <c r="A820" t="s">
        <v>2604</v>
      </c>
      <c r="B820" t="s">
        <v>1636</v>
      </c>
      <c r="P820">
        <v>99.5</v>
      </c>
    </row>
    <row r="821" spans="1:16">
      <c r="A821" t="s">
        <v>5889</v>
      </c>
      <c r="B821" t="s">
        <v>1634</v>
      </c>
      <c r="H821">
        <v>3.93</v>
      </c>
    </row>
    <row r="822" spans="1:16">
      <c r="A822" t="s">
        <v>5890</v>
      </c>
      <c r="B822" t="s">
        <v>1634</v>
      </c>
      <c r="H822">
        <v>3.93</v>
      </c>
    </row>
    <row r="823" spans="1:16">
      <c r="A823" t="s">
        <v>5890</v>
      </c>
      <c r="B823" t="s">
        <v>1635</v>
      </c>
      <c r="H823">
        <v>62.87</v>
      </c>
    </row>
    <row r="824" spans="1:16">
      <c r="A824" t="s">
        <v>2047</v>
      </c>
      <c r="B824" t="s">
        <v>5773</v>
      </c>
      <c r="H824" t="s">
        <v>6180</v>
      </c>
    </row>
    <row r="825" spans="1:16">
      <c r="A825" t="s">
        <v>2047</v>
      </c>
      <c r="B825" t="s">
        <v>1634</v>
      </c>
      <c r="H825">
        <v>3.93</v>
      </c>
    </row>
    <row r="826" spans="1:16">
      <c r="A826" t="s">
        <v>2048</v>
      </c>
      <c r="B826" t="s">
        <v>5773</v>
      </c>
      <c r="H826" t="s">
        <v>6180</v>
      </c>
    </row>
    <row r="827" spans="1:16">
      <c r="A827" t="s">
        <v>2048</v>
      </c>
      <c r="B827" t="s">
        <v>1634</v>
      </c>
      <c r="H827">
        <v>7.4099999999999999E-2</v>
      </c>
    </row>
    <row r="828" spans="1:16">
      <c r="A828" t="s">
        <v>2048</v>
      </c>
      <c r="B828" t="s">
        <v>1635</v>
      </c>
      <c r="H828">
        <v>42.6</v>
      </c>
    </row>
    <row r="829" spans="1:16">
      <c r="A829" t="s">
        <v>2049</v>
      </c>
      <c r="B829" t="s">
        <v>5773</v>
      </c>
      <c r="H829" t="s">
        <v>6180</v>
      </c>
    </row>
    <row r="830" spans="1:16">
      <c r="A830" t="s">
        <v>2049</v>
      </c>
      <c r="B830" t="s">
        <v>1634</v>
      </c>
      <c r="H830">
        <v>3.93</v>
      </c>
    </row>
    <row r="831" spans="1:16">
      <c r="A831" t="s">
        <v>2049</v>
      </c>
      <c r="B831" t="s">
        <v>1635</v>
      </c>
      <c r="H831">
        <v>63.8</v>
      </c>
    </row>
    <row r="832" spans="1:16">
      <c r="A832" t="s">
        <v>2050</v>
      </c>
      <c r="B832" t="s">
        <v>5773</v>
      </c>
      <c r="H832" t="s">
        <v>6180</v>
      </c>
    </row>
    <row r="833" spans="1:8">
      <c r="A833" t="s">
        <v>2050</v>
      </c>
      <c r="B833" t="s">
        <v>1634</v>
      </c>
      <c r="H833" s="16">
        <v>3.93</v>
      </c>
    </row>
    <row r="834" spans="1:8">
      <c r="A834" t="s">
        <v>2051</v>
      </c>
      <c r="B834" t="s">
        <v>5773</v>
      </c>
      <c r="H834" t="s">
        <v>6349</v>
      </c>
    </row>
    <row r="835" spans="1:8">
      <c r="A835" t="s">
        <v>2051</v>
      </c>
      <c r="B835" t="s">
        <v>1634</v>
      </c>
      <c r="H835">
        <v>2.927</v>
      </c>
    </row>
    <row r="836" spans="1:8">
      <c r="A836" t="s">
        <v>2052</v>
      </c>
      <c r="B836" t="s">
        <v>5773</v>
      </c>
      <c r="H836" t="s">
        <v>6180</v>
      </c>
    </row>
    <row r="837" spans="1:8">
      <c r="A837" t="s">
        <v>2052</v>
      </c>
      <c r="B837" t="s">
        <v>1634</v>
      </c>
      <c r="H837">
        <v>3.93</v>
      </c>
    </row>
    <row r="838" spans="1:8">
      <c r="A838" t="s">
        <v>2053</v>
      </c>
      <c r="B838" t="s">
        <v>5773</v>
      </c>
      <c r="H838" t="s">
        <v>6180</v>
      </c>
    </row>
    <row r="839" spans="1:8">
      <c r="A839" t="s">
        <v>2053</v>
      </c>
      <c r="B839" t="s">
        <v>1634</v>
      </c>
      <c r="H839">
        <v>3.93</v>
      </c>
    </row>
    <row r="840" spans="1:8">
      <c r="A840" t="s">
        <v>2054</v>
      </c>
      <c r="B840" t="s">
        <v>5773</v>
      </c>
      <c r="H840" t="s">
        <v>6350</v>
      </c>
    </row>
    <row r="841" spans="1:8">
      <c r="A841" t="s">
        <v>2054</v>
      </c>
      <c r="B841" t="s">
        <v>1634</v>
      </c>
      <c r="H841" s="16">
        <v>31036</v>
      </c>
    </row>
    <row r="842" spans="1:8">
      <c r="A842" t="s">
        <v>2055</v>
      </c>
      <c r="B842" t="s">
        <v>5773</v>
      </c>
      <c r="H842" t="s">
        <v>6350</v>
      </c>
    </row>
    <row r="843" spans="1:8">
      <c r="A843" t="s">
        <v>2055</v>
      </c>
      <c r="B843" t="s">
        <v>1634</v>
      </c>
      <c r="H843" s="16">
        <v>31036</v>
      </c>
    </row>
    <row r="844" spans="1:8">
      <c r="A844" t="s">
        <v>5891</v>
      </c>
      <c r="B844" t="s">
        <v>1634</v>
      </c>
      <c r="H844">
        <v>3.1429</v>
      </c>
    </row>
    <row r="845" spans="1:8">
      <c r="A845" t="s">
        <v>2056</v>
      </c>
      <c r="B845" t="s">
        <v>5773</v>
      </c>
      <c r="H845" t="s">
        <v>6351</v>
      </c>
    </row>
    <row r="846" spans="1:8">
      <c r="A846" t="s">
        <v>2056</v>
      </c>
      <c r="B846" t="s">
        <v>1634</v>
      </c>
      <c r="H846" s="16">
        <v>31365</v>
      </c>
    </row>
    <row r="847" spans="1:8">
      <c r="A847" t="s">
        <v>2057</v>
      </c>
      <c r="B847" t="s">
        <v>5773</v>
      </c>
      <c r="H847" t="s">
        <v>6352</v>
      </c>
    </row>
    <row r="848" spans="1:8">
      <c r="A848" t="s">
        <v>2057</v>
      </c>
      <c r="B848" t="s">
        <v>1634</v>
      </c>
      <c r="H848" s="16">
        <v>31376</v>
      </c>
    </row>
    <row r="849" spans="1:8">
      <c r="A849" t="s">
        <v>2058</v>
      </c>
      <c r="B849" t="s">
        <v>5773</v>
      </c>
      <c r="H849" t="s">
        <v>6353</v>
      </c>
    </row>
    <row r="850" spans="1:8">
      <c r="A850" t="s">
        <v>2058</v>
      </c>
      <c r="B850" t="s">
        <v>1634</v>
      </c>
      <c r="H850" t="s">
        <v>2895</v>
      </c>
    </row>
    <row r="851" spans="1:8">
      <c r="A851" t="s">
        <v>5892</v>
      </c>
      <c r="B851" t="s">
        <v>1635</v>
      </c>
      <c r="D851">
        <v>50.226999999999997</v>
      </c>
    </row>
    <row r="852" spans="1:8">
      <c r="A852" t="s">
        <v>5893</v>
      </c>
      <c r="B852" t="s">
        <v>1634</v>
      </c>
      <c r="D852">
        <v>2.9329999999999998</v>
      </c>
    </row>
    <row r="853" spans="1:8">
      <c r="A853" t="s">
        <v>5893</v>
      </c>
      <c r="B853" t="s">
        <v>1635</v>
      </c>
      <c r="D853">
        <v>46.4</v>
      </c>
    </row>
    <row r="854" spans="1:8">
      <c r="A854" t="s">
        <v>2059</v>
      </c>
      <c r="B854" t="s">
        <v>5775</v>
      </c>
      <c r="H854" t="s">
        <v>6354</v>
      </c>
    </row>
    <row r="855" spans="1:8">
      <c r="A855" t="s">
        <v>2059</v>
      </c>
      <c r="B855" t="s">
        <v>1641</v>
      </c>
      <c r="H855">
        <v>1.528E-2</v>
      </c>
    </row>
    <row r="856" spans="1:8">
      <c r="A856" t="s">
        <v>2060</v>
      </c>
      <c r="B856" t="s">
        <v>5775</v>
      </c>
      <c r="H856" t="s">
        <v>6355</v>
      </c>
    </row>
    <row r="857" spans="1:8">
      <c r="A857" t="s">
        <v>2060</v>
      </c>
      <c r="B857" t="s">
        <v>1641</v>
      </c>
      <c r="H857">
        <v>7.6480000000000006E-2</v>
      </c>
    </row>
    <row r="858" spans="1:8">
      <c r="A858" t="s">
        <v>2061</v>
      </c>
      <c r="B858" t="s">
        <v>5775</v>
      </c>
      <c r="H858" t="s">
        <v>6356</v>
      </c>
    </row>
    <row r="859" spans="1:8">
      <c r="A859" t="s">
        <v>2061</v>
      </c>
      <c r="B859" t="s">
        <v>1641</v>
      </c>
      <c r="H859">
        <v>7.0690000000000003E-2</v>
      </c>
    </row>
    <row r="860" spans="1:8">
      <c r="A860" t="s">
        <v>2062</v>
      </c>
      <c r="B860" t="s">
        <v>5775</v>
      </c>
      <c r="H860" t="s">
        <v>6357</v>
      </c>
    </row>
    <row r="861" spans="1:8">
      <c r="A861" t="s">
        <v>2062</v>
      </c>
      <c r="B861" t="s">
        <v>1641</v>
      </c>
      <c r="H861">
        <v>6.9999999999999999E-6</v>
      </c>
    </row>
    <row r="862" spans="1:8">
      <c r="A862" t="s">
        <v>2063</v>
      </c>
      <c r="B862" t="s">
        <v>5775</v>
      </c>
      <c r="H862" t="s">
        <v>6358</v>
      </c>
    </row>
    <row r="863" spans="1:8">
      <c r="A863" t="s">
        <v>2063</v>
      </c>
      <c r="B863" t="s">
        <v>1641</v>
      </c>
      <c r="H863">
        <v>3.8000000000000002E-4</v>
      </c>
    </row>
    <row r="864" spans="1:8">
      <c r="A864" t="s">
        <v>2064</v>
      </c>
      <c r="B864" t="s">
        <v>5775</v>
      </c>
      <c r="H864" t="s">
        <v>6359</v>
      </c>
    </row>
    <row r="865" spans="1:29">
      <c r="A865" t="s">
        <v>2064</v>
      </c>
      <c r="B865" t="s">
        <v>1641</v>
      </c>
      <c r="H865">
        <v>3.9480000000000001E-2</v>
      </c>
    </row>
    <row r="866" spans="1:29">
      <c r="A866" t="s">
        <v>6094</v>
      </c>
      <c r="B866" t="s">
        <v>1641</v>
      </c>
      <c r="C866">
        <v>7.0000000000000007E-2</v>
      </c>
    </row>
    <row r="867" spans="1:29">
      <c r="A867" t="s">
        <v>1688</v>
      </c>
      <c r="B867" t="s">
        <v>1641</v>
      </c>
      <c r="K867">
        <v>1.6299999999999999E-3</v>
      </c>
    </row>
    <row r="868" spans="1:29">
      <c r="A868" t="s">
        <v>1689</v>
      </c>
      <c r="B868" t="s">
        <v>1641</v>
      </c>
      <c r="K868">
        <v>7.7100000000000002E-2</v>
      </c>
      <c r="AC868">
        <v>7.0000000000000007E-2</v>
      </c>
    </row>
    <row r="869" spans="1:29">
      <c r="A869" t="s">
        <v>2065</v>
      </c>
      <c r="B869" t="s">
        <v>1641</v>
      </c>
      <c r="L869">
        <v>6.9</v>
      </c>
    </row>
    <row r="870" spans="1:29">
      <c r="A870" t="s">
        <v>1690</v>
      </c>
      <c r="B870" t="s">
        <v>1641</v>
      </c>
      <c r="K870">
        <v>5.0000000000000001E-4</v>
      </c>
    </row>
    <row r="871" spans="1:29">
      <c r="A871" t="s">
        <v>2066</v>
      </c>
      <c r="B871" t="s">
        <v>5775</v>
      </c>
      <c r="H871" s="16" t="s">
        <v>6360</v>
      </c>
    </row>
    <row r="872" spans="1:29">
      <c r="A872" t="s">
        <v>2066</v>
      </c>
      <c r="B872" t="s">
        <v>1641</v>
      </c>
      <c r="H872">
        <v>0.02</v>
      </c>
    </row>
    <row r="873" spans="1:29">
      <c r="A873" t="s">
        <v>2067</v>
      </c>
      <c r="B873" t="s">
        <v>5775</v>
      </c>
      <c r="H873" t="s">
        <v>6361</v>
      </c>
    </row>
    <row r="874" spans="1:29">
      <c r="A874" t="s">
        <v>2067</v>
      </c>
      <c r="B874" t="s">
        <v>1641</v>
      </c>
      <c r="H874">
        <v>0.08</v>
      </c>
    </row>
    <row r="875" spans="1:29">
      <c r="A875" t="s">
        <v>1691</v>
      </c>
      <c r="B875" t="s">
        <v>1641</v>
      </c>
      <c r="K875">
        <v>7.7890000000000001E-2</v>
      </c>
    </row>
    <row r="876" spans="1:29">
      <c r="A876" t="s">
        <v>2068</v>
      </c>
      <c r="B876" t="s">
        <v>1641</v>
      </c>
      <c r="K876">
        <v>6.8159999999999998E-2</v>
      </c>
    </row>
    <row r="877" spans="1:29">
      <c r="A877" t="s">
        <v>2069</v>
      </c>
      <c r="B877" t="s">
        <v>1641</v>
      </c>
      <c r="K877">
        <v>0.08</v>
      </c>
    </row>
    <row r="878" spans="1:29">
      <c r="A878" t="s">
        <v>2070</v>
      </c>
      <c r="B878" t="s">
        <v>1641</v>
      </c>
      <c r="L878">
        <v>8.5</v>
      </c>
    </row>
    <row r="879" spans="1:29">
      <c r="A879" t="s">
        <v>2071</v>
      </c>
      <c r="B879" t="s">
        <v>1641</v>
      </c>
      <c r="L879">
        <v>0.68</v>
      </c>
    </row>
    <row r="880" spans="1:29">
      <c r="A880" t="s">
        <v>2072</v>
      </c>
      <c r="B880" t="s">
        <v>1641</v>
      </c>
      <c r="L880">
        <v>4.0999999999999996</v>
      </c>
    </row>
    <row r="881" spans="1:29">
      <c r="A881" t="s">
        <v>2073</v>
      </c>
      <c r="B881" t="s">
        <v>1641</v>
      </c>
      <c r="K881">
        <v>7.9119999999999996E-2</v>
      </c>
    </row>
    <row r="882" spans="1:29">
      <c r="A882" t="s">
        <v>2074</v>
      </c>
      <c r="B882" t="s">
        <v>5775</v>
      </c>
      <c r="H882" s="16" t="s">
        <v>6362</v>
      </c>
    </row>
    <row r="883" spans="1:29">
      <c r="A883" t="s">
        <v>2074</v>
      </c>
      <c r="B883" t="s">
        <v>1641</v>
      </c>
      <c r="H883">
        <v>6.8180000000000003E-3</v>
      </c>
    </row>
    <row r="884" spans="1:29">
      <c r="A884" t="s">
        <v>2075</v>
      </c>
      <c r="B884" t="s">
        <v>5775</v>
      </c>
      <c r="H884" t="s">
        <v>6363</v>
      </c>
    </row>
    <row r="885" spans="1:29">
      <c r="A885" t="s">
        <v>2075</v>
      </c>
      <c r="B885" t="s">
        <v>1641</v>
      </c>
      <c r="H885">
        <v>0.9</v>
      </c>
    </row>
    <row r="886" spans="1:29">
      <c r="A886" t="s">
        <v>2076</v>
      </c>
      <c r="B886" t="s">
        <v>5775</v>
      </c>
      <c r="H886" t="s">
        <v>6364</v>
      </c>
    </row>
    <row r="887" spans="1:29">
      <c r="A887" t="s">
        <v>2076</v>
      </c>
      <c r="B887" t="s">
        <v>1641</v>
      </c>
      <c r="H887">
        <v>4.3E-3</v>
      </c>
    </row>
    <row r="888" spans="1:29">
      <c r="A888" t="s">
        <v>1692</v>
      </c>
      <c r="B888" t="s">
        <v>5775</v>
      </c>
      <c r="H888" t="s">
        <v>6365</v>
      </c>
    </row>
    <row r="889" spans="1:29">
      <c r="A889" t="s">
        <v>1692</v>
      </c>
      <c r="B889" t="s">
        <v>1641</v>
      </c>
      <c r="H889">
        <v>6.6225000000000006E-2</v>
      </c>
      <c r="K889">
        <v>6.6500000000000004E-2</v>
      </c>
      <c r="AC889">
        <v>7.0000000000000007E-2</v>
      </c>
    </row>
    <row r="890" spans="1:29">
      <c r="A890" t="s">
        <v>1693</v>
      </c>
      <c r="B890" t="s">
        <v>1641</v>
      </c>
      <c r="K890">
        <v>1.33</v>
      </c>
    </row>
    <row r="891" spans="1:29">
      <c r="A891" t="s">
        <v>2077</v>
      </c>
      <c r="B891" t="s">
        <v>1641</v>
      </c>
      <c r="K891">
        <v>0.02</v>
      </c>
    </row>
    <row r="892" spans="1:29">
      <c r="A892" t="s">
        <v>1694</v>
      </c>
      <c r="B892" t="s">
        <v>1641</v>
      </c>
      <c r="K892">
        <v>6.65</v>
      </c>
    </row>
    <row r="893" spans="1:29">
      <c r="A893" t="s">
        <v>2078</v>
      </c>
      <c r="B893" t="s">
        <v>1641</v>
      </c>
      <c r="K893">
        <v>6.9000000000000006E-2</v>
      </c>
    </row>
    <row r="894" spans="1:29">
      <c r="A894" t="s">
        <v>2079</v>
      </c>
      <c r="B894" t="s">
        <v>5775</v>
      </c>
      <c r="H894" t="s">
        <v>6366</v>
      </c>
    </row>
    <row r="895" spans="1:29">
      <c r="A895" t="s">
        <v>2079</v>
      </c>
      <c r="B895" t="s">
        <v>1641</v>
      </c>
      <c r="H895">
        <v>1.4999999999999999E-2</v>
      </c>
    </row>
    <row r="896" spans="1:29">
      <c r="A896" t="s">
        <v>2080</v>
      </c>
      <c r="B896" t="s">
        <v>5775</v>
      </c>
      <c r="H896" s="16" t="s">
        <v>6361</v>
      </c>
    </row>
    <row r="897" spans="1:29">
      <c r="A897" t="s">
        <v>2080</v>
      </c>
      <c r="B897" t="s">
        <v>1641</v>
      </c>
      <c r="H897">
        <v>0.08</v>
      </c>
    </row>
    <row r="898" spans="1:29">
      <c r="A898" t="s">
        <v>2081</v>
      </c>
      <c r="B898" t="s">
        <v>1641</v>
      </c>
      <c r="L898">
        <v>7</v>
      </c>
    </row>
    <row r="899" spans="1:29">
      <c r="A899" t="s">
        <v>1695</v>
      </c>
      <c r="B899" t="s">
        <v>1641</v>
      </c>
      <c r="K899">
        <v>1.2500000000000001E-2</v>
      </c>
    </row>
    <row r="900" spans="1:29">
      <c r="A900" t="s">
        <v>1696</v>
      </c>
      <c r="B900" t="s">
        <v>1641</v>
      </c>
      <c r="K900">
        <v>5.0000000000000001E-4</v>
      </c>
    </row>
    <row r="901" spans="1:29">
      <c r="A901" t="s">
        <v>2082</v>
      </c>
      <c r="B901" t="s">
        <v>1641</v>
      </c>
      <c r="K901">
        <v>6.8384600000000004E-2</v>
      </c>
    </row>
    <row r="902" spans="1:29">
      <c r="A902" t="s">
        <v>2083</v>
      </c>
      <c r="B902" t="s">
        <v>1641</v>
      </c>
      <c r="K902">
        <v>6.8110000000000004E-2</v>
      </c>
    </row>
    <row r="903" spans="1:29">
      <c r="A903" t="s">
        <v>5894</v>
      </c>
      <c r="B903" t="s">
        <v>1634</v>
      </c>
      <c r="D903">
        <v>0.05</v>
      </c>
    </row>
    <row r="904" spans="1:29">
      <c r="A904" t="s">
        <v>5895</v>
      </c>
      <c r="B904" t="s">
        <v>1641</v>
      </c>
      <c r="H904">
        <v>1.6799999999999999E-2</v>
      </c>
    </row>
    <row r="905" spans="1:29">
      <c r="A905" t="s">
        <v>5896</v>
      </c>
      <c r="B905" t="s">
        <v>1634</v>
      </c>
      <c r="D905">
        <v>0.254</v>
      </c>
      <c r="H905" s="16"/>
    </row>
    <row r="906" spans="1:29">
      <c r="A906" t="s">
        <v>1697</v>
      </c>
      <c r="B906" t="s">
        <v>1641</v>
      </c>
      <c r="K906">
        <v>1.6000000000000001E-4</v>
      </c>
      <c r="AC906">
        <v>8.9999999999999998E-4</v>
      </c>
    </row>
    <row r="907" spans="1:29">
      <c r="A907" t="s">
        <v>2084</v>
      </c>
      <c r="B907" t="s">
        <v>1641</v>
      </c>
      <c r="K907">
        <v>1.4999999999999999E-4</v>
      </c>
    </row>
    <row r="908" spans="1:29">
      <c r="A908" t="s">
        <v>1698</v>
      </c>
      <c r="B908" t="s">
        <v>1641</v>
      </c>
      <c r="K908">
        <v>1.3999999999999999E-4</v>
      </c>
    </row>
    <row r="909" spans="1:29">
      <c r="A909" t="s">
        <v>1699</v>
      </c>
      <c r="B909" t="s">
        <v>1641</v>
      </c>
      <c r="K909">
        <v>9.1E-4</v>
      </c>
    </row>
    <row r="910" spans="1:29">
      <c r="A910" t="s">
        <v>2085</v>
      </c>
      <c r="B910" t="s">
        <v>5775</v>
      </c>
      <c r="H910" t="s">
        <v>6357</v>
      </c>
    </row>
    <row r="911" spans="1:29">
      <c r="A911" t="s">
        <v>2085</v>
      </c>
      <c r="B911" t="s">
        <v>1641</v>
      </c>
      <c r="H911">
        <v>5.0000000000000001E-4</v>
      </c>
    </row>
    <row r="912" spans="1:29">
      <c r="A912" t="s">
        <v>2086</v>
      </c>
      <c r="B912" t="s">
        <v>5775</v>
      </c>
      <c r="H912" s="16" t="s">
        <v>6367</v>
      </c>
    </row>
    <row r="913" spans="1:29">
      <c r="A913" t="s">
        <v>2086</v>
      </c>
      <c r="B913" t="s">
        <v>1641</v>
      </c>
      <c r="H913">
        <v>0.48299999999999998</v>
      </c>
    </row>
    <row r="914" spans="1:29">
      <c r="A914" t="s">
        <v>2087</v>
      </c>
      <c r="B914" t="s">
        <v>5775</v>
      </c>
      <c r="H914" t="s">
        <v>6368</v>
      </c>
    </row>
    <row r="915" spans="1:29">
      <c r="A915" t="s">
        <v>2087</v>
      </c>
      <c r="B915" t="s">
        <v>1641</v>
      </c>
      <c r="H915" t="s">
        <v>2903</v>
      </c>
    </row>
    <row r="916" spans="1:29">
      <c r="A916" t="s">
        <v>5897</v>
      </c>
      <c r="B916" t="s">
        <v>1641</v>
      </c>
      <c r="Z916">
        <v>6.8000000000000005E-2</v>
      </c>
    </row>
    <row r="917" spans="1:29">
      <c r="A917" t="s">
        <v>2724</v>
      </c>
      <c r="B917" t="s">
        <v>1641</v>
      </c>
      <c r="AC917">
        <v>1.2370000000000001E-2</v>
      </c>
    </row>
    <row r="918" spans="1:29">
      <c r="A918" t="s">
        <v>2607</v>
      </c>
      <c r="B918" t="s">
        <v>1641</v>
      </c>
      <c r="K918">
        <v>1.6299999999999999E-3</v>
      </c>
    </row>
    <row r="919" spans="1:29">
      <c r="A919" t="s">
        <v>2088</v>
      </c>
      <c r="B919" t="s">
        <v>5775</v>
      </c>
      <c r="H919" t="s">
        <v>6369</v>
      </c>
    </row>
    <row r="920" spans="1:29">
      <c r="A920" t="s">
        <v>2088</v>
      </c>
      <c r="B920" t="s">
        <v>1641</v>
      </c>
      <c r="H920">
        <v>8.0000000000000002E-3</v>
      </c>
    </row>
    <row r="921" spans="1:29">
      <c r="A921" t="s">
        <v>2089</v>
      </c>
      <c r="B921" t="s">
        <v>1641</v>
      </c>
      <c r="L921">
        <v>0.19</v>
      </c>
    </row>
    <row r="922" spans="1:29">
      <c r="A922" t="s">
        <v>2090</v>
      </c>
      <c r="B922" t="s">
        <v>1641</v>
      </c>
      <c r="K922">
        <v>6.9999999999999999E-4</v>
      </c>
    </row>
    <row r="923" spans="1:29">
      <c r="A923" t="s">
        <v>2091</v>
      </c>
      <c r="B923" t="s">
        <v>1641</v>
      </c>
      <c r="K923">
        <v>7.7700000000000005E-2</v>
      </c>
    </row>
    <row r="924" spans="1:29">
      <c r="A924" t="s">
        <v>2092</v>
      </c>
      <c r="B924" t="s">
        <v>5775</v>
      </c>
      <c r="H924" t="s">
        <v>6370</v>
      </c>
    </row>
    <row r="925" spans="1:29">
      <c r="A925" t="s">
        <v>2092</v>
      </c>
      <c r="B925" t="s">
        <v>1641</v>
      </c>
      <c r="H925">
        <v>6.7500000000000004E-2</v>
      </c>
    </row>
    <row r="926" spans="1:29">
      <c r="A926" t="s">
        <v>2093</v>
      </c>
      <c r="B926" t="s">
        <v>5775</v>
      </c>
      <c r="H926" t="s">
        <v>6361</v>
      </c>
    </row>
    <row r="927" spans="1:29">
      <c r="A927" t="s">
        <v>2093</v>
      </c>
      <c r="B927" t="s">
        <v>1641</v>
      </c>
      <c r="H927">
        <v>0.08</v>
      </c>
    </row>
    <row r="928" spans="1:29">
      <c r="A928" t="s">
        <v>2094</v>
      </c>
      <c r="B928" t="s">
        <v>5775</v>
      </c>
      <c r="H928" t="s">
        <v>6360</v>
      </c>
    </row>
    <row r="929" spans="1:26">
      <c r="A929" t="s">
        <v>2094</v>
      </c>
      <c r="B929" t="s">
        <v>1641</v>
      </c>
      <c r="H929" s="16">
        <v>0.02</v>
      </c>
    </row>
    <row r="930" spans="1:26">
      <c r="A930" t="s">
        <v>2725</v>
      </c>
      <c r="B930" t="s">
        <v>1641</v>
      </c>
      <c r="Z930">
        <v>6.8000000000000005E-2</v>
      </c>
    </row>
    <row r="931" spans="1:26">
      <c r="A931" t="s">
        <v>5799</v>
      </c>
      <c r="B931" t="s">
        <v>1641</v>
      </c>
      <c r="K931">
        <v>7.0000000000000007E-2</v>
      </c>
    </row>
    <row r="932" spans="1:26">
      <c r="A932" t="s">
        <v>2095</v>
      </c>
      <c r="B932" t="s">
        <v>1641</v>
      </c>
      <c r="K932">
        <v>1.3299999999999999E-2</v>
      </c>
    </row>
    <row r="933" spans="1:26">
      <c r="A933" t="s">
        <v>2726</v>
      </c>
      <c r="B933" t="s">
        <v>1641</v>
      </c>
      <c r="K933">
        <v>6.6500000000000004E-2</v>
      </c>
    </row>
    <row r="934" spans="1:26">
      <c r="A934" t="s">
        <v>2096</v>
      </c>
      <c r="B934" t="s">
        <v>1641</v>
      </c>
      <c r="K934">
        <v>6.6500000000000004E-2</v>
      </c>
    </row>
    <row r="935" spans="1:26">
      <c r="A935" t="s">
        <v>2097</v>
      </c>
      <c r="B935" t="s">
        <v>1641</v>
      </c>
      <c r="K935">
        <v>2.9999999999999997E-4</v>
      </c>
    </row>
    <row r="936" spans="1:26">
      <c r="A936" t="s">
        <v>2098</v>
      </c>
      <c r="B936" t="s">
        <v>5775</v>
      </c>
      <c r="H936" t="s">
        <v>6371</v>
      </c>
    </row>
    <row r="937" spans="1:26">
      <c r="A937" t="s">
        <v>2098</v>
      </c>
      <c r="B937" t="s">
        <v>1641</v>
      </c>
      <c r="H937">
        <v>2E-3</v>
      </c>
    </row>
    <row r="938" spans="1:26">
      <c r="A938" t="s">
        <v>2099</v>
      </c>
      <c r="B938" t="s">
        <v>5775</v>
      </c>
      <c r="H938" t="s">
        <v>6371</v>
      </c>
    </row>
    <row r="939" spans="1:26">
      <c r="A939" t="s">
        <v>2099</v>
      </c>
      <c r="B939" t="s">
        <v>1641</v>
      </c>
      <c r="H939">
        <v>2E-3</v>
      </c>
    </row>
    <row r="940" spans="1:26">
      <c r="A940" t="s">
        <v>2100</v>
      </c>
      <c r="B940" t="s">
        <v>1641</v>
      </c>
      <c r="K940">
        <v>1E-4</v>
      </c>
    </row>
    <row r="941" spans="1:26">
      <c r="A941" t="s">
        <v>2608</v>
      </c>
      <c r="B941" t="s">
        <v>1641</v>
      </c>
      <c r="K941">
        <v>9.1E-4</v>
      </c>
    </row>
    <row r="942" spans="1:26">
      <c r="A942" t="s">
        <v>2101</v>
      </c>
      <c r="B942" t="s">
        <v>1641</v>
      </c>
      <c r="K942">
        <v>1.5100000000000001E-2</v>
      </c>
    </row>
    <row r="943" spans="1:26">
      <c r="A943" t="s">
        <v>2102</v>
      </c>
      <c r="B943" t="s">
        <v>1641</v>
      </c>
      <c r="K943">
        <v>1.2999999999999999E-3</v>
      </c>
    </row>
    <row r="944" spans="1:26">
      <c r="A944" t="s">
        <v>2609</v>
      </c>
      <c r="B944" t="s">
        <v>1641</v>
      </c>
      <c r="K944">
        <v>6.6E-4</v>
      </c>
    </row>
    <row r="945" spans="1:29">
      <c r="A945" t="s">
        <v>5800</v>
      </c>
      <c r="B945" t="s">
        <v>1641</v>
      </c>
      <c r="K945">
        <v>6.6E-4</v>
      </c>
    </row>
    <row r="946" spans="1:29">
      <c r="A946" t="s">
        <v>5801</v>
      </c>
      <c r="B946" t="s">
        <v>1641</v>
      </c>
      <c r="K946">
        <v>1.2359999999999999E-2</v>
      </c>
    </row>
    <row r="947" spans="1:29">
      <c r="A947" t="s">
        <v>2103</v>
      </c>
      <c r="B947" t="s">
        <v>1641</v>
      </c>
      <c r="Z947">
        <v>1.6000000000000001E-3</v>
      </c>
    </row>
    <row r="948" spans="1:29">
      <c r="A948" t="s">
        <v>2104</v>
      </c>
      <c r="B948" t="s">
        <v>5775</v>
      </c>
      <c r="H948" t="s">
        <v>6372</v>
      </c>
    </row>
    <row r="949" spans="1:29">
      <c r="A949" t="s">
        <v>2104</v>
      </c>
      <c r="B949" t="s">
        <v>1641</v>
      </c>
      <c r="H949">
        <v>1E-3</v>
      </c>
    </row>
    <row r="950" spans="1:29">
      <c r="A950" t="s">
        <v>2105</v>
      </c>
      <c r="B950" t="s">
        <v>5775</v>
      </c>
      <c r="H950" t="s">
        <v>6371</v>
      </c>
    </row>
    <row r="951" spans="1:29">
      <c r="A951" t="s">
        <v>2105</v>
      </c>
      <c r="B951" t="s">
        <v>1641</v>
      </c>
      <c r="H951">
        <v>2E-3</v>
      </c>
    </row>
    <row r="952" spans="1:29">
      <c r="A952" t="s">
        <v>2106</v>
      </c>
      <c r="B952" t="s">
        <v>5775</v>
      </c>
      <c r="H952" t="s">
        <v>6373</v>
      </c>
    </row>
    <row r="953" spans="1:29">
      <c r="A953" t="s">
        <v>2106</v>
      </c>
      <c r="B953" t="s">
        <v>1641</v>
      </c>
      <c r="H953">
        <v>1.5E-3</v>
      </c>
    </row>
    <row r="954" spans="1:29">
      <c r="A954" t="s">
        <v>2610</v>
      </c>
      <c r="B954" t="s">
        <v>1641</v>
      </c>
      <c r="K954">
        <v>7.1000000000000002E-4</v>
      </c>
    </row>
    <row r="955" spans="1:29">
      <c r="A955" t="s">
        <v>2107</v>
      </c>
      <c r="B955" t="s">
        <v>5775</v>
      </c>
      <c r="H955" t="s">
        <v>6373</v>
      </c>
    </row>
    <row r="956" spans="1:29">
      <c r="A956" t="s">
        <v>2107</v>
      </c>
      <c r="B956" t="s">
        <v>1641</v>
      </c>
      <c r="H956">
        <v>1.5E-3</v>
      </c>
    </row>
    <row r="957" spans="1:29">
      <c r="A957" t="s">
        <v>2108</v>
      </c>
      <c r="B957" t="s">
        <v>5775</v>
      </c>
      <c r="H957" t="s">
        <v>6173</v>
      </c>
    </row>
    <row r="958" spans="1:29">
      <c r="A958" t="s">
        <v>2108</v>
      </c>
      <c r="B958" t="s">
        <v>1641</v>
      </c>
      <c r="H958">
        <v>0.05</v>
      </c>
    </row>
    <row r="959" spans="1:29">
      <c r="A959" t="s">
        <v>1700</v>
      </c>
      <c r="B959" t="s">
        <v>1641</v>
      </c>
      <c r="K959">
        <v>4.3668E-4</v>
      </c>
      <c r="AC959">
        <v>1E-3</v>
      </c>
    </row>
    <row r="960" spans="1:29">
      <c r="A960" t="s">
        <v>5777</v>
      </c>
      <c r="B960" t="s">
        <v>5775</v>
      </c>
      <c r="H960" t="s">
        <v>6374</v>
      </c>
    </row>
    <row r="961" spans="1:29">
      <c r="A961" t="s">
        <v>2109</v>
      </c>
      <c r="B961" t="s">
        <v>5775</v>
      </c>
      <c r="H961" s="16" t="s">
        <v>6375</v>
      </c>
    </row>
    <row r="962" spans="1:29">
      <c r="A962" t="s">
        <v>2109</v>
      </c>
      <c r="B962" t="s">
        <v>1641</v>
      </c>
      <c r="H962">
        <v>1.2999999999999999E-3</v>
      </c>
    </row>
    <row r="963" spans="1:29">
      <c r="A963" t="s">
        <v>2110</v>
      </c>
      <c r="B963" t="s">
        <v>5775</v>
      </c>
      <c r="H963" t="s">
        <v>6371</v>
      </c>
    </row>
    <row r="964" spans="1:29">
      <c r="A964" t="s">
        <v>2110</v>
      </c>
      <c r="B964" t="s">
        <v>1641</v>
      </c>
      <c r="H964">
        <v>2E-3</v>
      </c>
    </row>
    <row r="965" spans="1:29">
      <c r="A965" t="s">
        <v>1701</v>
      </c>
      <c r="B965" t="s">
        <v>1641</v>
      </c>
      <c r="K965">
        <v>6.6E-4</v>
      </c>
    </row>
    <row r="966" spans="1:29">
      <c r="A966" t="s">
        <v>2111</v>
      </c>
      <c r="B966" t="s">
        <v>5775</v>
      </c>
      <c r="H966" t="s">
        <v>6376</v>
      </c>
    </row>
    <row r="967" spans="1:29">
      <c r="A967" t="s">
        <v>2111</v>
      </c>
      <c r="B967" t="s">
        <v>1641</v>
      </c>
      <c r="H967">
        <v>0.01</v>
      </c>
    </row>
    <row r="968" spans="1:29">
      <c r="A968" t="s">
        <v>2112</v>
      </c>
      <c r="B968" t="s">
        <v>5775</v>
      </c>
      <c r="H968" t="s">
        <v>6377</v>
      </c>
    </row>
    <row r="969" spans="1:29">
      <c r="A969" t="s">
        <v>2112</v>
      </c>
      <c r="B969" t="s">
        <v>1641</v>
      </c>
      <c r="H969">
        <v>2.0000000000000001E-4</v>
      </c>
    </row>
    <row r="970" spans="1:29">
      <c r="A970" t="s">
        <v>2727</v>
      </c>
      <c r="B970" t="s">
        <v>1641</v>
      </c>
      <c r="H970">
        <v>2.0000000000000001E-4</v>
      </c>
    </row>
    <row r="971" spans="1:29">
      <c r="A971" t="s">
        <v>1702</v>
      </c>
      <c r="B971" t="s">
        <v>1641</v>
      </c>
      <c r="K971">
        <v>1E-3</v>
      </c>
    </row>
    <row r="972" spans="1:29">
      <c r="A972" t="s">
        <v>2113</v>
      </c>
      <c r="B972" t="s">
        <v>5775</v>
      </c>
      <c r="H972" t="s">
        <v>6378</v>
      </c>
    </row>
    <row r="973" spans="1:29">
      <c r="A973" t="s">
        <v>2113</v>
      </c>
      <c r="B973" t="s">
        <v>1641</v>
      </c>
      <c r="H973">
        <v>8.0000000000000002E-3</v>
      </c>
    </row>
    <row r="974" spans="1:29">
      <c r="A974" t="s">
        <v>1703</v>
      </c>
      <c r="B974" t="s">
        <v>1641</v>
      </c>
      <c r="AC974">
        <v>2.5000000000000001E-2</v>
      </c>
    </row>
    <row r="975" spans="1:29">
      <c r="A975" t="s">
        <v>1704</v>
      </c>
      <c r="B975" t="s">
        <v>1641</v>
      </c>
      <c r="K975">
        <v>1.87</v>
      </c>
    </row>
    <row r="976" spans="1:29">
      <c r="A976" t="s">
        <v>6095</v>
      </c>
      <c r="B976" t="s">
        <v>1635</v>
      </c>
      <c r="H976">
        <v>15.6</v>
      </c>
    </row>
    <row r="977" spans="1:26">
      <c r="A977" t="s">
        <v>1705</v>
      </c>
      <c r="B977" t="s">
        <v>1641</v>
      </c>
      <c r="K977">
        <v>7.1000000000000002E-4</v>
      </c>
    </row>
    <row r="978" spans="1:26">
      <c r="A978" t="s">
        <v>1706</v>
      </c>
      <c r="B978" t="s">
        <v>1641</v>
      </c>
      <c r="K978">
        <v>1.0499999999999999E-3</v>
      </c>
    </row>
    <row r="979" spans="1:26">
      <c r="A979" t="s">
        <v>2114</v>
      </c>
      <c r="B979" t="s">
        <v>5775</v>
      </c>
      <c r="H979" t="s">
        <v>6379</v>
      </c>
    </row>
    <row r="980" spans="1:26">
      <c r="A980" t="s">
        <v>2114</v>
      </c>
      <c r="B980" t="s">
        <v>1641</v>
      </c>
      <c r="H980">
        <v>5.1700000000000003E-2</v>
      </c>
    </row>
    <row r="981" spans="1:26">
      <c r="A981" t="s">
        <v>6096</v>
      </c>
      <c r="B981" t="s">
        <v>1641</v>
      </c>
      <c r="H981">
        <v>2.7952689999999999E-2</v>
      </c>
    </row>
    <row r="982" spans="1:26">
      <c r="A982" t="s">
        <v>2115</v>
      </c>
      <c r="B982" t="s">
        <v>5775</v>
      </c>
      <c r="H982" t="s">
        <v>6380</v>
      </c>
    </row>
    <row r="983" spans="1:26">
      <c r="A983" t="s">
        <v>2115</v>
      </c>
      <c r="B983" t="s">
        <v>1641</v>
      </c>
      <c r="H983">
        <v>7.9560000000000006E-2</v>
      </c>
    </row>
    <row r="984" spans="1:26">
      <c r="A984" t="s">
        <v>2116</v>
      </c>
      <c r="B984" t="s">
        <v>1641</v>
      </c>
      <c r="K984">
        <v>2.3999999999999998E-3</v>
      </c>
      <c r="Z984">
        <v>2.5000000000000001E-3</v>
      </c>
    </row>
    <row r="985" spans="1:26">
      <c r="A985" t="s">
        <v>2117</v>
      </c>
      <c r="B985" t="s">
        <v>5775</v>
      </c>
      <c r="H985" t="s">
        <v>6381</v>
      </c>
    </row>
    <row r="986" spans="1:26">
      <c r="A986" t="s">
        <v>2117</v>
      </c>
      <c r="B986" t="s">
        <v>1641</v>
      </c>
      <c r="H986">
        <v>5.740377E-2</v>
      </c>
    </row>
    <row r="987" spans="1:26">
      <c r="A987" t="s">
        <v>2118</v>
      </c>
      <c r="B987" t="s">
        <v>5775</v>
      </c>
      <c r="H987" t="s">
        <v>6382</v>
      </c>
    </row>
    <row r="988" spans="1:26">
      <c r="A988" t="s">
        <v>2118</v>
      </c>
      <c r="B988" t="s">
        <v>1641</v>
      </c>
      <c r="H988">
        <v>0.12770000000000001</v>
      </c>
    </row>
    <row r="989" spans="1:26">
      <c r="A989" t="s">
        <v>2119</v>
      </c>
      <c r="B989" t="s">
        <v>5775</v>
      </c>
      <c r="H989" t="s">
        <v>6383</v>
      </c>
    </row>
    <row r="990" spans="1:26">
      <c r="A990" t="s">
        <v>2119</v>
      </c>
      <c r="B990" t="s">
        <v>1641</v>
      </c>
      <c r="H990">
        <v>0.1002</v>
      </c>
    </row>
    <row r="991" spans="1:26">
      <c r="A991" t="s">
        <v>5898</v>
      </c>
      <c r="B991" t="s">
        <v>1634</v>
      </c>
      <c r="D991">
        <v>0.624</v>
      </c>
    </row>
    <row r="992" spans="1:26">
      <c r="A992" t="s">
        <v>5898</v>
      </c>
      <c r="B992" t="s">
        <v>1635</v>
      </c>
      <c r="D992">
        <v>94.203000000000003</v>
      </c>
    </row>
    <row r="993" spans="1:33">
      <c r="A993" t="s">
        <v>6097</v>
      </c>
      <c r="B993" t="s">
        <v>1635</v>
      </c>
      <c r="H993">
        <v>15.6</v>
      </c>
    </row>
    <row r="994" spans="1:33">
      <c r="A994" t="s">
        <v>2120</v>
      </c>
      <c r="B994" t="s">
        <v>1641</v>
      </c>
      <c r="L994">
        <v>20.05</v>
      </c>
    </row>
    <row r="995" spans="1:33">
      <c r="A995" t="s">
        <v>6098</v>
      </c>
      <c r="B995" t="s">
        <v>1674</v>
      </c>
      <c r="E995">
        <v>0.92</v>
      </c>
      <c r="H995" s="16"/>
    </row>
    <row r="996" spans="1:33">
      <c r="A996" t="s">
        <v>6098</v>
      </c>
      <c r="B996" t="s">
        <v>1634</v>
      </c>
      <c r="E996">
        <v>104.9</v>
      </c>
      <c r="H996" s="16"/>
    </row>
    <row r="997" spans="1:33">
      <c r="A997" t="s">
        <v>6098</v>
      </c>
      <c r="B997" t="s">
        <v>1635</v>
      </c>
      <c r="E997">
        <v>16</v>
      </c>
    </row>
    <row r="998" spans="1:33">
      <c r="A998" t="s">
        <v>2121</v>
      </c>
      <c r="B998" t="s">
        <v>5773</v>
      </c>
      <c r="H998" t="s">
        <v>2858</v>
      </c>
    </row>
    <row r="999" spans="1:33">
      <c r="A999" t="s">
        <v>2121</v>
      </c>
      <c r="B999" t="s">
        <v>1634</v>
      </c>
      <c r="H999" t="s">
        <v>2858</v>
      </c>
    </row>
    <row r="1000" spans="1:33">
      <c r="A1000" t="s">
        <v>2122</v>
      </c>
      <c r="B1000" t="s">
        <v>5775</v>
      </c>
      <c r="H1000" t="s">
        <v>6366</v>
      </c>
    </row>
    <row r="1001" spans="1:33">
      <c r="A1001" t="s">
        <v>2122</v>
      </c>
      <c r="B1001" t="s">
        <v>1641</v>
      </c>
      <c r="H1001">
        <v>0.87060000000000004</v>
      </c>
    </row>
    <row r="1002" spans="1:33">
      <c r="A1002" t="s">
        <v>2122</v>
      </c>
      <c r="B1002" t="s">
        <v>5773</v>
      </c>
      <c r="H1002" t="s">
        <v>2906</v>
      </c>
      <c r="AG1002" s="17"/>
    </row>
    <row r="1003" spans="1:33">
      <c r="A1003" t="s">
        <v>2122</v>
      </c>
      <c r="B1003" t="s">
        <v>1634</v>
      </c>
      <c r="H1003" t="s">
        <v>2906</v>
      </c>
    </row>
    <row r="1004" spans="1:33">
      <c r="A1004" t="s">
        <v>2123</v>
      </c>
      <c r="B1004" t="s">
        <v>5775</v>
      </c>
      <c r="H1004" t="s">
        <v>6384</v>
      </c>
    </row>
    <row r="1005" spans="1:33">
      <c r="A1005" t="s">
        <v>2123</v>
      </c>
      <c r="B1005" t="s">
        <v>1641</v>
      </c>
      <c r="H1005">
        <v>2.6295610000000001E-2</v>
      </c>
    </row>
    <row r="1006" spans="1:33">
      <c r="A1006" t="s">
        <v>2124</v>
      </c>
      <c r="B1006" t="s">
        <v>1641</v>
      </c>
      <c r="H1006" s="16"/>
      <c r="L1006">
        <v>82.7</v>
      </c>
    </row>
    <row r="1007" spans="1:33">
      <c r="A1007" t="s">
        <v>2125</v>
      </c>
      <c r="B1007" t="s">
        <v>1641</v>
      </c>
      <c r="K1007">
        <v>6.3318780000000005E-2</v>
      </c>
    </row>
    <row r="1008" spans="1:33">
      <c r="A1008" t="s">
        <v>2126</v>
      </c>
      <c r="B1008" t="s">
        <v>1641</v>
      </c>
      <c r="K1008">
        <v>0.03</v>
      </c>
    </row>
    <row r="1009" spans="1:33">
      <c r="A1009" t="s">
        <v>2127</v>
      </c>
      <c r="B1009" t="s">
        <v>1641</v>
      </c>
      <c r="K1009">
        <v>1.6102600000000001E-3</v>
      </c>
    </row>
    <row r="1010" spans="1:33">
      <c r="A1010" t="s">
        <v>2128</v>
      </c>
      <c r="B1010" t="s">
        <v>1641</v>
      </c>
      <c r="K1010">
        <v>0.02</v>
      </c>
    </row>
    <row r="1011" spans="1:33">
      <c r="A1011" t="s">
        <v>2129</v>
      </c>
      <c r="B1011" t="s">
        <v>1641</v>
      </c>
      <c r="K1011">
        <v>0.01</v>
      </c>
    </row>
    <row r="1012" spans="1:33">
      <c r="A1012" t="s">
        <v>2130</v>
      </c>
      <c r="B1012" t="s">
        <v>1641</v>
      </c>
      <c r="L1012">
        <v>15</v>
      </c>
    </row>
    <row r="1013" spans="1:33">
      <c r="A1013" t="s">
        <v>6025</v>
      </c>
      <c r="B1013" t="s">
        <v>1635</v>
      </c>
      <c r="P1013">
        <v>16</v>
      </c>
    </row>
    <row r="1014" spans="1:33">
      <c r="A1014" t="s">
        <v>2131</v>
      </c>
      <c r="B1014" t="s">
        <v>1634</v>
      </c>
      <c r="Z1014">
        <v>2.81</v>
      </c>
    </row>
    <row r="1015" spans="1:33">
      <c r="A1015" t="s">
        <v>2131</v>
      </c>
      <c r="B1015" t="s">
        <v>1635</v>
      </c>
      <c r="Z1015">
        <v>3.6949999999999997E-2</v>
      </c>
    </row>
    <row r="1016" spans="1:33">
      <c r="A1016" t="s">
        <v>2132</v>
      </c>
      <c r="B1016" t="s">
        <v>1641</v>
      </c>
      <c r="L1016">
        <v>0.84</v>
      </c>
    </row>
    <row r="1017" spans="1:33">
      <c r="A1017" t="s">
        <v>2133</v>
      </c>
      <c r="B1017" t="s">
        <v>5773</v>
      </c>
      <c r="H1017" s="16">
        <v>2898</v>
      </c>
    </row>
    <row r="1018" spans="1:33">
      <c r="A1018" t="s">
        <v>2133</v>
      </c>
      <c r="B1018" t="s">
        <v>1634</v>
      </c>
      <c r="H1018" s="16">
        <v>2898</v>
      </c>
    </row>
    <row r="1019" spans="1:33">
      <c r="A1019" t="s">
        <v>2134</v>
      </c>
      <c r="B1019" t="s">
        <v>5775</v>
      </c>
      <c r="H1019" t="s">
        <v>6373</v>
      </c>
    </row>
    <row r="1020" spans="1:33">
      <c r="A1020" t="s">
        <v>2134</v>
      </c>
      <c r="B1020" t="s">
        <v>1641</v>
      </c>
      <c r="H1020" t="s">
        <v>2904</v>
      </c>
    </row>
    <row r="1021" spans="1:33">
      <c r="A1021" t="s">
        <v>1707</v>
      </c>
      <c r="B1021" t="s">
        <v>1634</v>
      </c>
      <c r="C1021">
        <v>68.55</v>
      </c>
      <c r="Z1021">
        <v>2.7440000000000002</v>
      </c>
      <c r="AG1021">
        <v>2.9790000000000001</v>
      </c>
    </row>
    <row r="1022" spans="1:33">
      <c r="A1022" t="s">
        <v>1707</v>
      </c>
      <c r="B1022" t="s">
        <v>1635</v>
      </c>
      <c r="C1022">
        <v>45.77</v>
      </c>
    </row>
    <row r="1023" spans="1:33">
      <c r="A1023" t="s">
        <v>1707</v>
      </c>
      <c r="B1023" t="s">
        <v>1636</v>
      </c>
      <c r="P1023">
        <v>99.5</v>
      </c>
    </row>
    <row r="1024" spans="1:33">
      <c r="A1024" t="s">
        <v>2135</v>
      </c>
      <c r="B1024" t="s">
        <v>1634</v>
      </c>
      <c r="Z1024">
        <v>2.7440000000000002</v>
      </c>
    </row>
    <row r="1025" spans="1:33">
      <c r="A1025" t="s">
        <v>2728</v>
      </c>
      <c r="B1025" t="s">
        <v>1636</v>
      </c>
      <c r="M1025">
        <v>1</v>
      </c>
    </row>
    <row r="1026" spans="1:33">
      <c r="A1026" t="s">
        <v>2136</v>
      </c>
      <c r="B1026" t="s">
        <v>1634</v>
      </c>
      <c r="M1026">
        <v>2.931</v>
      </c>
    </row>
    <row r="1027" spans="1:33">
      <c r="A1027" t="s">
        <v>2729</v>
      </c>
      <c r="B1027" t="s">
        <v>1634</v>
      </c>
      <c r="AG1027">
        <v>1.859</v>
      </c>
    </row>
    <row r="1028" spans="1:33">
      <c r="A1028" t="s">
        <v>2729</v>
      </c>
      <c r="B1028" t="s">
        <v>1635</v>
      </c>
      <c r="AG1028">
        <v>3.9870000000000003E-5</v>
      </c>
    </row>
    <row r="1029" spans="1:33">
      <c r="A1029" t="s">
        <v>2137</v>
      </c>
      <c r="B1029" t="s">
        <v>5773</v>
      </c>
      <c r="H1029" t="s">
        <v>6385</v>
      </c>
    </row>
    <row r="1030" spans="1:33">
      <c r="A1030" t="s">
        <v>2137</v>
      </c>
      <c r="B1030" t="s">
        <v>1634</v>
      </c>
      <c r="H1030">
        <v>7.1499999999999994E-2</v>
      </c>
    </row>
    <row r="1031" spans="1:33">
      <c r="A1031" t="s">
        <v>2137</v>
      </c>
      <c r="B1031" t="s">
        <v>2563</v>
      </c>
      <c r="H1031" s="16" t="s">
        <v>2908</v>
      </c>
    </row>
    <row r="1032" spans="1:33">
      <c r="A1032" t="s">
        <v>2137</v>
      </c>
      <c r="B1032" t="s">
        <v>5774</v>
      </c>
      <c r="H1032" t="s">
        <v>6386</v>
      </c>
    </row>
    <row r="1033" spans="1:33">
      <c r="A1033" t="s">
        <v>2137</v>
      </c>
      <c r="B1033" t="s">
        <v>1635</v>
      </c>
      <c r="H1033">
        <v>44.1</v>
      </c>
    </row>
    <row r="1034" spans="1:33">
      <c r="A1034" t="s">
        <v>2138</v>
      </c>
      <c r="B1034" t="s">
        <v>5773</v>
      </c>
      <c r="H1034" t="s">
        <v>6385</v>
      </c>
    </row>
    <row r="1035" spans="1:33">
      <c r="A1035" t="s">
        <v>2138</v>
      </c>
      <c r="B1035" t="s">
        <v>1634</v>
      </c>
      <c r="H1035">
        <v>7.1499999999999994E-2</v>
      </c>
    </row>
    <row r="1036" spans="1:33">
      <c r="A1036" t="s">
        <v>2138</v>
      </c>
      <c r="B1036" t="s">
        <v>2563</v>
      </c>
      <c r="H1036" t="s">
        <v>2908</v>
      </c>
    </row>
    <row r="1037" spans="1:33">
      <c r="A1037" t="s">
        <v>2138</v>
      </c>
      <c r="B1037" t="s">
        <v>5774</v>
      </c>
      <c r="H1037" t="s">
        <v>6386</v>
      </c>
    </row>
    <row r="1038" spans="1:33">
      <c r="A1038" t="s">
        <v>2138</v>
      </c>
      <c r="B1038" t="s">
        <v>1635</v>
      </c>
      <c r="H1038">
        <v>44.1</v>
      </c>
    </row>
    <row r="1039" spans="1:33">
      <c r="A1039" t="s">
        <v>2139</v>
      </c>
      <c r="B1039" t="s">
        <v>1641</v>
      </c>
      <c r="L1039">
        <v>0.34</v>
      </c>
    </row>
    <row r="1040" spans="1:33">
      <c r="A1040" t="s">
        <v>2140</v>
      </c>
      <c r="B1040" t="s">
        <v>5773</v>
      </c>
      <c r="H1040" t="s">
        <v>6387</v>
      </c>
    </row>
    <row r="1041" spans="1:8">
      <c r="A1041" t="s">
        <v>2140</v>
      </c>
      <c r="B1041" t="s">
        <v>1634</v>
      </c>
      <c r="H1041" s="16">
        <v>2.9312</v>
      </c>
    </row>
    <row r="1042" spans="1:8">
      <c r="A1042" t="s">
        <v>5899</v>
      </c>
      <c r="B1042" t="s">
        <v>1634</v>
      </c>
      <c r="H1042">
        <v>2.7993000000000001</v>
      </c>
    </row>
    <row r="1043" spans="1:8">
      <c r="A1043" t="s">
        <v>2141</v>
      </c>
      <c r="B1043" t="s">
        <v>5775</v>
      </c>
      <c r="H1043" t="s">
        <v>6388</v>
      </c>
    </row>
    <row r="1044" spans="1:8">
      <c r="A1044" t="s">
        <v>2141</v>
      </c>
      <c r="B1044" t="s">
        <v>1641</v>
      </c>
      <c r="H1044" s="16" t="s">
        <v>2909</v>
      </c>
    </row>
    <row r="1045" spans="1:8">
      <c r="A1045" t="s">
        <v>2142</v>
      </c>
      <c r="B1045" t="s">
        <v>5775</v>
      </c>
      <c r="H1045" t="s">
        <v>6389</v>
      </c>
    </row>
    <row r="1046" spans="1:8">
      <c r="A1046" t="s">
        <v>2142</v>
      </c>
      <c r="B1046" t="s">
        <v>1641</v>
      </c>
      <c r="H1046">
        <v>3.5299999999999998E-2</v>
      </c>
    </row>
    <row r="1047" spans="1:8">
      <c r="A1047" t="s">
        <v>2143</v>
      </c>
      <c r="B1047" t="s">
        <v>5775</v>
      </c>
      <c r="H1047" t="s">
        <v>6390</v>
      </c>
    </row>
    <row r="1048" spans="1:8">
      <c r="A1048" t="s">
        <v>2143</v>
      </c>
      <c r="B1048" t="s">
        <v>1641</v>
      </c>
      <c r="H1048">
        <v>3.5000000000000003E-2</v>
      </c>
    </row>
    <row r="1049" spans="1:8">
      <c r="A1049" t="s">
        <v>5900</v>
      </c>
      <c r="B1049" t="s">
        <v>1641</v>
      </c>
      <c r="H1049">
        <v>1</v>
      </c>
    </row>
    <row r="1050" spans="1:8">
      <c r="A1050" t="s">
        <v>5901</v>
      </c>
      <c r="B1050" t="s">
        <v>1634</v>
      </c>
      <c r="H1050">
        <v>6.4699999999999994E-2</v>
      </c>
    </row>
    <row r="1051" spans="1:8">
      <c r="A1051" t="s">
        <v>5901</v>
      </c>
      <c r="B1051" t="s">
        <v>1635</v>
      </c>
      <c r="H1051">
        <v>44.53</v>
      </c>
    </row>
    <row r="1052" spans="1:8">
      <c r="A1052" t="s">
        <v>1708</v>
      </c>
      <c r="B1052" t="s">
        <v>5773</v>
      </c>
      <c r="H1052" t="s">
        <v>6391</v>
      </c>
    </row>
    <row r="1053" spans="1:8">
      <c r="A1053" t="s">
        <v>1708</v>
      </c>
      <c r="B1053" t="s">
        <v>1634</v>
      </c>
      <c r="H1053">
        <v>6.6299999999999998E-2</v>
      </c>
    </row>
    <row r="1054" spans="1:8">
      <c r="A1054" t="s">
        <v>1708</v>
      </c>
      <c r="B1054" t="s">
        <v>2563</v>
      </c>
      <c r="H1054" t="s">
        <v>2910</v>
      </c>
    </row>
    <row r="1055" spans="1:8">
      <c r="A1055" t="s">
        <v>1708</v>
      </c>
      <c r="B1055" t="s">
        <v>5774</v>
      </c>
      <c r="H1055" t="s">
        <v>6392</v>
      </c>
    </row>
    <row r="1056" spans="1:8">
      <c r="A1056" t="s">
        <v>1708</v>
      </c>
      <c r="B1056" t="s">
        <v>1635</v>
      </c>
      <c r="H1056">
        <v>45.7</v>
      </c>
    </row>
    <row r="1057" spans="1:8">
      <c r="A1057" t="s">
        <v>1709</v>
      </c>
      <c r="B1057" t="s">
        <v>5775</v>
      </c>
      <c r="H1057" t="s">
        <v>6393</v>
      </c>
    </row>
    <row r="1058" spans="1:8">
      <c r="A1058" t="s">
        <v>1709</v>
      </c>
      <c r="B1058" t="s">
        <v>1641</v>
      </c>
      <c r="H1058">
        <v>0.81699999999999995</v>
      </c>
    </row>
    <row r="1059" spans="1:8">
      <c r="A1059" t="s">
        <v>1709</v>
      </c>
      <c r="B1059" t="s">
        <v>5773</v>
      </c>
      <c r="H1059" t="s">
        <v>6394</v>
      </c>
    </row>
    <row r="1060" spans="1:8">
      <c r="A1060" t="s">
        <v>1709</v>
      </c>
      <c r="B1060" t="s">
        <v>1634</v>
      </c>
      <c r="H1060">
        <v>6.4699999999999994E-2</v>
      </c>
    </row>
    <row r="1061" spans="1:8">
      <c r="A1061" t="s">
        <v>1709</v>
      </c>
      <c r="B1061" t="s">
        <v>1635</v>
      </c>
      <c r="H1061">
        <v>46.3</v>
      </c>
    </row>
    <row r="1062" spans="1:8">
      <c r="A1062" t="s">
        <v>5902</v>
      </c>
      <c r="B1062" t="s">
        <v>1634</v>
      </c>
      <c r="H1062">
        <v>6.6299999999999998E-2</v>
      </c>
    </row>
    <row r="1063" spans="1:8">
      <c r="A1063" t="s">
        <v>5902</v>
      </c>
      <c r="B1063" t="s">
        <v>1635</v>
      </c>
      <c r="H1063">
        <v>45.7</v>
      </c>
    </row>
    <row r="1064" spans="1:8">
      <c r="A1064" t="s">
        <v>5903</v>
      </c>
      <c r="B1064" t="s">
        <v>1634</v>
      </c>
      <c r="H1064">
        <v>6.4699999999999994E-2</v>
      </c>
    </row>
    <row r="1065" spans="1:8">
      <c r="A1065" t="s">
        <v>5903</v>
      </c>
      <c r="B1065" t="s">
        <v>1635</v>
      </c>
      <c r="H1065">
        <v>46.3</v>
      </c>
    </row>
    <row r="1066" spans="1:8">
      <c r="A1066" t="s">
        <v>5904</v>
      </c>
      <c r="B1066" t="s">
        <v>1634</v>
      </c>
      <c r="H1066">
        <v>6.4699999999999994E-2</v>
      </c>
    </row>
    <row r="1067" spans="1:8">
      <c r="A1067" t="s">
        <v>5904</v>
      </c>
      <c r="B1067" t="s">
        <v>1635</v>
      </c>
      <c r="H1067">
        <v>46.3</v>
      </c>
    </row>
    <row r="1068" spans="1:8">
      <c r="A1068" t="s">
        <v>5905</v>
      </c>
      <c r="B1068" t="s">
        <v>1634</v>
      </c>
      <c r="H1068">
        <v>6.6299999999999998E-2</v>
      </c>
    </row>
    <row r="1069" spans="1:8">
      <c r="A1069" t="s">
        <v>5905</v>
      </c>
      <c r="B1069" t="s">
        <v>1635</v>
      </c>
      <c r="H1069">
        <v>45.7</v>
      </c>
    </row>
    <row r="1070" spans="1:8">
      <c r="A1070" t="s">
        <v>5906</v>
      </c>
      <c r="B1070" t="s">
        <v>1634</v>
      </c>
      <c r="H1070">
        <v>6.4699999999999994E-2</v>
      </c>
    </row>
    <row r="1071" spans="1:8">
      <c r="A1071" t="s">
        <v>5906</v>
      </c>
      <c r="B1071" t="s">
        <v>1635</v>
      </c>
      <c r="H1071">
        <v>46.3</v>
      </c>
    </row>
    <row r="1072" spans="1:8">
      <c r="A1072" t="s">
        <v>2144</v>
      </c>
      <c r="B1072" t="s">
        <v>5773</v>
      </c>
      <c r="H1072" t="s">
        <v>6395</v>
      </c>
    </row>
    <row r="1073" spans="1:28">
      <c r="A1073" t="s">
        <v>2144</v>
      </c>
      <c r="B1073" t="s">
        <v>1634</v>
      </c>
      <c r="H1073">
        <v>8.5209999999999994E-2</v>
      </c>
    </row>
    <row r="1074" spans="1:28">
      <c r="A1074" t="s">
        <v>2144</v>
      </c>
      <c r="B1074" t="s">
        <v>2563</v>
      </c>
      <c r="H1074" s="16" t="s">
        <v>2912</v>
      </c>
    </row>
    <row r="1075" spans="1:28">
      <c r="A1075" t="s">
        <v>2144</v>
      </c>
      <c r="B1075" t="s">
        <v>5774</v>
      </c>
      <c r="H1075" t="s">
        <v>6396</v>
      </c>
    </row>
    <row r="1076" spans="1:28">
      <c r="A1076" t="s">
        <v>2144</v>
      </c>
      <c r="B1076" t="s">
        <v>1635</v>
      </c>
      <c r="H1076">
        <v>38.700000000000003</v>
      </c>
    </row>
    <row r="1077" spans="1:28">
      <c r="A1077" t="s">
        <v>2145</v>
      </c>
      <c r="B1077" t="s">
        <v>1641</v>
      </c>
      <c r="L1077">
        <v>99.2</v>
      </c>
    </row>
    <row r="1078" spans="1:28">
      <c r="A1078" t="s">
        <v>2146</v>
      </c>
      <c r="B1078" t="s">
        <v>5775</v>
      </c>
      <c r="H1078" t="s">
        <v>6397</v>
      </c>
    </row>
    <row r="1079" spans="1:28">
      <c r="A1079" t="s">
        <v>2146</v>
      </c>
      <c r="B1079" t="s">
        <v>1641</v>
      </c>
      <c r="H1079" t="s">
        <v>2913</v>
      </c>
    </row>
    <row r="1080" spans="1:28">
      <c r="A1080" t="s">
        <v>1710</v>
      </c>
      <c r="B1080" t="s">
        <v>1635</v>
      </c>
      <c r="AB1080" t="s">
        <v>6398</v>
      </c>
    </row>
    <row r="1081" spans="1:28">
      <c r="A1081" t="s">
        <v>2147</v>
      </c>
      <c r="B1081" t="s">
        <v>1641</v>
      </c>
      <c r="H1081" s="16"/>
      <c r="K1081">
        <v>0.22</v>
      </c>
    </row>
    <row r="1082" spans="1:28">
      <c r="A1082" t="s">
        <v>2612</v>
      </c>
      <c r="B1082" t="s">
        <v>1641</v>
      </c>
      <c r="K1082">
        <v>0.22</v>
      </c>
    </row>
    <row r="1083" spans="1:28">
      <c r="A1083" t="s">
        <v>2148</v>
      </c>
      <c r="B1083" t="s">
        <v>5775</v>
      </c>
      <c r="H1083" t="s">
        <v>6399</v>
      </c>
    </row>
    <row r="1084" spans="1:28">
      <c r="A1084" t="s">
        <v>2148</v>
      </c>
      <c r="B1084" t="s">
        <v>1641</v>
      </c>
      <c r="H1084">
        <v>0.4</v>
      </c>
    </row>
    <row r="1085" spans="1:28">
      <c r="A1085" t="s">
        <v>5907</v>
      </c>
      <c r="B1085" t="s">
        <v>1641</v>
      </c>
      <c r="H1085">
        <v>0.4</v>
      </c>
    </row>
    <row r="1086" spans="1:28">
      <c r="A1086" t="s">
        <v>6099</v>
      </c>
      <c r="B1086" t="s">
        <v>1641</v>
      </c>
      <c r="C1086">
        <v>0.4</v>
      </c>
    </row>
    <row r="1087" spans="1:28">
      <c r="A1087" t="s">
        <v>5908</v>
      </c>
      <c r="B1087" t="s">
        <v>1634</v>
      </c>
      <c r="H1087">
        <v>3.66</v>
      </c>
    </row>
    <row r="1088" spans="1:28">
      <c r="A1088" t="s">
        <v>2149</v>
      </c>
      <c r="B1088" t="s">
        <v>5775</v>
      </c>
      <c r="H1088" t="s">
        <v>6400</v>
      </c>
    </row>
    <row r="1089" spans="1:8">
      <c r="A1089" t="s">
        <v>2149</v>
      </c>
      <c r="B1089" t="s">
        <v>1641</v>
      </c>
      <c r="H1089" t="s">
        <v>2914</v>
      </c>
    </row>
    <row r="1090" spans="1:8">
      <c r="A1090" t="s">
        <v>5909</v>
      </c>
      <c r="B1090" t="s">
        <v>1641</v>
      </c>
      <c r="H1090">
        <v>0.39968300000000001</v>
      </c>
    </row>
    <row r="1091" spans="1:8">
      <c r="A1091" t="s">
        <v>2150</v>
      </c>
      <c r="B1091" t="s">
        <v>5775</v>
      </c>
      <c r="H1091" t="s">
        <v>6401</v>
      </c>
    </row>
    <row r="1092" spans="1:8">
      <c r="A1092" t="s">
        <v>2150</v>
      </c>
      <c r="B1092" t="s">
        <v>1641</v>
      </c>
      <c r="H1092">
        <v>0.22</v>
      </c>
    </row>
    <row r="1093" spans="1:8">
      <c r="A1093" t="s">
        <v>2151</v>
      </c>
      <c r="B1093" t="s">
        <v>5775</v>
      </c>
      <c r="H1093" t="s">
        <v>6402</v>
      </c>
    </row>
    <row r="1094" spans="1:8">
      <c r="A1094" t="s">
        <v>2151</v>
      </c>
      <c r="B1094" t="s">
        <v>1641</v>
      </c>
      <c r="H1094" t="s">
        <v>2915</v>
      </c>
    </row>
    <row r="1095" spans="1:8">
      <c r="A1095" t="s">
        <v>5910</v>
      </c>
      <c r="B1095" t="s">
        <v>1641</v>
      </c>
      <c r="H1095">
        <v>0.13362499999999999</v>
      </c>
    </row>
    <row r="1096" spans="1:8">
      <c r="A1096" t="s">
        <v>2152</v>
      </c>
      <c r="B1096" t="s">
        <v>5773</v>
      </c>
      <c r="H1096" s="16">
        <v>1465</v>
      </c>
    </row>
    <row r="1097" spans="1:8">
      <c r="A1097" t="s">
        <v>2152</v>
      </c>
      <c r="B1097" t="s">
        <v>1634</v>
      </c>
      <c r="H1097" s="16">
        <v>1465</v>
      </c>
    </row>
    <row r="1098" spans="1:8">
      <c r="A1098" t="s">
        <v>6100</v>
      </c>
      <c r="B1098" t="s">
        <v>1641</v>
      </c>
      <c r="C1098">
        <v>0.26100000000000001</v>
      </c>
    </row>
    <row r="1099" spans="1:8">
      <c r="A1099" t="s">
        <v>2153</v>
      </c>
      <c r="B1099" t="s">
        <v>5775</v>
      </c>
      <c r="H1099" t="s">
        <v>6403</v>
      </c>
    </row>
    <row r="1100" spans="1:8">
      <c r="A1100" t="s">
        <v>2153</v>
      </c>
      <c r="B1100" t="s">
        <v>1641</v>
      </c>
      <c r="H1100" t="s">
        <v>2916</v>
      </c>
    </row>
    <row r="1101" spans="1:8">
      <c r="A1101" t="s">
        <v>2154</v>
      </c>
      <c r="B1101" t="s">
        <v>5775</v>
      </c>
      <c r="H1101" t="s">
        <v>6211</v>
      </c>
    </row>
    <row r="1102" spans="1:8">
      <c r="A1102" t="s">
        <v>2154</v>
      </c>
      <c r="B1102" t="s">
        <v>1641</v>
      </c>
      <c r="H1102" t="s">
        <v>2862</v>
      </c>
    </row>
    <row r="1103" spans="1:8">
      <c r="A1103" t="s">
        <v>2155</v>
      </c>
      <c r="B1103" t="s">
        <v>5775</v>
      </c>
      <c r="H1103" t="s">
        <v>6373</v>
      </c>
    </row>
    <row r="1104" spans="1:8">
      <c r="A1104" t="s">
        <v>2155</v>
      </c>
      <c r="B1104" t="s">
        <v>1641</v>
      </c>
      <c r="H1104" s="16">
        <v>1.5E-3</v>
      </c>
    </row>
    <row r="1105" spans="1:26">
      <c r="A1105" t="s">
        <v>2156</v>
      </c>
      <c r="B1105" t="s">
        <v>5775</v>
      </c>
      <c r="H1105" t="s">
        <v>6404</v>
      </c>
    </row>
    <row r="1106" spans="1:26">
      <c r="A1106" t="s">
        <v>2156</v>
      </c>
      <c r="B1106" t="s">
        <v>1641</v>
      </c>
      <c r="H1106">
        <v>1.35E-2</v>
      </c>
    </row>
    <row r="1107" spans="1:26">
      <c r="A1107" t="s">
        <v>2157</v>
      </c>
      <c r="B1107" t="s">
        <v>5775</v>
      </c>
      <c r="H1107" t="s">
        <v>6373</v>
      </c>
    </row>
    <row r="1108" spans="1:26">
      <c r="A1108" t="s">
        <v>2157</v>
      </c>
      <c r="B1108" t="s">
        <v>1641</v>
      </c>
      <c r="H1108">
        <v>1.5E-3</v>
      </c>
    </row>
    <row r="1109" spans="1:26">
      <c r="A1109" t="s">
        <v>5911</v>
      </c>
      <c r="B1109" t="s">
        <v>1641</v>
      </c>
      <c r="H1109">
        <v>8.2399999999999997E-4</v>
      </c>
    </row>
    <row r="1110" spans="1:26">
      <c r="A1110" t="s">
        <v>5912</v>
      </c>
      <c r="B1110" t="s">
        <v>1641</v>
      </c>
      <c r="H1110">
        <v>2.2209999999999999E-3</v>
      </c>
    </row>
    <row r="1111" spans="1:26">
      <c r="A1111" t="s">
        <v>5913</v>
      </c>
      <c r="B1111" t="s">
        <v>1641</v>
      </c>
      <c r="H1111">
        <v>1.704E-3</v>
      </c>
    </row>
    <row r="1112" spans="1:26">
      <c r="A1112" t="s">
        <v>5914</v>
      </c>
      <c r="B1112" t="s">
        <v>1641</v>
      </c>
      <c r="H1112">
        <v>4.5009999999999998E-3</v>
      </c>
    </row>
    <row r="1113" spans="1:26">
      <c r="A1113" t="s">
        <v>5915</v>
      </c>
      <c r="B1113" t="s">
        <v>1641</v>
      </c>
      <c r="H1113">
        <v>7.4089999999999998E-3</v>
      </c>
    </row>
    <row r="1114" spans="1:26">
      <c r="A1114" t="s">
        <v>5916</v>
      </c>
      <c r="B1114" t="s">
        <v>1641</v>
      </c>
      <c r="H1114">
        <v>1.9959999999999999E-3</v>
      </c>
    </row>
    <row r="1115" spans="1:26">
      <c r="A1115" t="s">
        <v>1711</v>
      </c>
      <c r="B1115" t="s">
        <v>1635</v>
      </c>
      <c r="M1115">
        <v>20.147200000000002</v>
      </c>
    </row>
    <row r="1116" spans="1:26">
      <c r="A1116" t="s">
        <v>2158</v>
      </c>
      <c r="B1116" t="s">
        <v>1634</v>
      </c>
      <c r="K1116">
        <v>56.57</v>
      </c>
      <c r="Z1116">
        <v>2.9710000000000001</v>
      </c>
    </row>
    <row r="1117" spans="1:26">
      <c r="A1117" t="s">
        <v>2158</v>
      </c>
      <c r="B1117" t="s">
        <v>1635</v>
      </c>
      <c r="K1117">
        <v>4.70369E-2</v>
      </c>
    </row>
    <row r="1118" spans="1:26">
      <c r="A1118" t="s">
        <v>2730</v>
      </c>
      <c r="B1118" t="s">
        <v>1634</v>
      </c>
      <c r="K1118">
        <v>54.216999999999999</v>
      </c>
    </row>
    <row r="1119" spans="1:26">
      <c r="A1119" t="s">
        <v>2730</v>
      </c>
      <c r="B1119" t="s">
        <v>1635</v>
      </c>
      <c r="K1119">
        <v>48.574800000000003</v>
      </c>
    </row>
    <row r="1120" spans="1:26">
      <c r="A1120" t="s">
        <v>2731</v>
      </c>
      <c r="B1120" t="s">
        <v>1634</v>
      </c>
      <c r="K1120">
        <v>54.165999999999997</v>
      </c>
    </row>
    <row r="1121" spans="1:33">
      <c r="A1121" t="s">
        <v>2731</v>
      </c>
      <c r="B1121" t="s">
        <v>1635</v>
      </c>
      <c r="K1121">
        <v>48.602499999999999</v>
      </c>
    </row>
    <row r="1122" spans="1:33">
      <c r="A1122" t="s">
        <v>1712</v>
      </c>
      <c r="B1122" t="s">
        <v>1668</v>
      </c>
      <c r="M1122">
        <v>1</v>
      </c>
      <c r="AG1122" t="s">
        <v>6405</v>
      </c>
    </row>
    <row r="1123" spans="1:33">
      <c r="A1123" t="s">
        <v>5781</v>
      </c>
      <c r="B1123" t="s">
        <v>1634</v>
      </c>
      <c r="M1123">
        <v>3.1863000000000001</v>
      </c>
      <c r="P1123">
        <v>77.37</v>
      </c>
      <c r="AG1123">
        <v>3.38</v>
      </c>
    </row>
    <row r="1124" spans="1:33">
      <c r="A1124" t="s">
        <v>1712</v>
      </c>
      <c r="B1124" t="s">
        <v>1635</v>
      </c>
      <c r="AG1124">
        <v>48.2</v>
      </c>
    </row>
    <row r="1125" spans="1:33">
      <c r="A1125" t="s">
        <v>1713</v>
      </c>
      <c r="B1125" t="s">
        <v>1636</v>
      </c>
      <c r="P1125">
        <v>0.995</v>
      </c>
    </row>
    <row r="1126" spans="1:33">
      <c r="A1126" t="s">
        <v>1714</v>
      </c>
      <c r="B1126" t="s">
        <v>1634</v>
      </c>
      <c r="P1126">
        <v>74.069999999999993</v>
      </c>
    </row>
    <row r="1127" spans="1:33">
      <c r="A1127" t="s">
        <v>1714</v>
      </c>
      <c r="B1127" t="s">
        <v>1635</v>
      </c>
      <c r="P1127">
        <v>42</v>
      </c>
    </row>
    <row r="1128" spans="1:33">
      <c r="A1128" t="s">
        <v>1714</v>
      </c>
      <c r="B1128" t="s">
        <v>1636</v>
      </c>
      <c r="P1128">
        <v>0.995</v>
      </c>
    </row>
    <row r="1129" spans="1:33">
      <c r="A1129" t="s">
        <v>1715</v>
      </c>
      <c r="B1129" t="s">
        <v>1634</v>
      </c>
      <c r="P1129">
        <v>77.97</v>
      </c>
    </row>
    <row r="1130" spans="1:33">
      <c r="A1130" t="s">
        <v>1715</v>
      </c>
      <c r="B1130" t="s">
        <v>1635</v>
      </c>
      <c r="P1130">
        <v>41</v>
      </c>
    </row>
    <row r="1131" spans="1:33">
      <c r="A1131" t="s">
        <v>1715</v>
      </c>
      <c r="B1131" t="s">
        <v>1636</v>
      </c>
      <c r="P1131">
        <v>0.995</v>
      </c>
    </row>
    <row r="1132" spans="1:33">
      <c r="A1132" t="s">
        <v>1716</v>
      </c>
      <c r="B1132" t="s">
        <v>1634</v>
      </c>
      <c r="P1132">
        <v>77.37</v>
      </c>
    </row>
    <row r="1133" spans="1:33">
      <c r="A1133" t="s">
        <v>1716</v>
      </c>
      <c r="B1133" t="s">
        <v>1635</v>
      </c>
      <c r="P1133">
        <v>40</v>
      </c>
    </row>
    <row r="1134" spans="1:33">
      <c r="A1134" t="s">
        <v>1716</v>
      </c>
      <c r="B1134" t="s">
        <v>1636</v>
      </c>
      <c r="P1134">
        <v>0.995</v>
      </c>
    </row>
    <row r="1135" spans="1:33">
      <c r="A1135" t="s">
        <v>1717</v>
      </c>
      <c r="B1135" t="s">
        <v>1634</v>
      </c>
      <c r="P1135">
        <v>74.069999999999993</v>
      </c>
    </row>
    <row r="1136" spans="1:33">
      <c r="A1136" t="s">
        <v>1717</v>
      </c>
      <c r="B1136" t="s">
        <v>1635</v>
      </c>
      <c r="P1136">
        <v>42</v>
      </c>
    </row>
    <row r="1137" spans="1:33">
      <c r="A1137" t="s">
        <v>1717</v>
      </c>
      <c r="B1137" t="s">
        <v>1636</v>
      </c>
      <c r="P1137">
        <v>0.995</v>
      </c>
    </row>
    <row r="1138" spans="1:33">
      <c r="A1138" t="s">
        <v>6026</v>
      </c>
      <c r="B1138" t="s">
        <v>1634</v>
      </c>
      <c r="P1138">
        <v>74.099999999999994</v>
      </c>
    </row>
    <row r="1139" spans="1:33">
      <c r="A1139" t="s">
        <v>6026</v>
      </c>
      <c r="B1139" t="s">
        <v>1635</v>
      </c>
      <c r="P1139">
        <v>42</v>
      </c>
    </row>
    <row r="1140" spans="1:33">
      <c r="A1140" t="s">
        <v>6026</v>
      </c>
      <c r="B1140" t="s">
        <v>1636</v>
      </c>
      <c r="P1140">
        <v>100</v>
      </c>
    </row>
    <row r="1141" spans="1:33">
      <c r="A1141" t="s">
        <v>2732</v>
      </c>
      <c r="B1141" t="s">
        <v>1634</v>
      </c>
      <c r="K1141">
        <v>55.1</v>
      </c>
    </row>
    <row r="1142" spans="1:33">
      <c r="A1142" t="s">
        <v>2732</v>
      </c>
      <c r="B1142" t="s">
        <v>1635</v>
      </c>
      <c r="K1142">
        <v>48.18</v>
      </c>
    </row>
    <row r="1143" spans="1:33">
      <c r="A1143" t="s">
        <v>2159</v>
      </c>
      <c r="B1143" t="s">
        <v>1634</v>
      </c>
      <c r="K1143" t="s">
        <v>6406</v>
      </c>
    </row>
    <row r="1144" spans="1:33">
      <c r="A1144" t="s">
        <v>2159</v>
      </c>
      <c r="B1144" t="s">
        <v>1635</v>
      </c>
      <c r="K1144">
        <v>3.9947729000000001E-2</v>
      </c>
    </row>
    <row r="1145" spans="1:33">
      <c r="A1145" t="s">
        <v>2160</v>
      </c>
      <c r="B1145" t="s">
        <v>5775</v>
      </c>
      <c r="H1145" t="s">
        <v>6327</v>
      </c>
    </row>
    <row r="1146" spans="1:33">
      <c r="A1146" t="s">
        <v>2160</v>
      </c>
      <c r="B1146" t="s">
        <v>1641</v>
      </c>
      <c r="H1146">
        <v>0.98</v>
      </c>
    </row>
    <row r="1147" spans="1:33">
      <c r="A1147" t="s">
        <v>2161</v>
      </c>
      <c r="B1147" t="s">
        <v>5775</v>
      </c>
      <c r="H1147" t="s">
        <v>6407</v>
      </c>
    </row>
    <row r="1148" spans="1:33">
      <c r="A1148" t="s">
        <v>2161</v>
      </c>
      <c r="B1148" t="s">
        <v>1641</v>
      </c>
      <c r="H1148">
        <v>0.25</v>
      </c>
    </row>
    <row r="1149" spans="1:33">
      <c r="A1149" t="s">
        <v>2162</v>
      </c>
      <c r="B1149" t="s">
        <v>5775</v>
      </c>
      <c r="H1149" t="s">
        <v>6371</v>
      </c>
    </row>
    <row r="1150" spans="1:33">
      <c r="A1150" t="s">
        <v>2162</v>
      </c>
      <c r="B1150" t="s">
        <v>1641</v>
      </c>
      <c r="H1150">
        <v>2E-3</v>
      </c>
    </row>
    <row r="1151" spans="1:33">
      <c r="A1151" t="s">
        <v>1718</v>
      </c>
      <c r="B1151" t="s">
        <v>1634</v>
      </c>
      <c r="AG1151" t="s">
        <v>6408</v>
      </c>
    </row>
    <row r="1152" spans="1:33">
      <c r="A1152" t="s">
        <v>2733</v>
      </c>
      <c r="B1152" t="s">
        <v>1641</v>
      </c>
      <c r="C1152">
        <v>0.41399999999999998</v>
      </c>
    </row>
    <row r="1153" spans="1:33">
      <c r="A1153" t="s">
        <v>2733</v>
      </c>
      <c r="B1153" t="s">
        <v>1635</v>
      </c>
      <c r="C1153">
        <v>11.49</v>
      </c>
    </row>
    <row r="1154" spans="1:33">
      <c r="A1154" t="s">
        <v>1719</v>
      </c>
      <c r="B1154" t="s">
        <v>1641</v>
      </c>
      <c r="K1154">
        <v>0.04</v>
      </c>
    </row>
    <row r="1155" spans="1:33">
      <c r="A1155" t="s">
        <v>2735</v>
      </c>
      <c r="B1155" t="s">
        <v>1634</v>
      </c>
      <c r="Q1155">
        <v>80.72</v>
      </c>
    </row>
    <row r="1156" spans="1:33">
      <c r="A1156" t="s">
        <v>2735</v>
      </c>
      <c r="B1156" t="s">
        <v>1635</v>
      </c>
      <c r="Q1156">
        <v>11.574999999999999</v>
      </c>
    </row>
    <row r="1157" spans="1:33">
      <c r="A1157" t="s">
        <v>2163</v>
      </c>
      <c r="B1157" t="s">
        <v>1634</v>
      </c>
      <c r="K1157" t="s">
        <v>6409</v>
      </c>
    </row>
    <row r="1158" spans="1:33">
      <c r="A1158" t="s">
        <v>5917</v>
      </c>
      <c r="B1158" t="s">
        <v>1634</v>
      </c>
      <c r="K1158">
        <v>50.4</v>
      </c>
    </row>
    <row r="1159" spans="1:33">
      <c r="A1159" t="s">
        <v>2736</v>
      </c>
      <c r="B1159" t="s">
        <v>1641</v>
      </c>
      <c r="K1159">
        <v>0.58919999999999995</v>
      </c>
    </row>
    <row r="1160" spans="1:33">
      <c r="A1160" t="s">
        <v>2736</v>
      </c>
      <c r="B1160" t="s">
        <v>1634</v>
      </c>
      <c r="K1160">
        <v>56.53</v>
      </c>
    </row>
    <row r="1161" spans="1:33">
      <c r="A1161" t="s">
        <v>2736</v>
      </c>
      <c r="B1161" t="s">
        <v>1635</v>
      </c>
      <c r="K1161">
        <v>47.38</v>
      </c>
    </row>
    <row r="1162" spans="1:33">
      <c r="A1162" t="s">
        <v>5918</v>
      </c>
      <c r="B1162" t="s">
        <v>1635</v>
      </c>
      <c r="K1162">
        <v>4.9399999999999999E-2</v>
      </c>
    </row>
    <row r="1163" spans="1:33">
      <c r="A1163" t="s">
        <v>1720</v>
      </c>
      <c r="B1163" t="s">
        <v>1634</v>
      </c>
      <c r="M1163">
        <v>74.099999999999994</v>
      </c>
    </row>
    <row r="1164" spans="1:33">
      <c r="A1164" t="s">
        <v>1720</v>
      </c>
      <c r="B1164" t="s">
        <v>1635</v>
      </c>
      <c r="M1164">
        <v>42</v>
      </c>
    </row>
    <row r="1165" spans="1:33">
      <c r="A1165" t="s">
        <v>1720</v>
      </c>
      <c r="B1165" t="s">
        <v>1636</v>
      </c>
      <c r="M1165">
        <v>1</v>
      </c>
    </row>
    <row r="1166" spans="1:33">
      <c r="A1166" t="s">
        <v>2737</v>
      </c>
      <c r="B1166" t="s">
        <v>1634</v>
      </c>
      <c r="AG1166">
        <v>3.1682999999999999</v>
      </c>
    </row>
    <row r="1167" spans="1:33">
      <c r="A1167" t="s">
        <v>2613</v>
      </c>
      <c r="B1167" t="s">
        <v>1641</v>
      </c>
      <c r="K1167">
        <v>1.9499999999999999E-3</v>
      </c>
    </row>
    <row r="1168" spans="1:33">
      <c r="A1168" t="s">
        <v>2738</v>
      </c>
      <c r="B1168" t="s">
        <v>1634</v>
      </c>
      <c r="K1168">
        <v>1.5</v>
      </c>
    </row>
    <row r="1169" spans="1:32">
      <c r="A1169" t="s">
        <v>1721</v>
      </c>
      <c r="B1169" t="s">
        <v>1634</v>
      </c>
      <c r="P1169">
        <v>74.069999999999993</v>
      </c>
    </row>
    <row r="1170" spans="1:32">
      <c r="A1170" t="s">
        <v>1721</v>
      </c>
      <c r="B1170" t="s">
        <v>1635</v>
      </c>
      <c r="P1170">
        <v>42</v>
      </c>
    </row>
    <row r="1171" spans="1:32">
      <c r="A1171" t="s">
        <v>1721</v>
      </c>
      <c r="B1171" t="s">
        <v>1636</v>
      </c>
      <c r="P1171">
        <v>99.5</v>
      </c>
    </row>
    <row r="1172" spans="1:32">
      <c r="A1172" t="s">
        <v>6101</v>
      </c>
      <c r="B1172" t="s">
        <v>1634</v>
      </c>
      <c r="H1172">
        <v>2.9272</v>
      </c>
    </row>
    <row r="1173" spans="1:32">
      <c r="A1173" t="s">
        <v>1722</v>
      </c>
      <c r="B1173" t="s">
        <v>1634</v>
      </c>
      <c r="AF1173" t="s">
        <v>6410</v>
      </c>
    </row>
    <row r="1174" spans="1:32">
      <c r="A1174" t="s">
        <v>1722</v>
      </c>
      <c r="B1174" t="s">
        <v>1635</v>
      </c>
      <c r="AF1174">
        <v>43</v>
      </c>
    </row>
    <row r="1175" spans="1:32">
      <c r="A1175" t="s">
        <v>2614</v>
      </c>
      <c r="B1175" t="s">
        <v>1634</v>
      </c>
      <c r="AB1175">
        <v>157.167</v>
      </c>
    </row>
    <row r="1176" spans="1:32">
      <c r="A1176" t="s">
        <v>2614</v>
      </c>
      <c r="B1176" t="s">
        <v>1635</v>
      </c>
      <c r="AB1176">
        <v>9.4060000000000006</v>
      </c>
    </row>
    <row r="1177" spans="1:32">
      <c r="A1177" t="s">
        <v>2615</v>
      </c>
      <c r="B1177" t="s">
        <v>1634</v>
      </c>
      <c r="AB1177">
        <v>579.66399999999999</v>
      </c>
    </row>
    <row r="1178" spans="1:32">
      <c r="A1178" t="s">
        <v>2615</v>
      </c>
      <c r="B1178" t="s">
        <v>1635</v>
      </c>
      <c r="AB1178">
        <v>1.1066</v>
      </c>
    </row>
    <row r="1179" spans="1:32">
      <c r="A1179" t="s">
        <v>2165</v>
      </c>
      <c r="B1179" t="s">
        <v>1634</v>
      </c>
      <c r="K1179">
        <v>2.9439000000000002</v>
      </c>
    </row>
    <row r="1180" spans="1:32">
      <c r="A1180" t="s">
        <v>5802</v>
      </c>
      <c r="B1180" t="s">
        <v>1634</v>
      </c>
      <c r="K1180">
        <v>1.97</v>
      </c>
    </row>
    <row r="1181" spans="1:32">
      <c r="A1181" t="s">
        <v>5803</v>
      </c>
      <c r="B1181" t="s">
        <v>1634</v>
      </c>
      <c r="K1181">
        <v>67.87</v>
      </c>
    </row>
    <row r="1182" spans="1:32">
      <c r="A1182" t="s">
        <v>5803</v>
      </c>
      <c r="B1182" t="s">
        <v>1635</v>
      </c>
      <c r="K1182">
        <v>0.04</v>
      </c>
    </row>
    <row r="1183" spans="1:32">
      <c r="A1183" t="s">
        <v>2166</v>
      </c>
      <c r="B1183" t="s">
        <v>5773</v>
      </c>
      <c r="H1183" t="s">
        <v>6411</v>
      </c>
    </row>
    <row r="1184" spans="1:32">
      <c r="A1184" t="s">
        <v>2166</v>
      </c>
      <c r="B1184" t="s">
        <v>1634</v>
      </c>
      <c r="H1184">
        <v>8.2699999999999996E-2</v>
      </c>
    </row>
    <row r="1185" spans="1:8">
      <c r="A1185" t="s">
        <v>2166</v>
      </c>
      <c r="B1185" t="s">
        <v>2563</v>
      </c>
      <c r="H1185" s="16" t="s">
        <v>2918</v>
      </c>
    </row>
    <row r="1186" spans="1:8">
      <c r="A1186" t="s">
        <v>2166</v>
      </c>
      <c r="B1186" t="s">
        <v>5774</v>
      </c>
      <c r="H1186" t="s">
        <v>6412</v>
      </c>
    </row>
    <row r="1187" spans="1:8">
      <c r="A1187" t="s">
        <v>2166</v>
      </c>
      <c r="B1187" t="s">
        <v>1635</v>
      </c>
      <c r="H1187">
        <v>1.1000000000000001E-3</v>
      </c>
    </row>
    <row r="1188" spans="1:8">
      <c r="A1188" t="s">
        <v>2167</v>
      </c>
      <c r="B1188" t="s">
        <v>5773</v>
      </c>
      <c r="H1188" t="s">
        <v>6413</v>
      </c>
    </row>
    <row r="1189" spans="1:8">
      <c r="A1189" t="s">
        <v>2167</v>
      </c>
      <c r="B1189" t="s">
        <v>1634</v>
      </c>
      <c r="H1189">
        <v>3.8300000000000001E-2</v>
      </c>
    </row>
    <row r="1190" spans="1:8">
      <c r="A1190" t="s">
        <v>2168</v>
      </c>
      <c r="B1190" t="s">
        <v>5773</v>
      </c>
      <c r="H1190" t="s">
        <v>6414</v>
      </c>
    </row>
    <row r="1191" spans="1:8">
      <c r="A1191" t="s">
        <v>2168</v>
      </c>
      <c r="B1191" t="s">
        <v>1634</v>
      </c>
      <c r="H1191">
        <v>6.8529999999999994E-2</v>
      </c>
    </row>
    <row r="1192" spans="1:8">
      <c r="A1192" t="s">
        <v>2168</v>
      </c>
      <c r="B1192" t="s">
        <v>2563</v>
      </c>
      <c r="H1192" s="16">
        <v>2952</v>
      </c>
    </row>
    <row r="1193" spans="1:8">
      <c r="A1193" t="s">
        <v>2168</v>
      </c>
      <c r="B1193" t="s">
        <v>5774</v>
      </c>
      <c r="H1193" t="s">
        <v>6415</v>
      </c>
    </row>
    <row r="1194" spans="1:8">
      <c r="A1194" t="s">
        <v>2168</v>
      </c>
      <c r="B1194" t="s">
        <v>1635</v>
      </c>
      <c r="H1194" s="16">
        <v>2.952</v>
      </c>
    </row>
    <row r="1195" spans="1:8">
      <c r="A1195" t="s">
        <v>5919</v>
      </c>
      <c r="B1195" t="s">
        <v>1634</v>
      </c>
      <c r="H1195" s="16">
        <v>5.5199999999999999E-2</v>
      </c>
    </row>
    <row r="1196" spans="1:8">
      <c r="A1196" t="s">
        <v>5919</v>
      </c>
      <c r="B1196" t="s">
        <v>1635</v>
      </c>
      <c r="H1196">
        <v>18.899999999999999</v>
      </c>
    </row>
    <row r="1197" spans="1:8">
      <c r="A1197" t="s">
        <v>2169</v>
      </c>
      <c r="B1197" t="s">
        <v>5775</v>
      </c>
      <c r="H1197" t="s">
        <v>6214</v>
      </c>
    </row>
    <row r="1198" spans="1:8">
      <c r="A1198" t="s">
        <v>2169</v>
      </c>
      <c r="B1198" t="s">
        <v>1641</v>
      </c>
      <c r="H1198">
        <v>0.65900000000000003</v>
      </c>
    </row>
    <row r="1199" spans="1:8">
      <c r="A1199" t="s">
        <v>2170</v>
      </c>
      <c r="B1199" t="s">
        <v>5775</v>
      </c>
      <c r="H1199" t="s">
        <v>6416</v>
      </c>
    </row>
    <row r="1200" spans="1:8">
      <c r="A1200" t="s">
        <v>2170</v>
      </c>
      <c r="B1200" t="s">
        <v>1641</v>
      </c>
      <c r="H1200">
        <v>0.66500000000000004</v>
      </c>
    </row>
    <row r="1201" spans="1:27">
      <c r="A1201" t="s">
        <v>2171</v>
      </c>
      <c r="B1201" t="s">
        <v>5775</v>
      </c>
      <c r="H1201" t="s">
        <v>6417</v>
      </c>
    </row>
    <row r="1202" spans="1:27">
      <c r="A1202" t="s">
        <v>2171</v>
      </c>
      <c r="B1202" t="s">
        <v>1641</v>
      </c>
      <c r="H1202">
        <v>0.69299999999999995</v>
      </c>
    </row>
    <row r="1203" spans="1:27">
      <c r="A1203" t="s">
        <v>5804</v>
      </c>
      <c r="B1203" t="s">
        <v>1634</v>
      </c>
      <c r="K1203">
        <v>69.3</v>
      </c>
    </row>
    <row r="1204" spans="1:27">
      <c r="A1204" t="s">
        <v>5804</v>
      </c>
      <c r="B1204" t="s">
        <v>1635</v>
      </c>
      <c r="K1204">
        <v>44.3</v>
      </c>
    </row>
    <row r="1205" spans="1:27">
      <c r="A1205" t="s">
        <v>2616</v>
      </c>
      <c r="B1205" t="s">
        <v>1634</v>
      </c>
      <c r="H1205" s="16"/>
      <c r="AA1205">
        <v>62.44</v>
      </c>
    </row>
    <row r="1206" spans="1:27">
      <c r="A1206" t="s">
        <v>2616</v>
      </c>
      <c r="B1206" t="s">
        <v>1635</v>
      </c>
      <c r="AA1206">
        <v>47.31</v>
      </c>
    </row>
    <row r="1207" spans="1:27">
      <c r="A1207" t="s">
        <v>2617</v>
      </c>
      <c r="B1207" t="s">
        <v>1634</v>
      </c>
      <c r="AA1207">
        <v>47.43</v>
      </c>
    </row>
    <row r="1208" spans="1:27">
      <c r="A1208" t="s">
        <v>2617</v>
      </c>
      <c r="B1208" t="s">
        <v>1635</v>
      </c>
      <c r="AA1208">
        <v>17.190000000000001</v>
      </c>
    </row>
    <row r="1209" spans="1:27">
      <c r="A1209" t="s">
        <v>5805</v>
      </c>
      <c r="B1209" t="s">
        <v>1634</v>
      </c>
      <c r="AA1209">
        <v>47.43</v>
      </c>
    </row>
    <row r="1210" spans="1:27">
      <c r="A1210" t="s">
        <v>5805</v>
      </c>
      <c r="B1210" t="s">
        <v>1635</v>
      </c>
      <c r="AA1210">
        <v>16.93</v>
      </c>
    </row>
    <row r="1211" spans="1:27">
      <c r="A1211" t="s">
        <v>5920</v>
      </c>
      <c r="B1211" t="s">
        <v>1634</v>
      </c>
      <c r="AA1211">
        <v>104.27</v>
      </c>
    </row>
    <row r="1212" spans="1:27">
      <c r="A1212" t="s">
        <v>5920</v>
      </c>
      <c r="B1212" t="s">
        <v>1635</v>
      </c>
      <c r="H1212" s="16"/>
      <c r="AA1212">
        <v>0.05</v>
      </c>
    </row>
    <row r="1213" spans="1:27">
      <c r="A1213" t="s">
        <v>2739</v>
      </c>
      <c r="B1213" t="s">
        <v>1635</v>
      </c>
      <c r="AA1213">
        <v>45.64</v>
      </c>
    </row>
    <row r="1214" spans="1:27">
      <c r="A1214" t="s">
        <v>2618</v>
      </c>
      <c r="B1214" t="s">
        <v>1634</v>
      </c>
      <c r="AA1214">
        <v>3.93</v>
      </c>
    </row>
    <row r="1215" spans="1:27">
      <c r="A1215" t="s">
        <v>2618</v>
      </c>
      <c r="B1215" t="s">
        <v>1635</v>
      </c>
      <c r="AA1215">
        <v>48.15</v>
      </c>
    </row>
    <row r="1216" spans="1:27">
      <c r="A1216" t="s">
        <v>2740</v>
      </c>
      <c r="B1216" t="s">
        <v>1634</v>
      </c>
      <c r="AA1216">
        <v>0.1</v>
      </c>
    </row>
    <row r="1217" spans="1:27">
      <c r="A1217" t="s">
        <v>2740</v>
      </c>
      <c r="B1217" t="s">
        <v>1635</v>
      </c>
      <c r="AA1217">
        <v>10.8</v>
      </c>
    </row>
    <row r="1218" spans="1:27">
      <c r="A1218" t="s">
        <v>5921</v>
      </c>
      <c r="B1218" t="s">
        <v>1634</v>
      </c>
      <c r="AA1218">
        <v>6.05</v>
      </c>
    </row>
    <row r="1219" spans="1:27">
      <c r="A1219" t="s">
        <v>5921</v>
      </c>
      <c r="B1219" t="s">
        <v>1635</v>
      </c>
      <c r="AA1219">
        <v>8.7799999999999994</v>
      </c>
    </row>
    <row r="1220" spans="1:27">
      <c r="A1220" t="s">
        <v>2619</v>
      </c>
      <c r="B1220" t="s">
        <v>1635</v>
      </c>
      <c r="AA1220">
        <v>17.55</v>
      </c>
    </row>
    <row r="1221" spans="1:27">
      <c r="A1221" t="s">
        <v>5806</v>
      </c>
      <c r="B1221" t="s">
        <v>1635</v>
      </c>
      <c r="AA1221">
        <v>17.45</v>
      </c>
    </row>
    <row r="1222" spans="1:27">
      <c r="A1222" t="s">
        <v>2620</v>
      </c>
      <c r="B1222" t="s">
        <v>1634</v>
      </c>
      <c r="AA1222">
        <v>55.82</v>
      </c>
    </row>
    <row r="1223" spans="1:27">
      <c r="A1223" t="s">
        <v>2620</v>
      </c>
      <c r="B1223" t="s">
        <v>1635</v>
      </c>
      <c r="AA1223">
        <v>48</v>
      </c>
    </row>
    <row r="1224" spans="1:27">
      <c r="A1224" t="s">
        <v>2621</v>
      </c>
      <c r="B1224" t="s">
        <v>1634</v>
      </c>
      <c r="AA1224">
        <v>55.32</v>
      </c>
    </row>
    <row r="1225" spans="1:27">
      <c r="A1225" t="s">
        <v>2621</v>
      </c>
      <c r="B1225" t="s">
        <v>1635</v>
      </c>
      <c r="AA1225">
        <v>36.47</v>
      </c>
    </row>
    <row r="1226" spans="1:27">
      <c r="A1226" t="s">
        <v>2622</v>
      </c>
      <c r="B1226" t="s">
        <v>1635</v>
      </c>
      <c r="AA1226">
        <v>25.65</v>
      </c>
    </row>
    <row r="1227" spans="1:27">
      <c r="A1227" t="s">
        <v>2741</v>
      </c>
      <c r="B1227" t="s">
        <v>1635</v>
      </c>
      <c r="AA1227">
        <v>0.1108</v>
      </c>
    </row>
    <row r="1228" spans="1:27">
      <c r="A1228" t="s">
        <v>5807</v>
      </c>
      <c r="B1228" t="s">
        <v>1634</v>
      </c>
      <c r="AA1228">
        <v>66.069999999999993</v>
      </c>
    </row>
    <row r="1229" spans="1:27">
      <c r="A1229" t="s">
        <v>2172</v>
      </c>
      <c r="B1229" t="s">
        <v>5775</v>
      </c>
      <c r="H1229" t="s">
        <v>6327</v>
      </c>
    </row>
    <row r="1230" spans="1:27">
      <c r="A1230" t="s">
        <v>2172</v>
      </c>
      <c r="B1230" t="s">
        <v>1641</v>
      </c>
      <c r="H1230" t="s">
        <v>2887</v>
      </c>
    </row>
    <row r="1231" spans="1:27">
      <c r="A1231" t="s">
        <v>2173</v>
      </c>
      <c r="B1231" t="s">
        <v>5775</v>
      </c>
      <c r="H1231" t="s">
        <v>6418</v>
      </c>
    </row>
    <row r="1232" spans="1:27">
      <c r="A1232" t="s">
        <v>2173</v>
      </c>
      <c r="B1232" t="s">
        <v>1641</v>
      </c>
      <c r="H1232">
        <v>9.5524000000000008E-3</v>
      </c>
    </row>
    <row r="1233" spans="1:8">
      <c r="A1233" t="s">
        <v>5922</v>
      </c>
      <c r="B1233" t="s">
        <v>1634</v>
      </c>
      <c r="D1233">
        <v>2.8149999999999999</v>
      </c>
    </row>
    <row r="1234" spans="1:8">
      <c r="A1234" t="s">
        <v>5923</v>
      </c>
      <c r="B1234" t="s">
        <v>1634</v>
      </c>
      <c r="D1234">
        <v>3.14E-3</v>
      </c>
    </row>
    <row r="1235" spans="1:8">
      <c r="A1235" t="s">
        <v>5924</v>
      </c>
      <c r="B1235" t="s">
        <v>1634</v>
      </c>
      <c r="H1235">
        <v>9.4E-2</v>
      </c>
    </row>
    <row r="1236" spans="1:8">
      <c r="A1236" t="s">
        <v>5924</v>
      </c>
      <c r="B1236" t="s">
        <v>1635</v>
      </c>
      <c r="H1236">
        <v>28.6</v>
      </c>
    </row>
    <row r="1237" spans="1:8">
      <c r="A1237" t="s">
        <v>2174</v>
      </c>
      <c r="B1237" t="s">
        <v>5773</v>
      </c>
      <c r="H1237" t="s">
        <v>6169</v>
      </c>
    </row>
    <row r="1238" spans="1:8">
      <c r="A1238" t="s">
        <v>2174</v>
      </c>
      <c r="B1238" t="s">
        <v>1634</v>
      </c>
      <c r="H1238">
        <v>3.6640000000000001</v>
      </c>
    </row>
    <row r="1239" spans="1:8">
      <c r="A1239" t="s">
        <v>6103</v>
      </c>
      <c r="B1239" t="s">
        <v>1635</v>
      </c>
      <c r="H1239">
        <v>1</v>
      </c>
    </row>
    <row r="1240" spans="1:8">
      <c r="A1240" t="s">
        <v>6104</v>
      </c>
      <c r="B1240" t="s">
        <v>1635</v>
      </c>
      <c r="H1240">
        <v>1</v>
      </c>
    </row>
    <row r="1241" spans="1:8">
      <c r="A1241" t="s">
        <v>6105</v>
      </c>
      <c r="B1241" t="s">
        <v>1635</v>
      </c>
      <c r="H1241">
        <v>1</v>
      </c>
    </row>
    <row r="1242" spans="1:8">
      <c r="A1242" t="s">
        <v>6106</v>
      </c>
      <c r="B1242" t="s">
        <v>1635</v>
      </c>
      <c r="H1242">
        <v>1</v>
      </c>
    </row>
    <row r="1243" spans="1:8">
      <c r="A1243" t="s">
        <v>2175</v>
      </c>
      <c r="B1243" t="s">
        <v>5775</v>
      </c>
      <c r="H1243" t="s">
        <v>6419</v>
      </c>
    </row>
    <row r="1244" spans="1:8">
      <c r="A1244" t="s">
        <v>2175</v>
      </c>
      <c r="B1244" t="s">
        <v>1641</v>
      </c>
      <c r="H1244">
        <v>3.9870000000000001E-3</v>
      </c>
    </row>
    <row r="1245" spans="1:8">
      <c r="A1245" t="s">
        <v>2176</v>
      </c>
      <c r="B1245" t="s">
        <v>5775</v>
      </c>
      <c r="H1245" t="s">
        <v>6390</v>
      </c>
    </row>
    <row r="1246" spans="1:8">
      <c r="A1246" t="s">
        <v>2176</v>
      </c>
      <c r="B1246" t="s">
        <v>1641</v>
      </c>
      <c r="H1246">
        <v>3.5000000000000003E-2</v>
      </c>
    </row>
    <row r="1247" spans="1:8">
      <c r="A1247" t="s">
        <v>2177</v>
      </c>
      <c r="B1247" t="s">
        <v>5775</v>
      </c>
      <c r="H1247" t="s">
        <v>6420</v>
      </c>
    </row>
    <row r="1248" spans="1:8">
      <c r="A1248" t="s">
        <v>2177</v>
      </c>
      <c r="B1248" t="s">
        <v>1641</v>
      </c>
      <c r="H1248">
        <v>4.5999999999999999E-3</v>
      </c>
    </row>
    <row r="1249" spans="1:27">
      <c r="A1249" t="s">
        <v>6107</v>
      </c>
      <c r="B1249" t="s">
        <v>1641</v>
      </c>
      <c r="H1249">
        <v>1.6000000000000001E-3</v>
      </c>
    </row>
    <row r="1250" spans="1:27">
      <c r="A1250" t="s">
        <v>2178</v>
      </c>
      <c r="B1250" t="s">
        <v>5775</v>
      </c>
      <c r="H1250" t="s">
        <v>6421</v>
      </c>
    </row>
    <row r="1251" spans="1:27">
      <c r="A1251" t="s">
        <v>2178</v>
      </c>
      <c r="B1251" t="s">
        <v>1641</v>
      </c>
      <c r="H1251">
        <v>2.1947999999999999E-2</v>
      </c>
    </row>
    <row r="1252" spans="1:27">
      <c r="A1252" t="s">
        <v>2179</v>
      </c>
      <c r="B1252" t="s">
        <v>5775</v>
      </c>
      <c r="H1252" t="s">
        <v>6422</v>
      </c>
    </row>
    <row r="1253" spans="1:27">
      <c r="A1253" t="s">
        <v>2179</v>
      </c>
      <c r="B1253" t="s">
        <v>1641</v>
      </c>
      <c r="H1253" t="s">
        <v>2919</v>
      </c>
    </row>
    <row r="1254" spans="1:27">
      <c r="A1254" t="s">
        <v>2180</v>
      </c>
      <c r="B1254" t="s">
        <v>5775</v>
      </c>
      <c r="H1254" t="s">
        <v>6371</v>
      </c>
    </row>
    <row r="1255" spans="1:27">
      <c r="A1255" t="s">
        <v>2180</v>
      </c>
      <c r="B1255" t="s">
        <v>1641</v>
      </c>
      <c r="H1255">
        <v>0.02</v>
      </c>
    </row>
    <row r="1256" spans="1:27">
      <c r="A1256" t="s">
        <v>2181</v>
      </c>
      <c r="B1256" t="s">
        <v>5775</v>
      </c>
      <c r="H1256" t="s">
        <v>6423</v>
      </c>
    </row>
    <row r="1257" spans="1:27">
      <c r="A1257" t="s">
        <v>2181</v>
      </c>
      <c r="B1257" t="s">
        <v>1641</v>
      </c>
      <c r="H1257">
        <v>7.2550000000000003E-2</v>
      </c>
    </row>
    <row r="1258" spans="1:27">
      <c r="A1258" t="s">
        <v>2182</v>
      </c>
      <c r="B1258" t="s">
        <v>5773</v>
      </c>
      <c r="H1258" t="s">
        <v>2874</v>
      </c>
    </row>
    <row r="1259" spans="1:27">
      <c r="A1259" t="s">
        <v>2182</v>
      </c>
      <c r="B1259" t="s">
        <v>1634</v>
      </c>
      <c r="H1259" t="s">
        <v>2874</v>
      </c>
    </row>
    <row r="1260" spans="1:27">
      <c r="A1260" t="s">
        <v>2183</v>
      </c>
      <c r="B1260" t="s">
        <v>5773</v>
      </c>
      <c r="H1260" s="16" t="s">
        <v>2861</v>
      </c>
    </row>
    <row r="1261" spans="1:27">
      <c r="A1261" t="s">
        <v>2183</v>
      </c>
      <c r="B1261" t="s">
        <v>1634</v>
      </c>
      <c r="H1261" t="s">
        <v>2861</v>
      </c>
    </row>
    <row r="1262" spans="1:27">
      <c r="A1262" t="s">
        <v>2742</v>
      </c>
      <c r="B1262" t="s">
        <v>1634</v>
      </c>
      <c r="AA1262">
        <v>8.5291000000000006E-2</v>
      </c>
    </row>
    <row r="1263" spans="1:27">
      <c r="A1263" t="s">
        <v>2743</v>
      </c>
      <c r="B1263" t="s">
        <v>1634</v>
      </c>
      <c r="AA1263">
        <v>4.0000000000000002E-4</v>
      </c>
    </row>
    <row r="1264" spans="1:27">
      <c r="A1264" t="s">
        <v>2744</v>
      </c>
      <c r="B1264" t="s">
        <v>1634</v>
      </c>
      <c r="H1264" s="16"/>
      <c r="AA1264">
        <v>3.8170000000000001E-4</v>
      </c>
    </row>
    <row r="1265" spans="1:16">
      <c r="A1265" t="s">
        <v>2184</v>
      </c>
      <c r="B1265" t="s">
        <v>5775</v>
      </c>
      <c r="H1265" s="16" t="s">
        <v>6424</v>
      </c>
    </row>
    <row r="1266" spans="1:16">
      <c r="A1266" t="s">
        <v>2184</v>
      </c>
      <c r="B1266" t="s">
        <v>1641</v>
      </c>
      <c r="H1266">
        <v>0.16550000000000001</v>
      </c>
    </row>
    <row r="1267" spans="1:16">
      <c r="A1267" t="s">
        <v>2185</v>
      </c>
      <c r="B1267" t="s">
        <v>5773</v>
      </c>
      <c r="H1267" t="s">
        <v>6425</v>
      </c>
    </row>
    <row r="1268" spans="1:16">
      <c r="A1268" t="s">
        <v>2185</v>
      </c>
      <c r="B1268" t="s">
        <v>1634</v>
      </c>
      <c r="H1268" s="16">
        <v>2.927</v>
      </c>
    </row>
    <row r="1269" spans="1:16">
      <c r="A1269" t="s">
        <v>2623</v>
      </c>
      <c r="B1269" t="s">
        <v>1636</v>
      </c>
      <c r="P1269">
        <v>99.5</v>
      </c>
    </row>
    <row r="1270" spans="1:16">
      <c r="A1270" t="s">
        <v>6027</v>
      </c>
      <c r="B1270" t="s">
        <v>1636</v>
      </c>
      <c r="P1270">
        <v>100</v>
      </c>
    </row>
    <row r="1271" spans="1:16">
      <c r="A1271" t="s">
        <v>5808</v>
      </c>
      <c r="B1271" t="s">
        <v>1635</v>
      </c>
      <c r="K1271">
        <v>0.02</v>
      </c>
    </row>
    <row r="1272" spans="1:16">
      <c r="A1272" t="s">
        <v>2186</v>
      </c>
      <c r="B1272" t="s">
        <v>5773</v>
      </c>
      <c r="H1272" s="16">
        <v>3664</v>
      </c>
    </row>
    <row r="1273" spans="1:16">
      <c r="A1273" t="s">
        <v>2186</v>
      </c>
      <c r="B1273" t="s">
        <v>1634</v>
      </c>
      <c r="H1273" s="16">
        <v>3664</v>
      </c>
    </row>
    <row r="1274" spans="1:16">
      <c r="A1274" t="s">
        <v>6108</v>
      </c>
      <c r="B1274" t="s">
        <v>1635</v>
      </c>
      <c r="H1274">
        <v>17.338000000000001</v>
      </c>
    </row>
    <row r="1275" spans="1:16">
      <c r="A1275" t="s">
        <v>2187</v>
      </c>
      <c r="B1275" t="s">
        <v>5775</v>
      </c>
      <c r="H1275" t="s">
        <v>6234</v>
      </c>
    </row>
    <row r="1276" spans="1:16">
      <c r="A1276" t="s">
        <v>2187</v>
      </c>
      <c r="B1276" t="s">
        <v>1641</v>
      </c>
      <c r="H1276">
        <v>0.99450000000000005</v>
      </c>
    </row>
    <row r="1277" spans="1:16">
      <c r="A1277" t="s">
        <v>2187</v>
      </c>
      <c r="B1277" t="s">
        <v>5773</v>
      </c>
      <c r="H1277" t="s">
        <v>6426</v>
      </c>
    </row>
    <row r="1278" spans="1:16">
      <c r="A1278" t="s">
        <v>2187</v>
      </c>
      <c r="B1278" t="s">
        <v>1634</v>
      </c>
      <c r="H1278">
        <v>0.11169999999999999</v>
      </c>
    </row>
    <row r="1279" spans="1:16">
      <c r="A1279" t="s">
        <v>2187</v>
      </c>
      <c r="B1279" t="s">
        <v>2563</v>
      </c>
      <c r="H1279" t="s">
        <v>2920</v>
      </c>
    </row>
    <row r="1280" spans="1:16">
      <c r="A1280" t="s">
        <v>2187</v>
      </c>
      <c r="B1280" t="s">
        <v>5774</v>
      </c>
      <c r="H1280" t="s">
        <v>6427</v>
      </c>
    </row>
    <row r="1281" spans="1:27">
      <c r="A1281" t="s">
        <v>2187</v>
      </c>
      <c r="B1281" t="s">
        <v>1635</v>
      </c>
      <c r="H1281">
        <v>32.799999999999997</v>
      </c>
    </row>
    <row r="1282" spans="1:27">
      <c r="A1282" t="s">
        <v>2188</v>
      </c>
      <c r="B1282" t="s">
        <v>5775</v>
      </c>
      <c r="H1282" t="s">
        <v>6428</v>
      </c>
    </row>
    <row r="1283" spans="1:27">
      <c r="A1283" t="s">
        <v>2188</v>
      </c>
      <c r="B1283" t="s">
        <v>1641</v>
      </c>
      <c r="H1283">
        <v>0.99399999999999999</v>
      </c>
    </row>
    <row r="1284" spans="1:27">
      <c r="A1284" t="s">
        <v>1723</v>
      </c>
      <c r="B1284" t="s">
        <v>1634</v>
      </c>
      <c r="H1284" s="16"/>
      <c r="P1284">
        <v>109.63</v>
      </c>
    </row>
    <row r="1285" spans="1:27">
      <c r="A1285" t="s">
        <v>1723</v>
      </c>
      <c r="B1285" t="s">
        <v>1635</v>
      </c>
      <c r="P1285">
        <v>16</v>
      </c>
    </row>
    <row r="1286" spans="1:27">
      <c r="A1286" t="s">
        <v>5925</v>
      </c>
      <c r="B1286" t="s">
        <v>1634</v>
      </c>
      <c r="D1286">
        <v>6.4000000000000005E-4</v>
      </c>
    </row>
    <row r="1287" spans="1:27">
      <c r="A1287" t="s">
        <v>2189</v>
      </c>
      <c r="B1287" t="s">
        <v>5773</v>
      </c>
      <c r="H1287" t="s">
        <v>6429</v>
      </c>
    </row>
    <row r="1288" spans="1:27">
      <c r="A1288" t="s">
        <v>2189</v>
      </c>
      <c r="B1288" t="s">
        <v>1634</v>
      </c>
      <c r="H1288">
        <v>5.5329999999999997E-2</v>
      </c>
    </row>
    <row r="1289" spans="1:27">
      <c r="A1289" t="s">
        <v>2189</v>
      </c>
      <c r="B1289" t="s">
        <v>2563</v>
      </c>
      <c r="H1289" s="16">
        <v>142053</v>
      </c>
    </row>
    <row r="1290" spans="1:27">
      <c r="A1290" t="s">
        <v>2189</v>
      </c>
      <c r="B1290" t="s">
        <v>5774</v>
      </c>
      <c r="H1290" t="s">
        <v>6430</v>
      </c>
    </row>
    <row r="1291" spans="1:27">
      <c r="A1291" t="s">
        <v>2189</v>
      </c>
      <c r="B1291" t="s">
        <v>1635</v>
      </c>
      <c r="H1291">
        <v>12.7165</v>
      </c>
    </row>
    <row r="1292" spans="1:27">
      <c r="A1292" t="s">
        <v>2190</v>
      </c>
      <c r="B1292" t="s">
        <v>5775</v>
      </c>
      <c r="H1292" t="s">
        <v>6327</v>
      </c>
    </row>
    <row r="1293" spans="1:27">
      <c r="A1293" t="s">
        <v>2190</v>
      </c>
      <c r="B1293" t="s">
        <v>1641</v>
      </c>
      <c r="H1293" t="s">
        <v>2887</v>
      </c>
    </row>
    <row r="1294" spans="1:27">
      <c r="A1294" t="s">
        <v>5926</v>
      </c>
      <c r="B1294" t="s">
        <v>1634</v>
      </c>
      <c r="AA1294">
        <v>3.19</v>
      </c>
    </row>
    <row r="1295" spans="1:27">
      <c r="A1295" t="s">
        <v>2191</v>
      </c>
      <c r="B1295" t="s">
        <v>5773</v>
      </c>
      <c r="H1295" t="s">
        <v>6431</v>
      </c>
    </row>
    <row r="1296" spans="1:27">
      <c r="A1296" t="s">
        <v>2191</v>
      </c>
      <c r="B1296" t="s">
        <v>1634</v>
      </c>
      <c r="H1296">
        <v>7.8460000000000002E-2</v>
      </c>
    </row>
    <row r="1297" spans="1:8">
      <c r="A1297" t="s">
        <v>2191</v>
      </c>
      <c r="B1297" t="s">
        <v>2563</v>
      </c>
      <c r="H1297" t="s">
        <v>2921</v>
      </c>
    </row>
    <row r="1298" spans="1:8">
      <c r="A1298" t="s">
        <v>2191</v>
      </c>
      <c r="B1298" t="s">
        <v>5774</v>
      </c>
      <c r="H1298" t="s">
        <v>6432</v>
      </c>
    </row>
    <row r="1299" spans="1:8">
      <c r="A1299" t="s">
        <v>2191</v>
      </c>
      <c r="B1299" t="s">
        <v>1635</v>
      </c>
      <c r="H1299" s="16">
        <v>22.354800000000001</v>
      </c>
    </row>
    <row r="1300" spans="1:8">
      <c r="A1300" t="s">
        <v>5927</v>
      </c>
      <c r="B1300" t="s">
        <v>1634</v>
      </c>
      <c r="H1300">
        <v>8.7999999999999995E-2</v>
      </c>
    </row>
    <row r="1301" spans="1:8">
      <c r="A1301" t="s">
        <v>5927</v>
      </c>
      <c r="B1301" t="s">
        <v>1635</v>
      </c>
      <c r="H1301">
        <v>28.2</v>
      </c>
    </row>
    <row r="1302" spans="1:8">
      <c r="A1302" t="s">
        <v>2192</v>
      </c>
      <c r="B1302" t="s">
        <v>5775</v>
      </c>
      <c r="H1302" s="16" t="s">
        <v>6433</v>
      </c>
    </row>
    <row r="1303" spans="1:8">
      <c r="A1303" t="s">
        <v>2192</v>
      </c>
      <c r="B1303" t="s">
        <v>1641</v>
      </c>
      <c r="H1303">
        <v>3.5400000000000001E-2</v>
      </c>
    </row>
    <row r="1304" spans="1:8">
      <c r="A1304" t="s">
        <v>2193</v>
      </c>
      <c r="B1304" t="s">
        <v>5775</v>
      </c>
      <c r="H1304" t="s">
        <v>6434</v>
      </c>
    </row>
    <row r="1305" spans="1:8">
      <c r="A1305" t="s">
        <v>2193</v>
      </c>
      <c r="B1305" t="s">
        <v>1641</v>
      </c>
      <c r="H1305" t="s">
        <v>2922</v>
      </c>
    </row>
    <row r="1306" spans="1:8">
      <c r="A1306" t="s">
        <v>2194</v>
      </c>
      <c r="B1306" t="s">
        <v>5775</v>
      </c>
      <c r="H1306" t="s">
        <v>6435</v>
      </c>
    </row>
    <row r="1307" spans="1:8">
      <c r="A1307" t="s">
        <v>2194</v>
      </c>
      <c r="B1307" t="s">
        <v>1641</v>
      </c>
      <c r="H1307">
        <v>3.3099999999999997E-2</v>
      </c>
    </row>
    <row r="1308" spans="1:8">
      <c r="A1308" t="s">
        <v>2195</v>
      </c>
      <c r="B1308" t="s">
        <v>5775</v>
      </c>
      <c r="H1308" t="s">
        <v>6388</v>
      </c>
    </row>
    <row r="1309" spans="1:8">
      <c r="A1309" t="s">
        <v>2195</v>
      </c>
      <c r="B1309" t="s">
        <v>1641</v>
      </c>
      <c r="H1309" s="16" t="s">
        <v>2909</v>
      </c>
    </row>
    <row r="1310" spans="1:8">
      <c r="A1310" t="s">
        <v>2196</v>
      </c>
      <c r="B1310" t="s">
        <v>5775</v>
      </c>
      <c r="H1310" t="s">
        <v>6390</v>
      </c>
    </row>
    <row r="1311" spans="1:8">
      <c r="A1311" t="s">
        <v>2196</v>
      </c>
      <c r="B1311" t="s">
        <v>1641</v>
      </c>
      <c r="H1311">
        <v>3.5000000000000003E-2</v>
      </c>
    </row>
    <row r="1312" spans="1:8">
      <c r="A1312" t="s">
        <v>5928</v>
      </c>
      <c r="B1312" t="s">
        <v>1634</v>
      </c>
      <c r="D1312">
        <v>0.19631000000000001</v>
      </c>
    </row>
    <row r="1313" spans="1:11">
      <c r="A1313" t="s">
        <v>5928</v>
      </c>
      <c r="B1313" t="s">
        <v>1635</v>
      </c>
      <c r="D1313">
        <v>11000</v>
      </c>
    </row>
    <row r="1314" spans="1:11">
      <c r="A1314" t="s">
        <v>2197</v>
      </c>
      <c r="B1314" t="s">
        <v>5775</v>
      </c>
      <c r="H1314" t="s">
        <v>6436</v>
      </c>
    </row>
    <row r="1315" spans="1:11">
      <c r="A1315" t="s">
        <v>2197</v>
      </c>
      <c r="B1315" t="s">
        <v>1641</v>
      </c>
      <c r="H1315">
        <v>1.2257240000000001E-2</v>
      </c>
    </row>
    <row r="1316" spans="1:11">
      <c r="A1316" t="s">
        <v>5809</v>
      </c>
      <c r="B1316" t="s">
        <v>1634</v>
      </c>
      <c r="D1316">
        <v>0.47099999999999997</v>
      </c>
    </row>
    <row r="1317" spans="1:11">
      <c r="A1317" t="s">
        <v>5809</v>
      </c>
      <c r="B1317" t="s">
        <v>1635</v>
      </c>
      <c r="D1317">
        <v>15.265000000000001</v>
      </c>
    </row>
    <row r="1318" spans="1:11">
      <c r="A1318" t="s">
        <v>2198</v>
      </c>
      <c r="B1318" t="s">
        <v>5775</v>
      </c>
      <c r="H1318" t="s">
        <v>6235</v>
      </c>
    </row>
    <row r="1319" spans="1:11">
      <c r="A1319" t="s">
        <v>2198</v>
      </c>
      <c r="B1319" t="s">
        <v>1641</v>
      </c>
      <c r="H1319">
        <v>0.97450000000000003</v>
      </c>
    </row>
    <row r="1320" spans="1:11">
      <c r="A1320" t="s">
        <v>2199</v>
      </c>
      <c r="B1320" t="s">
        <v>5775</v>
      </c>
      <c r="H1320" t="s">
        <v>6234</v>
      </c>
    </row>
    <row r="1321" spans="1:11">
      <c r="A1321" t="s">
        <v>2199</v>
      </c>
      <c r="B1321" t="s">
        <v>1641</v>
      </c>
      <c r="H1321">
        <v>0.99450000000000005</v>
      </c>
    </row>
    <row r="1322" spans="1:11">
      <c r="A1322" t="s">
        <v>5810</v>
      </c>
      <c r="B1322" t="s">
        <v>1635</v>
      </c>
      <c r="K1322">
        <v>18.84</v>
      </c>
    </row>
    <row r="1323" spans="1:11">
      <c r="A1323" t="s">
        <v>6028</v>
      </c>
      <c r="B1323" t="s">
        <v>1635</v>
      </c>
      <c r="K1323">
        <v>0.02</v>
      </c>
    </row>
    <row r="1324" spans="1:11">
      <c r="A1324" t="s">
        <v>2200</v>
      </c>
      <c r="B1324" t="s">
        <v>5773</v>
      </c>
      <c r="H1324" t="s">
        <v>2923</v>
      </c>
    </row>
    <row r="1325" spans="1:11">
      <c r="A1325" t="s">
        <v>2200</v>
      </c>
      <c r="B1325" t="s">
        <v>1634</v>
      </c>
      <c r="H1325" t="s">
        <v>2923</v>
      </c>
    </row>
    <row r="1326" spans="1:11">
      <c r="A1326" t="s">
        <v>2201</v>
      </c>
      <c r="B1326" t="s">
        <v>5773</v>
      </c>
      <c r="H1326" t="s">
        <v>2924</v>
      </c>
    </row>
    <row r="1327" spans="1:11">
      <c r="A1327" t="s">
        <v>2201</v>
      </c>
      <c r="B1327" t="s">
        <v>1634</v>
      </c>
      <c r="H1327" t="s">
        <v>2924</v>
      </c>
    </row>
    <row r="1328" spans="1:11">
      <c r="A1328" t="s">
        <v>2202</v>
      </c>
      <c r="B1328" t="s">
        <v>1641</v>
      </c>
      <c r="H1328">
        <v>0.2</v>
      </c>
    </row>
    <row r="1329" spans="1:26">
      <c r="A1329" t="s">
        <v>2202</v>
      </c>
      <c r="B1329" t="s">
        <v>5773</v>
      </c>
      <c r="H1329" t="s">
        <v>2925</v>
      </c>
    </row>
    <row r="1330" spans="1:26">
      <c r="A1330" t="s">
        <v>2202</v>
      </c>
      <c r="B1330" t="s">
        <v>1634</v>
      </c>
      <c r="H1330" t="s">
        <v>2925</v>
      </c>
    </row>
    <row r="1331" spans="1:26">
      <c r="A1331" t="s">
        <v>2203</v>
      </c>
      <c r="B1331" t="s">
        <v>5773</v>
      </c>
      <c r="H1331" t="s">
        <v>6437</v>
      </c>
    </row>
    <row r="1332" spans="1:26">
      <c r="A1332" t="s">
        <v>2203</v>
      </c>
      <c r="B1332" t="s">
        <v>1634</v>
      </c>
      <c r="H1332" t="s">
        <v>2926</v>
      </c>
    </row>
    <row r="1333" spans="1:26">
      <c r="A1333" t="s">
        <v>2204</v>
      </c>
      <c r="B1333" t="s">
        <v>5773</v>
      </c>
      <c r="H1333" t="s">
        <v>6438</v>
      </c>
    </row>
    <row r="1334" spans="1:26">
      <c r="A1334" t="s">
        <v>2204</v>
      </c>
      <c r="B1334" t="s">
        <v>1634</v>
      </c>
      <c r="H1334">
        <v>7.8E-2</v>
      </c>
    </row>
    <row r="1335" spans="1:26">
      <c r="A1335" t="s">
        <v>2204</v>
      </c>
      <c r="B1335" t="s">
        <v>2563</v>
      </c>
      <c r="H1335" s="16">
        <v>3744</v>
      </c>
    </row>
    <row r="1336" spans="1:26">
      <c r="A1336" t="s">
        <v>2204</v>
      </c>
      <c r="B1336" t="s">
        <v>5774</v>
      </c>
      <c r="H1336" t="s">
        <v>6439</v>
      </c>
    </row>
    <row r="1337" spans="1:26">
      <c r="A1337" t="s">
        <v>2204</v>
      </c>
      <c r="B1337" t="s">
        <v>1635</v>
      </c>
      <c r="H1337">
        <v>3.7440000000000002</v>
      </c>
    </row>
    <row r="1338" spans="1:26">
      <c r="A1338" t="s">
        <v>2205</v>
      </c>
      <c r="B1338" t="s">
        <v>5773</v>
      </c>
      <c r="H1338" t="s">
        <v>2875</v>
      </c>
    </row>
    <row r="1339" spans="1:26">
      <c r="A1339" t="s">
        <v>2205</v>
      </c>
      <c r="B1339" t="s">
        <v>1634</v>
      </c>
      <c r="H1339" t="s">
        <v>2875</v>
      </c>
    </row>
    <row r="1340" spans="1:26">
      <c r="A1340" t="s">
        <v>2206</v>
      </c>
      <c r="B1340" t="s">
        <v>5775</v>
      </c>
      <c r="H1340" t="s">
        <v>6440</v>
      </c>
    </row>
    <row r="1341" spans="1:26">
      <c r="A1341" t="s">
        <v>2206</v>
      </c>
      <c r="B1341" t="s">
        <v>1641</v>
      </c>
      <c r="H1341">
        <v>0.28399999999999997</v>
      </c>
    </row>
    <row r="1342" spans="1:26">
      <c r="A1342" t="s">
        <v>2207</v>
      </c>
      <c r="B1342" t="s">
        <v>5775</v>
      </c>
      <c r="H1342" t="s">
        <v>6441</v>
      </c>
    </row>
    <row r="1343" spans="1:26">
      <c r="A1343" t="s">
        <v>2207</v>
      </c>
      <c r="B1343" t="s">
        <v>1641</v>
      </c>
      <c r="H1343">
        <v>0.53600000000000003</v>
      </c>
    </row>
    <row r="1344" spans="1:26">
      <c r="A1344" t="s">
        <v>2208</v>
      </c>
      <c r="B1344" t="s">
        <v>1634</v>
      </c>
      <c r="Z1344">
        <v>74</v>
      </c>
    </row>
    <row r="1345" spans="1:33">
      <c r="A1345" t="s">
        <v>5929</v>
      </c>
      <c r="B1345" t="s">
        <v>1634</v>
      </c>
      <c r="D1345">
        <v>3.6639999999999999E-2</v>
      </c>
    </row>
    <row r="1346" spans="1:33">
      <c r="A1346" t="s">
        <v>2745</v>
      </c>
      <c r="B1346" t="s">
        <v>1634</v>
      </c>
      <c r="AG1346">
        <v>1.63</v>
      </c>
    </row>
    <row r="1347" spans="1:33">
      <c r="A1347" t="s">
        <v>2745</v>
      </c>
      <c r="B1347" t="s">
        <v>1635</v>
      </c>
      <c r="AG1347">
        <v>27</v>
      </c>
    </row>
    <row r="1348" spans="1:33">
      <c r="A1348" t="s">
        <v>2209</v>
      </c>
      <c r="B1348" t="s">
        <v>5773</v>
      </c>
      <c r="H1348" t="s">
        <v>6442</v>
      </c>
    </row>
    <row r="1349" spans="1:33">
      <c r="A1349" t="s">
        <v>2209</v>
      </c>
      <c r="B1349" t="s">
        <v>1634</v>
      </c>
      <c r="H1349">
        <v>0.3337</v>
      </c>
    </row>
    <row r="1350" spans="1:33">
      <c r="A1350" t="s">
        <v>2209</v>
      </c>
      <c r="B1350" t="s">
        <v>2563</v>
      </c>
      <c r="H1350" s="16">
        <v>55987</v>
      </c>
    </row>
    <row r="1351" spans="1:33">
      <c r="A1351" t="s">
        <v>2209</v>
      </c>
      <c r="B1351" t="s">
        <v>5774</v>
      </c>
      <c r="H1351" t="s">
        <v>6443</v>
      </c>
    </row>
    <row r="1352" spans="1:33">
      <c r="A1352" t="s">
        <v>2209</v>
      </c>
      <c r="B1352" t="s">
        <v>1635</v>
      </c>
      <c r="H1352">
        <v>5.5987</v>
      </c>
    </row>
    <row r="1353" spans="1:33">
      <c r="A1353" t="s">
        <v>2626</v>
      </c>
      <c r="B1353" t="s">
        <v>1636</v>
      </c>
      <c r="P1353">
        <v>99.5</v>
      </c>
    </row>
    <row r="1354" spans="1:33">
      <c r="A1354" t="s">
        <v>6029</v>
      </c>
      <c r="B1354" t="s">
        <v>1636</v>
      </c>
      <c r="P1354">
        <v>100</v>
      </c>
    </row>
    <row r="1355" spans="1:33">
      <c r="A1355" t="s">
        <v>1724</v>
      </c>
      <c r="B1355" t="s">
        <v>1674</v>
      </c>
      <c r="D1355" s="19">
        <v>0.1764</v>
      </c>
    </row>
    <row r="1356" spans="1:33">
      <c r="A1356" t="s">
        <v>2210</v>
      </c>
      <c r="B1356" t="s">
        <v>5773</v>
      </c>
      <c r="H1356" t="s">
        <v>6444</v>
      </c>
    </row>
    <row r="1357" spans="1:33">
      <c r="A1357" t="s">
        <v>2210</v>
      </c>
      <c r="B1357" t="s">
        <v>1634</v>
      </c>
      <c r="H1357">
        <v>6.0659999999999999E-2</v>
      </c>
    </row>
    <row r="1358" spans="1:33">
      <c r="A1358" t="s">
        <v>2210</v>
      </c>
      <c r="B1358" t="s">
        <v>2563</v>
      </c>
      <c r="H1358" t="s">
        <v>2927</v>
      </c>
    </row>
    <row r="1359" spans="1:33">
      <c r="A1359" t="s">
        <v>2210</v>
      </c>
      <c r="B1359" t="s">
        <v>5774</v>
      </c>
      <c r="H1359" t="s">
        <v>6445</v>
      </c>
    </row>
    <row r="1360" spans="1:33">
      <c r="A1360" t="s">
        <v>2210</v>
      </c>
      <c r="B1360" t="s">
        <v>1635</v>
      </c>
      <c r="H1360">
        <v>21.63</v>
      </c>
    </row>
    <row r="1361" spans="1:8">
      <c r="A1361" t="s">
        <v>2211</v>
      </c>
      <c r="B1361" t="s">
        <v>5773</v>
      </c>
      <c r="H1361" t="s">
        <v>6446</v>
      </c>
    </row>
    <row r="1362" spans="1:8">
      <c r="A1362" t="s">
        <v>2211</v>
      </c>
      <c r="B1362" t="s">
        <v>1634</v>
      </c>
      <c r="H1362">
        <v>3.3769999999999998</v>
      </c>
    </row>
    <row r="1363" spans="1:8">
      <c r="A1363" t="s">
        <v>2211</v>
      </c>
      <c r="B1363" t="s">
        <v>2563</v>
      </c>
      <c r="H1363" s="16">
        <v>56097</v>
      </c>
    </row>
    <row r="1364" spans="1:8">
      <c r="A1364" t="s">
        <v>2211</v>
      </c>
      <c r="B1364" t="s">
        <v>5774</v>
      </c>
      <c r="H1364" t="s">
        <v>6447</v>
      </c>
    </row>
    <row r="1365" spans="1:8">
      <c r="A1365" t="s">
        <v>2211</v>
      </c>
      <c r="B1365" t="s">
        <v>1635</v>
      </c>
      <c r="H1365">
        <v>56.097000000000001</v>
      </c>
    </row>
    <row r="1366" spans="1:8">
      <c r="A1366" t="s">
        <v>2212</v>
      </c>
      <c r="B1366" t="s">
        <v>5773</v>
      </c>
      <c r="H1366" t="s">
        <v>6448</v>
      </c>
    </row>
    <row r="1367" spans="1:8">
      <c r="A1367" t="s">
        <v>2212</v>
      </c>
      <c r="B1367" t="s">
        <v>1634</v>
      </c>
      <c r="H1367">
        <v>1.1284000000000001</v>
      </c>
    </row>
    <row r="1368" spans="1:8">
      <c r="A1368" t="s">
        <v>2212</v>
      </c>
      <c r="B1368" t="s">
        <v>2563</v>
      </c>
      <c r="H1368">
        <v>26</v>
      </c>
    </row>
    <row r="1369" spans="1:8">
      <c r="A1369" t="s">
        <v>2212</v>
      </c>
      <c r="B1369" t="s">
        <v>5774</v>
      </c>
      <c r="H1369" t="s">
        <v>6449</v>
      </c>
    </row>
    <row r="1370" spans="1:8">
      <c r="A1370" t="s">
        <v>2212</v>
      </c>
      <c r="B1370" t="s">
        <v>1635</v>
      </c>
      <c r="H1370">
        <v>26</v>
      </c>
    </row>
    <row r="1371" spans="1:8">
      <c r="A1371" t="s">
        <v>5930</v>
      </c>
      <c r="B1371" t="s">
        <v>1634</v>
      </c>
      <c r="H1371">
        <v>5.5419999999999997E-2</v>
      </c>
    </row>
    <row r="1372" spans="1:8">
      <c r="A1372" t="s">
        <v>5930</v>
      </c>
      <c r="B1372" t="s">
        <v>1635</v>
      </c>
      <c r="H1372">
        <v>36.505699999999997</v>
      </c>
    </row>
    <row r="1373" spans="1:8">
      <c r="A1373" t="s">
        <v>6109</v>
      </c>
      <c r="B1373" t="s">
        <v>1634</v>
      </c>
      <c r="H1373">
        <v>0.44</v>
      </c>
    </row>
    <row r="1374" spans="1:8">
      <c r="A1374" t="s">
        <v>1725</v>
      </c>
      <c r="B1374" t="s">
        <v>5775</v>
      </c>
      <c r="H1374" t="s">
        <v>6311</v>
      </c>
    </row>
    <row r="1375" spans="1:8">
      <c r="A1375" t="s">
        <v>1725</v>
      </c>
      <c r="B1375" t="s">
        <v>1641</v>
      </c>
      <c r="H1375">
        <v>0.86199999999999999</v>
      </c>
    </row>
    <row r="1376" spans="1:8">
      <c r="A1376" t="s">
        <v>1725</v>
      </c>
      <c r="B1376" t="s">
        <v>5773</v>
      </c>
      <c r="H1376" t="s">
        <v>6312</v>
      </c>
    </row>
    <row r="1377" spans="1:8">
      <c r="A1377" t="s">
        <v>1725</v>
      </c>
      <c r="B1377" t="s">
        <v>1634</v>
      </c>
      <c r="H1377">
        <v>3.157</v>
      </c>
    </row>
    <row r="1378" spans="1:8">
      <c r="A1378" t="s">
        <v>1725</v>
      </c>
      <c r="B1378" t="s">
        <v>1635</v>
      </c>
      <c r="H1378">
        <v>42.6</v>
      </c>
    </row>
    <row r="1379" spans="1:8">
      <c r="A1379" t="s">
        <v>2213</v>
      </c>
      <c r="B1379" t="s">
        <v>5773</v>
      </c>
      <c r="H1379" t="s">
        <v>6312</v>
      </c>
    </row>
    <row r="1380" spans="1:8">
      <c r="A1380" t="s">
        <v>2213</v>
      </c>
      <c r="B1380" t="s">
        <v>1634</v>
      </c>
      <c r="H1380">
        <v>7.4099999999999999E-2</v>
      </c>
    </row>
    <row r="1381" spans="1:8">
      <c r="A1381" t="s">
        <v>2213</v>
      </c>
      <c r="B1381" t="s">
        <v>2563</v>
      </c>
      <c r="H1381">
        <v>42</v>
      </c>
    </row>
    <row r="1382" spans="1:8">
      <c r="A1382" t="s">
        <v>2213</v>
      </c>
      <c r="B1382" t="s">
        <v>5774</v>
      </c>
      <c r="H1382" t="s">
        <v>6450</v>
      </c>
    </row>
    <row r="1383" spans="1:8">
      <c r="A1383" t="s">
        <v>2213</v>
      </c>
      <c r="B1383" t="s">
        <v>1635</v>
      </c>
      <c r="H1383">
        <v>42</v>
      </c>
    </row>
    <row r="1384" spans="1:8">
      <c r="A1384" t="s">
        <v>1726</v>
      </c>
      <c r="B1384" t="s">
        <v>5775</v>
      </c>
      <c r="H1384" t="s">
        <v>6451</v>
      </c>
    </row>
    <row r="1385" spans="1:8">
      <c r="A1385" t="s">
        <v>1726</v>
      </c>
      <c r="B1385" t="s">
        <v>1641</v>
      </c>
      <c r="H1385">
        <v>0.872</v>
      </c>
    </row>
    <row r="1386" spans="1:8">
      <c r="A1386" t="s">
        <v>1726</v>
      </c>
      <c r="B1386" t="s">
        <v>5773</v>
      </c>
      <c r="H1386" t="s">
        <v>6452</v>
      </c>
    </row>
    <row r="1387" spans="1:8">
      <c r="A1387" t="s">
        <v>1726</v>
      </c>
      <c r="B1387" t="s">
        <v>1634</v>
      </c>
      <c r="H1387">
        <v>8.09E-2</v>
      </c>
    </row>
    <row r="1388" spans="1:8">
      <c r="A1388" t="s">
        <v>1726</v>
      </c>
      <c r="B1388" t="s">
        <v>1635</v>
      </c>
      <c r="H1388">
        <v>39.5</v>
      </c>
    </row>
    <row r="1389" spans="1:8">
      <c r="A1389" t="s">
        <v>5811</v>
      </c>
      <c r="B1389" t="s">
        <v>1634</v>
      </c>
      <c r="D1389">
        <v>68.492000000000004</v>
      </c>
    </row>
    <row r="1390" spans="1:8">
      <c r="A1390" t="s">
        <v>5811</v>
      </c>
      <c r="B1390" t="s">
        <v>1635</v>
      </c>
      <c r="D1390">
        <v>44.735999999999997</v>
      </c>
    </row>
    <row r="1391" spans="1:8">
      <c r="A1391" t="s">
        <v>2214</v>
      </c>
      <c r="B1391" t="s">
        <v>5775</v>
      </c>
      <c r="H1391" t="s">
        <v>6453</v>
      </c>
    </row>
    <row r="1392" spans="1:8">
      <c r="A1392" t="s">
        <v>2214</v>
      </c>
      <c r="B1392" t="s">
        <v>1641</v>
      </c>
      <c r="H1392">
        <v>0.50880000000000003</v>
      </c>
    </row>
    <row r="1393" spans="1:30">
      <c r="A1393" t="s">
        <v>5812</v>
      </c>
      <c r="B1393" t="s">
        <v>1635</v>
      </c>
      <c r="D1393">
        <v>46.19</v>
      </c>
    </row>
    <row r="1394" spans="1:30">
      <c r="A1394" t="s">
        <v>2627</v>
      </c>
      <c r="B1394" t="s">
        <v>1634</v>
      </c>
      <c r="K1394">
        <v>80</v>
      </c>
    </row>
    <row r="1395" spans="1:30">
      <c r="A1395" t="s">
        <v>2746</v>
      </c>
      <c r="B1395" t="s">
        <v>1641</v>
      </c>
      <c r="K1395">
        <v>3.78E-2</v>
      </c>
    </row>
    <row r="1396" spans="1:30">
      <c r="A1396" t="s">
        <v>2215</v>
      </c>
      <c r="B1396" t="s">
        <v>1641</v>
      </c>
      <c r="K1396">
        <v>0.30377999999999999</v>
      </c>
    </row>
    <row r="1397" spans="1:30">
      <c r="A1397" t="s">
        <v>2216</v>
      </c>
      <c r="B1397" t="s">
        <v>1641</v>
      </c>
      <c r="K1397">
        <v>3.39E-2</v>
      </c>
    </row>
    <row r="1398" spans="1:30">
      <c r="A1398" t="s">
        <v>2217</v>
      </c>
      <c r="B1398" t="s">
        <v>1641</v>
      </c>
      <c r="K1398">
        <v>3.5000000000000003E-2</v>
      </c>
    </row>
    <row r="1399" spans="1:30">
      <c r="A1399" t="s">
        <v>2218</v>
      </c>
      <c r="B1399" t="s">
        <v>1641</v>
      </c>
      <c r="K1399">
        <v>3.7100000000000001E-2</v>
      </c>
    </row>
    <row r="1400" spans="1:30">
      <c r="A1400" t="s">
        <v>5931</v>
      </c>
      <c r="B1400" t="s">
        <v>1641</v>
      </c>
      <c r="V1400">
        <v>4.0899999999999999E-2</v>
      </c>
    </row>
    <row r="1401" spans="1:30">
      <c r="A1401" t="s">
        <v>5932</v>
      </c>
      <c r="B1401" t="s">
        <v>1641</v>
      </c>
      <c r="H1401">
        <v>3.2782000000000002E-3</v>
      </c>
    </row>
    <row r="1402" spans="1:30">
      <c r="A1402" t="s">
        <v>6110</v>
      </c>
      <c r="B1402" t="s">
        <v>1634</v>
      </c>
      <c r="H1402">
        <v>9.4380000000000006E-2</v>
      </c>
    </row>
    <row r="1403" spans="1:30">
      <c r="A1403" t="s">
        <v>6110</v>
      </c>
      <c r="B1403" t="s">
        <v>1635</v>
      </c>
      <c r="H1403">
        <v>18.214200000000002</v>
      </c>
    </row>
    <row r="1404" spans="1:30">
      <c r="A1404" t="s">
        <v>6111</v>
      </c>
      <c r="B1404" t="s">
        <v>1635</v>
      </c>
      <c r="H1404">
        <v>15.6</v>
      </c>
    </row>
    <row r="1405" spans="1:30">
      <c r="A1405" t="s">
        <v>2219</v>
      </c>
      <c r="B1405" t="s">
        <v>5775</v>
      </c>
      <c r="H1405" t="s">
        <v>6404</v>
      </c>
    </row>
    <row r="1406" spans="1:30">
      <c r="A1406" t="s">
        <v>2219</v>
      </c>
      <c r="B1406" t="s">
        <v>1641</v>
      </c>
      <c r="H1406" t="s">
        <v>2917</v>
      </c>
    </row>
    <row r="1407" spans="1:30">
      <c r="A1407" t="s">
        <v>1727</v>
      </c>
      <c r="B1407" t="s">
        <v>1674</v>
      </c>
      <c r="AD1407">
        <v>0.69</v>
      </c>
    </row>
    <row r="1408" spans="1:30">
      <c r="A1408" t="s">
        <v>1727</v>
      </c>
      <c r="B1408" t="s">
        <v>1634</v>
      </c>
      <c r="AD1408">
        <v>98.3</v>
      </c>
    </row>
    <row r="1409" spans="1:30">
      <c r="A1409" t="s">
        <v>1727</v>
      </c>
      <c r="B1409" t="s">
        <v>1635</v>
      </c>
      <c r="AD1409">
        <v>9.64</v>
      </c>
    </row>
    <row r="1410" spans="1:30">
      <c r="A1410" t="s">
        <v>5933</v>
      </c>
      <c r="B1410" t="s">
        <v>1674</v>
      </c>
      <c r="D1410">
        <v>95.97</v>
      </c>
    </row>
    <row r="1411" spans="1:30">
      <c r="A1411" t="s">
        <v>5933</v>
      </c>
      <c r="B1411" t="s">
        <v>1634</v>
      </c>
      <c r="D1411">
        <v>0.1188</v>
      </c>
    </row>
    <row r="1412" spans="1:30">
      <c r="A1412" t="s">
        <v>5933</v>
      </c>
      <c r="B1412" t="s">
        <v>1635</v>
      </c>
      <c r="D1412">
        <v>14.6</v>
      </c>
    </row>
    <row r="1413" spans="1:30">
      <c r="A1413" t="s">
        <v>6112</v>
      </c>
      <c r="B1413" t="s">
        <v>1635</v>
      </c>
      <c r="H1413">
        <v>15.6</v>
      </c>
    </row>
    <row r="1414" spans="1:30">
      <c r="A1414" t="s">
        <v>5813</v>
      </c>
      <c r="B1414" t="s">
        <v>1635</v>
      </c>
      <c r="K1414">
        <v>0.02</v>
      </c>
    </row>
    <row r="1415" spans="1:30">
      <c r="A1415" t="s">
        <v>5814</v>
      </c>
      <c r="B1415" t="s">
        <v>1635</v>
      </c>
      <c r="K1415">
        <v>0.02</v>
      </c>
    </row>
    <row r="1416" spans="1:30">
      <c r="A1416" t="s">
        <v>1728</v>
      </c>
      <c r="B1416" t="s">
        <v>1635</v>
      </c>
      <c r="K1416" t="s">
        <v>6454</v>
      </c>
    </row>
    <row r="1417" spans="1:30">
      <c r="A1417" t="s">
        <v>2220</v>
      </c>
      <c r="B1417" t="s">
        <v>5773</v>
      </c>
      <c r="H1417" t="s">
        <v>2874</v>
      </c>
    </row>
    <row r="1418" spans="1:30">
      <c r="A1418" t="s">
        <v>2220</v>
      </c>
      <c r="B1418" t="s">
        <v>1634</v>
      </c>
      <c r="H1418" t="s">
        <v>2874</v>
      </c>
    </row>
    <row r="1419" spans="1:30">
      <c r="A1419" t="s">
        <v>6113</v>
      </c>
      <c r="B1419" t="s">
        <v>1634</v>
      </c>
      <c r="H1419">
        <v>7.3300000000000004E-2</v>
      </c>
    </row>
    <row r="1420" spans="1:30">
      <c r="A1420" t="s">
        <v>1729</v>
      </c>
      <c r="B1420" t="s">
        <v>1634</v>
      </c>
      <c r="P1420">
        <v>0.995</v>
      </c>
    </row>
    <row r="1421" spans="1:30">
      <c r="A1421" t="s">
        <v>1729</v>
      </c>
      <c r="B1421" t="s">
        <v>1636</v>
      </c>
      <c r="P1421">
        <v>0.995</v>
      </c>
    </row>
    <row r="1422" spans="1:30">
      <c r="A1422" t="s">
        <v>6030</v>
      </c>
      <c r="B1422" t="s">
        <v>1634</v>
      </c>
      <c r="P1422">
        <v>54.9</v>
      </c>
    </row>
    <row r="1423" spans="1:30">
      <c r="A1423" t="s">
        <v>6030</v>
      </c>
      <c r="B1423" t="s">
        <v>1635</v>
      </c>
      <c r="P1423">
        <v>50</v>
      </c>
    </row>
    <row r="1424" spans="1:30">
      <c r="A1424" t="s">
        <v>2221</v>
      </c>
      <c r="B1424" t="s">
        <v>5773</v>
      </c>
      <c r="H1424" t="s">
        <v>2928</v>
      </c>
    </row>
    <row r="1425" spans="1:16">
      <c r="A1425" t="s">
        <v>2221</v>
      </c>
      <c r="B1425" t="s">
        <v>1634</v>
      </c>
      <c r="H1425" t="s">
        <v>2928</v>
      </c>
    </row>
    <row r="1426" spans="1:16">
      <c r="A1426" t="s">
        <v>2222</v>
      </c>
      <c r="B1426" t="s">
        <v>5773</v>
      </c>
      <c r="H1426" t="s">
        <v>2929</v>
      </c>
    </row>
    <row r="1427" spans="1:16">
      <c r="A1427" t="s">
        <v>2222</v>
      </c>
      <c r="B1427" t="s">
        <v>1634</v>
      </c>
      <c r="H1427" t="s">
        <v>2929</v>
      </c>
    </row>
    <row r="1428" spans="1:16">
      <c r="A1428" t="s">
        <v>2223</v>
      </c>
      <c r="B1428" t="s">
        <v>5773</v>
      </c>
      <c r="H1428" t="s">
        <v>6455</v>
      </c>
    </row>
    <row r="1429" spans="1:16">
      <c r="A1429" t="s">
        <v>2223</v>
      </c>
      <c r="B1429" t="s">
        <v>1634</v>
      </c>
      <c r="H1429">
        <v>2.927</v>
      </c>
    </row>
    <row r="1430" spans="1:16">
      <c r="A1430" t="s">
        <v>2224</v>
      </c>
      <c r="B1430" t="s">
        <v>5775</v>
      </c>
      <c r="H1430" t="s">
        <v>6456</v>
      </c>
    </row>
    <row r="1431" spans="1:16">
      <c r="A1431" t="s">
        <v>2224</v>
      </c>
      <c r="B1431" t="s">
        <v>1641</v>
      </c>
      <c r="H1431" s="16" t="s">
        <v>2930</v>
      </c>
    </row>
    <row r="1432" spans="1:16">
      <c r="A1432" t="s">
        <v>2225</v>
      </c>
      <c r="B1432" t="s">
        <v>5775</v>
      </c>
      <c r="H1432" t="s">
        <v>6457</v>
      </c>
    </row>
    <row r="1433" spans="1:16">
      <c r="A1433" t="s">
        <v>2225</v>
      </c>
      <c r="B1433" t="s">
        <v>1641</v>
      </c>
      <c r="H1433">
        <v>9.990000000000001E-4</v>
      </c>
    </row>
    <row r="1434" spans="1:16">
      <c r="A1434" t="s">
        <v>2226</v>
      </c>
      <c r="B1434" t="s">
        <v>5775</v>
      </c>
      <c r="H1434" s="16" t="s">
        <v>6458</v>
      </c>
    </row>
    <row r="1435" spans="1:16">
      <c r="A1435" t="s">
        <v>2226</v>
      </c>
      <c r="B1435" t="s">
        <v>1641</v>
      </c>
      <c r="H1435">
        <v>1E-3</v>
      </c>
    </row>
    <row r="1436" spans="1:16">
      <c r="A1436" t="s">
        <v>6031</v>
      </c>
      <c r="B1436" t="s">
        <v>1634</v>
      </c>
      <c r="P1436">
        <v>94.6</v>
      </c>
    </row>
    <row r="1437" spans="1:16">
      <c r="A1437" t="s">
        <v>6031</v>
      </c>
      <c r="B1437" t="s">
        <v>1635</v>
      </c>
      <c r="P1437">
        <v>25.92</v>
      </c>
    </row>
    <row r="1438" spans="1:16">
      <c r="A1438" t="s">
        <v>6031</v>
      </c>
      <c r="B1438" t="s">
        <v>1636</v>
      </c>
      <c r="P1438">
        <v>100</v>
      </c>
    </row>
    <row r="1439" spans="1:16">
      <c r="A1439" t="s">
        <v>2629</v>
      </c>
      <c r="B1439" t="s">
        <v>1634</v>
      </c>
      <c r="P1439">
        <v>94.6</v>
      </c>
    </row>
    <row r="1440" spans="1:16">
      <c r="A1440" t="s">
        <v>2629</v>
      </c>
      <c r="B1440" t="s">
        <v>1635</v>
      </c>
      <c r="P1440">
        <v>16</v>
      </c>
    </row>
    <row r="1441" spans="1:30">
      <c r="A1441" t="s">
        <v>2629</v>
      </c>
      <c r="B1441" t="s">
        <v>1636</v>
      </c>
      <c r="P1441">
        <v>99</v>
      </c>
    </row>
    <row r="1442" spans="1:30">
      <c r="A1442" t="s">
        <v>2630</v>
      </c>
      <c r="B1442" t="s">
        <v>1634</v>
      </c>
      <c r="P1442">
        <v>94.6</v>
      </c>
    </row>
    <row r="1443" spans="1:30">
      <c r="A1443" t="s">
        <v>2630</v>
      </c>
      <c r="B1443" t="s">
        <v>1635</v>
      </c>
      <c r="P1443">
        <v>26</v>
      </c>
    </row>
    <row r="1444" spans="1:30">
      <c r="A1444" t="s">
        <v>2630</v>
      </c>
      <c r="B1444" t="s">
        <v>1636</v>
      </c>
      <c r="P1444">
        <v>99</v>
      </c>
    </row>
    <row r="1445" spans="1:30">
      <c r="A1445" t="s">
        <v>1730</v>
      </c>
      <c r="B1445" t="s">
        <v>1636</v>
      </c>
      <c r="P1445">
        <v>0.99</v>
      </c>
    </row>
    <row r="1446" spans="1:30">
      <c r="A1446" t="s">
        <v>1731</v>
      </c>
      <c r="B1446" t="s">
        <v>1634</v>
      </c>
      <c r="P1446">
        <v>94.6</v>
      </c>
    </row>
    <row r="1447" spans="1:30">
      <c r="A1447" t="s">
        <v>1731</v>
      </c>
      <c r="B1447" t="s">
        <v>1635</v>
      </c>
      <c r="P1447">
        <v>16</v>
      </c>
    </row>
    <row r="1448" spans="1:30">
      <c r="A1448" t="s">
        <v>1731</v>
      </c>
      <c r="B1448" t="s">
        <v>1636</v>
      </c>
      <c r="P1448">
        <v>0.99</v>
      </c>
    </row>
    <row r="1449" spans="1:30">
      <c r="A1449" t="s">
        <v>2227</v>
      </c>
      <c r="B1449" t="s">
        <v>1634</v>
      </c>
      <c r="M1449">
        <v>3.1360000000000001</v>
      </c>
    </row>
    <row r="1450" spans="1:30">
      <c r="A1450" t="s">
        <v>2747</v>
      </c>
      <c r="B1450" t="s">
        <v>1674</v>
      </c>
      <c r="C1450">
        <v>88</v>
      </c>
    </row>
    <row r="1451" spans="1:30">
      <c r="A1451" t="s">
        <v>1732</v>
      </c>
      <c r="B1451" t="s">
        <v>1674</v>
      </c>
      <c r="AD1451">
        <v>0.62</v>
      </c>
    </row>
    <row r="1452" spans="1:30">
      <c r="A1452" t="s">
        <v>1732</v>
      </c>
      <c r="B1452" t="s">
        <v>1634</v>
      </c>
      <c r="AD1452">
        <v>96.2</v>
      </c>
    </row>
    <row r="1453" spans="1:30">
      <c r="A1453" t="s">
        <v>1732</v>
      </c>
      <c r="B1453" t="s">
        <v>1635</v>
      </c>
      <c r="AD1453">
        <v>11.7</v>
      </c>
    </row>
    <row r="1454" spans="1:30">
      <c r="A1454" t="s">
        <v>2228</v>
      </c>
      <c r="B1454" t="s">
        <v>1635</v>
      </c>
      <c r="I1454">
        <v>1662</v>
      </c>
    </row>
    <row r="1455" spans="1:30">
      <c r="A1455" t="s">
        <v>2229</v>
      </c>
      <c r="B1455" t="s">
        <v>1635</v>
      </c>
      <c r="I1455">
        <v>1880</v>
      </c>
    </row>
    <row r="1456" spans="1:30">
      <c r="A1456" t="s">
        <v>1733</v>
      </c>
      <c r="B1456" t="s">
        <v>1634</v>
      </c>
      <c r="P1456">
        <v>56.1</v>
      </c>
    </row>
    <row r="1457" spans="1:27">
      <c r="A1457" t="s">
        <v>1733</v>
      </c>
      <c r="B1457" t="s">
        <v>1635</v>
      </c>
      <c r="P1457">
        <v>16.29</v>
      </c>
    </row>
    <row r="1458" spans="1:27">
      <c r="A1458" t="s">
        <v>1733</v>
      </c>
      <c r="B1458" t="s">
        <v>1636</v>
      </c>
      <c r="P1458">
        <v>100</v>
      </c>
    </row>
    <row r="1459" spans="1:27">
      <c r="A1459" t="s">
        <v>2230</v>
      </c>
      <c r="B1459" t="s">
        <v>5773</v>
      </c>
      <c r="H1459" s="16">
        <v>27756346</v>
      </c>
    </row>
    <row r="1460" spans="1:27">
      <c r="A1460" t="s">
        <v>2230</v>
      </c>
      <c r="B1460" t="s">
        <v>1634</v>
      </c>
      <c r="H1460" s="16">
        <v>27756346</v>
      </c>
    </row>
    <row r="1461" spans="1:27">
      <c r="A1461" t="s">
        <v>2231</v>
      </c>
      <c r="B1461" t="s">
        <v>5775</v>
      </c>
      <c r="H1461" t="s">
        <v>6459</v>
      </c>
    </row>
    <row r="1462" spans="1:27">
      <c r="A1462" t="s">
        <v>2231</v>
      </c>
      <c r="B1462" t="s">
        <v>1641</v>
      </c>
      <c r="H1462">
        <v>0.24115</v>
      </c>
    </row>
    <row r="1463" spans="1:27">
      <c r="A1463" t="s">
        <v>2232</v>
      </c>
      <c r="B1463" t="s">
        <v>5775</v>
      </c>
      <c r="H1463" t="s">
        <v>6459</v>
      </c>
    </row>
    <row r="1464" spans="1:27">
      <c r="A1464" t="s">
        <v>2232</v>
      </c>
      <c r="B1464" t="s">
        <v>1641</v>
      </c>
      <c r="H1464">
        <v>0.22932</v>
      </c>
    </row>
    <row r="1465" spans="1:27">
      <c r="A1465" t="s">
        <v>5934</v>
      </c>
      <c r="B1465" t="s">
        <v>1635</v>
      </c>
      <c r="D1465">
        <v>65.31</v>
      </c>
    </row>
    <row r="1466" spans="1:27">
      <c r="A1466" t="s">
        <v>2233</v>
      </c>
      <c r="B1466" t="s">
        <v>5773</v>
      </c>
      <c r="H1466">
        <v>1</v>
      </c>
    </row>
    <row r="1467" spans="1:27">
      <c r="A1467" t="s">
        <v>2233</v>
      </c>
      <c r="B1467" t="s">
        <v>1634</v>
      </c>
      <c r="H1467">
        <v>1</v>
      </c>
    </row>
    <row r="1468" spans="1:27">
      <c r="A1468" t="s">
        <v>2234</v>
      </c>
      <c r="B1468" t="s">
        <v>5773</v>
      </c>
      <c r="H1468">
        <v>1</v>
      </c>
    </row>
    <row r="1469" spans="1:27">
      <c r="A1469" t="s">
        <v>2234</v>
      </c>
      <c r="B1469" t="s">
        <v>1634</v>
      </c>
      <c r="H1469">
        <v>1</v>
      </c>
    </row>
    <row r="1470" spans="1:27">
      <c r="A1470" t="s">
        <v>5935</v>
      </c>
      <c r="B1470" t="s">
        <v>1634</v>
      </c>
      <c r="D1470">
        <v>3.1</v>
      </c>
    </row>
    <row r="1471" spans="1:27">
      <c r="A1471" t="s">
        <v>5935</v>
      </c>
      <c r="B1471" t="s">
        <v>1635</v>
      </c>
      <c r="D1471">
        <v>44.11</v>
      </c>
    </row>
    <row r="1472" spans="1:27">
      <c r="A1472" t="s">
        <v>2748</v>
      </c>
      <c r="B1472" t="s">
        <v>1635</v>
      </c>
      <c r="AA1472">
        <v>45.12</v>
      </c>
    </row>
    <row r="1473" spans="1:27">
      <c r="A1473" t="s">
        <v>5936</v>
      </c>
      <c r="B1473" t="s">
        <v>1634</v>
      </c>
      <c r="AA1473">
        <v>75.38</v>
      </c>
    </row>
    <row r="1474" spans="1:27">
      <c r="A1474" t="s">
        <v>5936</v>
      </c>
      <c r="B1474" t="s">
        <v>1635</v>
      </c>
      <c r="AA1474">
        <v>42.77</v>
      </c>
    </row>
    <row r="1475" spans="1:27">
      <c r="A1475" t="s">
        <v>5937</v>
      </c>
      <c r="B1475" t="s">
        <v>1634</v>
      </c>
      <c r="AA1475">
        <v>3.23</v>
      </c>
    </row>
    <row r="1476" spans="1:27">
      <c r="A1476" t="s">
        <v>5937</v>
      </c>
      <c r="B1476" t="s">
        <v>1635</v>
      </c>
      <c r="AA1476">
        <v>36.26</v>
      </c>
    </row>
    <row r="1477" spans="1:27">
      <c r="A1477" t="s">
        <v>2631</v>
      </c>
      <c r="B1477" t="s">
        <v>1634</v>
      </c>
      <c r="AA1477">
        <v>72.599999999999994</v>
      </c>
    </row>
    <row r="1478" spans="1:27">
      <c r="A1478" t="s">
        <v>2631</v>
      </c>
      <c r="B1478" t="s">
        <v>1635</v>
      </c>
      <c r="AA1478">
        <v>44.8</v>
      </c>
    </row>
    <row r="1479" spans="1:27">
      <c r="A1479" t="s">
        <v>2749</v>
      </c>
      <c r="B1479" t="s">
        <v>1634</v>
      </c>
      <c r="AA1479">
        <v>0.72140000000000004</v>
      </c>
    </row>
    <row r="1480" spans="1:27">
      <c r="A1480" t="s">
        <v>2750</v>
      </c>
      <c r="B1480" t="s">
        <v>1634</v>
      </c>
      <c r="AA1480">
        <v>2.29</v>
      </c>
    </row>
    <row r="1481" spans="1:27">
      <c r="A1481" t="s">
        <v>2751</v>
      </c>
      <c r="B1481" t="s">
        <v>1634</v>
      </c>
      <c r="AA1481">
        <v>1.6377999999999999</v>
      </c>
    </row>
    <row r="1482" spans="1:27">
      <c r="A1482" t="s">
        <v>2235</v>
      </c>
      <c r="B1482" t="s">
        <v>5775</v>
      </c>
      <c r="H1482" t="s">
        <v>6460</v>
      </c>
    </row>
    <row r="1483" spans="1:27">
      <c r="A1483" t="s">
        <v>2235</v>
      </c>
      <c r="B1483" t="s">
        <v>1641</v>
      </c>
      <c r="H1483">
        <v>0.67230000000000001</v>
      </c>
    </row>
    <row r="1484" spans="1:27">
      <c r="A1484" t="s">
        <v>2236</v>
      </c>
      <c r="B1484" t="s">
        <v>1641</v>
      </c>
      <c r="Z1484">
        <v>1.0999999999999999E-2</v>
      </c>
    </row>
    <row r="1485" spans="1:27">
      <c r="A1485" t="s">
        <v>1734</v>
      </c>
      <c r="B1485" t="s">
        <v>1641</v>
      </c>
      <c r="D1485" t="s">
        <v>6461</v>
      </c>
      <c r="Z1485">
        <v>5.0000000000000001E-3</v>
      </c>
    </row>
    <row r="1486" spans="1:27">
      <c r="A1486" t="s">
        <v>5815</v>
      </c>
      <c r="B1486" t="s">
        <v>1635</v>
      </c>
      <c r="D1486">
        <v>45.57</v>
      </c>
    </row>
    <row r="1487" spans="1:27">
      <c r="A1487" t="s">
        <v>2237</v>
      </c>
      <c r="B1487" t="s">
        <v>5775</v>
      </c>
      <c r="H1487" t="s">
        <v>6462</v>
      </c>
    </row>
    <row r="1488" spans="1:27">
      <c r="A1488" t="s">
        <v>2237</v>
      </c>
      <c r="B1488" t="s">
        <v>1641</v>
      </c>
      <c r="H1488" t="s">
        <v>2931</v>
      </c>
    </row>
    <row r="1489" spans="1:13">
      <c r="A1489" t="s">
        <v>2752</v>
      </c>
      <c r="B1489" t="s">
        <v>1668</v>
      </c>
      <c r="M1489">
        <v>1</v>
      </c>
    </row>
    <row r="1490" spans="1:13">
      <c r="A1490" t="s">
        <v>5938</v>
      </c>
      <c r="B1490" t="s">
        <v>1634</v>
      </c>
      <c r="D1490">
        <v>1.8180099999999999</v>
      </c>
    </row>
    <row r="1491" spans="1:13">
      <c r="A1491" t="s">
        <v>5938</v>
      </c>
      <c r="B1491" t="s">
        <v>1635</v>
      </c>
      <c r="D1491">
        <v>18100</v>
      </c>
    </row>
    <row r="1492" spans="1:13">
      <c r="A1492" t="s">
        <v>2238</v>
      </c>
      <c r="B1492" t="s">
        <v>5775</v>
      </c>
      <c r="H1492" t="s">
        <v>6463</v>
      </c>
    </row>
    <row r="1493" spans="1:13">
      <c r="A1493" t="s">
        <v>2238</v>
      </c>
      <c r="B1493" t="s">
        <v>1641</v>
      </c>
      <c r="H1493">
        <v>3.2528700000000002E-3</v>
      </c>
    </row>
    <row r="1494" spans="1:13">
      <c r="A1494" t="s">
        <v>2238</v>
      </c>
      <c r="B1494" t="s">
        <v>5773</v>
      </c>
      <c r="H1494" t="s">
        <v>2858</v>
      </c>
    </row>
    <row r="1495" spans="1:13">
      <c r="A1495" t="s">
        <v>2238</v>
      </c>
      <c r="B1495" t="s">
        <v>1634</v>
      </c>
      <c r="H1495" t="s">
        <v>2858</v>
      </c>
    </row>
    <row r="1496" spans="1:13">
      <c r="A1496" t="s">
        <v>5939</v>
      </c>
      <c r="B1496" t="s">
        <v>1634</v>
      </c>
      <c r="D1496">
        <v>1.7600000000000001E-2</v>
      </c>
    </row>
    <row r="1497" spans="1:13">
      <c r="A1497" t="s">
        <v>5940</v>
      </c>
      <c r="B1497" t="s">
        <v>1634</v>
      </c>
      <c r="D1497">
        <v>1.7589999999999999</v>
      </c>
    </row>
    <row r="1498" spans="1:13">
      <c r="A1498" t="s">
        <v>2239</v>
      </c>
      <c r="B1498" t="s">
        <v>5775</v>
      </c>
      <c r="H1498" t="s">
        <v>6464</v>
      </c>
    </row>
    <row r="1499" spans="1:13">
      <c r="A1499" t="s">
        <v>2239</v>
      </c>
      <c r="B1499" t="s">
        <v>1641</v>
      </c>
      <c r="H1499" t="s">
        <v>2932</v>
      </c>
    </row>
    <row r="1500" spans="1:13">
      <c r="A1500" t="s">
        <v>2240</v>
      </c>
      <c r="B1500" t="s">
        <v>5775</v>
      </c>
      <c r="H1500" t="s">
        <v>6465</v>
      </c>
    </row>
    <row r="1501" spans="1:13">
      <c r="A1501" t="s">
        <v>2240</v>
      </c>
      <c r="B1501" t="s">
        <v>1641</v>
      </c>
      <c r="H1501" t="s">
        <v>2933</v>
      </c>
    </row>
    <row r="1502" spans="1:13">
      <c r="A1502" t="s">
        <v>2241</v>
      </c>
      <c r="B1502" t="s">
        <v>5773</v>
      </c>
      <c r="H1502" t="s">
        <v>2934</v>
      </c>
    </row>
    <row r="1503" spans="1:13">
      <c r="A1503" t="s">
        <v>2241</v>
      </c>
      <c r="B1503" t="s">
        <v>1634</v>
      </c>
      <c r="H1503" t="s">
        <v>2934</v>
      </c>
    </row>
    <row r="1504" spans="1:13">
      <c r="A1504" t="s">
        <v>2242</v>
      </c>
      <c r="B1504" t="s">
        <v>5773</v>
      </c>
      <c r="H1504" t="s">
        <v>2858</v>
      </c>
    </row>
    <row r="1505" spans="1:33">
      <c r="A1505" t="s">
        <v>2242</v>
      </c>
      <c r="B1505" t="s">
        <v>1634</v>
      </c>
      <c r="H1505" t="s">
        <v>2858</v>
      </c>
    </row>
    <row r="1506" spans="1:33">
      <c r="A1506" t="s">
        <v>2243</v>
      </c>
      <c r="B1506" t="s">
        <v>5775</v>
      </c>
      <c r="H1506" t="s">
        <v>6466</v>
      </c>
    </row>
    <row r="1507" spans="1:33">
      <c r="A1507" t="s">
        <v>2243</v>
      </c>
      <c r="B1507" t="s">
        <v>1641</v>
      </c>
      <c r="H1507">
        <v>0.31580000000000003</v>
      </c>
    </row>
    <row r="1508" spans="1:33">
      <c r="A1508" t="s">
        <v>2753</v>
      </c>
      <c r="B1508" t="s">
        <v>1634</v>
      </c>
      <c r="AA1508">
        <v>0.426533</v>
      </c>
    </row>
    <row r="1509" spans="1:33">
      <c r="A1509" t="s">
        <v>1735</v>
      </c>
      <c r="B1509" t="s">
        <v>1634</v>
      </c>
      <c r="AG1509" t="s">
        <v>6284</v>
      </c>
    </row>
    <row r="1510" spans="1:33">
      <c r="A1510" t="s">
        <v>2244</v>
      </c>
      <c r="B1510" t="s">
        <v>5775</v>
      </c>
      <c r="H1510" t="s">
        <v>6323</v>
      </c>
    </row>
    <row r="1511" spans="1:33">
      <c r="A1511" t="s">
        <v>2244</v>
      </c>
      <c r="B1511" t="s">
        <v>1641</v>
      </c>
      <c r="H1511">
        <v>5.9969999999999997E-3</v>
      </c>
    </row>
    <row r="1512" spans="1:33">
      <c r="A1512" t="s">
        <v>2245</v>
      </c>
      <c r="B1512" t="s">
        <v>5775</v>
      </c>
      <c r="H1512" t="s">
        <v>6467</v>
      </c>
    </row>
    <row r="1513" spans="1:33">
      <c r="A1513" t="s">
        <v>2245</v>
      </c>
      <c r="B1513" t="s">
        <v>1641</v>
      </c>
      <c r="H1513">
        <v>8.6630000000000006E-3</v>
      </c>
    </row>
    <row r="1514" spans="1:33">
      <c r="A1514" t="s">
        <v>2246</v>
      </c>
      <c r="B1514" t="s">
        <v>5775</v>
      </c>
      <c r="H1514" t="s">
        <v>6468</v>
      </c>
    </row>
    <row r="1515" spans="1:33">
      <c r="A1515" t="s">
        <v>2246</v>
      </c>
      <c r="B1515" t="s">
        <v>1641</v>
      </c>
      <c r="H1515">
        <v>6.4679999999999998E-3</v>
      </c>
    </row>
    <row r="1516" spans="1:33">
      <c r="A1516" t="s">
        <v>2247</v>
      </c>
      <c r="B1516" t="s">
        <v>5775</v>
      </c>
      <c r="H1516" s="16" t="s">
        <v>6469</v>
      </c>
    </row>
    <row r="1517" spans="1:33">
      <c r="A1517" t="s">
        <v>2247</v>
      </c>
      <c r="B1517" t="s">
        <v>1641</v>
      </c>
      <c r="H1517">
        <v>0.2</v>
      </c>
    </row>
    <row r="1518" spans="1:33">
      <c r="A1518" t="s">
        <v>2248</v>
      </c>
      <c r="B1518" t="s">
        <v>5775</v>
      </c>
      <c r="H1518" t="s">
        <v>6470</v>
      </c>
    </row>
    <row r="1519" spans="1:33">
      <c r="A1519" t="s">
        <v>2248</v>
      </c>
      <c r="B1519" t="s">
        <v>1641</v>
      </c>
      <c r="H1519">
        <v>1.6E-2</v>
      </c>
    </row>
    <row r="1520" spans="1:33">
      <c r="A1520" t="s">
        <v>2249</v>
      </c>
      <c r="B1520" t="s">
        <v>5775</v>
      </c>
      <c r="H1520" t="s">
        <v>6378</v>
      </c>
    </row>
    <row r="1521" spans="1:8">
      <c r="A1521" t="s">
        <v>2249</v>
      </c>
      <c r="B1521" t="s">
        <v>1641</v>
      </c>
      <c r="H1521">
        <v>4.5999999999999999E-3</v>
      </c>
    </row>
    <row r="1522" spans="1:8">
      <c r="A1522" t="s">
        <v>2250</v>
      </c>
      <c r="B1522" t="s">
        <v>5775</v>
      </c>
      <c r="H1522" t="s">
        <v>6471</v>
      </c>
    </row>
    <row r="1523" spans="1:8">
      <c r="A1523" t="s">
        <v>2250</v>
      </c>
      <c r="B1523" t="s">
        <v>1641</v>
      </c>
      <c r="H1523">
        <v>0.77</v>
      </c>
    </row>
    <row r="1524" spans="1:8">
      <c r="A1524" t="s">
        <v>2251</v>
      </c>
      <c r="B1524" t="s">
        <v>5775</v>
      </c>
      <c r="H1524" t="s">
        <v>6173</v>
      </c>
    </row>
    <row r="1525" spans="1:8">
      <c r="A1525" t="s">
        <v>2251</v>
      </c>
      <c r="B1525" t="s">
        <v>1641</v>
      </c>
      <c r="H1525" s="16" t="s">
        <v>2848</v>
      </c>
    </row>
    <row r="1526" spans="1:8">
      <c r="A1526" t="s">
        <v>2252</v>
      </c>
      <c r="B1526" t="s">
        <v>5773</v>
      </c>
      <c r="H1526" t="s">
        <v>6472</v>
      </c>
    </row>
    <row r="1527" spans="1:8">
      <c r="A1527" t="s">
        <v>2252</v>
      </c>
      <c r="B1527" t="s">
        <v>1634</v>
      </c>
      <c r="H1527">
        <v>7.0999999999999994E-2</v>
      </c>
    </row>
    <row r="1528" spans="1:8">
      <c r="A1528" t="s">
        <v>2252</v>
      </c>
      <c r="B1528" t="s">
        <v>2563</v>
      </c>
      <c r="H1528" t="s">
        <v>2908</v>
      </c>
    </row>
    <row r="1529" spans="1:8">
      <c r="A1529" t="s">
        <v>2252</v>
      </c>
      <c r="B1529" t="s">
        <v>5774</v>
      </c>
      <c r="H1529" t="s">
        <v>6386</v>
      </c>
    </row>
    <row r="1530" spans="1:8">
      <c r="A1530" t="s">
        <v>2252</v>
      </c>
      <c r="B1530" t="s">
        <v>1635</v>
      </c>
      <c r="H1530">
        <v>43.8</v>
      </c>
    </row>
    <row r="1531" spans="1:8">
      <c r="A1531" t="s">
        <v>2253</v>
      </c>
      <c r="B1531" t="s">
        <v>5773</v>
      </c>
      <c r="H1531" t="s">
        <v>6473</v>
      </c>
    </row>
    <row r="1532" spans="1:8">
      <c r="A1532" t="s">
        <v>2253</v>
      </c>
      <c r="B1532" t="s">
        <v>1634</v>
      </c>
      <c r="H1532">
        <v>3.15</v>
      </c>
    </row>
    <row r="1533" spans="1:8">
      <c r="A1533" t="s">
        <v>3433</v>
      </c>
      <c r="B1533" t="s">
        <v>1634</v>
      </c>
      <c r="H1533">
        <v>2.5780000000000001E-2</v>
      </c>
    </row>
    <row r="1534" spans="1:8">
      <c r="A1534" t="s">
        <v>2254</v>
      </c>
      <c r="B1534" t="s">
        <v>5775</v>
      </c>
      <c r="H1534" t="s">
        <v>6474</v>
      </c>
    </row>
    <row r="1535" spans="1:8">
      <c r="A1535" t="s">
        <v>2254</v>
      </c>
      <c r="B1535" t="s">
        <v>1641</v>
      </c>
      <c r="H1535">
        <v>0.35</v>
      </c>
    </row>
    <row r="1536" spans="1:8">
      <c r="A1536" t="s">
        <v>2255</v>
      </c>
      <c r="B1536" t="s">
        <v>5773</v>
      </c>
      <c r="H1536" t="s">
        <v>2874</v>
      </c>
    </row>
    <row r="1537" spans="1:8">
      <c r="A1537" t="s">
        <v>2255</v>
      </c>
      <c r="B1537" t="s">
        <v>1634</v>
      </c>
      <c r="H1537" t="s">
        <v>2874</v>
      </c>
    </row>
    <row r="1538" spans="1:8">
      <c r="A1538" t="s">
        <v>5941</v>
      </c>
      <c r="B1538" t="s">
        <v>1634</v>
      </c>
      <c r="D1538">
        <v>0.16139999999999999</v>
      </c>
    </row>
    <row r="1539" spans="1:8">
      <c r="A1539" t="s">
        <v>2256</v>
      </c>
      <c r="B1539" t="s">
        <v>5773</v>
      </c>
      <c r="H1539" s="16">
        <v>3664</v>
      </c>
    </row>
    <row r="1540" spans="1:8">
      <c r="A1540" t="s">
        <v>2256</v>
      </c>
      <c r="B1540" t="s">
        <v>1634</v>
      </c>
      <c r="H1540" s="16">
        <v>3664</v>
      </c>
    </row>
    <row r="1541" spans="1:8">
      <c r="A1541" t="s">
        <v>5942</v>
      </c>
      <c r="B1541" t="s">
        <v>1634</v>
      </c>
      <c r="H1541">
        <v>1.3556800000000001E-2</v>
      </c>
    </row>
    <row r="1542" spans="1:8">
      <c r="A1542" t="s">
        <v>2257</v>
      </c>
      <c r="B1542" t="s">
        <v>5775</v>
      </c>
      <c r="H1542" t="s">
        <v>6475</v>
      </c>
    </row>
    <row r="1543" spans="1:8">
      <c r="A1543" t="s">
        <v>2257</v>
      </c>
      <c r="B1543" t="s">
        <v>1641</v>
      </c>
      <c r="H1543">
        <v>0.82940000000000003</v>
      </c>
    </row>
    <row r="1544" spans="1:8">
      <c r="A1544" t="s">
        <v>2258</v>
      </c>
      <c r="B1544" t="s">
        <v>5775</v>
      </c>
      <c r="H1544" t="s">
        <v>6476</v>
      </c>
    </row>
    <row r="1545" spans="1:8">
      <c r="A1545" t="s">
        <v>2258</v>
      </c>
      <c r="B1545" t="s">
        <v>1641</v>
      </c>
      <c r="H1545" t="s">
        <v>2935</v>
      </c>
    </row>
    <row r="1546" spans="1:8">
      <c r="A1546" t="s">
        <v>2259</v>
      </c>
      <c r="B1546" t="s">
        <v>5775</v>
      </c>
      <c r="H1546" t="s">
        <v>6208</v>
      </c>
    </row>
    <row r="1547" spans="1:8">
      <c r="A1547" t="s">
        <v>2259</v>
      </c>
      <c r="B1547" t="s">
        <v>1641</v>
      </c>
      <c r="H1547">
        <v>1</v>
      </c>
    </row>
    <row r="1548" spans="1:8">
      <c r="A1548" t="s">
        <v>2260</v>
      </c>
      <c r="B1548" t="s">
        <v>5775</v>
      </c>
      <c r="H1548" t="s">
        <v>6287</v>
      </c>
    </row>
    <row r="1549" spans="1:8">
      <c r="A1549" t="s">
        <v>2260</v>
      </c>
      <c r="B1549" t="s">
        <v>1641</v>
      </c>
      <c r="H1549">
        <v>0.27292576000000002</v>
      </c>
    </row>
    <row r="1550" spans="1:8">
      <c r="A1550" t="s">
        <v>2260</v>
      </c>
      <c r="B1550" t="s">
        <v>5773</v>
      </c>
      <c r="H1550" t="s">
        <v>6208</v>
      </c>
    </row>
    <row r="1551" spans="1:8">
      <c r="A1551" t="s">
        <v>2260</v>
      </c>
      <c r="B1551" t="s">
        <v>1634</v>
      </c>
      <c r="H1551">
        <v>1</v>
      </c>
    </row>
    <row r="1552" spans="1:8">
      <c r="A1552" t="s">
        <v>2261</v>
      </c>
      <c r="B1552" t="s">
        <v>5775</v>
      </c>
      <c r="H1552" t="s">
        <v>6477</v>
      </c>
    </row>
    <row r="1553" spans="1:27">
      <c r="A1553" t="s">
        <v>2261</v>
      </c>
      <c r="B1553" t="s">
        <v>1641</v>
      </c>
      <c r="H1553">
        <v>0.27289999999999998</v>
      </c>
    </row>
    <row r="1554" spans="1:27">
      <c r="A1554" t="s">
        <v>2262</v>
      </c>
      <c r="B1554" t="s">
        <v>5775</v>
      </c>
      <c r="H1554" t="s">
        <v>6478</v>
      </c>
    </row>
    <row r="1555" spans="1:27">
      <c r="A1555" t="s">
        <v>2262</v>
      </c>
      <c r="B1555" t="s">
        <v>1641</v>
      </c>
      <c r="H1555">
        <v>0.27300000000000002</v>
      </c>
    </row>
    <row r="1556" spans="1:27">
      <c r="A1556" t="s">
        <v>2263</v>
      </c>
      <c r="B1556" t="s">
        <v>5775</v>
      </c>
      <c r="H1556" t="s">
        <v>6479</v>
      </c>
    </row>
    <row r="1557" spans="1:27">
      <c r="A1557" t="s">
        <v>2263</v>
      </c>
      <c r="B1557" t="s">
        <v>1641</v>
      </c>
      <c r="H1557">
        <v>0.97499999999999998</v>
      </c>
    </row>
    <row r="1558" spans="1:27">
      <c r="A1558" t="s">
        <v>2264</v>
      </c>
      <c r="B1558" t="s">
        <v>5775</v>
      </c>
      <c r="H1558" t="s">
        <v>6480</v>
      </c>
    </row>
    <row r="1559" spans="1:27">
      <c r="A1559" t="s">
        <v>2264</v>
      </c>
      <c r="B1559" t="s">
        <v>1641</v>
      </c>
      <c r="H1559" t="s">
        <v>2936</v>
      </c>
    </row>
    <row r="1560" spans="1:27">
      <c r="A1560" t="s">
        <v>5943</v>
      </c>
      <c r="B1560" t="s">
        <v>1641</v>
      </c>
      <c r="H1560">
        <v>0.8</v>
      </c>
    </row>
    <row r="1561" spans="1:27">
      <c r="A1561" t="s">
        <v>2265</v>
      </c>
      <c r="B1561" t="s">
        <v>5775</v>
      </c>
      <c r="H1561" t="s">
        <v>6481</v>
      </c>
    </row>
    <row r="1562" spans="1:27">
      <c r="A1562" t="s">
        <v>2265</v>
      </c>
      <c r="B1562" t="s">
        <v>1641</v>
      </c>
      <c r="H1562">
        <v>1.6000000000000001E-3</v>
      </c>
    </row>
    <row r="1563" spans="1:27">
      <c r="A1563" t="s">
        <v>5816</v>
      </c>
      <c r="B1563" t="s">
        <v>1634</v>
      </c>
      <c r="H1563">
        <v>0.1111</v>
      </c>
      <c r="AA1563">
        <v>106</v>
      </c>
    </row>
    <row r="1564" spans="1:27">
      <c r="A1564" t="s">
        <v>5816</v>
      </c>
      <c r="B1564" t="s">
        <v>1635</v>
      </c>
      <c r="H1564">
        <v>26.623999999999999</v>
      </c>
      <c r="AA1564">
        <v>28.2</v>
      </c>
    </row>
    <row r="1565" spans="1:27">
      <c r="A1565" t="s">
        <v>2266</v>
      </c>
      <c r="B1565" t="s">
        <v>5773</v>
      </c>
      <c r="H1565" t="s">
        <v>6169</v>
      </c>
    </row>
    <row r="1566" spans="1:27">
      <c r="A1566" t="s">
        <v>2266</v>
      </c>
      <c r="B1566" t="s">
        <v>1634</v>
      </c>
      <c r="H1566">
        <v>3.6640000000000001</v>
      </c>
    </row>
    <row r="1567" spans="1:27">
      <c r="A1567" t="s">
        <v>2266</v>
      </c>
      <c r="B1567" t="s">
        <v>2563</v>
      </c>
      <c r="H1567" t="s">
        <v>2847</v>
      </c>
    </row>
    <row r="1568" spans="1:27">
      <c r="A1568" t="s">
        <v>2266</v>
      </c>
      <c r="B1568" t="s">
        <v>5774</v>
      </c>
      <c r="H1568" t="s">
        <v>6171</v>
      </c>
    </row>
    <row r="1569" spans="1:27">
      <c r="A1569" t="s">
        <v>2266</v>
      </c>
      <c r="B1569" t="s">
        <v>1635</v>
      </c>
      <c r="H1569">
        <v>32.5</v>
      </c>
    </row>
    <row r="1570" spans="1:27">
      <c r="A1570" t="s">
        <v>2267</v>
      </c>
      <c r="B1570" t="s">
        <v>5773</v>
      </c>
      <c r="H1570" t="s">
        <v>6482</v>
      </c>
    </row>
    <row r="1571" spans="1:27">
      <c r="A1571" t="s">
        <v>2267</v>
      </c>
      <c r="B1571" t="s">
        <v>1634</v>
      </c>
      <c r="H1571">
        <v>0.11171</v>
      </c>
    </row>
    <row r="1572" spans="1:27">
      <c r="A1572" t="s">
        <v>2267</v>
      </c>
      <c r="B1572" t="s">
        <v>2563</v>
      </c>
      <c r="H1572" t="s">
        <v>2920</v>
      </c>
    </row>
    <row r="1573" spans="1:27">
      <c r="A1573" t="s">
        <v>2267</v>
      </c>
      <c r="B1573" t="s">
        <v>5774</v>
      </c>
      <c r="H1573" t="s">
        <v>6427</v>
      </c>
    </row>
    <row r="1574" spans="1:27">
      <c r="A1574" t="s">
        <v>2267</v>
      </c>
      <c r="B1574" t="s">
        <v>1635</v>
      </c>
      <c r="H1574">
        <v>32.799999999999997</v>
      </c>
    </row>
    <row r="1575" spans="1:27">
      <c r="A1575" t="s">
        <v>2632</v>
      </c>
      <c r="B1575" t="s">
        <v>1635</v>
      </c>
      <c r="AA1575">
        <v>28.2</v>
      </c>
    </row>
    <row r="1576" spans="1:27">
      <c r="A1576" t="s">
        <v>2633</v>
      </c>
      <c r="B1576" t="s">
        <v>1634</v>
      </c>
      <c r="AA1576">
        <v>106</v>
      </c>
    </row>
    <row r="1577" spans="1:27">
      <c r="A1577" t="s">
        <v>5944</v>
      </c>
      <c r="B1577" t="s">
        <v>1641</v>
      </c>
      <c r="H1577">
        <v>0.71199999999999997</v>
      </c>
    </row>
    <row r="1578" spans="1:27">
      <c r="A1578" t="s">
        <v>2268</v>
      </c>
      <c r="B1578" t="s">
        <v>5775</v>
      </c>
      <c r="H1578" t="s">
        <v>6483</v>
      </c>
    </row>
    <row r="1579" spans="1:27">
      <c r="A1579" t="s">
        <v>2268</v>
      </c>
      <c r="B1579" t="s">
        <v>1641</v>
      </c>
      <c r="H1579" t="s">
        <v>2937</v>
      </c>
    </row>
    <row r="1580" spans="1:27">
      <c r="A1580" t="s">
        <v>2754</v>
      </c>
      <c r="B1580" t="s">
        <v>1634</v>
      </c>
      <c r="AA1580">
        <v>3.6640000000000001</v>
      </c>
    </row>
    <row r="1581" spans="1:27">
      <c r="A1581" t="s">
        <v>2269</v>
      </c>
      <c r="B1581" t="s">
        <v>1635</v>
      </c>
      <c r="W1581">
        <v>10.44</v>
      </c>
    </row>
    <row r="1582" spans="1:27">
      <c r="A1582" t="s">
        <v>1736</v>
      </c>
      <c r="B1582" t="s">
        <v>1674</v>
      </c>
      <c r="W1582">
        <v>72</v>
      </c>
    </row>
    <row r="1583" spans="1:27">
      <c r="A1583" t="s">
        <v>1736</v>
      </c>
      <c r="B1583" t="s">
        <v>1634</v>
      </c>
      <c r="W1583" t="s">
        <v>2938</v>
      </c>
    </row>
    <row r="1584" spans="1:27">
      <c r="A1584" t="s">
        <v>1736</v>
      </c>
      <c r="B1584" t="s">
        <v>1635</v>
      </c>
      <c r="W1584">
        <v>3.4</v>
      </c>
    </row>
    <row r="1585" spans="1:8">
      <c r="A1585" t="s">
        <v>2270</v>
      </c>
      <c r="B1585" t="s">
        <v>5773</v>
      </c>
      <c r="H1585" s="16">
        <v>3664</v>
      </c>
    </row>
    <row r="1586" spans="1:8">
      <c r="A1586" t="s">
        <v>2270</v>
      </c>
      <c r="B1586" t="s">
        <v>1634</v>
      </c>
      <c r="H1586" s="16">
        <v>3664</v>
      </c>
    </row>
    <row r="1587" spans="1:8">
      <c r="A1587" t="s">
        <v>2271</v>
      </c>
      <c r="B1587" t="s">
        <v>5775</v>
      </c>
      <c r="H1587" t="s">
        <v>6208</v>
      </c>
    </row>
    <row r="1588" spans="1:8">
      <c r="A1588" t="s">
        <v>2271</v>
      </c>
      <c r="B1588" t="s">
        <v>1641</v>
      </c>
      <c r="H1588">
        <v>1</v>
      </c>
    </row>
    <row r="1589" spans="1:8">
      <c r="A1589" t="s">
        <v>2272</v>
      </c>
      <c r="B1589" t="s">
        <v>5775</v>
      </c>
      <c r="H1589" t="s">
        <v>6484</v>
      </c>
    </row>
    <row r="1590" spans="1:8">
      <c r="A1590" t="s">
        <v>2272</v>
      </c>
      <c r="B1590" t="s">
        <v>1641</v>
      </c>
      <c r="H1590">
        <v>0.24376547000000001</v>
      </c>
    </row>
    <row r="1591" spans="1:8">
      <c r="A1591" t="s">
        <v>2273</v>
      </c>
      <c r="B1591" t="s">
        <v>5775</v>
      </c>
      <c r="H1591" t="s">
        <v>6485</v>
      </c>
    </row>
    <row r="1592" spans="1:8">
      <c r="A1592" t="s">
        <v>2273</v>
      </c>
      <c r="B1592" t="s">
        <v>1641</v>
      </c>
      <c r="H1592">
        <v>5.0999999999999997E-2</v>
      </c>
    </row>
    <row r="1593" spans="1:8">
      <c r="A1593" t="s">
        <v>2274</v>
      </c>
      <c r="B1593" t="s">
        <v>5775</v>
      </c>
      <c r="H1593" t="s">
        <v>6486</v>
      </c>
    </row>
    <row r="1594" spans="1:8">
      <c r="A1594" t="s">
        <v>2274</v>
      </c>
      <c r="B1594" t="s">
        <v>1641</v>
      </c>
      <c r="H1594">
        <v>1.5132E-2</v>
      </c>
    </row>
    <row r="1595" spans="1:8">
      <c r="A1595" t="s">
        <v>5945</v>
      </c>
      <c r="B1595" t="s">
        <v>1634</v>
      </c>
      <c r="D1595">
        <v>3.1139999999999999</v>
      </c>
    </row>
    <row r="1596" spans="1:8">
      <c r="A1596" t="s">
        <v>5946</v>
      </c>
      <c r="B1596" t="s">
        <v>1634</v>
      </c>
      <c r="D1596">
        <v>3.472</v>
      </c>
    </row>
    <row r="1597" spans="1:8">
      <c r="A1597" t="s">
        <v>5947</v>
      </c>
      <c r="B1597" t="s">
        <v>1634</v>
      </c>
      <c r="D1597">
        <v>0.28299999999999997</v>
      </c>
    </row>
    <row r="1598" spans="1:8">
      <c r="A1598" t="s">
        <v>5948</v>
      </c>
      <c r="B1598" t="s">
        <v>1634</v>
      </c>
      <c r="D1598">
        <v>3.5539999999999998</v>
      </c>
    </row>
    <row r="1599" spans="1:8">
      <c r="A1599" t="s">
        <v>5949</v>
      </c>
      <c r="B1599" t="s">
        <v>1634</v>
      </c>
      <c r="D1599">
        <v>1.992E-2</v>
      </c>
    </row>
    <row r="1600" spans="1:8">
      <c r="A1600" t="s">
        <v>5950</v>
      </c>
      <c r="B1600" t="s">
        <v>1641</v>
      </c>
      <c r="H1600">
        <v>2.1892089999999999E-2</v>
      </c>
    </row>
    <row r="1601" spans="1:27">
      <c r="A1601" t="s">
        <v>5951</v>
      </c>
      <c r="B1601" t="s">
        <v>1634</v>
      </c>
      <c r="H1601">
        <v>3.1360000000000001</v>
      </c>
    </row>
    <row r="1602" spans="1:27">
      <c r="A1602" t="s">
        <v>2275</v>
      </c>
      <c r="B1602" t="s">
        <v>5775</v>
      </c>
      <c r="H1602" t="s">
        <v>6388</v>
      </c>
    </row>
    <row r="1603" spans="1:27">
      <c r="A1603" t="s">
        <v>2275</v>
      </c>
      <c r="B1603" t="s">
        <v>1641</v>
      </c>
      <c r="H1603" t="s">
        <v>2909</v>
      </c>
    </row>
    <row r="1604" spans="1:27">
      <c r="A1604" t="s">
        <v>2276</v>
      </c>
      <c r="B1604" t="s">
        <v>5775</v>
      </c>
      <c r="H1604" t="s">
        <v>6390</v>
      </c>
    </row>
    <row r="1605" spans="1:27">
      <c r="A1605" t="s">
        <v>2276</v>
      </c>
      <c r="B1605" t="s">
        <v>1641</v>
      </c>
      <c r="H1605">
        <v>3.5000000000000003E-2</v>
      </c>
    </row>
    <row r="1606" spans="1:27">
      <c r="A1606" t="s">
        <v>2755</v>
      </c>
      <c r="B1606" t="s">
        <v>1634</v>
      </c>
      <c r="AA1606">
        <v>0.43846299999999999</v>
      </c>
    </row>
    <row r="1607" spans="1:27">
      <c r="A1607" t="s">
        <v>2277</v>
      </c>
      <c r="B1607" t="s">
        <v>5773</v>
      </c>
      <c r="H1607" t="s">
        <v>6487</v>
      </c>
    </row>
    <row r="1608" spans="1:27">
      <c r="A1608" t="s">
        <v>2277</v>
      </c>
      <c r="B1608" t="s">
        <v>1634</v>
      </c>
      <c r="H1608">
        <v>8.6860000000000007E-2</v>
      </c>
    </row>
    <row r="1609" spans="1:27">
      <c r="A1609" t="s">
        <v>2277</v>
      </c>
      <c r="B1609" t="s">
        <v>2563</v>
      </c>
      <c r="H1609" s="16">
        <v>191647</v>
      </c>
    </row>
    <row r="1610" spans="1:27">
      <c r="A1610" t="s">
        <v>2277</v>
      </c>
      <c r="B1610" t="s">
        <v>5774</v>
      </c>
      <c r="H1610" t="s">
        <v>6488</v>
      </c>
    </row>
    <row r="1611" spans="1:27">
      <c r="A1611" t="s">
        <v>2277</v>
      </c>
      <c r="B1611" t="s">
        <v>1635</v>
      </c>
      <c r="H1611">
        <v>19.1616</v>
      </c>
    </row>
    <row r="1612" spans="1:27">
      <c r="A1612" t="s">
        <v>2278</v>
      </c>
      <c r="B1612" t="s">
        <v>5775</v>
      </c>
      <c r="H1612" t="s">
        <v>6489</v>
      </c>
    </row>
    <row r="1613" spans="1:27">
      <c r="A1613" t="s">
        <v>2278</v>
      </c>
      <c r="B1613" t="s">
        <v>1641</v>
      </c>
      <c r="H1613">
        <v>6.9999999999999999E-4</v>
      </c>
    </row>
    <row r="1614" spans="1:27">
      <c r="A1614" t="s">
        <v>2279</v>
      </c>
      <c r="B1614" t="s">
        <v>5775</v>
      </c>
      <c r="H1614" t="s">
        <v>6371</v>
      </c>
    </row>
    <row r="1615" spans="1:27">
      <c r="A1615" t="s">
        <v>2279</v>
      </c>
      <c r="B1615" t="s">
        <v>1641</v>
      </c>
      <c r="H1615">
        <v>2E-3</v>
      </c>
    </row>
    <row r="1616" spans="1:27">
      <c r="A1616" t="s">
        <v>2280</v>
      </c>
      <c r="B1616" t="s">
        <v>5775</v>
      </c>
      <c r="H1616" t="s">
        <v>6490</v>
      </c>
    </row>
    <row r="1617" spans="1:13">
      <c r="A1617" t="s">
        <v>2280</v>
      </c>
      <c r="B1617" t="s">
        <v>1641</v>
      </c>
      <c r="H1617">
        <v>1.5557949999999999E-2</v>
      </c>
    </row>
    <row r="1618" spans="1:13">
      <c r="A1618" t="s">
        <v>6114</v>
      </c>
      <c r="B1618" t="s">
        <v>1635</v>
      </c>
      <c r="H1618">
        <v>6.6466000000000003</v>
      </c>
    </row>
    <row r="1619" spans="1:13">
      <c r="A1619" t="s">
        <v>2756</v>
      </c>
      <c r="B1619" t="s">
        <v>1636</v>
      </c>
      <c r="M1619">
        <v>1</v>
      </c>
    </row>
    <row r="1620" spans="1:13">
      <c r="A1620" t="s">
        <v>2281</v>
      </c>
      <c r="B1620" t="s">
        <v>5775</v>
      </c>
      <c r="H1620" t="s">
        <v>6491</v>
      </c>
    </row>
    <row r="1621" spans="1:13">
      <c r="A1621" t="s">
        <v>2281</v>
      </c>
      <c r="B1621" t="s">
        <v>1641</v>
      </c>
      <c r="H1621">
        <v>4.0000000000000001E-3</v>
      </c>
    </row>
    <row r="1622" spans="1:13">
      <c r="A1622" t="s">
        <v>5952</v>
      </c>
      <c r="B1622" t="s">
        <v>1634</v>
      </c>
      <c r="D1622">
        <v>4.3999999999999997E-2</v>
      </c>
    </row>
    <row r="1623" spans="1:13">
      <c r="A1623" t="s">
        <v>5953</v>
      </c>
      <c r="B1623" t="s">
        <v>1634</v>
      </c>
      <c r="D1623">
        <v>71.930000000000007</v>
      </c>
    </row>
    <row r="1624" spans="1:13">
      <c r="A1624" t="s">
        <v>5953</v>
      </c>
      <c r="B1624" t="s">
        <v>1635</v>
      </c>
      <c r="D1624">
        <v>41.96</v>
      </c>
    </row>
    <row r="1625" spans="1:13">
      <c r="A1625" t="s">
        <v>2282</v>
      </c>
      <c r="B1625" t="s">
        <v>5773</v>
      </c>
      <c r="H1625" t="s">
        <v>6425</v>
      </c>
    </row>
    <row r="1626" spans="1:13">
      <c r="A1626" t="s">
        <v>2282</v>
      </c>
      <c r="B1626" t="s">
        <v>1634</v>
      </c>
      <c r="H1626">
        <v>3.93</v>
      </c>
    </row>
    <row r="1627" spans="1:13">
      <c r="A1627" t="s">
        <v>2282</v>
      </c>
      <c r="B1627" t="s">
        <v>2563</v>
      </c>
      <c r="H1627" t="s">
        <v>2940</v>
      </c>
    </row>
    <row r="1628" spans="1:13">
      <c r="A1628" t="s">
        <v>2282</v>
      </c>
      <c r="B1628" t="s">
        <v>5774</v>
      </c>
      <c r="H1628" t="s">
        <v>6492</v>
      </c>
    </row>
    <row r="1629" spans="1:13">
      <c r="A1629" t="s">
        <v>2282</v>
      </c>
      <c r="B1629" t="s">
        <v>1635</v>
      </c>
      <c r="H1629">
        <v>64.344999999999999</v>
      </c>
    </row>
    <row r="1630" spans="1:13">
      <c r="A1630" t="s">
        <v>2283</v>
      </c>
      <c r="B1630" t="s">
        <v>5775</v>
      </c>
      <c r="H1630" t="s">
        <v>6493</v>
      </c>
    </row>
    <row r="1631" spans="1:13">
      <c r="A1631" t="s">
        <v>2283</v>
      </c>
      <c r="B1631" t="s">
        <v>1641</v>
      </c>
      <c r="H1631">
        <v>1.084275E-2</v>
      </c>
    </row>
    <row r="1632" spans="1:13">
      <c r="A1632" t="s">
        <v>2284</v>
      </c>
      <c r="B1632" t="s">
        <v>5775</v>
      </c>
      <c r="H1632" t="s">
        <v>6494</v>
      </c>
    </row>
    <row r="1633" spans="1:8">
      <c r="A1633" t="s">
        <v>2284</v>
      </c>
      <c r="B1633" t="s">
        <v>1641</v>
      </c>
      <c r="H1633">
        <v>3.5000000000000001E-3</v>
      </c>
    </row>
    <row r="1634" spans="1:8">
      <c r="A1634" t="s">
        <v>2285</v>
      </c>
      <c r="B1634" t="s">
        <v>5775</v>
      </c>
      <c r="H1634" t="s">
        <v>6361</v>
      </c>
    </row>
    <row r="1635" spans="1:8">
      <c r="A1635" t="s">
        <v>2285</v>
      </c>
      <c r="B1635" t="s">
        <v>1641</v>
      </c>
      <c r="H1635">
        <v>0.08</v>
      </c>
    </row>
    <row r="1636" spans="1:8">
      <c r="A1636" t="s">
        <v>2286</v>
      </c>
      <c r="B1636" t="s">
        <v>5775</v>
      </c>
      <c r="H1636" t="s">
        <v>6378</v>
      </c>
    </row>
    <row r="1637" spans="1:8">
      <c r="A1637" t="s">
        <v>2286</v>
      </c>
      <c r="B1637" t="s">
        <v>1641</v>
      </c>
      <c r="H1637">
        <v>1E-3</v>
      </c>
    </row>
    <row r="1638" spans="1:8">
      <c r="A1638" t="s">
        <v>2287</v>
      </c>
      <c r="B1638" t="s">
        <v>5775</v>
      </c>
      <c r="H1638" t="s">
        <v>6373</v>
      </c>
    </row>
    <row r="1639" spans="1:8">
      <c r="A1639" t="s">
        <v>2287</v>
      </c>
      <c r="B1639" t="s">
        <v>1641</v>
      </c>
      <c r="H1639">
        <v>1.5E-3</v>
      </c>
    </row>
    <row r="1640" spans="1:8">
      <c r="A1640" t="s">
        <v>2288</v>
      </c>
      <c r="B1640" t="s">
        <v>5775</v>
      </c>
      <c r="H1640" t="s">
        <v>6458</v>
      </c>
    </row>
    <row r="1641" spans="1:8">
      <c r="A1641" t="s">
        <v>2288</v>
      </c>
      <c r="B1641" t="s">
        <v>1641</v>
      </c>
      <c r="H1641">
        <v>3.0000000000000001E-3</v>
      </c>
    </row>
    <row r="1642" spans="1:8">
      <c r="A1642" t="s">
        <v>2289</v>
      </c>
      <c r="B1642" t="s">
        <v>5775</v>
      </c>
      <c r="H1642" t="s">
        <v>6360</v>
      </c>
    </row>
    <row r="1643" spans="1:8">
      <c r="A1643" t="s">
        <v>2289</v>
      </c>
      <c r="B1643" t="s">
        <v>1641</v>
      </c>
      <c r="H1643">
        <v>0.02</v>
      </c>
    </row>
    <row r="1644" spans="1:8">
      <c r="A1644" t="s">
        <v>2290</v>
      </c>
      <c r="B1644" t="s">
        <v>5775</v>
      </c>
      <c r="H1644" t="s">
        <v>6495</v>
      </c>
    </row>
    <row r="1645" spans="1:8">
      <c r="A1645" t="s">
        <v>2290</v>
      </c>
      <c r="B1645" t="s">
        <v>1641</v>
      </c>
      <c r="H1645">
        <v>6.3398200000000002E-2</v>
      </c>
    </row>
    <row r="1646" spans="1:8">
      <c r="A1646" t="s">
        <v>2291</v>
      </c>
      <c r="B1646" t="s">
        <v>5775</v>
      </c>
      <c r="H1646" t="s">
        <v>6496</v>
      </c>
    </row>
    <row r="1647" spans="1:8">
      <c r="A1647" t="s">
        <v>2291</v>
      </c>
      <c r="B1647" t="s">
        <v>1641</v>
      </c>
      <c r="H1647">
        <v>5.7244110000000001E-2</v>
      </c>
    </row>
    <row r="1648" spans="1:8">
      <c r="A1648" t="s">
        <v>2292</v>
      </c>
      <c r="B1648" t="s">
        <v>5775</v>
      </c>
      <c r="H1648" t="s">
        <v>6497</v>
      </c>
    </row>
    <row r="1649" spans="1:27">
      <c r="A1649" t="s">
        <v>2292</v>
      </c>
      <c r="B1649" t="s">
        <v>1641</v>
      </c>
      <c r="H1649" t="s">
        <v>2941</v>
      </c>
    </row>
    <row r="1650" spans="1:27">
      <c r="A1650" t="s">
        <v>5954</v>
      </c>
      <c r="B1650" t="s">
        <v>1641</v>
      </c>
      <c r="H1650">
        <v>1.7999999999999999E-2</v>
      </c>
    </row>
    <row r="1651" spans="1:27">
      <c r="A1651" t="s">
        <v>2293</v>
      </c>
      <c r="B1651" t="s">
        <v>5775</v>
      </c>
      <c r="H1651" t="s">
        <v>6498</v>
      </c>
    </row>
    <row r="1652" spans="1:27">
      <c r="A1652" t="s">
        <v>2293</v>
      </c>
      <c r="B1652" t="s">
        <v>1641</v>
      </c>
      <c r="H1652">
        <v>1.23E-2</v>
      </c>
    </row>
    <row r="1653" spans="1:27">
      <c r="A1653" t="s">
        <v>6115</v>
      </c>
      <c r="B1653" t="s">
        <v>1641</v>
      </c>
      <c r="H1653">
        <v>5.0000000000000001E-4</v>
      </c>
    </row>
    <row r="1654" spans="1:27">
      <c r="A1654" t="s">
        <v>2294</v>
      </c>
      <c r="B1654" t="s">
        <v>5773</v>
      </c>
      <c r="H1654" t="s">
        <v>6395</v>
      </c>
    </row>
    <row r="1655" spans="1:27">
      <c r="A1655" t="s">
        <v>2294</v>
      </c>
      <c r="B1655" t="s">
        <v>1634</v>
      </c>
      <c r="H1655" t="s">
        <v>2911</v>
      </c>
    </row>
    <row r="1656" spans="1:27">
      <c r="A1656" t="s">
        <v>2294</v>
      </c>
      <c r="B1656" t="s">
        <v>2563</v>
      </c>
      <c r="H1656" t="s">
        <v>2912</v>
      </c>
    </row>
    <row r="1657" spans="1:27">
      <c r="A1657" t="s">
        <v>2294</v>
      </c>
      <c r="B1657" t="s">
        <v>5774</v>
      </c>
      <c r="H1657" t="s">
        <v>6396</v>
      </c>
    </row>
    <row r="1658" spans="1:27">
      <c r="A1658" t="s">
        <v>2295</v>
      </c>
      <c r="B1658" t="s">
        <v>5773</v>
      </c>
      <c r="H1658" t="s">
        <v>6499</v>
      </c>
    </row>
    <row r="1659" spans="1:27">
      <c r="A1659" t="s">
        <v>2295</v>
      </c>
      <c r="B1659" t="s">
        <v>1634</v>
      </c>
      <c r="H1659">
        <v>2.8531</v>
      </c>
    </row>
    <row r="1660" spans="1:27">
      <c r="A1660" t="s">
        <v>5955</v>
      </c>
      <c r="B1660" t="s">
        <v>1635</v>
      </c>
      <c r="AA1660">
        <v>43.1</v>
      </c>
    </row>
    <row r="1661" spans="1:27">
      <c r="A1661" t="s">
        <v>2757</v>
      </c>
      <c r="B1661" t="s">
        <v>1634</v>
      </c>
      <c r="Z1661">
        <v>73.5</v>
      </c>
    </row>
    <row r="1662" spans="1:27">
      <c r="A1662" t="s">
        <v>2757</v>
      </c>
      <c r="B1662" t="s">
        <v>1635</v>
      </c>
      <c r="Z1662">
        <v>4.3099999999999999E-2</v>
      </c>
    </row>
    <row r="1663" spans="1:27">
      <c r="A1663" t="s">
        <v>1737</v>
      </c>
      <c r="B1663" t="s">
        <v>1674</v>
      </c>
      <c r="D1663" s="19">
        <v>0.35289999999999999</v>
      </c>
    </row>
    <row r="1664" spans="1:27">
      <c r="A1664" t="s">
        <v>2758</v>
      </c>
      <c r="B1664" t="s">
        <v>1635</v>
      </c>
      <c r="G1664">
        <v>17.600000000000001</v>
      </c>
    </row>
    <row r="1665" spans="1:33">
      <c r="A1665" t="s">
        <v>1738</v>
      </c>
      <c r="B1665" t="s">
        <v>1636</v>
      </c>
      <c r="M1665">
        <v>1</v>
      </c>
      <c r="P1665">
        <v>0.99</v>
      </c>
    </row>
    <row r="1666" spans="1:33">
      <c r="A1666" t="s">
        <v>5780</v>
      </c>
      <c r="B1666" t="s">
        <v>1641</v>
      </c>
      <c r="AC1666">
        <v>1.09E-2</v>
      </c>
    </row>
    <row r="1667" spans="1:33">
      <c r="A1667" t="s">
        <v>1739</v>
      </c>
      <c r="B1667" t="s">
        <v>1641</v>
      </c>
      <c r="R1667">
        <v>12</v>
      </c>
      <c r="Z1667">
        <v>0.120758</v>
      </c>
    </row>
    <row r="1668" spans="1:33">
      <c r="A1668" t="s">
        <v>1739</v>
      </c>
      <c r="B1668" t="s">
        <v>1668</v>
      </c>
      <c r="P1668">
        <v>1</v>
      </c>
    </row>
    <row r="1669" spans="1:33">
      <c r="A1669" t="s">
        <v>1739</v>
      </c>
      <c r="B1669" t="s">
        <v>1634</v>
      </c>
      <c r="AG1669" t="s">
        <v>6500</v>
      </c>
    </row>
    <row r="1670" spans="1:33">
      <c r="A1670" t="s">
        <v>1740</v>
      </c>
      <c r="B1670" t="s">
        <v>1634</v>
      </c>
      <c r="AG1670" t="s">
        <v>6408</v>
      </c>
    </row>
    <row r="1671" spans="1:33">
      <c r="A1671" t="s">
        <v>2634</v>
      </c>
      <c r="B1671" t="s">
        <v>1634</v>
      </c>
      <c r="M1671">
        <v>2.9929999999999999</v>
      </c>
    </row>
    <row r="1672" spans="1:33">
      <c r="A1672" t="s">
        <v>2297</v>
      </c>
      <c r="B1672" t="s">
        <v>1635</v>
      </c>
      <c r="M1672">
        <v>47.3</v>
      </c>
    </row>
    <row r="1673" spans="1:33">
      <c r="A1673" t="s">
        <v>2297</v>
      </c>
      <c r="B1673" t="s">
        <v>1636</v>
      </c>
      <c r="M1673">
        <v>1</v>
      </c>
    </row>
    <row r="1674" spans="1:33">
      <c r="A1674" t="s">
        <v>1741</v>
      </c>
      <c r="B1674" t="s">
        <v>1668</v>
      </c>
      <c r="AG1674" t="s">
        <v>6501</v>
      </c>
    </row>
    <row r="1675" spans="1:33">
      <c r="A1675" t="s">
        <v>6116</v>
      </c>
      <c r="B1675" t="s">
        <v>1634</v>
      </c>
      <c r="V1675">
        <v>63.1</v>
      </c>
      <c r="AG1675">
        <v>3.3664000000000001</v>
      </c>
    </row>
    <row r="1676" spans="1:33">
      <c r="A1676" t="s">
        <v>6116</v>
      </c>
      <c r="B1676" t="s">
        <v>1635</v>
      </c>
      <c r="V1676">
        <v>47.3</v>
      </c>
    </row>
    <row r="1677" spans="1:33">
      <c r="A1677" t="s">
        <v>2759</v>
      </c>
      <c r="B1677" t="s">
        <v>1635</v>
      </c>
      <c r="Y1677">
        <v>36.6</v>
      </c>
    </row>
    <row r="1678" spans="1:33">
      <c r="A1678" t="s">
        <v>2635</v>
      </c>
      <c r="B1678" t="s">
        <v>1634</v>
      </c>
      <c r="AB1678">
        <v>92.499899999999997</v>
      </c>
    </row>
    <row r="1679" spans="1:33">
      <c r="A1679" t="s">
        <v>2635</v>
      </c>
      <c r="B1679" t="s">
        <v>1635</v>
      </c>
      <c r="AB1679">
        <v>24.890999999999998</v>
      </c>
    </row>
    <row r="1680" spans="1:33">
      <c r="A1680" t="s">
        <v>2636</v>
      </c>
      <c r="B1680" t="s">
        <v>1634</v>
      </c>
      <c r="AB1680">
        <v>84.585999999999999</v>
      </c>
    </row>
    <row r="1681" spans="1:28">
      <c r="A1681" t="s">
        <v>2636</v>
      </c>
      <c r="B1681" t="s">
        <v>1635</v>
      </c>
      <c r="AB1681">
        <v>27.146999999999998</v>
      </c>
    </row>
    <row r="1682" spans="1:28">
      <c r="A1682" t="s">
        <v>2637</v>
      </c>
      <c r="B1682" t="s">
        <v>1634</v>
      </c>
      <c r="AB1682">
        <v>96.954999999999998</v>
      </c>
    </row>
    <row r="1683" spans="1:28">
      <c r="A1683" t="s">
        <v>2637</v>
      </c>
      <c r="B1683" t="s">
        <v>1635</v>
      </c>
      <c r="AB1683">
        <v>26.21</v>
      </c>
    </row>
    <row r="1684" spans="1:28">
      <c r="A1684" t="s">
        <v>2298</v>
      </c>
      <c r="B1684" t="s">
        <v>1634</v>
      </c>
      <c r="R1684">
        <v>74.099999999999994</v>
      </c>
    </row>
    <row r="1685" spans="1:28">
      <c r="A1685" t="s">
        <v>2760</v>
      </c>
      <c r="B1685" t="s">
        <v>1635</v>
      </c>
      <c r="R1685">
        <v>43</v>
      </c>
    </row>
    <row r="1686" spans="1:28">
      <c r="A1686" t="s">
        <v>2299</v>
      </c>
      <c r="B1686" t="s">
        <v>1634</v>
      </c>
      <c r="Z1686">
        <v>74</v>
      </c>
    </row>
    <row r="1687" spans="1:28">
      <c r="A1687" t="s">
        <v>2761</v>
      </c>
      <c r="B1687" t="s">
        <v>1641</v>
      </c>
      <c r="D1687">
        <v>8.9999999999999998E-4</v>
      </c>
    </row>
    <row r="1688" spans="1:28">
      <c r="A1688" t="s">
        <v>2300</v>
      </c>
      <c r="B1688" t="s">
        <v>1634</v>
      </c>
      <c r="Z1688">
        <v>73.3</v>
      </c>
    </row>
    <row r="1689" spans="1:28">
      <c r="A1689" t="s">
        <v>2301</v>
      </c>
      <c r="B1689" t="s">
        <v>1634</v>
      </c>
      <c r="Z1689">
        <v>1.554</v>
      </c>
    </row>
    <row r="1690" spans="1:28">
      <c r="A1690" t="s">
        <v>2638</v>
      </c>
      <c r="B1690" t="s">
        <v>1634</v>
      </c>
      <c r="K1690">
        <v>80</v>
      </c>
    </row>
    <row r="1691" spans="1:28">
      <c r="A1691" t="s">
        <v>2302</v>
      </c>
      <c r="B1691" t="s">
        <v>1641</v>
      </c>
      <c r="K1691">
        <v>0.12</v>
      </c>
    </row>
    <row r="1692" spans="1:28">
      <c r="A1692" t="s">
        <v>6032</v>
      </c>
      <c r="B1692" t="s">
        <v>1634</v>
      </c>
      <c r="K1692">
        <v>80</v>
      </c>
    </row>
    <row r="1693" spans="1:28">
      <c r="A1693" t="s">
        <v>2639</v>
      </c>
      <c r="B1693" t="s">
        <v>1635</v>
      </c>
      <c r="K1693">
        <v>10.050000000000001</v>
      </c>
    </row>
    <row r="1694" spans="1:28">
      <c r="A1694" t="s">
        <v>2303</v>
      </c>
      <c r="B1694" t="s">
        <v>5773</v>
      </c>
      <c r="H1694" t="s">
        <v>6169</v>
      </c>
    </row>
    <row r="1695" spans="1:28">
      <c r="A1695" t="s">
        <v>2303</v>
      </c>
      <c r="B1695" t="s">
        <v>1634</v>
      </c>
      <c r="H1695">
        <v>3.6640000000000001</v>
      </c>
    </row>
    <row r="1696" spans="1:28">
      <c r="A1696" t="s">
        <v>2303</v>
      </c>
      <c r="B1696" t="s">
        <v>2563</v>
      </c>
      <c r="H1696" t="s">
        <v>2942</v>
      </c>
    </row>
    <row r="1697" spans="1:8">
      <c r="A1697" t="s">
        <v>2303</v>
      </c>
      <c r="B1697" t="s">
        <v>5774</v>
      </c>
      <c r="H1697" t="s">
        <v>6502</v>
      </c>
    </row>
    <row r="1698" spans="1:8">
      <c r="A1698" t="s">
        <v>2303</v>
      </c>
      <c r="B1698" t="s">
        <v>1635</v>
      </c>
      <c r="H1698">
        <v>35.5</v>
      </c>
    </row>
    <row r="1699" spans="1:8">
      <c r="A1699" t="s">
        <v>5956</v>
      </c>
      <c r="B1699" t="s">
        <v>1634</v>
      </c>
      <c r="H1699">
        <v>3.6640000000000001</v>
      </c>
    </row>
    <row r="1700" spans="1:8">
      <c r="A1700" t="s">
        <v>2304</v>
      </c>
      <c r="B1700" t="s">
        <v>5773</v>
      </c>
      <c r="H1700" t="s">
        <v>6503</v>
      </c>
    </row>
    <row r="1701" spans="1:8">
      <c r="A1701" t="s">
        <v>2304</v>
      </c>
      <c r="B1701" t="s">
        <v>1634</v>
      </c>
      <c r="H1701">
        <v>1.97</v>
      </c>
    </row>
    <row r="1702" spans="1:8">
      <c r="A1702" t="s">
        <v>2305</v>
      </c>
      <c r="B1702" t="s">
        <v>5775</v>
      </c>
      <c r="H1702" t="s">
        <v>6504</v>
      </c>
    </row>
    <row r="1703" spans="1:8">
      <c r="A1703" t="s">
        <v>2305</v>
      </c>
      <c r="B1703" t="s">
        <v>1641</v>
      </c>
      <c r="H1703">
        <v>0.44968972000000001</v>
      </c>
    </row>
    <row r="1704" spans="1:8">
      <c r="A1704" t="s">
        <v>2306</v>
      </c>
      <c r="B1704" t="s">
        <v>5775</v>
      </c>
      <c r="H1704" t="s">
        <v>6505</v>
      </c>
    </row>
    <row r="1705" spans="1:8">
      <c r="A1705" t="s">
        <v>2306</v>
      </c>
      <c r="B1705" t="s">
        <v>1641</v>
      </c>
      <c r="H1705">
        <v>0.45521262000000001</v>
      </c>
    </row>
    <row r="1706" spans="1:8">
      <c r="A1706" t="s">
        <v>2307</v>
      </c>
      <c r="B1706" t="s">
        <v>5773</v>
      </c>
      <c r="H1706" t="s">
        <v>6506</v>
      </c>
    </row>
    <row r="1707" spans="1:8">
      <c r="A1707" t="s">
        <v>2307</v>
      </c>
      <c r="B1707" t="s">
        <v>1634</v>
      </c>
      <c r="H1707">
        <v>5.4899999999999997E-2</v>
      </c>
    </row>
    <row r="1708" spans="1:8">
      <c r="A1708" t="s">
        <v>2307</v>
      </c>
      <c r="B1708" t="s">
        <v>2563</v>
      </c>
      <c r="H1708" t="s">
        <v>2943</v>
      </c>
    </row>
    <row r="1709" spans="1:8">
      <c r="A1709" t="s">
        <v>2307</v>
      </c>
      <c r="B1709" t="s">
        <v>5774</v>
      </c>
      <c r="H1709" t="s">
        <v>6507</v>
      </c>
    </row>
    <row r="1710" spans="1:8">
      <c r="A1710" t="s">
        <v>2307</v>
      </c>
      <c r="B1710" t="s">
        <v>1635</v>
      </c>
      <c r="H1710">
        <v>50.01</v>
      </c>
    </row>
    <row r="1711" spans="1:8">
      <c r="A1711" t="s">
        <v>2308</v>
      </c>
      <c r="B1711" t="s">
        <v>5775</v>
      </c>
      <c r="H1711" t="s">
        <v>6508</v>
      </c>
    </row>
    <row r="1712" spans="1:8">
      <c r="A1712" t="s">
        <v>2308</v>
      </c>
      <c r="B1712" t="s">
        <v>1641</v>
      </c>
      <c r="H1712">
        <v>0.56389244000000005</v>
      </c>
    </row>
    <row r="1713" spans="1:27">
      <c r="A1713" t="s">
        <v>5957</v>
      </c>
      <c r="B1713" t="s">
        <v>1641</v>
      </c>
      <c r="V1713">
        <v>2E-3</v>
      </c>
    </row>
    <row r="1714" spans="1:27">
      <c r="A1714" t="s">
        <v>1742</v>
      </c>
      <c r="B1714" t="s">
        <v>1634</v>
      </c>
      <c r="P1714">
        <v>63.07</v>
      </c>
      <c r="R1714">
        <v>63.1</v>
      </c>
    </row>
    <row r="1715" spans="1:27">
      <c r="A1715" t="s">
        <v>1742</v>
      </c>
      <c r="B1715" t="s">
        <v>1635</v>
      </c>
      <c r="P1715">
        <v>45.7</v>
      </c>
      <c r="R1715">
        <v>47.3</v>
      </c>
    </row>
    <row r="1716" spans="1:27">
      <c r="A1716" t="s">
        <v>1742</v>
      </c>
      <c r="B1716" t="s">
        <v>1636</v>
      </c>
      <c r="P1716">
        <v>99.5</v>
      </c>
    </row>
    <row r="1717" spans="1:27">
      <c r="A1717" t="s">
        <v>5958</v>
      </c>
      <c r="B1717" t="s">
        <v>1634</v>
      </c>
      <c r="H1717">
        <v>6.6299999999999998E-2</v>
      </c>
    </row>
    <row r="1718" spans="1:27">
      <c r="A1718" t="s">
        <v>5958</v>
      </c>
      <c r="B1718" t="s">
        <v>1635</v>
      </c>
      <c r="H1718">
        <v>45.7</v>
      </c>
    </row>
    <row r="1719" spans="1:27">
      <c r="A1719" t="s">
        <v>2762</v>
      </c>
      <c r="B1719" t="s">
        <v>1634</v>
      </c>
      <c r="AA1719">
        <v>0.47299999999999998</v>
      </c>
    </row>
    <row r="1720" spans="1:27">
      <c r="A1720" t="s">
        <v>2763</v>
      </c>
      <c r="B1720" t="s">
        <v>1634</v>
      </c>
      <c r="AA1720">
        <v>0.45544400000000002</v>
      </c>
    </row>
    <row r="1721" spans="1:27">
      <c r="A1721" t="s">
        <v>2764</v>
      </c>
      <c r="B1721" t="s">
        <v>1634</v>
      </c>
      <c r="AA1721">
        <v>0.46516999999999997</v>
      </c>
    </row>
    <row r="1722" spans="1:27">
      <c r="A1722" t="s">
        <v>2765</v>
      </c>
      <c r="B1722" t="s">
        <v>1634</v>
      </c>
      <c r="AA1722">
        <v>1.14828E-2</v>
      </c>
    </row>
    <row r="1723" spans="1:27">
      <c r="A1723" t="s">
        <v>2766</v>
      </c>
      <c r="B1723" t="s">
        <v>1634</v>
      </c>
      <c r="AA1723">
        <v>0.43296000000000001</v>
      </c>
    </row>
    <row r="1724" spans="1:27">
      <c r="A1724" t="s">
        <v>6034</v>
      </c>
      <c r="B1724" t="s">
        <v>1635</v>
      </c>
      <c r="K1724">
        <v>15.6</v>
      </c>
    </row>
    <row r="1725" spans="1:27">
      <c r="A1725" t="s">
        <v>5817</v>
      </c>
      <c r="B1725" t="s">
        <v>1635</v>
      </c>
      <c r="K1725">
        <v>0.01</v>
      </c>
    </row>
    <row r="1726" spans="1:27">
      <c r="A1726" t="s">
        <v>6117</v>
      </c>
      <c r="B1726" t="s">
        <v>1641</v>
      </c>
      <c r="H1726">
        <v>0.01</v>
      </c>
    </row>
    <row r="1727" spans="1:27">
      <c r="A1727" t="s">
        <v>2309</v>
      </c>
      <c r="B1727" t="s">
        <v>5773</v>
      </c>
      <c r="H1727" t="s">
        <v>2944</v>
      </c>
    </row>
    <row r="1728" spans="1:27">
      <c r="A1728" t="s">
        <v>2309</v>
      </c>
      <c r="B1728" t="s">
        <v>1634</v>
      </c>
      <c r="H1728" t="s">
        <v>2944</v>
      </c>
    </row>
    <row r="1729" spans="1:28">
      <c r="A1729" t="s">
        <v>2310</v>
      </c>
      <c r="B1729" t="s">
        <v>5775</v>
      </c>
      <c r="H1729" t="s">
        <v>6509</v>
      </c>
    </row>
    <row r="1730" spans="1:28">
      <c r="A1730" t="s">
        <v>2310</v>
      </c>
      <c r="B1730" t="s">
        <v>1641</v>
      </c>
      <c r="H1730">
        <v>4.5999999999999999E-3</v>
      </c>
    </row>
    <row r="1731" spans="1:28">
      <c r="A1731" t="s">
        <v>2767</v>
      </c>
      <c r="B1731" t="s">
        <v>1634</v>
      </c>
      <c r="AA1731">
        <v>0.447517</v>
      </c>
    </row>
    <row r="1732" spans="1:28">
      <c r="A1732" t="s">
        <v>5959</v>
      </c>
      <c r="B1732" t="s">
        <v>1634</v>
      </c>
      <c r="D1732">
        <v>1.74813</v>
      </c>
    </row>
    <row r="1733" spans="1:28">
      <c r="A1733" t="s">
        <v>5959</v>
      </c>
      <c r="B1733" t="s">
        <v>1635</v>
      </c>
      <c r="D1733">
        <v>19890</v>
      </c>
    </row>
    <row r="1734" spans="1:28">
      <c r="A1734" t="s">
        <v>2768</v>
      </c>
      <c r="B1734" t="s">
        <v>1641</v>
      </c>
      <c r="C1734">
        <v>0.41399999999999998</v>
      </c>
    </row>
    <row r="1735" spans="1:28">
      <c r="A1735" t="s">
        <v>2768</v>
      </c>
      <c r="B1735" t="s">
        <v>1635</v>
      </c>
      <c r="C1735">
        <v>11.68</v>
      </c>
    </row>
    <row r="1736" spans="1:28">
      <c r="A1736" t="s">
        <v>2770</v>
      </c>
      <c r="B1736" t="s">
        <v>1641</v>
      </c>
      <c r="C1736">
        <v>0.49</v>
      </c>
    </row>
    <row r="1737" spans="1:28">
      <c r="A1737" t="s">
        <v>2771</v>
      </c>
      <c r="B1737" t="s">
        <v>1635</v>
      </c>
      <c r="C1737">
        <v>14.26</v>
      </c>
    </row>
    <row r="1738" spans="1:28">
      <c r="A1738" t="s">
        <v>1743</v>
      </c>
      <c r="B1738" t="s">
        <v>1641</v>
      </c>
      <c r="AB1738" t="s">
        <v>6510</v>
      </c>
    </row>
    <row r="1739" spans="1:28">
      <c r="A1739" t="s">
        <v>2640</v>
      </c>
      <c r="B1739" t="s">
        <v>1641</v>
      </c>
      <c r="AB1739">
        <v>1.55263858737859E-2</v>
      </c>
    </row>
    <row r="1740" spans="1:28">
      <c r="A1740" t="s">
        <v>2772</v>
      </c>
      <c r="B1740" t="s">
        <v>1668</v>
      </c>
      <c r="M1740">
        <v>0.38300000000000001</v>
      </c>
    </row>
    <row r="1741" spans="1:28">
      <c r="A1741" t="s">
        <v>2311</v>
      </c>
      <c r="B1741" t="s">
        <v>1641</v>
      </c>
      <c r="Y1741">
        <v>8.2000000000000007E-3</v>
      </c>
    </row>
    <row r="1742" spans="1:28">
      <c r="A1742" t="s">
        <v>6118</v>
      </c>
      <c r="B1742" t="s">
        <v>1635</v>
      </c>
      <c r="AA1742">
        <v>40.4</v>
      </c>
    </row>
    <row r="1743" spans="1:28">
      <c r="A1743" t="s">
        <v>5960</v>
      </c>
      <c r="B1743" t="s">
        <v>1674</v>
      </c>
      <c r="D1743">
        <v>85.22</v>
      </c>
    </row>
    <row r="1744" spans="1:28">
      <c r="A1744" t="s">
        <v>5960</v>
      </c>
      <c r="B1744" t="s">
        <v>1634</v>
      </c>
      <c r="D1744">
        <v>1.69</v>
      </c>
    </row>
    <row r="1745" spans="1:33">
      <c r="A1745" t="s">
        <v>5960</v>
      </c>
      <c r="B1745" t="s">
        <v>1635</v>
      </c>
      <c r="D1745">
        <v>15.27</v>
      </c>
    </row>
    <row r="1746" spans="1:33">
      <c r="A1746" t="s">
        <v>2773</v>
      </c>
      <c r="B1746" t="s">
        <v>1634</v>
      </c>
      <c r="M1746">
        <v>0</v>
      </c>
      <c r="O1746">
        <v>89</v>
      </c>
    </row>
    <row r="1747" spans="1:33">
      <c r="A1747" t="s">
        <v>1744</v>
      </c>
      <c r="B1747" t="s">
        <v>1635</v>
      </c>
      <c r="O1747">
        <v>18</v>
      </c>
    </row>
    <row r="1748" spans="1:33">
      <c r="A1748" t="s">
        <v>2641</v>
      </c>
      <c r="B1748" t="s">
        <v>1635</v>
      </c>
      <c r="C1748">
        <v>19.5</v>
      </c>
    </row>
    <row r="1749" spans="1:33">
      <c r="A1749" t="s">
        <v>2312</v>
      </c>
      <c r="B1749" t="s">
        <v>5773</v>
      </c>
      <c r="H1749" t="s">
        <v>2945</v>
      </c>
    </row>
    <row r="1750" spans="1:33">
      <c r="A1750" t="s">
        <v>2312</v>
      </c>
      <c r="B1750" t="s">
        <v>1634</v>
      </c>
      <c r="H1750" t="s">
        <v>2945</v>
      </c>
    </row>
    <row r="1751" spans="1:33">
      <c r="A1751" t="s">
        <v>2313</v>
      </c>
      <c r="B1751" t="s">
        <v>5775</v>
      </c>
      <c r="H1751" t="s">
        <v>2893</v>
      </c>
    </row>
    <row r="1752" spans="1:33">
      <c r="A1752" t="s">
        <v>2313</v>
      </c>
      <c r="B1752" t="s">
        <v>1641</v>
      </c>
      <c r="H1752" t="s">
        <v>2893</v>
      </c>
    </row>
    <row r="1753" spans="1:33">
      <c r="A1753" t="s">
        <v>2313</v>
      </c>
      <c r="B1753" t="s">
        <v>5773</v>
      </c>
      <c r="H1753" t="s">
        <v>6511</v>
      </c>
    </row>
    <row r="1754" spans="1:33">
      <c r="A1754" t="s">
        <v>2313</v>
      </c>
      <c r="B1754" t="s">
        <v>1634</v>
      </c>
      <c r="H1754" s="16">
        <v>2743</v>
      </c>
    </row>
    <row r="1755" spans="1:33">
      <c r="A1755" t="s">
        <v>2313</v>
      </c>
      <c r="B1755" t="s">
        <v>2563</v>
      </c>
      <c r="H1755" s="16">
        <v>499113</v>
      </c>
    </row>
    <row r="1756" spans="1:33">
      <c r="A1756" t="s">
        <v>2313</v>
      </c>
      <c r="B1756" t="s">
        <v>5774</v>
      </c>
      <c r="H1756" t="s">
        <v>6512</v>
      </c>
    </row>
    <row r="1757" spans="1:33">
      <c r="A1757" t="s">
        <v>2314</v>
      </c>
      <c r="B1757" t="s">
        <v>5775</v>
      </c>
      <c r="H1757" t="s">
        <v>6513</v>
      </c>
    </row>
    <row r="1758" spans="1:33">
      <c r="A1758" t="s">
        <v>2314</v>
      </c>
      <c r="B1758" t="s">
        <v>1641</v>
      </c>
      <c r="H1758" t="s">
        <v>2946</v>
      </c>
    </row>
    <row r="1759" spans="1:33">
      <c r="A1759" t="s">
        <v>5818</v>
      </c>
      <c r="B1759" t="s">
        <v>1634</v>
      </c>
      <c r="AG1759">
        <v>2.9</v>
      </c>
    </row>
    <row r="1760" spans="1:33">
      <c r="A1760" t="s">
        <v>2315</v>
      </c>
      <c r="B1760" t="s">
        <v>1634</v>
      </c>
      <c r="H1760">
        <v>5.6000000000000001E-2</v>
      </c>
    </row>
    <row r="1761" spans="1:33">
      <c r="A1761" t="s">
        <v>2315</v>
      </c>
      <c r="B1761" t="s">
        <v>2563</v>
      </c>
      <c r="H1761" t="s">
        <v>2947</v>
      </c>
    </row>
    <row r="1762" spans="1:33">
      <c r="A1762" t="s">
        <v>2315</v>
      </c>
      <c r="B1762" t="s">
        <v>5774</v>
      </c>
      <c r="H1762" t="s">
        <v>6514</v>
      </c>
    </row>
    <row r="1763" spans="1:33">
      <c r="A1763" t="s">
        <v>1745</v>
      </c>
      <c r="B1763" t="s">
        <v>5775</v>
      </c>
      <c r="H1763" t="s">
        <v>6515</v>
      </c>
    </row>
    <row r="1764" spans="1:33">
      <c r="A1764" t="s">
        <v>1745</v>
      </c>
      <c r="B1764" t="s">
        <v>1641</v>
      </c>
      <c r="H1764">
        <v>0.37459999999999999</v>
      </c>
      <c r="Z1764">
        <v>0.375</v>
      </c>
    </row>
    <row r="1765" spans="1:33">
      <c r="A1765" t="s">
        <v>1745</v>
      </c>
      <c r="B1765" t="s">
        <v>1668</v>
      </c>
      <c r="AG1765" s="17">
        <v>2.6029999999999998E-9</v>
      </c>
    </row>
    <row r="1766" spans="1:33">
      <c r="A1766" t="s">
        <v>2642</v>
      </c>
      <c r="B1766" t="s">
        <v>1634</v>
      </c>
      <c r="AB1766">
        <v>68.88</v>
      </c>
      <c r="AG1766">
        <v>0.68674999999999997</v>
      </c>
    </row>
    <row r="1767" spans="1:33">
      <c r="A1767" t="s">
        <v>2642</v>
      </c>
      <c r="B1767" t="s">
        <v>1635</v>
      </c>
      <c r="AB1767">
        <v>19.937000000000001</v>
      </c>
    </row>
    <row r="1768" spans="1:33">
      <c r="A1768" t="s">
        <v>5961</v>
      </c>
      <c r="B1768" t="s">
        <v>1641</v>
      </c>
      <c r="H1768">
        <v>0.378</v>
      </c>
    </row>
    <row r="1769" spans="1:33">
      <c r="A1769" t="s">
        <v>6035</v>
      </c>
      <c r="B1769" t="s">
        <v>1641</v>
      </c>
      <c r="C1769">
        <v>0.375</v>
      </c>
    </row>
    <row r="1770" spans="1:33">
      <c r="A1770" t="s">
        <v>6035</v>
      </c>
      <c r="B1770" t="s">
        <v>1634</v>
      </c>
      <c r="C1770">
        <v>70.540000000000006</v>
      </c>
    </row>
    <row r="1771" spans="1:33">
      <c r="A1771" t="s">
        <v>6035</v>
      </c>
      <c r="B1771" t="s">
        <v>1635</v>
      </c>
      <c r="C1771">
        <v>19.47</v>
      </c>
    </row>
    <row r="1772" spans="1:33">
      <c r="A1772" t="s">
        <v>2316</v>
      </c>
      <c r="B1772" t="s">
        <v>5773</v>
      </c>
      <c r="H1772" t="s">
        <v>6516</v>
      </c>
    </row>
    <row r="1773" spans="1:33">
      <c r="A1773" t="s">
        <v>2316</v>
      </c>
      <c r="B1773" t="s">
        <v>1634</v>
      </c>
      <c r="H1773">
        <v>1.1725000000000001</v>
      </c>
    </row>
    <row r="1774" spans="1:33">
      <c r="A1774" t="s">
        <v>6119</v>
      </c>
      <c r="B1774" t="s">
        <v>1634</v>
      </c>
      <c r="N1774">
        <v>0.52200000000000002</v>
      </c>
    </row>
    <row r="1775" spans="1:33">
      <c r="A1775" t="s">
        <v>2317</v>
      </c>
      <c r="B1775" t="s">
        <v>5775</v>
      </c>
      <c r="H1775" t="s">
        <v>6517</v>
      </c>
    </row>
    <row r="1776" spans="1:33">
      <c r="A1776" t="s">
        <v>2317</v>
      </c>
      <c r="B1776" t="s">
        <v>1641</v>
      </c>
      <c r="H1776">
        <v>8.3000000000000004E-2</v>
      </c>
    </row>
    <row r="1777" spans="1:27">
      <c r="A1777" t="s">
        <v>2318</v>
      </c>
      <c r="B1777" t="s">
        <v>1641</v>
      </c>
      <c r="Z1777">
        <v>0.2</v>
      </c>
    </row>
    <row r="1778" spans="1:27">
      <c r="A1778" t="s">
        <v>2319</v>
      </c>
      <c r="B1778" t="s">
        <v>1641</v>
      </c>
      <c r="K1778">
        <v>2.8930129999999998E-2</v>
      </c>
    </row>
    <row r="1779" spans="1:27">
      <c r="A1779" t="s">
        <v>5962</v>
      </c>
      <c r="B1779" t="s">
        <v>1634</v>
      </c>
      <c r="H1779">
        <v>3.9870000000000003E-2</v>
      </c>
    </row>
    <row r="1780" spans="1:27">
      <c r="A1780" t="s">
        <v>5962</v>
      </c>
      <c r="B1780" t="s">
        <v>1635</v>
      </c>
      <c r="H1780">
        <v>0.65</v>
      </c>
    </row>
    <row r="1781" spans="1:27">
      <c r="A1781" t="s">
        <v>6120</v>
      </c>
      <c r="B1781" t="s">
        <v>1635</v>
      </c>
      <c r="AA1781">
        <v>6.8</v>
      </c>
    </row>
    <row r="1782" spans="1:27">
      <c r="A1782" t="s">
        <v>2320</v>
      </c>
      <c r="B1782" t="s">
        <v>1641</v>
      </c>
      <c r="K1782">
        <v>0.03</v>
      </c>
    </row>
    <row r="1783" spans="1:27">
      <c r="A1783" t="s">
        <v>6121</v>
      </c>
      <c r="B1783" t="s">
        <v>1641</v>
      </c>
      <c r="K1783">
        <v>6.25E-2</v>
      </c>
    </row>
    <row r="1784" spans="1:27">
      <c r="A1784" t="s">
        <v>6122</v>
      </c>
      <c r="B1784" t="s">
        <v>1641</v>
      </c>
      <c r="K1784">
        <v>7.0000000000000007E-2</v>
      </c>
    </row>
    <row r="1785" spans="1:27">
      <c r="A1785" t="s">
        <v>6123</v>
      </c>
      <c r="B1785" t="s">
        <v>1641</v>
      </c>
      <c r="K1785">
        <v>0.05</v>
      </c>
    </row>
    <row r="1786" spans="1:27">
      <c r="A1786" t="s">
        <v>6124</v>
      </c>
      <c r="B1786" t="s">
        <v>1641</v>
      </c>
      <c r="K1786">
        <v>0.11749999999999999</v>
      </c>
    </row>
    <row r="1787" spans="1:27">
      <c r="A1787" t="s">
        <v>6125</v>
      </c>
      <c r="B1787" t="s">
        <v>1641</v>
      </c>
      <c r="K1787">
        <v>0.15</v>
      </c>
    </row>
    <row r="1788" spans="1:27">
      <c r="A1788" t="s">
        <v>6126</v>
      </c>
      <c r="B1788" t="s">
        <v>1641</v>
      </c>
      <c r="K1788">
        <v>0.29499999999999998</v>
      </c>
    </row>
    <row r="1789" spans="1:27">
      <c r="A1789" t="s">
        <v>6127</v>
      </c>
      <c r="B1789" t="s">
        <v>1641</v>
      </c>
      <c r="K1789">
        <v>0.56399999999999995</v>
      </c>
    </row>
    <row r="1790" spans="1:27">
      <c r="A1790" t="s">
        <v>2321</v>
      </c>
      <c r="B1790" t="s">
        <v>5773</v>
      </c>
      <c r="H1790" t="s">
        <v>6518</v>
      </c>
    </row>
    <row r="1791" spans="1:27">
      <c r="A1791" t="s">
        <v>2321</v>
      </c>
      <c r="B1791" t="s">
        <v>1634</v>
      </c>
      <c r="H1791">
        <v>5.67E-2</v>
      </c>
    </row>
    <row r="1792" spans="1:27">
      <c r="A1792" t="s">
        <v>2321</v>
      </c>
      <c r="B1792" t="s">
        <v>2563</v>
      </c>
      <c r="H1792" t="s">
        <v>2948</v>
      </c>
    </row>
    <row r="1793" spans="1:9">
      <c r="A1793" t="s">
        <v>2321</v>
      </c>
      <c r="B1793" t="s">
        <v>5774</v>
      </c>
      <c r="H1793" t="s">
        <v>6519</v>
      </c>
    </row>
    <row r="1794" spans="1:9">
      <c r="A1794" t="s">
        <v>2321</v>
      </c>
      <c r="B1794" t="s">
        <v>1635</v>
      </c>
      <c r="H1794">
        <v>18.03</v>
      </c>
    </row>
    <row r="1795" spans="1:9">
      <c r="A1795" t="s">
        <v>2322</v>
      </c>
      <c r="B1795" t="s">
        <v>5775</v>
      </c>
      <c r="H1795" t="s">
        <v>6520</v>
      </c>
    </row>
    <row r="1796" spans="1:9">
      <c r="A1796" t="s">
        <v>2322</v>
      </c>
      <c r="B1796" t="s">
        <v>1641</v>
      </c>
      <c r="H1796">
        <v>9.2376000000000003E-4</v>
      </c>
    </row>
    <row r="1797" spans="1:9">
      <c r="A1797" t="s">
        <v>2774</v>
      </c>
      <c r="B1797" t="s">
        <v>1634</v>
      </c>
      <c r="I1797">
        <v>9060</v>
      </c>
    </row>
    <row r="1798" spans="1:9">
      <c r="A1798" t="s">
        <v>2775</v>
      </c>
      <c r="B1798" t="s">
        <v>1674</v>
      </c>
      <c r="I1798">
        <v>64</v>
      </c>
    </row>
    <row r="1799" spans="1:9">
      <c r="A1799" t="s">
        <v>2775</v>
      </c>
      <c r="B1799" t="s">
        <v>1634</v>
      </c>
      <c r="I1799">
        <v>8211</v>
      </c>
    </row>
    <row r="1800" spans="1:9">
      <c r="A1800" t="s">
        <v>2775</v>
      </c>
      <c r="B1800" t="s">
        <v>1635</v>
      </c>
      <c r="I1800">
        <v>2148</v>
      </c>
    </row>
    <row r="1801" spans="1:9">
      <c r="A1801" t="s">
        <v>2776</v>
      </c>
      <c r="B1801" t="s">
        <v>1635</v>
      </c>
      <c r="I1801">
        <v>251</v>
      </c>
    </row>
    <row r="1802" spans="1:9">
      <c r="A1802" t="s">
        <v>2644</v>
      </c>
      <c r="B1802" t="s">
        <v>1674</v>
      </c>
      <c r="I1802">
        <v>15</v>
      </c>
    </row>
    <row r="1803" spans="1:9">
      <c r="A1803" t="s">
        <v>2777</v>
      </c>
      <c r="B1803" t="s">
        <v>1635</v>
      </c>
      <c r="I1803">
        <v>2583</v>
      </c>
    </row>
    <row r="1804" spans="1:9">
      <c r="A1804" t="s">
        <v>2323</v>
      </c>
      <c r="B1804" t="s">
        <v>1674</v>
      </c>
      <c r="I1804">
        <v>64</v>
      </c>
    </row>
    <row r="1805" spans="1:9">
      <c r="A1805" t="s">
        <v>2323</v>
      </c>
      <c r="B1805" t="s">
        <v>1634</v>
      </c>
      <c r="I1805">
        <v>8211</v>
      </c>
    </row>
    <row r="1806" spans="1:9">
      <c r="A1806" t="s">
        <v>2323</v>
      </c>
      <c r="B1806" t="s">
        <v>1635</v>
      </c>
      <c r="I1806">
        <v>2148</v>
      </c>
    </row>
    <row r="1807" spans="1:9">
      <c r="A1807" t="s">
        <v>2324</v>
      </c>
      <c r="B1807" t="s">
        <v>1635</v>
      </c>
      <c r="I1807">
        <v>251</v>
      </c>
    </row>
    <row r="1808" spans="1:9">
      <c r="A1808" t="s">
        <v>1746</v>
      </c>
      <c r="B1808" t="s">
        <v>1674</v>
      </c>
      <c r="I1808">
        <v>15</v>
      </c>
    </row>
    <row r="1809" spans="1:33">
      <c r="A1809" t="s">
        <v>1746</v>
      </c>
      <c r="B1809" t="s">
        <v>1634</v>
      </c>
      <c r="I1809">
        <v>9060</v>
      </c>
    </row>
    <row r="1810" spans="1:33">
      <c r="A1810" t="s">
        <v>1746</v>
      </c>
      <c r="B1810" t="s">
        <v>1635</v>
      </c>
      <c r="I1810">
        <v>2583</v>
      </c>
    </row>
    <row r="1811" spans="1:33">
      <c r="A1811" t="s">
        <v>1747</v>
      </c>
      <c r="B1811" t="s">
        <v>1674</v>
      </c>
      <c r="AC1811">
        <v>44</v>
      </c>
    </row>
    <row r="1812" spans="1:33">
      <c r="A1812" t="s">
        <v>1747</v>
      </c>
      <c r="B1812" t="s">
        <v>1634</v>
      </c>
      <c r="AC1812">
        <v>83</v>
      </c>
    </row>
    <row r="1813" spans="1:33">
      <c r="A1813" t="s">
        <v>6036</v>
      </c>
      <c r="B1813" t="s">
        <v>1674</v>
      </c>
      <c r="AD1813">
        <v>0.59489999999999998</v>
      </c>
    </row>
    <row r="1814" spans="1:33">
      <c r="A1814" t="s">
        <v>6036</v>
      </c>
      <c r="B1814" t="s">
        <v>1634</v>
      </c>
      <c r="AD1814">
        <v>94.9</v>
      </c>
    </row>
    <row r="1815" spans="1:33">
      <c r="A1815" t="s">
        <v>6036</v>
      </c>
      <c r="B1815" t="s">
        <v>1635</v>
      </c>
      <c r="AD1815">
        <v>10.41</v>
      </c>
    </row>
    <row r="1816" spans="1:33">
      <c r="A1816" t="s">
        <v>2325</v>
      </c>
      <c r="B1816" t="s">
        <v>2563</v>
      </c>
      <c r="H1816" s="16">
        <v>256535</v>
      </c>
    </row>
    <row r="1817" spans="1:33">
      <c r="A1817" t="s">
        <v>2325</v>
      </c>
      <c r="B1817" t="s">
        <v>5774</v>
      </c>
      <c r="H1817" t="s">
        <v>6521</v>
      </c>
    </row>
    <row r="1818" spans="1:33">
      <c r="A1818" t="s">
        <v>2326</v>
      </c>
      <c r="B1818" t="s">
        <v>5775</v>
      </c>
      <c r="H1818" t="s">
        <v>6522</v>
      </c>
    </row>
    <row r="1819" spans="1:33">
      <c r="A1819" t="s">
        <v>2326</v>
      </c>
      <c r="B1819" t="s">
        <v>1641</v>
      </c>
      <c r="H1819">
        <v>1.17E-2</v>
      </c>
    </row>
    <row r="1820" spans="1:33">
      <c r="A1820" t="s">
        <v>2327</v>
      </c>
      <c r="B1820" t="s">
        <v>5775</v>
      </c>
      <c r="H1820" t="s">
        <v>6378</v>
      </c>
    </row>
    <row r="1821" spans="1:33">
      <c r="A1821" t="s">
        <v>2327</v>
      </c>
      <c r="B1821" t="s">
        <v>1641</v>
      </c>
      <c r="H1821">
        <v>1E-3</v>
      </c>
    </row>
    <row r="1822" spans="1:33">
      <c r="A1822" t="s">
        <v>5819</v>
      </c>
      <c r="B1822" t="s">
        <v>1634</v>
      </c>
      <c r="C1822">
        <v>7.0000000000000007E-2</v>
      </c>
    </row>
    <row r="1823" spans="1:33">
      <c r="A1823" t="s">
        <v>2645</v>
      </c>
      <c r="B1823" t="s">
        <v>1634</v>
      </c>
      <c r="AG1823">
        <v>1.06351</v>
      </c>
    </row>
    <row r="1824" spans="1:33">
      <c r="A1824" t="s">
        <v>5963</v>
      </c>
      <c r="B1824" t="s">
        <v>1634</v>
      </c>
      <c r="H1824">
        <v>3.0718999999999999</v>
      </c>
    </row>
    <row r="1825" spans="1:33">
      <c r="A1825" t="s">
        <v>5963</v>
      </c>
      <c r="B1825" t="s">
        <v>1635</v>
      </c>
      <c r="H1825">
        <v>45.11</v>
      </c>
    </row>
    <row r="1826" spans="1:33">
      <c r="A1826" t="s">
        <v>2328</v>
      </c>
      <c r="B1826" t="s">
        <v>1641</v>
      </c>
      <c r="L1826">
        <v>0.06</v>
      </c>
    </row>
    <row r="1827" spans="1:33">
      <c r="A1827" t="s">
        <v>2329</v>
      </c>
      <c r="B1827" t="s">
        <v>1634</v>
      </c>
      <c r="M1827">
        <v>69.3</v>
      </c>
    </row>
    <row r="1828" spans="1:33">
      <c r="A1828" t="s">
        <v>2329</v>
      </c>
      <c r="B1828" t="s">
        <v>1635</v>
      </c>
      <c r="M1828">
        <v>44.3</v>
      </c>
    </row>
    <row r="1829" spans="1:33">
      <c r="A1829" t="s">
        <v>1748</v>
      </c>
      <c r="B1829" t="s">
        <v>1641</v>
      </c>
      <c r="AG1829" t="s">
        <v>562</v>
      </c>
    </row>
    <row r="1830" spans="1:33">
      <c r="A1830" t="s">
        <v>1748</v>
      </c>
      <c r="B1830" t="s">
        <v>1634</v>
      </c>
      <c r="AG1830">
        <v>2.8839999999999999</v>
      </c>
    </row>
    <row r="1831" spans="1:33">
      <c r="A1831" t="s">
        <v>2330</v>
      </c>
      <c r="B1831" t="s">
        <v>2563</v>
      </c>
      <c r="H1831" s="16">
        <v>14252</v>
      </c>
    </row>
    <row r="1832" spans="1:33">
      <c r="A1832" t="s">
        <v>2330</v>
      </c>
      <c r="B1832" t="s">
        <v>5774</v>
      </c>
      <c r="H1832" t="s">
        <v>6523</v>
      </c>
    </row>
    <row r="1833" spans="1:33">
      <c r="A1833" t="s">
        <v>6037</v>
      </c>
      <c r="B1833" t="s">
        <v>1636</v>
      </c>
      <c r="P1833">
        <v>100</v>
      </c>
    </row>
    <row r="1834" spans="1:33">
      <c r="A1834" t="s">
        <v>2646</v>
      </c>
      <c r="B1834" t="s">
        <v>1636</v>
      </c>
      <c r="P1834">
        <v>99.5</v>
      </c>
    </row>
    <row r="1835" spans="1:33">
      <c r="A1835" t="s">
        <v>2331</v>
      </c>
      <c r="B1835" t="s">
        <v>5773</v>
      </c>
      <c r="H1835" t="s">
        <v>6524</v>
      </c>
    </row>
    <row r="1836" spans="1:33">
      <c r="A1836" t="s">
        <v>2331</v>
      </c>
      <c r="B1836" t="s">
        <v>1634</v>
      </c>
      <c r="H1836" s="16">
        <v>20885</v>
      </c>
    </row>
    <row r="1837" spans="1:33">
      <c r="A1837" t="s">
        <v>5964</v>
      </c>
      <c r="B1837" t="s">
        <v>1641</v>
      </c>
      <c r="H1837">
        <v>0.27937000000000001</v>
      </c>
    </row>
    <row r="1838" spans="1:33">
      <c r="A1838" t="s">
        <v>2332</v>
      </c>
      <c r="B1838" t="s">
        <v>5775</v>
      </c>
      <c r="H1838" t="s">
        <v>6525</v>
      </c>
    </row>
    <row r="1839" spans="1:33">
      <c r="A1839" t="s">
        <v>2332</v>
      </c>
      <c r="B1839" t="s">
        <v>1641</v>
      </c>
      <c r="H1839">
        <v>3.8000000000000002E-4</v>
      </c>
    </row>
    <row r="1840" spans="1:33">
      <c r="A1840" t="s">
        <v>1749</v>
      </c>
      <c r="B1840" t="s">
        <v>1674</v>
      </c>
      <c r="O1840">
        <v>20.95</v>
      </c>
      <c r="AC1840">
        <v>44</v>
      </c>
    </row>
    <row r="1841" spans="1:32">
      <c r="A1841" t="s">
        <v>1750</v>
      </c>
      <c r="B1841" t="s">
        <v>1674</v>
      </c>
      <c r="AC1841">
        <v>44</v>
      </c>
    </row>
    <row r="1842" spans="1:32">
      <c r="A1842" t="s">
        <v>1750</v>
      </c>
      <c r="B1842" t="s">
        <v>1634</v>
      </c>
      <c r="AC1842">
        <v>83</v>
      </c>
    </row>
    <row r="1843" spans="1:32">
      <c r="A1843" t="s">
        <v>2333</v>
      </c>
      <c r="B1843" t="s">
        <v>1668</v>
      </c>
      <c r="M1843">
        <v>1</v>
      </c>
    </row>
    <row r="1844" spans="1:32">
      <c r="A1844" t="s">
        <v>2333</v>
      </c>
      <c r="B1844" t="s">
        <v>1634</v>
      </c>
      <c r="M1844">
        <v>0.41499999999999998</v>
      </c>
    </row>
    <row r="1845" spans="1:32">
      <c r="A1845" t="s">
        <v>2333</v>
      </c>
      <c r="B1845" t="s">
        <v>1636</v>
      </c>
      <c r="M1845">
        <v>1</v>
      </c>
    </row>
    <row r="1846" spans="1:32">
      <c r="A1846" t="s">
        <v>2778</v>
      </c>
      <c r="B1846" t="s">
        <v>1636</v>
      </c>
      <c r="M1846">
        <v>1</v>
      </c>
    </row>
    <row r="1847" spans="1:32">
      <c r="A1847" t="s">
        <v>2334</v>
      </c>
      <c r="B1847" t="s">
        <v>5773</v>
      </c>
      <c r="H1847" t="s">
        <v>6526</v>
      </c>
    </row>
    <row r="1848" spans="1:32">
      <c r="A1848" t="s">
        <v>2334</v>
      </c>
      <c r="B1848" t="s">
        <v>1634</v>
      </c>
      <c r="H1848">
        <v>0.113</v>
      </c>
    </row>
    <row r="1849" spans="1:32">
      <c r="A1849" t="s">
        <v>2335</v>
      </c>
      <c r="B1849" t="s">
        <v>5775</v>
      </c>
      <c r="H1849" t="s">
        <v>6527</v>
      </c>
    </row>
    <row r="1850" spans="1:32">
      <c r="A1850" t="s">
        <v>2335</v>
      </c>
      <c r="B1850" t="s">
        <v>1641</v>
      </c>
      <c r="H1850" t="s">
        <v>2950</v>
      </c>
    </row>
    <row r="1851" spans="1:32">
      <c r="A1851" t="s">
        <v>1751</v>
      </c>
      <c r="B1851" t="s">
        <v>1634</v>
      </c>
      <c r="M1851">
        <v>0.185</v>
      </c>
      <c r="P1851">
        <v>56.1</v>
      </c>
      <c r="AF1851">
        <v>55.78</v>
      </c>
    </row>
    <row r="1852" spans="1:32">
      <c r="A1852" t="s">
        <v>1751</v>
      </c>
      <c r="B1852" t="s">
        <v>1635</v>
      </c>
      <c r="M1852">
        <v>49.6</v>
      </c>
      <c r="P1852">
        <v>34.1</v>
      </c>
      <c r="Z1852">
        <v>4.8000000000000001E-2</v>
      </c>
      <c r="AF1852">
        <v>35.08</v>
      </c>
    </row>
    <row r="1853" spans="1:32">
      <c r="A1853" t="s">
        <v>1752</v>
      </c>
      <c r="B1853" t="s">
        <v>1636</v>
      </c>
      <c r="M1853">
        <v>1</v>
      </c>
      <c r="P1853">
        <v>100</v>
      </c>
    </row>
    <row r="1854" spans="1:32">
      <c r="A1854" t="s">
        <v>2647</v>
      </c>
      <c r="B1854" t="s">
        <v>1636</v>
      </c>
      <c r="P1854">
        <v>100</v>
      </c>
    </row>
    <row r="1855" spans="1:32">
      <c r="A1855" t="s">
        <v>5965</v>
      </c>
      <c r="B1855" t="s">
        <v>1634</v>
      </c>
      <c r="D1855">
        <v>2.0500000000000002E-3</v>
      </c>
    </row>
    <row r="1856" spans="1:32">
      <c r="A1856" t="s">
        <v>5966</v>
      </c>
      <c r="B1856" t="s">
        <v>1634</v>
      </c>
      <c r="D1856">
        <v>6.7519999999999997E-2</v>
      </c>
    </row>
    <row r="1857" spans="1:23">
      <c r="A1857" t="s">
        <v>5966</v>
      </c>
      <c r="B1857" t="s">
        <v>1635</v>
      </c>
      <c r="D1857">
        <v>644</v>
      </c>
    </row>
    <row r="1858" spans="1:23">
      <c r="A1858" t="s">
        <v>2336</v>
      </c>
      <c r="B1858" t="s">
        <v>5775</v>
      </c>
      <c r="H1858" t="s">
        <v>6528</v>
      </c>
    </row>
    <row r="1859" spans="1:23">
      <c r="A1859" t="s">
        <v>2336</v>
      </c>
      <c r="B1859" t="s">
        <v>1641</v>
      </c>
      <c r="H1859">
        <v>0.64816194000000005</v>
      </c>
    </row>
    <row r="1860" spans="1:23">
      <c r="A1860" t="s">
        <v>2779</v>
      </c>
      <c r="B1860" t="s">
        <v>1635</v>
      </c>
      <c r="I1860">
        <v>1880</v>
      </c>
    </row>
    <row r="1861" spans="1:23">
      <c r="A1861" t="s">
        <v>1754</v>
      </c>
      <c r="B1861" t="s">
        <v>1674</v>
      </c>
      <c r="W1861">
        <v>29.4</v>
      </c>
    </row>
    <row r="1862" spans="1:23">
      <c r="A1862" t="s">
        <v>1754</v>
      </c>
      <c r="B1862" t="s">
        <v>1634</v>
      </c>
      <c r="W1862">
        <v>85.034199999999998</v>
      </c>
    </row>
    <row r="1863" spans="1:23">
      <c r="A1863" t="s">
        <v>1754</v>
      </c>
      <c r="B1863" t="s">
        <v>1635</v>
      </c>
      <c r="W1863">
        <v>16.231999999999999</v>
      </c>
    </row>
    <row r="1864" spans="1:23">
      <c r="A1864" t="s">
        <v>1755</v>
      </c>
      <c r="B1864" t="s">
        <v>1674</v>
      </c>
      <c r="K1864" s="19">
        <v>0.28889999999999999</v>
      </c>
    </row>
    <row r="1865" spans="1:23">
      <c r="A1865" t="s">
        <v>1755</v>
      </c>
      <c r="B1865" t="s">
        <v>1634</v>
      </c>
      <c r="K1865" t="s">
        <v>6529</v>
      </c>
    </row>
    <row r="1866" spans="1:23">
      <c r="A1866" t="s">
        <v>1755</v>
      </c>
      <c r="B1866" t="s">
        <v>1635</v>
      </c>
      <c r="K1866" t="s">
        <v>6530</v>
      </c>
    </row>
    <row r="1867" spans="1:23">
      <c r="A1867" t="s">
        <v>5967</v>
      </c>
      <c r="B1867" t="s">
        <v>1634</v>
      </c>
      <c r="D1867">
        <v>1.173</v>
      </c>
    </row>
    <row r="1868" spans="1:23">
      <c r="A1868" t="s">
        <v>5967</v>
      </c>
      <c r="B1868" t="s">
        <v>1635</v>
      </c>
      <c r="D1868">
        <v>24</v>
      </c>
    </row>
    <row r="1869" spans="1:23">
      <c r="A1869" t="s">
        <v>5820</v>
      </c>
      <c r="B1869" t="s">
        <v>1674</v>
      </c>
      <c r="K1869">
        <v>0.28999999999999998</v>
      </c>
    </row>
    <row r="1870" spans="1:23">
      <c r="A1870" t="s">
        <v>5820</v>
      </c>
      <c r="B1870" t="s">
        <v>1634</v>
      </c>
      <c r="K1870">
        <v>85</v>
      </c>
    </row>
    <row r="1871" spans="1:23">
      <c r="A1871" t="s">
        <v>5820</v>
      </c>
      <c r="B1871" t="s">
        <v>1635</v>
      </c>
      <c r="K1871">
        <v>31.39</v>
      </c>
    </row>
    <row r="1872" spans="1:23">
      <c r="A1872" t="s">
        <v>2337</v>
      </c>
      <c r="B1872" t="s">
        <v>1641</v>
      </c>
      <c r="L1872">
        <v>0.1</v>
      </c>
    </row>
    <row r="1873" spans="1:28">
      <c r="A1873" t="s">
        <v>2338</v>
      </c>
      <c r="B1873" t="s">
        <v>1641</v>
      </c>
      <c r="L1873" t="s">
        <v>6531</v>
      </c>
    </row>
    <row r="1874" spans="1:28">
      <c r="A1874" t="s">
        <v>2339</v>
      </c>
      <c r="B1874" t="s">
        <v>1641</v>
      </c>
      <c r="K1874">
        <v>4.0598000000000002E-2</v>
      </c>
    </row>
    <row r="1875" spans="1:28">
      <c r="A1875" t="s">
        <v>5968</v>
      </c>
      <c r="B1875" t="s">
        <v>1634</v>
      </c>
      <c r="H1875">
        <v>6.4699999999999994E-2</v>
      </c>
    </row>
    <row r="1876" spans="1:28">
      <c r="A1876" t="s">
        <v>5968</v>
      </c>
      <c r="B1876" t="s">
        <v>1635</v>
      </c>
      <c r="H1876">
        <v>46.3</v>
      </c>
    </row>
    <row r="1877" spans="1:28">
      <c r="A1877" t="s">
        <v>2340</v>
      </c>
      <c r="B1877" t="s">
        <v>5773</v>
      </c>
      <c r="H1877" t="s">
        <v>6329</v>
      </c>
    </row>
    <row r="1878" spans="1:28">
      <c r="A1878" t="s">
        <v>2340</v>
      </c>
      <c r="B1878" t="s">
        <v>1634</v>
      </c>
      <c r="H1878" t="s">
        <v>2888</v>
      </c>
    </row>
    <row r="1879" spans="1:28">
      <c r="A1879" t="s">
        <v>2340</v>
      </c>
      <c r="B1879" t="s">
        <v>2563</v>
      </c>
      <c r="H1879">
        <v>33</v>
      </c>
    </row>
    <row r="1880" spans="1:28">
      <c r="A1880" t="s">
        <v>2340</v>
      </c>
      <c r="B1880" t="s">
        <v>5774</v>
      </c>
      <c r="H1880" t="s">
        <v>6334</v>
      </c>
    </row>
    <row r="1881" spans="1:28">
      <c r="A1881" t="s">
        <v>2341</v>
      </c>
      <c r="B1881" t="s">
        <v>5773</v>
      </c>
      <c r="H1881" t="s">
        <v>6532</v>
      </c>
    </row>
    <row r="1882" spans="1:28">
      <c r="A1882" t="s">
        <v>2341</v>
      </c>
      <c r="B1882" t="s">
        <v>1634</v>
      </c>
      <c r="H1882" t="s">
        <v>2951</v>
      </c>
    </row>
    <row r="1883" spans="1:28">
      <c r="A1883" t="s">
        <v>2341</v>
      </c>
      <c r="B1883" t="s">
        <v>2563</v>
      </c>
      <c r="H1883" s="16">
        <v>340472</v>
      </c>
    </row>
    <row r="1884" spans="1:28">
      <c r="A1884" t="s">
        <v>2341</v>
      </c>
      <c r="B1884" t="s">
        <v>5774</v>
      </c>
      <c r="H1884" t="s">
        <v>6533</v>
      </c>
    </row>
    <row r="1885" spans="1:28">
      <c r="A1885" t="s">
        <v>1756</v>
      </c>
      <c r="B1885" t="s">
        <v>1641</v>
      </c>
      <c r="AB1885">
        <v>0.58800059139326999</v>
      </c>
    </row>
    <row r="1886" spans="1:28">
      <c r="A1886" t="s">
        <v>5969</v>
      </c>
      <c r="B1886" t="s">
        <v>1634</v>
      </c>
      <c r="AA1886">
        <v>54.53</v>
      </c>
    </row>
    <row r="1887" spans="1:28">
      <c r="A1887" t="s">
        <v>5969</v>
      </c>
      <c r="B1887" t="s">
        <v>1635</v>
      </c>
      <c r="AA1887">
        <v>0.12</v>
      </c>
    </row>
    <row r="1888" spans="1:28">
      <c r="A1888" t="s">
        <v>6038</v>
      </c>
      <c r="B1888" t="s">
        <v>1634</v>
      </c>
      <c r="AA1888">
        <v>91.7</v>
      </c>
    </row>
    <row r="1889" spans="1:27">
      <c r="A1889" t="s">
        <v>6039</v>
      </c>
      <c r="B1889" t="s">
        <v>1635</v>
      </c>
      <c r="AA1889">
        <v>10</v>
      </c>
    </row>
    <row r="1890" spans="1:27">
      <c r="A1890" t="s">
        <v>2648</v>
      </c>
      <c r="B1890" t="s">
        <v>1635</v>
      </c>
      <c r="AA1890">
        <v>10</v>
      </c>
    </row>
    <row r="1891" spans="1:27">
      <c r="A1891" t="s">
        <v>2780</v>
      </c>
      <c r="B1891" t="s">
        <v>1634</v>
      </c>
      <c r="AA1891">
        <v>89.87</v>
      </c>
    </row>
    <row r="1892" spans="1:27">
      <c r="A1892" t="s">
        <v>2780</v>
      </c>
      <c r="B1892" t="s">
        <v>1635</v>
      </c>
      <c r="AA1892">
        <v>18</v>
      </c>
    </row>
    <row r="1893" spans="1:27">
      <c r="A1893" t="s">
        <v>5821</v>
      </c>
      <c r="B1893" t="s">
        <v>1635</v>
      </c>
      <c r="AA1893">
        <v>10</v>
      </c>
    </row>
    <row r="1894" spans="1:27">
      <c r="A1894" t="s">
        <v>2342</v>
      </c>
      <c r="B1894" t="s">
        <v>5775</v>
      </c>
      <c r="H1894" t="s">
        <v>6534</v>
      </c>
    </row>
    <row r="1895" spans="1:27">
      <c r="A1895" t="s">
        <v>2342</v>
      </c>
      <c r="B1895" t="s">
        <v>1641</v>
      </c>
      <c r="H1895">
        <v>4.5999999999999999E-3</v>
      </c>
    </row>
    <row r="1896" spans="1:27">
      <c r="A1896" t="s">
        <v>2343</v>
      </c>
      <c r="B1896" t="s">
        <v>5775</v>
      </c>
      <c r="H1896" t="s">
        <v>6535</v>
      </c>
    </row>
    <row r="1897" spans="1:27">
      <c r="A1897" t="s">
        <v>2343</v>
      </c>
      <c r="B1897" t="s">
        <v>1641</v>
      </c>
      <c r="H1897">
        <v>1.6000000000000001E-3</v>
      </c>
    </row>
    <row r="1898" spans="1:27">
      <c r="A1898" t="s">
        <v>5970</v>
      </c>
      <c r="B1898" t="s">
        <v>1641</v>
      </c>
      <c r="H1898">
        <v>0.13958000000000001</v>
      </c>
    </row>
    <row r="1899" spans="1:27">
      <c r="A1899" t="s">
        <v>3086</v>
      </c>
      <c r="B1899" t="s">
        <v>1634</v>
      </c>
      <c r="K1899">
        <v>41.2</v>
      </c>
    </row>
    <row r="1900" spans="1:27">
      <c r="A1900" t="s">
        <v>3086</v>
      </c>
      <c r="B1900" t="s">
        <v>1635</v>
      </c>
      <c r="K1900">
        <v>7.0000000000000007E-2</v>
      </c>
    </row>
    <row r="1901" spans="1:27">
      <c r="A1901" t="s">
        <v>5971</v>
      </c>
      <c r="B1901" t="s">
        <v>1634</v>
      </c>
      <c r="D1901">
        <v>1.66E-2</v>
      </c>
    </row>
    <row r="1902" spans="1:27">
      <c r="A1902" t="s">
        <v>5971</v>
      </c>
      <c r="B1902" t="s">
        <v>1635</v>
      </c>
      <c r="D1902">
        <v>34.979999999999997</v>
      </c>
    </row>
    <row r="1903" spans="1:27">
      <c r="A1903" t="s">
        <v>5972</v>
      </c>
      <c r="B1903" t="s">
        <v>1634</v>
      </c>
      <c r="D1903">
        <v>3.004</v>
      </c>
    </row>
    <row r="1904" spans="1:27">
      <c r="A1904" t="s">
        <v>5972</v>
      </c>
      <c r="B1904" t="s">
        <v>1635</v>
      </c>
      <c r="D1904">
        <v>45.568800000000003</v>
      </c>
    </row>
    <row r="1905" spans="1:27">
      <c r="A1905" t="s">
        <v>2344</v>
      </c>
      <c r="B1905" t="s">
        <v>5773</v>
      </c>
      <c r="H1905" t="s">
        <v>6536</v>
      </c>
    </row>
    <row r="1906" spans="1:27">
      <c r="A1906" t="s">
        <v>2344</v>
      </c>
      <c r="B1906" t="s">
        <v>1634</v>
      </c>
      <c r="H1906">
        <v>3.93</v>
      </c>
    </row>
    <row r="1907" spans="1:27">
      <c r="A1907" t="s">
        <v>2344</v>
      </c>
      <c r="B1907" t="s">
        <v>2563</v>
      </c>
      <c r="H1907" t="s">
        <v>2940</v>
      </c>
    </row>
    <row r="1908" spans="1:27">
      <c r="A1908" t="s">
        <v>2344</v>
      </c>
      <c r="B1908" t="s">
        <v>5774</v>
      </c>
      <c r="H1908" t="s">
        <v>6492</v>
      </c>
    </row>
    <row r="1909" spans="1:27">
      <c r="A1909" t="s">
        <v>2344</v>
      </c>
      <c r="B1909" t="s">
        <v>1635</v>
      </c>
      <c r="H1909">
        <v>64.344999999999999</v>
      </c>
    </row>
    <row r="1910" spans="1:27">
      <c r="A1910" t="s">
        <v>2781</v>
      </c>
      <c r="B1910" t="s">
        <v>1636</v>
      </c>
      <c r="M1910">
        <v>0.995</v>
      </c>
    </row>
    <row r="1911" spans="1:27">
      <c r="A1911" t="s">
        <v>5822</v>
      </c>
      <c r="B1911" t="s">
        <v>1634</v>
      </c>
      <c r="AA1911">
        <v>73.33</v>
      </c>
    </row>
    <row r="1912" spans="1:27">
      <c r="A1912" t="s">
        <v>2782</v>
      </c>
      <c r="B1912" t="s">
        <v>1634</v>
      </c>
      <c r="AA1912">
        <v>74.099999999999994</v>
      </c>
    </row>
    <row r="1913" spans="1:27">
      <c r="A1913" t="s">
        <v>2782</v>
      </c>
      <c r="B1913" t="s">
        <v>1635</v>
      </c>
      <c r="AA1913">
        <v>43.33</v>
      </c>
    </row>
    <row r="1914" spans="1:27">
      <c r="A1914" t="s">
        <v>2649</v>
      </c>
      <c r="B1914" t="s">
        <v>1634</v>
      </c>
      <c r="AA1914">
        <v>73.33</v>
      </c>
    </row>
    <row r="1915" spans="1:27">
      <c r="A1915" t="s">
        <v>2650</v>
      </c>
      <c r="B1915" t="s">
        <v>1635</v>
      </c>
      <c r="AA1915">
        <v>43.33</v>
      </c>
    </row>
    <row r="1916" spans="1:27">
      <c r="A1916" t="s">
        <v>2651</v>
      </c>
      <c r="B1916" t="s">
        <v>1634</v>
      </c>
      <c r="AA1916">
        <v>76.59</v>
      </c>
    </row>
    <row r="1917" spans="1:27">
      <c r="A1917" t="s">
        <v>2651</v>
      </c>
      <c r="B1917" t="s">
        <v>1635</v>
      </c>
      <c r="AA1917">
        <v>40.19</v>
      </c>
    </row>
    <row r="1918" spans="1:27">
      <c r="A1918" t="s">
        <v>2783</v>
      </c>
      <c r="B1918" t="s">
        <v>1635</v>
      </c>
      <c r="AA1918">
        <v>42.984999999999999</v>
      </c>
    </row>
    <row r="1919" spans="1:27">
      <c r="A1919" t="s">
        <v>2784</v>
      </c>
      <c r="B1919" t="s">
        <v>1635</v>
      </c>
      <c r="AA1919">
        <v>41.597456000000001</v>
      </c>
    </row>
    <row r="1920" spans="1:27">
      <c r="A1920" t="s">
        <v>2785</v>
      </c>
      <c r="B1920" t="s">
        <v>1635</v>
      </c>
      <c r="AA1920">
        <v>43.03</v>
      </c>
    </row>
    <row r="1921" spans="1:33">
      <c r="A1921" t="s">
        <v>2786</v>
      </c>
      <c r="B1921" t="s">
        <v>1635</v>
      </c>
      <c r="AA1921">
        <v>42.984831</v>
      </c>
    </row>
    <row r="1922" spans="1:33">
      <c r="A1922" t="s">
        <v>2345</v>
      </c>
      <c r="B1922" t="s">
        <v>5775</v>
      </c>
      <c r="H1922" t="s">
        <v>6537</v>
      </c>
    </row>
    <row r="1923" spans="1:33">
      <c r="A1923" t="s">
        <v>2345</v>
      </c>
      <c r="B1923" t="s">
        <v>1641</v>
      </c>
      <c r="H1923">
        <v>0.32850000000000001</v>
      </c>
    </row>
    <row r="1924" spans="1:33">
      <c r="A1924" t="s">
        <v>2346</v>
      </c>
      <c r="B1924" t="s">
        <v>5775</v>
      </c>
      <c r="H1924" t="s">
        <v>6484</v>
      </c>
    </row>
    <row r="1925" spans="1:33">
      <c r="A1925" t="s">
        <v>2346</v>
      </c>
      <c r="B1925" t="s">
        <v>1641</v>
      </c>
      <c r="H1925" t="s">
        <v>2939</v>
      </c>
    </row>
    <row r="1926" spans="1:33">
      <c r="A1926" t="s">
        <v>5973</v>
      </c>
      <c r="B1926" t="s">
        <v>1634</v>
      </c>
      <c r="D1926">
        <v>3.1429999999999998</v>
      </c>
    </row>
    <row r="1927" spans="1:33">
      <c r="A1927" t="s">
        <v>5973</v>
      </c>
      <c r="B1927" t="s">
        <v>1635</v>
      </c>
      <c r="D1927">
        <v>42.5</v>
      </c>
    </row>
    <row r="1928" spans="1:33">
      <c r="A1928" t="s">
        <v>2652</v>
      </c>
      <c r="B1928" t="s">
        <v>1634</v>
      </c>
      <c r="AG1928">
        <v>64.56</v>
      </c>
    </row>
    <row r="1929" spans="1:33">
      <c r="A1929" t="s">
        <v>2787</v>
      </c>
      <c r="B1929" t="s">
        <v>1635</v>
      </c>
      <c r="AA1929">
        <v>26</v>
      </c>
    </row>
    <row r="1930" spans="1:33">
      <c r="A1930" t="s">
        <v>2347</v>
      </c>
      <c r="B1930" t="s">
        <v>1641</v>
      </c>
      <c r="Z1930">
        <v>2.3000000000000001E-4</v>
      </c>
    </row>
    <row r="1931" spans="1:33">
      <c r="A1931" t="s">
        <v>2788</v>
      </c>
      <c r="B1931" t="s">
        <v>1668</v>
      </c>
      <c r="M1931">
        <v>1</v>
      </c>
    </row>
    <row r="1932" spans="1:33">
      <c r="A1932" t="s">
        <v>2348</v>
      </c>
      <c r="B1932" t="s">
        <v>2563</v>
      </c>
      <c r="H1932">
        <v>1</v>
      </c>
    </row>
    <row r="1933" spans="1:33">
      <c r="A1933" t="s">
        <v>2348</v>
      </c>
      <c r="B1933" t="s">
        <v>5774</v>
      </c>
      <c r="H1933" t="s">
        <v>6538</v>
      </c>
    </row>
    <row r="1934" spans="1:33">
      <c r="A1934" t="s">
        <v>2348</v>
      </c>
      <c r="B1934" t="s">
        <v>1635</v>
      </c>
      <c r="H1934">
        <v>1</v>
      </c>
    </row>
    <row r="1935" spans="1:33">
      <c r="A1935" t="s">
        <v>2349</v>
      </c>
      <c r="B1935" t="s">
        <v>5775</v>
      </c>
      <c r="H1935" t="s">
        <v>6417</v>
      </c>
    </row>
    <row r="1936" spans="1:33">
      <c r="A1936" t="s">
        <v>2349</v>
      </c>
      <c r="B1936" t="s">
        <v>1641</v>
      </c>
      <c r="H1936">
        <v>0.62</v>
      </c>
    </row>
    <row r="1937" spans="1:27">
      <c r="A1937" t="s">
        <v>2350</v>
      </c>
      <c r="B1937" t="s">
        <v>5775</v>
      </c>
      <c r="H1937" t="s">
        <v>6539</v>
      </c>
    </row>
    <row r="1938" spans="1:27">
      <c r="A1938" t="s">
        <v>2350</v>
      </c>
      <c r="B1938" t="s">
        <v>1641</v>
      </c>
      <c r="H1938" t="s">
        <v>2952</v>
      </c>
    </row>
    <row r="1939" spans="1:27">
      <c r="A1939" t="s">
        <v>2351</v>
      </c>
      <c r="B1939" t="s">
        <v>5775</v>
      </c>
      <c r="H1939" t="s">
        <v>6540</v>
      </c>
    </row>
    <row r="1940" spans="1:27">
      <c r="A1940" t="s">
        <v>2351</v>
      </c>
      <c r="B1940" t="s">
        <v>1641</v>
      </c>
      <c r="H1940" t="s">
        <v>2953</v>
      </c>
    </row>
    <row r="1941" spans="1:27">
      <c r="A1941" t="s">
        <v>2352</v>
      </c>
      <c r="B1941" t="s">
        <v>5773</v>
      </c>
      <c r="H1941" s="16">
        <v>3664</v>
      </c>
    </row>
    <row r="1942" spans="1:27">
      <c r="A1942" t="s">
        <v>2352</v>
      </c>
      <c r="B1942" t="s">
        <v>1634</v>
      </c>
      <c r="H1942" s="16">
        <v>3664</v>
      </c>
    </row>
    <row r="1943" spans="1:27">
      <c r="A1943" t="s">
        <v>2789</v>
      </c>
      <c r="B1943" t="s">
        <v>1636</v>
      </c>
      <c r="M1943">
        <v>1</v>
      </c>
    </row>
    <row r="1944" spans="1:27">
      <c r="A1944" t="s">
        <v>1757</v>
      </c>
      <c r="B1944" t="s">
        <v>1635</v>
      </c>
      <c r="K1944">
        <v>0.01</v>
      </c>
    </row>
    <row r="1945" spans="1:27">
      <c r="A1945" t="s">
        <v>6040</v>
      </c>
      <c r="B1945" t="s">
        <v>1635</v>
      </c>
      <c r="K1945">
        <v>1.46E-2</v>
      </c>
    </row>
    <row r="1946" spans="1:27">
      <c r="A1946" t="s">
        <v>5823</v>
      </c>
      <c r="B1946" t="s">
        <v>1635</v>
      </c>
      <c r="K1946">
        <v>14.63</v>
      </c>
    </row>
    <row r="1947" spans="1:27">
      <c r="A1947" t="s">
        <v>2653</v>
      </c>
      <c r="B1947" t="s">
        <v>1635</v>
      </c>
      <c r="K1947">
        <v>1.4630000000000001E-2</v>
      </c>
    </row>
    <row r="1948" spans="1:27">
      <c r="A1948" t="s">
        <v>5824</v>
      </c>
      <c r="B1948" t="s">
        <v>1635</v>
      </c>
      <c r="K1948">
        <v>11.6</v>
      </c>
    </row>
    <row r="1949" spans="1:27">
      <c r="A1949" t="s">
        <v>2790</v>
      </c>
      <c r="B1949" t="s">
        <v>1634</v>
      </c>
      <c r="AA1949">
        <v>0.39639999999999997</v>
      </c>
    </row>
    <row r="1950" spans="1:27">
      <c r="A1950" t="s">
        <v>2655</v>
      </c>
      <c r="B1950" t="s">
        <v>1674</v>
      </c>
      <c r="Z1950">
        <v>0.98</v>
      </c>
    </row>
    <row r="1951" spans="1:27">
      <c r="A1951" t="s">
        <v>6041</v>
      </c>
      <c r="B1951" t="s">
        <v>1635</v>
      </c>
      <c r="P1951">
        <v>15.75</v>
      </c>
    </row>
    <row r="1952" spans="1:27">
      <c r="A1952" t="s">
        <v>2791</v>
      </c>
      <c r="B1952" t="s">
        <v>1641</v>
      </c>
      <c r="Z1952">
        <v>0.09</v>
      </c>
    </row>
    <row r="1953" spans="1:33">
      <c r="A1953" t="s">
        <v>1758</v>
      </c>
      <c r="B1953" t="s">
        <v>1634</v>
      </c>
      <c r="AC1953">
        <v>80</v>
      </c>
    </row>
    <row r="1954" spans="1:33">
      <c r="A1954" t="s">
        <v>2559</v>
      </c>
      <c r="B1954" t="s">
        <v>1635</v>
      </c>
      <c r="Y1954">
        <v>46.4</v>
      </c>
    </row>
    <row r="1955" spans="1:33">
      <c r="A1955" t="s">
        <v>2353</v>
      </c>
      <c r="B1955" t="s">
        <v>1634</v>
      </c>
      <c r="C1955">
        <v>68.55</v>
      </c>
      <c r="Y1955">
        <v>3.1429999999999998</v>
      </c>
    </row>
    <row r="1956" spans="1:33">
      <c r="A1956" t="s">
        <v>2353</v>
      </c>
      <c r="B1956" t="s">
        <v>1635</v>
      </c>
      <c r="C1956">
        <v>45.77</v>
      </c>
      <c r="Y1956">
        <v>5.1999999999999998E-2</v>
      </c>
    </row>
    <row r="1957" spans="1:33">
      <c r="A1957" t="s">
        <v>1759</v>
      </c>
      <c r="B1957" t="s">
        <v>1635</v>
      </c>
      <c r="AB1957">
        <v>0</v>
      </c>
    </row>
    <row r="1958" spans="1:33">
      <c r="A1958" t="s">
        <v>2656</v>
      </c>
      <c r="B1958" t="s">
        <v>1635</v>
      </c>
      <c r="AG1958">
        <v>33.25</v>
      </c>
    </row>
    <row r="1959" spans="1:33">
      <c r="A1959" t="s">
        <v>6128</v>
      </c>
      <c r="B1959" t="s">
        <v>1635</v>
      </c>
      <c r="Z1959">
        <v>2.7400000000000001E-2</v>
      </c>
    </row>
    <row r="1960" spans="1:33">
      <c r="A1960" t="s">
        <v>1760</v>
      </c>
      <c r="B1960" t="s">
        <v>1636</v>
      </c>
      <c r="P1960">
        <v>0.995</v>
      </c>
    </row>
    <row r="1961" spans="1:33">
      <c r="A1961" t="s">
        <v>2657</v>
      </c>
      <c r="B1961" t="s">
        <v>1636</v>
      </c>
      <c r="P1961">
        <v>99.5</v>
      </c>
    </row>
    <row r="1962" spans="1:33">
      <c r="A1962" t="s">
        <v>2792</v>
      </c>
      <c r="B1962" t="s">
        <v>1635</v>
      </c>
      <c r="Y1962">
        <v>3154</v>
      </c>
    </row>
    <row r="1963" spans="1:33">
      <c r="A1963" t="s">
        <v>1761</v>
      </c>
      <c r="B1963" t="s">
        <v>1641</v>
      </c>
      <c r="C1963" t="s">
        <v>6541</v>
      </c>
    </row>
    <row r="1964" spans="1:33">
      <c r="A1964" t="s">
        <v>2793</v>
      </c>
      <c r="B1964" t="s">
        <v>1634</v>
      </c>
      <c r="Z1964">
        <v>0.18</v>
      </c>
    </row>
    <row r="1965" spans="1:33">
      <c r="A1965" t="s">
        <v>5974</v>
      </c>
      <c r="B1965" t="s">
        <v>1635</v>
      </c>
      <c r="D1965">
        <v>42.838999999999999</v>
      </c>
    </row>
    <row r="1966" spans="1:33">
      <c r="A1966" t="s">
        <v>2794</v>
      </c>
      <c r="B1966" t="s">
        <v>1641</v>
      </c>
      <c r="Z1966">
        <v>0.41</v>
      </c>
    </row>
    <row r="1967" spans="1:33">
      <c r="A1967" t="s">
        <v>2354</v>
      </c>
      <c r="B1967" t="s">
        <v>1641</v>
      </c>
      <c r="L1967">
        <v>0.43</v>
      </c>
    </row>
    <row r="1968" spans="1:33">
      <c r="A1968" t="s">
        <v>2795</v>
      </c>
      <c r="B1968" t="s">
        <v>1635</v>
      </c>
      <c r="I1968">
        <v>1629</v>
      </c>
    </row>
    <row r="1969" spans="1:28">
      <c r="A1969" t="s">
        <v>2355</v>
      </c>
      <c r="B1969" t="s">
        <v>1635</v>
      </c>
      <c r="I1969">
        <v>1629</v>
      </c>
    </row>
    <row r="1970" spans="1:28">
      <c r="A1970" t="s">
        <v>2796</v>
      </c>
      <c r="B1970" t="s">
        <v>1635</v>
      </c>
      <c r="I1970">
        <v>1097</v>
      </c>
    </row>
    <row r="1971" spans="1:28">
      <c r="A1971" t="s">
        <v>2356</v>
      </c>
      <c r="B1971" t="s">
        <v>1635</v>
      </c>
      <c r="I1971">
        <v>1097</v>
      </c>
    </row>
    <row r="1972" spans="1:28">
      <c r="A1972" t="s">
        <v>2357</v>
      </c>
      <c r="B1972" t="s">
        <v>1635</v>
      </c>
      <c r="I1972">
        <v>15</v>
      </c>
    </row>
    <row r="1973" spans="1:28">
      <c r="A1973" t="s">
        <v>2358</v>
      </c>
      <c r="B1973" t="s">
        <v>1635</v>
      </c>
      <c r="I1973">
        <v>1866</v>
      </c>
    </row>
    <row r="1974" spans="1:28">
      <c r="A1974" t="s">
        <v>2797</v>
      </c>
      <c r="B1974" t="s">
        <v>1635</v>
      </c>
      <c r="I1974">
        <v>1866</v>
      </c>
    </row>
    <row r="1975" spans="1:28">
      <c r="A1975" t="s">
        <v>2798</v>
      </c>
      <c r="B1975" t="s">
        <v>1635</v>
      </c>
      <c r="I1975">
        <v>1696</v>
      </c>
    </row>
    <row r="1976" spans="1:28">
      <c r="A1976" t="s">
        <v>2359</v>
      </c>
      <c r="B1976" t="s">
        <v>1635</v>
      </c>
      <c r="I1976">
        <v>1696</v>
      </c>
    </row>
    <row r="1977" spans="1:28">
      <c r="A1977" t="s">
        <v>2799</v>
      </c>
      <c r="B1977" t="s">
        <v>1635</v>
      </c>
      <c r="Y1977">
        <v>2.1499999999999998E-2</v>
      </c>
    </row>
    <row r="1978" spans="1:28">
      <c r="A1978" t="s">
        <v>1762</v>
      </c>
      <c r="B1978" t="s">
        <v>1634</v>
      </c>
      <c r="K1978" t="s">
        <v>6542</v>
      </c>
    </row>
    <row r="1979" spans="1:28">
      <c r="A1979" t="s">
        <v>6042</v>
      </c>
      <c r="B1979" t="s">
        <v>1634</v>
      </c>
      <c r="K1979">
        <v>83</v>
      </c>
    </row>
    <row r="1980" spans="1:28">
      <c r="A1980" t="s">
        <v>5825</v>
      </c>
      <c r="B1980" t="s">
        <v>1634</v>
      </c>
      <c r="K1980">
        <v>80</v>
      </c>
    </row>
    <row r="1981" spans="1:28">
      <c r="A1981" t="s">
        <v>1763</v>
      </c>
      <c r="B1981" t="s">
        <v>1641</v>
      </c>
      <c r="AB1981">
        <v>2.6680104421753E-2</v>
      </c>
    </row>
    <row r="1982" spans="1:28">
      <c r="A1982" t="s">
        <v>2360</v>
      </c>
      <c r="B1982" t="s">
        <v>1641</v>
      </c>
      <c r="K1982">
        <v>0.01</v>
      </c>
    </row>
    <row r="1983" spans="1:28">
      <c r="A1983" t="s">
        <v>2361</v>
      </c>
      <c r="B1983" t="s">
        <v>5775</v>
      </c>
      <c r="H1983" t="s">
        <v>6543</v>
      </c>
    </row>
    <row r="1984" spans="1:28">
      <c r="A1984" t="s">
        <v>2361</v>
      </c>
      <c r="B1984" t="s">
        <v>1641</v>
      </c>
      <c r="H1984">
        <v>0.80920000000000003</v>
      </c>
    </row>
    <row r="1985" spans="1:33">
      <c r="A1985" t="s">
        <v>1764</v>
      </c>
      <c r="B1985" t="s">
        <v>1635</v>
      </c>
      <c r="AG1985" t="s">
        <v>6544</v>
      </c>
    </row>
    <row r="1986" spans="1:33">
      <c r="A1986" t="s">
        <v>2800</v>
      </c>
      <c r="B1986" t="s">
        <v>1635</v>
      </c>
      <c r="AA1986">
        <v>14.293184999999999</v>
      </c>
    </row>
    <row r="1987" spans="1:33">
      <c r="A1987" t="s">
        <v>5975</v>
      </c>
      <c r="B1987" t="s">
        <v>1674</v>
      </c>
      <c r="C1987">
        <v>98</v>
      </c>
    </row>
    <row r="1988" spans="1:33">
      <c r="A1988" t="s">
        <v>5975</v>
      </c>
      <c r="B1988" t="s">
        <v>1634</v>
      </c>
      <c r="C1988">
        <v>173.06</v>
      </c>
    </row>
    <row r="1989" spans="1:33">
      <c r="A1989" t="s">
        <v>5975</v>
      </c>
      <c r="B1989" t="s">
        <v>1635</v>
      </c>
      <c r="C1989">
        <v>5.76</v>
      </c>
    </row>
    <row r="1990" spans="1:33">
      <c r="A1990" t="s">
        <v>1765</v>
      </c>
      <c r="B1990" t="s">
        <v>1635</v>
      </c>
      <c r="C1990" t="s">
        <v>6545</v>
      </c>
    </row>
    <row r="1991" spans="1:33">
      <c r="A1991" t="s">
        <v>1766</v>
      </c>
      <c r="B1991" t="s">
        <v>1641</v>
      </c>
      <c r="K1991">
        <v>6.9999999999999999E-4</v>
      </c>
    </row>
    <row r="1992" spans="1:33">
      <c r="A1992" t="s">
        <v>1767</v>
      </c>
      <c r="B1992" t="s">
        <v>1641</v>
      </c>
      <c r="K1992">
        <v>0.01</v>
      </c>
    </row>
    <row r="1993" spans="1:33">
      <c r="A1993" t="s">
        <v>2362</v>
      </c>
      <c r="B1993" t="s">
        <v>1641</v>
      </c>
      <c r="K1993">
        <v>6.9999999999999999E-4</v>
      </c>
    </row>
    <row r="1994" spans="1:33">
      <c r="A1994" t="s">
        <v>1768</v>
      </c>
      <c r="B1994" t="s">
        <v>1641</v>
      </c>
      <c r="AG1994" t="s">
        <v>562</v>
      </c>
    </row>
    <row r="1995" spans="1:33">
      <c r="A1995" t="s">
        <v>6043</v>
      </c>
      <c r="B1995" t="s">
        <v>1634</v>
      </c>
      <c r="K1995">
        <v>3</v>
      </c>
    </row>
    <row r="1996" spans="1:33">
      <c r="A1996" t="s">
        <v>2363</v>
      </c>
      <c r="B1996" t="s">
        <v>5775</v>
      </c>
      <c r="H1996" t="s">
        <v>6546</v>
      </c>
    </row>
    <row r="1997" spans="1:33">
      <c r="A1997" t="s">
        <v>2363</v>
      </c>
      <c r="B1997" t="s">
        <v>1641</v>
      </c>
      <c r="H1997" t="s">
        <v>2954</v>
      </c>
    </row>
    <row r="1998" spans="1:33">
      <c r="A1998" t="s">
        <v>1769</v>
      </c>
      <c r="B1998" t="s">
        <v>1634</v>
      </c>
      <c r="P1998">
        <v>63.07</v>
      </c>
    </row>
    <row r="1999" spans="1:33">
      <c r="A1999" t="s">
        <v>1769</v>
      </c>
      <c r="B1999" t="s">
        <v>1635</v>
      </c>
      <c r="P1999">
        <v>45.7</v>
      </c>
    </row>
    <row r="2000" spans="1:33">
      <c r="A2000" t="s">
        <v>1769</v>
      </c>
      <c r="B2000" t="s">
        <v>1636</v>
      </c>
      <c r="P2000">
        <v>0.995</v>
      </c>
    </row>
    <row r="2001" spans="1:26">
      <c r="A2001" t="s">
        <v>2364</v>
      </c>
      <c r="B2001" t="s">
        <v>1641</v>
      </c>
      <c r="Z2001">
        <v>3.9520000000000001E-4</v>
      </c>
    </row>
    <row r="2002" spans="1:26">
      <c r="A2002" t="s">
        <v>5976</v>
      </c>
      <c r="B2002" t="s">
        <v>1634</v>
      </c>
      <c r="D2002">
        <v>1.8E-3</v>
      </c>
    </row>
    <row r="2003" spans="1:26">
      <c r="A2003" t="s">
        <v>5977</v>
      </c>
      <c r="B2003" t="s">
        <v>1634</v>
      </c>
      <c r="D2003">
        <v>1.8E-3</v>
      </c>
    </row>
    <row r="2004" spans="1:26">
      <c r="A2004" t="s">
        <v>2658</v>
      </c>
      <c r="B2004" t="s">
        <v>1634</v>
      </c>
      <c r="P2004">
        <v>100.8</v>
      </c>
    </row>
    <row r="2005" spans="1:26">
      <c r="A2005" t="s">
        <v>2658</v>
      </c>
      <c r="B2005" t="s">
        <v>1635</v>
      </c>
      <c r="P2005">
        <v>35</v>
      </c>
    </row>
    <row r="2006" spans="1:26">
      <c r="A2006" t="s">
        <v>2658</v>
      </c>
      <c r="B2006" t="s">
        <v>1636</v>
      </c>
      <c r="P2006">
        <v>99</v>
      </c>
    </row>
    <row r="2007" spans="1:26">
      <c r="A2007" t="s">
        <v>2365</v>
      </c>
      <c r="B2007" t="s">
        <v>1634</v>
      </c>
      <c r="C2007" t="s">
        <v>6547</v>
      </c>
      <c r="P2007">
        <v>100.8</v>
      </c>
    </row>
    <row r="2008" spans="1:26">
      <c r="A2008" t="s">
        <v>2365</v>
      </c>
      <c r="B2008" t="s">
        <v>1635</v>
      </c>
      <c r="C2008" t="s">
        <v>6548</v>
      </c>
      <c r="P2008">
        <v>35</v>
      </c>
    </row>
    <row r="2009" spans="1:26">
      <c r="A2009" t="s">
        <v>2365</v>
      </c>
      <c r="B2009" t="s">
        <v>1636</v>
      </c>
      <c r="P2009">
        <v>100</v>
      </c>
    </row>
    <row r="2010" spans="1:26">
      <c r="A2010" t="s">
        <v>1770</v>
      </c>
      <c r="B2010" t="s">
        <v>1641</v>
      </c>
      <c r="Z2010">
        <v>0.87060000000000004</v>
      </c>
    </row>
    <row r="2011" spans="1:26">
      <c r="A2011" t="s">
        <v>2366</v>
      </c>
      <c r="B2011" t="s">
        <v>1634</v>
      </c>
      <c r="F2011">
        <v>97.5</v>
      </c>
      <c r="P2011">
        <v>100.8</v>
      </c>
    </row>
    <row r="2012" spans="1:26">
      <c r="A2012" t="s">
        <v>1770</v>
      </c>
      <c r="B2012" t="s">
        <v>1635</v>
      </c>
      <c r="P2012">
        <v>35</v>
      </c>
    </row>
    <row r="2013" spans="1:26">
      <c r="A2013" t="s">
        <v>2366</v>
      </c>
      <c r="B2013" t="s">
        <v>1636</v>
      </c>
      <c r="M2013">
        <v>1</v>
      </c>
      <c r="P2013">
        <v>0.99</v>
      </c>
    </row>
    <row r="2014" spans="1:26">
      <c r="A2014" t="s">
        <v>2367</v>
      </c>
      <c r="B2014" t="s">
        <v>5775</v>
      </c>
      <c r="H2014" t="s">
        <v>6549</v>
      </c>
    </row>
    <row r="2015" spans="1:26">
      <c r="A2015" t="s">
        <v>2367</v>
      </c>
      <c r="B2015" t="s">
        <v>1641</v>
      </c>
      <c r="H2015">
        <v>0.98609999999999998</v>
      </c>
    </row>
    <row r="2016" spans="1:26">
      <c r="A2016" t="s">
        <v>5978</v>
      </c>
      <c r="B2016" t="s">
        <v>1641</v>
      </c>
      <c r="H2016">
        <v>9.5070000000000002E-2</v>
      </c>
    </row>
    <row r="2017" spans="1:29">
      <c r="A2017" t="s">
        <v>2368</v>
      </c>
      <c r="B2017" t="s">
        <v>1634</v>
      </c>
      <c r="R2017">
        <v>0.121</v>
      </c>
    </row>
    <row r="2018" spans="1:29">
      <c r="A2018" t="s">
        <v>2369</v>
      </c>
      <c r="B2018" t="s">
        <v>1634</v>
      </c>
      <c r="R2018">
        <v>0.14299999999999999</v>
      </c>
    </row>
    <row r="2019" spans="1:29">
      <c r="A2019" t="s">
        <v>5979</v>
      </c>
      <c r="B2019" t="s">
        <v>1634</v>
      </c>
      <c r="D2019">
        <v>3.024</v>
      </c>
    </row>
    <row r="2020" spans="1:29">
      <c r="A2020" t="s">
        <v>5979</v>
      </c>
      <c r="B2020" t="s">
        <v>1635</v>
      </c>
      <c r="D2020">
        <v>46.2</v>
      </c>
    </row>
    <row r="2021" spans="1:29">
      <c r="A2021" t="s">
        <v>5980</v>
      </c>
      <c r="B2021" t="s">
        <v>1634</v>
      </c>
      <c r="D2021">
        <v>2.544</v>
      </c>
    </row>
    <row r="2022" spans="1:29">
      <c r="A2022" t="s">
        <v>5980</v>
      </c>
      <c r="B2022" t="s">
        <v>1635</v>
      </c>
      <c r="D2022">
        <v>35.479999999999997</v>
      </c>
    </row>
    <row r="2023" spans="1:29">
      <c r="A2023" t="s">
        <v>1771</v>
      </c>
      <c r="B2023" t="s">
        <v>1674</v>
      </c>
      <c r="AC2023">
        <v>44</v>
      </c>
    </row>
    <row r="2024" spans="1:29">
      <c r="A2024" t="s">
        <v>1771</v>
      </c>
      <c r="B2024" t="s">
        <v>1634</v>
      </c>
      <c r="AC2024">
        <v>83</v>
      </c>
    </row>
    <row r="2025" spans="1:29">
      <c r="A2025" t="s">
        <v>2370</v>
      </c>
      <c r="B2025" t="s">
        <v>5773</v>
      </c>
      <c r="H2025" t="s">
        <v>6550</v>
      </c>
    </row>
    <row r="2026" spans="1:29">
      <c r="A2026" t="s">
        <v>2370</v>
      </c>
      <c r="B2026" t="s">
        <v>1634</v>
      </c>
      <c r="H2026" t="s">
        <v>2955</v>
      </c>
    </row>
    <row r="2027" spans="1:29">
      <c r="A2027" t="s">
        <v>2370</v>
      </c>
      <c r="B2027" t="s">
        <v>2563</v>
      </c>
      <c r="H2027">
        <v>33</v>
      </c>
    </row>
    <row r="2028" spans="1:29">
      <c r="A2028" t="s">
        <v>2370</v>
      </c>
      <c r="B2028" t="s">
        <v>5774</v>
      </c>
      <c r="H2028" t="s">
        <v>6170</v>
      </c>
    </row>
    <row r="2029" spans="1:29">
      <c r="A2029" t="s">
        <v>2371</v>
      </c>
      <c r="B2029" t="s">
        <v>5775</v>
      </c>
      <c r="H2029" t="s">
        <v>6551</v>
      </c>
    </row>
    <row r="2030" spans="1:29">
      <c r="A2030" t="s">
        <v>2371</v>
      </c>
      <c r="B2030" t="s">
        <v>1641</v>
      </c>
      <c r="H2030">
        <v>0.76561836000000005</v>
      </c>
    </row>
    <row r="2031" spans="1:29">
      <c r="A2031" t="s">
        <v>2802</v>
      </c>
      <c r="B2031" t="s">
        <v>1641</v>
      </c>
      <c r="M2031">
        <v>4.0899999999999999E-2</v>
      </c>
    </row>
    <row r="2032" spans="1:29">
      <c r="A2032" t="s">
        <v>2802</v>
      </c>
      <c r="B2032" t="s">
        <v>1668</v>
      </c>
      <c r="M2032">
        <v>1</v>
      </c>
    </row>
    <row r="2033" spans="1:29">
      <c r="A2033" t="s">
        <v>2803</v>
      </c>
      <c r="B2033" t="s">
        <v>1634</v>
      </c>
      <c r="M2033">
        <v>3</v>
      </c>
    </row>
    <row r="2034" spans="1:29">
      <c r="A2034" t="s">
        <v>6044</v>
      </c>
      <c r="B2034" t="s">
        <v>1636</v>
      </c>
      <c r="P2034">
        <v>100</v>
      </c>
    </row>
    <row r="2035" spans="1:29">
      <c r="A2035" t="s">
        <v>2372</v>
      </c>
      <c r="B2035" t="s">
        <v>1634</v>
      </c>
      <c r="Z2035">
        <v>75</v>
      </c>
    </row>
    <row r="2036" spans="1:29">
      <c r="A2036" t="s">
        <v>1772</v>
      </c>
      <c r="B2036" t="s">
        <v>1674</v>
      </c>
      <c r="AC2036">
        <v>3</v>
      </c>
    </row>
    <row r="2037" spans="1:29">
      <c r="A2037" t="s">
        <v>1772</v>
      </c>
      <c r="B2037" t="s">
        <v>1634</v>
      </c>
      <c r="AC2037">
        <v>75</v>
      </c>
    </row>
    <row r="2038" spans="1:29">
      <c r="A2038" t="s">
        <v>2659</v>
      </c>
      <c r="B2038" t="s">
        <v>1634</v>
      </c>
      <c r="K2038">
        <v>75</v>
      </c>
    </row>
    <row r="2039" spans="1:29">
      <c r="A2039" t="s">
        <v>6045</v>
      </c>
      <c r="B2039" t="s">
        <v>1634</v>
      </c>
      <c r="K2039">
        <v>75</v>
      </c>
    </row>
    <row r="2040" spans="1:29">
      <c r="A2040" t="s">
        <v>6046</v>
      </c>
      <c r="B2040" t="s">
        <v>1634</v>
      </c>
      <c r="K2040">
        <v>75</v>
      </c>
    </row>
    <row r="2041" spans="1:29">
      <c r="A2041" t="s">
        <v>1773</v>
      </c>
      <c r="B2041" t="s">
        <v>1674</v>
      </c>
      <c r="C2041" s="20">
        <v>0.03</v>
      </c>
    </row>
    <row r="2042" spans="1:29">
      <c r="A2042" t="s">
        <v>5981</v>
      </c>
      <c r="B2042" t="s">
        <v>1634</v>
      </c>
      <c r="H2042">
        <v>2.927</v>
      </c>
    </row>
    <row r="2043" spans="1:29">
      <c r="A2043" t="s">
        <v>2804</v>
      </c>
      <c r="B2043" t="s">
        <v>1634</v>
      </c>
      <c r="AA2043">
        <v>7.0099999999999996E-2</v>
      </c>
    </row>
    <row r="2044" spans="1:29">
      <c r="A2044" t="s">
        <v>1774</v>
      </c>
      <c r="B2044" t="s">
        <v>1674</v>
      </c>
      <c r="S2044">
        <v>27</v>
      </c>
    </row>
    <row r="2045" spans="1:29">
      <c r="A2045" t="s">
        <v>2373</v>
      </c>
      <c r="B2045" t="s">
        <v>2563</v>
      </c>
      <c r="H2045" t="s">
        <v>2863</v>
      </c>
    </row>
    <row r="2046" spans="1:29">
      <c r="A2046" t="s">
        <v>2373</v>
      </c>
      <c r="B2046" t="s">
        <v>5774</v>
      </c>
      <c r="H2046" t="s">
        <v>6217</v>
      </c>
    </row>
    <row r="2047" spans="1:29">
      <c r="A2047" t="s">
        <v>2373</v>
      </c>
      <c r="B2047" t="s">
        <v>1635</v>
      </c>
      <c r="H2047">
        <v>15.6</v>
      </c>
    </row>
    <row r="2048" spans="1:29">
      <c r="A2048" t="s">
        <v>2660</v>
      </c>
      <c r="B2048" t="s">
        <v>1634</v>
      </c>
      <c r="AA2048">
        <v>72.599999999999994</v>
      </c>
    </row>
    <row r="2049" spans="1:27">
      <c r="A2049" t="s">
        <v>2661</v>
      </c>
      <c r="B2049" t="s">
        <v>1635</v>
      </c>
      <c r="AA2049">
        <v>44.8</v>
      </c>
    </row>
    <row r="2050" spans="1:27">
      <c r="A2050" t="s">
        <v>5826</v>
      </c>
      <c r="B2050" t="s">
        <v>1635</v>
      </c>
      <c r="K2050">
        <v>0.02</v>
      </c>
    </row>
    <row r="2051" spans="1:27">
      <c r="A2051" t="s">
        <v>6129</v>
      </c>
      <c r="B2051" t="s">
        <v>1641</v>
      </c>
      <c r="K2051">
        <v>3.3</v>
      </c>
    </row>
    <row r="2052" spans="1:27">
      <c r="A2052" t="s">
        <v>1775</v>
      </c>
      <c r="B2052" t="s">
        <v>5773</v>
      </c>
      <c r="H2052" s="16">
        <v>3383</v>
      </c>
    </row>
    <row r="2053" spans="1:27">
      <c r="A2053" t="s">
        <v>1775</v>
      </c>
      <c r="B2053" t="s">
        <v>1634</v>
      </c>
      <c r="H2053">
        <v>8.5000000000000006E-2</v>
      </c>
    </row>
    <row r="2054" spans="1:27">
      <c r="A2054" t="s">
        <v>1775</v>
      </c>
      <c r="B2054" t="s">
        <v>1635</v>
      </c>
      <c r="H2054">
        <v>39.799999999999997</v>
      </c>
    </row>
    <row r="2055" spans="1:27">
      <c r="A2055" t="s">
        <v>2805</v>
      </c>
      <c r="B2055" t="s">
        <v>1635</v>
      </c>
      <c r="AA2055">
        <v>36.258000000000003</v>
      </c>
    </row>
    <row r="2056" spans="1:27">
      <c r="A2056" t="s">
        <v>2374</v>
      </c>
      <c r="B2056" t="s">
        <v>1641</v>
      </c>
      <c r="Z2056">
        <v>3.59</v>
      </c>
    </row>
    <row r="2057" spans="1:27">
      <c r="A2057" t="s">
        <v>1776</v>
      </c>
      <c r="B2057" t="s">
        <v>1641</v>
      </c>
      <c r="K2057">
        <v>0.01</v>
      </c>
    </row>
    <row r="2058" spans="1:27">
      <c r="A2058" t="s">
        <v>2806</v>
      </c>
      <c r="B2058" t="s">
        <v>1634</v>
      </c>
      <c r="Q2058">
        <v>75</v>
      </c>
    </row>
    <row r="2059" spans="1:27">
      <c r="A2059" t="s">
        <v>2806</v>
      </c>
      <c r="B2059" t="s">
        <v>1635</v>
      </c>
      <c r="Q2059">
        <v>41.92</v>
      </c>
    </row>
    <row r="2060" spans="1:27">
      <c r="A2060" t="s">
        <v>2375</v>
      </c>
      <c r="B2060" t="s">
        <v>1634</v>
      </c>
      <c r="K2060">
        <v>2.67</v>
      </c>
    </row>
    <row r="2061" spans="1:27">
      <c r="A2061" t="s">
        <v>2663</v>
      </c>
      <c r="B2061" t="s">
        <v>1636</v>
      </c>
      <c r="P2061">
        <v>99</v>
      </c>
    </row>
    <row r="2062" spans="1:27">
      <c r="A2062" t="s">
        <v>2376</v>
      </c>
      <c r="B2062" t="s">
        <v>5775</v>
      </c>
      <c r="H2062" t="s">
        <v>6552</v>
      </c>
    </row>
    <row r="2063" spans="1:27">
      <c r="A2063" t="s">
        <v>2376</v>
      </c>
      <c r="B2063" t="s">
        <v>1641</v>
      </c>
      <c r="H2063">
        <v>0.41038290999999999</v>
      </c>
    </row>
    <row r="2064" spans="1:27">
      <c r="A2064" t="s">
        <v>6130</v>
      </c>
      <c r="B2064" t="s">
        <v>1635</v>
      </c>
      <c r="H2064">
        <v>15.6</v>
      </c>
    </row>
    <row r="2065" spans="1:33">
      <c r="A2065" t="s">
        <v>6131</v>
      </c>
      <c r="B2065" t="s">
        <v>1635</v>
      </c>
      <c r="H2065">
        <v>15.6</v>
      </c>
    </row>
    <row r="2066" spans="1:33">
      <c r="A2066" t="s">
        <v>6132</v>
      </c>
      <c r="B2066" t="s">
        <v>1634</v>
      </c>
      <c r="H2066">
        <v>9.4380000000000006E-2</v>
      </c>
    </row>
    <row r="2067" spans="1:33">
      <c r="A2067" t="s">
        <v>6132</v>
      </c>
      <c r="B2067" t="s">
        <v>1635</v>
      </c>
      <c r="H2067">
        <v>18.214200000000002</v>
      </c>
    </row>
    <row r="2068" spans="1:33">
      <c r="A2068" t="s">
        <v>2377</v>
      </c>
      <c r="B2068" t="s">
        <v>5773</v>
      </c>
      <c r="H2068" t="s">
        <v>6553</v>
      </c>
    </row>
    <row r="2069" spans="1:33">
      <c r="A2069" t="s">
        <v>2377</v>
      </c>
      <c r="B2069" t="s">
        <v>1634</v>
      </c>
      <c r="H2069">
        <v>2.8761999999999999</v>
      </c>
    </row>
    <row r="2070" spans="1:33">
      <c r="A2070" t="s">
        <v>2378</v>
      </c>
      <c r="B2070" t="s">
        <v>5773</v>
      </c>
      <c r="H2070" t="s">
        <v>6554</v>
      </c>
    </row>
    <row r="2071" spans="1:33">
      <c r="A2071" t="s">
        <v>2378</v>
      </c>
      <c r="B2071" t="s">
        <v>1634</v>
      </c>
      <c r="H2071">
        <v>2.3302999999999998</v>
      </c>
    </row>
    <row r="2072" spans="1:33">
      <c r="A2072" t="s">
        <v>2379</v>
      </c>
      <c r="B2072" t="s">
        <v>5775</v>
      </c>
      <c r="H2072" t="s">
        <v>6555</v>
      </c>
    </row>
    <row r="2073" spans="1:33">
      <c r="A2073" t="s">
        <v>2379</v>
      </c>
      <c r="B2073" t="s">
        <v>1641</v>
      </c>
      <c r="H2073">
        <v>0.54500000000000004</v>
      </c>
    </row>
    <row r="2074" spans="1:33">
      <c r="A2074" t="s">
        <v>5982</v>
      </c>
      <c r="B2074" t="s">
        <v>1634</v>
      </c>
      <c r="H2074">
        <v>6.4699999999999994E-2</v>
      </c>
    </row>
    <row r="2075" spans="1:33">
      <c r="A2075" t="s">
        <v>5982</v>
      </c>
      <c r="B2075" t="s">
        <v>1635</v>
      </c>
      <c r="H2075">
        <v>46.27</v>
      </c>
    </row>
    <row r="2076" spans="1:33">
      <c r="A2076" t="s">
        <v>2664</v>
      </c>
      <c r="B2076" t="s">
        <v>1634</v>
      </c>
      <c r="AG2076">
        <v>2.9940000000000002</v>
      </c>
    </row>
    <row r="2077" spans="1:33">
      <c r="A2077" t="s">
        <v>2664</v>
      </c>
      <c r="B2077" t="s">
        <v>1635</v>
      </c>
      <c r="AG2077">
        <v>46.4</v>
      </c>
    </row>
    <row r="2078" spans="1:33">
      <c r="A2078" t="s">
        <v>1777</v>
      </c>
      <c r="B2078" t="s">
        <v>1634</v>
      </c>
      <c r="P2078">
        <v>63.07</v>
      </c>
    </row>
    <row r="2079" spans="1:33">
      <c r="A2079" t="s">
        <v>1777</v>
      </c>
      <c r="B2079" t="s">
        <v>1635</v>
      </c>
      <c r="P2079">
        <v>45.7</v>
      </c>
    </row>
    <row r="2080" spans="1:33">
      <c r="A2080" t="s">
        <v>1777</v>
      </c>
      <c r="B2080" t="s">
        <v>1636</v>
      </c>
      <c r="P2080">
        <v>99.5</v>
      </c>
    </row>
    <row r="2081" spans="1:11">
      <c r="A2081" t="s">
        <v>5983</v>
      </c>
      <c r="B2081" t="s">
        <v>1634</v>
      </c>
      <c r="H2081">
        <v>6.4699999999999994E-2</v>
      </c>
    </row>
    <row r="2082" spans="1:11">
      <c r="A2082" t="s">
        <v>5983</v>
      </c>
      <c r="B2082" t="s">
        <v>1635</v>
      </c>
      <c r="H2082">
        <v>46.3</v>
      </c>
    </row>
    <row r="2083" spans="1:11">
      <c r="A2083" t="s">
        <v>2380</v>
      </c>
      <c r="B2083" t="s">
        <v>1634</v>
      </c>
      <c r="K2083">
        <v>2.99</v>
      </c>
    </row>
    <row r="2084" spans="1:11">
      <c r="A2084" t="s">
        <v>5827</v>
      </c>
      <c r="B2084" t="s">
        <v>1634</v>
      </c>
      <c r="D2084">
        <v>68.400000000000006</v>
      </c>
    </row>
    <row r="2085" spans="1:11">
      <c r="A2085" t="s">
        <v>5827</v>
      </c>
      <c r="B2085" t="s">
        <v>1635</v>
      </c>
      <c r="D2085">
        <v>45.86</v>
      </c>
    </row>
    <row r="2086" spans="1:11">
      <c r="A2086" t="s">
        <v>2381</v>
      </c>
      <c r="B2086" t="s">
        <v>5775</v>
      </c>
      <c r="H2086" t="s">
        <v>6556</v>
      </c>
    </row>
    <row r="2087" spans="1:11">
      <c r="A2087" t="s">
        <v>2381</v>
      </c>
      <c r="B2087" t="s">
        <v>1641</v>
      </c>
      <c r="H2087">
        <v>0.85629999999999995</v>
      </c>
    </row>
    <row r="2088" spans="1:11">
      <c r="A2088" t="s">
        <v>6133</v>
      </c>
      <c r="B2088" t="s">
        <v>1634</v>
      </c>
      <c r="H2088">
        <v>3.137</v>
      </c>
    </row>
    <row r="2089" spans="1:11">
      <c r="A2089" t="s">
        <v>5984</v>
      </c>
      <c r="B2089" t="s">
        <v>1641</v>
      </c>
      <c r="H2089">
        <v>0.85571876000000002</v>
      </c>
    </row>
    <row r="2090" spans="1:11">
      <c r="A2090" t="s">
        <v>5985</v>
      </c>
      <c r="B2090" t="s">
        <v>1634</v>
      </c>
      <c r="H2090">
        <v>3.137</v>
      </c>
    </row>
    <row r="2091" spans="1:11">
      <c r="A2091" t="s">
        <v>5986</v>
      </c>
      <c r="B2091" t="s">
        <v>1634</v>
      </c>
      <c r="H2091">
        <v>3.137</v>
      </c>
    </row>
    <row r="2092" spans="1:11">
      <c r="A2092" t="s">
        <v>5828</v>
      </c>
      <c r="B2092" t="s">
        <v>1635</v>
      </c>
      <c r="D2092">
        <v>45.77</v>
      </c>
    </row>
    <row r="2093" spans="1:11">
      <c r="A2093" t="s">
        <v>2382</v>
      </c>
      <c r="B2093" t="s">
        <v>5773</v>
      </c>
      <c r="H2093" t="s">
        <v>6557</v>
      </c>
    </row>
    <row r="2094" spans="1:11">
      <c r="A2094" t="s">
        <v>2382</v>
      </c>
      <c r="B2094" t="s">
        <v>1634</v>
      </c>
      <c r="H2094">
        <v>6.8599999999999994E-2</v>
      </c>
    </row>
    <row r="2095" spans="1:11">
      <c r="A2095" t="s">
        <v>2382</v>
      </c>
      <c r="B2095" t="s">
        <v>2563</v>
      </c>
      <c r="H2095" s="16">
        <v>87591</v>
      </c>
    </row>
    <row r="2096" spans="1:11">
      <c r="A2096" t="s">
        <v>2382</v>
      </c>
      <c r="B2096" t="s">
        <v>5774</v>
      </c>
      <c r="H2096" t="s">
        <v>6558</v>
      </c>
    </row>
    <row r="2097" spans="1:33">
      <c r="A2097" t="s">
        <v>2382</v>
      </c>
      <c r="B2097" t="s">
        <v>1635</v>
      </c>
      <c r="H2097">
        <v>87.590999999999994</v>
      </c>
    </row>
    <row r="2098" spans="1:33">
      <c r="A2098" t="s">
        <v>1778</v>
      </c>
      <c r="B2098" t="s">
        <v>1634</v>
      </c>
      <c r="M2098">
        <v>3.1019999999999999</v>
      </c>
      <c r="AG2098" t="s">
        <v>6559</v>
      </c>
    </row>
    <row r="2099" spans="1:33">
      <c r="A2099" t="s">
        <v>1778</v>
      </c>
      <c r="B2099" t="s">
        <v>1635</v>
      </c>
      <c r="AG2099" t="s">
        <v>6560</v>
      </c>
    </row>
    <row r="2100" spans="1:33">
      <c r="A2100" t="s">
        <v>2383</v>
      </c>
      <c r="B2100" t="s">
        <v>5775</v>
      </c>
      <c r="H2100" t="s">
        <v>6561</v>
      </c>
    </row>
    <row r="2101" spans="1:33">
      <c r="A2101" t="s">
        <v>2383</v>
      </c>
      <c r="B2101" t="s">
        <v>1641</v>
      </c>
      <c r="H2101" t="s">
        <v>2956</v>
      </c>
    </row>
    <row r="2102" spans="1:33">
      <c r="A2102" t="s">
        <v>2384</v>
      </c>
      <c r="B2102" t="s">
        <v>5775</v>
      </c>
      <c r="H2102" t="s">
        <v>6562</v>
      </c>
    </row>
    <row r="2103" spans="1:33">
      <c r="A2103" t="s">
        <v>2384</v>
      </c>
      <c r="B2103" t="s">
        <v>1641</v>
      </c>
      <c r="H2103">
        <v>7.3899999999999993E-2</v>
      </c>
    </row>
    <row r="2104" spans="1:33">
      <c r="A2104" t="s">
        <v>5987</v>
      </c>
      <c r="B2104" t="s">
        <v>1641</v>
      </c>
      <c r="H2104">
        <v>1.7399999999999999E-2</v>
      </c>
    </row>
    <row r="2105" spans="1:33">
      <c r="A2105" t="s">
        <v>2385</v>
      </c>
      <c r="B2105" t="s">
        <v>5773</v>
      </c>
      <c r="H2105">
        <v>1</v>
      </c>
    </row>
    <row r="2106" spans="1:33">
      <c r="A2106" t="s">
        <v>2385</v>
      </c>
      <c r="B2106" t="s">
        <v>1634</v>
      </c>
      <c r="H2106">
        <v>1</v>
      </c>
    </row>
    <row r="2107" spans="1:33">
      <c r="A2107" t="s">
        <v>2386</v>
      </c>
      <c r="B2107" t="s">
        <v>5773</v>
      </c>
      <c r="H2107" t="s">
        <v>6563</v>
      </c>
    </row>
    <row r="2108" spans="1:33">
      <c r="A2108" t="s">
        <v>2386</v>
      </c>
      <c r="B2108" t="s">
        <v>1634</v>
      </c>
      <c r="H2108">
        <v>6.4699999999999994E-2</v>
      </c>
    </row>
    <row r="2109" spans="1:33">
      <c r="A2109" t="s">
        <v>2386</v>
      </c>
      <c r="B2109" t="s">
        <v>2563</v>
      </c>
      <c r="H2109" t="s">
        <v>6564</v>
      </c>
    </row>
    <row r="2110" spans="1:33">
      <c r="A2110" t="s">
        <v>2386</v>
      </c>
      <c r="B2110" t="s">
        <v>5774</v>
      </c>
      <c r="H2110" t="s">
        <v>6565</v>
      </c>
    </row>
    <row r="2111" spans="1:33">
      <c r="A2111" t="s">
        <v>2386</v>
      </c>
      <c r="B2111" t="s">
        <v>1635</v>
      </c>
      <c r="H2111">
        <v>2.7</v>
      </c>
    </row>
    <row r="2112" spans="1:33">
      <c r="A2112" t="s">
        <v>5829</v>
      </c>
      <c r="B2112" t="s">
        <v>1634</v>
      </c>
      <c r="D2112">
        <v>2.75</v>
      </c>
    </row>
    <row r="2113" spans="1:27">
      <c r="A2113" t="s">
        <v>5829</v>
      </c>
      <c r="B2113" t="s">
        <v>1635</v>
      </c>
      <c r="D2113">
        <v>49.18</v>
      </c>
    </row>
    <row r="2114" spans="1:27">
      <c r="A2114" t="s">
        <v>5988</v>
      </c>
      <c r="B2114" t="s">
        <v>1634</v>
      </c>
      <c r="H2114">
        <v>0.10508000000000001</v>
      </c>
    </row>
    <row r="2115" spans="1:27">
      <c r="A2115" t="s">
        <v>5988</v>
      </c>
      <c r="B2115" t="s">
        <v>1635</v>
      </c>
      <c r="H2115">
        <v>23.0426</v>
      </c>
    </row>
    <row r="2116" spans="1:27">
      <c r="A2116" t="s">
        <v>2807</v>
      </c>
      <c r="B2116" t="s">
        <v>1636</v>
      </c>
      <c r="M2116">
        <v>1</v>
      </c>
    </row>
    <row r="2117" spans="1:27">
      <c r="A2117" t="s">
        <v>5830</v>
      </c>
      <c r="B2117" t="s">
        <v>1635</v>
      </c>
      <c r="K2117">
        <v>0.03</v>
      </c>
    </row>
    <row r="2118" spans="1:27">
      <c r="A2118" t="s">
        <v>1779</v>
      </c>
      <c r="B2118" t="s">
        <v>1634</v>
      </c>
      <c r="M2118">
        <v>1.339</v>
      </c>
    </row>
    <row r="2119" spans="1:27">
      <c r="A2119" t="s">
        <v>1780</v>
      </c>
      <c r="B2119" t="s">
        <v>1641</v>
      </c>
      <c r="L2119">
        <v>0.4</v>
      </c>
    </row>
    <row r="2120" spans="1:27">
      <c r="A2120" t="s">
        <v>5989</v>
      </c>
      <c r="B2120" t="s">
        <v>1634</v>
      </c>
      <c r="D2120">
        <v>4.2999999999999997E-2</v>
      </c>
    </row>
    <row r="2121" spans="1:27">
      <c r="A2121" t="s">
        <v>2808</v>
      </c>
      <c r="B2121" t="s">
        <v>1634</v>
      </c>
      <c r="AA2121">
        <v>5.8999999999999997E-2</v>
      </c>
    </row>
    <row r="2122" spans="1:27">
      <c r="A2122" t="s">
        <v>2809</v>
      </c>
      <c r="B2122" t="s">
        <v>1634</v>
      </c>
      <c r="AA2122">
        <v>0.14821500000000001</v>
      </c>
    </row>
    <row r="2123" spans="1:27">
      <c r="A2123" t="s">
        <v>2387</v>
      </c>
      <c r="B2123" t="s">
        <v>5775</v>
      </c>
      <c r="H2123" t="s">
        <v>6378</v>
      </c>
    </row>
    <row r="2124" spans="1:27">
      <c r="A2124" t="s">
        <v>2387</v>
      </c>
      <c r="B2124" t="s">
        <v>1641</v>
      </c>
      <c r="H2124">
        <v>1E-3</v>
      </c>
    </row>
    <row r="2125" spans="1:27">
      <c r="A2125" t="s">
        <v>5990</v>
      </c>
      <c r="B2125" t="s">
        <v>1634</v>
      </c>
      <c r="C2125">
        <v>5.5999999999999999E-3</v>
      </c>
    </row>
    <row r="2126" spans="1:27">
      <c r="A2126" t="s">
        <v>2388</v>
      </c>
      <c r="B2126" t="s">
        <v>1641</v>
      </c>
      <c r="L2126">
        <v>0.5</v>
      </c>
    </row>
    <row r="2127" spans="1:27">
      <c r="A2127" t="s">
        <v>5991</v>
      </c>
      <c r="B2127" t="s">
        <v>1634</v>
      </c>
      <c r="D2127">
        <v>2.08</v>
      </c>
    </row>
    <row r="2128" spans="1:27">
      <c r="A2128" t="s">
        <v>5991</v>
      </c>
      <c r="B2128" t="s">
        <v>1635</v>
      </c>
      <c r="D2128">
        <v>26.54</v>
      </c>
    </row>
    <row r="2129" spans="1:33">
      <c r="A2129" t="s">
        <v>5992</v>
      </c>
      <c r="B2129" t="s">
        <v>1634</v>
      </c>
      <c r="D2129">
        <v>1.1000000000000001</v>
      </c>
    </row>
    <row r="2130" spans="1:33">
      <c r="A2130" t="s">
        <v>5992</v>
      </c>
      <c r="B2130" t="s">
        <v>1635</v>
      </c>
      <c r="D2130">
        <v>36.6</v>
      </c>
    </row>
    <row r="2131" spans="1:33">
      <c r="A2131" t="s">
        <v>5993</v>
      </c>
      <c r="B2131" t="s">
        <v>1674</v>
      </c>
      <c r="C2131">
        <v>86</v>
      </c>
    </row>
    <row r="2132" spans="1:33">
      <c r="A2132" t="s">
        <v>2389</v>
      </c>
      <c r="B2132" t="s">
        <v>1641</v>
      </c>
      <c r="K2132">
        <v>4.5699999999999998E-2</v>
      </c>
    </row>
    <row r="2133" spans="1:33">
      <c r="A2133" t="s">
        <v>2390</v>
      </c>
      <c r="B2133" t="s">
        <v>5775</v>
      </c>
      <c r="H2133" t="s">
        <v>6467</v>
      </c>
    </row>
    <row r="2134" spans="1:33">
      <c r="A2134" t="s">
        <v>2390</v>
      </c>
      <c r="B2134" t="s">
        <v>1641</v>
      </c>
      <c r="H2134">
        <v>5.9969999999999997E-3</v>
      </c>
    </row>
    <row r="2135" spans="1:33">
      <c r="A2135" t="s">
        <v>5831</v>
      </c>
      <c r="B2135" t="s">
        <v>1634</v>
      </c>
      <c r="D2135">
        <v>68.900000000000006</v>
      </c>
    </row>
    <row r="2136" spans="1:33">
      <c r="A2136" t="s">
        <v>5831</v>
      </c>
      <c r="B2136" t="s">
        <v>1635</v>
      </c>
      <c r="D2136">
        <v>44.69</v>
      </c>
    </row>
    <row r="2137" spans="1:33">
      <c r="A2137" t="s">
        <v>2810</v>
      </c>
      <c r="B2137" t="s">
        <v>1634</v>
      </c>
      <c r="M2137">
        <v>73.3</v>
      </c>
    </row>
    <row r="2138" spans="1:33">
      <c r="A2138" t="s">
        <v>2391</v>
      </c>
      <c r="B2138" t="s">
        <v>1635</v>
      </c>
      <c r="M2138">
        <v>40.200000000000003</v>
      </c>
    </row>
    <row r="2139" spans="1:33">
      <c r="A2139" t="s">
        <v>2392</v>
      </c>
      <c r="B2139" t="s">
        <v>1641</v>
      </c>
      <c r="L2139">
        <v>5.4</v>
      </c>
    </row>
    <row r="2140" spans="1:33">
      <c r="A2140" t="s">
        <v>1781</v>
      </c>
      <c r="B2140" t="s">
        <v>1634</v>
      </c>
      <c r="AG2140">
        <v>0.05</v>
      </c>
    </row>
    <row r="2141" spans="1:33">
      <c r="A2141" t="s">
        <v>2393</v>
      </c>
      <c r="B2141" t="s">
        <v>1641</v>
      </c>
      <c r="L2141">
        <v>1.59</v>
      </c>
    </row>
    <row r="2142" spans="1:33">
      <c r="A2142" t="s">
        <v>2394</v>
      </c>
      <c r="B2142" t="s">
        <v>5773</v>
      </c>
      <c r="H2142" t="s">
        <v>6312</v>
      </c>
    </row>
    <row r="2143" spans="1:33">
      <c r="A2143" t="s">
        <v>2394</v>
      </c>
      <c r="B2143" t="s">
        <v>1634</v>
      </c>
      <c r="H2143">
        <v>7.4099999999999999E-2</v>
      </c>
    </row>
    <row r="2144" spans="1:33">
      <c r="A2144" t="s">
        <v>2394</v>
      </c>
      <c r="B2144" t="s">
        <v>2563</v>
      </c>
      <c r="H2144" t="s">
        <v>2882</v>
      </c>
    </row>
    <row r="2145" spans="1:33">
      <c r="A2145" t="s">
        <v>2394</v>
      </c>
      <c r="B2145" t="s">
        <v>5774</v>
      </c>
      <c r="H2145" t="s">
        <v>6313</v>
      </c>
    </row>
    <row r="2146" spans="1:33">
      <c r="A2146" t="s">
        <v>2394</v>
      </c>
      <c r="B2146" t="s">
        <v>1635</v>
      </c>
      <c r="H2146">
        <v>42.6</v>
      </c>
    </row>
    <row r="2147" spans="1:33">
      <c r="A2147" t="s">
        <v>5994</v>
      </c>
      <c r="B2147" t="s">
        <v>1634</v>
      </c>
      <c r="H2147">
        <v>8.09E-2</v>
      </c>
    </row>
    <row r="2148" spans="1:33">
      <c r="A2148" t="s">
        <v>5994</v>
      </c>
      <c r="B2148" t="s">
        <v>1635</v>
      </c>
      <c r="H2148">
        <v>39.5</v>
      </c>
    </row>
    <row r="2149" spans="1:33">
      <c r="A2149" t="s">
        <v>2395</v>
      </c>
      <c r="B2149" t="s">
        <v>1641</v>
      </c>
      <c r="C2149" t="s">
        <v>6566</v>
      </c>
    </row>
    <row r="2150" spans="1:33">
      <c r="A2150" t="s">
        <v>1782</v>
      </c>
      <c r="B2150" t="s">
        <v>1634</v>
      </c>
      <c r="AG2150" t="s">
        <v>6567</v>
      </c>
    </row>
    <row r="2151" spans="1:33">
      <c r="A2151" t="s">
        <v>1782</v>
      </c>
      <c r="B2151" t="s">
        <v>1635</v>
      </c>
      <c r="AG2151" t="s">
        <v>6568</v>
      </c>
    </row>
    <row r="2152" spans="1:33">
      <c r="A2152" t="s">
        <v>2811</v>
      </c>
      <c r="B2152" t="s">
        <v>1641</v>
      </c>
      <c r="Z2152">
        <v>0.93</v>
      </c>
    </row>
    <row r="2153" spans="1:33">
      <c r="A2153" t="s">
        <v>2812</v>
      </c>
      <c r="B2153" t="s">
        <v>1634</v>
      </c>
      <c r="M2153">
        <v>3.9300000000000003E-3</v>
      </c>
    </row>
    <row r="2154" spans="1:33">
      <c r="A2154" t="s">
        <v>2396</v>
      </c>
      <c r="B2154" t="s">
        <v>5775</v>
      </c>
      <c r="H2154" t="s">
        <v>6569</v>
      </c>
    </row>
    <row r="2155" spans="1:33">
      <c r="A2155" t="s">
        <v>2396</v>
      </c>
      <c r="B2155" t="s">
        <v>1641</v>
      </c>
      <c r="H2155">
        <v>7.3020000000000002E-2</v>
      </c>
    </row>
    <row r="2156" spans="1:33">
      <c r="A2156" t="s">
        <v>5995</v>
      </c>
      <c r="B2156" t="s">
        <v>1641</v>
      </c>
      <c r="H2156">
        <v>1.46E-2</v>
      </c>
    </row>
    <row r="2157" spans="1:33">
      <c r="A2157" t="s">
        <v>2397</v>
      </c>
      <c r="B2157" t="s">
        <v>5775</v>
      </c>
      <c r="H2157" t="s">
        <v>6377</v>
      </c>
    </row>
    <row r="2158" spans="1:33">
      <c r="A2158" t="s">
        <v>2397</v>
      </c>
      <c r="B2158" t="s">
        <v>1641</v>
      </c>
      <c r="H2158">
        <v>1.8620000000000001E-2</v>
      </c>
    </row>
    <row r="2159" spans="1:33">
      <c r="A2159" t="s">
        <v>2813</v>
      </c>
      <c r="B2159" t="s">
        <v>1634</v>
      </c>
      <c r="M2159">
        <v>3.12696</v>
      </c>
      <c r="R2159">
        <v>77.400000000000006</v>
      </c>
    </row>
    <row r="2160" spans="1:33">
      <c r="A2160" t="s">
        <v>2398</v>
      </c>
      <c r="B2160" t="s">
        <v>1635</v>
      </c>
      <c r="R2160">
        <v>40.4</v>
      </c>
    </row>
    <row r="2161" spans="1:33">
      <c r="A2161" t="s">
        <v>2398</v>
      </c>
      <c r="B2161" t="s">
        <v>1636</v>
      </c>
      <c r="M2161">
        <v>1</v>
      </c>
    </row>
    <row r="2162" spans="1:33">
      <c r="A2162" t="s">
        <v>2814</v>
      </c>
      <c r="B2162" t="s">
        <v>1634</v>
      </c>
      <c r="C2162">
        <v>86.9</v>
      </c>
    </row>
    <row r="2163" spans="1:33">
      <c r="A2163" t="s">
        <v>2815</v>
      </c>
      <c r="B2163" t="s">
        <v>1635</v>
      </c>
      <c r="C2163">
        <v>19.59</v>
      </c>
    </row>
    <row r="2164" spans="1:33">
      <c r="A2164" t="s">
        <v>2666</v>
      </c>
      <c r="B2164" t="s">
        <v>1635</v>
      </c>
      <c r="K2164">
        <v>1.1599999999999999E-2</v>
      </c>
    </row>
    <row r="2165" spans="1:33">
      <c r="A2165" t="s">
        <v>1783</v>
      </c>
      <c r="B2165" t="s">
        <v>1641</v>
      </c>
      <c r="K2165">
        <v>70.099999999999994</v>
      </c>
    </row>
    <row r="2166" spans="1:33">
      <c r="A2166" t="s">
        <v>1783</v>
      </c>
      <c r="B2166" t="s">
        <v>1635</v>
      </c>
      <c r="K2166" t="s">
        <v>6570</v>
      </c>
    </row>
    <row r="2167" spans="1:33">
      <c r="A2167" t="s">
        <v>5832</v>
      </c>
      <c r="B2167" t="s">
        <v>1635</v>
      </c>
      <c r="K2167">
        <v>0.02</v>
      </c>
    </row>
    <row r="2168" spans="1:33">
      <c r="A2168" t="s">
        <v>2399</v>
      </c>
      <c r="B2168" t="s">
        <v>1674</v>
      </c>
      <c r="K2168" s="19">
        <v>0.38269999999999998</v>
      </c>
    </row>
    <row r="2169" spans="1:33">
      <c r="A2169" t="s">
        <v>2399</v>
      </c>
      <c r="B2169" t="s">
        <v>1634</v>
      </c>
      <c r="K2169" t="s">
        <v>6571</v>
      </c>
    </row>
    <row r="2170" spans="1:33">
      <c r="A2170" t="s">
        <v>2399</v>
      </c>
      <c r="B2170" t="s">
        <v>1635</v>
      </c>
      <c r="K2170" t="s">
        <v>6572</v>
      </c>
    </row>
    <row r="2171" spans="1:33">
      <c r="A2171" t="s">
        <v>2400</v>
      </c>
      <c r="B2171" t="s">
        <v>1634</v>
      </c>
      <c r="K2171" t="s">
        <v>6573</v>
      </c>
    </row>
    <row r="2172" spans="1:33">
      <c r="A2172" t="s">
        <v>2400</v>
      </c>
      <c r="B2172" t="s">
        <v>1635</v>
      </c>
      <c r="K2172" t="s">
        <v>6574</v>
      </c>
    </row>
    <row r="2173" spans="1:33">
      <c r="A2173" t="s">
        <v>6047</v>
      </c>
      <c r="B2173" t="s">
        <v>1634</v>
      </c>
      <c r="K2173">
        <v>80</v>
      </c>
    </row>
    <row r="2174" spans="1:33">
      <c r="A2174" t="s">
        <v>6048</v>
      </c>
      <c r="B2174" t="s">
        <v>1634</v>
      </c>
      <c r="K2174">
        <v>80</v>
      </c>
    </row>
    <row r="2175" spans="1:33">
      <c r="A2175" t="s">
        <v>2816</v>
      </c>
      <c r="B2175" t="s">
        <v>1674</v>
      </c>
      <c r="M2175">
        <v>1</v>
      </c>
    </row>
    <row r="2176" spans="1:33">
      <c r="A2176" t="s">
        <v>1784</v>
      </c>
      <c r="B2176" t="s">
        <v>1635</v>
      </c>
      <c r="AG2176" t="s">
        <v>6575</v>
      </c>
    </row>
    <row r="2177" spans="1:26">
      <c r="A2177" t="s">
        <v>2401</v>
      </c>
      <c r="B2177" t="s">
        <v>1641</v>
      </c>
      <c r="Z2177">
        <v>2.2595999999999998</v>
      </c>
    </row>
    <row r="2178" spans="1:26">
      <c r="A2178" t="s">
        <v>2402</v>
      </c>
      <c r="B2178" t="s">
        <v>5775</v>
      </c>
      <c r="H2178" t="s">
        <v>6263</v>
      </c>
    </row>
    <row r="2179" spans="1:26">
      <c r="A2179" t="s">
        <v>2402</v>
      </c>
      <c r="B2179" t="s">
        <v>1641</v>
      </c>
      <c r="H2179">
        <v>0.30099999999999999</v>
      </c>
    </row>
    <row r="2180" spans="1:26">
      <c r="A2180" t="s">
        <v>2403</v>
      </c>
      <c r="B2180" t="s">
        <v>5775</v>
      </c>
      <c r="H2180" t="s">
        <v>6390</v>
      </c>
    </row>
    <row r="2181" spans="1:26">
      <c r="A2181" t="s">
        <v>2403</v>
      </c>
      <c r="B2181" t="s">
        <v>1641</v>
      </c>
      <c r="H2181">
        <v>3.5000000000000003E-2</v>
      </c>
    </row>
    <row r="2182" spans="1:26">
      <c r="A2182" t="s">
        <v>2404</v>
      </c>
      <c r="B2182" t="s">
        <v>5773</v>
      </c>
      <c r="H2182" t="s">
        <v>6576</v>
      </c>
    </row>
    <row r="2183" spans="1:26">
      <c r="A2183" t="s">
        <v>2404</v>
      </c>
      <c r="B2183" t="s">
        <v>1634</v>
      </c>
      <c r="H2183">
        <v>3.3000000000000002E-2</v>
      </c>
    </row>
    <row r="2184" spans="1:26">
      <c r="A2184" t="s">
        <v>2404</v>
      </c>
      <c r="B2184" t="s">
        <v>1635</v>
      </c>
      <c r="H2184">
        <v>18</v>
      </c>
    </row>
    <row r="2185" spans="1:26">
      <c r="A2185" t="s">
        <v>2405</v>
      </c>
      <c r="B2185" t="s">
        <v>5773</v>
      </c>
      <c r="H2185" t="s">
        <v>6577</v>
      </c>
    </row>
    <row r="2186" spans="1:26">
      <c r="A2186" t="s">
        <v>2405</v>
      </c>
      <c r="B2186" t="s">
        <v>1634</v>
      </c>
      <c r="H2186">
        <v>6.3079999999999997E-2</v>
      </c>
    </row>
    <row r="2187" spans="1:26">
      <c r="A2187" t="s">
        <v>2406</v>
      </c>
      <c r="B2187" t="s">
        <v>5773</v>
      </c>
      <c r="H2187" t="s">
        <v>6394</v>
      </c>
    </row>
    <row r="2188" spans="1:26">
      <c r="A2188" t="s">
        <v>2406</v>
      </c>
      <c r="B2188" t="s">
        <v>1634</v>
      </c>
      <c r="H2188">
        <v>6.4699999999999994E-2</v>
      </c>
    </row>
    <row r="2189" spans="1:26">
      <c r="A2189" t="s">
        <v>2406</v>
      </c>
      <c r="B2189" t="s">
        <v>2563</v>
      </c>
      <c r="H2189" t="s">
        <v>2957</v>
      </c>
    </row>
    <row r="2190" spans="1:26">
      <c r="A2190" t="s">
        <v>2406</v>
      </c>
      <c r="B2190" t="s">
        <v>5774</v>
      </c>
      <c r="H2190" t="s">
        <v>6578</v>
      </c>
    </row>
    <row r="2191" spans="1:26">
      <c r="A2191" t="s">
        <v>2406</v>
      </c>
      <c r="B2191" t="s">
        <v>1635</v>
      </c>
      <c r="H2191">
        <v>93.06</v>
      </c>
    </row>
    <row r="2192" spans="1:26">
      <c r="A2192" t="s">
        <v>2407</v>
      </c>
      <c r="B2192" t="s">
        <v>5773</v>
      </c>
      <c r="H2192" t="s">
        <v>6579</v>
      </c>
    </row>
    <row r="2193" spans="1:16">
      <c r="A2193" t="s">
        <v>2407</v>
      </c>
      <c r="B2193" t="s">
        <v>1634</v>
      </c>
      <c r="H2193">
        <v>2.8359000000000001</v>
      </c>
    </row>
    <row r="2194" spans="1:16">
      <c r="A2194" t="s">
        <v>2407</v>
      </c>
      <c r="B2194" t="s">
        <v>2563</v>
      </c>
      <c r="H2194" s="16">
        <v>446676</v>
      </c>
    </row>
    <row r="2195" spans="1:16">
      <c r="A2195" t="s">
        <v>2407</v>
      </c>
      <c r="B2195" t="s">
        <v>5774</v>
      </c>
      <c r="H2195" t="s">
        <v>6580</v>
      </c>
    </row>
    <row r="2196" spans="1:16">
      <c r="A2196" t="s">
        <v>2407</v>
      </c>
      <c r="B2196" t="s">
        <v>1635</v>
      </c>
      <c r="H2196">
        <v>43.798999999999999</v>
      </c>
    </row>
    <row r="2197" spans="1:16">
      <c r="A2197" t="s">
        <v>6134</v>
      </c>
      <c r="B2197" t="s">
        <v>1634</v>
      </c>
      <c r="H2197">
        <v>9.4380000000000006E-2</v>
      </c>
    </row>
    <row r="2198" spans="1:16">
      <c r="A2198" t="s">
        <v>6134</v>
      </c>
      <c r="B2198" t="s">
        <v>1635</v>
      </c>
      <c r="H2198">
        <v>17.235499999999998</v>
      </c>
    </row>
    <row r="2199" spans="1:16">
      <c r="A2199" t="s">
        <v>5833</v>
      </c>
      <c r="B2199" t="s">
        <v>1635</v>
      </c>
      <c r="K2199">
        <v>0.01</v>
      </c>
    </row>
    <row r="2200" spans="1:16">
      <c r="A2200" t="s">
        <v>2408</v>
      </c>
      <c r="B2200" t="s">
        <v>5773</v>
      </c>
      <c r="H2200" t="s">
        <v>6581</v>
      </c>
    </row>
    <row r="2201" spans="1:16">
      <c r="A2201" t="s">
        <v>2408</v>
      </c>
      <c r="B2201" t="s">
        <v>1634</v>
      </c>
      <c r="H2201" t="s">
        <v>2896</v>
      </c>
    </row>
    <row r="2202" spans="1:16">
      <c r="A2202" t="s">
        <v>2408</v>
      </c>
      <c r="B2202" t="s">
        <v>2563</v>
      </c>
      <c r="H2202" s="16">
        <v>465899</v>
      </c>
    </row>
    <row r="2203" spans="1:16">
      <c r="A2203" t="s">
        <v>2408</v>
      </c>
      <c r="B2203" t="s">
        <v>5774</v>
      </c>
      <c r="H2203" t="s">
        <v>6582</v>
      </c>
    </row>
    <row r="2204" spans="1:16">
      <c r="A2204" t="s">
        <v>2409</v>
      </c>
      <c r="B2204" t="s">
        <v>5775</v>
      </c>
      <c r="H2204" t="s">
        <v>6583</v>
      </c>
    </row>
    <row r="2205" spans="1:16">
      <c r="A2205" t="s">
        <v>2409</v>
      </c>
      <c r="B2205" t="s">
        <v>1641</v>
      </c>
      <c r="H2205" t="s">
        <v>2958</v>
      </c>
    </row>
    <row r="2206" spans="1:16">
      <c r="A2206" t="s">
        <v>6049</v>
      </c>
      <c r="B2206" t="s">
        <v>1635</v>
      </c>
      <c r="P2206">
        <v>15.75</v>
      </c>
    </row>
    <row r="2207" spans="1:16">
      <c r="A2207" t="s">
        <v>6135</v>
      </c>
      <c r="B2207" t="s">
        <v>1635</v>
      </c>
      <c r="H2207">
        <v>7.3</v>
      </c>
    </row>
    <row r="2208" spans="1:16">
      <c r="A2208" t="s">
        <v>2410</v>
      </c>
      <c r="B2208" t="s">
        <v>2563</v>
      </c>
      <c r="H2208" t="s">
        <v>2959</v>
      </c>
    </row>
    <row r="2209" spans="1:16">
      <c r="A2209" t="s">
        <v>2410</v>
      </c>
      <c r="B2209" t="s">
        <v>5774</v>
      </c>
      <c r="H2209" t="s">
        <v>6584</v>
      </c>
    </row>
    <row r="2210" spans="1:16">
      <c r="A2210" t="s">
        <v>2411</v>
      </c>
      <c r="B2210" t="s">
        <v>5775</v>
      </c>
      <c r="H2210" t="s">
        <v>6363</v>
      </c>
    </row>
    <row r="2211" spans="1:16">
      <c r="A2211" t="s">
        <v>2411</v>
      </c>
      <c r="B2211" t="s">
        <v>1641</v>
      </c>
      <c r="H2211" t="s">
        <v>2901</v>
      </c>
    </row>
    <row r="2212" spans="1:16">
      <c r="A2212" t="s">
        <v>2668</v>
      </c>
      <c r="B2212" t="s">
        <v>1636</v>
      </c>
      <c r="P2212">
        <v>99.5</v>
      </c>
    </row>
    <row r="2213" spans="1:16">
      <c r="A2213" t="s">
        <v>2412</v>
      </c>
      <c r="B2213" t="s">
        <v>5775</v>
      </c>
      <c r="H2213" t="s">
        <v>6585</v>
      </c>
    </row>
    <row r="2214" spans="1:16">
      <c r="A2214" t="s">
        <v>2412</v>
      </c>
      <c r="B2214" t="s">
        <v>1641</v>
      </c>
      <c r="H2214" t="s">
        <v>2960</v>
      </c>
    </row>
    <row r="2215" spans="1:16">
      <c r="A2215" t="s">
        <v>1785</v>
      </c>
      <c r="B2215" t="s">
        <v>5773</v>
      </c>
      <c r="H2215" t="s">
        <v>6586</v>
      </c>
    </row>
    <row r="2216" spans="1:16">
      <c r="A2216" t="s">
        <v>1785</v>
      </c>
      <c r="B2216" t="s">
        <v>1634</v>
      </c>
      <c r="H2216">
        <v>0.114</v>
      </c>
    </row>
    <row r="2217" spans="1:16">
      <c r="A2217" t="s">
        <v>1785</v>
      </c>
      <c r="B2217" t="s">
        <v>2563</v>
      </c>
      <c r="H2217" t="s">
        <v>2961</v>
      </c>
    </row>
    <row r="2218" spans="1:16">
      <c r="A2218" t="s">
        <v>1785</v>
      </c>
      <c r="B2218" t="s">
        <v>5774</v>
      </c>
      <c r="H2218" t="s">
        <v>6587</v>
      </c>
    </row>
    <row r="2219" spans="1:16">
      <c r="A2219" t="s">
        <v>1785</v>
      </c>
      <c r="B2219" t="s">
        <v>1635</v>
      </c>
      <c r="H2219">
        <v>8.9</v>
      </c>
    </row>
    <row r="2220" spans="1:16">
      <c r="A2220" t="s">
        <v>2413</v>
      </c>
      <c r="B2220" t="s">
        <v>5775</v>
      </c>
      <c r="H2220" t="s">
        <v>6588</v>
      </c>
    </row>
    <row r="2221" spans="1:16">
      <c r="A2221" t="s">
        <v>2413</v>
      </c>
      <c r="B2221" t="s">
        <v>1641</v>
      </c>
      <c r="H2221" t="s">
        <v>2962</v>
      </c>
    </row>
    <row r="2222" spans="1:16">
      <c r="A2222" t="s">
        <v>2414</v>
      </c>
      <c r="B2222" t="s">
        <v>5775</v>
      </c>
      <c r="H2222" t="s">
        <v>6589</v>
      </c>
    </row>
    <row r="2223" spans="1:16">
      <c r="A2223" t="s">
        <v>2414</v>
      </c>
      <c r="B2223" t="s">
        <v>1641</v>
      </c>
      <c r="H2223" t="s">
        <v>6590</v>
      </c>
    </row>
    <row r="2224" spans="1:16">
      <c r="A2224" t="s">
        <v>2415</v>
      </c>
      <c r="B2224" t="s">
        <v>5775</v>
      </c>
      <c r="H2224" t="s">
        <v>6591</v>
      </c>
    </row>
    <row r="2225" spans="1:8">
      <c r="A2225" t="s">
        <v>2415</v>
      </c>
      <c r="B2225" t="s">
        <v>1641</v>
      </c>
      <c r="H2225" t="s">
        <v>2963</v>
      </c>
    </row>
    <row r="2226" spans="1:8">
      <c r="A2226" t="s">
        <v>2416</v>
      </c>
      <c r="B2226" t="s">
        <v>5775</v>
      </c>
      <c r="H2226" t="s">
        <v>6591</v>
      </c>
    </row>
    <row r="2227" spans="1:8">
      <c r="A2227" t="s">
        <v>2416</v>
      </c>
      <c r="B2227" t="s">
        <v>1641</v>
      </c>
      <c r="H2227" t="s">
        <v>2963</v>
      </c>
    </row>
    <row r="2228" spans="1:8">
      <c r="A2228" t="s">
        <v>6136</v>
      </c>
      <c r="B2228" t="s">
        <v>1641</v>
      </c>
      <c r="H2228">
        <v>4.0899999999999999E-2</v>
      </c>
    </row>
    <row r="2229" spans="1:8">
      <c r="A2229" t="s">
        <v>5996</v>
      </c>
      <c r="B2229" t="s">
        <v>1634</v>
      </c>
      <c r="H2229">
        <v>2.927</v>
      </c>
    </row>
    <row r="2230" spans="1:8">
      <c r="A2230" t="s">
        <v>2417</v>
      </c>
      <c r="B2230" t="s">
        <v>5773</v>
      </c>
      <c r="H2230" t="s">
        <v>6592</v>
      </c>
    </row>
    <row r="2231" spans="1:8">
      <c r="A2231" t="s">
        <v>2417</v>
      </c>
      <c r="B2231" t="s">
        <v>1634</v>
      </c>
      <c r="H2231" t="s">
        <v>2964</v>
      </c>
    </row>
    <row r="2232" spans="1:8">
      <c r="A2232" t="s">
        <v>2417</v>
      </c>
      <c r="B2232" t="s">
        <v>2563</v>
      </c>
      <c r="H2232" s="16">
        <v>24901</v>
      </c>
    </row>
    <row r="2233" spans="1:8">
      <c r="A2233" t="s">
        <v>2417</v>
      </c>
      <c r="B2233" t="s">
        <v>5774</v>
      </c>
      <c r="H2233" t="s">
        <v>6593</v>
      </c>
    </row>
    <row r="2234" spans="1:8">
      <c r="A2234" t="s">
        <v>2417</v>
      </c>
      <c r="B2234" t="s">
        <v>1635</v>
      </c>
      <c r="H2234">
        <v>4.3959999999999999</v>
      </c>
    </row>
    <row r="2235" spans="1:8">
      <c r="A2235" t="s">
        <v>2418</v>
      </c>
      <c r="B2235" t="s">
        <v>5773</v>
      </c>
      <c r="H2235" t="s">
        <v>2965</v>
      </c>
    </row>
    <row r="2236" spans="1:8">
      <c r="A2236" t="s">
        <v>2418</v>
      </c>
      <c r="B2236" t="s">
        <v>1634</v>
      </c>
      <c r="H2236" t="s">
        <v>2965</v>
      </c>
    </row>
    <row r="2237" spans="1:8">
      <c r="A2237" t="s">
        <v>2419</v>
      </c>
      <c r="B2237" t="s">
        <v>5773</v>
      </c>
      <c r="H2237" t="s">
        <v>2966</v>
      </c>
    </row>
    <row r="2238" spans="1:8">
      <c r="A2238" t="s">
        <v>2419</v>
      </c>
      <c r="B2238" t="s">
        <v>1634</v>
      </c>
      <c r="H2238" t="s">
        <v>2966</v>
      </c>
    </row>
    <row r="2239" spans="1:8">
      <c r="A2239" t="s">
        <v>1786</v>
      </c>
      <c r="B2239" t="s">
        <v>1634</v>
      </c>
      <c r="C2239" t="s">
        <v>6594</v>
      </c>
    </row>
    <row r="2240" spans="1:8">
      <c r="A2240" t="s">
        <v>1786</v>
      </c>
      <c r="B2240" t="s">
        <v>1635</v>
      </c>
      <c r="C2240" t="s">
        <v>6595</v>
      </c>
    </row>
    <row r="2241" spans="1:27">
      <c r="A2241" t="s">
        <v>6137</v>
      </c>
      <c r="B2241" t="s">
        <v>1634</v>
      </c>
      <c r="H2241">
        <v>0.1159</v>
      </c>
    </row>
    <row r="2242" spans="1:27">
      <c r="A2242" t="s">
        <v>6137</v>
      </c>
      <c r="B2242" t="s">
        <v>1635</v>
      </c>
      <c r="H2242">
        <v>15.6</v>
      </c>
    </row>
    <row r="2243" spans="1:27">
      <c r="A2243" t="s">
        <v>6138</v>
      </c>
      <c r="B2243" t="s">
        <v>1635</v>
      </c>
      <c r="H2243">
        <v>15.6</v>
      </c>
    </row>
    <row r="2244" spans="1:27">
      <c r="A2244" t="s">
        <v>1787</v>
      </c>
      <c r="B2244" t="s">
        <v>1641</v>
      </c>
      <c r="S2244">
        <v>0.18</v>
      </c>
    </row>
    <row r="2245" spans="1:27">
      <c r="A2245" t="s">
        <v>2817</v>
      </c>
      <c r="B2245" t="s">
        <v>1634</v>
      </c>
      <c r="AA2245">
        <v>0.73</v>
      </c>
    </row>
    <row r="2246" spans="1:27">
      <c r="A2246" t="s">
        <v>5997</v>
      </c>
      <c r="B2246" t="s">
        <v>1635</v>
      </c>
      <c r="D2246">
        <v>22</v>
      </c>
    </row>
    <row r="2247" spans="1:27">
      <c r="A2247" t="s">
        <v>2818</v>
      </c>
      <c r="B2247" t="s">
        <v>1674</v>
      </c>
      <c r="C2247">
        <v>34</v>
      </c>
    </row>
    <row r="2248" spans="1:27">
      <c r="A2248" t="s">
        <v>2818</v>
      </c>
      <c r="B2248" t="s">
        <v>1634</v>
      </c>
      <c r="C2248">
        <v>85.3</v>
      </c>
    </row>
    <row r="2249" spans="1:27">
      <c r="A2249" t="s">
        <v>2818</v>
      </c>
      <c r="B2249" t="s">
        <v>1635</v>
      </c>
      <c r="C2249">
        <v>31.82</v>
      </c>
    </row>
    <row r="2250" spans="1:27">
      <c r="A2250" t="s">
        <v>5998</v>
      </c>
      <c r="B2250" t="s">
        <v>1641</v>
      </c>
      <c r="H2250">
        <v>0.54500000000000004</v>
      </c>
    </row>
    <row r="2251" spans="1:27">
      <c r="A2251" t="s">
        <v>2420</v>
      </c>
      <c r="B2251" t="s">
        <v>5773</v>
      </c>
      <c r="H2251" t="s">
        <v>6596</v>
      </c>
    </row>
    <row r="2252" spans="1:27">
      <c r="A2252" t="s">
        <v>2420</v>
      </c>
      <c r="B2252" t="s">
        <v>1634</v>
      </c>
      <c r="H2252" t="s">
        <v>2967</v>
      </c>
    </row>
    <row r="2253" spans="1:27">
      <c r="A2253" t="s">
        <v>2421</v>
      </c>
      <c r="B2253" t="s">
        <v>5775</v>
      </c>
      <c r="H2253" t="s">
        <v>6585</v>
      </c>
    </row>
    <row r="2254" spans="1:27">
      <c r="A2254" t="s">
        <v>2421</v>
      </c>
      <c r="B2254" t="s">
        <v>1641</v>
      </c>
      <c r="H2254" t="s">
        <v>2960</v>
      </c>
    </row>
    <row r="2255" spans="1:27">
      <c r="A2255" t="s">
        <v>2422</v>
      </c>
      <c r="B2255" t="s">
        <v>5775</v>
      </c>
      <c r="H2255" t="s">
        <v>6597</v>
      </c>
    </row>
    <row r="2256" spans="1:27">
      <c r="A2256" t="s">
        <v>2422</v>
      </c>
      <c r="B2256" t="s">
        <v>1641</v>
      </c>
      <c r="H2256" t="s">
        <v>2968</v>
      </c>
    </row>
    <row r="2257" spans="1:23">
      <c r="A2257" t="s">
        <v>5834</v>
      </c>
      <c r="B2257" t="s">
        <v>1635</v>
      </c>
      <c r="K2257">
        <v>0.02</v>
      </c>
    </row>
    <row r="2258" spans="1:23">
      <c r="A2258" t="s">
        <v>2423</v>
      </c>
      <c r="B2258" t="s">
        <v>1635</v>
      </c>
      <c r="W2258" t="s">
        <v>2969</v>
      </c>
    </row>
    <row r="2259" spans="1:23">
      <c r="A2259" t="s">
        <v>2424</v>
      </c>
      <c r="B2259" t="s">
        <v>5773</v>
      </c>
      <c r="H2259" s="16">
        <v>1832</v>
      </c>
    </row>
    <row r="2260" spans="1:23">
      <c r="A2260" t="s">
        <v>2424</v>
      </c>
      <c r="B2260" t="s">
        <v>1634</v>
      </c>
      <c r="H2260" s="16">
        <v>1832</v>
      </c>
    </row>
    <row r="2261" spans="1:23">
      <c r="A2261" t="s">
        <v>6139</v>
      </c>
      <c r="B2261" t="s">
        <v>1635</v>
      </c>
      <c r="H2261">
        <v>15.6</v>
      </c>
    </row>
    <row r="2262" spans="1:23">
      <c r="A2262" t="s">
        <v>6140</v>
      </c>
      <c r="B2262" t="s">
        <v>1634</v>
      </c>
      <c r="H2262">
        <v>1.83</v>
      </c>
    </row>
    <row r="2263" spans="1:23">
      <c r="A2263" t="s">
        <v>6140</v>
      </c>
      <c r="B2263" t="s">
        <v>1635</v>
      </c>
      <c r="H2263">
        <v>1</v>
      </c>
    </row>
    <row r="2264" spans="1:23">
      <c r="A2264" t="s">
        <v>2425</v>
      </c>
      <c r="B2264" t="s">
        <v>5775</v>
      </c>
      <c r="H2264" t="s">
        <v>6598</v>
      </c>
    </row>
    <row r="2265" spans="1:23">
      <c r="A2265" t="s">
        <v>2425</v>
      </c>
      <c r="B2265" t="s">
        <v>1641</v>
      </c>
      <c r="H2265" t="s">
        <v>2970</v>
      </c>
    </row>
    <row r="2266" spans="1:23">
      <c r="A2266" t="s">
        <v>2426</v>
      </c>
      <c r="B2266" t="s">
        <v>5773</v>
      </c>
      <c r="H2266" t="s">
        <v>6599</v>
      </c>
    </row>
    <row r="2267" spans="1:23">
      <c r="A2267" t="s">
        <v>2426</v>
      </c>
      <c r="B2267" t="s">
        <v>1634</v>
      </c>
      <c r="H2267" t="s">
        <v>2971</v>
      </c>
    </row>
    <row r="2268" spans="1:23">
      <c r="A2268" t="s">
        <v>2426</v>
      </c>
      <c r="B2268" t="s">
        <v>2563</v>
      </c>
      <c r="H2268" s="16">
        <v>23111</v>
      </c>
    </row>
    <row r="2269" spans="1:23">
      <c r="A2269" t="s">
        <v>2426</v>
      </c>
      <c r="B2269" t="s">
        <v>5774</v>
      </c>
      <c r="H2269" t="s">
        <v>6600</v>
      </c>
    </row>
    <row r="2270" spans="1:23">
      <c r="A2270" t="s">
        <v>2426</v>
      </c>
      <c r="B2270" t="s">
        <v>1635</v>
      </c>
      <c r="H2270">
        <v>23.111000000000001</v>
      </c>
    </row>
    <row r="2271" spans="1:23">
      <c r="A2271" t="s">
        <v>1788</v>
      </c>
      <c r="B2271" t="s">
        <v>1634</v>
      </c>
      <c r="P2271">
        <v>109.63</v>
      </c>
    </row>
    <row r="2272" spans="1:23">
      <c r="A2272" t="s">
        <v>1788</v>
      </c>
      <c r="B2272" t="s">
        <v>1635</v>
      </c>
      <c r="P2272">
        <v>16</v>
      </c>
    </row>
    <row r="2273" spans="1:29">
      <c r="A2273" t="s">
        <v>1788</v>
      </c>
      <c r="B2273" t="s">
        <v>1636</v>
      </c>
      <c r="M2273">
        <v>1</v>
      </c>
      <c r="P2273">
        <v>0.99</v>
      </c>
    </row>
    <row r="2274" spans="1:29">
      <c r="A2274" t="s">
        <v>1789</v>
      </c>
      <c r="B2274" t="s">
        <v>1674</v>
      </c>
      <c r="AC2274">
        <v>15</v>
      </c>
    </row>
    <row r="2275" spans="1:29">
      <c r="A2275" t="s">
        <v>1789</v>
      </c>
      <c r="B2275" t="s">
        <v>1634</v>
      </c>
      <c r="AC2275">
        <v>75</v>
      </c>
    </row>
    <row r="2276" spans="1:29">
      <c r="A2276" t="s">
        <v>2427</v>
      </c>
      <c r="B2276" t="s">
        <v>2563</v>
      </c>
      <c r="H2276" s="16">
        <v>13236</v>
      </c>
    </row>
    <row r="2277" spans="1:29">
      <c r="A2277" t="s">
        <v>2427</v>
      </c>
      <c r="B2277" t="s">
        <v>5774</v>
      </c>
      <c r="H2277" t="s">
        <v>6601</v>
      </c>
    </row>
    <row r="2278" spans="1:29">
      <c r="A2278" t="s">
        <v>2428</v>
      </c>
      <c r="B2278" t="s">
        <v>5775</v>
      </c>
      <c r="H2278" t="s">
        <v>6602</v>
      </c>
    </row>
    <row r="2279" spans="1:29">
      <c r="A2279" t="s">
        <v>2428</v>
      </c>
      <c r="B2279" t="s">
        <v>1641</v>
      </c>
      <c r="H2279" t="s">
        <v>2972</v>
      </c>
    </row>
    <row r="2280" spans="1:29">
      <c r="A2280" t="s">
        <v>2429</v>
      </c>
      <c r="B2280" t="s">
        <v>5775</v>
      </c>
      <c r="H2280" t="s">
        <v>6603</v>
      </c>
    </row>
    <row r="2281" spans="1:29">
      <c r="A2281" t="s">
        <v>2429</v>
      </c>
      <c r="B2281" t="s">
        <v>1641</v>
      </c>
      <c r="H2281" t="s">
        <v>2973</v>
      </c>
    </row>
    <row r="2282" spans="1:29">
      <c r="A2282" t="s">
        <v>2430</v>
      </c>
      <c r="B2282" t="s">
        <v>5775</v>
      </c>
      <c r="H2282" t="s">
        <v>6522</v>
      </c>
    </row>
    <row r="2283" spans="1:29">
      <c r="A2283" t="s">
        <v>2430</v>
      </c>
      <c r="B2283" t="s">
        <v>1641</v>
      </c>
      <c r="H2283" t="s">
        <v>2949</v>
      </c>
    </row>
    <row r="2284" spans="1:29">
      <c r="A2284" t="s">
        <v>2431</v>
      </c>
      <c r="B2284" t="s">
        <v>5775</v>
      </c>
      <c r="H2284" t="s">
        <v>6604</v>
      </c>
    </row>
    <row r="2285" spans="1:29">
      <c r="A2285" t="s">
        <v>2431</v>
      </c>
      <c r="B2285" t="s">
        <v>1641</v>
      </c>
      <c r="H2285" t="s">
        <v>2974</v>
      </c>
    </row>
    <row r="2286" spans="1:29">
      <c r="A2286" t="s">
        <v>6141</v>
      </c>
      <c r="B2286" t="s">
        <v>1635</v>
      </c>
      <c r="H2286">
        <v>15.6</v>
      </c>
    </row>
    <row r="2287" spans="1:29">
      <c r="A2287" t="s">
        <v>6142</v>
      </c>
      <c r="B2287" t="s">
        <v>1634</v>
      </c>
      <c r="H2287">
        <v>0.13589999999999999</v>
      </c>
    </row>
    <row r="2288" spans="1:29">
      <c r="A2288" t="s">
        <v>6142</v>
      </c>
      <c r="B2288" t="s">
        <v>1635</v>
      </c>
      <c r="H2288">
        <v>11.602</v>
      </c>
    </row>
    <row r="2289" spans="1:8">
      <c r="A2289" t="s">
        <v>6143</v>
      </c>
      <c r="B2289" t="s">
        <v>1634</v>
      </c>
      <c r="H2289">
        <v>9.5240000000000005E-2</v>
      </c>
    </row>
    <row r="2290" spans="1:8">
      <c r="A2290" t="s">
        <v>6143</v>
      </c>
      <c r="B2290" t="s">
        <v>1635</v>
      </c>
      <c r="H2290">
        <v>17.457799999999999</v>
      </c>
    </row>
    <row r="2291" spans="1:8">
      <c r="A2291" t="s">
        <v>2432</v>
      </c>
      <c r="B2291" t="s">
        <v>5775</v>
      </c>
      <c r="H2291" t="s">
        <v>6605</v>
      </c>
    </row>
    <row r="2292" spans="1:8">
      <c r="A2292" t="s">
        <v>2432</v>
      </c>
      <c r="B2292" t="s">
        <v>1641</v>
      </c>
      <c r="H2292" t="s">
        <v>2975</v>
      </c>
    </row>
    <row r="2293" spans="1:8">
      <c r="A2293" t="s">
        <v>2433</v>
      </c>
      <c r="B2293" t="s">
        <v>5775</v>
      </c>
      <c r="H2293" t="s">
        <v>6606</v>
      </c>
    </row>
    <row r="2294" spans="1:8">
      <c r="A2294" t="s">
        <v>2433</v>
      </c>
      <c r="B2294" t="s">
        <v>1641</v>
      </c>
      <c r="H2294" t="s">
        <v>6607</v>
      </c>
    </row>
    <row r="2295" spans="1:8">
      <c r="A2295" t="s">
        <v>2434</v>
      </c>
      <c r="B2295" t="s">
        <v>5775</v>
      </c>
      <c r="H2295" t="s">
        <v>6608</v>
      </c>
    </row>
    <row r="2296" spans="1:8">
      <c r="A2296" t="s">
        <v>2434</v>
      </c>
      <c r="B2296" t="s">
        <v>1641</v>
      </c>
      <c r="H2296" t="s">
        <v>2976</v>
      </c>
    </row>
    <row r="2297" spans="1:8">
      <c r="A2297" t="s">
        <v>2435</v>
      </c>
      <c r="B2297" t="s">
        <v>5775</v>
      </c>
      <c r="H2297" t="s">
        <v>6373</v>
      </c>
    </row>
    <row r="2298" spans="1:8">
      <c r="A2298" t="s">
        <v>2435</v>
      </c>
      <c r="B2298" t="s">
        <v>1641</v>
      </c>
      <c r="H2298" t="s">
        <v>6609</v>
      </c>
    </row>
    <row r="2299" spans="1:8">
      <c r="A2299" t="s">
        <v>2436</v>
      </c>
      <c r="B2299" t="s">
        <v>5775</v>
      </c>
      <c r="H2299" t="s">
        <v>6610</v>
      </c>
    </row>
    <row r="2300" spans="1:8">
      <c r="A2300" t="s">
        <v>2436</v>
      </c>
      <c r="B2300" t="s">
        <v>1641</v>
      </c>
      <c r="H2300" t="s">
        <v>2977</v>
      </c>
    </row>
    <row r="2301" spans="1:8">
      <c r="A2301" t="s">
        <v>2437</v>
      </c>
      <c r="B2301" t="s">
        <v>5775</v>
      </c>
      <c r="H2301" t="s">
        <v>6610</v>
      </c>
    </row>
    <row r="2302" spans="1:8">
      <c r="A2302" t="s">
        <v>2437</v>
      </c>
      <c r="B2302" t="s">
        <v>1641</v>
      </c>
      <c r="H2302" t="s">
        <v>2977</v>
      </c>
    </row>
    <row r="2303" spans="1:8">
      <c r="A2303" t="s">
        <v>2438</v>
      </c>
      <c r="B2303" t="s">
        <v>5775</v>
      </c>
      <c r="H2303" t="s">
        <v>6373</v>
      </c>
    </row>
    <row r="2304" spans="1:8">
      <c r="A2304" t="s">
        <v>2438</v>
      </c>
      <c r="B2304" t="s">
        <v>1641</v>
      </c>
      <c r="H2304" t="s">
        <v>2904</v>
      </c>
    </row>
    <row r="2305" spans="1:32">
      <c r="A2305" t="s">
        <v>2439</v>
      </c>
      <c r="B2305" t="s">
        <v>5775</v>
      </c>
      <c r="H2305" t="s">
        <v>6335</v>
      </c>
    </row>
    <row r="2306" spans="1:32">
      <c r="A2306" t="s">
        <v>2439</v>
      </c>
      <c r="B2306" t="s">
        <v>1641</v>
      </c>
      <c r="H2306" t="s">
        <v>2889</v>
      </c>
    </row>
    <row r="2307" spans="1:32">
      <c r="A2307" t="s">
        <v>1790</v>
      </c>
      <c r="B2307" t="s">
        <v>1641</v>
      </c>
      <c r="C2307">
        <v>4.2999999999999997E-2</v>
      </c>
    </row>
    <row r="2308" spans="1:32">
      <c r="A2308" t="s">
        <v>1790</v>
      </c>
      <c r="B2308" t="s">
        <v>1634</v>
      </c>
      <c r="C2308">
        <v>4.2999999999999997E-2</v>
      </c>
    </row>
    <row r="2309" spans="1:32">
      <c r="A2309" t="s">
        <v>2441</v>
      </c>
      <c r="B2309" t="s">
        <v>1641</v>
      </c>
      <c r="M2309">
        <v>4.0899999999999999E-2</v>
      </c>
      <c r="AF2309" t="s">
        <v>6590</v>
      </c>
    </row>
    <row r="2310" spans="1:32">
      <c r="A2310" t="s">
        <v>2441</v>
      </c>
      <c r="B2310" t="s">
        <v>1634</v>
      </c>
      <c r="M2310">
        <v>0.04</v>
      </c>
    </row>
    <row r="2311" spans="1:32">
      <c r="A2311" t="s">
        <v>2442</v>
      </c>
      <c r="B2311" t="s">
        <v>5775</v>
      </c>
      <c r="H2311" t="s">
        <v>6611</v>
      </c>
    </row>
    <row r="2312" spans="1:32">
      <c r="A2312" t="s">
        <v>2442</v>
      </c>
      <c r="B2312" t="s">
        <v>1641</v>
      </c>
      <c r="H2312" t="s">
        <v>2978</v>
      </c>
    </row>
    <row r="2313" spans="1:32">
      <c r="A2313" t="s">
        <v>2443</v>
      </c>
      <c r="B2313" t="s">
        <v>5775</v>
      </c>
      <c r="H2313" t="s">
        <v>6611</v>
      </c>
    </row>
    <row r="2314" spans="1:32">
      <c r="A2314" t="s">
        <v>2443</v>
      </c>
      <c r="B2314" t="s">
        <v>1641</v>
      </c>
      <c r="H2314" t="s">
        <v>2978</v>
      </c>
    </row>
    <row r="2315" spans="1:32">
      <c r="A2315" t="s">
        <v>2444</v>
      </c>
      <c r="B2315" t="s">
        <v>5773</v>
      </c>
      <c r="H2315" t="s">
        <v>2979</v>
      </c>
    </row>
    <row r="2316" spans="1:32">
      <c r="A2316" t="s">
        <v>2444</v>
      </c>
      <c r="B2316" t="s">
        <v>1634</v>
      </c>
      <c r="H2316" t="s">
        <v>2979</v>
      </c>
    </row>
    <row r="2317" spans="1:32">
      <c r="A2317" t="s">
        <v>2445</v>
      </c>
      <c r="B2317" t="s">
        <v>5773</v>
      </c>
      <c r="H2317" t="s">
        <v>2980</v>
      </c>
    </row>
    <row r="2318" spans="1:32">
      <c r="A2318" t="s">
        <v>2445</v>
      </c>
      <c r="B2318" t="s">
        <v>1634</v>
      </c>
      <c r="H2318" t="s">
        <v>2980</v>
      </c>
    </row>
    <row r="2319" spans="1:32">
      <c r="A2319" t="s">
        <v>2669</v>
      </c>
      <c r="B2319" t="s">
        <v>1635</v>
      </c>
      <c r="K2319">
        <v>0.02</v>
      </c>
    </row>
    <row r="2320" spans="1:32">
      <c r="A2320" t="s">
        <v>2670</v>
      </c>
      <c r="B2320" t="s">
        <v>1634</v>
      </c>
      <c r="K2320">
        <v>96</v>
      </c>
    </row>
    <row r="2321" spans="1:33">
      <c r="A2321" t="s">
        <v>6050</v>
      </c>
      <c r="B2321" t="s">
        <v>1634</v>
      </c>
      <c r="K2321">
        <v>96</v>
      </c>
    </row>
    <row r="2322" spans="1:33">
      <c r="A2322" t="s">
        <v>6051</v>
      </c>
      <c r="B2322" t="s">
        <v>1635</v>
      </c>
      <c r="O2322">
        <v>14.2</v>
      </c>
    </row>
    <row r="2323" spans="1:33">
      <c r="A2323" t="s">
        <v>2671</v>
      </c>
      <c r="B2323" t="s">
        <v>1634</v>
      </c>
      <c r="AG2323">
        <v>0.44</v>
      </c>
    </row>
    <row r="2324" spans="1:33">
      <c r="A2324" t="s">
        <v>2446</v>
      </c>
      <c r="B2324" t="s">
        <v>5773</v>
      </c>
      <c r="H2324" t="s">
        <v>6612</v>
      </c>
    </row>
    <row r="2325" spans="1:33">
      <c r="A2325" t="s">
        <v>2446</v>
      </c>
      <c r="B2325" t="s">
        <v>1634</v>
      </c>
      <c r="H2325" t="s">
        <v>2981</v>
      </c>
    </row>
    <row r="2326" spans="1:33">
      <c r="A2326" t="s">
        <v>2446</v>
      </c>
      <c r="B2326" t="s">
        <v>2563</v>
      </c>
      <c r="H2326" t="s">
        <v>2982</v>
      </c>
    </row>
    <row r="2327" spans="1:33">
      <c r="A2327" t="s">
        <v>2446</v>
      </c>
      <c r="B2327" t="s">
        <v>5774</v>
      </c>
      <c r="H2327" t="s">
        <v>6613</v>
      </c>
    </row>
    <row r="2328" spans="1:33">
      <c r="A2328" t="s">
        <v>2447</v>
      </c>
      <c r="B2328" t="s">
        <v>5775</v>
      </c>
      <c r="H2328" t="s">
        <v>6614</v>
      </c>
    </row>
    <row r="2329" spans="1:33">
      <c r="A2329" t="s">
        <v>2447</v>
      </c>
      <c r="B2329" t="s">
        <v>1641</v>
      </c>
      <c r="H2329" t="s">
        <v>2983</v>
      </c>
    </row>
    <row r="2330" spans="1:33">
      <c r="A2330" t="s">
        <v>2448</v>
      </c>
      <c r="B2330" t="s">
        <v>5775</v>
      </c>
      <c r="H2330" t="s">
        <v>6360</v>
      </c>
    </row>
    <row r="2331" spans="1:33">
      <c r="A2331" t="s">
        <v>2448</v>
      </c>
      <c r="B2331" t="s">
        <v>1641</v>
      </c>
      <c r="H2331" t="s">
        <v>2898</v>
      </c>
    </row>
    <row r="2332" spans="1:33">
      <c r="A2332" t="s">
        <v>1791</v>
      </c>
      <c r="B2332" t="s">
        <v>1641</v>
      </c>
      <c r="H2332">
        <v>0.11547</v>
      </c>
      <c r="K2332" t="s">
        <v>6615</v>
      </c>
    </row>
    <row r="2333" spans="1:33">
      <c r="A2333" t="s">
        <v>2449</v>
      </c>
      <c r="B2333" t="s">
        <v>5775</v>
      </c>
      <c r="H2333" t="s">
        <v>6616</v>
      </c>
    </row>
    <row r="2334" spans="1:33">
      <c r="A2334" t="s">
        <v>2449</v>
      </c>
      <c r="B2334" t="s">
        <v>1641</v>
      </c>
      <c r="H2334" t="s">
        <v>2984</v>
      </c>
    </row>
    <row r="2335" spans="1:33">
      <c r="A2335" t="s">
        <v>1792</v>
      </c>
      <c r="B2335" t="s">
        <v>1641</v>
      </c>
      <c r="K2335">
        <v>0.01</v>
      </c>
    </row>
    <row r="2336" spans="1:33">
      <c r="A2336" t="s">
        <v>2450</v>
      </c>
      <c r="B2336" t="s">
        <v>1641</v>
      </c>
      <c r="K2336">
        <v>7.0200000000000002E-3</v>
      </c>
    </row>
    <row r="2337" spans="1:33">
      <c r="A2337" t="s">
        <v>2451</v>
      </c>
      <c r="B2337" t="s">
        <v>1641</v>
      </c>
      <c r="K2337">
        <v>6.6E-3</v>
      </c>
    </row>
    <row r="2338" spans="1:33">
      <c r="A2338" t="s">
        <v>2819</v>
      </c>
      <c r="B2338" t="s">
        <v>1641</v>
      </c>
      <c r="M2338">
        <v>1.4999999999999999E-4</v>
      </c>
    </row>
    <row r="2339" spans="1:33">
      <c r="A2339" t="s">
        <v>2452</v>
      </c>
      <c r="B2339" t="s">
        <v>5775</v>
      </c>
      <c r="H2339" t="s">
        <v>6259</v>
      </c>
    </row>
    <row r="2340" spans="1:33">
      <c r="A2340" t="s">
        <v>2452</v>
      </c>
      <c r="B2340" t="s">
        <v>1641</v>
      </c>
      <c r="H2340" t="s">
        <v>2875</v>
      </c>
    </row>
    <row r="2341" spans="1:33">
      <c r="A2341" t="s">
        <v>2453</v>
      </c>
      <c r="B2341" t="s">
        <v>1641</v>
      </c>
      <c r="K2341">
        <v>9.4999999999999998E-3</v>
      </c>
    </row>
    <row r="2342" spans="1:33">
      <c r="A2342" t="s">
        <v>2820</v>
      </c>
      <c r="B2342" t="s">
        <v>1641</v>
      </c>
      <c r="K2342">
        <v>5.0000000000000001E-3</v>
      </c>
    </row>
    <row r="2343" spans="1:33">
      <c r="A2343" t="s">
        <v>1793</v>
      </c>
      <c r="B2343" t="s">
        <v>1641</v>
      </c>
      <c r="K2343">
        <v>1.0399999999999999E-3</v>
      </c>
    </row>
    <row r="2344" spans="1:33">
      <c r="A2344" t="s">
        <v>2673</v>
      </c>
      <c r="B2344" t="s">
        <v>1641</v>
      </c>
      <c r="K2344">
        <v>6.5300000000000002E-3</v>
      </c>
    </row>
    <row r="2345" spans="1:33">
      <c r="A2345" t="s">
        <v>2454</v>
      </c>
      <c r="B2345" t="s">
        <v>5775</v>
      </c>
      <c r="H2345" t="s">
        <v>6360</v>
      </c>
    </row>
    <row r="2346" spans="1:33">
      <c r="A2346" t="s">
        <v>2454</v>
      </c>
      <c r="B2346" t="s">
        <v>1641</v>
      </c>
      <c r="H2346" t="s">
        <v>2898</v>
      </c>
    </row>
    <row r="2347" spans="1:33">
      <c r="A2347" t="s">
        <v>2821</v>
      </c>
      <c r="B2347" t="s">
        <v>1641</v>
      </c>
      <c r="Z2347">
        <v>1.9599999999999999E-2</v>
      </c>
    </row>
    <row r="2348" spans="1:33">
      <c r="A2348" t="s">
        <v>1794</v>
      </c>
      <c r="B2348" t="s">
        <v>1641</v>
      </c>
      <c r="AG2348" t="s">
        <v>562</v>
      </c>
    </row>
    <row r="2349" spans="1:33">
      <c r="A2349" t="s">
        <v>2674</v>
      </c>
      <c r="B2349" t="s">
        <v>1641</v>
      </c>
      <c r="K2349">
        <v>1.8069999999999999E-2</v>
      </c>
    </row>
    <row r="2350" spans="1:33">
      <c r="A2350" t="s">
        <v>2675</v>
      </c>
      <c r="B2350" t="s">
        <v>1641</v>
      </c>
      <c r="K2350">
        <v>4.6000000000000001E-4</v>
      </c>
    </row>
    <row r="2351" spans="1:33">
      <c r="A2351" t="s">
        <v>2455</v>
      </c>
      <c r="B2351" t="s">
        <v>1641</v>
      </c>
      <c r="K2351">
        <v>1.8100000000000002E-2</v>
      </c>
    </row>
    <row r="2352" spans="1:33">
      <c r="A2352" t="s">
        <v>2822</v>
      </c>
      <c r="B2352" t="s">
        <v>1641</v>
      </c>
      <c r="K2352">
        <v>1.8100000000000002E-2</v>
      </c>
    </row>
    <row r="2353" spans="1:26">
      <c r="A2353" t="s">
        <v>2456</v>
      </c>
      <c r="B2353" t="s">
        <v>1641</v>
      </c>
      <c r="Z2353">
        <v>1.6500000000000001E-2</v>
      </c>
    </row>
    <row r="2354" spans="1:26">
      <c r="A2354" t="s">
        <v>2457</v>
      </c>
      <c r="B2354" t="s">
        <v>5775</v>
      </c>
      <c r="H2354" t="s">
        <v>6617</v>
      </c>
    </row>
    <row r="2355" spans="1:26">
      <c r="A2355" t="s">
        <v>2457</v>
      </c>
      <c r="B2355" t="s">
        <v>1641</v>
      </c>
      <c r="H2355" t="s">
        <v>2985</v>
      </c>
    </row>
    <row r="2356" spans="1:26">
      <c r="A2356" t="s">
        <v>2458</v>
      </c>
      <c r="B2356" t="s">
        <v>1641</v>
      </c>
      <c r="Z2356">
        <v>6.4999999999999997E-4</v>
      </c>
    </row>
    <row r="2357" spans="1:26">
      <c r="A2357" t="s">
        <v>2459</v>
      </c>
      <c r="B2357" t="s">
        <v>1641</v>
      </c>
      <c r="L2357">
        <v>22.5</v>
      </c>
    </row>
    <row r="2358" spans="1:26">
      <c r="A2358" t="s">
        <v>5999</v>
      </c>
      <c r="B2358" t="s">
        <v>1641</v>
      </c>
      <c r="Z2358">
        <v>1.9599999999999999E-2</v>
      </c>
    </row>
    <row r="2359" spans="1:26">
      <c r="A2359" t="s">
        <v>2460</v>
      </c>
      <c r="B2359" t="s">
        <v>5775</v>
      </c>
      <c r="H2359" t="s">
        <v>6618</v>
      </c>
    </row>
    <row r="2360" spans="1:26">
      <c r="A2360" t="s">
        <v>2460</v>
      </c>
      <c r="B2360" t="s">
        <v>1641</v>
      </c>
      <c r="H2360" t="s">
        <v>2986</v>
      </c>
    </row>
    <row r="2361" spans="1:26">
      <c r="A2361" t="s">
        <v>2461</v>
      </c>
      <c r="B2361" t="s">
        <v>5775</v>
      </c>
      <c r="H2361" t="s">
        <v>6619</v>
      </c>
    </row>
    <row r="2362" spans="1:26">
      <c r="A2362" t="s">
        <v>2461</v>
      </c>
      <c r="B2362" t="s">
        <v>1641</v>
      </c>
      <c r="H2362" t="s">
        <v>2987</v>
      </c>
    </row>
    <row r="2363" spans="1:26">
      <c r="A2363" t="s">
        <v>2462</v>
      </c>
      <c r="B2363" t="s">
        <v>5775</v>
      </c>
      <c r="H2363" t="s">
        <v>6620</v>
      </c>
    </row>
    <row r="2364" spans="1:26">
      <c r="A2364" t="s">
        <v>2462</v>
      </c>
      <c r="B2364" t="s">
        <v>1641</v>
      </c>
      <c r="H2364" t="s">
        <v>2988</v>
      </c>
    </row>
    <row r="2365" spans="1:26">
      <c r="A2365" t="s">
        <v>1795</v>
      </c>
      <c r="B2365" t="s">
        <v>1641</v>
      </c>
      <c r="K2365">
        <v>0.02</v>
      </c>
    </row>
    <row r="2366" spans="1:26">
      <c r="A2366" t="s">
        <v>1795</v>
      </c>
      <c r="B2366" t="s">
        <v>1634</v>
      </c>
      <c r="D2366">
        <v>5.0199999999999996</v>
      </c>
    </row>
    <row r="2367" spans="1:26">
      <c r="A2367" t="s">
        <v>1796</v>
      </c>
      <c r="B2367" t="s">
        <v>1641</v>
      </c>
      <c r="K2367">
        <v>4.6000000000000001E-4</v>
      </c>
    </row>
    <row r="2368" spans="1:26">
      <c r="A2368" t="s">
        <v>2463</v>
      </c>
      <c r="B2368" t="s">
        <v>1641</v>
      </c>
      <c r="K2368">
        <v>1.9E-2</v>
      </c>
    </row>
    <row r="2369" spans="1:26">
      <c r="A2369" t="s">
        <v>2464</v>
      </c>
      <c r="B2369" t="s">
        <v>5775</v>
      </c>
      <c r="H2369" t="s">
        <v>6621</v>
      </c>
    </row>
    <row r="2370" spans="1:26">
      <c r="A2370" t="s">
        <v>2464</v>
      </c>
      <c r="B2370" t="s">
        <v>1641</v>
      </c>
      <c r="H2370" t="s">
        <v>2989</v>
      </c>
    </row>
    <row r="2371" spans="1:26">
      <c r="A2371" t="s">
        <v>2676</v>
      </c>
      <c r="B2371" t="s">
        <v>1641</v>
      </c>
      <c r="K2371">
        <v>2.0000000000000002E-5</v>
      </c>
    </row>
    <row r="2372" spans="1:26">
      <c r="A2372" t="s">
        <v>1797</v>
      </c>
      <c r="B2372" t="s">
        <v>1641</v>
      </c>
      <c r="K2372">
        <v>2.0000000000000002E-5</v>
      </c>
    </row>
    <row r="2373" spans="1:26">
      <c r="A2373" t="s">
        <v>2465</v>
      </c>
      <c r="B2373" t="s">
        <v>5775</v>
      </c>
      <c r="H2373" t="s">
        <v>6622</v>
      </c>
    </row>
    <row r="2374" spans="1:26">
      <c r="A2374" t="s">
        <v>2465</v>
      </c>
      <c r="B2374" t="s">
        <v>1641</v>
      </c>
      <c r="H2374" t="s">
        <v>2990</v>
      </c>
    </row>
    <row r="2375" spans="1:26">
      <c r="A2375" t="s">
        <v>2677</v>
      </c>
      <c r="B2375" t="s">
        <v>1635</v>
      </c>
      <c r="U2375">
        <v>38.1</v>
      </c>
    </row>
    <row r="2376" spans="1:26">
      <c r="A2376" t="s">
        <v>2466</v>
      </c>
      <c r="B2376" t="s">
        <v>1641</v>
      </c>
      <c r="Z2376">
        <v>1E-4</v>
      </c>
    </row>
    <row r="2377" spans="1:26">
      <c r="A2377" t="s">
        <v>2466</v>
      </c>
      <c r="B2377" t="s">
        <v>1634</v>
      </c>
      <c r="Z2377">
        <v>0.44</v>
      </c>
    </row>
    <row r="2378" spans="1:26">
      <c r="A2378" t="s">
        <v>2823</v>
      </c>
      <c r="B2378" t="s">
        <v>1641</v>
      </c>
      <c r="L2378">
        <v>0.32</v>
      </c>
    </row>
    <row r="2379" spans="1:26">
      <c r="A2379" t="s">
        <v>6000</v>
      </c>
      <c r="B2379" t="s">
        <v>1634</v>
      </c>
      <c r="D2379">
        <v>1.47E-2</v>
      </c>
    </row>
    <row r="2380" spans="1:26">
      <c r="A2380" t="s">
        <v>6001</v>
      </c>
      <c r="B2380" t="s">
        <v>1634</v>
      </c>
      <c r="D2380">
        <v>2.8395999999999999</v>
      </c>
    </row>
    <row r="2381" spans="1:26">
      <c r="A2381" t="s">
        <v>6001</v>
      </c>
      <c r="B2381" t="s">
        <v>1635</v>
      </c>
      <c r="D2381">
        <v>35.4</v>
      </c>
    </row>
    <row r="2382" spans="1:26">
      <c r="A2382" t="s">
        <v>2467</v>
      </c>
      <c r="B2382" t="s">
        <v>1641</v>
      </c>
      <c r="Z2382">
        <v>0.112</v>
      </c>
    </row>
    <row r="2383" spans="1:26">
      <c r="A2383" t="s">
        <v>2824</v>
      </c>
      <c r="B2383" t="s">
        <v>1636</v>
      </c>
      <c r="M2383">
        <v>1</v>
      </c>
    </row>
    <row r="2384" spans="1:26">
      <c r="A2384" t="s">
        <v>2825</v>
      </c>
      <c r="B2384" t="s">
        <v>1641</v>
      </c>
      <c r="M2384">
        <v>3.09E-2</v>
      </c>
    </row>
    <row r="2385" spans="1:33">
      <c r="A2385" t="s">
        <v>2826</v>
      </c>
      <c r="B2385" t="s">
        <v>1636</v>
      </c>
      <c r="M2385">
        <v>1</v>
      </c>
    </row>
    <row r="2386" spans="1:33">
      <c r="A2386" t="s">
        <v>2468</v>
      </c>
      <c r="B2386" t="s">
        <v>5775</v>
      </c>
      <c r="H2386" t="s">
        <v>6623</v>
      </c>
    </row>
    <row r="2387" spans="1:33">
      <c r="A2387" t="s">
        <v>2468</v>
      </c>
      <c r="B2387" t="s">
        <v>1641</v>
      </c>
      <c r="H2387" t="s">
        <v>2991</v>
      </c>
      <c r="Z2387">
        <v>0.1133</v>
      </c>
    </row>
    <row r="2388" spans="1:33">
      <c r="A2388" t="s">
        <v>2468</v>
      </c>
      <c r="B2388" t="s">
        <v>1634</v>
      </c>
      <c r="C2388">
        <v>0.41499999999999998</v>
      </c>
      <c r="Z2388">
        <v>0.41499999999999998</v>
      </c>
    </row>
    <row r="2389" spans="1:33">
      <c r="A2389" t="s">
        <v>1798</v>
      </c>
      <c r="B2389" t="s">
        <v>1634</v>
      </c>
      <c r="AG2389" t="s">
        <v>6624</v>
      </c>
    </row>
    <row r="2390" spans="1:33">
      <c r="A2390" t="s">
        <v>2469</v>
      </c>
      <c r="B2390" t="s">
        <v>5775</v>
      </c>
      <c r="H2390" t="s">
        <v>6363</v>
      </c>
    </row>
    <row r="2391" spans="1:33">
      <c r="A2391" t="s">
        <v>2469</v>
      </c>
      <c r="B2391" t="s">
        <v>1641</v>
      </c>
      <c r="H2391" t="s">
        <v>2901</v>
      </c>
    </row>
    <row r="2392" spans="1:33">
      <c r="A2392" t="s">
        <v>1799</v>
      </c>
      <c r="B2392" t="s">
        <v>1634</v>
      </c>
      <c r="AG2392" t="s">
        <v>2992</v>
      </c>
    </row>
    <row r="2393" spans="1:33">
      <c r="A2393" t="s">
        <v>1800</v>
      </c>
      <c r="B2393" t="s">
        <v>1641</v>
      </c>
      <c r="AG2393" t="s">
        <v>6625</v>
      </c>
    </row>
    <row r="2394" spans="1:33">
      <c r="A2394" t="s">
        <v>2678</v>
      </c>
      <c r="B2394" t="s">
        <v>1641</v>
      </c>
      <c r="AG2394">
        <v>6.38E-4</v>
      </c>
    </row>
    <row r="2395" spans="1:33">
      <c r="A2395" t="s">
        <v>2827</v>
      </c>
      <c r="B2395" t="s">
        <v>1674</v>
      </c>
      <c r="M2395">
        <v>0.5</v>
      </c>
    </row>
    <row r="2396" spans="1:33">
      <c r="A2396" t="s">
        <v>1801</v>
      </c>
      <c r="B2396" t="s">
        <v>1634</v>
      </c>
      <c r="AG2396">
        <v>1</v>
      </c>
    </row>
    <row r="2397" spans="1:33">
      <c r="A2397" t="s">
        <v>1801</v>
      </c>
      <c r="B2397" t="s">
        <v>1635</v>
      </c>
      <c r="AG2397" t="s">
        <v>6626</v>
      </c>
    </row>
    <row r="2398" spans="1:33">
      <c r="A2398" t="s">
        <v>2679</v>
      </c>
      <c r="B2398" t="s">
        <v>1634</v>
      </c>
      <c r="K2398">
        <v>75</v>
      </c>
    </row>
    <row r="2399" spans="1:33">
      <c r="A2399" t="s">
        <v>1802</v>
      </c>
      <c r="B2399" t="s">
        <v>1634</v>
      </c>
      <c r="M2399">
        <v>3.6640000000000001</v>
      </c>
    </row>
    <row r="2400" spans="1:33">
      <c r="A2400" t="s">
        <v>2470</v>
      </c>
      <c r="B2400" t="s">
        <v>1635</v>
      </c>
      <c r="C2400" t="s">
        <v>2993</v>
      </c>
    </row>
    <row r="2401" spans="1:33">
      <c r="A2401" t="s">
        <v>2471</v>
      </c>
      <c r="B2401" t="s">
        <v>5773</v>
      </c>
      <c r="H2401" t="s">
        <v>6627</v>
      </c>
    </row>
    <row r="2402" spans="1:33">
      <c r="A2402" t="s">
        <v>2471</v>
      </c>
      <c r="B2402" t="s">
        <v>1634</v>
      </c>
      <c r="H2402" t="s">
        <v>2899</v>
      </c>
    </row>
    <row r="2403" spans="1:33">
      <c r="A2403" t="s">
        <v>2471</v>
      </c>
      <c r="B2403" t="s">
        <v>2563</v>
      </c>
      <c r="H2403">
        <v>36</v>
      </c>
    </row>
    <row r="2404" spans="1:33">
      <c r="A2404" t="s">
        <v>2471</v>
      </c>
      <c r="B2404" t="s">
        <v>5774</v>
      </c>
      <c r="H2404" t="s">
        <v>6628</v>
      </c>
    </row>
    <row r="2405" spans="1:33">
      <c r="A2405" t="s">
        <v>2471</v>
      </c>
      <c r="B2405" t="s">
        <v>1635</v>
      </c>
      <c r="H2405">
        <v>36</v>
      </c>
    </row>
    <row r="2406" spans="1:33">
      <c r="A2406" t="s">
        <v>2472</v>
      </c>
      <c r="B2406" t="s">
        <v>5775</v>
      </c>
      <c r="H2406" t="s">
        <v>6629</v>
      </c>
    </row>
    <row r="2407" spans="1:33">
      <c r="A2407" t="s">
        <v>2472</v>
      </c>
      <c r="B2407" t="s">
        <v>1641</v>
      </c>
      <c r="H2407" t="s">
        <v>2994</v>
      </c>
    </row>
    <row r="2408" spans="1:33">
      <c r="A2408" t="s">
        <v>6002</v>
      </c>
      <c r="B2408" t="s">
        <v>1641</v>
      </c>
      <c r="H2408">
        <v>4.0899999999999999E-2</v>
      </c>
    </row>
    <row r="2409" spans="1:33">
      <c r="A2409" t="s">
        <v>6145</v>
      </c>
      <c r="B2409" t="s">
        <v>1635</v>
      </c>
      <c r="H2409">
        <v>15.6</v>
      </c>
    </row>
    <row r="2410" spans="1:33">
      <c r="A2410" t="s">
        <v>2473</v>
      </c>
      <c r="B2410" t="s">
        <v>5775</v>
      </c>
      <c r="H2410" t="s">
        <v>6630</v>
      </c>
    </row>
    <row r="2411" spans="1:33">
      <c r="A2411" t="s">
        <v>2473</v>
      </c>
      <c r="B2411" t="s">
        <v>1641</v>
      </c>
      <c r="H2411" t="s">
        <v>2995</v>
      </c>
    </row>
    <row r="2412" spans="1:33">
      <c r="A2412" t="s">
        <v>2474</v>
      </c>
      <c r="B2412" t="s">
        <v>5775</v>
      </c>
      <c r="H2412" t="s">
        <v>6631</v>
      </c>
    </row>
    <row r="2413" spans="1:33">
      <c r="A2413" t="s">
        <v>2474</v>
      </c>
      <c r="B2413" t="s">
        <v>1641</v>
      </c>
      <c r="H2413" t="s">
        <v>2996</v>
      </c>
    </row>
    <row r="2414" spans="1:33">
      <c r="A2414" t="s">
        <v>2475</v>
      </c>
      <c r="B2414" t="s">
        <v>5775</v>
      </c>
      <c r="H2414" t="s">
        <v>6632</v>
      </c>
    </row>
    <row r="2415" spans="1:33">
      <c r="A2415" t="s">
        <v>2475</v>
      </c>
      <c r="B2415" t="s">
        <v>1641</v>
      </c>
      <c r="H2415" t="s">
        <v>2997</v>
      </c>
    </row>
    <row r="2416" spans="1:33">
      <c r="A2416" t="s">
        <v>2680</v>
      </c>
      <c r="B2416" t="s">
        <v>1634</v>
      </c>
      <c r="AG2416">
        <v>0.44</v>
      </c>
    </row>
    <row r="2417" spans="1:27">
      <c r="A2417" t="s">
        <v>2476</v>
      </c>
      <c r="B2417" t="s">
        <v>5775</v>
      </c>
      <c r="H2417" t="s">
        <v>6633</v>
      </c>
    </row>
    <row r="2418" spans="1:27">
      <c r="A2418" t="s">
        <v>2476</v>
      </c>
      <c r="B2418" t="s">
        <v>1641</v>
      </c>
      <c r="H2418" t="s">
        <v>2998</v>
      </c>
    </row>
    <row r="2419" spans="1:27">
      <c r="A2419" t="s">
        <v>2477</v>
      </c>
      <c r="B2419" t="s">
        <v>5775</v>
      </c>
      <c r="H2419" t="s">
        <v>6228</v>
      </c>
    </row>
    <row r="2420" spans="1:27">
      <c r="A2420" t="s">
        <v>2477</v>
      </c>
      <c r="B2420" t="s">
        <v>1641</v>
      </c>
      <c r="H2420" t="s">
        <v>2867</v>
      </c>
    </row>
    <row r="2421" spans="1:27">
      <c r="A2421" t="s">
        <v>2478</v>
      </c>
      <c r="B2421" t="s">
        <v>5773</v>
      </c>
      <c r="H2421" t="s">
        <v>6634</v>
      </c>
    </row>
    <row r="2422" spans="1:27">
      <c r="A2422" t="s">
        <v>2478</v>
      </c>
      <c r="B2422" t="s">
        <v>1634</v>
      </c>
      <c r="H2422" t="s">
        <v>2999</v>
      </c>
    </row>
    <row r="2423" spans="1:27">
      <c r="A2423" t="s">
        <v>2478</v>
      </c>
      <c r="B2423" t="s">
        <v>2563</v>
      </c>
      <c r="H2423" t="s">
        <v>3000</v>
      </c>
    </row>
    <row r="2424" spans="1:27">
      <c r="A2424" t="s">
        <v>2478</v>
      </c>
      <c r="B2424" t="s">
        <v>5774</v>
      </c>
      <c r="H2424" t="s">
        <v>6635</v>
      </c>
    </row>
    <row r="2425" spans="1:27">
      <c r="A2425" t="s">
        <v>2479</v>
      </c>
      <c r="B2425" t="s">
        <v>5773</v>
      </c>
      <c r="H2425" t="s">
        <v>6636</v>
      </c>
    </row>
    <row r="2426" spans="1:27">
      <c r="A2426" t="s">
        <v>2479</v>
      </c>
      <c r="B2426" t="s">
        <v>1634</v>
      </c>
      <c r="H2426" t="s">
        <v>3001</v>
      </c>
    </row>
    <row r="2427" spans="1:27">
      <c r="A2427" t="s">
        <v>2479</v>
      </c>
      <c r="B2427" t="s">
        <v>2563</v>
      </c>
      <c r="H2427" t="s">
        <v>3002</v>
      </c>
    </row>
    <row r="2428" spans="1:27">
      <c r="A2428" t="s">
        <v>2479</v>
      </c>
      <c r="B2428" t="s">
        <v>5774</v>
      </c>
      <c r="H2428" t="s">
        <v>6637</v>
      </c>
    </row>
    <row r="2429" spans="1:27">
      <c r="A2429" t="s">
        <v>6003</v>
      </c>
      <c r="B2429" t="s">
        <v>1635</v>
      </c>
      <c r="AA2429">
        <v>42.3</v>
      </c>
    </row>
    <row r="2430" spans="1:27">
      <c r="A2430" t="s">
        <v>1803</v>
      </c>
      <c r="B2430" t="s">
        <v>1636</v>
      </c>
      <c r="P2430">
        <v>100</v>
      </c>
    </row>
    <row r="2431" spans="1:27">
      <c r="A2431" t="s">
        <v>2480</v>
      </c>
      <c r="B2431" t="s">
        <v>5775</v>
      </c>
      <c r="H2431" t="s">
        <v>6585</v>
      </c>
    </row>
    <row r="2432" spans="1:27">
      <c r="A2432" t="s">
        <v>2480</v>
      </c>
      <c r="B2432" t="s">
        <v>1641</v>
      </c>
      <c r="H2432" t="s">
        <v>2960</v>
      </c>
    </row>
    <row r="2433" spans="1:8">
      <c r="A2433" t="s">
        <v>2481</v>
      </c>
      <c r="B2433" t="s">
        <v>5775</v>
      </c>
      <c r="H2433" t="s">
        <v>6610</v>
      </c>
    </row>
    <row r="2434" spans="1:8">
      <c r="A2434" t="s">
        <v>2481</v>
      </c>
      <c r="B2434" t="s">
        <v>1641</v>
      </c>
      <c r="H2434" t="s">
        <v>2977</v>
      </c>
    </row>
    <row r="2435" spans="1:8">
      <c r="A2435" t="s">
        <v>2482</v>
      </c>
      <c r="B2435" t="s">
        <v>5775</v>
      </c>
      <c r="H2435" t="s">
        <v>6638</v>
      </c>
    </row>
    <row r="2436" spans="1:8">
      <c r="A2436" t="s">
        <v>2482</v>
      </c>
      <c r="B2436" t="s">
        <v>1641</v>
      </c>
      <c r="H2436" t="s">
        <v>6639</v>
      </c>
    </row>
    <row r="2437" spans="1:8">
      <c r="A2437" t="s">
        <v>2483</v>
      </c>
      <c r="B2437" t="s">
        <v>5775</v>
      </c>
      <c r="H2437" t="s">
        <v>6373</v>
      </c>
    </row>
    <row r="2438" spans="1:8">
      <c r="A2438" t="s">
        <v>2483</v>
      </c>
      <c r="B2438" t="s">
        <v>1641</v>
      </c>
      <c r="H2438" t="s">
        <v>2904</v>
      </c>
    </row>
    <row r="2439" spans="1:8">
      <c r="A2439" t="s">
        <v>2484</v>
      </c>
      <c r="B2439" t="s">
        <v>5775</v>
      </c>
      <c r="H2439" t="s">
        <v>6357</v>
      </c>
    </row>
    <row r="2440" spans="1:8">
      <c r="A2440" t="s">
        <v>2484</v>
      </c>
      <c r="B2440" t="s">
        <v>1641</v>
      </c>
      <c r="H2440" t="s">
        <v>2897</v>
      </c>
    </row>
    <row r="2441" spans="1:8">
      <c r="A2441" t="s">
        <v>2485</v>
      </c>
      <c r="B2441" t="s">
        <v>5775</v>
      </c>
      <c r="H2441" t="s">
        <v>6640</v>
      </c>
    </row>
    <row r="2442" spans="1:8">
      <c r="A2442" t="s">
        <v>2485</v>
      </c>
      <c r="B2442" t="s">
        <v>1641</v>
      </c>
      <c r="H2442" t="s">
        <v>3003</v>
      </c>
    </row>
    <row r="2443" spans="1:8">
      <c r="A2443" t="s">
        <v>2486</v>
      </c>
      <c r="B2443" t="s">
        <v>5775</v>
      </c>
      <c r="H2443" t="s">
        <v>6641</v>
      </c>
    </row>
    <row r="2444" spans="1:8">
      <c r="A2444" t="s">
        <v>2486</v>
      </c>
      <c r="B2444" t="s">
        <v>1641</v>
      </c>
      <c r="H2444" t="s">
        <v>3004</v>
      </c>
    </row>
    <row r="2445" spans="1:8">
      <c r="A2445" t="s">
        <v>2487</v>
      </c>
      <c r="B2445" t="s">
        <v>5775</v>
      </c>
      <c r="H2445" t="s">
        <v>6642</v>
      </c>
    </row>
    <row r="2446" spans="1:8">
      <c r="A2446" t="s">
        <v>2487</v>
      </c>
      <c r="B2446" t="s">
        <v>1641</v>
      </c>
      <c r="H2446" t="s">
        <v>3005</v>
      </c>
    </row>
    <row r="2447" spans="1:8">
      <c r="A2447" t="s">
        <v>2488</v>
      </c>
      <c r="B2447" t="s">
        <v>5775</v>
      </c>
      <c r="H2447" t="s">
        <v>6643</v>
      </c>
    </row>
    <row r="2448" spans="1:8">
      <c r="A2448" t="s">
        <v>2488</v>
      </c>
      <c r="B2448" t="s">
        <v>1641</v>
      </c>
      <c r="H2448" t="s">
        <v>3006</v>
      </c>
    </row>
    <row r="2449" spans="1:33">
      <c r="A2449" t="s">
        <v>2489</v>
      </c>
      <c r="B2449" t="s">
        <v>5775</v>
      </c>
      <c r="H2449" t="s">
        <v>6644</v>
      </c>
    </row>
    <row r="2450" spans="1:33">
      <c r="A2450" t="s">
        <v>2489</v>
      </c>
      <c r="B2450" t="s">
        <v>1641</v>
      </c>
      <c r="H2450" t="s">
        <v>3007</v>
      </c>
    </row>
    <row r="2451" spans="1:33">
      <c r="A2451" t="s">
        <v>2490</v>
      </c>
      <c r="B2451" t="s">
        <v>5773</v>
      </c>
      <c r="H2451" t="s">
        <v>2906</v>
      </c>
    </row>
    <row r="2452" spans="1:33">
      <c r="A2452" t="s">
        <v>2490</v>
      </c>
      <c r="B2452" t="s">
        <v>1634</v>
      </c>
      <c r="H2452" t="s">
        <v>2906</v>
      </c>
    </row>
    <row r="2453" spans="1:33">
      <c r="A2453" t="s">
        <v>2491</v>
      </c>
      <c r="B2453" t="s">
        <v>5775</v>
      </c>
      <c r="H2453" t="s">
        <v>6645</v>
      </c>
    </row>
    <row r="2454" spans="1:33">
      <c r="A2454" t="s">
        <v>2491</v>
      </c>
      <c r="B2454" t="s">
        <v>1641</v>
      </c>
      <c r="H2454" t="s">
        <v>3008</v>
      </c>
    </row>
    <row r="2455" spans="1:33">
      <c r="A2455" t="s">
        <v>2492</v>
      </c>
      <c r="B2455" t="s">
        <v>5775</v>
      </c>
      <c r="H2455" t="s">
        <v>6646</v>
      </c>
    </row>
    <row r="2456" spans="1:33">
      <c r="A2456" t="s">
        <v>2492</v>
      </c>
      <c r="B2456" t="s">
        <v>1641</v>
      </c>
      <c r="H2456" t="s">
        <v>3009</v>
      </c>
    </row>
    <row r="2457" spans="1:33">
      <c r="A2457" t="s">
        <v>6146</v>
      </c>
      <c r="B2457" t="s">
        <v>1635</v>
      </c>
      <c r="H2457">
        <v>15.6</v>
      </c>
    </row>
    <row r="2458" spans="1:33">
      <c r="A2458" t="s">
        <v>2493</v>
      </c>
      <c r="B2458" t="s">
        <v>1641</v>
      </c>
      <c r="M2458">
        <v>1.09E-2</v>
      </c>
    </row>
    <row r="2459" spans="1:33">
      <c r="A2459" t="s">
        <v>2493</v>
      </c>
      <c r="B2459" t="s">
        <v>1668</v>
      </c>
      <c r="M2459">
        <v>1</v>
      </c>
    </row>
    <row r="2460" spans="1:33">
      <c r="A2460" t="s">
        <v>2493</v>
      </c>
      <c r="B2460" t="s">
        <v>1634</v>
      </c>
      <c r="M2460">
        <v>3.0000000000000001E-3</v>
      </c>
    </row>
    <row r="2461" spans="1:33">
      <c r="A2461" t="s">
        <v>2681</v>
      </c>
      <c r="B2461" t="s">
        <v>1641</v>
      </c>
      <c r="AG2461">
        <v>3.6640000000000001</v>
      </c>
    </row>
    <row r="2462" spans="1:33">
      <c r="A2462" t="s">
        <v>2494</v>
      </c>
      <c r="B2462" t="s">
        <v>1641</v>
      </c>
      <c r="L2462">
        <v>0.03</v>
      </c>
    </row>
    <row r="2463" spans="1:33">
      <c r="A2463" t="s">
        <v>2495</v>
      </c>
      <c r="B2463" t="s">
        <v>1641</v>
      </c>
      <c r="L2463">
        <v>0.17</v>
      </c>
    </row>
    <row r="2464" spans="1:33">
      <c r="A2464" t="s">
        <v>2496</v>
      </c>
      <c r="B2464" t="s">
        <v>5773</v>
      </c>
      <c r="H2464" t="s">
        <v>6647</v>
      </c>
    </row>
    <row r="2465" spans="1:8">
      <c r="A2465" t="s">
        <v>2496</v>
      </c>
      <c r="B2465" t="s">
        <v>1634</v>
      </c>
      <c r="H2465" t="s">
        <v>3010</v>
      </c>
    </row>
    <row r="2466" spans="1:8">
      <c r="A2466" t="s">
        <v>2496</v>
      </c>
      <c r="B2466" t="s">
        <v>2563</v>
      </c>
      <c r="H2466" t="s">
        <v>3011</v>
      </c>
    </row>
    <row r="2467" spans="1:8">
      <c r="A2467" t="s">
        <v>2496</v>
      </c>
      <c r="B2467" t="s">
        <v>5774</v>
      </c>
      <c r="H2467" t="s">
        <v>6648</v>
      </c>
    </row>
    <row r="2468" spans="1:8">
      <c r="A2468" t="s">
        <v>2496</v>
      </c>
      <c r="B2468" t="s">
        <v>1635</v>
      </c>
      <c r="H2468">
        <v>25.2</v>
      </c>
    </row>
    <row r="2469" spans="1:8">
      <c r="A2469" t="s">
        <v>2497</v>
      </c>
      <c r="B2469" t="s">
        <v>5773</v>
      </c>
      <c r="H2469" t="s">
        <v>6649</v>
      </c>
    </row>
    <row r="2470" spans="1:8">
      <c r="A2470" t="s">
        <v>2497</v>
      </c>
      <c r="B2470" t="s">
        <v>1634</v>
      </c>
      <c r="H2470" t="s">
        <v>3012</v>
      </c>
    </row>
    <row r="2471" spans="1:8">
      <c r="A2471" t="s">
        <v>2497</v>
      </c>
      <c r="B2471" t="s">
        <v>2563</v>
      </c>
      <c r="H2471" s="16">
        <v>162076</v>
      </c>
    </row>
    <row r="2472" spans="1:8">
      <c r="A2472" t="s">
        <v>2497</v>
      </c>
      <c r="B2472" t="s">
        <v>5774</v>
      </c>
      <c r="H2472" t="s">
        <v>6650</v>
      </c>
    </row>
    <row r="2473" spans="1:8">
      <c r="A2473" t="s">
        <v>2497</v>
      </c>
      <c r="B2473" t="s">
        <v>1635</v>
      </c>
      <c r="H2473">
        <v>16.207599999999999</v>
      </c>
    </row>
    <row r="2474" spans="1:8">
      <c r="A2474" t="s">
        <v>1804</v>
      </c>
      <c r="B2474" t="s">
        <v>5775</v>
      </c>
      <c r="H2474" t="s">
        <v>6651</v>
      </c>
    </row>
    <row r="2475" spans="1:8">
      <c r="A2475" t="s">
        <v>1804</v>
      </c>
      <c r="B2475" t="s">
        <v>1641</v>
      </c>
      <c r="H2475">
        <v>0.79100000000000004</v>
      </c>
    </row>
    <row r="2476" spans="1:8">
      <c r="A2476" t="s">
        <v>1804</v>
      </c>
      <c r="B2476" t="s">
        <v>5773</v>
      </c>
      <c r="H2476" t="s">
        <v>6652</v>
      </c>
    </row>
    <row r="2477" spans="1:8">
      <c r="A2477" t="s">
        <v>1804</v>
      </c>
      <c r="B2477" t="s">
        <v>1634</v>
      </c>
      <c r="H2477">
        <v>0.105</v>
      </c>
    </row>
    <row r="2478" spans="1:8">
      <c r="A2478" t="s">
        <v>1804</v>
      </c>
      <c r="B2478" t="s">
        <v>2563</v>
      </c>
      <c r="H2478" t="s">
        <v>3013</v>
      </c>
    </row>
    <row r="2479" spans="1:8">
      <c r="A2479" t="s">
        <v>1804</v>
      </c>
      <c r="B2479" t="s">
        <v>5774</v>
      </c>
      <c r="H2479" t="s">
        <v>6653</v>
      </c>
    </row>
    <row r="2480" spans="1:8">
      <c r="A2480" t="s">
        <v>1804</v>
      </c>
      <c r="B2480" t="s">
        <v>1635</v>
      </c>
      <c r="H2480">
        <v>27.6</v>
      </c>
    </row>
    <row r="2481" spans="1:8">
      <c r="A2481" t="s">
        <v>2498</v>
      </c>
      <c r="B2481" t="s">
        <v>5775</v>
      </c>
      <c r="H2481" t="s">
        <v>6654</v>
      </c>
    </row>
    <row r="2482" spans="1:8">
      <c r="A2482" t="s">
        <v>2498</v>
      </c>
      <c r="B2482" t="s">
        <v>1641</v>
      </c>
      <c r="H2482" t="s">
        <v>6655</v>
      </c>
    </row>
    <row r="2483" spans="1:8">
      <c r="A2483" t="s">
        <v>2499</v>
      </c>
      <c r="B2483" t="s">
        <v>5775</v>
      </c>
      <c r="H2483" t="s">
        <v>6656</v>
      </c>
    </row>
    <row r="2484" spans="1:8">
      <c r="A2484" t="s">
        <v>2499</v>
      </c>
      <c r="B2484" t="s">
        <v>1641</v>
      </c>
      <c r="H2484" t="s">
        <v>6657</v>
      </c>
    </row>
    <row r="2485" spans="1:8">
      <c r="A2485" t="s">
        <v>2500</v>
      </c>
      <c r="B2485" t="s">
        <v>5775</v>
      </c>
      <c r="H2485" t="s">
        <v>6658</v>
      </c>
    </row>
    <row r="2486" spans="1:8">
      <c r="A2486" t="s">
        <v>2500</v>
      </c>
      <c r="B2486" t="s">
        <v>1641</v>
      </c>
      <c r="H2486" t="s">
        <v>2859</v>
      </c>
    </row>
    <row r="2487" spans="1:8">
      <c r="A2487" t="s">
        <v>2501</v>
      </c>
      <c r="B2487" t="s">
        <v>5773</v>
      </c>
      <c r="H2487" t="s">
        <v>6659</v>
      </c>
    </row>
    <row r="2488" spans="1:8">
      <c r="A2488" t="s">
        <v>2501</v>
      </c>
      <c r="B2488" t="s">
        <v>1634</v>
      </c>
      <c r="H2488" s="16">
        <v>60044</v>
      </c>
    </row>
    <row r="2489" spans="1:8">
      <c r="A2489" t="s">
        <v>2501</v>
      </c>
      <c r="B2489" t="s">
        <v>2563</v>
      </c>
      <c r="H2489" t="s">
        <v>3014</v>
      </c>
    </row>
    <row r="2490" spans="1:8">
      <c r="A2490" t="s">
        <v>2501</v>
      </c>
      <c r="B2490" t="s">
        <v>5774</v>
      </c>
      <c r="H2490" t="s">
        <v>6660</v>
      </c>
    </row>
    <row r="2491" spans="1:8">
      <c r="A2491" t="s">
        <v>2501</v>
      </c>
      <c r="B2491" t="s">
        <v>1635</v>
      </c>
      <c r="H2491">
        <v>87.4</v>
      </c>
    </row>
    <row r="2492" spans="1:8">
      <c r="A2492" t="s">
        <v>2502</v>
      </c>
      <c r="B2492" t="s">
        <v>5773</v>
      </c>
      <c r="H2492" s="16">
        <v>12939891</v>
      </c>
    </row>
    <row r="2493" spans="1:8">
      <c r="A2493" t="s">
        <v>2502</v>
      </c>
      <c r="B2493" t="s">
        <v>1634</v>
      </c>
      <c r="H2493" s="16">
        <v>12939891</v>
      </c>
    </row>
    <row r="2494" spans="1:8">
      <c r="A2494" t="s">
        <v>2503</v>
      </c>
      <c r="B2494" t="s">
        <v>5775</v>
      </c>
      <c r="H2494" t="s">
        <v>6661</v>
      </c>
    </row>
    <row r="2495" spans="1:8">
      <c r="A2495" t="s">
        <v>2503</v>
      </c>
      <c r="B2495" t="s">
        <v>1641</v>
      </c>
      <c r="H2495" t="s">
        <v>6662</v>
      </c>
    </row>
    <row r="2496" spans="1:8">
      <c r="A2496" t="s">
        <v>2504</v>
      </c>
      <c r="B2496" t="s">
        <v>5775</v>
      </c>
      <c r="H2496" t="s">
        <v>6663</v>
      </c>
    </row>
    <row r="2497" spans="1:29">
      <c r="A2497" t="s">
        <v>2504</v>
      </c>
      <c r="B2497" t="s">
        <v>1641</v>
      </c>
      <c r="H2497" t="s">
        <v>6664</v>
      </c>
    </row>
    <row r="2498" spans="1:29">
      <c r="A2498" t="s">
        <v>6052</v>
      </c>
      <c r="B2498" t="s">
        <v>1634</v>
      </c>
      <c r="AC2498">
        <v>110</v>
      </c>
    </row>
    <row r="2499" spans="1:29">
      <c r="A2499" t="s">
        <v>2505</v>
      </c>
      <c r="B2499" t="s">
        <v>5775</v>
      </c>
      <c r="H2499" t="s">
        <v>6362</v>
      </c>
    </row>
    <row r="2500" spans="1:29">
      <c r="A2500" t="s">
        <v>2505</v>
      </c>
      <c r="B2500" t="s">
        <v>1641</v>
      </c>
      <c r="H2500" t="s">
        <v>2900</v>
      </c>
    </row>
    <row r="2501" spans="1:29">
      <c r="A2501" t="s">
        <v>6004</v>
      </c>
      <c r="B2501" t="s">
        <v>1634</v>
      </c>
      <c r="H2501">
        <v>2.8582000000000001</v>
      </c>
    </row>
    <row r="2502" spans="1:29">
      <c r="A2502" t="s">
        <v>2506</v>
      </c>
      <c r="B2502" t="s">
        <v>5773</v>
      </c>
      <c r="H2502" t="s">
        <v>6665</v>
      </c>
    </row>
    <row r="2503" spans="1:29">
      <c r="A2503" t="s">
        <v>2506</v>
      </c>
      <c r="B2503" t="s">
        <v>1634</v>
      </c>
      <c r="H2503" s="16">
        <v>27563</v>
      </c>
    </row>
    <row r="2504" spans="1:29">
      <c r="A2504" t="s">
        <v>2507</v>
      </c>
      <c r="B2504" t="s">
        <v>5773</v>
      </c>
      <c r="H2504" s="16">
        <v>3382</v>
      </c>
    </row>
    <row r="2505" spans="1:29">
      <c r="A2505" t="s">
        <v>2507</v>
      </c>
      <c r="B2505" t="s">
        <v>1634</v>
      </c>
      <c r="H2505" s="16">
        <v>3382</v>
      </c>
    </row>
    <row r="2506" spans="1:29">
      <c r="A2506" t="s">
        <v>2828</v>
      </c>
      <c r="B2506" t="s">
        <v>1636</v>
      </c>
      <c r="M2506">
        <v>1</v>
      </c>
    </row>
    <row r="2507" spans="1:29">
      <c r="A2507" t="s">
        <v>2508</v>
      </c>
      <c r="B2507" t="s">
        <v>5773</v>
      </c>
      <c r="H2507" t="s">
        <v>6666</v>
      </c>
    </row>
    <row r="2508" spans="1:29">
      <c r="A2508" t="s">
        <v>2508</v>
      </c>
      <c r="B2508" t="s">
        <v>1634</v>
      </c>
      <c r="H2508" t="s">
        <v>6666</v>
      </c>
    </row>
    <row r="2509" spans="1:29">
      <c r="A2509" t="s">
        <v>1805</v>
      </c>
      <c r="B2509" t="s">
        <v>1634</v>
      </c>
      <c r="P2509">
        <v>109.63</v>
      </c>
    </row>
    <row r="2510" spans="1:29">
      <c r="A2510" t="s">
        <v>6053</v>
      </c>
      <c r="B2510" t="s">
        <v>1635</v>
      </c>
      <c r="P2510">
        <v>15.75</v>
      </c>
    </row>
    <row r="2511" spans="1:29">
      <c r="A2511" t="s">
        <v>2829</v>
      </c>
      <c r="B2511" t="s">
        <v>1634</v>
      </c>
      <c r="AA2511">
        <v>8.7940000000000004E-2</v>
      </c>
    </row>
    <row r="2512" spans="1:29">
      <c r="A2512" t="s">
        <v>2509</v>
      </c>
      <c r="B2512" t="s">
        <v>5775</v>
      </c>
      <c r="H2512" t="s">
        <v>6667</v>
      </c>
    </row>
    <row r="2513" spans="1:29">
      <c r="A2513" t="s">
        <v>2509</v>
      </c>
      <c r="B2513" t="s">
        <v>1641</v>
      </c>
      <c r="H2513" t="s">
        <v>6668</v>
      </c>
    </row>
    <row r="2514" spans="1:29">
      <c r="A2514" t="s">
        <v>6005</v>
      </c>
      <c r="B2514" t="s">
        <v>1641</v>
      </c>
      <c r="H2514">
        <v>0.3826</v>
      </c>
    </row>
    <row r="2515" spans="1:29">
      <c r="A2515" t="s">
        <v>1806</v>
      </c>
      <c r="B2515" t="s">
        <v>1635</v>
      </c>
      <c r="AB2515">
        <v>40.28</v>
      </c>
    </row>
    <row r="2516" spans="1:29">
      <c r="A2516" t="s">
        <v>6147</v>
      </c>
      <c r="B2516" t="s">
        <v>1635</v>
      </c>
      <c r="Q2516">
        <v>37.4</v>
      </c>
    </row>
    <row r="2517" spans="1:29">
      <c r="A2517" t="s">
        <v>2510</v>
      </c>
      <c r="B2517" t="s">
        <v>5773</v>
      </c>
      <c r="H2517" t="s">
        <v>6669</v>
      </c>
    </row>
    <row r="2518" spans="1:29">
      <c r="A2518" t="s">
        <v>2510</v>
      </c>
      <c r="B2518" t="s">
        <v>1634</v>
      </c>
      <c r="H2518" t="s">
        <v>6669</v>
      </c>
    </row>
    <row r="2519" spans="1:29">
      <c r="A2519" t="s">
        <v>2511</v>
      </c>
      <c r="B2519" t="s">
        <v>5775</v>
      </c>
      <c r="H2519" t="s">
        <v>6670</v>
      </c>
    </row>
    <row r="2520" spans="1:29">
      <c r="A2520" t="s">
        <v>2511</v>
      </c>
      <c r="B2520" t="s">
        <v>1641</v>
      </c>
      <c r="H2520" t="s">
        <v>6671</v>
      </c>
    </row>
    <row r="2521" spans="1:29">
      <c r="A2521" t="s">
        <v>6006</v>
      </c>
      <c r="B2521" t="s">
        <v>1641</v>
      </c>
      <c r="H2521">
        <v>0.54500000000000004</v>
      </c>
    </row>
    <row r="2522" spans="1:29">
      <c r="A2522" t="s">
        <v>2512</v>
      </c>
      <c r="B2522" t="s">
        <v>1641</v>
      </c>
      <c r="M2522">
        <v>0.92449999999999999</v>
      </c>
      <c r="Z2522">
        <v>2.2595999999999998</v>
      </c>
      <c r="AC2522">
        <v>0.77380000000000004</v>
      </c>
    </row>
    <row r="2523" spans="1:29">
      <c r="A2523" t="s">
        <v>2512</v>
      </c>
      <c r="B2523" t="s">
        <v>1635</v>
      </c>
      <c r="M2523">
        <v>40.200000000000003</v>
      </c>
    </row>
    <row r="2524" spans="1:29">
      <c r="A2524" t="s">
        <v>2682</v>
      </c>
      <c r="B2524" t="s">
        <v>1636</v>
      </c>
      <c r="P2524">
        <v>99</v>
      </c>
    </row>
    <row r="2525" spans="1:29">
      <c r="A2525" t="s">
        <v>2513</v>
      </c>
      <c r="B2525" t="s">
        <v>5775</v>
      </c>
      <c r="H2525" t="s">
        <v>6672</v>
      </c>
    </row>
    <row r="2526" spans="1:29">
      <c r="A2526" t="s">
        <v>2513</v>
      </c>
      <c r="B2526" t="s">
        <v>1641</v>
      </c>
      <c r="H2526" t="s">
        <v>6673</v>
      </c>
    </row>
    <row r="2527" spans="1:29">
      <c r="A2527" t="s">
        <v>1807</v>
      </c>
      <c r="B2527" t="s">
        <v>5775</v>
      </c>
      <c r="H2527" t="s">
        <v>6674</v>
      </c>
    </row>
    <row r="2528" spans="1:29">
      <c r="A2528" t="s">
        <v>1807</v>
      </c>
      <c r="B2528" t="s">
        <v>1641</v>
      </c>
      <c r="H2528">
        <v>0.88300000000000001</v>
      </c>
    </row>
    <row r="2529" spans="1:28">
      <c r="A2529" t="s">
        <v>6054</v>
      </c>
      <c r="B2529" t="s">
        <v>1634</v>
      </c>
      <c r="K2529">
        <v>75</v>
      </c>
    </row>
    <row r="2530" spans="1:28">
      <c r="A2530" t="s">
        <v>2683</v>
      </c>
      <c r="B2530" t="s">
        <v>1634</v>
      </c>
      <c r="K2530">
        <v>75</v>
      </c>
    </row>
    <row r="2531" spans="1:28">
      <c r="A2531" t="s">
        <v>6007</v>
      </c>
      <c r="B2531" t="s">
        <v>1634</v>
      </c>
      <c r="H2531">
        <v>1.7260000000000001E-2</v>
      </c>
    </row>
    <row r="2532" spans="1:28">
      <c r="A2532" t="s">
        <v>6007</v>
      </c>
      <c r="B2532" t="s">
        <v>1635</v>
      </c>
      <c r="H2532">
        <v>3.63</v>
      </c>
    </row>
    <row r="2533" spans="1:28">
      <c r="A2533" t="s">
        <v>2514</v>
      </c>
      <c r="B2533" t="s">
        <v>1674</v>
      </c>
      <c r="AB2533">
        <v>27</v>
      </c>
    </row>
    <row r="2534" spans="1:28">
      <c r="A2534" t="s">
        <v>2514</v>
      </c>
      <c r="B2534" t="s">
        <v>1634</v>
      </c>
      <c r="AB2534">
        <v>85</v>
      </c>
    </row>
    <row r="2535" spans="1:28">
      <c r="A2535" t="s">
        <v>2514</v>
      </c>
      <c r="B2535" t="s">
        <v>1635</v>
      </c>
      <c r="AB2535">
        <v>26.75</v>
      </c>
    </row>
    <row r="2536" spans="1:28">
      <c r="A2536" t="s">
        <v>2515</v>
      </c>
      <c r="B2536" t="s">
        <v>5773</v>
      </c>
      <c r="H2536" t="s">
        <v>6675</v>
      </c>
    </row>
    <row r="2537" spans="1:28">
      <c r="A2537" t="s">
        <v>2515</v>
      </c>
      <c r="B2537" t="s">
        <v>1634</v>
      </c>
      <c r="H2537" s="16">
        <v>3664</v>
      </c>
    </row>
    <row r="2538" spans="1:28">
      <c r="A2538" t="s">
        <v>2516</v>
      </c>
      <c r="B2538" t="s">
        <v>5773</v>
      </c>
      <c r="H2538" s="16">
        <v>3664</v>
      </c>
    </row>
    <row r="2539" spans="1:28">
      <c r="A2539" t="s">
        <v>2516</v>
      </c>
      <c r="B2539" t="s">
        <v>1634</v>
      </c>
      <c r="H2539" s="16">
        <v>3664</v>
      </c>
    </row>
    <row r="2540" spans="1:28">
      <c r="A2540" t="s">
        <v>2517</v>
      </c>
      <c r="B2540" t="s">
        <v>5773</v>
      </c>
      <c r="H2540" t="s">
        <v>6676</v>
      </c>
    </row>
    <row r="2541" spans="1:28">
      <c r="A2541" t="s">
        <v>2517</v>
      </c>
      <c r="B2541" t="s">
        <v>1634</v>
      </c>
      <c r="H2541" s="16">
        <v>33435</v>
      </c>
    </row>
    <row r="2542" spans="1:28">
      <c r="A2542" t="s">
        <v>2517</v>
      </c>
      <c r="B2542" t="s">
        <v>2563</v>
      </c>
      <c r="H2542" t="s">
        <v>3015</v>
      </c>
    </row>
    <row r="2543" spans="1:28">
      <c r="A2543" t="s">
        <v>2517</v>
      </c>
      <c r="B2543" t="s">
        <v>5774</v>
      </c>
      <c r="H2543" t="s">
        <v>6677</v>
      </c>
    </row>
    <row r="2544" spans="1:28">
      <c r="A2544" t="s">
        <v>2517</v>
      </c>
      <c r="B2544" t="s">
        <v>1635</v>
      </c>
      <c r="H2544">
        <v>40.82</v>
      </c>
    </row>
    <row r="2545" spans="1:13">
      <c r="A2545" t="s">
        <v>2830</v>
      </c>
      <c r="B2545" t="s">
        <v>1636</v>
      </c>
      <c r="M2545">
        <v>1</v>
      </c>
    </row>
    <row r="2546" spans="1:13">
      <c r="A2546" t="s">
        <v>2518</v>
      </c>
      <c r="B2546" t="s">
        <v>5773</v>
      </c>
      <c r="H2546" t="s">
        <v>6385</v>
      </c>
    </row>
    <row r="2547" spans="1:13">
      <c r="A2547" t="s">
        <v>2518</v>
      </c>
      <c r="B2547" t="s">
        <v>1634</v>
      </c>
      <c r="H2547" t="s">
        <v>2907</v>
      </c>
    </row>
    <row r="2548" spans="1:13">
      <c r="A2548" t="s">
        <v>2518</v>
      </c>
      <c r="B2548" t="s">
        <v>2563</v>
      </c>
      <c r="H2548" t="s">
        <v>2908</v>
      </c>
    </row>
    <row r="2549" spans="1:13">
      <c r="A2549" t="s">
        <v>2518</v>
      </c>
      <c r="B2549" t="s">
        <v>5774</v>
      </c>
      <c r="H2549" t="s">
        <v>6386</v>
      </c>
    </row>
    <row r="2550" spans="1:13">
      <c r="A2550" t="s">
        <v>2518</v>
      </c>
      <c r="B2550" t="s">
        <v>1635</v>
      </c>
      <c r="H2550">
        <v>44.1</v>
      </c>
    </row>
    <row r="2551" spans="1:13">
      <c r="A2551" t="s">
        <v>2519</v>
      </c>
      <c r="B2551" t="s">
        <v>5775</v>
      </c>
      <c r="H2551" t="s">
        <v>6678</v>
      </c>
    </row>
    <row r="2552" spans="1:13">
      <c r="A2552" t="s">
        <v>2519</v>
      </c>
      <c r="B2552" t="s">
        <v>1641</v>
      </c>
      <c r="H2552" t="s">
        <v>6679</v>
      </c>
    </row>
    <row r="2553" spans="1:13">
      <c r="A2553" t="s">
        <v>2520</v>
      </c>
      <c r="B2553" t="s">
        <v>5775</v>
      </c>
      <c r="H2553" t="s">
        <v>6680</v>
      </c>
    </row>
    <row r="2554" spans="1:13">
      <c r="A2554" t="s">
        <v>2520</v>
      </c>
      <c r="B2554" t="s">
        <v>1641</v>
      </c>
      <c r="H2554" t="s">
        <v>6681</v>
      </c>
    </row>
    <row r="2555" spans="1:13">
      <c r="A2555" t="s">
        <v>2521</v>
      </c>
      <c r="B2555" t="s">
        <v>5775</v>
      </c>
      <c r="H2555" t="s">
        <v>6682</v>
      </c>
    </row>
    <row r="2556" spans="1:13">
      <c r="A2556" t="s">
        <v>2521</v>
      </c>
      <c r="B2556" t="s">
        <v>1641</v>
      </c>
      <c r="H2556" t="s">
        <v>6683</v>
      </c>
    </row>
    <row r="2557" spans="1:13">
      <c r="A2557" t="s">
        <v>2522</v>
      </c>
      <c r="B2557" t="s">
        <v>5775</v>
      </c>
      <c r="H2557" t="s">
        <v>6208</v>
      </c>
    </row>
    <row r="2558" spans="1:13">
      <c r="A2558" t="s">
        <v>2522</v>
      </c>
      <c r="B2558" t="s">
        <v>1641</v>
      </c>
      <c r="H2558">
        <v>1</v>
      </c>
    </row>
    <row r="2559" spans="1:13">
      <c r="A2559" t="s">
        <v>2522</v>
      </c>
      <c r="B2559" t="s">
        <v>5773</v>
      </c>
      <c r="H2559">
        <v>1</v>
      </c>
    </row>
    <row r="2560" spans="1:13">
      <c r="A2560" t="s">
        <v>2522</v>
      </c>
      <c r="B2560" t="s">
        <v>1634</v>
      </c>
      <c r="H2560">
        <v>1</v>
      </c>
    </row>
    <row r="2561" spans="1:33">
      <c r="A2561" t="s">
        <v>2523</v>
      </c>
      <c r="B2561" t="s">
        <v>5775</v>
      </c>
      <c r="H2561" t="s">
        <v>6684</v>
      </c>
    </row>
    <row r="2562" spans="1:33">
      <c r="A2562" t="s">
        <v>2523</v>
      </c>
      <c r="B2562" t="s">
        <v>1641</v>
      </c>
      <c r="H2562" t="s">
        <v>6685</v>
      </c>
    </row>
    <row r="2563" spans="1:33">
      <c r="A2563" t="s">
        <v>2684</v>
      </c>
      <c r="B2563" t="s">
        <v>1634</v>
      </c>
      <c r="P2563">
        <v>74.069999999999993</v>
      </c>
    </row>
    <row r="2564" spans="1:33">
      <c r="A2564" t="s">
        <v>2684</v>
      </c>
      <c r="B2564" t="s">
        <v>1635</v>
      </c>
      <c r="P2564">
        <v>42</v>
      </c>
    </row>
    <row r="2565" spans="1:33">
      <c r="A2565" t="s">
        <v>2684</v>
      </c>
      <c r="B2565" t="s">
        <v>1636</v>
      </c>
      <c r="P2565">
        <v>99.5</v>
      </c>
    </row>
    <row r="2566" spans="1:33">
      <c r="A2566" t="s">
        <v>2524</v>
      </c>
      <c r="B2566" t="s">
        <v>1641</v>
      </c>
      <c r="K2566">
        <v>3.2899999999999999E-2</v>
      </c>
    </row>
    <row r="2567" spans="1:33">
      <c r="A2567" t="s">
        <v>6008</v>
      </c>
      <c r="B2567" t="s">
        <v>1674</v>
      </c>
      <c r="C2567">
        <v>50</v>
      </c>
    </row>
    <row r="2568" spans="1:33">
      <c r="A2568" t="s">
        <v>2831</v>
      </c>
      <c r="B2568" t="s">
        <v>1674</v>
      </c>
      <c r="C2568">
        <v>50</v>
      </c>
    </row>
    <row r="2569" spans="1:33">
      <c r="A2569" t="s">
        <v>2525</v>
      </c>
      <c r="B2569" t="s">
        <v>1634</v>
      </c>
      <c r="K2569">
        <v>3.36</v>
      </c>
    </row>
    <row r="2570" spans="1:33">
      <c r="A2570" t="s">
        <v>2526</v>
      </c>
      <c r="B2570" t="s">
        <v>5775</v>
      </c>
      <c r="H2570" t="s">
        <v>6373</v>
      </c>
    </row>
    <row r="2571" spans="1:33">
      <c r="A2571" t="s">
        <v>2526</v>
      </c>
      <c r="B2571" t="s">
        <v>1641</v>
      </c>
      <c r="H2571" t="s">
        <v>2904</v>
      </c>
    </row>
    <row r="2572" spans="1:33">
      <c r="A2572" t="s">
        <v>6009</v>
      </c>
      <c r="B2572" t="s">
        <v>1634</v>
      </c>
      <c r="H2572">
        <v>1.4964</v>
      </c>
    </row>
    <row r="2573" spans="1:33">
      <c r="A2573" t="s">
        <v>2527</v>
      </c>
      <c r="B2573" t="s">
        <v>5773</v>
      </c>
      <c r="H2573" t="s">
        <v>6686</v>
      </c>
    </row>
    <row r="2574" spans="1:33">
      <c r="A2574" t="s">
        <v>2527</v>
      </c>
      <c r="B2574" t="s">
        <v>1634</v>
      </c>
      <c r="H2574" t="s">
        <v>6686</v>
      </c>
    </row>
    <row r="2575" spans="1:33">
      <c r="A2575" t="s">
        <v>2685</v>
      </c>
      <c r="B2575" t="s">
        <v>1634</v>
      </c>
      <c r="E2575">
        <v>0.73299999999999998</v>
      </c>
      <c r="X2575">
        <v>0.73299999999999998</v>
      </c>
      <c r="AG2575">
        <v>0.73329999999999995</v>
      </c>
    </row>
    <row r="2576" spans="1:33">
      <c r="A2576" t="s">
        <v>2685</v>
      </c>
      <c r="B2576" t="s">
        <v>1635</v>
      </c>
      <c r="AG2576">
        <v>10.5</v>
      </c>
    </row>
    <row r="2577" spans="1:33">
      <c r="A2577" t="s">
        <v>2686</v>
      </c>
      <c r="B2577" t="s">
        <v>1635</v>
      </c>
      <c r="P2577">
        <v>28.2</v>
      </c>
    </row>
    <row r="2578" spans="1:33">
      <c r="A2578" t="s">
        <v>6010</v>
      </c>
      <c r="B2578" t="s">
        <v>1641</v>
      </c>
      <c r="H2578">
        <v>1.794E-3</v>
      </c>
    </row>
    <row r="2579" spans="1:33">
      <c r="A2579" t="s">
        <v>6011</v>
      </c>
      <c r="B2579" t="s">
        <v>1634</v>
      </c>
      <c r="H2579">
        <v>0.51349999999999996</v>
      </c>
    </row>
    <row r="2580" spans="1:33">
      <c r="A2580" t="s">
        <v>1808</v>
      </c>
      <c r="B2580" t="s">
        <v>1668</v>
      </c>
      <c r="AG2580" t="s">
        <v>6687</v>
      </c>
    </row>
    <row r="2581" spans="1:33">
      <c r="A2581" t="s">
        <v>1808</v>
      </c>
      <c r="B2581" t="s">
        <v>1634</v>
      </c>
      <c r="AG2581" t="s">
        <v>562</v>
      </c>
    </row>
    <row r="2582" spans="1:33">
      <c r="A2582" t="s">
        <v>1808</v>
      </c>
      <c r="B2582" t="s">
        <v>1635</v>
      </c>
      <c r="AG2582" t="s">
        <v>562</v>
      </c>
    </row>
    <row r="2583" spans="1:33">
      <c r="A2583" t="s">
        <v>2528</v>
      </c>
      <c r="B2583" t="s">
        <v>5775</v>
      </c>
      <c r="H2583" t="s">
        <v>6688</v>
      </c>
    </row>
    <row r="2584" spans="1:33">
      <c r="A2584" t="s">
        <v>2528</v>
      </c>
      <c r="B2584" t="s">
        <v>1641</v>
      </c>
      <c r="H2584" t="s">
        <v>6689</v>
      </c>
    </row>
    <row r="2585" spans="1:33">
      <c r="A2585" t="s">
        <v>2529</v>
      </c>
      <c r="B2585" t="s">
        <v>5775</v>
      </c>
      <c r="H2585" t="s">
        <v>6690</v>
      </c>
    </row>
    <row r="2586" spans="1:33">
      <c r="A2586" t="s">
        <v>2529</v>
      </c>
      <c r="B2586" t="s">
        <v>1641</v>
      </c>
      <c r="H2586" t="s">
        <v>6691</v>
      </c>
    </row>
    <row r="2587" spans="1:33">
      <c r="A2587" t="s">
        <v>2530</v>
      </c>
      <c r="B2587" t="s">
        <v>5775</v>
      </c>
      <c r="H2587" t="s">
        <v>6692</v>
      </c>
    </row>
    <row r="2588" spans="1:33">
      <c r="A2588" t="s">
        <v>2530</v>
      </c>
      <c r="B2588" t="s">
        <v>1641</v>
      </c>
      <c r="H2588" t="s">
        <v>6693</v>
      </c>
    </row>
    <row r="2589" spans="1:33">
      <c r="A2589" t="s">
        <v>2531</v>
      </c>
      <c r="B2589" t="s">
        <v>5775</v>
      </c>
      <c r="H2589" t="s">
        <v>6694</v>
      </c>
    </row>
    <row r="2590" spans="1:33">
      <c r="A2590" t="s">
        <v>2531</v>
      </c>
      <c r="B2590" t="s">
        <v>1641</v>
      </c>
      <c r="H2590" t="s">
        <v>6695</v>
      </c>
    </row>
    <row r="2591" spans="1:33">
      <c r="A2591" t="s">
        <v>2532</v>
      </c>
      <c r="B2591" t="s">
        <v>5775</v>
      </c>
      <c r="H2591" t="s">
        <v>6696</v>
      </c>
    </row>
    <row r="2592" spans="1:33">
      <c r="A2592" t="s">
        <v>2532</v>
      </c>
      <c r="B2592" t="s">
        <v>1641</v>
      </c>
      <c r="H2592" t="s">
        <v>6697</v>
      </c>
    </row>
    <row r="2593" spans="1:33">
      <c r="A2593" t="s">
        <v>2533</v>
      </c>
      <c r="B2593" t="s">
        <v>5775</v>
      </c>
      <c r="H2593" t="s">
        <v>6690</v>
      </c>
    </row>
    <row r="2594" spans="1:33">
      <c r="A2594" t="s">
        <v>2533</v>
      </c>
      <c r="B2594" t="s">
        <v>1641</v>
      </c>
      <c r="H2594" t="s">
        <v>6691</v>
      </c>
    </row>
    <row r="2595" spans="1:33">
      <c r="A2595" t="s">
        <v>2534</v>
      </c>
      <c r="B2595" t="s">
        <v>1641</v>
      </c>
      <c r="AF2595" t="s">
        <v>6698</v>
      </c>
    </row>
    <row r="2596" spans="1:33">
      <c r="A2596" t="s">
        <v>2534</v>
      </c>
      <c r="B2596" t="s">
        <v>1634</v>
      </c>
      <c r="AF2596" s="16">
        <v>1407</v>
      </c>
    </row>
    <row r="2597" spans="1:33">
      <c r="A2597" t="s">
        <v>2535</v>
      </c>
      <c r="B2597" t="s">
        <v>1641</v>
      </c>
      <c r="K2597">
        <v>0.01</v>
      </c>
    </row>
    <row r="2598" spans="1:33">
      <c r="A2598" t="s">
        <v>2687</v>
      </c>
      <c r="B2598" t="s">
        <v>1641</v>
      </c>
      <c r="K2598">
        <v>0.02</v>
      </c>
    </row>
    <row r="2599" spans="1:33">
      <c r="A2599" t="s">
        <v>2688</v>
      </c>
      <c r="B2599" t="s">
        <v>1635</v>
      </c>
      <c r="K2599">
        <v>0.01</v>
      </c>
    </row>
    <row r="2600" spans="1:33">
      <c r="A2600" t="s">
        <v>1809</v>
      </c>
      <c r="B2600" t="s">
        <v>1634</v>
      </c>
      <c r="M2600">
        <v>73.3</v>
      </c>
    </row>
    <row r="2601" spans="1:33">
      <c r="A2601" t="s">
        <v>1809</v>
      </c>
      <c r="B2601" t="s">
        <v>1635</v>
      </c>
      <c r="M2601">
        <v>40.200000000000003</v>
      </c>
    </row>
    <row r="2602" spans="1:33">
      <c r="A2602" t="s">
        <v>5776</v>
      </c>
      <c r="B2602" t="s">
        <v>1634</v>
      </c>
      <c r="AG2602">
        <v>3.1160000000000001</v>
      </c>
    </row>
    <row r="2603" spans="1:33">
      <c r="A2603" t="s">
        <v>5776</v>
      </c>
      <c r="B2603" t="s">
        <v>1635</v>
      </c>
      <c r="AG2603">
        <v>39.043999999999997</v>
      </c>
    </row>
    <row r="2604" spans="1:33">
      <c r="A2604" t="s">
        <v>1810</v>
      </c>
      <c r="B2604" t="s">
        <v>5773</v>
      </c>
      <c r="H2604" t="s">
        <v>6699</v>
      </c>
    </row>
    <row r="2605" spans="1:33">
      <c r="A2605" t="s">
        <v>1810</v>
      </c>
      <c r="B2605" t="s">
        <v>1634</v>
      </c>
      <c r="H2605">
        <v>9.2999999999999999E-2</v>
      </c>
    </row>
    <row r="2606" spans="1:33">
      <c r="A2606" t="s">
        <v>1810</v>
      </c>
      <c r="B2606" t="s">
        <v>2563</v>
      </c>
      <c r="H2606" t="s">
        <v>3016</v>
      </c>
    </row>
    <row r="2607" spans="1:33">
      <c r="A2607" t="s">
        <v>1810</v>
      </c>
      <c r="B2607" t="s">
        <v>5774</v>
      </c>
      <c r="H2607" t="s">
        <v>6700</v>
      </c>
    </row>
    <row r="2608" spans="1:33">
      <c r="A2608" t="s">
        <v>1810</v>
      </c>
      <c r="B2608" t="s">
        <v>1635</v>
      </c>
      <c r="H2608">
        <v>28.3</v>
      </c>
    </row>
    <row r="2609" spans="1:8">
      <c r="A2609" t="s">
        <v>1811</v>
      </c>
      <c r="B2609" t="s">
        <v>5773</v>
      </c>
      <c r="H2609" t="s">
        <v>6647</v>
      </c>
    </row>
    <row r="2610" spans="1:8">
      <c r="A2610" t="s">
        <v>1811</v>
      </c>
      <c r="B2610" t="s">
        <v>1634</v>
      </c>
      <c r="H2610">
        <v>9.4E-2</v>
      </c>
    </row>
    <row r="2611" spans="1:8">
      <c r="A2611" t="s">
        <v>1811</v>
      </c>
      <c r="B2611" t="s">
        <v>2563</v>
      </c>
      <c r="H2611" t="s">
        <v>3017</v>
      </c>
    </row>
    <row r="2612" spans="1:8">
      <c r="A2612" t="s">
        <v>1811</v>
      </c>
      <c r="B2612" t="s">
        <v>5774</v>
      </c>
      <c r="H2612" t="s">
        <v>6701</v>
      </c>
    </row>
    <row r="2613" spans="1:8">
      <c r="A2613" t="s">
        <v>1811</v>
      </c>
      <c r="B2613" t="s">
        <v>1635</v>
      </c>
      <c r="H2613">
        <v>25.2</v>
      </c>
    </row>
    <row r="2614" spans="1:8">
      <c r="A2614" t="s">
        <v>1812</v>
      </c>
      <c r="B2614" t="s">
        <v>5773</v>
      </c>
      <c r="H2614" t="s">
        <v>6647</v>
      </c>
    </row>
    <row r="2615" spans="1:8">
      <c r="A2615" t="s">
        <v>1812</v>
      </c>
      <c r="B2615" t="s">
        <v>1634</v>
      </c>
      <c r="H2615">
        <v>9.4E-2</v>
      </c>
    </row>
    <row r="2616" spans="1:8">
      <c r="A2616" t="s">
        <v>1812</v>
      </c>
      <c r="B2616" t="s">
        <v>2563</v>
      </c>
      <c r="H2616" t="s">
        <v>3011</v>
      </c>
    </row>
    <row r="2617" spans="1:8">
      <c r="A2617" t="s">
        <v>1812</v>
      </c>
      <c r="B2617" t="s">
        <v>5774</v>
      </c>
      <c r="H2617" t="s">
        <v>6648</v>
      </c>
    </row>
    <row r="2618" spans="1:8">
      <c r="A2618" t="s">
        <v>1812</v>
      </c>
      <c r="B2618" t="s">
        <v>1635</v>
      </c>
      <c r="H2618">
        <v>27.5</v>
      </c>
    </row>
    <row r="2619" spans="1:8">
      <c r="A2619" t="s">
        <v>1813</v>
      </c>
      <c r="B2619" t="s">
        <v>5773</v>
      </c>
      <c r="H2619" t="s">
        <v>6702</v>
      </c>
    </row>
    <row r="2620" spans="1:8">
      <c r="A2620" t="s">
        <v>1813</v>
      </c>
      <c r="B2620" t="s">
        <v>1634</v>
      </c>
      <c r="H2620">
        <v>9.6000000000000002E-2</v>
      </c>
    </row>
    <row r="2621" spans="1:8">
      <c r="A2621" t="s">
        <v>1813</v>
      </c>
      <c r="B2621" t="s">
        <v>1635</v>
      </c>
      <c r="H2621">
        <v>25.2</v>
      </c>
    </row>
    <row r="2622" spans="1:8">
      <c r="A2622" t="s">
        <v>2536</v>
      </c>
      <c r="B2622" t="s">
        <v>5775</v>
      </c>
      <c r="H2622" t="s">
        <v>6703</v>
      </c>
    </row>
    <row r="2623" spans="1:8">
      <c r="A2623" t="s">
        <v>2536</v>
      </c>
      <c r="B2623" t="s">
        <v>1641</v>
      </c>
      <c r="H2623" t="s">
        <v>6704</v>
      </c>
    </row>
    <row r="2624" spans="1:8">
      <c r="A2624" t="s">
        <v>2537</v>
      </c>
      <c r="B2624" t="s">
        <v>5775</v>
      </c>
      <c r="H2624" t="s">
        <v>6376</v>
      </c>
    </row>
    <row r="2625" spans="1:29">
      <c r="A2625" t="s">
        <v>2537</v>
      </c>
      <c r="B2625" t="s">
        <v>1641</v>
      </c>
      <c r="H2625" t="s">
        <v>2905</v>
      </c>
    </row>
    <row r="2626" spans="1:29">
      <c r="A2626" t="s">
        <v>2832</v>
      </c>
      <c r="B2626" t="s">
        <v>1634</v>
      </c>
      <c r="AA2626">
        <v>0.43768200000000002</v>
      </c>
    </row>
    <row r="2627" spans="1:29">
      <c r="A2627" t="s">
        <v>2833</v>
      </c>
      <c r="B2627" t="s">
        <v>1634</v>
      </c>
      <c r="AA2627">
        <v>0.37219999999999998</v>
      </c>
    </row>
    <row r="2628" spans="1:29">
      <c r="A2628" t="s">
        <v>2538</v>
      </c>
      <c r="B2628" t="s">
        <v>5773</v>
      </c>
      <c r="H2628" t="s">
        <v>6705</v>
      </c>
    </row>
    <row r="2629" spans="1:29">
      <c r="A2629" t="s">
        <v>2538</v>
      </c>
      <c r="B2629" t="s">
        <v>1634</v>
      </c>
      <c r="H2629" t="s">
        <v>6706</v>
      </c>
    </row>
    <row r="2630" spans="1:29">
      <c r="A2630" t="s">
        <v>2538</v>
      </c>
      <c r="B2630" t="s">
        <v>2563</v>
      </c>
      <c r="H2630" s="16">
        <v>10782</v>
      </c>
    </row>
    <row r="2631" spans="1:29">
      <c r="A2631" t="s">
        <v>2538</v>
      </c>
      <c r="B2631" t="s">
        <v>5774</v>
      </c>
      <c r="H2631" t="s">
        <v>6707</v>
      </c>
    </row>
    <row r="2632" spans="1:29">
      <c r="A2632" t="s">
        <v>2538</v>
      </c>
      <c r="B2632" t="s">
        <v>1635</v>
      </c>
      <c r="H2632">
        <v>10.782</v>
      </c>
    </row>
    <row r="2633" spans="1:29">
      <c r="A2633" t="s">
        <v>2539</v>
      </c>
      <c r="B2633" t="s">
        <v>5775</v>
      </c>
      <c r="H2633" t="s">
        <v>6708</v>
      </c>
    </row>
    <row r="2634" spans="1:29">
      <c r="A2634" t="s">
        <v>2539</v>
      </c>
      <c r="B2634" t="s">
        <v>1641</v>
      </c>
      <c r="H2634" t="s">
        <v>6709</v>
      </c>
    </row>
    <row r="2635" spans="1:29">
      <c r="A2635" t="s">
        <v>1814</v>
      </c>
      <c r="B2635" t="s">
        <v>1636</v>
      </c>
      <c r="P2635">
        <v>0.99</v>
      </c>
    </row>
    <row r="2636" spans="1:29">
      <c r="A2636" t="s">
        <v>1815</v>
      </c>
      <c r="B2636" t="s">
        <v>1634</v>
      </c>
      <c r="AC2636">
        <v>80</v>
      </c>
    </row>
    <row r="2637" spans="1:29">
      <c r="A2637" t="s">
        <v>2540</v>
      </c>
      <c r="B2637" t="s">
        <v>1674</v>
      </c>
      <c r="C2637" s="20">
        <v>0.98</v>
      </c>
    </row>
    <row r="2638" spans="1:29">
      <c r="A2638" t="s">
        <v>6012</v>
      </c>
      <c r="B2638" t="s">
        <v>1674</v>
      </c>
      <c r="E2638">
        <v>9</v>
      </c>
    </row>
    <row r="2639" spans="1:29">
      <c r="A2639" t="s">
        <v>6012</v>
      </c>
      <c r="B2639" t="s">
        <v>1634</v>
      </c>
      <c r="E2639">
        <v>101.2</v>
      </c>
    </row>
    <row r="2640" spans="1:29">
      <c r="A2640" t="s">
        <v>6012</v>
      </c>
      <c r="B2640" t="s">
        <v>1635</v>
      </c>
      <c r="E2640">
        <v>29.6</v>
      </c>
    </row>
    <row r="2641" spans="1:33">
      <c r="A2641" t="s">
        <v>2541</v>
      </c>
      <c r="B2641" t="s">
        <v>1634</v>
      </c>
      <c r="M2641">
        <v>0.05</v>
      </c>
    </row>
    <row r="2642" spans="1:33">
      <c r="A2642" t="s">
        <v>1816</v>
      </c>
      <c r="B2642" t="s">
        <v>1634</v>
      </c>
      <c r="AC2642">
        <v>80</v>
      </c>
    </row>
    <row r="2643" spans="1:33">
      <c r="A2643" t="s">
        <v>1817</v>
      </c>
      <c r="B2643" t="s">
        <v>1634</v>
      </c>
      <c r="AG2643">
        <v>3.0681400000000001</v>
      </c>
    </row>
    <row r="2644" spans="1:33">
      <c r="A2644" t="s">
        <v>1817</v>
      </c>
      <c r="B2644" t="s">
        <v>1635</v>
      </c>
      <c r="AG2644">
        <v>4.5130999999999998E-2</v>
      </c>
    </row>
    <row r="2645" spans="1:33">
      <c r="A2645" t="s">
        <v>1818</v>
      </c>
      <c r="B2645" t="s">
        <v>1634</v>
      </c>
      <c r="AC2645">
        <v>74</v>
      </c>
    </row>
    <row r="2646" spans="1:33">
      <c r="A2646" t="s">
        <v>1819</v>
      </c>
      <c r="B2646" t="s">
        <v>1674</v>
      </c>
      <c r="O2646">
        <v>27</v>
      </c>
    </row>
    <row r="2647" spans="1:33">
      <c r="A2647" t="s">
        <v>1819</v>
      </c>
      <c r="B2647" t="s">
        <v>1634</v>
      </c>
      <c r="O2647">
        <v>85</v>
      </c>
      <c r="AF2647">
        <v>85</v>
      </c>
    </row>
    <row r="2648" spans="1:33">
      <c r="A2648" t="s">
        <v>1819</v>
      </c>
      <c r="B2648" t="s">
        <v>1635</v>
      </c>
      <c r="O2648">
        <v>26.4</v>
      </c>
      <c r="AE2648">
        <v>27.2</v>
      </c>
    </row>
    <row r="2649" spans="1:33">
      <c r="A2649" t="s">
        <v>6055</v>
      </c>
      <c r="B2649" t="s">
        <v>1674</v>
      </c>
      <c r="C2649">
        <v>27</v>
      </c>
    </row>
    <row r="2650" spans="1:33">
      <c r="A2650" t="s">
        <v>6055</v>
      </c>
      <c r="B2650" t="s">
        <v>1634</v>
      </c>
      <c r="C2650">
        <v>88</v>
      </c>
    </row>
    <row r="2651" spans="1:33">
      <c r="A2651" t="s">
        <v>6055</v>
      </c>
      <c r="B2651" t="s">
        <v>1635</v>
      </c>
      <c r="C2651">
        <v>28.2</v>
      </c>
    </row>
    <row r="2652" spans="1:33">
      <c r="A2652" t="s">
        <v>2543</v>
      </c>
      <c r="B2652" t="s">
        <v>1674</v>
      </c>
      <c r="C2652">
        <v>27</v>
      </c>
      <c r="G2652">
        <v>32</v>
      </c>
      <c r="Z2652">
        <v>23.4</v>
      </c>
      <c r="AC2652">
        <v>27</v>
      </c>
    </row>
    <row r="2653" spans="1:33">
      <c r="A2653" t="s">
        <v>2543</v>
      </c>
      <c r="B2653" t="s">
        <v>1641</v>
      </c>
      <c r="Z2653">
        <v>0.9</v>
      </c>
    </row>
    <row r="2654" spans="1:33">
      <c r="A2654" t="s">
        <v>1820</v>
      </c>
      <c r="B2654" t="s">
        <v>1634</v>
      </c>
      <c r="C2654" t="s">
        <v>6710</v>
      </c>
      <c r="M2654">
        <v>1.5569999999999999</v>
      </c>
      <c r="V2654">
        <v>88</v>
      </c>
      <c r="Z2654">
        <v>85</v>
      </c>
    </row>
    <row r="2655" spans="1:33">
      <c r="A2655" t="s">
        <v>2543</v>
      </c>
      <c r="B2655" t="s">
        <v>1635</v>
      </c>
      <c r="C2655">
        <v>27.5</v>
      </c>
      <c r="G2655">
        <v>25</v>
      </c>
      <c r="V2655">
        <v>28.2</v>
      </c>
      <c r="Z2655">
        <v>34</v>
      </c>
    </row>
    <row r="2656" spans="1:33">
      <c r="A2656" t="s">
        <v>6056</v>
      </c>
      <c r="B2656" t="s">
        <v>1634</v>
      </c>
      <c r="O2656">
        <v>110</v>
      </c>
    </row>
    <row r="2657" spans="1:27">
      <c r="A2657" t="s">
        <v>2689</v>
      </c>
      <c r="B2657" t="s">
        <v>1634</v>
      </c>
      <c r="C2657">
        <v>88</v>
      </c>
    </row>
    <row r="2658" spans="1:27">
      <c r="A2658" t="s">
        <v>2690</v>
      </c>
      <c r="B2658" t="s">
        <v>1634</v>
      </c>
      <c r="AA2658">
        <v>109.59</v>
      </c>
    </row>
    <row r="2659" spans="1:27">
      <c r="A2659" t="s">
        <v>2690</v>
      </c>
      <c r="B2659" t="s">
        <v>1635</v>
      </c>
      <c r="AA2659">
        <v>8.39</v>
      </c>
    </row>
    <row r="2660" spans="1:27">
      <c r="A2660" t="s">
        <v>2691</v>
      </c>
      <c r="B2660" t="s">
        <v>1634</v>
      </c>
      <c r="AA2660">
        <v>93.96</v>
      </c>
    </row>
    <row r="2661" spans="1:27">
      <c r="A2661" t="s">
        <v>2691</v>
      </c>
      <c r="B2661" t="s">
        <v>1635</v>
      </c>
      <c r="AA2661">
        <v>21.32</v>
      </c>
    </row>
    <row r="2662" spans="1:27">
      <c r="A2662" t="s">
        <v>2835</v>
      </c>
      <c r="B2662" t="s">
        <v>1634</v>
      </c>
      <c r="AA2662">
        <v>0.41417909563538502</v>
      </c>
    </row>
    <row r="2663" spans="1:27">
      <c r="A2663" t="s">
        <v>2836</v>
      </c>
      <c r="B2663" t="s">
        <v>1634</v>
      </c>
      <c r="AA2663">
        <v>0.41399999999999998</v>
      </c>
    </row>
    <row r="2664" spans="1:27">
      <c r="A2664" t="s">
        <v>2837</v>
      </c>
      <c r="B2664" t="s">
        <v>1634</v>
      </c>
      <c r="AA2664">
        <v>0.66</v>
      </c>
    </row>
    <row r="2665" spans="1:27">
      <c r="A2665" t="s">
        <v>2544</v>
      </c>
      <c r="B2665" t="s">
        <v>5775</v>
      </c>
      <c r="H2665" t="s">
        <v>6711</v>
      </c>
    </row>
    <row r="2666" spans="1:27">
      <c r="A2666" t="s">
        <v>2544</v>
      </c>
      <c r="B2666" t="s">
        <v>1641</v>
      </c>
      <c r="H2666" t="s">
        <v>6712</v>
      </c>
    </row>
    <row r="2667" spans="1:27">
      <c r="A2667" t="s">
        <v>2545</v>
      </c>
      <c r="B2667" t="s">
        <v>5775</v>
      </c>
      <c r="H2667" t="s">
        <v>6713</v>
      </c>
    </row>
    <row r="2668" spans="1:27">
      <c r="A2668" t="s">
        <v>2545</v>
      </c>
      <c r="B2668" t="s">
        <v>1641</v>
      </c>
      <c r="H2668" t="s">
        <v>2855</v>
      </c>
    </row>
    <row r="2669" spans="1:27">
      <c r="A2669" t="s">
        <v>2546</v>
      </c>
      <c r="B2669" t="s">
        <v>5775</v>
      </c>
      <c r="H2669" t="s">
        <v>6714</v>
      </c>
    </row>
    <row r="2670" spans="1:27">
      <c r="A2670" t="s">
        <v>2546</v>
      </c>
      <c r="B2670" t="s">
        <v>1641</v>
      </c>
      <c r="H2670" t="s">
        <v>2856</v>
      </c>
    </row>
    <row r="2671" spans="1:27">
      <c r="A2671" t="s">
        <v>2547</v>
      </c>
      <c r="B2671" t="s">
        <v>5775</v>
      </c>
      <c r="H2671" t="s">
        <v>6715</v>
      </c>
    </row>
    <row r="2672" spans="1:27">
      <c r="A2672" t="s">
        <v>2547</v>
      </c>
      <c r="B2672" t="s">
        <v>1641</v>
      </c>
      <c r="H2672" t="s">
        <v>6716</v>
      </c>
    </row>
    <row r="2673" spans="1:33">
      <c r="A2673" t="s">
        <v>2838</v>
      </c>
      <c r="B2673" t="s">
        <v>1636</v>
      </c>
      <c r="M2673">
        <v>1</v>
      </c>
    </row>
    <row r="2674" spans="1:33">
      <c r="A2674" t="s">
        <v>1821</v>
      </c>
      <c r="B2674" t="s">
        <v>5773</v>
      </c>
      <c r="H2674" t="s">
        <v>6224</v>
      </c>
    </row>
    <row r="2675" spans="1:33">
      <c r="A2675" t="s">
        <v>1821</v>
      </c>
      <c r="B2675" t="s">
        <v>1634</v>
      </c>
      <c r="H2675">
        <v>9.8000000000000004E-2</v>
      </c>
    </row>
    <row r="2676" spans="1:33">
      <c r="A2676" t="s">
        <v>1821</v>
      </c>
      <c r="B2676" t="s">
        <v>1635</v>
      </c>
      <c r="H2676">
        <v>21.6</v>
      </c>
    </row>
    <row r="2677" spans="1:33">
      <c r="A2677" t="s">
        <v>2548</v>
      </c>
      <c r="B2677" t="s">
        <v>1635</v>
      </c>
      <c r="M2677">
        <v>9.7200000000000006</v>
      </c>
    </row>
    <row r="2678" spans="1:33">
      <c r="A2678" t="s">
        <v>1822</v>
      </c>
      <c r="B2678" t="s">
        <v>1674</v>
      </c>
      <c r="R2678">
        <v>100</v>
      </c>
    </row>
    <row r="2679" spans="1:33">
      <c r="A2679" t="s">
        <v>1822</v>
      </c>
      <c r="B2679" t="s">
        <v>1641</v>
      </c>
      <c r="R2679">
        <v>0.5</v>
      </c>
    </row>
    <row r="2680" spans="1:33">
      <c r="A2680" t="s">
        <v>1823</v>
      </c>
      <c r="B2680" t="s">
        <v>1634</v>
      </c>
      <c r="P2680">
        <v>109.63</v>
      </c>
    </row>
    <row r="2681" spans="1:33">
      <c r="A2681" t="s">
        <v>1823</v>
      </c>
      <c r="B2681" t="s">
        <v>1635</v>
      </c>
      <c r="P2681">
        <v>16</v>
      </c>
    </row>
    <row r="2682" spans="1:33">
      <c r="A2682" t="s">
        <v>1823</v>
      </c>
      <c r="B2682" t="s">
        <v>1636</v>
      </c>
      <c r="P2682">
        <v>0.99</v>
      </c>
    </row>
    <row r="2683" spans="1:33">
      <c r="A2683" t="s">
        <v>1824</v>
      </c>
      <c r="B2683" t="s">
        <v>1634</v>
      </c>
      <c r="AG2683" t="s">
        <v>6717</v>
      </c>
    </row>
    <row r="2684" spans="1:33">
      <c r="A2684" t="s">
        <v>1824</v>
      </c>
      <c r="B2684" t="s">
        <v>1635</v>
      </c>
      <c r="AG2684" t="s">
        <v>6718</v>
      </c>
    </row>
    <row r="2685" spans="1:33">
      <c r="A2685" t="s">
        <v>1825</v>
      </c>
      <c r="B2685" t="s">
        <v>1674</v>
      </c>
      <c r="O2685">
        <v>98</v>
      </c>
    </row>
    <row r="2686" spans="1:33">
      <c r="A2686" t="s">
        <v>2692</v>
      </c>
      <c r="B2686" t="s">
        <v>1634</v>
      </c>
      <c r="AG2686">
        <v>73.3</v>
      </c>
    </row>
    <row r="2687" spans="1:33">
      <c r="A2687" t="s">
        <v>2692</v>
      </c>
      <c r="B2687" t="s">
        <v>1635</v>
      </c>
      <c r="AG2687">
        <v>40.200000000000003</v>
      </c>
    </row>
    <row r="2688" spans="1:33">
      <c r="A2688" t="s">
        <v>2839</v>
      </c>
      <c r="B2688" t="s">
        <v>1634</v>
      </c>
      <c r="D2688">
        <v>98.819000000000003</v>
      </c>
    </row>
    <row r="2689" spans="1:13">
      <c r="A2689" t="s">
        <v>2840</v>
      </c>
      <c r="B2689" t="s">
        <v>1674</v>
      </c>
      <c r="C2689">
        <v>95</v>
      </c>
    </row>
    <row r="2690" spans="1:13">
      <c r="A2690" t="s">
        <v>2549</v>
      </c>
      <c r="B2690" t="s">
        <v>1634</v>
      </c>
      <c r="C2690" t="s">
        <v>6719</v>
      </c>
    </row>
    <row r="2691" spans="1:13">
      <c r="A2691" t="s">
        <v>2549</v>
      </c>
      <c r="B2691" t="s">
        <v>1635</v>
      </c>
      <c r="C2691" t="s">
        <v>6720</v>
      </c>
    </row>
    <row r="2692" spans="1:13">
      <c r="A2692" t="s">
        <v>2842</v>
      </c>
      <c r="B2692" t="s">
        <v>1636</v>
      </c>
      <c r="M2692">
        <v>1</v>
      </c>
    </row>
    <row r="2693" spans="1:13">
      <c r="A2693" t="s">
        <v>6013</v>
      </c>
      <c r="B2693" t="s">
        <v>1641</v>
      </c>
      <c r="H2693">
        <v>0.86629999999999996</v>
      </c>
    </row>
    <row r="2694" spans="1:13">
      <c r="A2694" t="s">
        <v>2550</v>
      </c>
      <c r="B2694" t="s">
        <v>5773</v>
      </c>
      <c r="H2694" t="s">
        <v>6721</v>
      </c>
    </row>
    <row r="2695" spans="1:13">
      <c r="A2695" t="s">
        <v>2550</v>
      </c>
      <c r="B2695" t="s">
        <v>1634</v>
      </c>
      <c r="H2695" t="s">
        <v>6721</v>
      </c>
    </row>
    <row r="2696" spans="1:13">
      <c r="A2696" t="s">
        <v>2551</v>
      </c>
      <c r="B2696" t="s">
        <v>5773</v>
      </c>
      <c r="H2696" t="s">
        <v>6722</v>
      </c>
    </row>
    <row r="2697" spans="1:13">
      <c r="A2697" t="s">
        <v>2551</v>
      </c>
      <c r="B2697" t="s">
        <v>1634</v>
      </c>
      <c r="H2697" t="s">
        <v>6723</v>
      </c>
    </row>
    <row r="2698" spans="1:13">
      <c r="A2698" t="s">
        <v>2551</v>
      </c>
      <c r="B2698" t="s">
        <v>2563</v>
      </c>
      <c r="H2698">
        <v>36</v>
      </c>
    </row>
    <row r="2699" spans="1:13">
      <c r="A2699" t="s">
        <v>2551</v>
      </c>
      <c r="B2699" t="s">
        <v>5774</v>
      </c>
      <c r="H2699" t="s">
        <v>6333</v>
      </c>
    </row>
    <row r="2700" spans="1:13">
      <c r="A2700" t="s">
        <v>2551</v>
      </c>
      <c r="B2700" t="s">
        <v>1635</v>
      </c>
      <c r="H2700">
        <v>36</v>
      </c>
    </row>
    <row r="2701" spans="1:13">
      <c r="A2701" t="s">
        <v>2552</v>
      </c>
      <c r="B2701" t="s">
        <v>5775</v>
      </c>
      <c r="H2701" t="s">
        <v>6724</v>
      </c>
    </row>
    <row r="2702" spans="1:13">
      <c r="A2702" t="s">
        <v>2552</v>
      </c>
      <c r="B2702" t="s">
        <v>1641</v>
      </c>
      <c r="H2702" t="s">
        <v>6725</v>
      </c>
    </row>
    <row r="2703" spans="1:13">
      <c r="A2703" t="s">
        <v>2553</v>
      </c>
      <c r="B2703" t="s">
        <v>5775</v>
      </c>
      <c r="H2703" t="s">
        <v>6726</v>
      </c>
    </row>
    <row r="2704" spans="1:13">
      <c r="A2704" t="s">
        <v>2553</v>
      </c>
      <c r="B2704" t="s">
        <v>1641</v>
      </c>
      <c r="H2704" t="s">
        <v>6727</v>
      </c>
    </row>
    <row r="2705" spans="1:27">
      <c r="A2705" t="s">
        <v>2554</v>
      </c>
      <c r="B2705" t="s">
        <v>5775</v>
      </c>
      <c r="H2705" t="s">
        <v>6728</v>
      </c>
    </row>
    <row r="2706" spans="1:27">
      <c r="A2706" t="s">
        <v>2554</v>
      </c>
      <c r="B2706" t="s">
        <v>1641</v>
      </c>
      <c r="H2706" t="s">
        <v>6729</v>
      </c>
    </row>
    <row r="2707" spans="1:27">
      <c r="A2707" t="s">
        <v>2555</v>
      </c>
      <c r="B2707" t="s">
        <v>5775</v>
      </c>
      <c r="H2707" t="s">
        <v>6522</v>
      </c>
    </row>
    <row r="2708" spans="1:27">
      <c r="A2708" t="s">
        <v>2555</v>
      </c>
      <c r="B2708" t="s">
        <v>1641</v>
      </c>
      <c r="H2708" t="s">
        <v>2949</v>
      </c>
    </row>
    <row r="2709" spans="1:27">
      <c r="A2709" t="s">
        <v>2556</v>
      </c>
      <c r="B2709" t="s">
        <v>5775</v>
      </c>
      <c r="H2709" t="s">
        <v>6730</v>
      </c>
    </row>
    <row r="2710" spans="1:27">
      <c r="A2710" t="s">
        <v>2556</v>
      </c>
      <c r="B2710" t="s">
        <v>1641</v>
      </c>
      <c r="H2710" t="s">
        <v>6731</v>
      </c>
    </row>
    <row r="2711" spans="1:27">
      <c r="A2711" t="s">
        <v>2557</v>
      </c>
      <c r="B2711" t="s">
        <v>5775</v>
      </c>
      <c r="H2711" t="s">
        <v>6366</v>
      </c>
    </row>
    <row r="2712" spans="1:27">
      <c r="A2712" t="s">
        <v>2557</v>
      </c>
      <c r="B2712" t="s">
        <v>1641</v>
      </c>
      <c r="H2712" t="s">
        <v>2902</v>
      </c>
    </row>
    <row r="2713" spans="1:27">
      <c r="A2713" t="s">
        <v>6014</v>
      </c>
      <c r="B2713" t="s">
        <v>1634</v>
      </c>
      <c r="D2713">
        <v>1.96</v>
      </c>
    </row>
    <row r="2714" spans="1:27">
      <c r="A2714" t="s">
        <v>6014</v>
      </c>
      <c r="B2714" t="s">
        <v>1635</v>
      </c>
      <c r="D2714">
        <v>28.696999999999999</v>
      </c>
    </row>
    <row r="2715" spans="1:27">
      <c r="A2715" t="s">
        <v>2843</v>
      </c>
      <c r="B2715" t="s">
        <v>1634</v>
      </c>
      <c r="AA2715">
        <v>4.6167093999999999E-2</v>
      </c>
    </row>
    <row r="2716" spans="1:27">
      <c r="A2716" t="s">
        <v>6015</v>
      </c>
      <c r="B2716" t="s">
        <v>1635</v>
      </c>
      <c r="AA2716">
        <v>26</v>
      </c>
    </row>
    <row r="2717" spans="1:27">
      <c r="A2717" t="s">
        <v>2558</v>
      </c>
      <c r="B2717" t="s">
        <v>5773</v>
      </c>
      <c r="H2717" t="s">
        <v>2874</v>
      </c>
    </row>
    <row r="2718" spans="1:27">
      <c r="A2718" t="s">
        <v>2558</v>
      </c>
      <c r="B2718" t="s">
        <v>1634</v>
      </c>
      <c r="H2718" t="s">
        <v>2874</v>
      </c>
    </row>
    <row r="2719" spans="1:27">
      <c r="A2719" t="s">
        <v>6148</v>
      </c>
      <c r="B2719" t="s">
        <v>1641</v>
      </c>
      <c r="N2719">
        <v>0.79</v>
      </c>
    </row>
    <row r="2720" spans="1:27">
      <c r="A2720" t="s">
        <v>6149</v>
      </c>
      <c r="B2720" t="s">
        <v>1641</v>
      </c>
      <c r="N2720">
        <v>0.19</v>
      </c>
    </row>
    <row r="2721" spans="1:14">
      <c r="A2721" t="s">
        <v>6150</v>
      </c>
      <c r="B2721" t="s">
        <v>1641</v>
      </c>
      <c r="N2721">
        <v>1.03</v>
      </c>
    </row>
    <row r="2722" spans="1:14">
      <c r="A2722" t="s">
        <v>6151</v>
      </c>
      <c r="B2722" t="s">
        <v>1641</v>
      </c>
      <c r="N2722">
        <v>0.3</v>
      </c>
    </row>
    <row r="2723" spans="1:14">
      <c r="A2723" t="s">
        <v>6152</v>
      </c>
      <c r="B2723" t="s">
        <v>1641</v>
      </c>
      <c r="N2723">
        <v>1.84</v>
      </c>
    </row>
    <row r="2724" spans="1:14">
      <c r="A2724" t="s">
        <v>6153</v>
      </c>
      <c r="B2724" t="s">
        <v>1634</v>
      </c>
      <c r="N2724">
        <v>0</v>
      </c>
    </row>
    <row r="2725" spans="1:14">
      <c r="A2725" t="s">
        <v>6153</v>
      </c>
      <c r="B2725" t="s">
        <v>1635</v>
      </c>
      <c r="N2725">
        <v>27.4</v>
      </c>
    </row>
    <row r="2726" spans="1:14">
      <c r="A2726" t="s">
        <v>6154</v>
      </c>
      <c r="B2726" t="s">
        <v>1634</v>
      </c>
      <c r="N2726">
        <v>0</v>
      </c>
    </row>
    <row r="2727" spans="1:14">
      <c r="A2727" t="s">
        <v>6154</v>
      </c>
      <c r="B2727" t="s">
        <v>1635</v>
      </c>
      <c r="N2727">
        <v>15.6</v>
      </c>
    </row>
    <row r="2728" spans="1:14">
      <c r="A2728" t="s">
        <v>6155</v>
      </c>
      <c r="B2728" t="s">
        <v>1641</v>
      </c>
      <c r="N2728">
        <v>98.9</v>
      </c>
    </row>
    <row r="2729" spans="1:14">
      <c r="A2729" t="s">
        <v>6156</v>
      </c>
      <c r="B2729" t="s">
        <v>1634</v>
      </c>
      <c r="N2729">
        <v>76.59</v>
      </c>
    </row>
    <row r="2730" spans="1:14">
      <c r="A2730" t="s">
        <v>6156</v>
      </c>
      <c r="B2730" t="s">
        <v>1635</v>
      </c>
      <c r="N2730">
        <v>40.19</v>
      </c>
    </row>
    <row r="2731" spans="1:14">
      <c r="A2731" t="s">
        <v>6157</v>
      </c>
      <c r="B2731" t="s">
        <v>1641</v>
      </c>
      <c r="N2731">
        <v>0.81699999999999995</v>
      </c>
    </row>
    <row r="2732" spans="1:14">
      <c r="A2732" t="s">
        <v>6158</v>
      </c>
      <c r="B2732" t="s">
        <v>1641</v>
      </c>
      <c r="N2732">
        <v>0.99</v>
      </c>
    </row>
    <row r="2733" spans="1:14">
      <c r="A2733" t="s">
        <v>6159</v>
      </c>
      <c r="B2733" t="s">
        <v>1641</v>
      </c>
      <c r="N2733">
        <v>1.59</v>
      </c>
    </row>
    <row r="2734" spans="1:14">
      <c r="A2734" t="s">
        <v>6160</v>
      </c>
      <c r="B2734" t="s">
        <v>1641</v>
      </c>
      <c r="N2734">
        <v>5.89</v>
      </c>
    </row>
    <row r="2735" spans="1:14">
      <c r="A2735" t="s">
        <v>6161</v>
      </c>
      <c r="B2735" t="s">
        <v>1641</v>
      </c>
      <c r="N2735">
        <v>6.64</v>
      </c>
    </row>
    <row r="2736" spans="1:14">
      <c r="A2736" t="s">
        <v>6162</v>
      </c>
      <c r="B2736" t="s">
        <v>1641</v>
      </c>
      <c r="N2736">
        <v>0</v>
      </c>
    </row>
    <row r="2737" spans="1:14">
      <c r="A2737" t="s">
        <v>6163</v>
      </c>
      <c r="B2737" t="s">
        <v>1641</v>
      </c>
      <c r="N2737">
        <v>0.13</v>
      </c>
    </row>
    <row r="2738" spans="1:14">
      <c r="A2738" t="s">
        <v>6164</v>
      </c>
      <c r="B2738" t="s">
        <v>1634</v>
      </c>
      <c r="N2738">
        <v>56.1</v>
      </c>
    </row>
    <row r="2739" spans="1:14">
      <c r="A2739" t="s">
        <v>6164</v>
      </c>
      <c r="B2739" t="s">
        <v>1635</v>
      </c>
      <c r="N2739">
        <v>48</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G7"/>
  <sheetViews>
    <sheetView workbookViewId="0"/>
  </sheetViews>
  <sheetFormatPr defaultRowHeight="15"/>
  <sheetData>
    <row r="1" spans="1:33">
      <c r="A1">
        <v>5.7</v>
      </c>
      <c r="B1" t="s">
        <v>4</v>
      </c>
    </row>
    <row r="2" spans="1:33">
      <c r="A2" s="10" t="str">
        <f>HYPERLINK("#'Contents'!B72",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43054.606956018521</v>
      </c>
      <c r="C4">
        <v>0</v>
      </c>
      <c r="D4">
        <v>18</v>
      </c>
      <c r="E4">
        <v>8</v>
      </c>
      <c r="F4">
        <v>2</v>
      </c>
      <c r="G4">
        <v>219</v>
      </c>
      <c r="H4">
        <v>81</v>
      </c>
      <c r="I4">
        <v>0</v>
      </c>
      <c r="J4">
        <v>0</v>
      </c>
      <c r="K4">
        <v>40</v>
      </c>
      <c r="L4">
        <v>4</v>
      </c>
      <c r="M4">
        <v>733</v>
      </c>
      <c r="N4">
        <v>16</v>
      </c>
      <c r="O4">
        <v>26</v>
      </c>
      <c r="P4">
        <v>202</v>
      </c>
      <c r="Q4">
        <v>3</v>
      </c>
      <c r="R4">
        <v>8</v>
      </c>
      <c r="S4">
        <v>337</v>
      </c>
      <c r="T4">
        <v>0</v>
      </c>
      <c r="U4">
        <v>5</v>
      </c>
      <c r="V4">
        <v>1</v>
      </c>
      <c r="W4">
        <v>13</v>
      </c>
      <c r="X4">
        <v>0</v>
      </c>
      <c r="Y4">
        <v>0</v>
      </c>
      <c r="Z4">
        <v>22</v>
      </c>
      <c r="AB4">
        <v>1</v>
      </c>
      <c r="AC4">
        <v>35</v>
      </c>
      <c r="AD4">
        <v>79</v>
      </c>
      <c r="AE4">
        <v>0</v>
      </c>
      <c r="AF4">
        <v>13</v>
      </c>
      <c r="AG4">
        <v>162</v>
      </c>
    </row>
    <row r="5" spans="1:33">
      <c r="A5">
        <v>2014</v>
      </c>
      <c r="B5" s="14">
        <v>43054.606956018521</v>
      </c>
      <c r="C5">
        <v>0</v>
      </c>
      <c r="D5">
        <v>26</v>
      </c>
      <c r="E5">
        <v>8</v>
      </c>
      <c r="F5">
        <v>2</v>
      </c>
      <c r="G5">
        <v>318</v>
      </c>
      <c r="H5">
        <v>81</v>
      </c>
      <c r="I5">
        <v>0</v>
      </c>
      <c r="J5">
        <v>0</v>
      </c>
      <c r="K5">
        <v>72</v>
      </c>
      <c r="L5">
        <v>4</v>
      </c>
      <c r="M5">
        <v>910</v>
      </c>
      <c r="N5">
        <v>16</v>
      </c>
      <c r="O5">
        <v>23</v>
      </c>
      <c r="P5">
        <v>202</v>
      </c>
      <c r="Q5">
        <v>0</v>
      </c>
      <c r="R5">
        <v>8</v>
      </c>
      <c r="S5">
        <v>337</v>
      </c>
      <c r="T5">
        <v>0</v>
      </c>
      <c r="U5">
        <v>2</v>
      </c>
      <c r="V5">
        <v>0</v>
      </c>
      <c r="W5">
        <v>3</v>
      </c>
      <c r="X5">
        <v>0</v>
      </c>
      <c r="Y5">
        <v>521</v>
      </c>
      <c r="Z5">
        <v>19</v>
      </c>
      <c r="AA5">
        <v>30</v>
      </c>
      <c r="AB5">
        <v>216</v>
      </c>
      <c r="AC5">
        <v>35</v>
      </c>
      <c r="AD5">
        <v>0</v>
      </c>
      <c r="AE5">
        <v>0</v>
      </c>
      <c r="AF5">
        <v>2</v>
      </c>
      <c r="AG5">
        <v>28</v>
      </c>
    </row>
    <row r="6" spans="1:33">
      <c r="A6">
        <v>2015</v>
      </c>
      <c r="B6" s="14">
        <v>43054.606956018521</v>
      </c>
      <c r="C6">
        <v>6</v>
      </c>
      <c r="D6">
        <v>114</v>
      </c>
      <c r="E6">
        <v>8</v>
      </c>
      <c r="F6">
        <v>2</v>
      </c>
      <c r="G6">
        <v>325</v>
      </c>
      <c r="H6">
        <v>72</v>
      </c>
      <c r="I6">
        <v>0</v>
      </c>
      <c r="J6">
        <v>0</v>
      </c>
      <c r="K6">
        <v>51</v>
      </c>
      <c r="L6">
        <v>6</v>
      </c>
      <c r="M6">
        <v>910</v>
      </c>
      <c r="N6">
        <v>16</v>
      </c>
      <c r="O6">
        <v>21</v>
      </c>
      <c r="P6">
        <v>14</v>
      </c>
      <c r="Q6">
        <v>3</v>
      </c>
      <c r="R6">
        <v>8</v>
      </c>
      <c r="S6">
        <v>337</v>
      </c>
      <c r="T6">
        <v>0</v>
      </c>
      <c r="U6">
        <v>2</v>
      </c>
      <c r="V6">
        <v>0</v>
      </c>
      <c r="W6">
        <v>3</v>
      </c>
      <c r="X6">
        <v>0</v>
      </c>
      <c r="Y6">
        <v>489</v>
      </c>
      <c r="Z6">
        <v>19</v>
      </c>
      <c r="AA6">
        <v>2</v>
      </c>
      <c r="AB6">
        <v>216</v>
      </c>
      <c r="AC6">
        <v>35</v>
      </c>
      <c r="AD6">
        <v>0</v>
      </c>
      <c r="AE6">
        <v>9</v>
      </c>
      <c r="AF6">
        <v>2</v>
      </c>
      <c r="AG6">
        <v>40</v>
      </c>
    </row>
    <row r="7" spans="1:33">
      <c r="A7">
        <v>2016</v>
      </c>
      <c r="B7" s="14">
        <v>43054.606956018521</v>
      </c>
      <c r="C7">
        <v>10</v>
      </c>
      <c r="D7">
        <v>86</v>
      </c>
      <c r="E7">
        <v>10</v>
      </c>
      <c r="F7">
        <v>2</v>
      </c>
      <c r="G7">
        <v>325</v>
      </c>
      <c r="H7">
        <v>72</v>
      </c>
      <c r="I7">
        <v>0</v>
      </c>
      <c r="J7">
        <v>0</v>
      </c>
      <c r="K7">
        <v>58</v>
      </c>
      <c r="L7">
        <v>4</v>
      </c>
      <c r="M7">
        <v>910</v>
      </c>
      <c r="N7">
        <v>16</v>
      </c>
      <c r="O7">
        <v>20</v>
      </c>
      <c r="P7">
        <v>202</v>
      </c>
      <c r="Q7">
        <v>0</v>
      </c>
      <c r="R7">
        <v>10</v>
      </c>
      <c r="S7">
        <v>279</v>
      </c>
      <c r="T7">
        <v>0</v>
      </c>
      <c r="U7">
        <v>0</v>
      </c>
      <c r="V7">
        <v>0</v>
      </c>
      <c r="W7">
        <v>3</v>
      </c>
      <c r="X7">
        <v>0</v>
      </c>
      <c r="Y7">
        <v>477</v>
      </c>
      <c r="Z7">
        <v>21</v>
      </c>
      <c r="AA7">
        <v>6</v>
      </c>
      <c r="AB7">
        <v>7</v>
      </c>
      <c r="AC7">
        <v>26</v>
      </c>
      <c r="AD7">
        <v>0</v>
      </c>
      <c r="AE7">
        <v>9</v>
      </c>
      <c r="AF7">
        <v>2</v>
      </c>
      <c r="AG7">
        <v>130</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G7"/>
  <sheetViews>
    <sheetView workbookViewId="0"/>
  </sheetViews>
  <sheetFormatPr defaultRowHeight="15"/>
  <sheetData>
    <row r="1" spans="1:33">
      <c r="A1">
        <v>5.8</v>
      </c>
      <c r="B1" t="s">
        <v>54</v>
      </c>
    </row>
    <row r="2" spans="1:33">
      <c r="A2" s="10" t="str">
        <f>HYPERLINK("#'Contents'!B73",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43054.606979166667</v>
      </c>
      <c r="C4" t="s">
        <v>687</v>
      </c>
      <c r="D4" t="s">
        <v>687</v>
      </c>
      <c r="E4" t="s">
        <v>688</v>
      </c>
      <c r="F4" t="s">
        <v>688</v>
      </c>
      <c r="G4" t="s">
        <v>688</v>
      </c>
      <c r="H4" t="s">
        <v>687</v>
      </c>
      <c r="I4" t="s">
        <v>688</v>
      </c>
      <c r="J4" t="s">
        <v>688</v>
      </c>
      <c r="K4" t="s">
        <v>687</v>
      </c>
      <c r="L4" t="s">
        <v>688</v>
      </c>
      <c r="M4" t="s">
        <v>687</v>
      </c>
      <c r="N4" t="s">
        <v>688</v>
      </c>
      <c r="O4" t="s">
        <v>687</v>
      </c>
      <c r="P4" t="s">
        <v>688</v>
      </c>
      <c r="Q4" t="s">
        <v>688</v>
      </c>
      <c r="R4" t="s">
        <v>688</v>
      </c>
      <c r="S4" t="s">
        <v>688</v>
      </c>
      <c r="T4" t="s">
        <v>687</v>
      </c>
      <c r="U4" t="s">
        <v>688</v>
      </c>
      <c r="V4" t="s">
        <v>687</v>
      </c>
      <c r="W4" t="s">
        <v>688</v>
      </c>
      <c r="X4" t="s">
        <v>688</v>
      </c>
      <c r="Y4" t="s">
        <v>688</v>
      </c>
      <c r="Z4" t="s">
        <v>688</v>
      </c>
      <c r="AB4" t="s">
        <v>688</v>
      </c>
      <c r="AC4" t="s">
        <v>688</v>
      </c>
      <c r="AD4" t="s">
        <v>687</v>
      </c>
      <c r="AE4" t="s">
        <v>688</v>
      </c>
      <c r="AF4" t="s">
        <v>688</v>
      </c>
      <c r="AG4" t="s">
        <v>688</v>
      </c>
    </row>
    <row r="5" spans="1:33">
      <c r="A5">
        <v>2014</v>
      </c>
      <c r="B5" s="14">
        <v>43054.606979166667</v>
      </c>
      <c r="C5" t="s">
        <v>688</v>
      </c>
      <c r="D5" t="s">
        <v>688</v>
      </c>
      <c r="E5" t="s">
        <v>688</v>
      </c>
      <c r="F5" t="s">
        <v>688</v>
      </c>
      <c r="G5" t="s">
        <v>688</v>
      </c>
      <c r="H5" t="s">
        <v>687</v>
      </c>
      <c r="I5" t="s">
        <v>688</v>
      </c>
      <c r="J5" t="s">
        <v>688</v>
      </c>
      <c r="K5" t="s">
        <v>687</v>
      </c>
      <c r="L5" t="s">
        <v>688</v>
      </c>
      <c r="M5" t="s">
        <v>687</v>
      </c>
      <c r="N5" t="s">
        <v>688</v>
      </c>
      <c r="O5" t="s">
        <v>688</v>
      </c>
      <c r="P5" t="s">
        <v>688</v>
      </c>
      <c r="Q5" t="s">
        <v>688</v>
      </c>
      <c r="R5" t="s">
        <v>688</v>
      </c>
      <c r="S5" t="s">
        <v>688</v>
      </c>
      <c r="T5" t="s">
        <v>687</v>
      </c>
      <c r="U5" t="s">
        <v>688</v>
      </c>
      <c r="V5" t="s">
        <v>688</v>
      </c>
      <c r="W5" t="s">
        <v>688</v>
      </c>
      <c r="X5" t="s">
        <v>688</v>
      </c>
      <c r="Y5" t="s">
        <v>688</v>
      </c>
      <c r="Z5" t="s">
        <v>688</v>
      </c>
      <c r="AA5" t="s">
        <v>687</v>
      </c>
      <c r="AB5" t="s">
        <v>688</v>
      </c>
      <c r="AC5" t="s">
        <v>688</v>
      </c>
      <c r="AD5" t="s">
        <v>687</v>
      </c>
      <c r="AE5" t="s">
        <v>688</v>
      </c>
      <c r="AF5" t="s">
        <v>688</v>
      </c>
      <c r="AG5" t="s">
        <v>687</v>
      </c>
    </row>
    <row r="6" spans="1:33">
      <c r="A6">
        <v>2015</v>
      </c>
      <c r="B6" s="14">
        <v>43054.606979166667</v>
      </c>
      <c r="C6" t="s">
        <v>688</v>
      </c>
      <c r="D6" t="s">
        <v>688</v>
      </c>
      <c r="E6" t="s">
        <v>688</v>
      </c>
      <c r="F6" t="s">
        <v>688</v>
      </c>
      <c r="G6" t="s">
        <v>688</v>
      </c>
      <c r="H6" t="s">
        <v>688</v>
      </c>
      <c r="I6" t="s">
        <v>688</v>
      </c>
      <c r="J6" t="s">
        <v>688</v>
      </c>
      <c r="K6" t="s">
        <v>687</v>
      </c>
      <c r="L6" t="s">
        <v>688</v>
      </c>
      <c r="M6" t="s">
        <v>688</v>
      </c>
      <c r="N6" t="s">
        <v>688</v>
      </c>
      <c r="O6" t="s">
        <v>688</v>
      </c>
      <c r="P6" t="s">
        <v>688</v>
      </c>
      <c r="Q6" t="s">
        <v>688</v>
      </c>
      <c r="R6" t="s">
        <v>688</v>
      </c>
      <c r="S6" t="s">
        <v>688</v>
      </c>
      <c r="T6" t="s">
        <v>687</v>
      </c>
      <c r="U6" t="s">
        <v>688</v>
      </c>
      <c r="V6" t="s">
        <v>687</v>
      </c>
      <c r="W6" t="s">
        <v>688</v>
      </c>
      <c r="X6" t="s">
        <v>688</v>
      </c>
      <c r="Y6" t="s">
        <v>688</v>
      </c>
      <c r="Z6" t="s">
        <v>688</v>
      </c>
      <c r="AA6" t="s">
        <v>688</v>
      </c>
      <c r="AB6" t="s">
        <v>688</v>
      </c>
      <c r="AC6" t="s">
        <v>688</v>
      </c>
      <c r="AD6" t="s">
        <v>687</v>
      </c>
      <c r="AE6" t="s">
        <v>688</v>
      </c>
      <c r="AF6" t="s">
        <v>688</v>
      </c>
      <c r="AG6" t="s">
        <v>688</v>
      </c>
    </row>
    <row r="7" spans="1:33">
      <c r="A7">
        <v>2016</v>
      </c>
      <c r="B7" s="14">
        <v>43054.606979166667</v>
      </c>
      <c r="C7" t="s">
        <v>688</v>
      </c>
      <c r="D7" t="s">
        <v>688</v>
      </c>
      <c r="E7" t="s">
        <v>688</v>
      </c>
      <c r="F7" t="s">
        <v>688</v>
      </c>
      <c r="G7" t="s">
        <v>688</v>
      </c>
      <c r="H7" t="s">
        <v>688</v>
      </c>
      <c r="I7" t="s">
        <v>687</v>
      </c>
      <c r="J7" t="s">
        <v>688</v>
      </c>
      <c r="K7" t="s">
        <v>687</v>
      </c>
      <c r="L7" t="s">
        <v>688</v>
      </c>
      <c r="M7" t="s">
        <v>688</v>
      </c>
      <c r="N7" t="s">
        <v>688</v>
      </c>
      <c r="O7" t="s">
        <v>688</v>
      </c>
      <c r="P7" t="s">
        <v>688</v>
      </c>
      <c r="Q7" t="s">
        <v>688</v>
      </c>
      <c r="R7" t="s">
        <v>688</v>
      </c>
      <c r="S7" t="s">
        <v>688</v>
      </c>
      <c r="T7" t="s">
        <v>687</v>
      </c>
      <c r="U7" t="s">
        <v>688</v>
      </c>
      <c r="V7" t="s">
        <v>688</v>
      </c>
      <c r="W7" t="s">
        <v>688</v>
      </c>
      <c r="X7" t="s">
        <v>688</v>
      </c>
      <c r="Y7" t="s">
        <v>688</v>
      </c>
      <c r="Z7" t="s">
        <v>688</v>
      </c>
      <c r="AA7" t="s">
        <v>687</v>
      </c>
      <c r="AB7" t="s">
        <v>688</v>
      </c>
      <c r="AC7" t="s">
        <v>688</v>
      </c>
      <c r="AD7" t="s">
        <v>687</v>
      </c>
      <c r="AE7" t="s">
        <v>688</v>
      </c>
      <c r="AF7" t="s">
        <v>688</v>
      </c>
      <c r="AG7" t="s">
        <v>688</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E127"/>
  <sheetViews>
    <sheetView workbookViewId="0"/>
  </sheetViews>
  <sheetFormatPr defaultRowHeight="15"/>
  <sheetData>
    <row r="1" spans="1:5">
      <c r="A1">
        <v>5.8</v>
      </c>
      <c r="B1" t="s">
        <v>55</v>
      </c>
    </row>
    <row r="2" spans="1:5">
      <c r="A2" s="10" t="str">
        <f>HYPERLINK("#'Contents'!B74", "Back to Contents")</f>
        <v>Back to Contents</v>
      </c>
    </row>
    <row r="3" spans="1:5">
      <c r="A3" t="s">
        <v>108</v>
      </c>
      <c r="B3" t="s">
        <v>109</v>
      </c>
      <c r="C3" t="s">
        <v>110</v>
      </c>
      <c r="D3" t="s">
        <v>1086</v>
      </c>
      <c r="E3" t="s">
        <v>1041</v>
      </c>
    </row>
    <row r="4" spans="1:5">
      <c r="A4">
        <v>2016</v>
      </c>
      <c r="B4" s="14">
        <v>43054.606990740744</v>
      </c>
      <c r="C4" t="s">
        <v>205</v>
      </c>
      <c r="D4" t="s">
        <v>3018</v>
      </c>
    </row>
    <row r="5" spans="1:5">
      <c r="A5">
        <v>2013</v>
      </c>
      <c r="B5" s="14">
        <v>43054.606990740744</v>
      </c>
      <c r="C5" t="s">
        <v>272</v>
      </c>
      <c r="D5" t="s">
        <v>3018</v>
      </c>
      <c r="E5" s="8"/>
    </row>
    <row r="6" spans="1:5">
      <c r="A6">
        <v>2014</v>
      </c>
      <c r="B6" s="14">
        <v>43054.606990740744</v>
      </c>
      <c r="C6" t="s">
        <v>272</v>
      </c>
      <c r="D6" t="s">
        <v>3018</v>
      </c>
    </row>
    <row r="7" spans="1:5">
      <c r="A7">
        <v>2013</v>
      </c>
      <c r="B7" s="14">
        <v>43054.606990740744</v>
      </c>
      <c r="C7" t="s">
        <v>359</v>
      </c>
      <c r="D7" t="s">
        <v>3018</v>
      </c>
    </row>
    <row r="8" spans="1:5">
      <c r="A8">
        <v>2014</v>
      </c>
      <c r="B8" s="14">
        <v>43054.606990740744</v>
      </c>
      <c r="C8" t="s">
        <v>359</v>
      </c>
      <c r="D8" t="s">
        <v>3018</v>
      </c>
      <c r="E8" s="8"/>
    </row>
    <row r="9" spans="1:5">
      <c r="A9">
        <v>2015</v>
      </c>
      <c r="B9" s="14">
        <v>43054.606990740744</v>
      </c>
      <c r="C9" t="s">
        <v>359</v>
      </c>
      <c r="D9" t="s">
        <v>3018</v>
      </c>
    </row>
    <row r="10" spans="1:5">
      <c r="A10">
        <v>2015</v>
      </c>
      <c r="B10" s="14">
        <v>43054.606990740744</v>
      </c>
      <c r="C10" t="s">
        <v>155</v>
      </c>
      <c r="D10" t="s">
        <v>3018</v>
      </c>
    </row>
    <row r="11" spans="1:5">
      <c r="A11">
        <v>2013</v>
      </c>
      <c r="B11" s="14">
        <v>43054.606990740744</v>
      </c>
      <c r="C11" t="s">
        <v>232</v>
      </c>
      <c r="D11" t="s">
        <v>3018</v>
      </c>
    </row>
    <row r="12" spans="1:5">
      <c r="A12">
        <v>2014</v>
      </c>
      <c r="B12" s="14">
        <v>43054.606990740744</v>
      </c>
      <c r="C12" t="s">
        <v>232</v>
      </c>
      <c r="D12" t="s">
        <v>3018</v>
      </c>
    </row>
    <row r="13" spans="1:5">
      <c r="A13">
        <v>2015</v>
      </c>
      <c r="B13" s="14">
        <v>43054.606990740744</v>
      </c>
      <c r="C13" t="s">
        <v>232</v>
      </c>
      <c r="D13" t="s">
        <v>3018</v>
      </c>
    </row>
    <row r="14" spans="1:5">
      <c r="A14">
        <v>2016</v>
      </c>
      <c r="B14" s="14">
        <v>43054.606990740744</v>
      </c>
      <c r="C14" t="s">
        <v>126</v>
      </c>
      <c r="D14" t="s">
        <v>3018</v>
      </c>
    </row>
    <row r="15" spans="1:5">
      <c r="A15">
        <v>2016</v>
      </c>
      <c r="B15" s="14">
        <v>43054.606990740744</v>
      </c>
      <c r="C15" t="s">
        <v>134</v>
      </c>
      <c r="D15" t="s">
        <v>3018</v>
      </c>
    </row>
    <row r="16" spans="1:5">
      <c r="A16">
        <v>2013</v>
      </c>
      <c r="B16" s="14">
        <v>43054.606990740744</v>
      </c>
      <c r="C16" t="s">
        <v>285</v>
      </c>
      <c r="D16" t="s">
        <v>3018</v>
      </c>
    </row>
    <row r="17" spans="1:5">
      <c r="A17">
        <v>2014</v>
      </c>
      <c r="B17" s="14">
        <v>43054.606990740744</v>
      </c>
      <c r="C17" t="s">
        <v>285</v>
      </c>
      <c r="D17" t="s">
        <v>3018</v>
      </c>
    </row>
    <row r="18" spans="1:5">
      <c r="A18">
        <v>2015</v>
      </c>
      <c r="B18" s="14">
        <v>43054.606990740744</v>
      </c>
      <c r="C18" t="s">
        <v>285</v>
      </c>
      <c r="D18" t="s">
        <v>3018</v>
      </c>
    </row>
    <row r="19" spans="1:5">
      <c r="A19">
        <v>2014</v>
      </c>
      <c r="B19" s="14">
        <v>43054.606990740744</v>
      </c>
      <c r="C19" t="s">
        <v>223</v>
      </c>
      <c r="D19" t="s">
        <v>3018</v>
      </c>
      <c r="E19" s="8"/>
    </row>
    <row r="20" spans="1:5">
      <c r="A20">
        <v>2013</v>
      </c>
      <c r="B20" s="14">
        <v>43054.606990740744</v>
      </c>
      <c r="C20" t="s">
        <v>223</v>
      </c>
      <c r="D20" t="s">
        <v>3018</v>
      </c>
    </row>
    <row r="21" spans="1:5">
      <c r="A21">
        <v>2015</v>
      </c>
      <c r="B21" s="14">
        <v>43054.606990740744</v>
      </c>
      <c r="C21" t="s">
        <v>223</v>
      </c>
      <c r="D21" t="s">
        <v>3018</v>
      </c>
    </row>
    <row r="22" spans="1:5">
      <c r="A22">
        <v>2016</v>
      </c>
      <c r="B22" s="14">
        <v>43054.606990740744</v>
      </c>
      <c r="C22" t="s">
        <v>239</v>
      </c>
      <c r="D22" t="s">
        <v>3018</v>
      </c>
    </row>
    <row r="23" spans="1:5">
      <c r="A23">
        <v>2016</v>
      </c>
      <c r="B23" s="14">
        <v>43054.606990740744</v>
      </c>
      <c r="C23" t="s">
        <v>359</v>
      </c>
      <c r="D23" t="s">
        <v>3018</v>
      </c>
    </row>
    <row r="24" spans="1:5">
      <c r="A24">
        <v>2016</v>
      </c>
      <c r="B24" s="14">
        <v>43054.606990740744</v>
      </c>
      <c r="C24" t="s">
        <v>215</v>
      </c>
      <c r="D24" t="s">
        <v>3018</v>
      </c>
    </row>
    <row r="25" spans="1:5">
      <c r="A25">
        <v>2015</v>
      </c>
      <c r="B25" s="14">
        <v>43054.606990740744</v>
      </c>
      <c r="C25" t="s">
        <v>272</v>
      </c>
      <c r="D25" t="s">
        <v>3018</v>
      </c>
    </row>
    <row r="26" spans="1:5">
      <c r="A26">
        <v>2013</v>
      </c>
      <c r="B26" s="14">
        <v>43054.606990740744</v>
      </c>
      <c r="C26" t="s">
        <v>291</v>
      </c>
      <c r="D26" t="s">
        <v>3018</v>
      </c>
    </row>
    <row r="27" spans="1:5">
      <c r="A27">
        <v>2014</v>
      </c>
      <c r="B27" s="14">
        <v>43054.606990740744</v>
      </c>
      <c r="C27" t="s">
        <v>291</v>
      </c>
      <c r="D27" t="s">
        <v>3018</v>
      </c>
    </row>
    <row r="28" spans="1:5">
      <c r="A28">
        <v>2015</v>
      </c>
      <c r="B28" s="14">
        <v>43054.606990740744</v>
      </c>
      <c r="C28" t="s">
        <v>291</v>
      </c>
      <c r="D28" t="s">
        <v>3018</v>
      </c>
    </row>
    <row r="29" spans="1:5">
      <c r="A29">
        <v>2013</v>
      </c>
      <c r="B29" s="14">
        <v>43054.606990740744</v>
      </c>
      <c r="C29" t="s">
        <v>155</v>
      </c>
      <c r="D29" t="s">
        <v>3018</v>
      </c>
    </row>
    <row r="30" spans="1:5">
      <c r="A30">
        <v>2014</v>
      </c>
      <c r="B30" s="14">
        <v>43054.606990740744</v>
      </c>
      <c r="C30" t="s">
        <v>155</v>
      </c>
      <c r="D30" t="s">
        <v>3018</v>
      </c>
    </row>
    <row r="31" spans="1:5">
      <c r="A31">
        <v>2013</v>
      </c>
      <c r="B31" s="14">
        <v>43054.606990740744</v>
      </c>
      <c r="C31" t="s">
        <v>239</v>
      </c>
      <c r="D31" t="s">
        <v>3018</v>
      </c>
    </row>
    <row r="32" spans="1:5">
      <c r="A32">
        <v>2014</v>
      </c>
      <c r="B32" s="14">
        <v>43054.606990740744</v>
      </c>
      <c r="C32" t="s">
        <v>239</v>
      </c>
      <c r="D32" t="s">
        <v>3018</v>
      </c>
    </row>
    <row r="33" spans="1:5">
      <c r="A33">
        <v>2015</v>
      </c>
      <c r="B33" s="14">
        <v>43054.606990740744</v>
      </c>
      <c r="C33" t="s">
        <v>239</v>
      </c>
      <c r="D33" t="s">
        <v>3018</v>
      </c>
    </row>
    <row r="34" spans="1:5">
      <c r="A34">
        <v>2013</v>
      </c>
      <c r="B34" s="14">
        <v>43054.606990740744</v>
      </c>
      <c r="C34" t="s">
        <v>192</v>
      </c>
      <c r="D34" t="s">
        <v>3018</v>
      </c>
      <c r="E34" t="s">
        <v>3020</v>
      </c>
    </row>
    <row r="35" spans="1:5">
      <c r="A35">
        <v>2014</v>
      </c>
      <c r="B35" s="14">
        <v>43054.606990740744</v>
      </c>
      <c r="C35" t="s">
        <v>192</v>
      </c>
      <c r="D35" t="s">
        <v>3018</v>
      </c>
      <c r="E35" t="s">
        <v>3020</v>
      </c>
    </row>
    <row r="36" spans="1:5">
      <c r="A36">
        <v>2015</v>
      </c>
      <c r="B36" s="14">
        <v>43054.606990740744</v>
      </c>
      <c r="C36" t="s">
        <v>192</v>
      </c>
      <c r="D36" t="s">
        <v>3018</v>
      </c>
      <c r="E36" t="s">
        <v>6732</v>
      </c>
    </row>
    <row r="37" spans="1:5">
      <c r="A37">
        <v>2013</v>
      </c>
      <c r="B37" s="14">
        <v>43054.606990740744</v>
      </c>
      <c r="C37" t="s">
        <v>254</v>
      </c>
      <c r="D37" t="s">
        <v>3018</v>
      </c>
      <c r="E37" t="s">
        <v>3023</v>
      </c>
    </row>
    <row r="38" spans="1:5">
      <c r="A38">
        <v>2014</v>
      </c>
      <c r="B38" s="14">
        <v>43054.606990740744</v>
      </c>
      <c r="C38" t="s">
        <v>254</v>
      </c>
      <c r="D38" t="s">
        <v>3018</v>
      </c>
      <c r="E38" t="s">
        <v>3023</v>
      </c>
    </row>
    <row r="39" spans="1:5">
      <c r="A39">
        <v>2015</v>
      </c>
      <c r="B39" s="14">
        <v>43054.606990740744</v>
      </c>
      <c r="C39" t="s">
        <v>254</v>
      </c>
      <c r="D39" t="s">
        <v>3018</v>
      </c>
      <c r="E39" t="s">
        <v>6733</v>
      </c>
    </row>
    <row r="40" spans="1:5">
      <c r="A40">
        <v>2014</v>
      </c>
      <c r="B40" s="14">
        <v>43054.606990740744</v>
      </c>
      <c r="C40" t="s">
        <v>215</v>
      </c>
      <c r="D40" t="s">
        <v>3018</v>
      </c>
    </row>
    <row r="41" spans="1:5">
      <c r="A41">
        <v>2013</v>
      </c>
      <c r="B41" s="14">
        <v>43054.606990740744</v>
      </c>
      <c r="C41" t="s">
        <v>215</v>
      </c>
      <c r="D41" t="s">
        <v>3018</v>
      </c>
      <c r="E41" t="s">
        <v>3022</v>
      </c>
    </row>
    <row r="42" spans="1:5">
      <c r="A42">
        <v>2015</v>
      </c>
      <c r="B42" s="14">
        <v>43054.606990740744</v>
      </c>
      <c r="C42" t="s">
        <v>215</v>
      </c>
      <c r="D42" t="s">
        <v>3018</v>
      </c>
    </row>
    <row r="43" spans="1:5">
      <c r="A43">
        <v>2013</v>
      </c>
      <c r="B43" s="14">
        <v>43054.606990740744</v>
      </c>
      <c r="C43" t="s">
        <v>205</v>
      </c>
      <c r="D43" t="s">
        <v>3018</v>
      </c>
      <c r="E43" t="s">
        <v>3021</v>
      </c>
    </row>
    <row r="44" spans="1:5">
      <c r="A44">
        <v>2014</v>
      </c>
      <c r="B44" s="14">
        <v>43054.606990740744</v>
      </c>
      <c r="C44" t="s">
        <v>205</v>
      </c>
      <c r="D44" t="s">
        <v>3018</v>
      </c>
      <c r="E44" t="s">
        <v>3021</v>
      </c>
    </row>
    <row r="45" spans="1:5">
      <c r="A45">
        <v>2013</v>
      </c>
      <c r="B45" s="14">
        <v>43054.606990740744</v>
      </c>
      <c r="C45" t="s">
        <v>311</v>
      </c>
      <c r="D45" t="s">
        <v>3018</v>
      </c>
    </row>
    <row r="46" spans="1:5">
      <c r="A46">
        <v>2014</v>
      </c>
      <c r="B46" s="14">
        <v>43054.606990740744</v>
      </c>
      <c r="C46" t="s">
        <v>311</v>
      </c>
      <c r="D46" t="s">
        <v>3018</v>
      </c>
      <c r="E46" t="s">
        <v>3024</v>
      </c>
    </row>
    <row r="47" spans="1:5">
      <c r="A47">
        <v>2015</v>
      </c>
      <c r="B47" s="14">
        <v>43054.606990740744</v>
      </c>
      <c r="C47" t="s">
        <v>311</v>
      </c>
      <c r="D47" t="s">
        <v>3018</v>
      </c>
    </row>
    <row r="48" spans="1:5">
      <c r="A48">
        <v>2016</v>
      </c>
      <c r="B48" s="14">
        <v>43054.606990740744</v>
      </c>
      <c r="C48" t="s">
        <v>368</v>
      </c>
      <c r="D48" t="s">
        <v>3018</v>
      </c>
    </row>
    <row r="49" spans="1:5">
      <c r="A49">
        <v>2016</v>
      </c>
      <c r="B49" s="14">
        <v>43054.606990740744</v>
      </c>
      <c r="C49" t="s">
        <v>180</v>
      </c>
      <c r="D49" t="s">
        <v>3018</v>
      </c>
    </row>
    <row r="50" spans="1:5">
      <c r="A50">
        <v>2015</v>
      </c>
      <c r="B50" s="14">
        <v>43054.606990740744</v>
      </c>
      <c r="C50" t="s">
        <v>162</v>
      </c>
      <c r="D50" t="s">
        <v>3018</v>
      </c>
      <c r="E50" t="s">
        <v>6734</v>
      </c>
    </row>
    <row r="51" spans="1:5">
      <c r="A51">
        <v>2016</v>
      </c>
      <c r="B51" s="14">
        <v>43054.606990740744</v>
      </c>
      <c r="C51" t="s">
        <v>300</v>
      </c>
      <c r="D51" t="s">
        <v>3018</v>
      </c>
    </row>
    <row r="52" spans="1:5">
      <c r="A52">
        <v>2016</v>
      </c>
      <c r="B52" s="14">
        <v>43054.606990740744</v>
      </c>
      <c r="C52" t="s">
        <v>349</v>
      </c>
      <c r="D52" t="s">
        <v>3018</v>
      </c>
    </row>
    <row r="53" spans="1:5">
      <c r="A53">
        <v>2016</v>
      </c>
      <c r="B53" s="14">
        <v>43054.606990740744</v>
      </c>
      <c r="C53" t="s">
        <v>223</v>
      </c>
      <c r="D53" t="s">
        <v>3018</v>
      </c>
    </row>
    <row r="54" spans="1:5">
      <c r="A54">
        <v>2016</v>
      </c>
      <c r="B54" s="14">
        <v>43054.606990740744</v>
      </c>
      <c r="C54" t="s">
        <v>336</v>
      </c>
      <c r="D54" t="s">
        <v>3018</v>
      </c>
      <c r="E54" t="s">
        <v>6735</v>
      </c>
    </row>
    <row r="55" spans="1:5">
      <c r="A55">
        <v>2013</v>
      </c>
      <c r="B55" s="14">
        <v>43054.606990740744</v>
      </c>
      <c r="C55" t="s">
        <v>199</v>
      </c>
      <c r="D55" t="s">
        <v>3018</v>
      </c>
    </row>
    <row r="56" spans="1:5">
      <c r="A56">
        <v>2014</v>
      </c>
      <c r="B56" s="14">
        <v>43054.606990740744</v>
      </c>
      <c r="C56" t="s">
        <v>199</v>
      </c>
      <c r="D56" t="s">
        <v>3018</v>
      </c>
    </row>
    <row r="57" spans="1:5">
      <c r="A57">
        <v>2015</v>
      </c>
      <c r="B57" s="14">
        <v>43054.606990740744</v>
      </c>
      <c r="C57" t="s">
        <v>199</v>
      </c>
      <c r="D57" t="s">
        <v>3018</v>
      </c>
    </row>
    <row r="58" spans="1:5">
      <c r="A58">
        <v>2013</v>
      </c>
      <c r="B58" s="14">
        <v>43054.606990740744</v>
      </c>
      <c r="C58" t="s">
        <v>280</v>
      </c>
      <c r="D58" t="s">
        <v>3018</v>
      </c>
      <c r="E58" t="s">
        <v>3027</v>
      </c>
    </row>
    <row r="59" spans="1:5">
      <c r="A59">
        <v>2014</v>
      </c>
      <c r="B59" s="14">
        <v>43054.606990740744</v>
      </c>
      <c r="C59" t="s">
        <v>280</v>
      </c>
      <c r="D59" t="s">
        <v>3018</v>
      </c>
    </row>
    <row r="60" spans="1:5">
      <c r="A60">
        <v>2015</v>
      </c>
      <c r="B60" s="14">
        <v>43054.606990740744</v>
      </c>
      <c r="C60" t="s">
        <v>280</v>
      </c>
      <c r="D60" t="s">
        <v>3018</v>
      </c>
      <c r="E60" t="s">
        <v>6736</v>
      </c>
    </row>
    <row r="61" spans="1:5">
      <c r="A61">
        <v>2013</v>
      </c>
      <c r="B61" s="14">
        <v>43054.606990740744</v>
      </c>
      <c r="C61" t="s">
        <v>180</v>
      </c>
      <c r="D61" t="s">
        <v>3018</v>
      </c>
    </row>
    <row r="62" spans="1:5">
      <c r="A62">
        <v>2014</v>
      </c>
      <c r="B62" s="14">
        <v>43054.606990740744</v>
      </c>
      <c r="C62" t="s">
        <v>180</v>
      </c>
      <c r="D62" t="s">
        <v>3018</v>
      </c>
    </row>
    <row r="63" spans="1:5">
      <c r="A63">
        <v>2015</v>
      </c>
      <c r="B63" s="14">
        <v>43054.606990740744</v>
      </c>
      <c r="C63" t="s">
        <v>180</v>
      </c>
      <c r="D63" t="s">
        <v>3018</v>
      </c>
    </row>
    <row r="64" spans="1:5">
      <c r="A64">
        <v>2014</v>
      </c>
      <c r="B64" s="14">
        <v>43054.606990740744</v>
      </c>
      <c r="C64" t="s">
        <v>172</v>
      </c>
      <c r="D64" t="s">
        <v>3018</v>
      </c>
    </row>
    <row r="65" spans="1:5">
      <c r="A65">
        <v>2013</v>
      </c>
      <c r="B65" s="14">
        <v>43054.606990740744</v>
      </c>
      <c r="C65" t="s">
        <v>172</v>
      </c>
      <c r="D65" t="s">
        <v>3018</v>
      </c>
    </row>
    <row r="66" spans="1:5">
      <c r="A66">
        <v>2015</v>
      </c>
      <c r="B66" s="14">
        <v>43054.606990740744</v>
      </c>
      <c r="C66" t="s">
        <v>172</v>
      </c>
      <c r="D66" t="s">
        <v>3018</v>
      </c>
    </row>
    <row r="67" spans="1:5">
      <c r="A67">
        <v>2014</v>
      </c>
      <c r="B67" s="14">
        <v>43054.606990740744</v>
      </c>
      <c r="C67" t="s">
        <v>117</v>
      </c>
      <c r="D67" t="s">
        <v>3018</v>
      </c>
    </row>
    <row r="68" spans="1:5">
      <c r="A68">
        <v>2015</v>
      </c>
      <c r="B68" s="14">
        <v>43054.606990740744</v>
      </c>
      <c r="C68" t="s">
        <v>117</v>
      </c>
      <c r="D68" t="s">
        <v>3018</v>
      </c>
    </row>
    <row r="69" spans="1:5">
      <c r="A69">
        <v>2013</v>
      </c>
      <c r="B69" s="14">
        <v>43054.606990740744</v>
      </c>
      <c r="C69" t="s">
        <v>349</v>
      </c>
      <c r="D69" t="s">
        <v>3018</v>
      </c>
    </row>
    <row r="70" spans="1:5">
      <c r="A70">
        <v>2014</v>
      </c>
      <c r="B70" s="14">
        <v>43054.606990740744</v>
      </c>
      <c r="C70" t="s">
        <v>349</v>
      </c>
      <c r="D70" t="s">
        <v>3018</v>
      </c>
    </row>
    <row r="71" spans="1:5">
      <c r="A71">
        <v>2015</v>
      </c>
      <c r="B71" s="14">
        <v>43054.606990740744</v>
      </c>
      <c r="C71" t="s">
        <v>349</v>
      </c>
      <c r="D71" t="s">
        <v>3018</v>
      </c>
    </row>
    <row r="72" spans="1:5">
      <c r="A72">
        <v>2013</v>
      </c>
      <c r="B72" s="14">
        <v>43054.606990740744</v>
      </c>
      <c r="C72" t="s">
        <v>134</v>
      </c>
      <c r="D72" t="s">
        <v>3018</v>
      </c>
    </row>
    <row r="73" spans="1:5">
      <c r="A73">
        <v>2014</v>
      </c>
      <c r="B73" s="14">
        <v>43054.606990740744</v>
      </c>
      <c r="C73" t="s">
        <v>134</v>
      </c>
      <c r="D73" t="s">
        <v>3018</v>
      </c>
    </row>
    <row r="74" spans="1:5">
      <c r="A74">
        <v>2015</v>
      </c>
      <c r="B74" s="14">
        <v>43054.606990740744</v>
      </c>
      <c r="C74" t="s">
        <v>134</v>
      </c>
      <c r="D74" t="s">
        <v>3018</v>
      </c>
    </row>
    <row r="75" spans="1:5">
      <c r="A75">
        <v>2014</v>
      </c>
      <c r="B75" s="14">
        <v>43054.606990740744</v>
      </c>
      <c r="C75" t="s">
        <v>300</v>
      </c>
      <c r="D75" t="s">
        <v>3018</v>
      </c>
    </row>
    <row r="76" spans="1:5">
      <c r="A76">
        <v>2013</v>
      </c>
      <c r="B76" s="14">
        <v>43054.606990740744</v>
      </c>
      <c r="C76" t="s">
        <v>300</v>
      </c>
      <c r="D76" t="s">
        <v>3018</v>
      </c>
    </row>
    <row r="77" spans="1:5">
      <c r="A77">
        <v>2015</v>
      </c>
      <c r="B77" s="14">
        <v>43054.606990740744</v>
      </c>
      <c r="C77" t="s">
        <v>300</v>
      </c>
      <c r="D77" t="s">
        <v>3018</v>
      </c>
    </row>
    <row r="78" spans="1:5">
      <c r="A78">
        <v>2016</v>
      </c>
      <c r="B78" s="14">
        <v>43054.606990740744</v>
      </c>
      <c r="C78" t="s">
        <v>263</v>
      </c>
      <c r="D78" t="s">
        <v>3018</v>
      </c>
    </row>
    <row r="79" spans="1:5">
      <c r="A79">
        <v>2013</v>
      </c>
      <c r="B79" s="14">
        <v>43054.606990740744</v>
      </c>
      <c r="C79" t="s">
        <v>162</v>
      </c>
      <c r="D79" t="s">
        <v>3018</v>
      </c>
      <c r="E79" t="s">
        <v>6737</v>
      </c>
    </row>
    <row r="80" spans="1:5">
      <c r="A80">
        <v>2014</v>
      </c>
      <c r="B80" s="14">
        <v>43054.606990740744</v>
      </c>
      <c r="C80" t="s">
        <v>162</v>
      </c>
      <c r="D80" t="s">
        <v>3018</v>
      </c>
      <c r="E80" t="s">
        <v>6738</v>
      </c>
    </row>
    <row r="81" spans="1:5">
      <c r="A81">
        <v>2014</v>
      </c>
      <c r="B81" s="14">
        <v>43054.606990740744</v>
      </c>
      <c r="C81" t="s">
        <v>336</v>
      </c>
      <c r="D81" t="s">
        <v>3018</v>
      </c>
      <c r="E81" t="s">
        <v>3026</v>
      </c>
    </row>
    <row r="82" spans="1:5">
      <c r="A82">
        <v>2013</v>
      </c>
      <c r="B82" s="14">
        <v>43054.606990740744</v>
      </c>
      <c r="C82" t="s">
        <v>336</v>
      </c>
      <c r="D82" t="s">
        <v>3018</v>
      </c>
      <c r="E82" t="s">
        <v>3025</v>
      </c>
    </row>
    <row r="83" spans="1:5">
      <c r="A83">
        <v>2015</v>
      </c>
      <c r="B83" s="14">
        <v>43054.606990740744</v>
      </c>
      <c r="C83" t="s">
        <v>336</v>
      </c>
      <c r="D83" t="s">
        <v>3018</v>
      </c>
      <c r="E83" t="s">
        <v>6739</v>
      </c>
    </row>
    <row r="84" spans="1:5">
      <c r="A84">
        <v>2014</v>
      </c>
      <c r="B84" s="14">
        <v>43054.606990740744</v>
      </c>
      <c r="C84" t="s">
        <v>380</v>
      </c>
      <c r="D84" t="s">
        <v>3018</v>
      </c>
    </row>
    <row r="85" spans="1:5">
      <c r="A85">
        <v>2013</v>
      </c>
      <c r="B85" s="14">
        <v>43054.606990740744</v>
      </c>
      <c r="C85" t="s">
        <v>380</v>
      </c>
      <c r="D85" t="s">
        <v>3018</v>
      </c>
    </row>
    <row r="86" spans="1:5">
      <c r="A86">
        <v>2015</v>
      </c>
      <c r="B86" s="14">
        <v>43054.606990740744</v>
      </c>
      <c r="C86" t="s">
        <v>380</v>
      </c>
      <c r="D86" t="s">
        <v>3018</v>
      </c>
    </row>
    <row r="87" spans="1:5">
      <c r="A87">
        <v>2016</v>
      </c>
      <c r="B87" s="14">
        <v>43054.606990740744</v>
      </c>
      <c r="C87" t="s">
        <v>199</v>
      </c>
      <c r="D87" t="s">
        <v>3018</v>
      </c>
    </row>
    <row r="88" spans="1:5">
      <c r="A88">
        <v>2013</v>
      </c>
      <c r="B88" s="14">
        <v>43054.606990740744</v>
      </c>
      <c r="C88" t="s">
        <v>147</v>
      </c>
      <c r="D88" t="s">
        <v>3018</v>
      </c>
    </row>
    <row r="89" spans="1:5">
      <c r="A89">
        <v>2014</v>
      </c>
      <c r="B89" s="14">
        <v>43054.606990740744</v>
      </c>
      <c r="C89" t="s">
        <v>147</v>
      </c>
      <c r="D89" t="s">
        <v>3018</v>
      </c>
    </row>
    <row r="90" spans="1:5">
      <c r="A90">
        <v>2015</v>
      </c>
      <c r="B90" s="14">
        <v>43054.606990740744</v>
      </c>
      <c r="C90" t="s">
        <v>147</v>
      </c>
      <c r="D90" t="s">
        <v>3018</v>
      </c>
    </row>
    <row r="91" spans="1:5">
      <c r="A91">
        <v>2013</v>
      </c>
      <c r="B91" s="14">
        <v>43054.606990740744</v>
      </c>
      <c r="C91" t="s">
        <v>248</v>
      </c>
      <c r="D91" t="s">
        <v>3018</v>
      </c>
    </row>
    <row r="92" spans="1:5">
      <c r="A92">
        <v>2014</v>
      </c>
      <c r="B92" s="14">
        <v>43054.606990740744</v>
      </c>
      <c r="C92" t="s">
        <v>248</v>
      </c>
      <c r="D92" t="s">
        <v>3018</v>
      </c>
    </row>
    <row r="93" spans="1:5">
      <c r="A93">
        <v>2015</v>
      </c>
      <c r="B93" s="14">
        <v>43054.606990740744</v>
      </c>
      <c r="C93" t="s">
        <v>248</v>
      </c>
      <c r="D93" t="s">
        <v>3018</v>
      </c>
    </row>
    <row r="94" spans="1:5">
      <c r="A94">
        <v>2013</v>
      </c>
      <c r="B94" s="14">
        <v>43054.606990740744</v>
      </c>
      <c r="C94" t="s">
        <v>318</v>
      </c>
      <c r="D94" t="s">
        <v>3018</v>
      </c>
    </row>
    <row r="95" spans="1:5">
      <c r="A95">
        <v>2014</v>
      </c>
      <c r="B95" s="14">
        <v>43054.606990740744</v>
      </c>
      <c r="C95" t="s">
        <v>318</v>
      </c>
      <c r="D95" t="s">
        <v>3018</v>
      </c>
    </row>
    <row r="96" spans="1:5">
      <c r="A96">
        <v>2015</v>
      </c>
      <c r="B96" s="14">
        <v>43054.606990740744</v>
      </c>
      <c r="C96" t="s">
        <v>318</v>
      </c>
      <c r="D96" t="s">
        <v>3018</v>
      </c>
    </row>
    <row r="97" spans="1:5">
      <c r="A97">
        <v>2015</v>
      </c>
      <c r="B97" s="14">
        <v>43054.606990740744</v>
      </c>
      <c r="C97" t="s">
        <v>205</v>
      </c>
      <c r="D97" t="s">
        <v>3018</v>
      </c>
    </row>
    <row r="98" spans="1:5">
      <c r="A98">
        <v>2016</v>
      </c>
      <c r="B98" s="14">
        <v>43054.606990740744</v>
      </c>
      <c r="C98" t="s">
        <v>272</v>
      </c>
      <c r="D98" t="s">
        <v>3018</v>
      </c>
    </row>
    <row r="99" spans="1:5">
      <c r="A99">
        <v>2016</v>
      </c>
      <c r="B99" s="14">
        <v>43054.606990740744</v>
      </c>
      <c r="C99" t="s">
        <v>232</v>
      </c>
      <c r="D99" t="s">
        <v>3018</v>
      </c>
    </row>
    <row r="100" spans="1:5">
      <c r="A100">
        <v>2016</v>
      </c>
      <c r="B100" s="14">
        <v>43054.606990740744</v>
      </c>
      <c r="C100" t="s">
        <v>380</v>
      </c>
      <c r="D100" t="s">
        <v>3018</v>
      </c>
    </row>
    <row r="101" spans="1:5">
      <c r="A101">
        <v>2013</v>
      </c>
      <c r="B101" s="14">
        <v>43054.606990740744</v>
      </c>
      <c r="C101" t="s">
        <v>126</v>
      </c>
      <c r="D101" t="s">
        <v>3018</v>
      </c>
      <c r="E101" t="s">
        <v>6740</v>
      </c>
    </row>
    <row r="102" spans="1:5">
      <c r="A102">
        <v>2014</v>
      </c>
      <c r="B102" s="14">
        <v>43054.606990740744</v>
      </c>
      <c r="C102" t="s">
        <v>126</v>
      </c>
      <c r="D102" t="s">
        <v>3018</v>
      </c>
    </row>
    <row r="103" spans="1:5">
      <c r="A103">
        <v>2015</v>
      </c>
      <c r="B103" s="14">
        <v>43054.606990740744</v>
      </c>
      <c r="C103" t="s">
        <v>126</v>
      </c>
      <c r="D103" t="s">
        <v>3018</v>
      </c>
    </row>
    <row r="104" spans="1:5">
      <c r="A104">
        <v>2014</v>
      </c>
      <c r="B104" s="14">
        <v>43054.606990740744</v>
      </c>
      <c r="C104" t="s">
        <v>327</v>
      </c>
      <c r="D104" t="s">
        <v>3018</v>
      </c>
    </row>
    <row r="105" spans="1:5">
      <c r="A105">
        <v>2013</v>
      </c>
      <c r="B105" s="14">
        <v>43054.606990740744</v>
      </c>
      <c r="C105" t="s">
        <v>327</v>
      </c>
      <c r="D105" t="s">
        <v>3018</v>
      </c>
    </row>
    <row r="106" spans="1:5">
      <c r="A106">
        <v>2015</v>
      </c>
      <c r="B106" s="14">
        <v>43054.606990740744</v>
      </c>
      <c r="C106" t="s">
        <v>327</v>
      </c>
      <c r="D106" t="s">
        <v>3018</v>
      </c>
    </row>
    <row r="107" spans="1:5">
      <c r="A107">
        <v>2013</v>
      </c>
      <c r="B107" s="14">
        <v>43054.606990740744</v>
      </c>
      <c r="C107" t="s">
        <v>368</v>
      </c>
      <c r="D107" t="s">
        <v>3018</v>
      </c>
    </row>
    <row r="108" spans="1:5">
      <c r="A108">
        <v>2014</v>
      </c>
      <c r="B108" s="14">
        <v>43054.606990740744</v>
      </c>
      <c r="C108" t="s">
        <v>368</v>
      </c>
      <c r="D108" t="s">
        <v>3018</v>
      </c>
      <c r="E108" t="s">
        <v>6741</v>
      </c>
    </row>
    <row r="109" spans="1:5">
      <c r="A109">
        <v>2015</v>
      </c>
      <c r="B109" s="14">
        <v>43054.606990740744</v>
      </c>
      <c r="C109" t="s">
        <v>368</v>
      </c>
      <c r="D109" t="s">
        <v>3018</v>
      </c>
    </row>
    <row r="110" spans="1:5">
      <c r="A110">
        <v>2016</v>
      </c>
      <c r="B110" s="14">
        <v>43054.606990740744</v>
      </c>
      <c r="C110" t="s">
        <v>318</v>
      </c>
      <c r="D110" t="s">
        <v>3018</v>
      </c>
    </row>
    <row r="111" spans="1:5">
      <c r="A111">
        <v>2016</v>
      </c>
      <c r="B111" s="14">
        <v>43054.606990740744</v>
      </c>
      <c r="C111" t="s">
        <v>248</v>
      </c>
      <c r="D111" t="s">
        <v>3018</v>
      </c>
    </row>
    <row r="112" spans="1:5">
      <c r="A112">
        <v>2016</v>
      </c>
      <c r="B112" s="14">
        <v>43054.606990740744</v>
      </c>
      <c r="C112" t="s">
        <v>311</v>
      </c>
      <c r="D112" t="s">
        <v>3018</v>
      </c>
      <c r="E112" t="s">
        <v>6742</v>
      </c>
    </row>
    <row r="113" spans="1:5">
      <c r="A113">
        <v>2013</v>
      </c>
      <c r="B113" s="14">
        <v>43054.606990740744</v>
      </c>
      <c r="C113" t="s">
        <v>263</v>
      </c>
      <c r="D113" t="s">
        <v>3018</v>
      </c>
    </row>
    <row r="114" spans="1:5">
      <c r="A114">
        <v>2014</v>
      </c>
      <c r="B114" s="14">
        <v>43054.606990740744</v>
      </c>
      <c r="C114" t="s">
        <v>263</v>
      </c>
      <c r="D114" t="s">
        <v>3018</v>
      </c>
    </row>
    <row r="115" spans="1:5">
      <c r="A115">
        <v>2015</v>
      </c>
      <c r="B115" s="14">
        <v>43054.606990740744</v>
      </c>
      <c r="C115" t="s">
        <v>263</v>
      </c>
      <c r="D115" t="s">
        <v>3018</v>
      </c>
    </row>
    <row r="116" spans="1:5">
      <c r="A116">
        <v>2016</v>
      </c>
      <c r="B116" s="14">
        <v>43054.606990740744</v>
      </c>
      <c r="C116" t="s">
        <v>192</v>
      </c>
      <c r="D116" t="s">
        <v>3018</v>
      </c>
      <c r="E116" t="s">
        <v>6743</v>
      </c>
    </row>
    <row r="117" spans="1:5">
      <c r="A117">
        <v>2016</v>
      </c>
      <c r="B117" s="14">
        <v>43054.606990740744</v>
      </c>
      <c r="C117" t="s">
        <v>172</v>
      </c>
      <c r="D117" t="s">
        <v>3018</v>
      </c>
      <c r="E117" t="s">
        <v>6744</v>
      </c>
    </row>
    <row r="118" spans="1:5">
      <c r="A118">
        <v>2016</v>
      </c>
      <c r="B118" s="14">
        <v>43054.606990740744</v>
      </c>
      <c r="C118" t="s">
        <v>327</v>
      </c>
      <c r="D118" t="s">
        <v>3018</v>
      </c>
    </row>
    <row r="119" spans="1:5">
      <c r="A119">
        <v>2016</v>
      </c>
      <c r="B119" s="14">
        <v>43054.606990740744</v>
      </c>
      <c r="C119" t="s">
        <v>254</v>
      </c>
      <c r="D119" t="s">
        <v>3018</v>
      </c>
      <c r="E119" t="s">
        <v>3023</v>
      </c>
    </row>
    <row r="120" spans="1:5">
      <c r="A120">
        <v>2016</v>
      </c>
      <c r="B120" s="14">
        <v>43054.606990740744</v>
      </c>
      <c r="C120" t="s">
        <v>155</v>
      </c>
      <c r="D120" t="s">
        <v>3018</v>
      </c>
    </row>
    <row r="121" spans="1:5">
      <c r="A121">
        <v>2016</v>
      </c>
      <c r="B121" s="14">
        <v>43054.606990740744</v>
      </c>
      <c r="C121" t="s">
        <v>291</v>
      </c>
      <c r="D121" t="s">
        <v>3018</v>
      </c>
    </row>
    <row r="122" spans="1:5">
      <c r="A122">
        <v>2016</v>
      </c>
      <c r="B122" s="14">
        <v>43054.606990740744</v>
      </c>
      <c r="C122" t="s">
        <v>280</v>
      </c>
      <c r="D122" t="s">
        <v>3018</v>
      </c>
    </row>
    <row r="123" spans="1:5">
      <c r="A123">
        <v>2016</v>
      </c>
      <c r="B123" s="14">
        <v>43054.606990740744</v>
      </c>
      <c r="C123" t="s">
        <v>285</v>
      </c>
      <c r="D123" t="s">
        <v>3018</v>
      </c>
    </row>
    <row r="124" spans="1:5">
      <c r="A124">
        <v>2016</v>
      </c>
      <c r="B124" s="14">
        <v>43054.606990740744</v>
      </c>
      <c r="C124" t="s">
        <v>147</v>
      </c>
      <c r="D124" t="s">
        <v>3018</v>
      </c>
    </row>
    <row r="125" spans="1:5">
      <c r="A125">
        <v>2016</v>
      </c>
      <c r="B125" s="14">
        <v>43054.606990740744</v>
      </c>
      <c r="C125" t="s">
        <v>117</v>
      </c>
      <c r="D125" t="s">
        <v>3018</v>
      </c>
    </row>
    <row r="126" spans="1:5">
      <c r="A126">
        <v>2016</v>
      </c>
      <c r="B126" s="14">
        <v>43054.606990740744</v>
      </c>
      <c r="C126" t="s">
        <v>162</v>
      </c>
      <c r="D126" t="s">
        <v>3018</v>
      </c>
      <c r="E126" t="s">
        <v>6734</v>
      </c>
    </row>
    <row r="127" spans="1:5">
      <c r="A127">
        <v>2013</v>
      </c>
      <c r="B127" s="14">
        <v>43054.606990740744</v>
      </c>
      <c r="C127" t="s">
        <v>117</v>
      </c>
      <c r="D127" t="s">
        <v>3018</v>
      </c>
      <c r="E127" t="s">
        <v>3019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7"/>
  <sheetViews>
    <sheetView workbookViewId="0">
      <selection activeCell="I27" sqref="I27"/>
    </sheetView>
  </sheetViews>
  <sheetFormatPr defaultRowHeight="15"/>
  <sheetData>
    <row r="1" spans="1:33">
      <c r="A1">
        <v>2.1</v>
      </c>
      <c r="B1" t="s">
        <v>15</v>
      </c>
    </row>
    <row r="2" spans="1:33">
      <c r="A2" s="10" t="str">
        <f>HYPERLINK("#'Contents'!B7", "Back to Contents")</f>
        <v>Back to Contents</v>
      </c>
    </row>
    <row r="3" spans="1:33">
      <c r="A3" t="s">
        <v>109</v>
      </c>
      <c r="B3" t="s">
        <v>108</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s="14">
        <v>43054.605671296296</v>
      </c>
      <c r="B4">
        <v>2013</v>
      </c>
      <c r="C4" t="s">
        <v>687</v>
      </c>
      <c r="D4" t="s">
        <v>687</v>
      </c>
      <c r="E4" t="s">
        <v>687</v>
      </c>
      <c r="F4" t="s">
        <v>687</v>
      </c>
      <c r="G4" t="s">
        <v>687</v>
      </c>
      <c r="H4" t="s">
        <v>688</v>
      </c>
      <c r="I4" t="s">
        <v>687</v>
      </c>
      <c r="J4" t="s">
        <v>687</v>
      </c>
      <c r="K4" t="s">
        <v>687</v>
      </c>
      <c r="L4" t="s">
        <v>687</v>
      </c>
      <c r="M4" t="s">
        <v>687</v>
      </c>
      <c r="N4" t="s">
        <v>688</v>
      </c>
      <c r="O4" t="s">
        <v>687</v>
      </c>
      <c r="P4" t="s">
        <v>687</v>
      </c>
      <c r="Q4" t="s">
        <v>687</v>
      </c>
      <c r="R4" t="s">
        <v>687</v>
      </c>
      <c r="S4" t="s">
        <v>687</v>
      </c>
      <c r="T4" t="s">
        <v>687</v>
      </c>
      <c r="U4" t="s">
        <v>687</v>
      </c>
      <c r="V4" t="s">
        <v>687</v>
      </c>
      <c r="W4" t="s">
        <v>687</v>
      </c>
      <c r="X4" t="s">
        <v>687</v>
      </c>
      <c r="Y4" t="s">
        <v>687</v>
      </c>
      <c r="Z4" t="s">
        <v>687</v>
      </c>
      <c r="AA4" t="s">
        <v>687</v>
      </c>
      <c r="AB4" t="s">
        <v>687</v>
      </c>
      <c r="AC4" t="s">
        <v>687</v>
      </c>
      <c r="AD4" t="s">
        <v>687</v>
      </c>
      <c r="AE4" t="s">
        <v>687</v>
      </c>
      <c r="AF4" t="s">
        <v>687</v>
      </c>
      <c r="AG4" t="s">
        <v>687</v>
      </c>
    </row>
    <row r="5" spans="1:33">
      <c r="A5" s="14">
        <v>43054.605671296296</v>
      </c>
      <c r="B5">
        <v>2014</v>
      </c>
      <c r="C5" t="s">
        <v>687</v>
      </c>
      <c r="D5" t="s">
        <v>687</v>
      </c>
      <c r="E5" t="s">
        <v>687</v>
      </c>
      <c r="F5" t="s">
        <v>687</v>
      </c>
      <c r="G5" t="s">
        <v>687</v>
      </c>
      <c r="H5" t="s">
        <v>688</v>
      </c>
      <c r="I5" t="s">
        <v>687</v>
      </c>
      <c r="J5" t="s">
        <v>687</v>
      </c>
      <c r="K5" t="s">
        <v>687</v>
      </c>
      <c r="L5" t="s">
        <v>687</v>
      </c>
      <c r="M5" t="s">
        <v>687</v>
      </c>
      <c r="N5" t="s">
        <v>688</v>
      </c>
      <c r="O5" t="s">
        <v>687</v>
      </c>
      <c r="P5" t="s">
        <v>687</v>
      </c>
      <c r="Q5" t="s">
        <v>687</v>
      </c>
      <c r="R5" t="s">
        <v>687</v>
      </c>
      <c r="S5" t="s">
        <v>687</v>
      </c>
      <c r="T5" t="s">
        <v>687</v>
      </c>
      <c r="U5" t="s">
        <v>687</v>
      </c>
      <c r="V5" t="s">
        <v>687</v>
      </c>
      <c r="W5" t="s">
        <v>687</v>
      </c>
      <c r="X5" t="s">
        <v>687</v>
      </c>
      <c r="Y5" t="s">
        <v>687</v>
      </c>
      <c r="Z5" t="s">
        <v>687</v>
      </c>
      <c r="AA5" t="s">
        <v>687</v>
      </c>
      <c r="AB5" t="s">
        <v>687</v>
      </c>
      <c r="AC5" t="s">
        <v>687</v>
      </c>
      <c r="AD5" t="s">
        <v>687</v>
      </c>
      <c r="AE5" t="s">
        <v>687</v>
      </c>
      <c r="AF5" t="s">
        <v>687</v>
      </c>
      <c r="AG5" t="s">
        <v>687</v>
      </c>
    </row>
    <row r="6" spans="1:33">
      <c r="A6" s="14">
        <v>43054.605671296296</v>
      </c>
      <c r="B6">
        <v>2015</v>
      </c>
      <c r="C6" t="s">
        <v>687</v>
      </c>
      <c r="D6" t="s">
        <v>687</v>
      </c>
      <c r="E6" t="s">
        <v>687</v>
      </c>
      <c r="F6" t="s">
        <v>687</v>
      </c>
      <c r="G6" t="s">
        <v>687</v>
      </c>
      <c r="H6" t="s">
        <v>688</v>
      </c>
      <c r="I6" t="s">
        <v>687</v>
      </c>
      <c r="J6" t="s">
        <v>687</v>
      </c>
      <c r="K6" t="s">
        <v>687</v>
      </c>
      <c r="L6" t="s">
        <v>687</v>
      </c>
      <c r="M6" t="s">
        <v>687</v>
      </c>
      <c r="N6" t="s">
        <v>687</v>
      </c>
      <c r="O6" t="s">
        <v>687</v>
      </c>
      <c r="P6" t="s">
        <v>687</v>
      </c>
      <c r="Q6" t="s">
        <v>687</v>
      </c>
      <c r="R6" t="s">
        <v>687</v>
      </c>
      <c r="S6" t="s">
        <v>687</v>
      </c>
      <c r="T6" t="s">
        <v>687</v>
      </c>
      <c r="U6" t="s">
        <v>687</v>
      </c>
      <c r="V6" t="s">
        <v>687</v>
      </c>
      <c r="W6" t="s">
        <v>687</v>
      </c>
      <c r="X6" t="s">
        <v>687</v>
      </c>
      <c r="Y6" t="s">
        <v>687</v>
      </c>
      <c r="Z6" t="s">
        <v>687</v>
      </c>
      <c r="AA6" t="s">
        <v>687</v>
      </c>
      <c r="AB6" t="s">
        <v>687</v>
      </c>
      <c r="AC6" t="s">
        <v>687</v>
      </c>
      <c r="AD6" t="s">
        <v>687</v>
      </c>
      <c r="AE6" t="s">
        <v>687</v>
      </c>
      <c r="AF6" t="s">
        <v>687</v>
      </c>
      <c r="AG6" t="s">
        <v>687</v>
      </c>
    </row>
    <row r="7" spans="1:33">
      <c r="A7" s="14">
        <v>43054.605671296296</v>
      </c>
      <c r="B7">
        <v>2016</v>
      </c>
      <c r="C7" t="s">
        <v>687</v>
      </c>
      <c r="D7" t="s">
        <v>687</v>
      </c>
      <c r="E7" t="s">
        <v>687</v>
      </c>
      <c r="F7" t="s">
        <v>687</v>
      </c>
      <c r="G7" t="s">
        <v>687</v>
      </c>
      <c r="H7" t="s">
        <v>688</v>
      </c>
      <c r="I7" t="s">
        <v>687</v>
      </c>
      <c r="J7" t="s">
        <v>687</v>
      </c>
      <c r="K7" t="s">
        <v>687</v>
      </c>
      <c r="L7" t="s">
        <v>687</v>
      </c>
      <c r="M7" t="s">
        <v>687</v>
      </c>
      <c r="N7" t="s">
        <v>687</v>
      </c>
      <c r="O7" t="s">
        <v>687</v>
      </c>
      <c r="P7" t="s">
        <v>687</v>
      </c>
      <c r="Q7" t="s">
        <v>687</v>
      </c>
      <c r="R7" t="s">
        <v>687</v>
      </c>
      <c r="S7" t="s">
        <v>687</v>
      </c>
      <c r="T7" t="s">
        <v>687</v>
      </c>
      <c r="U7" t="s">
        <v>687</v>
      </c>
      <c r="V7" t="s">
        <v>687</v>
      </c>
      <c r="W7" t="s">
        <v>687</v>
      </c>
      <c r="X7" t="s">
        <v>687</v>
      </c>
      <c r="Y7" t="s">
        <v>687</v>
      </c>
      <c r="Z7" t="s">
        <v>687</v>
      </c>
      <c r="AA7" t="s">
        <v>687</v>
      </c>
      <c r="AB7" t="s">
        <v>687</v>
      </c>
      <c r="AC7" t="s">
        <v>687</v>
      </c>
      <c r="AD7" t="s">
        <v>687</v>
      </c>
      <c r="AE7" t="s">
        <v>687</v>
      </c>
      <c r="AF7" t="s">
        <v>687</v>
      </c>
      <c r="AG7" t="s">
        <v>687</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AG7"/>
  <sheetViews>
    <sheetView workbookViewId="0"/>
  </sheetViews>
  <sheetFormatPr defaultRowHeight="15"/>
  <sheetData>
    <row r="1" spans="1:33">
      <c r="A1">
        <v>5.8</v>
      </c>
      <c r="B1" t="s">
        <v>5</v>
      </c>
    </row>
    <row r="2" spans="1:33">
      <c r="A2" s="10" t="str">
        <f>HYPERLINK("#'Contents'!B75",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43054.607002314813</v>
      </c>
      <c r="C4" t="s">
        <v>687</v>
      </c>
      <c r="D4" t="s">
        <v>687</v>
      </c>
      <c r="E4" t="s">
        <v>687</v>
      </c>
      <c r="F4" t="s">
        <v>687</v>
      </c>
      <c r="G4" t="s">
        <v>687</v>
      </c>
      <c r="H4" t="s">
        <v>688</v>
      </c>
      <c r="I4" t="s">
        <v>687</v>
      </c>
      <c r="J4" t="s">
        <v>687</v>
      </c>
      <c r="K4" t="s">
        <v>688</v>
      </c>
      <c r="L4" t="s">
        <v>687</v>
      </c>
      <c r="M4" t="s">
        <v>688</v>
      </c>
      <c r="N4" t="s">
        <v>687</v>
      </c>
      <c r="O4" t="s">
        <v>688</v>
      </c>
      <c r="P4" t="s">
        <v>687</v>
      </c>
      <c r="Q4" t="s">
        <v>687</v>
      </c>
      <c r="R4" t="s">
        <v>688</v>
      </c>
      <c r="S4" t="s">
        <v>687</v>
      </c>
      <c r="T4" t="s">
        <v>687</v>
      </c>
      <c r="U4" t="s">
        <v>687</v>
      </c>
      <c r="V4" t="s">
        <v>687</v>
      </c>
      <c r="W4" t="s">
        <v>687</v>
      </c>
      <c r="X4" t="s">
        <v>687</v>
      </c>
      <c r="Y4" t="s">
        <v>688</v>
      </c>
      <c r="Z4" t="s">
        <v>688</v>
      </c>
      <c r="AA4" t="s">
        <v>687</v>
      </c>
      <c r="AB4" t="s">
        <v>687</v>
      </c>
      <c r="AC4" t="s">
        <v>687</v>
      </c>
      <c r="AD4" t="s">
        <v>688</v>
      </c>
      <c r="AE4" t="s">
        <v>687</v>
      </c>
      <c r="AF4" t="s">
        <v>687</v>
      </c>
      <c r="AG4" t="s">
        <v>687</v>
      </c>
    </row>
    <row r="5" spans="1:33">
      <c r="A5">
        <v>2014</v>
      </c>
      <c r="B5" s="14">
        <v>43054.607002314813</v>
      </c>
      <c r="C5" t="s">
        <v>688</v>
      </c>
      <c r="D5" t="s">
        <v>687</v>
      </c>
      <c r="E5" t="s">
        <v>687</v>
      </c>
      <c r="F5" t="s">
        <v>687</v>
      </c>
      <c r="G5" t="s">
        <v>687</v>
      </c>
      <c r="H5" t="s">
        <v>688</v>
      </c>
      <c r="I5" t="s">
        <v>687</v>
      </c>
      <c r="J5" t="s">
        <v>687</v>
      </c>
      <c r="K5" t="s">
        <v>688</v>
      </c>
      <c r="L5" t="s">
        <v>687</v>
      </c>
      <c r="M5" t="s">
        <v>688</v>
      </c>
      <c r="N5" t="s">
        <v>687</v>
      </c>
      <c r="O5" t="s">
        <v>688</v>
      </c>
      <c r="P5" t="s">
        <v>688</v>
      </c>
      <c r="Q5" t="s">
        <v>687</v>
      </c>
      <c r="R5" t="s">
        <v>687</v>
      </c>
      <c r="S5" t="s">
        <v>687</v>
      </c>
      <c r="T5" t="s">
        <v>687</v>
      </c>
      <c r="U5" t="s">
        <v>687</v>
      </c>
      <c r="V5" t="s">
        <v>687</v>
      </c>
      <c r="W5" t="s">
        <v>687</v>
      </c>
      <c r="X5" t="s">
        <v>687</v>
      </c>
      <c r="Y5" t="s">
        <v>688</v>
      </c>
      <c r="Z5" t="s">
        <v>688</v>
      </c>
      <c r="AA5" t="s">
        <v>687</v>
      </c>
      <c r="AB5" t="s">
        <v>687</v>
      </c>
      <c r="AC5" t="s">
        <v>687</v>
      </c>
      <c r="AD5" t="s">
        <v>688</v>
      </c>
      <c r="AE5" t="s">
        <v>687</v>
      </c>
      <c r="AF5" t="s">
        <v>687</v>
      </c>
      <c r="AG5" t="s">
        <v>688</v>
      </c>
    </row>
    <row r="6" spans="1:33">
      <c r="A6">
        <v>2015</v>
      </c>
      <c r="B6" s="14">
        <v>43054.607002314813</v>
      </c>
      <c r="C6" t="s">
        <v>688</v>
      </c>
      <c r="D6" t="s">
        <v>687</v>
      </c>
      <c r="E6" t="s">
        <v>687</v>
      </c>
      <c r="F6" t="s">
        <v>687</v>
      </c>
      <c r="G6" t="s">
        <v>687</v>
      </c>
      <c r="H6" t="s">
        <v>687</v>
      </c>
      <c r="I6" t="s">
        <v>687</v>
      </c>
      <c r="J6" t="s">
        <v>687</v>
      </c>
      <c r="K6" t="s">
        <v>688</v>
      </c>
      <c r="L6" t="s">
        <v>687</v>
      </c>
      <c r="M6" t="s">
        <v>687</v>
      </c>
      <c r="N6" t="s">
        <v>687</v>
      </c>
      <c r="O6" t="s">
        <v>687</v>
      </c>
      <c r="P6" t="s">
        <v>688</v>
      </c>
      <c r="Q6" t="s">
        <v>687</v>
      </c>
      <c r="R6" t="s">
        <v>687</v>
      </c>
      <c r="S6" t="s">
        <v>687</v>
      </c>
      <c r="T6" t="s">
        <v>687</v>
      </c>
      <c r="U6" t="s">
        <v>687</v>
      </c>
      <c r="V6" t="s">
        <v>687</v>
      </c>
      <c r="W6" t="s">
        <v>687</v>
      </c>
      <c r="X6" t="s">
        <v>687</v>
      </c>
      <c r="Y6" t="s">
        <v>688</v>
      </c>
      <c r="Z6" t="s">
        <v>688</v>
      </c>
      <c r="AA6" t="s">
        <v>688</v>
      </c>
      <c r="AB6" t="s">
        <v>687</v>
      </c>
      <c r="AC6" t="s">
        <v>687</v>
      </c>
      <c r="AD6" t="s">
        <v>688</v>
      </c>
      <c r="AE6" t="s">
        <v>687</v>
      </c>
      <c r="AF6" t="s">
        <v>687</v>
      </c>
      <c r="AG6" t="s">
        <v>688</v>
      </c>
    </row>
    <row r="7" spans="1:33">
      <c r="A7">
        <v>2016</v>
      </c>
      <c r="B7" s="14">
        <v>43054.607002314813</v>
      </c>
      <c r="C7" t="s">
        <v>687</v>
      </c>
      <c r="D7" t="s">
        <v>687</v>
      </c>
      <c r="E7" t="s">
        <v>687</v>
      </c>
      <c r="F7" t="s">
        <v>687</v>
      </c>
      <c r="G7" t="s">
        <v>687</v>
      </c>
      <c r="H7" t="s">
        <v>687</v>
      </c>
      <c r="I7" t="s">
        <v>687</v>
      </c>
      <c r="J7" t="s">
        <v>687</v>
      </c>
      <c r="K7" t="s">
        <v>688</v>
      </c>
      <c r="L7" t="s">
        <v>687</v>
      </c>
      <c r="M7" t="s">
        <v>687</v>
      </c>
      <c r="N7" t="s">
        <v>687</v>
      </c>
      <c r="O7" t="s">
        <v>687</v>
      </c>
      <c r="P7" t="s">
        <v>687</v>
      </c>
      <c r="Q7" t="s">
        <v>687</v>
      </c>
      <c r="R7" t="s">
        <v>687</v>
      </c>
      <c r="S7" t="s">
        <v>687</v>
      </c>
      <c r="T7" t="s">
        <v>687</v>
      </c>
      <c r="U7" t="s">
        <v>687</v>
      </c>
      <c r="V7" t="s">
        <v>687</v>
      </c>
      <c r="W7" t="s">
        <v>687</v>
      </c>
      <c r="X7" t="s">
        <v>687</v>
      </c>
      <c r="Y7" t="s">
        <v>687</v>
      </c>
      <c r="Z7" t="s">
        <v>688</v>
      </c>
      <c r="AA7" t="s">
        <v>688</v>
      </c>
      <c r="AB7" t="s">
        <v>687</v>
      </c>
      <c r="AC7" t="s">
        <v>687</v>
      </c>
      <c r="AD7" t="s">
        <v>688</v>
      </c>
      <c r="AE7" t="s">
        <v>687</v>
      </c>
      <c r="AF7" t="s">
        <v>687</v>
      </c>
      <c r="AG7" t="s">
        <v>688</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E127"/>
  <sheetViews>
    <sheetView workbookViewId="0"/>
  </sheetViews>
  <sheetFormatPr defaultRowHeight="15"/>
  <sheetData>
    <row r="1" spans="1:5">
      <c r="A1">
        <v>5.8</v>
      </c>
      <c r="B1" t="s">
        <v>56</v>
      </c>
    </row>
    <row r="2" spans="1:5">
      <c r="A2" s="10" t="str">
        <f>HYPERLINK("#'Contents'!B76", "Back to Contents")</f>
        <v>Back to Contents</v>
      </c>
    </row>
    <row r="3" spans="1:5">
      <c r="A3" t="s">
        <v>108</v>
      </c>
      <c r="B3" t="s">
        <v>109</v>
      </c>
      <c r="C3" t="s">
        <v>110</v>
      </c>
      <c r="D3" t="s">
        <v>1086</v>
      </c>
      <c r="E3" t="s">
        <v>1041</v>
      </c>
    </row>
    <row r="4" spans="1:5">
      <c r="A4">
        <v>2016</v>
      </c>
      <c r="B4" s="14">
        <v>43054.60701388889</v>
      </c>
      <c r="C4" t="s">
        <v>205</v>
      </c>
      <c r="D4" t="s">
        <v>3028</v>
      </c>
    </row>
    <row r="5" spans="1:5">
      <c r="A5">
        <v>2013</v>
      </c>
      <c r="B5" s="14">
        <v>43054.60701388889</v>
      </c>
      <c r="C5" t="s">
        <v>272</v>
      </c>
      <c r="D5" t="s">
        <v>3028</v>
      </c>
    </row>
    <row r="6" spans="1:5">
      <c r="A6">
        <v>2014</v>
      </c>
      <c r="B6" s="14">
        <v>43054.60701388889</v>
      </c>
      <c r="C6" t="s">
        <v>272</v>
      </c>
      <c r="D6" t="s">
        <v>3028</v>
      </c>
    </row>
    <row r="7" spans="1:5">
      <c r="A7">
        <v>2013</v>
      </c>
      <c r="B7" s="14">
        <v>43054.60701388889</v>
      </c>
      <c r="C7" t="s">
        <v>359</v>
      </c>
      <c r="D7" t="s">
        <v>3028</v>
      </c>
    </row>
    <row r="8" spans="1:5">
      <c r="A8">
        <v>2014</v>
      </c>
      <c r="B8" s="14">
        <v>43054.60701388889</v>
      </c>
      <c r="C8" t="s">
        <v>359</v>
      </c>
      <c r="D8" t="s">
        <v>3028</v>
      </c>
      <c r="E8" s="8"/>
    </row>
    <row r="9" spans="1:5">
      <c r="A9">
        <v>2015</v>
      </c>
      <c r="B9" s="14">
        <v>43054.60701388889</v>
      </c>
      <c r="C9" t="s">
        <v>359</v>
      </c>
      <c r="D9" t="s">
        <v>3028</v>
      </c>
    </row>
    <row r="10" spans="1:5">
      <c r="A10">
        <v>2015</v>
      </c>
      <c r="B10" s="14">
        <v>43054.60701388889</v>
      </c>
      <c r="C10" t="s">
        <v>155</v>
      </c>
      <c r="D10" t="s">
        <v>3028</v>
      </c>
    </row>
    <row r="11" spans="1:5">
      <c r="A11">
        <v>2013</v>
      </c>
      <c r="B11" s="14">
        <v>43054.60701388889</v>
      </c>
      <c r="C11" t="s">
        <v>232</v>
      </c>
      <c r="D11" t="s">
        <v>3028</v>
      </c>
    </row>
    <row r="12" spans="1:5">
      <c r="A12">
        <v>2014</v>
      </c>
      <c r="B12" s="14">
        <v>43054.60701388889</v>
      </c>
      <c r="C12" t="s">
        <v>232</v>
      </c>
      <c r="D12" t="s">
        <v>3028</v>
      </c>
    </row>
    <row r="13" spans="1:5">
      <c r="A13">
        <v>2015</v>
      </c>
      <c r="B13" s="14">
        <v>43054.60701388889</v>
      </c>
      <c r="C13" t="s">
        <v>232</v>
      </c>
      <c r="D13" t="s">
        <v>3028</v>
      </c>
    </row>
    <row r="14" spans="1:5">
      <c r="A14">
        <v>2016</v>
      </c>
      <c r="B14" s="14">
        <v>43054.60701388889</v>
      </c>
      <c r="C14" t="s">
        <v>126</v>
      </c>
      <c r="D14" t="s">
        <v>3028</v>
      </c>
    </row>
    <row r="15" spans="1:5">
      <c r="A15">
        <v>2016</v>
      </c>
      <c r="B15" s="14">
        <v>43054.60701388889</v>
      </c>
      <c r="C15" t="s">
        <v>134</v>
      </c>
      <c r="D15" t="s">
        <v>3028</v>
      </c>
    </row>
    <row r="16" spans="1:5">
      <c r="A16">
        <v>2013</v>
      </c>
      <c r="B16" s="14">
        <v>43054.60701388889</v>
      </c>
      <c r="C16" t="s">
        <v>285</v>
      </c>
      <c r="D16" t="s">
        <v>3028</v>
      </c>
    </row>
    <row r="17" spans="1:5">
      <c r="A17">
        <v>2014</v>
      </c>
      <c r="B17" s="14">
        <v>43054.60701388889</v>
      </c>
      <c r="C17" t="s">
        <v>285</v>
      </c>
      <c r="D17" t="s">
        <v>3028</v>
      </c>
    </row>
    <row r="18" spans="1:5">
      <c r="A18">
        <v>2015</v>
      </c>
      <c r="B18" s="14">
        <v>43054.60701388889</v>
      </c>
      <c r="C18" t="s">
        <v>285</v>
      </c>
      <c r="D18" t="s">
        <v>3028</v>
      </c>
    </row>
    <row r="19" spans="1:5" ht="409.5">
      <c r="A19">
        <v>2014</v>
      </c>
      <c r="B19" s="14">
        <v>43054.60701388889</v>
      </c>
      <c r="C19" t="s">
        <v>223</v>
      </c>
      <c r="D19" t="s">
        <v>3028</v>
      </c>
      <c r="E19" s="8" t="s">
        <v>3035</v>
      </c>
    </row>
    <row r="20" spans="1:5">
      <c r="A20">
        <v>2013</v>
      </c>
      <c r="B20" s="14">
        <v>43054.60701388889</v>
      </c>
      <c r="C20" t="s">
        <v>223</v>
      </c>
      <c r="D20" t="s">
        <v>3028</v>
      </c>
    </row>
    <row r="21" spans="1:5">
      <c r="A21">
        <v>2015</v>
      </c>
      <c r="B21" s="14">
        <v>43054.60701388889</v>
      </c>
      <c r="C21" t="s">
        <v>223</v>
      </c>
      <c r="D21" t="s">
        <v>3028</v>
      </c>
      <c r="E21" t="s">
        <v>3035</v>
      </c>
    </row>
    <row r="22" spans="1:5">
      <c r="A22">
        <v>2016</v>
      </c>
      <c r="B22" s="14">
        <v>43054.60701388889</v>
      </c>
      <c r="C22" t="s">
        <v>239</v>
      </c>
      <c r="D22" t="s">
        <v>3028</v>
      </c>
    </row>
    <row r="23" spans="1:5">
      <c r="A23">
        <v>2016</v>
      </c>
      <c r="B23" s="14">
        <v>43054.60701388889</v>
      </c>
      <c r="C23" t="s">
        <v>359</v>
      </c>
      <c r="D23" t="s">
        <v>3028</v>
      </c>
    </row>
    <row r="24" spans="1:5">
      <c r="A24">
        <v>2016</v>
      </c>
      <c r="B24" s="14">
        <v>43054.60701388889</v>
      </c>
      <c r="C24" t="s">
        <v>215</v>
      </c>
      <c r="D24" t="s">
        <v>3028</v>
      </c>
    </row>
    <row r="25" spans="1:5">
      <c r="A25">
        <v>2015</v>
      </c>
      <c r="B25" s="14">
        <v>43054.60701388889</v>
      </c>
      <c r="C25" t="s">
        <v>272</v>
      </c>
      <c r="D25" t="s">
        <v>3028</v>
      </c>
    </row>
    <row r="26" spans="1:5">
      <c r="A26">
        <v>2013</v>
      </c>
      <c r="B26" s="14">
        <v>43054.60701388889</v>
      </c>
      <c r="C26" t="s">
        <v>291</v>
      </c>
      <c r="D26" t="s">
        <v>3028</v>
      </c>
      <c r="E26" t="s">
        <v>6745</v>
      </c>
    </row>
    <row r="27" spans="1:5">
      <c r="A27">
        <v>2014</v>
      </c>
      <c r="B27" s="14">
        <v>43054.60701388889</v>
      </c>
      <c r="C27" t="s">
        <v>291</v>
      </c>
      <c r="D27" t="s">
        <v>3028</v>
      </c>
      <c r="E27" t="s">
        <v>6745</v>
      </c>
    </row>
    <row r="28" spans="1:5">
      <c r="A28">
        <v>2015</v>
      </c>
      <c r="B28" s="14">
        <v>43054.60701388889</v>
      </c>
      <c r="C28" t="s">
        <v>291</v>
      </c>
      <c r="D28" t="s">
        <v>3028</v>
      </c>
      <c r="E28" t="s">
        <v>6745</v>
      </c>
    </row>
    <row r="29" spans="1:5">
      <c r="A29">
        <v>2013</v>
      </c>
      <c r="B29" s="14">
        <v>43054.60701388889</v>
      </c>
      <c r="C29" t="s">
        <v>155</v>
      </c>
      <c r="D29" t="s">
        <v>3028</v>
      </c>
    </row>
    <row r="30" spans="1:5">
      <c r="A30">
        <v>2014</v>
      </c>
      <c r="B30" s="14">
        <v>43054.60701388889</v>
      </c>
      <c r="C30" t="s">
        <v>155</v>
      </c>
      <c r="D30" t="s">
        <v>3028</v>
      </c>
    </row>
    <row r="31" spans="1:5">
      <c r="A31">
        <v>2013</v>
      </c>
      <c r="B31" s="14">
        <v>43054.60701388889</v>
      </c>
      <c r="C31" t="s">
        <v>239</v>
      </c>
      <c r="D31" t="s">
        <v>3028</v>
      </c>
      <c r="E31" t="s">
        <v>3039</v>
      </c>
    </row>
    <row r="32" spans="1:5">
      <c r="A32">
        <v>2014</v>
      </c>
      <c r="B32" s="14">
        <v>43054.60701388889</v>
      </c>
      <c r="C32" t="s">
        <v>239</v>
      </c>
      <c r="D32" t="s">
        <v>3028</v>
      </c>
    </row>
    <row r="33" spans="1:5">
      <c r="A33">
        <v>2015</v>
      </c>
      <c r="B33" s="14">
        <v>43054.60701388889</v>
      </c>
      <c r="C33" t="s">
        <v>239</v>
      </c>
      <c r="D33" t="s">
        <v>3028</v>
      </c>
    </row>
    <row r="34" spans="1:5">
      <c r="A34">
        <v>2013</v>
      </c>
      <c r="B34" s="14">
        <v>43054.60701388889</v>
      </c>
      <c r="C34" t="s">
        <v>192</v>
      </c>
      <c r="D34" t="s">
        <v>3028</v>
      </c>
      <c r="E34" t="s">
        <v>3029</v>
      </c>
    </row>
    <row r="35" spans="1:5">
      <c r="A35">
        <v>2014</v>
      </c>
      <c r="B35" s="14">
        <v>43054.60701388889</v>
      </c>
      <c r="C35" t="s">
        <v>192</v>
      </c>
      <c r="D35" t="s">
        <v>3028</v>
      </c>
      <c r="E35" t="s">
        <v>3029</v>
      </c>
    </row>
    <row r="36" spans="1:5">
      <c r="A36">
        <v>2015</v>
      </c>
      <c r="B36" s="14">
        <v>43054.60701388889</v>
      </c>
      <c r="C36" t="s">
        <v>192</v>
      </c>
      <c r="D36" t="s">
        <v>3028</v>
      </c>
      <c r="E36" t="s">
        <v>3029</v>
      </c>
    </row>
    <row r="37" spans="1:5">
      <c r="A37">
        <v>2013</v>
      </c>
      <c r="B37" s="14">
        <v>43054.60701388889</v>
      </c>
      <c r="C37" t="s">
        <v>254</v>
      </c>
      <c r="D37" t="s">
        <v>3028</v>
      </c>
    </row>
    <row r="38" spans="1:5">
      <c r="A38">
        <v>2014</v>
      </c>
      <c r="B38" s="14">
        <v>43054.60701388889</v>
      </c>
      <c r="C38" t="s">
        <v>254</v>
      </c>
      <c r="D38" t="s">
        <v>3028</v>
      </c>
    </row>
    <row r="39" spans="1:5">
      <c r="A39">
        <v>2015</v>
      </c>
      <c r="B39" s="14">
        <v>43054.60701388889</v>
      </c>
      <c r="C39" t="s">
        <v>254</v>
      </c>
      <c r="D39" t="s">
        <v>3028</v>
      </c>
    </row>
    <row r="40" spans="1:5">
      <c r="A40">
        <v>2014</v>
      </c>
      <c r="B40" s="14">
        <v>43054.60701388889</v>
      </c>
      <c r="C40" t="s">
        <v>215</v>
      </c>
      <c r="D40" t="s">
        <v>3028</v>
      </c>
      <c r="E40" t="s">
        <v>3034</v>
      </c>
    </row>
    <row r="41" spans="1:5">
      <c r="A41">
        <v>2013</v>
      </c>
      <c r="B41" s="14">
        <v>43054.60701388889</v>
      </c>
      <c r="C41" t="s">
        <v>215</v>
      </c>
      <c r="D41" t="s">
        <v>3028</v>
      </c>
      <c r="E41" t="s">
        <v>3033</v>
      </c>
    </row>
    <row r="42" spans="1:5">
      <c r="A42">
        <v>2015</v>
      </c>
      <c r="B42" s="14">
        <v>43054.60701388889</v>
      </c>
      <c r="C42" t="s">
        <v>215</v>
      </c>
      <c r="D42" t="s">
        <v>3028</v>
      </c>
      <c r="E42" s="8"/>
    </row>
    <row r="43" spans="1:5">
      <c r="A43">
        <v>2013</v>
      </c>
      <c r="B43" s="14">
        <v>43054.60701388889</v>
      </c>
      <c r="C43" t="s">
        <v>205</v>
      </c>
      <c r="D43" t="s">
        <v>3028</v>
      </c>
      <c r="E43" t="s">
        <v>3031</v>
      </c>
    </row>
    <row r="44" spans="1:5" ht="225">
      <c r="A44">
        <v>2014</v>
      </c>
      <c r="B44" s="14">
        <v>43054.60701388889</v>
      </c>
      <c r="C44" t="s">
        <v>205</v>
      </c>
      <c r="D44" t="s">
        <v>3028</v>
      </c>
      <c r="E44" s="8" t="s">
        <v>3032</v>
      </c>
    </row>
    <row r="45" spans="1:5">
      <c r="A45">
        <v>2013</v>
      </c>
      <c r="B45" s="14">
        <v>43054.60701388889</v>
      </c>
      <c r="C45" t="s">
        <v>311</v>
      </c>
      <c r="D45" t="s">
        <v>3028</v>
      </c>
    </row>
    <row r="46" spans="1:5">
      <c r="A46">
        <v>2014</v>
      </c>
      <c r="B46" s="14">
        <v>43054.60701388889</v>
      </c>
      <c r="C46" t="s">
        <v>311</v>
      </c>
      <c r="D46" t="s">
        <v>3028</v>
      </c>
    </row>
    <row r="47" spans="1:5">
      <c r="A47">
        <v>2015</v>
      </c>
      <c r="B47" s="14">
        <v>43054.60701388889</v>
      </c>
      <c r="C47" t="s">
        <v>311</v>
      </c>
      <c r="D47" t="s">
        <v>3028</v>
      </c>
      <c r="E47" t="s">
        <v>6746</v>
      </c>
    </row>
    <row r="48" spans="1:5">
      <c r="A48">
        <v>2016</v>
      </c>
      <c r="B48" s="14">
        <v>43054.60701388889</v>
      </c>
      <c r="C48" t="s">
        <v>368</v>
      </c>
      <c r="D48" t="s">
        <v>3028</v>
      </c>
      <c r="E48" t="s">
        <v>6747</v>
      </c>
    </row>
    <row r="49" spans="1:5">
      <c r="A49">
        <v>2016</v>
      </c>
      <c r="B49" s="14">
        <v>43054.60701388889</v>
      </c>
      <c r="C49" t="s">
        <v>180</v>
      </c>
      <c r="D49" t="s">
        <v>3028</v>
      </c>
    </row>
    <row r="50" spans="1:5">
      <c r="A50">
        <v>2015</v>
      </c>
      <c r="B50" s="14">
        <v>43054.60701388889</v>
      </c>
      <c r="C50" t="s">
        <v>162</v>
      </c>
      <c r="D50" t="s">
        <v>3028</v>
      </c>
      <c r="E50" t="s">
        <v>6734</v>
      </c>
    </row>
    <row r="51" spans="1:5">
      <c r="A51">
        <v>2016</v>
      </c>
      <c r="B51" s="14">
        <v>43054.60701388889</v>
      </c>
      <c r="C51" t="s">
        <v>300</v>
      </c>
      <c r="D51" t="s">
        <v>3028</v>
      </c>
      <c r="E51" t="s">
        <v>6748</v>
      </c>
    </row>
    <row r="52" spans="1:5">
      <c r="A52">
        <v>2016</v>
      </c>
      <c r="B52" s="14">
        <v>43054.60701388889</v>
      </c>
      <c r="C52" t="s">
        <v>349</v>
      </c>
      <c r="D52" t="s">
        <v>3028</v>
      </c>
    </row>
    <row r="53" spans="1:5">
      <c r="A53">
        <v>2016</v>
      </c>
      <c r="B53" s="14">
        <v>43054.60701388889</v>
      </c>
      <c r="C53" t="s">
        <v>223</v>
      </c>
      <c r="D53" t="s">
        <v>3028</v>
      </c>
    </row>
    <row r="54" spans="1:5">
      <c r="A54">
        <v>2016</v>
      </c>
      <c r="B54" s="14">
        <v>43054.60701388889</v>
      </c>
      <c r="C54" t="s">
        <v>336</v>
      </c>
      <c r="D54" t="s">
        <v>3028</v>
      </c>
      <c r="E54" t="s">
        <v>6749</v>
      </c>
    </row>
    <row r="55" spans="1:5">
      <c r="A55">
        <v>2013</v>
      </c>
      <c r="B55" s="14">
        <v>43054.60701388889</v>
      </c>
      <c r="C55" t="s">
        <v>199</v>
      </c>
      <c r="D55" t="s">
        <v>3028</v>
      </c>
    </row>
    <row r="56" spans="1:5">
      <c r="A56">
        <v>2014</v>
      </c>
      <c r="B56" s="14">
        <v>43054.60701388889</v>
      </c>
      <c r="C56" t="s">
        <v>199</v>
      </c>
      <c r="D56" t="s">
        <v>3028</v>
      </c>
    </row>
    <row r="57" spans="1:5">
      <c r="A57">
        <v>2015</v>
      </c>
      <c r="B57" s="14">
        <v>43054.60701388889</v>
      </c>
      <c r="C57" t="s">
        <v>199</v>
      </c>
      <c r="D57" t="s">
        <v>3028</v>
      </c>
    </row>
    <row r="58" spans="1:5">
      <c r="A58">
        <v>2013</v>
      </c>
      <c r="B58" s="14">
        <v>43054.60701388889</v>
      </c>
      <c r="C58" t="s">
        <v>280</v>
      </c>
      <c r="D58" t="s">
        <v>3028</v>
      </c>
    </row>
    <row r="59" spans="1:5">
      <c r="A59">
        <v>2014</v>
      </c>
      <c r="B59" s="14">
        <v>43054.60701388889</v>
      </c>
      <c r="C59" t="s">
        <v>280</v>
      </c>
      <c r="D59" t="s">
        <v>3028</v>
      </c>
    </row>
    <row r="60" spans="1:5">
      <c r="A60">
        <v>2015</v>
      </c>
      <c r="B60" s="14">
        <v>43054.60701388889</v>
      </c>
      <c r="C60" t="s">
        <v>280</v>
      </c>
      <c r="D60" t="s">
        <v>3028</v>
      </c>
    </row>
    <row r="61" spans="1:5">
      <c r="A61">
        <v>2013</v>
      </c>
      <c r="B61" s="14">
        <v>43054.60701388889</v>
      </c>
      <c r="C61" t="s">
        <v>180</v>
      </c>
      <c r="D61" t="s">
        <v>3028</v>
      </c>
      <c r="E61" s="8"/>
    </row>
    <row r="62" spans="1:5">
      <c r="A62">
        <v>2014</v>
      </c>
      <c r="B62" s="14">
        <v>43054.60701388889</v>
      </c>
      <c r="C62" t="s">
        <v>180</v>
      </c>
      <c r="D62" t="s">
        <v>3028</v>
      </c>
    </row>
    <row r="63" spans="1:5">
      <c r="A63">
        <v>2015</v>
      </c>
      <c r="B63" s="14">
        <v>43054.60701388889</v>
      </c>
      <c r="C63" t="s">
        <v>180</v>
      </c>
      <c r="D63" t="s">
        <v>3028</v>
      </c>
    </row>
    <row r="64" spans="1:5">
      <c r="A64">
        <v>2014</v>
      </c>
      <c r="B64" s="14">
        <v>43054.60701388889</v>
      </c>
      <c r="C64" t="s">
        <v>172</v>
      </c>
      <c r="D64" t="s">
        <v>3028</v>
      </c>
    </row>
    <row r="65" spans="1:5">
      <c r="A65">
        <v>2013</v>
      </c>
      <c r="B65" s="14">
        <v>43054.60701388889</v>
      </c>
      <c r="C65" t="s">
        <v>172</v>
      </c>
      <c r="D65" t="s">
        <v>3028</v>
      </c>
    </row>
    <row r="66" spans="1:5">
      <c r="A66">
        <v>2015</v>
      </c>
      <c r="B66" s="14">
        <v>43054.60701388889</v>
      </c>
      <c r="C66" t="s">
        <v>172</v>
      </c>
      <c r="D66" t="s">
        <v>3028</v>
      </c>
    </row>
    <row r="67" spans="1:5">
      <c r="A67">
        <v>2014</v>
      </c>
      <c r="B67" s="14">
        <v>43054.60701388889</v>
      </c>
      <c r="C67" t="s">
        <v>117</v>
      </c>
      <c r="D67" t="s">
        <v>3028</v>
      </c>
      <c r="E67" t="s">
        <v>3030</v>
      </c>
    </row>
    <row r="68" spans="1:5">
      <c r="A68">
        <v>2015</v>
      </c>
      <c r="B68" s="14">
        <v>43054.60701388889</v>
      </c>
      <c r="C68" t="s">
        <v>117</v>
      </c>
      <c r="D68" t="s">
        <v>3028</v>
      </c>
      <c r="E68" t="s">
        <v>6750</v>
      </c>
    </row>
    <row r="69" spans="1:5">
      <c r="A69">
        <v>2013</v>
      </c>
      <c r="B69" s="14">
        <v>43054.60701388889</v>
      </c>
      <c r="C69" t="s">
        <v>349</v>
      </c>
      <c r="D69" t="s">
        <v>3028</v>
      </c>
    </row>
    <row r="70" spans="1:5">
      <c r="A70">
        <v>2014</v>
      </c>
      <c r="B70" s="14">
        <v>43054.60701388889</v>
      </c>
      <c r="C70" t="s">
        <v>349</v>
      </c>
      <c r="D70" t="s">
        <v>3028</v>
      </c>
    </row>
    <row r="71" spans="1:5">
      <c r="A71">
        <v>2015</v>
      </c>
      <c r="B71" s="14">
        <v>43054.60701388889</v>
      </c>
      <c r="C71" t="s">
        <v>349</v>
      </c>
      <c r="D71" t="s">
        <v>3028</v>
      </c>
    </row>
    <row r="72" spans="1:5">
      <c r="A72">
        <v>2013</v>
      </c>
      <c r="B72" s="14">
        <v>43054.60701388889</v>
      </c>
      <c r="C72" t="s">
        <v>134</v>
      </c>
      <c r="D72" t="s">
        <v>3028</v>
      </c>
    </row>
    <row r="73" spans="1:5">
      <c r="A73">
        <v>2014</v>
      </c>
      <c r="B73" s="14">
        <v>43054.60701388889</v>
      </c>
      <c r="C73" t="s">
        <v>134</v>
      </c>
      <c r="D73" t="s">
        <v>3028</v>
      </c>
    </row>
    <row r="74" spans="1:5">
      <c r="A74">
        <v>2015</v>
      </c>
      <c r="B74" s="14">
        <v>43054.60701388889</v>
      </c>
      <c r="C74" t="s">
        <v>134</v>
      </c>
      <c r="D74" t="s">
        <v>3028</v>
      </c>
    </row>
    <row r="75" spans="1:5">
      <c r="A75">
        <v>2014</v>
      </c>
      <c r="B75" s="14">
        <v>43054.60701388889</v>
      </c>
      <c r="C75" t="s">
        <v>300</v>
      </c>
      <c r="D75" t="s">
        <v>3028</v>
      </c>
      <c r="E75" t="s">
        <v>3036</v>
      </c>
    </row>
    <row r="76" spans="1:5">
      <c r="A76">
        <v>2013</v>
      </c>
      <c r="B76" s="14">
        <v>43054.60701388889</v>
      </c>
      <c r="C76" t="s">
        <v>300</v>
      </c>
      <c r="D76" t="s">
        <v>3028</v>
      </c>
      <c r="E76" t="s">
        <v>6751</v>
      </c>
    </row>
    <row r="77" spans="1:5">
      <c r="A77">
        <v>2015</v>
      </c>
      <c r="B77" s="14">
        <v>43054.60701388889</v>
      </c>
      <c r="C77" t="s">
        <v>300</v>
      </c>
      <c r="D77" t="s">
        <v>3028</v>
      </c>
      <c r="E77" t="s">
        <v>6752</v>
      </c>
    </row>
    <row r="78" spans="1:5">
      <c r="A78">
        <v>2016</v>
      </c>
      <c r="B78" s="14">
        <v>43054.60701388889</v>
      </c>
      <c r="C78" t="s">
        <v>263</v>
      </c>
      <c r="D78" t="s">
        <v>3028</v>
      </c>
    </row>
    <row r="79" spans="1:5">
      <c r="A79">
        <v>2013</v>
      </c>
      <c r="B79" s="14">
        <v>43054.60701388889</v>
      </c>
      <c r="C79" t="s">
        <v>162</v>
      </c>
      <c r="D79" t="s">
        <v>3028</v>
      </c>
      <c r="E79" t="s">
        <v>6753</v>
      </c>
    </row>
    <row r="80" spans="1:5">
      <c r="A80">
        <v>2014</v>
      </c>
      <c r="B80" s="14">
        <v>43054.60701388889</v>
      </c>
      <c r="C80" t="s">
        <v>162</v>
      </c>
      <c r="D80" t="s">
        <v>3028</v>
      </c>
      <c r="E80" t="s">
        <v>6754</v>
      </c>
    </row>
    <row r="81" spans="1:5">
      <c r="A81">
        <v>2014</v>
      </c>
      <c r="B81" s="14">
        <v>43054.60701388889</v>
      </c>
      <c r="C81" t="s">
        <v>336</v>
      </c>
      <c r="D81" t="s">
        <v>3028</v>
      </c>
      <c r="E81" t="s">
        <v>3038</v>
      </c>
    </row>
    <row r="82" spans="1:5">
      <c r="A82">
        <v>2013</v>
      </c>
      <c r="B82" s="14">
        <v>43054.60701388889</v>
      </c>
      <c r="C82" t="s">
        <v>336</v>
      </c>
      <c r="D82" t="s">
        <v>3028</v>
      </c>
      <c r="E82" t="s">
        <v>3037</v>
      </c>
    </row>
    <row r="83" spans="1:5">
      <c r="A83">
        <v>2015</v>
      </c>
      <c r="B83" s="14">
        <v>43054.60701388889</v>
      </c>
      <c r="C83" t="s">
        <v>336</v>
      </c>
      <c r="D83" t="s">
        <v>3028</v>
      </c>
      <c r="E83" t="s">
        <v>6755</v>
      </c>
    </row>
    <row r="84" spans="1:5">
      <c r="A84">
        <v>2014</v>
      </c>
      <c r="B84" s="14">
        <v>43054.60701388889</v>
      </c>
      <c r="C84" t="s">
        <v>380</v>
      </c>
      <c r="D84" t="s">
        <v>3028</v>
      </c>
    </row>
    <row r="85" spans="1:5">
      <c r="A85">
        <v>2013</v>
      </c>
      <c r="B85" s="14">
        <v>43054.60701388889</v>
      </c>
      <c r="C85" t="s">
        <v>380</v>
      </c>
      <c r="D85" t="s">
        <v>3028</v>
      </c>
    </row>
    <row r="86" spans="1:5">
      <c r="A86">
        <v>2015</v>
      </c>
      <c r="B86" s="14">
        <v>43054.60701388889</v>
      </c>
      <c r="C86" t="s">
        <v>380</v>
      </c>
      <c r="D86" t="s">
        <v>3028</v>
      </c>
    </row>
    <row r="87" spans="1:5">
      <c r="A87">
        <v>2016</v>
      </c>
      <c r="B87" s="14">
        <v>43054.60701388889</v>
      </c>
      <c r="C87" t="s">
        <v>199</v>
      </c>
      <c r="D87" t="s">
        <v>3028</v>
      </c>
    </row>
    <row r="88" spans="1:5">
      <c r="A88">
        <v>2013</v>
      </c>
      <c r="B88" s="14">
        <v>43054.60701388889</v>
      </c>
      <c r="C88" t="s">
        <v>147</v>
      </c>
      <c r="D88" t="s">
        <v>3028</v>
      </c>
    </row>
    <row r="89" spans="1:5">
      <c r="A89">
        <v>2014</v>
      </c>
      <c r="B89" s="14">
        <v>43054.60701388889</v>
      </c>
      <c r="C89" t="s">
        <v>147</v>
      </c>
      <c r="D89" t="s">
        <v>3028</v>
      </c>
    </row>
    <row r="90" spans="1:5">
      <c r="A90">
        <v>2015</v>
      </c>
      <c r="B90" s="14">
        <v>43054.60701388889</v>
      </c>
      <c r="C90" t="s">
        <v>147</v>
      </c>
      <c r="D90" t="s">
        <v>3028</v>
      </c>
    </row>
    <row r="91" spans="1:5">
      <c r="A91">
        <v>2013</v>
      </c>
      <c r="B91" s="14">
        <v>43054.60701388889</v>
      </c>
      <c r="C91" t="s">
        <v>248</v>
      </c>
      <c r="D91" t="s">
        <v>3028</v>
      </c>
    </row>
    <row r="92" spans="1:5">
      <c r="A92">
        <v>2014</v>
      </c>
      <c r="B92" s="14">
        <v>43054.60701388889</v>
      </c>
      <c r="C92" t="s">
        <v>248</v>
      </c>
      <c r="D92" t="s">
        <v>3028</v>
      </c>
    </row>
    <row r="93" spans="1:5">
      <c r="A93">
        <v>2015</v>
      </c>
      <c r="B93" s="14">
        <v>43054.60701388889</v>
      </c>
      <c r="C93" t="s">
        <v>248</v>
      </c>
      <c r="D93" t="s">
        <v>3028</v>
      </c>
    </row>
    <row r="94" spans="1:5">
      <c r="A94">
        <v>2013</v>
      </c>
      <c r="B94" s="14">
        <v>43054.60701388889</v>
      </c>
      <c r="C94" t="s">
        <v>318</v>
      </c>
      <c r="D94" t="s">
        <v>3028</v>
      </c>
    </row>
    <row r="95" spans="1:5">
      <c r="A95">
        <v>2014</v>
      </c>
      <c r="B95" s="14">
        <v>43054.60701388889</v>
      </c>
      <c r="C95" t="s">
        <v>318</v>
      </c>
      <c r="D95" t="s">
        <v>3028</v>
      </c>
    </row>
    <row r="96" spans="1:5">
      <c r="A96">
        <v>2015</v>
      </c>
      <c r="B96" s="14">
        <v>43054.60701388889</v>
      </c>
      <c r="C96" t="s">
        <v>318</v>
      </c>
      <c r="D96" t="s">
        <v>3028</v>
      </c>
    </row>
    <row r="97" spans="1:5">
      <c r="A97">
        <v>2015</v>
      </c>
      <c r="B97" s="14">
        <v>43054.60701388889</v>
      </c>
      <c r="C97" t="s">
        <v>205</v>
      </c>
      <c r="D97" t="s">
        <v>3028</v>
      </c>
    </row>
    <row r="98" spans="1:5">
      <c r="A98">
        <v>2016</v>
      </c>
      <c r="B98" s="14">
        <v>43054.60701388889</v>
      </c>
      <c r="C98" t="s">
        <v>272</v>
      </c>
      <c r="D98" t="s">
        <v>3028</v>
      </c>
    </row>
    <row r="99" spans="1:5">
      <c r="A99">
        <v>2016</v>
      </c>
      <c r="B99" s="14">
        <v>43054.60701388889</v>
      </c>
      <c r="C99" t="s">
        <v>232</v>
      </c>
      <c r="D99" t="s">
        <v>3028</v>
      </c>
    </row>
    <row r="100" spans="1:5">
      <c r="A100">
        <v>2016</v>
      </c>
      <c r="B100" s="14">
        <v>43054.60701388889</v>
      </c>
      <c r="C100" t="s">
        <v>380</v>
      </c>
      <c r="D100" t="s">
        <v>3028</v>
      </c>
    </row>
    <row r="101" spans="1:5">
      <c r="A101">
        <v>2013</v>
      </c>
      <c r="B101" s="14">
        <v>43054.60701388889</v>
      </c>
      <c r="C101" t="s">
        <v>126</v>
      </c>
      <c r="D101" t="s">
        <v>3028</v>
      </c>
    </row>
    <row r="102" spans="1:5">
      <c r="A102">
        <v>2014</v>
      </c>
      <c r="B102" s="14">
        <v>43054.60701388889</v>
      </c>
      <c r="C102" t="s">
        <v>126</v>
      </c>
      <c r="D102" t="s">
        <v>3028</v>
      </c>
    </row>
    <row r="103" spans="1:5">
      <c r="A103">
        <v>2015</v>
      </c>
      <c r="B103" s="14">
        <v>43054.60701388889</v>
      </c>
      <c r="C103" t="s">
        <v>126</v>
      </c>
      <c r="D103" t="s">
        <v>3028</v>
      </c>
    </row>
    <row r="104" spans="1:5">
      <c r="A104">
        <v>2014</v>
      </c>
      <c r="B104" s="14">
        <v>43054.60701388889</v>
      </c>
      <c r="C104" t="s">
        <v>327</v>
      </c>
      <c r="D104" t="s">
        <v>3028</v>
      </c>
    </row>
    <row r="105" spans="1:5">
      <c r="A105">
        <v>2013</v>
      </c>
      <c r="B105" s="14">
        <v>43054.60701388889</v>
      </c>
      <c r="C105" t="s">
        <v>327</v>
      </c>
      <c r="D105" t="s">
        <v>3028</v>
      </c>
    </row>
    <row r="106" spans="1:5">
      <c r="A106">
        <v>2015</v>
      </c>
      <c r="B106" s="14">
        <v>43054.60701388889</v>
      </c>
      <c r="C106" t="s">
        <v>327</v>
      </c>
      <c r="D106" t="s">
        <v>3028</v>
      </c>
    </row>
    <row r="107" spans="1:5">
      <c r="A107">
        <v>2013</v>
      </c>
      <c r="B107" s="14">
        <v>43054.60701388889</v>
      </c>
      <c r="C107" t="s">
        <v>368</v>
      </c>
      <c r="D107" t="s">
        <v>3028</v>
      </c>
    </row>
    <row r="108" spans="1:5">
      <c r="A108">
        <v>2014</v>
      </c>
      <c r="B108" s="14">
        <v>43054.60701388889</v>
      </c>
      <c r="C108" t="s">
        <v>368</v>
      </c>
      <c r="D108" t="s">
        <v>3028</v>
      </c>
      <c r="E108" t="s">
        <v>6756</v>
      </c>
    </row>
    <row r="109" spans="1:5">
      <c r="A109">
        <v>2015</v>
      </c>
      <c r="B109" s="14">
        <v>43054.60701388889</v>
      </c>
      <c r="C109" t="s">
        <v>368</v>
      </c>
      <c r="D109" t="s">
        <v>3028</v>
      </c>
      <c r="E109" t="s">
        <v>6757</v>
      </c>
    </row>
    <row r="110" spans="1:5">
      <c r="A110">
        <v>2016</v>
      </c>
      <c r="B110" s="14">
        <v>43054.60701388889</v>
      </c>
      <c r="C110" t="s">
        <v>318</v>
      </c>
      <c r="D110" t="s">
        <v>3028</v>
      </c>
    </row>
    <row r="111" spans="1:5">
      <c r="A111">
        <v>2016</v>
      </c>
      <c r="B111" s="14">
        <v>43054.60701388889</v>
      </c>
      <c r="C111" t="s">
        <v>248</v>
      </c>
      <c r="D111" t="s">
        <v>3028</v>
      </c>
    </row>
    <row r="112" spans="1:5">
      <c r="A112">
        <v>2016</v>
      </c>
      <c r="B112" s="14">
        <v>43054.60701388889</v>
      </c>
      <c r="C112" t="s">
        <v>311</v>
      </c>
      <c r="D112" t="s">
        <v>3028</v>
      </c>
      <c r="E112" t="s">
        <v>6758</v>
      </c>
    </row>
    <row r="113" spans="1:5">
      <c r="A113">
        <v>2013</v>
      </c>
      <c r="B113" s="14">
        <v>43054.60701388889</v>
      </c>
      <c r="C113" t="s">
        <v>263</v>
      </c>
      <c r="D113" t="s">
        <v>3028</v>
      </c>
    </row>
    <row r="114" spans="1:5">
      <c r="A114">
        <v>2014</v>
      </c>
      <c r="B114" s="14">
        <v>43054.60701388889</v>
      </c>
      <c r="C114" t="s">
        <v>263</v>
      </c>
      <c r="D114" t="s">
        <v>3028</v>
      </c>
    </row>
    <row r="115" spans="1:5">
      <c r="A115">
        <v>2015</v>
      </c>
      <c r="B115" s="14">
        <v>43054.60701388889</v>
      </c>
      <c r="C115" t="s">
        <v>263</v>
      </c>
      <c r="D115" t="s">
        <v>3028</v>
      </c>
    </row>
    <row r="116" spans="1:5">
      <c r="A116">
        <v>2016</v>
      </c>
      <c r="B116" s="14">
        <v>43054.60701388889</v>
      </c>
      <c r="C116" t="s">
        <v>192</v>
      </c>
      <c r="D116" t="s">
        <v>3028</v>
      </c>
      <c r="E116" t="s">
        <v>6759</v>
      </c>
    </row>
    <row r="117" spans="1:5">
      <c r="A117">
        <v>2016</v>
      </c>
      <c r="B117" s="14">
        <v>43054.60701388889</v>
      </c>
      <c r="C117" t="s">
        <v>172</v>
      </c>
      <c r="D117" t="s">
        <v>3028</v>
      </c>
    </row>
    <row r="118" spans="1:5">
      <c r="A118">
        <v>2016</v>
      </c>
      <c r="B118" s="14">
        <v>43054.60701388889</v>
      </c>
      <c r="C118" t="s">
        <v>327</v>
      </c>
      <c r="D118" t="s">
        <v>3028</v>
      </c>
    </row>
    <row r="119" spans="1:5">
      <c r="A119">
        <v>2016</v>
      </c>
      <c r="B119" s="14">
        <v>43054.60701388889</v>
      </c>
      <c r="C119" t="s">
        <v>254</v>
      </c>
      <c r="D119" t="s">
        <v>3028</v>
      </c>
    </row>
    <row r="120" spans="1:5">
      <c r="A120">
        <v>2016</v>
      </c>
      <c r="B120" s="14">
        <v>43054.60701388889</v>
      </c>
      <c r="C120" t="s">
        <v>155</v>
      </c>
      <c r="D120" t="s">
        <v>3028</v>
      </c>
    </row>
    <row r="121" spans="1:5">
      <c r="A121">
        <v>2016</v>
      </c>
      <c r="B121" s="14">
        <v>43054.60701388889</v>
      </c>
      <c r="C121" t="s">
        <v>291</v>
      </c>
      <c r="D121" t="s">
        <v>3028</v>
      </c>
    </row>
    <row r="122" spans="1:5">
      <c r="A122">
        <v>2016</v>
      </c>
      <c r="B122" s="14">
        <v>43054.60701388889</v>
      </c>
      <c r="C122" t="s">
        <v>280</v>
      </c>
      <c r="D122" t="s">
        <v>3028</v>
      </c>
    </row>
    <row r="123" spans="1:5">
      <c r="A123">
        <v>2016</v>
      </c>
      <c r="B123" s="14">
        <v>43054.60701388889</v>
      </c>
      <c r="C123" t="s">
        <v>285</v>
      </c>
      <c r="D123" t="s">
        <v>3028</v>
      </c>
    </row>
    <row r="124" spans="1:5">
      <c r="A124">
        <v>2016</v>
      </c>
      <c r="B124" s="14">
        <v>43054.60701388889</v>
      </c>
      <c r="C124" t="s">
        <v>147</v>
      </c>
      <c r="D124" t="s">
        <v>3028</v>
      </c>
    </row>
    <row r="125" spans="1:5">
      <c r="A125">
        <v>2016</v>
      </c>
      <c r="B125" s="14">
        <v>43054.60701388889</v>
      </c>
      <c r="C125" t="s">
        <v>117</v>
      </c>
      <c r="D125" t="s">
        <v>3028</v>
      </c>
    </row>
    <row r="126" spans="1:5">
      <c r="A126">
        <v>2016</v>
      </c>
      <c r="B126" s="14">
        <v>43054.60701388889</v>
      </c>
      <c r="C126" t="s">
        <v>162</v>
      </c>
      <c r="D126" t="s">
        <v>3028</v>
      </c>
      <c r="E126" t="s">
        <v>6734</v>
      </c>
    </row>
    <row r="127" spans="1:5">
      <c r="A127">
        <v>2013</v>
      </c>
      <c r="B127" s="14">
        <v>43054.60701388889</v>
      </c>
      <c r="C127" t="s">
        <v>117</v>
      </c>
      <c r="D127" t="s">
        <v>3028</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G8"/>
  <sheetViews>
    <sheetView workbookViewId="0"/>
  </sheetViews>
  <sheetFormatPr defaultRowHeight="15"/>
  <sheetData>
    <row r="1" spans="1:33">
      <c r="A1">
        <v>5.9</v>
      </c>
      <c r="B1" t="s">
        <v>57</v>
      </c>
    </row>
    <row r="2" spans="1:33">
      <c r="A2" s="10" t="str">
        <f>HYPERLINK("#'Contents'!B77", "Back to Contents")</f>
        <v>Back to Contents</v>
      </c>
    </row>
    <row r="3" spans="1:33">
      <c r="A3" t="s">
        <v>109</v>
      </c>
      <c r="B3" t="s">
        <v>108</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s="14">
        <v>43054.607025462959</v>
      </c>
    </row>
    <row r="5" spans="1:33">
      <c r="A5" s="14">
        <v>43054.607025462959</v>
      </c>
      <c r="B5">
        <v>2013</v>
      </c>
      <c r="D5">
        <v>2</v>
      </c>
      <c r="E5">
        <v>3</v>
      </c>
      <c r="F5">
        <v>8</v>
      </c>
      <c r="G5">
        <v>2</v>
      </c>
      <c r="H5">
        <v>5</v>
      </c>
      <c r="I5">
        <v>9</v>
      </c>
      <c r="K5">
        <v>22</v>
      </c>
      <c r="L5">
        <v>4</v>
      </c>
      <c r="M5">
        <v>1</v>
      </c>
      <c r="O5">
        <v>24</v>
      </c>
      <c r="P5">
        <v>0</v>
      </c>
      <c r="Q5">
        <v>0</v>
      </c>
      <c r="S5">
        <v>0</v>
      </c>
      <c r="U5">
        <v>0</v>
      </c>
      <c r="W5">
        <v>0</v>
      </c>
      <c r="Y5">
        <v>5</v>
      </c>
      <c r="Z5">
        <v>11</v>
      </c>
      <c r="AB5">
        <v>0</v>
      </c>
      <c r="AC5">
        <v>29</v>
      </c>
      <c r="AF5">
        <v>1</v>
      </c>
      <c r="AG5">
        <v>287</v>
      </c>
    </row>
    <row r="6" spans="1:33">
      <c r="A6" s="14">
        <v>43054.607025462959</v>
      </c>
      <c r="B6">
        <v>2014</v>
      </c>
      <c r="D6">
        <v>7</v>
      </c>
      <c r="E6">
        <v>3</v>
      </c>
      <c r="F6">
        <v>6</v>
      </c>
      <c r="G6">
        <v>2</v>
      </c>
      <c r="H6">
        <v>5</v>
      </c>
      <c r="I6">
        <v>9</v>
      </c>
      <c r="J6">
        <v>2</v>
      </c>
      <c r="K6">
        <v>27</v>
      </c>
      <c r="L6">
        <v>4</v>
      </c>
      <c r="M6">
        <v>1</v>
      </c>
      <c r="O6">
        <v>4</v>
      </c>
      <c r="P6">
        <v>2</v>
      </c>
      <c r="Q6">
        <v>0</v>
      </c>
      <c r="S6">
        <v>0</v>
      </c>
      <c r="U6">
        <v>0</v>
      </c>
      <c r="W6">
        <v>0</v>
      </c>
      <c r="Y6">
        <v>4</v>
      </c>
      <c r="Z6">
        <v>6</v>
      </c>
      <c r="AB6">
        <v>0</v>
      </c>
      <c r="AC6">
        <v>26</v>
      </c>
      <c r="AG6">
        <v>271</v>
      </c>
    </row>
    <row r="7" spans="1:33">
      <c r="A7" s="14">
        <v>43054.607025462959</v>
      </c>
      <c r="B7">
        <v>2015</v>
      </c>
      <c r="D7">
        <v>6</v>
      </c>
      <c r="E7">
        <v>2</v>
      </c>
      <c r="F7">
        <v>6</v>
      </c>
      <c r="G7">
        <v>2</v>
      </c>
      <c r="H7">
        <v>5</v>
      </c>
      <c r="I7">
        <v>9</v>
      </c>
      <c r="J7">
        <v>2</v>
      </c>
      <c r="K7">
        <v>18</v>
      </c>
      <c r="L7">
        <v>5</v>
      </c>
      <c r="M7">
        <v>3</v>
      </c>
      <c r="O7">
        <v>6</v>
      </c>
      <c r="P7">
        <v>2</v>
      </c>
      <c r="Q7">
        <v>0</v>
      </c>
      <c r="S7">
        <v>0</v>
      </c>
      <c r="U7">
        <v>0</v>
      </c>
      <c r="W7">
        <v>0</v>
      </c>
      <c r="X7">
        <v>0</v>
      </c>
      <c r="Y7">
        <v>6</v>
      </c>
      <c r="Z7">
        <v>6</v>
      </c>
      <c r="AA7">
        <v>10</v>
      </c>
      <c r="AB7">
        <v>0</v>
      </c>
      <c r="AC7">
        <v>22</v>
      </c>
      <c r="AF7">
        <v>1</v>
      </c>
      <c r="AG7">
        <v>35</v>
      </c>
    </row>
    <row r="8" spans="1:33">
      <c r="A8" s="14">
        <v>43054.607025462959</v>
      </c>
      <c r="B8">
        <v>2016</v>
      </c>
      <c r="D8">
        <v>10</v>
      </c>
      <c r="E8">
        <v>0</v>
      </c>
      <c r="F8">
        <v>6</v>
      </c>
      <c r="G8">
        <v>2</v>
      </c>
      <c r="H8">
        <v>5</v>
      </c>
      <c r="I8">
        <v>9</v>
      </c>
      <c r="J8">
        <v>2</v>
      </c>
      <c r="K8">
        <v>6</v>
      </c>
      <c r="L8">
        <v>4</v>
      </c>
      <c r="M8">
        <v>8</v>
      </c>
      <c r="O8">
        <v>5</v>
      </c>
      <c r="P8">
        <v>2</v>
      </c>
      <c r="Q8">
        <v>0</v>
      </c>
      <c r="S8">
        <v>0</v>
      </c>
      <c r="U8">
        <v>0</v>
      </c>
      <c r="W8">
        <v>0</v>
      </c>
      <c r="X8">
        <v>0</v>
      </c>
      <c r="Y8">
        <v>6</v>
      </c>
      <c r="Z8">
        <v>6</v>
      </c>
      <c r="AA8">
        <v>11</v>
      </c>
      <c r="AB8">
        <v>0</v>
      </c>
      <c r="AC8">
        <v>28</v>
      </c>
      <c r="AF8">
        <v>1</v>
      </c>
      <c r="AG8">
        <v>21</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H214"/>
  <sheetViews>
    <sheetView workbookViewId="0"/>
  </sheetViews>
  <sheetFormatPr defaultRowHeight="15"/>
  <sheetData>
    <row r="1" spans="1:34">
      <c r="A1">
        <v>5.9</v>
      </c>
      <c r="B1" t="s">
        <v>4877</v>
      </c>
    </row>
    <row r="2" spans="1:34">
      <c r="A2" s="10" t="str">
        <f>HYPERLINK("#'Contents'!B78", "Back to Contents")</f>
        <v>Back to Contents</v>
      </c>
    </row>
    <row r="3" spans="1:34">
      <c r="A3" t="s">
        <v>108</v>
      </c>
      <c r="B3" t="s">
        <v>109</v>
      </c>
      <c r="C3" t="s">
        <v>3040</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B4" s="14">
        <v>43054.607037037036</v>
      </c>
    </row>
    <row r="5" spans="1:34">
      <c r="A5">
        <v>2013</v>
      </c>
      <c r="B5" s="14">
        <v>43054.607037037036</v>
      </c>
      <c r="G5">
        <v>8</v>
      </c>
      <c r="R5">
        <v>0</v>
      </c>
      <c r="T5">
        <v>0</v>
      </c>
      <c r="V5">
        <v>0</v>
      </c>
      <c r="X5">
        <v>0</v>
      </c>
    </row>
    <row r="6" spans="1:34">
      <c r="A6">
        <v>2013</v>
      </c>
      <c r="B6" s="14">
        <v>43054.607037037036</v>
      </c>
      <c r="C6" t="s">
        <v>706</v>
      </c>
    </row>
    <row r="7" spans="1:34">
      <c r="A7">
        <v>2013</v>
      </c>
      <c r="B7" s="14">
        <v>43054.607037037036</v>
      </c>
      <c r="C7">
        <v>0</v>
      </c>
      <c r="Q7">
        <v>0</v>
      </c>
    </row>
    <row r="8" spans="1:34">
      <c r="A8">
        <v>2013</v>
      </c>
      <c r="B8" s="14">
        <v>43054.607037037036</v>
      </c>
      <c r="C8" t="s">
        <v>3041</v>
      </c>
      <c r="AG8">
        <v>1</v>
      </c>
    </row>
    <row r="9" spans="1:34">
      <c r="A9">
        <v>2013</v>
      </c>
      <c r="B9" s="14">
        <v>43054.607037037036</v>
      </c>
      <c r="C9" t="s">
        <v>3042</v>
      </c>
      <c r="L9">
        <v>1</v>
      </c>
    </row>
    <row r="10" spans="1:34">
      <c r="A10">
        <v>2013</v>
      </c>
      <c r="B10" s="14">
        <v>43054.607037037036</v>
      </c>
      <c r="C10" t="s">
        <v>3043</v>
      </c>
      <c r="L10">
        <v>3</v>
      </c>
    </row>
    <row r="11" spans="1:34">
      <c r="A11">
        <v>2013</v>
      </c>
      <c r="B11" s="14">
        <v>43054.607037037036</v>
      </c>
      <c r="C11" t="s">
        <v>3044</v>
      </c>
      <c r="AH11">
        <v>6</v>
      </c>
    </row>
    <row r="12" spans="1:34">
      <c r="A12">
        <v>2013</v>
      </c>
      <c r="B12" s="14">
        <v>43054.607037037036</v>
      </c>
      <c r="C12" t="s">
        <v>3045</v>
      </c>
      <c r="J12">
        <v>1</v>
      </c>
    </row>
    <row r="13" spans="1:34">
      <c r="A13">
        <v>2013</v>
      </c>
      <c r="B13" s="14">
        <v>43054.607037037036</v>
      </c>
      <c r="C13" t="s">
        <v>3046</v>
      </c>
      <c r="AH13">
        <v>6</v>
      </c>
    </row>
    <row r="14" spans="1:34">
      <c r="A14">
        <v>2013</v>
      </c>
      <c r="B14" s="14">
        <v>43054.607037037036</v>
      </c>
      <c r="C14" t="s">
        <v>2711</v>
      </c>
      <c r="L14">
        <v>3</v>
      </c>
    </row>
    <row r="15" spans="1:34">
      <c r="A15">
        <v>2013</v>
      </c>
      <c r="B15" s="14">
        <v>43054.607037037036</v>
      </c>
      <c r="C15" t="s">
        <v>3047</v>
      </c>
      <c r="N15">
        <v>1</v>
      </c>
      <c r="AA15">
        <v>1</v>
      </c>
    </row>
    <row r="16" spans="1:34">
      <c r="A16">
        <v>2013</v>
      </c>
      <c r="B16" s="14">
        <v>43054.607037037036</v>
      </c>
      <c r="C16" t="s">
        <v>3048</v>
      </c>
      <c r="F16">
        <v>1</v>
      </c>
    </row>
    <row r="17" spans="1:34">
      <c r="A17">
        <v>2013</v>
      </c>
      <c r="B17" s="14">
        <v>43054.607037037036</v>
      </c>
      <c r="C17" t="s">
        <v>3049</v>
      </c>
      <c r="AH17">
        <v>8</v>
      </c>
    </row>
    <row r="18" spans="1:34">
      <c r="A18">
        <v>2013</v>
      </c>
      <c r="B18" s="14">
        <v>43054.607037037036</v>
      </c>
      <c r="C18" t="s">
        <v>1573</v>
      </c>
      <c r="AA18">
        <v>1</v>
      </c>
    </row>
    <row r="19" spans="1:34">
      <c r="A19">
        <v>2013</v>
      </c>
      <c r="B19" s="14">
        <v>43054.607037037036</v>
      </c>
      <c r="C19" t="s">
        <v>1671</v>
      </c>
      <c r="M19">
        <v>1</v>
      </c>
    </row>
    <row r="20" spans="1:34">
      <c r="A20">
        <v>2013</v>
      </c>
      <c r="B20" s="14">
        <v>43054.607037037036</v>
      </c>
      <c r="C20" t="s">
        <v>3050</v>
      </c>
      <c r="P20">
        <v>1</v>
      </c>
    </row>
    <row r="21" spans="1:34">
      <c r="A21">
        <v>2013</v>
      </c>
      <c r="B21" s="14">
        <v>43054.607037037036</v>
      </c>
      <c r="C21" t="s">
        <v>1984</v>
      </c>
      <c r="L21">
        <v>2</v>
      </c>
    </row>
    <row r="22" spans="1:34">
      <c r="A22">
        <v>2013</v>
      </c>
      <c r="B22" s="14">
        <v>43054.607037037036</v>
      </c>
      <c r="C22" t="s">
        <v>3051</v>
      </c>
      <c r="L22">
        <v>9</v>
      </c>
    </row>
    <row r="23" spans="1:34">
      <c r="A23">
        <v>2013</v>
      </c>
      <c r="B23" s="14">
        <v>43054.607037037036</v>
      </c>
      <c r="C23" t="s">
        <v>3053</v>
      </c>
      <c r="E23">
        <v>1</v>
      </c>
    </row>
    <row r="24" spans="1:34">
      <c r="A24">
        <v>2013</v>
      </c>
      <c r="B24" s="14">
        <v>43054.607037037036</v>
      </c>
      <c r="C24" t="s">
        <v>2158</v>
      </c>
      <c r="L24">
        <v>1</v>
      </c>
      <c r="AA24">
        <v>5</v>
      </c>
    </row>
    <row r="25" spans="1:34">
      <c r="A25">
        <v>2013</v>
      </c>
      <c r="B25" s="14">
        <v>43054.607037037036</v>
      </c>
      <c r="C25" t="s">
        <v>1713</v>
      </c>
      <c r="P25">
        <v>3</v>
      </c>
      <c r="AH25">
        <v>96</v>
      </c>
    </row>
    <row r="26" spans="1:34">
      <c r="A26">
        <v>2013</v>
      </c>
      <c r="B26" s="14">
        <v>43054.607037037036</v>
      </c>
      <c r="C26" t="s">
        <v>3054</v>
      </c>
      <c r="AD26">
        <v>1</v>
      </c>
    </row>
    <row r="27" spans="1:34">
      <c r="A27">
        <v>2013</v>
      </c>
      <c r="B27" s="14">
        <v>43054.607037037036</v>
      </c>
      <c r="C27" t="s">
        <v>3055</v>
      </c>
      <c r="Z27">
        <v>3</v>
      </c>
    </row>
    <row r="28" spans="1:34">
      <c r="A28">
        <v>2013</v>
      </c>
      <c r="B28" s="14">
        <v>43054.607037037036</v>
      </c>
      <c r="C28" t="s">
        <v>2159</v>
      </c>
      <c r="L28">
        <v>1</v>
      </c>
    </row>
    <row r="29" spans="1:34">
      <c r="A29">
        <v>2013</v>
      </c>
      <c r="B29" s="14">
        <v>43054.607037037036</v>
      </c>
      <c r="C29" t="s">
        <v>3056</v>
      </c>
      <c r="L29">
        <v>1</v>
      </c>
    </row>
    <row r="30" spans="1:34">
      <c r="A30">
        <v>2013</v>
      </c>
      <c r="B30" s="14">
        <v>43054.607037037036</v>
      </c>
      <c r="C30" t="s">
        <v>3057</v>
      </c>
      <c r="P30">
        <v>1</v>
      </c>
    </row>
    <row r="31" spans="1:34">
      <c r="A31">
        <v>2013</v>
      </c>
      <c r="B31" s="14">
        <v>43054.607037037036</v>
      </c>
      <c r="C31" t="s">
        <v>3058</v>
      </c>
      <c r="M31">
        <v>1</v>
      </c>
    </row>
    <row r="32" spans="1:34">
      <c r="A32">
        <v>2013</v>
      </c>
      <c r="B32" s="14">
        <v>43054.607037037036</v>
      </c>
      <c r="C32" t="s">
        <v>3059</v>
      </c>
      <c r="L32">
        <v>1</v>
      </c>
    </row>
    <row r="33" spans="1:34">
      <c r="A33">
        <v>2013</v>
      </c>
      <c r="B33" s="14">
        <v>43054.607037037036</v>
      </c>
      <c r="C33" t="s">
        <v>2299</v>
      </c>
      <c r="AA33">
        <v>1</v>
      </c>
    </row>
    <row r="34" spans="1:34">
      <c r="A34">
        <v>2013</v>
      </c>
      <c r="B34" s="14">
        <v>43054.607037037036</v>
      </c>
      <c r="C34" t="s">
        <v>3060</v>
      </c>
      <c r="AH34">
        <v>2</v>
      </c>
    </row>
    <row r="35" spans="1:34">
      <c r="A35">
        <v>2013</v>
      </c>
      <c r="B35" s="14">
        <v>43054.607037037036</v>
      </c>
      <c r="C35" t="s">
        <v>2318</v>
      </c>
      <c r="AA35">
        <v>1</v>
      </c>
    </row>
    <row r="36" spans="1:34">
      <c r="A36">
        <v>2013</v>
      </c>
      <c r="B36" s="14">
        <v>43054.607037037036</v>
      </c>
      <c r="C36" t="s">
        <v>3061</v>
      </c>
      <c r="AC36">
        <v>0</v>
      </c>
    </row>
    <row r="37" spans="1:34">
      <c r="A37">
        <v>2013</v>
      </c>
      <c r="B37" s="14">
        <v>43054.607037037036</v>
      </c>
      <c r="C37" t="s">
        <v>1753</v>
      </c>
      <c r="P37">
        <v>19</v>
      </c>
      <c r="AD37">
        <v>27</v>
      </c>
      <c r="AH37">
        <v>109</v>
      </c>
    </row>
    <row r="38" spans="1:34">
      <c r="A38">
        <v>2013</v>
      </c>
      <c r="B38" s="14">
        <v>43054.607037037036</v>
      </c>
      <c r="C38" t="s">
        <v>3062</v>
      </c>
      <c r="J38">
        <v>7</v>
      </c>
    </row>
    <row r="39" spans="1:34">
      <c r="A39">
        <v>2013</v>
      </c>
      <c r="B39" s="14">
        <v>43054.607037037036</v>
      </c>
      <c r="C39" t="s">
        <v>3063</v>
      </c>
      <c r="AH39">
        <v>2</v>
      </c>
    </row>
    <row r="40" spans="1:34">
      <c r="A40">
        <v>2013</v>
      </c>
      <c r="B40" s="14">
        <v>43054.607037037036</v>
      </c>
      <c r="C40" t="s">
        <v>3064</v>
      </c>
      <c r="AH40">
        <v>3</v>
      </c>
    </row>
    <row r="41" spans="1:34">
      <c r="A41">
        <v>2013</v>
      </c>
      <c r="B41" s="14">
        <v>43054.607037037036</v>
      </c>
      <c r="C41" t="s">
        <v>3065</v>
      </c>
      <c r="M41">
        <v>1</v>
      </c>
    </row>
    <row r="42" spans="1:34">
      <c r="A42">
        <v>2013</v>
      </c>
      <c r="B42" s="14">
        <v>43054.607037037036</v>
      </c>
      <c r="C42" t="s">
        <v>3066</v>
      </c>
      <c r="J42">
        <v>1</v>
      </c>
    </row>
    <row r="43" spans="1:34">
      <c r="A43">
        <v>2013</v>
      </c>
      <c r="B43" s="14">
        <v>43054.607037037036</v>
      </c>
      <c r="C43" t="s">
        <v>1770</v>
      </c>
      <c r="AA43">
        <v>1</v>
      </c>
    </row>
    <row r="44" spans="1:34">
      <c r="A44">
        <v>2013</v>
      </c>
      <c r="B44" s="14">
        <v>43054.607037037036</v>
      </c>
      <c r="C44" t="s">
        <v>6760</v>
      </c>
      <c r="I44">
        <v>1</v>
      </c>
    </row>
    <row r="45" spans="1:34">
      <c r="A45">
        <v>2013</v>
      </c>
      <c r="B45" s="14">
        <v>43054.607037037036</v>
      </c>
      <c r="C45" t="s">
        <v>3067</v>
      </c>
      <c r="AH45">
        <v>43</v>
      </c>
    </row>
    <row r="46" spans="1:34">
      <c r="A46">
        <v>2013</v>
      </c>
      <c r="B46" s="14">
        <v>43054.607037037036</v>
      </c>
      <c r="C46" t="s">
        <v>3068</v>
      </c>
      <c r="Z46">
        <v>2</v>
      </c>
    </row>
    <row r="47" spans="1:34">
      <c r="A47">
        <v>2013</v>
      </c>
      <c r="B47" s="14">
        <v>43054.607037037036</v>
      </c>
      <c r="C47" t="s">
        <v>3070</v>
      </c>
      <c r="I47">
        <v>4</v>
      </c>
      <c r="M47">
        <v>1</v>
      </c>
    </row>
    <row r="48" spans="1:34">
      <c r="A48">
        <v>2013</v>
      </c>
      <c r="B48" s="14">
        <v>43054.607037037036</v>
      </c>
      <c r="C48" t="s">
        <v>3071</v>
      </c>
      <c r="H48">
        <v>2</v>
      </c>
    </row>
    <row r="49" spans="1:34">
      <c r="A49">
        <v>2013</v>
      </c>
      <c r="B49" s="14">
        <v>43054.607037037036</v>
      </c>
      <c r="C49" t="s">
        <v>3072</v>
      </c>
      <c r="AD49">
        <v>1</v>
      </c>
    </row>
    <row r="50" spans="1:34">
      <c r="A50">
        <v>2013</v>
      </c>
      <c r="B50" s="14">
        <v>43054.607037037036</v>
      </c>
      <c r="C50" t="s">
        <v>3073</v>
      </c>
      <c r="AH50">
        <v>12</v>
      </c>
    </row>
    <row r="51" spans="1:34">
      <c r="A51">
        <v>2013</v>
      </c>
      <c r="B51" s="14">
        <v>43054.607037037036</v>
      </c>
      <c r="C51" t="s">
        <v>3074</v>
      </c>
      <c r="E51">
        <v>1</v>
      </c>
    </row>
    <row r="52" spans="1:34">
      <c r="A52">
        <v>2013</v>
      </c>
      <c r="B52" s="14">
        <v>43054.607037037036</v>
      </c>
      <c r="C52" t="s">
        <v>3075</v>
      </c>
      <c r="AA52">
        <v>1</v>
      </c>
    </row>
    <row r="53" spans="1:34">
      <c r="A53">
        <v>2013</v>
      </c>
      <c r="B53" s="14">
        <v>43054.607037037036</v>
      </c>
      <c r="C53" t="s">
        <v>3076</v>
      </c>
      <c r="F53">
        <v>2</v>
      </c>
    </row>
    <row r="54" spans="1:34">
      <c r="A54">
        <v>2014</v>
      </c>
      <c r="B54" s="14">
        <v>43054.607037037036</v>
      </c>
      <c r="G54">
        <v>6</v>
      </c>
      <c r="R54">
        <v>0</v>
      </c>
      <c r="T54">
        <v>0</v>
      </c>
      <c r="X54">
        <v>0</v>
      </c>
    </row>
    <row r="55" spans="1:34">
      <c r="A55">
        <v>2014</v>
      </c>
      <c r="B55" s="14">
        <v>43054.607037037036</v>
      </c>
      <c r="C55" t="s">
        <v>706</v>
      </c>
      <c r="V55">
        <v>0</v>
      </c>
    </row>
    <row r="56" spans="1:34">
      <c r="A56">
        <v>2014</v>
      </c>
      <c r="B56" s="14">
        <v>43054.607037037036</v>
      </c>
      <c r="C56" t="s">
        <v>3042</v>
      </c>
      <c r="L56">
        <v>1</v>
      </c>
    </row>
    <row r="57" spans="1:34">
      <c r="A57">
        <v>2014</v>
      </c>
      <c r="B57" s="14">
        <v>43054.607037037036</v>
      </c>
      <c r="C57" t="s">
        <v>1657</v>
      </c>
      <c r="AD57">
        <v>2</v>
      </c>
    </row>
    <row r="58" spans="1:34">
      <c r="A58">
        <v>2014</v>
      </c>
      <c r="B58" s="14">
        <v>43054.607037037036</v>
      </c>
      <c r="C58" t="s">
        <v>3043</v>
      </c>
      <c r="L58">
        <v>5</v>
      </c>
    </row>
    <row r="59" spans="1:34">
      <c r="A59">
        <v>2014</v>
      </c>
      <c r="B59" s="14">
        <v>43054.607037037036</v>
      </c>
      <c r="C59" t="s">
        <v>3077</v>
      </c>
      <c r="AH59">
        <v>2</v>
      </c>
    </row>
    <row r="60" spans="1:34">
      <c r="A60">
        <v>2014</v>
      </c>
      <c r="B60" s="14">
        <v>43054.607037037036</v>
      </c>
      <c r="C60" t="s">
        <v>3045</v>
      </c>
      <c r="J60">
        <v>1</v>
      </c>
    </row>
    <row r="61" spans="1:34">
      <c r="A61">
        <v>2014</v>
      </c>
      <c r="B61" s="14">
        <v>43054.607037037036</v>
      </c>
      <c r="C61" t="s">
        <v>2711</v>
      </c>
      <c r="L61">
        <v>3</v>
      </c>
    </row>
    <row r="62" spans="1:34">
      <c r="A62">
        <v>2014</v>
      </c>
      <c r="B62" s="14">
        <v>43054.607037037036</v>
      </c>
      <c r="C62" t="s">
        <v>3047</v>
      </c>
      <c r="N62">
        <v>1</v>
      </c>
    </row>
    <row r="63" spans="1:34">
      <c r="A63">
        <v>2014</v>
      </c>
      <c r="B63" s="14">
        <v>43054.607037037036</v>
      </c>
      <c r="C63" t="s">
        <v>3048</v>
      </c>
      <c r="F63">
        <v>1</v>
      </c>
    </row>
    <row r="64" spans="1:34">
      <c r="A64">
        <v>2014</v>
      </c>
      <c r="B64" s="14">
        <v>43054.607037037036</v>
      </c>
      <c r="C64" t="s">
        <v>3049</v>
      </c>
      <c r="AH64">
        <v>10</v>
      </c>
    </row>
    <row r="65" spans="1:34">
      <c r="A65">
        <v>2014</v>
      </c>
      <c r="B65" s="14">
        <v>43054.607037037036</v>
      </c>
      <c r="C65" t="s">
        <v>1671</v>
      </c>
      <c r="M65">
        <v>1</v>
      </c>
    </row>
    <row r="66" spans="1:34">
      <c r="A66">
        <v>2014</v>
      </c>
      <c r="B66" s="14">
        <v>43054.607037037036</v>
      </c>
      <c r="C66" t="s">
        <v>3050</v>
      </c>
      <c r="P66">
        <v>1</v>
      </c>
    </row>
    <row r="67" spans="1:34">
      <c r="A67">
        <v>2014</v>
      </c>
      <c r="B67" s="14">
        <v>43054.607037037036</v>
      </c>
      <c r="C67" t="s">
        <v>1984</v>
      </c>
      <c r="L67">
        <v>10</v>
      </c>
    </row>
    <row r="68" spans="1:34">
      <c r="A68">
        <v>2014</v>
      </c>
      <c r="B68" s="14">
        <v>43054.607037037036</v>
      </c>
      <c r="C68" t="s">
        <v>3051</v>
      </c>
      <c r="L68">
        <v>1</v>
      </c>
    </row>
    <row r="69" spans="1:34">
      <c r="A69">
        <v>2014</v>
      </c>
      <c r="B69" s="14">
        <v>43054.607037037036</v>
      </c>
      <c r="C69" t="s">
        <v>3052</v>
      </c>
      <c r="I69">
        <v>1</v>
      </c>
    </row>
    <row r="70" spans="1:34">
      <c r="A70">
        <v>2014</v>
      </c>
      <c r="B70" s="14">
        <v>43054.607037037036</v>
      </c>
      <c r="C70" t="s">
        <v>3078</v>
      </c>
      <c r="E70">
        <v>1</v>
      </c>
    </row>
    <row r="71" spans="1:34">
      <c r="A71">
        <v>2014</v>
      </c>
      <c r="B71" s="14">
        <v>43054.607037037036</v>
      </c>
      <c r="C71" t="s">
        <v>3079</v>
      </c>
      <c r="E71">
        <v>1</v>
      </c>
    </row>
    <row r="72" spans="1:34">
      <c r="A72">
        <v>2014</v>
      </c>
      <c r="B72" s="14">
        <v>43054.607037037036</v>
      </c>
      <c r="C72" t="s">
        <v>3080</v>
      </c>
      <c r="E72">
        <v>1</v>
      </c>
    </row>
    <row r="73" spans="1:34">
      <c r="A73">
        <v>2014</v>
      </c>
      <c r="B73" s="14">
        <v>43054.607037037036</v>
      </c>
      <c r="C73" t="s">
        <v>3081</v>
      </c>
      <c r="E73">
        <v>1</v>
      </c>
    </row>
    <row r="74" spans="1:34">
      <c r="A74">
        <v>2014</v>
      </c>
      <c r="B74" s="14">
        <v>43054.607037037036</v>
      </c>
      <c r="C74" t="s">
        <v>3082</v>
      </c>
      <c r="E74">
        <v>1</v>
      </c>
    </row>
    <row r="75" spans="1:34">
      <c r="A75">
        <v>2014</v>
      </c>
      <c r="B75" s="14">
        <v>43054.607037037036</v>
      </c>
      <c r="C75" t="s">
        <v>3083</v>
      </c>
      <c r="E75">
        <v>1</v>
      </c>
    </row>
    <row r="76" spans="1:34">
      <c r="A76">
        <v>2014</v>
      </c>
      <c r="B76" s="14">
        <v>43054.607037037036</v>
      </c>
      <c r="C76" t="s">
        <v>2158</v>
      </c>
      <c r="L76">
        <v>2</v>
      </c>
      <c r="AA76">
        <v>5</v>
      </c>
    </row>
    <row r="77" spans="1:34">
      <c r="A77">
        <v>2014</v>
      </c>
      <c r="B77" s="14">
        <v>43054.607037037036</v>
      </c>
      <c r="C77" t="s">
        <v>3084</v>
      </c>
      <c r="J77">
        <v>7</v>
      </c>
    </row>
    <row r="78" spans="1:34">
      <c r="A78">
        <v>2014</v>
      </c>
      <c r="B78" s="14">
        <v>43054.607037037036</v>
      </c>
      <c r="C78" t="s">
        <v>1713</v>
      </c>
      <c r="P78">
        <v>3</v>
      </c>
      <c r="AH78">
        <v>15</v>
      </c>
    </row>
    <row r="79" spans="1:34">
      <c r="A79">
        <v>2014</v>
      </c>
      <c r="B79" s="14">
        <v>43054.607037037036</v>
      </c>
      <c r="C79" t="s">
        <v>3055</v>
      </c>
      <c r="Z79">
        <v>2</v>
      </c>
    </row>
    <row r="80" spans="1:34">
      <c r="A80">
        <v>2014</v>
      </c>
      <c r="B80" s="14">
        <v>43054.607037037036</v>
      </c>
      <c r="C80" t="s">
        <v>2159</v>
      </c>
      <c r="L80">
        <v>1</v>
      </c>
    </row>
    <row r="81" spans="1:34">
      <c r="A81">
        <v>2014</v>
      </c>
      <c r="B81" s="14">
        <v>43054.607037037036</v>
      </c>
      <c r="C81" t="s">
        <v>3085</v>
      </c>
      <c r="L81">
        <v>1</v>
      </c>
    </row>
    <row r="82" spans="1:34">
      <c r="A82">
        <v>2014</v>
      </c>
      <c r="B82" s="14">
        <v>43054.607037037036</v>
      </c>
      <c r="C82" t="s">
        <v>3056</v>
      </c>
      <c r="L82">
        <v>1</v>
      </c>
    </row>
    <row r="83" spans="1:34">
      <c r="A83">
        <v>2014</v>
      </c>
      <c r="B83" s="14">
        <v>43054.607037037036</v>
      </c>
      <c r="C83" t="s">
        <v>3058</v>
      </c>
      <c r="M83">
        <v>1</v>
      </c>
    </row>
    <row r="84" spans="1:34">
      <c r="A84">
        <v>2014</v>
      </c>
      <c r="B84" s="14">
        <v>43054.607037037036</v>
      </c>
      <c r="C84" t="s">
        <v>3059</v>
      </c>
      <c r="L84">
        <v>1</v>
      </c>
    </row>
    <row r="85" spans="1:34">
      <c r="A85">
        <v>2014</v>
      </c>
      <c r="B85" s="14">
        <v>43054.607037037036</v>
      </c>
      <c r="C85" t="s">
        <v>3060</v>
      </c>
      <c r="AH85">
        <v>3</v>
      </c>
    </row>
    <row r="86" spans="1:34">
      <c r="A86">
        <v>2014</v>
      </c>
      <c r="B86" s="14">
        <v>43054.607037037036</v>
      </c>
      <c r="C86" t="s">
        <v>3061</v>
      </c>
      <c r="AC86">
        <v>0</v>
      </c>
    </row>
    <row r="87" spans="1:34">
      <c r="A87">
        <v>2014</v>
      </c>
      <c r="B87" s="14">
        <v>43054.607037037036</v>
      </c>
      <c r="C87" t="s">
        <v>1753</v>
      </c>
      <c r="AD87">
        <v>24</v>
      </c>
      <c r="AH87">
        <v>31</v>
      </c>
    </row>
    <row r="88" spans="1:34">
      <c r="A88">
        <v>2014</v>
      </c>
      <c r="B88" s="14">
        <v>43054.607037037036</v>
      </c>
      <c r="C88" t="s">
        <v>3086</v>
      </c>
      <c r="L88">
        <v>1</v>
      </c>
    </row>
    <row r="89" spans="1:34">
      <c r="A89">
        <v>2014</v>
      </c>
      <c r="B89" s="14">
        <v>43054.607037037036</v>
      </c>
      <c r="C89" t="s">
        <v>3087</v>
      </c>
      <c r="AH89">
        <v>11</v>
      </c>
    </row>
    <row r="90" spans="1:34">
      <c r="A90">
        <v>2014</v>
      </c>
      <c r="B90" s="14">
        <v>43054.607037037036</v>
      </c>
      <c r="C90" t="s">
        <v>3066</v>
      </c>
      <c r="J90">
        <v>1</v>
      </c>
    </row>
    <row r="91" spans="1:34">
      <c r="A91">
        <v>2014</v>
      </c>
      <c r="B91" s="14">
        <v>43054.607037037036</v>
      </c>
      <c r="C91" t="s">
        <v>1770</v>
      </c>
      <c r="M91">
        <v>1</v>
      </c>
    </row>
    <row r="92" spans="1:34">
      <c r="A92">
        <v>2014</v>
      </c>
      <c r="B92" s="14">
        <v>43054.607037037036</v>
      </c>
      <c r="C92" t="s">
        <v>3067</v>
      </c>
      <c r="AH92">
        <v>198</v>
      </c>
    </row>
    <row r="93" spans="1:34">
      <c r="A93">
        <v>2014</v>
      </c>
      <c r="B93" s="14">
        <v>43054.607037037036</v>
      </c>
      <c r="C93" t="s">
        <v>3068</v>
      </c>
      <c r="Z93">
        <v>2</v>
      </c>
    </row>
    <row r="94" spans="1:34">
      <c r="A94">
        <v>2014</v>
      </c>
      <c r="B94" s="14">
        <v>43054.607037037036</v>
      </c>
      <c r="C94" t="s">
        <v>3069</v>
      </c>
      <c r="I94">
        <v>4</v>
      </c>
    </row>
    <row r="95" spans="1:34">
      <c r="A95">
        <v>2014</v>
      </c>
      <c r="B95" s="14">
        <v>43054.607037037036</v>
      </c>
      <c r="C95" t="s">
        <v>3070</v>
      </c>
      <c r="K95">
        <v>1</v>
      </c>
      <c r="M95">
        <v>1</v>
      </c>
    </row>
    <row r="96" spans="1:34">
      <c r="A96">
        <v>2014</v>
      </c>
      <c r="B96" s="14">
        <v>43054.607037037036</v>
      </c>
      <c r="C96" t="s">
        <v>3071</v>
      </c>
      <c r="H96">
        <v>2</v>
      </c>
    </row>
    <row r="97" spans="1:34">
      <c r="A97">
        <v>2014</v>
      </c>
      <c r="B97" s="14">
        <v>43054.607037037036</v>
      </c>
      <c r="C97" t="s">
        <v>3088</v>
      </c>
      <c r="K97">
        <v>1</v>
      </c>
    </row>
    <row r="98" spans="1:34">
      <c r="A98">
        <v>2014</v>
      </c>
      <c r="B98" s="14">
        <v>43054.607037037036</v>
      </c>
      <c r="C98" t="s">
        <v>3073</v>
      </c>
      <c r="AH98">
        <v>1</v>
      </c>
    </row>
    <row r="99" spans="1:34">
      <c r="A99">
        <v>2014</v>
      </c>
      <c r="B99" s="14">
        <v>43054.607037037036</v>
      </c>
      <c r="C99" t="s">
        <v>1803</v>
      </c>
      <c r="Q99">
        <v>1</v>
      </c>
    </row>
    <row r="100" spans="1:34">
      <c r="A100">
        <v>2014</v>
      </c>
      <c r="B100" s="14">
        <v>43054.607037037036</v>
      </c>
      <c r="C100" t="s">
        <v>2686</v>
      </c>
      <c r="Q100">
        <v>1</v>
      </c>
    </row>
    <row r="101" spans="1:34">
      <c r="A101">
        <v>2014</v>
      </c>
      <c r="B101" s="14">
        <v>43054.607037037036</v>
      </c>
      <c r="C101" t="s">
        <v>3074</v>
      </c>
      <c r="E101">
        <v>1</v>
      </c>
    </row>
    <row r="102" spans="1:34">
      <c r="A102">
        <v>2014</v>
      </c>
      <c r="B102" s="14">
        <v>43054.607037037036</v>
      </c>
      <c r="C102" t="s">
        <v>3089</v>
      </c>
      <c r="AA102">
        <v>1</v>
      </c>
    </row>
    <row r="103" spans="1:34">
      <c r="A103">
        <v>2014</v>
      </c>
      <c r="B103" s="14">
        <v>43054.607037037036</v>
      </c>
      <c r="C103" t="s">
        <v>3076</v>
      </c>
      <c r="F103">
        <v>2</v>
      </c>
    </row>
    <row r="104" spans="1:34">
      <c r="A104">
        <v>2015</v>
      </c>
      <c r="B104" s="14">
        <v>43054.607037037036</v>
      </c>
      <c r="G104">
        <v>6</v>
      </c>
      <c r="R104">
        <v>0</v>
      </c>
      <c r="T104">
        <v>0</v>
      </c>
      <c r="X104">
        <v>0</v>
      </c>
      <c r="Y104">
        <v>0</v>
      </c>
    </row>
    <row r="105" spans="1:34">
      <c r="A105">
        <v>2015</v>
      </c>
      <c r="B105" s="14">
        <v>43054.607037037036</v>
      </c>
      <c r="C105" t="s">
        <v>706</v>
      </c>
      <c r="V105">
        <v>0</v>
      </c>
    </row>
    <row r="106" spans="1:34">
      <c r="A106">
        <v>2015</v>
      </c>
      <c r="B106" s="14">
        <v>43054.607037037036</v>
      </c>
      <c r="C106" t="s">
        <v>1882</v>
      </c>
      <c r="AG106">
        <v>1</v>
      </c>
    </row>
    <row r="107" spans="1:34">
      <c r="A107">
        <v>2015</v>
      </c>
      <c r="B107" s="14">
        <v>43054.607037037036</v>
      </c>
      <c r="C107" t="s">
        <v>1657</v>
      </c>
      <c r="AD107">
        <v>2</v>
      </c>
    </row>
    <row r="108" spans="1:34">
      <c r="A108">
        <v>2015</v>
      </c>
      <c r="B108" s="14">
        <v>43054.607037037036</v>
      </c>
      <c r="C108" t="s">
        <v>3043</v>
      </c>
      <c r="L108">
        <v>2</v>
      </c>
    </row>
    <row r="109" spans="1:34">
      <c r="A109">
        <v>2015</v>
      </c>
      <c r="B109" s="14">
        <v>43054.607037037036</v>
      </c>
      <c r="C109" t="s">
        <v>3077</v>
      </c>
      <c r="AH109">
        <v>2</v>
      </c>
    </row>
    <row r="110" spans="1:34">
      <c r="A110">
        <v>2015</v>
      </c>
      <c r="B110" s="14">
        <v>43054.607037037036</v>
      </c>
      <c r="C110" t="s">
        <v>3045</v>
      </c>
      <c r="J110">
        <v>1</v>
      </c>
    </row>
    <row r="111" spans="1:34">
      <c r="A111">
        <v>2015</v>
      </c>
      <c r="B111" s="14">
        <v>43054.607037037036</v>
      </c>
      <c r="C111" t="s">
        <v>2711</v>
      </c>
      <c r="L111">
        <v>3</v>
      </c>
    </row>
    <row r="112" spans="1:34">
      <c r="A112">
        <v>2015</v>
      </c>
      <c r="B112" s="14">
        <v>43054.607037037036</v>
      </c>
      <c r="C112" t="s">
        <v>3047</v>
      </c>
      <c r="N112">
        <v>1</v>
      </c>
    </row>
    <row r="113" spans="1:34">
      <c r="A113">
        <v>2015</v>
      </c>
      <c r="B113" s="14">
        <v>43054.607037037036</v>
      </c>
      <c r="C113" t="s">
        <v>3049</v>
      </c>
      <c r="AH113">
        <v>2</v>
      </c>
    </row>
    <row r="114" spans="1:34">
      <c r="A114">
        <v>2015</v>
      </c>
      <c r="B114" s="14">
        <v>43054.607037037036</v>
      </c>
      <c r="C114" t="s">
        <v>1671</v>
      </c>
      <c r="M114">
        <v>2</v>
      </c>
      <c r="N114">
        <v>1</v>
      </c>
    </row>
    <row r="115" spans="1:34">
      <c r="A115">
        <v>2015</v>
      </c>
      <c r="B115" s="14">
        <v>43054.607037037036</v>
      </c>
      <c r="C115" t="s">
        <v>6761</v>
      </c>
      <c r="E115">
        <v>1</v>
      </c>
    </row>
    <row r="116" spans="1:34">
      <c r="A116">
        <v>2015</v>
      </c>
      <c r="B116" s="14">
        <v>43054.607037037036</v>
      </c>
      <c r="C116" t="s">
        <v>3050</v>
      </c>
      <c r="P116">
        <v>1</v>
      </c>
    </row>
    <row r="117" spans="1:34">
      <c r="A117">
        <v>2015</v>
      </c>
      <c r="B117" s="14">
        <v>43054.607037037036</v>
      </c>
      <c r="C117" t="s">
        <v>1984</v>
      </c>
      <c r="L117">
        <v>6</v>
      </c>
    </row>
    <row r="118" spans="1:34">
      <c r="A118">
        <v>2015</v>
      </c>
      <c r="B118" s="14">
        <v>43054.607037037036</v>
      </c>
      <c r="C118" t="s">
        <v>3051</v>
      </c>
      <c r="L118">
        <v>1</v>
      </c>
    </row>
    <row r="119" spans="1:34">
      <c r="A119">
        <v>2015</v>
      </c>
      <c r="B119" s="14">
        <v>43054.607037037036</v>
      </c>
      <c r="C119" t="s">
        <v>6762</v>
      </c>
      <c r="AB119">
        <v>1</v>
      </c>
    </row>
    <row r="120" spans="1:34">
      <c r="A120">
        <v>2015</v>
      </c>
      <c r="B120" s="14">
        <v>43054.607037037036</v>
      </c>
      <c r="C120" t="s">
        <v>6763</v>
      </c>
      <c r="L120">
        <v>1</v>
      </c>
    </row>
    <row r="121" spans="1:34">
      <c r="A121">
        <v>2015</v>
      </c>
      <c r="B121" s="14">
        <v>43054.607037037036</v>
      </c>
      <c r="C121" t="s">
        <v>2158</v>
      </c>
      <c r="L121">
        <v>3</v>
      </c>
      <c r="N121">
        <v>1</v>
      </c>
      <c r="AA121">
        <v>5</v>
      </c>
    </row>
    <row r="122" spans="1:34">
      <c r="A122">
        <v>2015</v>
      </c>
      <c r="B122" s="14">
        <v>43054.607037037036</v>
      </c>
      <c r="C122" t="s">
        <v>3084</v>
      </c>
      <c r="J122">
        <v>7</v>
      </c>
    </row>
    <row r="123" spans="1:34">
      <c r="A123">
        <v>2015</v>
      </c>
      <c r="B123" s="14">
        <v>43054.607037037036</v>
      </c>
      <c r="C123" t="s">
        <v>1713</v>
      </c>
      <c r="P123">
        <v>5</v>
      </c>
      <c r="AH123">
        <v>1</v>
      </c>
    </row>
    <row r="124" spans="1:34">
      <c r="A124">
        <v>2015</v>
      </c>
      <c r="B124" s="14">
        <v>43054.607037037036</v>
      </c>
      <c r="C124" t="s">
        <v>3055</v>
      </c>
      <c r="Z124">
        <v>2</v>
      </c>
    </row>
    <row r="125" spans="1:34">
      <c r="A125">
        <v>2015</v>
      </c>
      <c r="B125" s="14">
        <v>43054.607037037036</v>
      </c>
      <c r="C125" t="s">
        <v>6764</v>
      </c>
      <c r="E125">
        <v>1</v>
      </c>
    </row>
    <row r="126" spans="1:34">
      <c r="A126">
        <v>2015</v>
      </c>
      <c r="B126" s="14">
        <v>43054.607037037036</v>
      </c>
      <c r="C126" t="s">
        <v>2159</v>
      </c>
      <c r="L126">
        <v>1</v>
      </c>
    </row>
    <row r="127" spans="1:34">
      <c r="A127">
        <v>2015</v>
      </c>
      <c r="B127" s="14">
        <v>43054.607037037036</v>
      </c>
      <c r="C127" t="s">
        <v>3056</v>
      </c>
      <c r="L127">
        <v>1</v>
      </c>
    </row>
    <row r="128" spans="1:34">
      <c r="A128">
        <v>2015</v>
      </c>
      <c r="B128" s="14">
        <v>43054.607037037036</v>
      </c>
      <c r="C128" t="s">
        <v>5805</v>
      </c>
      <c r="AB128">
        <v>1</v>
      </c>
    </row>
    <row r="129" spans="1:34">
      <c r="A129">
        <v>2015</v>
      </c>
      <c r="B129" s="14">
        <v>43054.607037037036</v>
      </c>
      <c r="C129" t="s">
        <v>6765</v>
      </c>
      <c r="AB129">
        <v>1</v>
      </c>
    </row>
    <row r="130" spans="1:34">
      <c r="A130">
        <v>2015</v>
      </c>
      <c r="B130" s="14">
        <v>43054.607037037036</v>
      </c>
      <c r="C130" t="s">
        <v>6766</v>
      </c>
      <c r="AB130">
        <v>1</v>
      </c>
    </row>
    <row r="131" spans="1:34">
      <c r="A131">
        <v>2015</v>
      </c>
      <c r="B131" s="14">
        <v>43054.607037037036</v>
      </c>
      <c r="C131" t="s">
        <v>3058</v>
      </c>
      <c r="M131">
        <v>1</v>
      </c>
    </row>
    <row r="132" spans="1:34">
      <c r="A132">
        <v>2015</v>
      </c>
      <c r="B132" s="14">
        <v>43054.607037037036</v>
      </c>
      <c r="C132" t="s">
        <v>3060</v>
      </c>
      <c r="AH132">
        <v>3</v>
      </c>
    </row>
    <row r="133" spans="1:34">
      <c r="A133">
        <v>2015</v>
      </c>
      <c r="B133" s="14">
        <v>43054.607037037036</v>
      </c>
      <c r="C133" t="s">
        <v>6767</v>
      </c>
      <c r="AB133">
        <v>2</v>
      </c>
    </row>
    <row r="134" spans="1:34">
      <c r="A134">
        <v>2015</v>
      </c>
      <c r="B134" s="14">
        <v>43054.607037037036</v>
      </c>
      <c r="C134" t="s">
        <v>6768</v>
      </c>
      <c r="E134">
        <v>1</v>
      </c>
    </row>
    <row r="135" spans="1:34">
      <c r="A135">
        <v>2015</v>
      </c>
      <c r="B135" s="14">
        <v>43054.607037037036</v>
      </c>
      <c r="C135" t="s">
        <v>3061</v>
      </c>
      <c r="AC135">
        <v>0</v>
      </c>
    </row>
    <row r="136" spans="1:34">
      <c r="A136">
        <v>2015</v>
      </c>
      <c r="B136" s="14">
        <v>43054.607037037036</v>
      </c>
      <c r="C136" t="s">
        <v>1753</v>
      </c>
      <c r="AD136">
        <v>20</v>
      </c>
      <c r="AH136">
        <v>9</v>
      </c>
    </row>
    <row r="137" spans="1:34">
      <c r="A137">
        <v>2015</v>
      </c>
      <c r="B137" s="14">
        <v>43054.607037037036</v>
      </c>
      <c r="C137" t="s">
        <v>6769</v>
      </c>
      <c r="AB137">
        <v>1</v>
      </c>
    </row>
    <row r="138" spans="1:34">
      <c r="A138">
        <v>2015</v>
      </c>
      <c r="B138" s="14">
        <v>43054.607037037036</v>
      </c>
      <c r="C138" t="s">
        <v>6770</v>
      </c>
      <c r="E138">
        <v>1</v>
      </c>
    </row>
    <row r="139" spans="1:34">
      <c r="A139">
        <v>2015</v>
      </c>
      <c r="B139" s="14">
        <v>43054.607037037036</v>
      </c>
      <c r="C139" t="s">
        <v>3087</v>
      </c>
      <c r="AH139">
        <v>11</v>
      </c>
    </row>
    <row r="140" spans="1:34">
      <c r="A140">
        <v>2015</v>
      </c>
      <c r="B140" s="14">
        <v>43054.607037037036</v>
      </c>
      <c r="C140" t="s">
        <v>6771</v>
      </c>
      <c r="E140">
        <v>1</v>
      </c>
    </row>
    <row r="141" spans="1:34">
      <c r="A141">
        <v>2015</v>
      </c>
      <c r="B141" s="14">
        <v>43054.607037037036</v>
      </c>
      <c r="C141" t="s">
        <v>3066</v>
      </c>
      <c r="J141">
        <v>1</v>
      </c>
    </row>
    <row r="142" spans="1:34">
      <c r="A142">
        <v>2015</v>
      </c>
      <c r="B142" s="14">
        <v>43054.607037037036</v>
      </c>
      <c r="C142" t="s">
        <v>1770</v>
      </c>
      <c r="M142">
        <v>1</v>
      </c>
    </row>
    <row r="143" spans="1:34">
      <c r="A143">
        <v>2015</v>
      </c>
      <c r="B143" s="14">
        <v>43054.607037037036</v>
      </c>
      <c r="C143" t="s">
        <v>6760</v>
      </c>
      <c r="I143">
        <v>1</v>
      </c>
    </row>
    <row r="144" spans="1:34">
      <c r="A144">
        <v>2015</v>
      </c>
      <c r="B144" s="14">
        <v>43054.607037037036</v>
      </c>
      <c r="C144" t="s">
        <v>3067</v>
      </c>
      <c r="AH144">
        <v>6</v>
      </c>
    </row>
    <row r="145" spans="1:34">
      <c r="A145">
        <v>2015</v>
      </c>
      <c r="B145" s="14">
        <v>43054.607037037036</v>
      </c>
      <c r="C145" t="s">
        <v>3068</v>
      </c>
      <c r="Z145">
        <v>4</v>
      </c>
    </row>
    <row r="146" spans="1:34">
      <c r="A146">
        <v>2015</v>
      </c>
      <c r="B146" s="14">
        <v>43054.607037037036</v>
      </c>
      <c r="C146" t="s">
        <v>6772</v>
      </c>
      <c r="E146">
        <v>1</v>
      </c>
    </row>
    <row r="147" spans="1:34">
      <c r="A147">
        <v>2015</v>
      </c>
      <c r="B147" s="14">
        <v>43054.607037037036</v>
      </c>
      <c r="C147" t="s">
        <v>3070</v>
      </c>
      <c r="I147">
        <v>4</v>
      </c>
      <c r="K147">
        <v>1</v>
      </c>
      <c r="M147">
        <v>1</v>
      </c>
    </row>
    <row r="148" spans="1:34">
      <c r="A148">
        <v>2015</v>
      </c>
      <c r="B148" s="14">
        <v>43054.607037037036</v>
      </c>
      <c r="C148" t="s">
        <v>3071</v>
      </c>
      <c r="H148">
        <v>2</v>
      </c>
    </row>
    <row r="149" spans="1:34">
      <c r="A149">
        <v>2015</v>
      </c>
      <c r="B149" s="14">
        <v>43054.607037037036</v>
      </c>
      <c r="C149" t="s">
        <v>3088</v>
      </c>
      <c r="K149">
        <v>1</v>
      </c>
    </row>
    <row r="150" spans="1:34">
      <c r="A150">
        <v>2015</v>
      </c>
      <c r="B150" s="14">
        <v>43054.607037037036</v>
      </c>
      <c r="C150" t="s">
        <v>3073</v>
      </c>
      <c r="AH150">
        <v>1</v>
      </c>
    </row>
    <row r="151" spans="1:34">
      <c r="A151">
        <v>2015</v>
      </c>
      <c r="B151" s="14">
        <v>43054.607037037036</v>
      </c>
      <c r="C151" t="s">
        <v>6773</v>
      </c>
      <c r="AB151">
        <v>1</v>
      </c>
    </row>
    <row r="152" spans="1:34">
      <c r="A152">
        <v>2015</v>
      </c>
      <c r="B152" s="14">
        <v>43054.607037037036</v>
      </c>
      <c r="C152" t="s">
        <v>1803</v>
      </c>
      <c r="Q152">
        <v>1</v>
      </c>
    </row>
    <row r="153" spans="1:34">
      <c r="A153">
        <v>2015</v>
      </c>
      <c r="B153" s="14">
        <v>43054.607037037036</v>
      </c>
      <c r="C153" t="s">
        <v>2686</v>
      </c>
      <c r="Q153">
        <v>1</v>
      </c>
    </row>
    <row r="154" spans="1:34">
      <c r="A154">
        <v>2015</v>
      </c>
      <c r="B154" s="14">
        <v>43054.607037037036</v>
      </c>
      <c r="C154" t="s">
        <v>3089</v>
      </c>
      <c r="AA154">
        <v>1</v>
      </c>
    </row>
    <row r="155" spans="1:34">
      <c r="A155">
        <v>2015</v>
      </c>
      <c r="B155" s="14">
        <v>43054.607037037036</v>
      </c>
      <c r="C155" t="s">
        <v>3076</v>
      </c>
      <c r="F155">
        <v>2</v>
      </c>
    </row>
    <row r="156" spans="1:34">
      <c r="A156">
        <v>2015</v>
      </c>
      <c r="B156" s="14">
        <v>43054.607037037036</v>
      </c>
      <c r="C156" t="s">
        <v>2691</v>
      </c>
      <c r="AB156">
        <v>2</v>
      </c>
    </row>
    <row r="157" spans="1:34">
      <c r="A157">
        <v>2016</v>
      </c>
      <c r="B157" s="14">
        <v>43054.607037037036</v>
      </c>
      <c r="G157">
        <v>6</v>
      </c>
      <c r="R157">
        <v>0</v>
      </c>
      <c r="T157">
        <v>0</v>
      </c>
      <c r="X157">
        <v>0</v>
      </c>
      <c r="Y157">
        <v>0</v>
      </c>
    </row>
    <row r="158" spans="1:34">
      <c r="A158">
        <v>2016</v>
      </c>
      <c r="B158" s="14">
        <v>43054.607037037036</v>
      </c>
      <c r="C158" t="s">
        <v>706</v>
      </c>
      <c r="V158">
        <v>0</v>
      </c>
    </row>
    <row r="159" spans="1:34">
      <c r="A159">
        <v>2016</v>
      </c>
      <c r="B159" s="14">
        <v>43054.607037037036</v>
      </c>
      <c r="C159" t="s">
        <v>6774</v>
      </c>
      <c r="E159">
        <v>1</v>
      </c>
    </row>
    <row r="160" spans="1:34">
      <c r="A160">
        <v>2016</v>
      </c>
      <c r="B160" s="14">
        <v>43054.607037037036</v>
      </c>
      <c r="C160" t="s">
        <v>1882</v>
      </c>
      <c r="AG160">
        <v>1</v>
      </c>
    </row>
    <row r="161" spans="1:30">
      <c r="A161">
        <v>2016</v>
      </c>
      <c r="B161" s="14">
        <v>43054.607037037036</v>
      </c>
      <c r="C161" t="s">
        <v>1657</v>
      </c>
      <c r="AD161">
        <v>1</v>
      </c>
    </row>
    <row r="162" spans="1:30">
      <c r="A162">
        <v>2016</v>
      </c>
      <c r="B162" s="14">
        <v>43054.607037037036</v>
      </c>
      <c r="C162" t="s">
        <v>3045</v>
      </c>
      <c r="J162">
        <v>1</v>
      </c>
    </row>
    <row r="163" spans="1:30">
      <c r="A163">
        <v>2016</v>
      </c>
      <c r="B163" s="14">
        <v>43054.607037037036</v>
      </c>
      <c r="C163" t="s">
        <v>6775</v>
      </c>
      <c r="E163">
        <v>1</v>
      </c>
    </row>
    <row r="164" spans="1:30">
      <c r="A164">
        <v>2016</v>
      </c>
      <c r="B164" s="14">
        <v>43054.607037037036</v>
      </c>
      <c r="C164" t="s">
        <v>2711</v>
      </c>
      <c r="L164">
        <v>2</v>
      </c>
    </row>
    <row r="165" spans="1:30">
      <c r="A165">
        <v>2016</v>
      </c>
      <c r="B165" s="14">
        <v>43054.607037037036</v>
      </c>
      <c r="C165" t="s">
        <v>1671</v>
      </c>
      <c r="M165">
        <v>2</v>
      </c>
      <c r="N165">
        <v>1</v>
      </c>
    </row>
    <row r="166" spans="1:30">
      <c r="A166">
        <v>2016</v>
      </c>
      <c r="B166" s="14">
        <v>43054.607037037036</v>
      </c>
      <c r="C166" t="s">
        <v>6776</v>
      </c>
      <c r="E166">
        <v>1</v>
      </c>
    </row>
    <row r="167" spans="1:30">
      <c r="A167">
        <v>2016</v>
      </c>
      <c r="B167" s="14">
        <v>43054.607037037036</v>
      </c>
      <c r="C167" t="s">
        <v>6761</v>
      </c>
      <c r="E167">
        <v>1</v>
      </c>
    </row>
    <row r="168" spans="1:30">
      <c r="A168">
        <v>2016</v>
      </c>
      <c r="B168" s="14">
        <v>43054.607037037036</v>
      </c>
      <c r="C168" t="s">
        <v>3051</v>
      </c>
      <c r="L168">
        <v>1</v>
      </c>
    </row>
    <row r="169" spans="1:30">
      <c r="A169">
        <v>2016</v>
      </c>
      <c r="B169" s="14">
        <v>43054.607037037036</v>
      </c>
      <c r="C169" t="s">
        <v>6777</v>
      </c>
      <c r="N169">
        <v>1</v>
      </c>
    </row>
    <row r="170" spans="1:30">
      <c r="A170">
        <v>2016</v>
      </c>
      <c r="B170" s="14">
        <v>43054.607037037036</v>
      </c>
      <c r="C170" t="s">
        <v>3052</v>
      </c>
      <c r="I170">
        <v>1</v>
      </c>
    </row>
    <row r="171" spans="1:30">
      <c r="A171">
        <v>2016</v>
      </c>
      <c r="B171" s="14">
        <v>43054.607037037036</v>
      </c>
      <c r="C171" t="s">
        <v>2158</v>
      </c>
      <c r="L171">
        <v>2</v>
      </c>
      <c r="AA171">
        <v>5</v>
      </c>
    </row>
    <row r="172" spans="1:30">
      <c r="A172">
        <v>2016</v>
      </c>
      <c r="B172" s="14">
        <v>43054.607037037036</v>
      </c>
      <c r="C172" t="s">
        <v>6778</v>
      </c>
      <c r="N172">
        <v>1</v>
      </c>
    </row>
    <row r="173" spans="1:30">
      <c r="A173">
        <v>2016</v>
      </c>
      <c r="B173" s="14">
        <v>43054.607037037036</v>
      </c>
      <c r="C173" t="s">
        <v>6779</v>
      </c>
      <c r="N173">
        <v>1</v>
      </c>
    </row>
    <row r="174" spans="1:30">
      <c r="A174">
        <v>2016</v>
      </c>
      <c r="B174" s="14">
        <v>43054.607037037036</v>
      </c>
      <c r="C174" t="s">
        <v>3084</v>
      </c>
      <c r="J174">
        <v>7</v>
      </c>
    </row>
    <row r="175" spans="1:30">
      <c r="A175">
        <v>2016</v>
      </c>
      <c r="B175" s="14">
        <v>43054.607037037036</v>
      </c>
      <c r="C175" t="s">
        <v>3055</v>
      </c>
      <c r="Z175">
        <v>2</v>
      </c>
    </row>
    <row r="176" spans="1:30">
      <c r="A176">
        <v>2016</v>
      </c>
      <c r="B176" s="14">
        <v>43054.607037037036</v>
      </c>
      <c r="C176" t="s">
        <v>6764</v>
      </c>
      <c r="E176">
        <v>1</v>
      </c>
    </row>
    <row r="177" spans="1:34">
      <c r="A177">
        <v>2016</v>
      </c>
      <c r="B177" s="14">
        <v>43054.607037037036</v>
      </c>
      <c r="C177" t="s">
        <v>6780</v>
      </c>
      <c r="AB177">
        <v>2</v>
      </c>
    </row>
    <row r="178" spans="1:34">
      <c r="A178">
        <v>2016</v>
      </c>
      <c r="B178" s="14">
        <v>43054.607037037036</v>
      </c>
      <c r="C178" t="s">
        <v>6781</v>
      </c>
      <c r="AB178">
        <v>1</v>
      </c>
    </row>
    <row r="179" spans="1:34">
      <c r="A179">
        <v>2016</v>
      </c>
      <c r="B179" s="14">
        <v>43054.607037037036</v>
      </c>
      <c r="C179" t="s">
        <v>6782</v>
      </c>
      <c r="AB179">
        <v>1</v>
      </c>
    </row>
    <row r="180" spans="1:34">
      <c r="A180">
        <v>2016</v>
      </c>
      <c r="B180" s="14">
        <v>43054.607037037036</v>
      </c>
      <c r="C180" t="s">
        <v>6783</v>
      </c>
      <c r="AB180">
        <v>1</v>
      </c>
    </row>
    <row r="181" spans="1:34">
      <c r="A181">
        <v>2016</v>
      </c>
      <c r="B181" s="14">
        <v>43054.607037037036</v>
      </c>
      <c r="C181" t="s">
        <v>6784</v>
      </c>
      <c r="AB181">
        <v>1</v>
      </c>
    </row>
    <row r="182" spans="1:34">
      <c r="A182">
        <v>2016</v>
      </c>
      <c r="B182" s="14">
        <v>43054.607037037036</v>
      </c>
      <c r="C182" t="s">
        <v>6785</v>
      </c>
      <c r="AB182">
        <v>1</v>
      </c>
    </row>
    <row r="183" spans="1:34">
      <c r="A183">
        <v>2016</v>
      </c>
      <c r="B183" s="14">
        <v>43054.607037037036</v>
      </c>
      <c r="C183" t="s">
        <v>6786</v>
      </c>
      <c r="AB183">
        <v>1</v>
      </c>
    </row>
    <row r="184" spans="1:34">
      <c r="A184">
        <v>2016</v>
      </c>
      <c r="B184" s="14">
        <v>43054.607037037036</v>
      </c>
      <c r="C184" t="s">
        <v>6787</v>
      </c>
      <c r="E184">
        <v>1</v>
      </c>
    </row>
    <row r="185" spans="1:34">
      <c r="A185">
        <v>2016</v>
      </c>
      <c r="B185" s="14">
        <v>43054.607037037036</v>
      </c>
      <c r="C185" t="s">
        <v>6788</v>
      </c>
      <c r="L185">
        <v>1</v>
      </c>
    </row>
    <row r="186" spans="1:34">
      <c r="A186">
        <v>2016</v>
      </c>
      <c r="B186" s="14">
        <v>43054.607037037036</v>
      </c>
      <c r="C186" t="s">
        <v>6789</v>
      </c>
      <c r="AB186">
        <v>1</v>
      </c>
    </row>
    <row r="187" spans="1:34">
      <c r="A187">
        <v>2016</v>
      </c>
      <c r="B187" s="14">
        <v>43054.607037037036</v>
      </c>
      <c r="C187" t="s">
        <v>3060</v>
      </c>
      <c r="AH187">
        <v>2</v>
      </c>
    </row>
    <row r="188" spans="1:34">
      <c r="A188">
        <v>2016</v>
      </c>
      <c r="B188" s="14">
        <v>43054.607037037036</v>
      </c>
      <c r="C188" t="s">
        <v>6790</v>
      </c>
      <c r="AB188">
        <v>1</v>
      </c>
    </row>
    <row r="189" spans="1:34">
      <c r="A189">
        <v>2016</v>
      </c>
      <c r="B189" s="14">
        <v>43054.607037037036</v>
      </c>
      <c r="C189" t="s">
        <v>6768</v>
      </c>
      <c r="E189">
        <v>1</v>
      </c>
    </row>
    <row r="190" spans="1:34">
      <c r="A190">
        <v>2016</v>
      </c>
      <c r="B190" s="14">
        <v>43054.607037037036</v>
      </c>
      <c r="C190" t="s">
        <v>3061</v>
      </c>
      <c r="AC190">
        <v>0</v>
      </c>
    </row>
    <row r="191" spans="1:34">
      <c r="A191">
        <v>2016</v>
      </c>
      <c r="B191" s="14">
        <v>43054.607037037036</v>
      </c>
      <c r="C191" t="s">
        <v>647</v>
      </c>
      <c r="F191">
        <v>0</v>
      </c>
    </row>
    <row r="192" spans="1:34">
      <c r="A192">
        <v>2016</v>
      </c>
      <c r="B192" s="14">
        <v>43054.607037037036</v>
      </c>
      <c r="C192" t="s">
        <v>1753</v>
      </c>
      <c r="AD192">
        <v>27</v>
      </c>
      <c r="AH192">
        <v>11</v>
      </c>
    </row>
    <row r="193" spans="1:34">
      <c r="A193">
        <v>2016</v>
      </c>
      <c r="B193" s="14">
        <v>43054.607037037036</v>
      </c>
      <c r="C193" t="s">
        <v>6770</v>
      </c>
      <c r="E193">
        <v>1</v>
      </c>
    </row>
    <row r="194" spans="1:34">
      <c r="A194">
        <v>2016</v>
      </c>
      <c r="B194" s="14">
        <v>43054.607037037036</v>
      </c>
      <c r="C194" t="s">
        <v>6791</v>
      </c>
      <c r="N194">
        <v>1</v>
      </c>
    </row>
    <row r="195" spans="1:34">
      <c r="A195">
        <v>2016</v>
      </c>
      <c r="B195" s="14">
        <v>43054.607037037036</v>
      </c>
      <c r="C195" t="s">
        <v>6792</v>
      </c>
      <c r="P195">
        <v>1</v>
      </c>
    </row>
    <row r="196" spans="1:34">
      <c r="A196">
        <v>2016</v>
      </c>
      <c r="B196" s="14">
        <v>43054.607037037036</v>
      </c>
      <c r="C196" t="s">
        <v>6771</v>
      </c>
      <c r="E196">
        <v>1</v>
      </c>
    </row>
    <row r="197" spans="1:34">
      <c r="A197">
        <v>2016</v>
      </c>
      <c r="B197" s="14">
        <v>43054.607037037036</v>
      </c>
      <c r="C197" t="s">
        <v>3066</v>
      </c>
      <c r="J197">
        <v>1</v>
      </c>
    </row>
    <row r="198" spans="1:34">
      <c r="A198">
        <v>2016</v>
      </c>
      <c r="B198" s="14">
        <v>43054.607037037036</v>
      </c>
      <c r="C198" t="s">
        <v>1770</v>
      </c>
      <c r="M198">
        <v>1</v>
      </c>
    </row>
    <row r="199" spans="1:34">
      <c r="A199">
        <v>2016</v>
      </c>
      <c r="B199" s="14">
        <v>43054.607037037036</v>
      </c>
      <c r="C199" t="s">
        <v>6793</v>
      </c>
      <c r="P199">
        <v>3</v>
      </c>
    </row>
    <row r="200" spans="1:34">
      <c r="A200">
        <v>2016</v>
      </c>
      <c r="B200" s="14">
        <v>43054.607037037036</v>
      </c>
      <c r="C200" t="s">
        <v>3067</v>
      </c>
      <c r="AH200">
        <v>8</v>
      </c>
    </row>
    <row r="201" spans="1:34">
      <c r="A201">
        <v>2016</v>
      </c>
      <c r="B201" s="14">
        <v>43054.607037037036</v>
      </c>
      <c r="C201" t="s">
        <v>3068</v>
      </c>
      <c r="Z201">
        <v>4</v>
      </c>
    </row>
    <row r="202" spans="1:34">
      <c r="A202">
        <v>2016</v>
      </c>
      <c r="B202" s="14">
        <v>43054.607037037036</v>
      </c>
      <c r="C202" t="s">
        <v>6772</v>
      </c>
      <c r="E202">
        <v>1</v>
      </c>
    </row>
    <row r="203" spans="1:34">
      <c r="A203">
        <v>2016</v>
      </c>
      <c r="B203" s="14">
        <v>43054.607037037036</v>
      </c>
      <c r="C203" t="s">
        <v>6794</v>
      </c>
      <c r="N203">
        <v>1</v>
      </c>
    </row>
    <row r="204" spans="1:34">
      <c r="A204">
        <v>2016</v>
      </c>
      <c r="B204" s="14">
        <v>43054.607037037036</v>
      </c>
      <c r="C204" t="s">
        <v>3069</v>
      </c>
      <c r="I204">
        <v>4</v>
      </c>
    </row>
    <row r="205" spans="1:34">
      <c r="A205">
        <v>2016</v>
      </c>
      <c r="B205" s="14">
        <v>43054.607037037036</v>
      </c>
      <c r="C205" t="s">
        <v>6795</v>
      </c>
      <c r="P205">
        <v>1</v>
      </c>
    </row>
    <row r="206" spans="1:34">
      <c r="A206">
        <v>2016</v>
      </c>
      <c r="B206" s="14">
        <v>43054.607037037036</v>
      </c>
      <c r="C206" t="s">
        <v>3070</v>
      </c>
      <c r="K206">
        <v>1</v>
      </c>
      <c r="M206">
        <v>1</v>
      </c>
    </row>
    <row r="207" spans="1:34">
      <c r="A207">
        <v>2016</v>
      </c>
      <c r="B207" s="14">
        <v>43054.607037037036</v>
      </c>
      <c r="C207" t="s">
        <v>3071</v>
      </c>
      <c r="H207">
        <v>2</v>
      </c>
    </row>
    <row r="208" spans="1:34">
      <c r="A208">
        <v>2016</v>
      </c>
      <c r="B208" s="14">
        <v>43054.607037037036</v>
      </c>
      <c r="C208" t="s">
        <v>6796</v>
      </c>
      <c r="N208">
        <v>1</v>
      </c>
    </row>
    <row r="209" spans="1:28">
      <c r="A209">
        <v>2016</v>
      </c>
      <c r="B209" s="14">
        <v>43054.607037037036</v>
      </c>
      <c r="C209" t="s">
        <v>6797</v>
      </c>
      <c r="N209">
        <v>1</v>
      </c>
    </row>
    <row r="210" spans="1:28">
      <c r="A210">
        <v>2016</v>
      </c>
      <c r="B210" s="14">
        <v>43054.607037037036</v>
      </c>
      <c r="C210" t="s">
        <v>3088</v>
      </c>
      <c r="K210">
        <v>1</v>
      </c>
    </row>
    <row r="211" spans="1:28">
      <c r="A211">
        <v>2016</v>
      </c>
      <c r="B211" s="14">
        <v>43054.607037037036</v>
      </c>
      <c r="C211" t="s">
        <v>1803</v>
      </c>
      <c r="Q211">
        <v>1</v>
      </c>
    </row>
    <row r="212" spans="1:28">
      <c r="A212">
        <v>2016</v>
      </c>
      <c r="B212" s="14">
        <v>43054.607037037036</v>
      </c>
      <c r="C212" t="s">
        <v>2686</v>
      </c>
      <c r="Q212">
        <v>1</v>
      </c>
    </row>
    <row r="213" spans="1:28">
      <c r="A213">
        <v>2016</v>
      </c>
      <c r="B213" s="14">
        <v>43054.607037037036</v>
      </c>
      <c r="C213" t="s">
        <v>3089</v>
      </c>
      <c r="AA213">
        <v>1</v>
      </c>
    </row>
    <row r="214" spans="1:28">
      <c r="A214">
        <v>2016</v>
      </c>
      <c r="B214" s="14">
        <v>43054.607037037036</v>
      </c>
      <c r="C214" t="s">
        <v>6798</v>
      </c>
      <c r="AB214">
        <v>1</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H48"/>
  <sheetViews>
    <sheetView workbookViewId="0"/>
  </sheetViews>
  <sheetFormatPr defaultRowHeight="15"/>
  <sheetData>
    <row r="1" spans="1:34">
      <c r="A1">
        <v>5.0999999999999996</v>
      </c>
      <c r="B1" t="s">
        <v>4879</v>
      </c>
    </row>
    <row r="2" spans="1:34">
      <c r="A2" s="10" t="str">
        <f>HYPERLINK("#'Contents'!B79", "Back to Contents")</f>
        <v>Back to Contents</v>
      </c>
    </row>
    <row r="3" spans="1:34">
      <c r="A3" t="s">
        <v>108</v>
      </c>
      <c r="B3" t="s">
        <v>109</v>
      </c>
      <c r="C3" t="s">
        <v>3090</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B4" s="14">
        <v>43054.607060185182</v>
      </c>
      <c r="D4">
        <v>0</v>
      </c>
      <c r="G4">
        <v>0</v>
      </c>
      <c r="O4">
        <v>0</v>
      </c>
      <c r="U4">
        <v>0</v>
      </c>
      <c r="V4">
        <v>0</v>
      </c>
      <c r="X4">
        <v>0</v>
      </c>
      <c r="Y4">
        <v>0</v>
      </c>
      <c r="AE4">
        <v>0</v>
      </c>
      <c r="AF4">
        <v>0</v>
      </c>
    </row>
    <row r="5" spans="1:34">
      <c r="A5">
        <v>2013</v>
      </c>
      <c r="B5" s="14">
        <v>43054.607060185182</v>
      </c>
      <c r="C5" t="s">
        <v>3091</v>
      </c>
      <c r="M5">
        <v>1</v>
      </c>
      <c r="N5">
        <v>1</v>
      </c>
      <c r="P5">
        <v>1</v>
      </c>
      <c r="AA5">
        <v>1</v>
      </c>
      <c r="AG5">
        <v>3</v>
      </c>
    </row>
    <row r="6" spans="1:34">
      <c r="A6">
        <v>2014</v>
      </c>
      <c r="B6" s="14">
        <v>43054.607060185182</v>
      </c>
      <c r="C6" t="s">
        <v>3091</v>
      </c>
      <c r="H6">
        <v>11</v>
      </c>
      <c r="I6">
        <v>3</v>
      </c>
      <c r="M6">
        <v>1</v>
      </c>
      <c r="P6">
        <v>1</v>
      </c>
      <c r="Z6">
        <v>4</v>
      </c>
    </row>
    <row r="7" spans="1:34">
      <c r="A7">
        <v>2015</v>
      </c>
      <c r="B7" s="14">
        <v>43054.607060185182</v>
      </c>
      <c r="C7" t="s">
        <v>3091</v>
      </c>
      <c r="H7">
        <v>12</v>
      </c>
      <c r="I7">
        <v>4</v>
      </c>
      <c r="M7">
        <v>1</v>
      </c>
      <c r="P7">
        <v>1</v>
      </c>
    </row>
    <row r="8" spans="1:34">
      <c r="A8">
        <v>2016</v>
      </c>
      <c r="B8" s="14">
        <v>43054.607060185182</v>
      </c>
      <c r="C8" t="s">
        <v>3091</v>
      </c>
      <c r="H8">
        <v>13</v>
      </c>
      <c r="I8">
        <v>4</v>
      </c>
      <c r="M8">
        <v>1</v>
      </c>
      <c r="P8">
        <v>1</v>
      </c>
    </row>
    <row r="9" spans="1:34">
      <c r="A9">
        <v>2013</v>
      </c>
      <c r="B9" s="14">
        <v>43054.607060185182</v>
      </c>
      <c r="C9" t="s">
        <v>6799</v>
      </c>
      <c r="I9">
        <v>18</v>
      </c>
    </row>
    <row r="10" spans="1:34">
      <c r="A10">
        <v>2014</v>
      </c>
      <c r="B10" s="14">
        <v>43054.607060185182</v>
      </c>
      <c r="C10" t="s">
        <v>1674</v>
      </c>
      <c r="Q10">
        <v>1</v>
      </c>
      <c r="AC10">
        <v>1</v>
      </c>
    </row>
    <row r="11" spans="1:34">
      <c r="A11">
        <v>2015</v>
      </c>
      <c r="B11" s="14">
        <v>43054.607060185182</v>
      </c>
      <c r="C11" t="s">
        <v>1674</v>
      </c>
      <c r="I11">
        <v>1</v>
      </c>
      <c r="Q11">
        <v>1</v>
      </c>
      <c r="AC11">
        <v>1</v>
      </c>
    </row>
    <row r="12" spans="1:34">
      <c r="A12">
        <v>2016</v>
      </c>
      <c r="B12" s="14">
        <v>43054.607060185182</v>
      </c>
      <c r="C12" t="s">
        <v>1674</v>
      </c>
      <c r="Q12">
        <v>1</v>
      </c>
      <c r="AC12">
        <v>1</v>
      </c>
    </row>
    <row r="13" spans="1:34">
      <c r="A13">
        <v>2013</v>
      </c>
      <c r="B13" s="14">
        <v>43054.607060185182</v>
      </c>
      <c r="C13" t="s">
        <v>6800</v>
      </c>
      <c r="I13">
        <v>4</v>
      </c>
    </row>
    <row r="14" spans="1:34">
      <c r="A14">
        <v>2013</v>
      </c>
      <c r="B14" s="14">
        <v>43054.607060185182</v>
      </c>
      <c r="C14" t="s">
        <v>1641</v>
      </c>
      <c r="N14">
        <v>1</v>
      </c>
    </row>
    <row r="15" spans="1:34">
      <c r="A15">
        <v>2014</v>
      </c>
      <c r="B15" s="14">
        <v>43054.607060185182</v>
      </c>
      <c r="C15" t="s">
        <v>1641</v>
      </c>
      <c r="N15">
        <v>1</v>
      </c>
      <c r="Q15">
        <v>1</v>
      </c>
    </row>
    <row r="16" spans="1:34">
      <c r="A16">
        <v>2015</v>
      </c>
      <c r="B16" s="14">
        <v>43054.607060185182</v>
      </c>
      <c r="C16" t="s">
        <v>1641</v>
      </c>
      <c r="N16">
        <v>1</v>
      </c>
      <c r="Q16">
        <v>1</v>
      </c>
      <c r="AB16">
        <v>3</v>
      </c>
      <c r="AG16">
        <v>2</v>
      </c>
    </row>
    <row r="17" spans="1:34">
      <c r="A17">
        <v>2016</v>
      </c>
      <c r="B17" s="14">
        <v>43054.607060185182</v>
      </c>
      <c r="C17" t="s">
        <v>1641</v>
      </c>
      <c r="Q17">
        <v>1</v>
      </c>
      <c r="AB17">
        <v>3</v>
      </c>
      <c r="AG17">
        <v>2</v>
      </c>
    </row>
    <row r="18" spans="1:34">
      <c r="A18">
        <v>2013</v>
      </c>
      <c r="B18" s="14">
        <v>43054.607060185182</v>
      </c>
      <c r="C18" t="s">
        <v>6801</v>
      </c>
      <c r="I18">
        <v>24</v>
      </c>
    </row>
    <row r="19" spans="1:34">
      <c r="A19">
        <v>2013</v>
      </c>
      <c r="B19" s="14">
        <v>43054.607060185182</v>
      </c>
      <c r="C19" t="s">
        <v>1668</v>
      </c>
      <c r="R19">
        <v>1</v>
      </c>
    </row>
    <row r="20" spans="1:34">
      <c r="A20">
        <v>2014</v>
      </c>
      <c r="B20" s="14">
        <v>43054.607060185182</v>
      </c>
      <c r="C20" t="s">
        <v>1668</v>
      </c>
      <c r="Q20">
        <v>1</v>
      </c>
    </row>
    <row r="21" spans="1:34">
      <c r="A21">
        <v>2015</v>
      </c>
      <c r="B21" s="14">
        <v>43054.607060185182</v>
      </c>
      <c r="C21" t="s">
        <v>1668</v>
      </c>
      <c r="Q21">
        <v>1</v>
      </c>
    </row>
    <row r="22" spans="1:34">
      <c r="A22">
        <v>2013</v>
      </c>
      <c r="B22" s="14">
        <v>43054.607060185182</v>
      </c>
      <c r="C22" t="s">
        <v>6802</v>
      </c>
      <c r="I22">
        <v>11</v>
      </c>
    </row>
    <row r="23" spans="1:34">
      <c r="A23">
        <v>2013</v>
      </c>
      <c r="B23" s="14">
        <v>43054.607060185182</v>
      </c>
      <c r="C23" t="s">
        <v>1634</v>
      </c>
      <c r="F23">
        <v>2</v>
      </c>
      <c r="L23">
        <v>7</v>
      </c>
      <c r="S23">
        <v>3</v>
      </c>
      <c r="T23">
        <v>1</v>
      </c>
      <c r="W23">
        <v>1</v>
      </c>
      <c r="Z23">
        <v>9</v>
      </c>
      <c r="AA23">
        <v>38</v>
      </c>
      <c r="AH23">
        <v>12</v>
      </c>
    </row>
    <row r="24" spans="1:34">
      <c r="A24">
        <v>2014</v>
      </c>
      <c r="B24" s="14">
        <v>43054.607060185182</v>
      </c>
      <c r="C24" t="s">
        <v>1634</v>
      </c>
      <c r="F24">
        <v>2</v>
      </c>
      <c r="I24">
        <v>5</v>
      </c>
      <c r="L24">
        <v>10</v>
      </c>
      <c r="M24">
        <v>1</v>
      </c>
      <c r="Q24">
        <v>4</v>
      </c>
      <c r="S24">
        <v>3</v>
      </c>
      <c r="T24">
        <v>1</v>
      </c>
      <c r="W24">
        <v>1</v>
      </c>
      <c r="Z24">
        <v>11</v>
      </c>
      <c r="AA24">
        <v>35</v>
      </c>
      <c r="AB24">
        <v>6</v>
      </c>
      <c r="AC24">
        <v>1</v>
      </c>
      <c r="AH24">
        <v>16</v>
      </c>
    </row>
    <row r="25" spans="1:34">
      <c r="A25">
        <v>2015</v>
      </c>
      <c r="B25" s="14">
        <v>43054.607060185182</v>
      </c>
      <c r="C25" t="s">
        <v>1634</v>
      </c>
      <c r="F25">
        <v>2</v>
      </c>
      <c r="I25">
        <v>5</v>
      </c>
      <c r="L25">
        <v>9</v>
      </c>
      <c r="M25">
        <v>1</v>
      </c>
      <c r="Q25">
        <v>3</v>
      </c>
      <c r="S25">
        <v>1</v>
      </c>
      <c r="T25">
        <v>1</v>
      </c>
      <c r="Z25">
        <v>11</v>
      </c>
      <c r="AA25">
        <v>40</v>
      </c>
      <c r="AB25">
        <v>1</v>
      </c>
      <c r="AC25">
        <v>1</v>
      </c>
      <c r="AH25">
        <v>11</v>
      </c>
    </row>
    <row r="26" spans="1:34">
      <c r="A26">
        <v>2016</v>
      </c>
      <c r="B26" s="14">
        <v>43054.607060185182</v>
      </c>
      <c r="C26" t="s">
        <v>1634</v>
      </c>
      <c r="F26">
        <v>2</v>
      </c>
      <c r="I26">
        <v>2</v>
      </c>
      <c r="L26">
        <v>6</v>
      </c>
      <c r="M26">
        <v>1</v>
      </c>
      <c r="Q26">
        <v>3</v>
      </c>
      <c r="Z26">
        <v>11</v>
      </c>
      <c r="AA26">
        <v>40</v>
      </c>
      <c r="AB26">
        <v>2</v>
      </c>
      <c r="AC26">
        <v>1</v>
      </c>
      <c r="AH26">
        <v>9</v>
      </c>
    </row>
    <row r="27" spans="1:34">
      <c r="A27">
        <v>2013</v>
      </c>
      <c r="B27" s="14">
        <v>43054.607060185182</v>
      </c>
      <c r="C27" t="s">
        <v>6803</v>
      </c>
      <c r="I27">
        <v>2</v>
      </c>
    </row>
    <row r="28" spans="1:34">
      <c r="A28">
        <v>2013</v>
      </c>
      <c r="B28" s="14">
        <v>43054.607060185182</v>
      </c>
      <c r="C28" t="s">
        <v>1635</v>
      </c>
      <c r="F28">
        <v>2</v>
      </c>
      <c r="L28">
        <v>5</v>
      </c>
      <c r="S28">
        <v>1</v>
      </c>
      <c r="T28">
        <v>1</v>
      </c>
      <c r="Z28">
        <v>4</v>
      </c>
      <c r="AA28">
        <v>10</v>
      </c>
      <c r="AH28">
        <v>2</v>
      </c>
    </row>
    <row r="29" spans="1:34">
      <c r="A29">
        <v>2014</v>
      </c>
      <c r="B29" s="14">
        <v>43054.607060185182</v>
      </c>
      <c r="C29" t="s">
        <v>1635</v>
      </c>
      <c r="F29">
        <v>2</v>
      </c>
      <c r="I29">
        <v>3</v>
      </c>
      <c r="L29">
        <v>7</v>
      </c>
      <c r="M29">
        <v>1</v>
      </c>
      <c r="N29">
        <v>1</v>
      </c>
      <c r="Q29">
        <v>3</v>
      </c>
      <c r="T29">
        <v>1</v>
      </c>
      <c r="Z29">
        <v>5</v>
      </c>
      <c r="AA29">
        <v>10</v>
      </c>
      <c r="AB29">
        <v>9</v>
      </c>
      <c r="AC29">
        <v>1</v>
      </c>
      <c r="AH29">
        <v>14</v>
      </c>
    </row>
    <row r="30" spans="1:34">
      <c r="A30">
        <v>2015</v>
      </c>
      <c r="B30" s="14">
        <v>43054.607060185182</v>
      </c>
      <c r="C30" t="s">
        <v>1635</v>
      </c>
      <c r="F30">
        <v>1</v>
      </c>
      <c r="I30">
        <v>4</v>
      </c>
      <c r="L30">
        <v>7</v>
      </c>
      <c r="M30">
        <v>1</v>
      </c>
      <c r="N30">
        <v>1</v>
      </c>
      <c r="Q30">
        <v>3</v>
      </c>
      <c r="T30">
        <v>1</v>
      </c>
      <c r="Z30">
        <v>5</v>
      </c>
      <c r="AA30">
        <v>9</v>
      </c>
      <c r="AB30">
        <v>7</v>
      </c>
      <c r="AC30">
        <v>1</v>
      </c>
      <c r="AH30">
        <v>1</v>
      </c>
    </row>
    <row r="31" spans="1:34">
      <c r="A31">
        <v>2016</v>
      </c>
      <c r="B31" s="14">
        <v>43054.607060185182</v>
      </c>
      <c r="C31" t="s">
        <v>1635</v>
      </c>
      <c r="F31">
        <v>1</v>
      </c>
      <c r="I31">
        <v>2</v>
      </c>
      <c r="L31">
        <v>3</v>
      </c>
      <c r="M31">
        <v>1</v>
      </c>
      <c r="N31">
        <v>1</v>
      </c>
      <c r="Q31">
        <v>4</v>
      </c>
      <c r="Z31">
        <v>5</v>
      </c>
      <c r="AA31">
        <v>9</v>
      </c>
      <c r="AB31">
        <v>1</v>
      </c>
      <c r="AC31">
        <v>1</v>
      </c>
    </row>
    <row r="32" spans="1:34">
      <c r="A32">
        <v>2013</v>
      </c>
      <c r="B32" s="14">
        <v>43054.607060185182</v>
      </c>
      <c r="C32" t="s">
        <v>1636</v>
      </c>
      <c r="N32">
        <v>7</v>
      </c>
    </row>
    <row r="33" spans="1:34">
      <c r="A33">
        <v>2014</v>
      </c>
      <c r="B33" s="14">
        <v>43054.607060185182</v>
      </c>
      <c r="C33" t="s">
        <v>1636</v>
      </c>
      <c r="N33">
        <v>6</v>
      </c>
    </row>
    <row r="34" spans="1:34">
      <c r="A34">
        <v>2015</v>
      </c>
      <c r="B34" s="14">
        <v>43054.607060185182</v>
      </c>
      <c r="C34" t="s">
        <v>1636</v>
      </c>
      <c r="N34">
        <v>6</v>
      </c>
    </row>
    <row r="35" spans="1:34">
      <c r="A35">
        <v>2016</v>
      </c>
      <c r="B35" s="14">
        <v>43054.607060185182</v>
      </c>
      <c r="C35" t="s">
        <v>1636</v>
      </c>
      <c r="L35">
        <v>4</v>
      </c>
      <c r="N35">
        <v>4</v>
      </c>
    </row>
    <row r="36" spans="1:34">
      <c r="A36">
        <v>2013</v>
      </c>
      <c r="B36" s="14">
        <v>43054.607060185182</v>
      </c>
      <c r="C36" t="s">
        <v>3092</v>
      </c>
      <c r="N36">
        <v>7</v>
      </c>
    </row>
    <row r="37" spans="1:34">
      <c r="A37">
        <v>2014</v>
      </c>
      <c r="B37" s="14">
        <v>43054.607060185182</v>
      </c>
      <c r="C37" t="s">
        <v>3092</v>
      </c>
      <c r="N37">
        <v>9</v>
      </c>
    </row>
    <row r="38" spans="1:34">
      <c r="A38">
        <v>2015</v>
      </c>
      <c r="B38" s="14">
        <v>43054.607060185182</v>
      </c>
      <c r="C38" t="s">
        <v>3092</v>
      </c>
      <c r="N38">
        <v>8</v>
      </c>
    </row>
    <row r="39" spans="1:34">
      <c r="A39">
        <v>2016</v>
      </c>
      <c r="B39" s="14">
        <v>43054.607060185182</v>
      </c>
      <c r="C39" t="s">
        <v>3092</v>
      </c>
      <c r="N39">
        <v>4</v>
      </c>
    </row>
    <row r="40" spans="1:34">
      <c r="A40">
        <v>2013</v>
      </c>
      <c r="B40" s="14">
        <v>43054.607060185182</v>
      </c>
      <c r="C40" t="s">
        <v>6804</v>
      </c>
      <c r="I40">
        <v>38</v>
      </c>
    </row>
    <row r="41" spans="1:34">
      <c r="A41">
        <v>2013</v>
      </c>
      <c r="B41" s="14">
        <v>43054.607060185182</v>
      </c>
      <c r="C41" t="s">
        <v>3093</v>
      </c>
      <c r="E41">
        <v>8</v>
      </c>
      <c r="F41">
        <v>4</v>
      </c>
      <c r="J41">
        <v>2</v>
      </c>
      <c r="L41">
        <v>7</v>
      </c>
      <c r="N41">
        <v>10</v>
      </c>
      <c r="P41">
        <v>2</v>
      </c>
      <c r="Q41">
        <v>3</v>
      </c>
      <c r="T41">
        <v>11</v>
      </c>
      <c r="Z41">
        <v>2</v>
      </c>
      <c r="AA41">
        <v>4</v>
      </c>
      <c r="AG41">
        <v>7</v>
      </c>
      <c r="AH41">
        <v>5</v>
      </c>
    </row>
    <row r="42" spans="1:34">
      <c r="A42">
        <v>2014</v>
      </c>
      <c r="B42" s="14">
        <v>43054.607060185182</v>
      </c>
      <c r="C42" t="s">
        <v>3093</v>
      </c>
      <c r="E42">
        <v>3</v>
      </c>
      <c r="F42">
        <v>5</v>
      </c>
      <c r="I42">
        <v>23</v>
      </c>
      <c r="J42">
        <v>2</v>
      </c>
      <c r="K42">
        <v>2</v>
      </c>
      <c r="L42">
        <v>12</v>
      </c>
      <c r="N42">
        <v>15</v>
      </c>
      <c r="Q42">
        <v>7</v>
      </c>
      <c r="T42">
        <v>9</v>
      </c>
      <c r="Z42">
        <v>2</v>
      </c>
      <c r="AA42">
        <v>3</v>
      </c>
      <c r="AB42">
        <v>3</v>
      </c>
      <c r="AD42">
        <v>1</v>
      </c>
      <c r="AH42">
        <v>1</v>
      </c>
    </row>
    <row r="43" spans="1:34">
      <c r="A43">
        <v>2015</v>
      </c>
      <c r="B43" s="14">
        <v>43054.607060185182</v>
      </c>
      <c r="C43" t="s">
        <v>3093</v>
      </c>
      <c r="E43">
        <v>2</v>
      </c>
      <c r="F43">
        <v>5</v>
      </c>
      <c r="I43">
        <v>27</v>
      </c>
      <c r="J43">
        <v>2</v>
      </c>
      <c r="K43">
        <v>2</v>
      </c>
      <c r="L43">
        <v>12</v>
      </c>
      <c r="N43">
        <v>15</v>
      </c>
      <c r="Q43">
        <v>7</v>
      </c>
      <c r="T43">
        <v>9</v>
      </c>
      <c r="Z43">
        <v>5</v>
      </c>
      <c r="AA43">
        <v>3</v>
      </c>
      <c r="AB43">
        <v>3</v>
      </c>
      <c r="AD43">
        <v>1</v>
      </c>
    </row>
    <row r="44" spans="1:34">
      <c r="A44">
        <v>2016</v>
      </c>
      <c r="B44" s="14">
        <v>43054.607060185182</v>
      </c>
      <c r="C44" t="s">
        <v>3093</v>
      </c>
      <c r="E44">
        <v>3</v>
      </c>
      <c r="F44">
        <v>5</v>
      </c>
      <c r="I44">
        <v>17</v>
      </c>
      <c r="J44">
        <v>4</v>
      </c>
      <c r="L44">
        <v>12</v>
      </c>
      <c r="N44">
        <v>11</v>
      </c>
      <c r="P44">
        <v>1</v>
      </c>
      <c r="Q44">
        <v>5</v>
      </c>
      <c r="T44">
        <v>9</v>
      </c>
      <c r="Z44">
        <v>6</v>
      </c>
      <c r="AA44">
        <v>4</v>
      </c>
      <c r="AB44">
        <v>3</v>
      </c>
      <c r="AD44">
        <v>1</v>
      </c>
      <c r="AH44">
        <v>1</v>
      </c>
    </row>
    <row r="45" spans="1:34">
      <c r="A45">
        <v>2013</v>
      </c>
      <c r="B45" s="14">
        <v>43054.607060185182</v>
      </c>
      <c r="C45" t="s">
        <v>3094</v>
      </c>
      <c r="T45">
        <v>1</v>
      </c>
      <c r="AD45">
        <v>1</v>
      </c>
      <c r="AH45">
        <v>1</v>
      </c>
    </row>
    <row r="46" spans="1:34">
      <c r="A46">
        <v>2014</v>
      </c>
      <c r="B46" s="14">
        <v>43054.607060185182</v>
      </c>
      <c r="C46" t="s">
        <v>3094</v>
      </c>
      <c r="I46">
        <v>1</v>
      </c>
      <c r="P46">
        <v>1</v>
      </c>
      <c r="T46">
        <v>1</v>
      </c>
      <c r="AD46">
        <v>1</v>
      </c>
    </row>
    <row r="47" spans="1:34">
      <c r="A47">
        <v>2015</v>
      </c>
      <c r="B47" s="14">
        <v>43054.607060185182</v>
      </c>
      <c r="C47" t="s">
        <v>3094</v>
      </c>
      <c r="I47">
        <v>4</v>
      </c>
      <c r="P47">
        <v>1</v>
      </c>
      <c r="Q47">
        <v>2</v>
      </c>
      <c r="T47">
        <v>1</v>
      </c>
      <c r="AH47">
        <v>1</v>
      </c>
    </row>
    <row r="48" spans="1:34">
      <c r="A48">
        <v>2016</v>
      </c>
      <c r="B48" s="14">
        <v>43054.607060185182</v>
      </c>
      <c r="C48" t="s">
        <v>3094</v>
      </c>
      <c r="I48">
        <v>3</v>
      </c>
      <c r="N48">
        <v>2</v>
      </c>
      <c r="Q48">
        <v>1</v>
      </c>
      <c r="AB48">
        <v>1</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477"/>
  <sheetViews>
    <sheetView workbookViewId="0"/>
  </sheetViews>
  <sheetFormatPr defaultRowHeight="15"/>
  <sheetData>
    <row r="1" spans="1:4">
      <c r="A1">
        <v>5.0999999999999996</v>
      </c>
      <c r="B1" t="s">
        <v>4878</v>
      </c>
    </row>
    <row r="2" spans="1:4">
      <c r="A2" s="10" t="str">
        <f>HYPERLINK("#'Contents'!B81", "Back to Contents")</f>
        <v>Back to Contents</v>
      </c>
    </row>
    <row r="3" spans="1:4">
      <c r="A3" t="s">
        <v>110</v>
      </c>
      <c r="B3" t="s">
        <v>108</v>
      </c>
      <c r="C3" t="s">
        <v>109</v>
      </c>
      <c r="D3" t="s">
        <v>3095</v>
      </c>
    </row>
    <row r="4" spans="1:4">
      <c r="A4" t="s">
        <v>117</v>
      </c>
      <c r="C4" s="14">
        <v>43054.607083333336</v>
      </c>
    </row>
    <row r="5" spans="1:4">
      <c r="A5" t="s">
        <v>126</v>
      </c>
      <c r="B5">
        <v>2013</v>
      </c>
      <c r="C5" s="14">
        <v>43054.607083333336</v>
      </c>
      <c r="D5">
        <v>127</v>
      </c>
    </row>
    <row r="6" spans="1:4">
      <c r="A6" t="s">
        <v>126</v>
      </c>
      <c r="B6">
        <v>2013</v>
      </c>
      <c r="C6" s="14">
        <v>43054.607083333336</v>
      </c>
      <c r="D6">
        <v>176</v>
      </c>
    </row>
    <row r="7" spans="1:4">
      <c r="A7" t="s">
        <v>126</v>
      </c>
      <c r="B7">
        <v>2013</v>
      </c>
      <c r="C7" s="14">
        <v>43054.607083333336</v>
      </c>
      <c r="D7">
        <v>203830</v>
      </c>
    </row>
    <row r="8" spans="1:4">
      <c r="A8" t="s">
        <v>126</v>
      </c>
      <c r="B8">
        <v>2013</v>
      </c>
      <c r="C8" s="14">
        <v>43054.607083333336</v>
      </c>
      <c r="D8">
        <v>203912</v>
      </c>
    </row>
    <row r="9" spans="1:4">
      <c r="A9" t="s">
        <v>126</v>
      </c>
      <c r="B9">
        <v>2014</v>
      </c>
      <c r="C9" s="14">
        <v>43054.607083333336</v>
      </c>
      <c r="D9">
        <v>127</v>
      </c>
    </row>
    <row r="10" spans="1:4">
      <c r="A10" t="s">
        <v>126</v>
      </c>
      <c r="B10">
        <v>2014</v>
      </c>
      <c r="C10" s="14">
        <v>43054.607083333336</v>
      </c>
      <c r="D10">
        <v>203912</v>
      </c>
    </row>
    <row r="11" spans="1:4">
      <c r="A11" t="s">
        <v>126</v>
      </c>
      <c r="B11">
        <v>2014</v>
      </c>
      <c r="C11" s="14">
        <v>43054.607083333336</v>
      </c>
      <c r="D11" t="s">
        <v>3096</v>
      </c>
    </row>
    <row r="12" spans="1:4">
      <c r="A12" t="s">
        <v>126</v>
      </c>
      <c r="B12">
        <v>2015</v>
      </c>
      <c r="C12" s="14">
        <v>43054.607083333336</v>
      </c>
      <c r="D12">
        <v>203912</v>
      </c>
    </row>
    <row r="13" spans="1:4">
      <c r="A13" t="s">
        <v>126</v>
      </c>
      <c r="B13">
        <v>2015</v>
      </c>
      <c r="C13" s="14">
        <v>43054.607083333336</v>
      </c>
      <c r="D13" t="s">
        <v>3096</v>
      </c>
    </row>
    <row r="14" spans="1:4">
      <c r="A14" t="s">
        <v>126</v>
      </c>
      <c r="B14">
        <v>2016</v>
      </c>
      <c r="C14" s="14">
        <v>43054.607083333336</v>
      </c>
      <c r="D14">
        <v>506817179</v>
      </c>
    </row>
    <row r="15" spans="1:4">
      <c r="A15" t="s">
        <v>126</v>
      </c>
      <c r="B15">
        <v>2016</v>
      </c>
      <c r="C15" s="14">
        <v>43054.607083333336</v>
      </c>
      <c r="D15">
        <v>242</v>
      </c>
    </row>
    <row r="16" spans="1:4">
      <c r="A16" t="s">
        <v>126</v>
      </c>
      <c r="B16">
        <v>2016</v>
      </c>
      <c r="C16" s="14">
        <v>43054.607083333336</v>
      </c>
      <c r="D16">
        <v>404586901</v>
      </c>
    </row>
    <row r="17" spans="1:4">
      <c r="A17" t="s">
        <v>134</v>
      </c>
      <c r="B17">
        <v>2013</v>
      </c>
      <c r="C17" s="14">
        <v>43054.607083333336</v>
      </c>
      <c r="D17">
        <v>112</v>
      </c>
    </row>
    <row r="18" spans="1:4">
      <c r="A18" t="s">
        <v>134</v>
      </c>
      <c r="B18">
        <v>2013</v>
      </c>
      <c r="C18" s="14">
        <v>43054.607083333336</v>
      </c>
      <c r="D18">
        <v>130</v>
      </c>
    </row>
    <row r="19" spans="1:4">
      <c r="A19" t="s">
        <v>134</v>
      </c>
      <c r="B19">
        <v>2013</v>
      </c>
      <c r="C19" s="14">
        <v>43054.607083333336</v>
      </c>
      <c r="D19">
        <v>32</v>
      </c>
    </row>
    <row r="20" spans="1:4">
      <c r="A20" t="s">
        <v>134</v>
      </c>
      <c r="B20">
        <v>2013</v>
      </c>
      <c r="C20" s="14">
        <v>43054.607083333336</v>
      </c>
      <c r="D20">
        <v>33</v>
      </c>
    </row>
    <row r="21" spans="1:4">
      <c r="A21" t="s">
        <v>134</v>
      </c>
      <c r="B21">
        <v>2013</v>
      </c>
      <c r="C21" s="14">
        <v>43054.607083333336</v>
      </c>
      <c r="D21">
        <v>50</v>
      </c>
    </row>
    <row r="22" spans="1:4">
      <c r="A22" t="s">
        <v>134</v>
      </c>
      <c r="B22">
        <v>2013</v>
      </c>
      <c r="C22" s="14">
        <v>43054.607083333336</v>
      </c>
      <c r="D22">
        <v>57</v>
      </c>
    </row>
    <row r="23" spans="1:4">
      <c r="A23" t="s">
        <v>134</v>
      </c>
      <c r="B23">
        <v>2013</v>
      </c>
      <c r="C23" s="14">
        <v>43054.607083333336</v>
      </c>
      <c r="D23">
        <v>9</v>
      </c>
    </row>
    <row r="24" spans="1:4">
      <c r="A24" t="s">
        <v>134</v>
      </c>
      <c r="B24">
        <v>2014</v>
      </c>
      <c r="C24" s="14">
        <v>43054.607083333336</v>
      </c>
      <c r="D24">
        <v>112</v>
      </c>
    </row>
    <row r="25" spans="1:4">
      <c r="A25" t="s">
        <v>134</v>
      </c>
      <c r="B25">
        <v>2014</v>
      </c>
      <c r="C25" s="14">
        <v>43054.607083333336</v>
      </c>
      <c r="D25">
        <v>130</v>
      </c>
    </row>
    <row r="26" spans="1:4">
      <c r="A26" t="s">
        <v>134</v>
      </c>
      <c r="B26">
        <v>2014</v>
      </c>
      <c r="C26" s="14">
        <v>43054.607083333336</v>
      </c>
      <c r="D26">
        <v>20</v>
      </c>
    </row>
    <row r="27" spans="1:4">
      <c r="A27" t="s">
        <v>134</v>
      </c>
      <c r="B27">
        <v>2014</v>
      </c>
      <c r="C27" s="14">
        <v>43054.607083333336</v>
      </c>
      <c r="D27">
        <v>32</v>
      </c>
    </row>
    <row r="28" spans="1:4">
      <c r="A28" t="s">
        <v>134</v>
      </c>
      <c r="B28">
        <v>2014</v>
      </c>
      <c r="C28" s="14">
        <v>43054.607083333336</v>
      </c>
      <c r="D28">
        <v>33</v>
      </c>
    </row>
    <row r="29" spans="1:4">
      <c r="A29" t="s">
        <v>134</v>
      </c>
      <c r="B29">
        <v>2014</v>
      </c>
      <c r="C29" s="14">
        <v>43054.607083333336</v>
      </c>
      <c r="D29">
        <v>50</v>
      </c>
    </row>
    <row r="30" spans="1:4">
      <c r="A30" t="s">
        <v>134</v>
      </c>
      <c r="B30">
        <v>2014</v>
      </c>
      <c r="C30" s="14">
        <v>43054.607083333336</v>
      </c>
      <c r="D30">
        <v>57</v>
      </c>
    </row>
    <row r="31" spans="1:4">
      <c r="A31" t="s">
        <v>134</v>
      </c>
      <c r="B31">
        <v>2014</v>
      </c>
      <c r="C31" s="14">
        <v>43054.607083333336</v>
      </c>
      <c r="D31">
        <v>9</v>
      </c>
    </row>
    <row r="32" spans="1:4">
      <c r="A32" t="s">
        <v>134</v>
      </c>
      <c r="B32">
        <v>2015</v>
      </c>
      <c r="C32" s="14">
        <v>43054.607083333336</v>
      </c>
      <c r="D32">
        <v>112</v>
      </c>
    </row>
    <row r="33" spans="1:4">
      <c r="A33" t="s">
        <v>134</v>
      </c>
      <c r="B33">
        <v>2015</v>
      </c>
      <c r="C33" s="14">
        <v>43054.607083333336</v>
      </c>
      <c r="D33">
        <v>130</v>
      </c>
    </row>
    <row r="34" spans="1:4">
      <c r="A34" t="s">
        <v>134</v>
      </c>
      <c r="B34">
        <v>2015</v>
      </c>
      <c r="C34" s="14">
        <v>43054.607083333336</v>
      </c>
      <c r="D34">
        <v>32</v>
      </c>
    </row>
    <row r="35" spans="1:4">
      <c r="A35" t="s">
        <v>134</v>
      </c>
      <c r="B35">
        <v>2015</v>
      </c>
      <c r="C35" s="14">
        <v>43054.607083333336</v>
      </c>
      <c r="D35">
        <v>33</v>
      </c>
    </row>
    <row r="36" spans="1:4">
      <c r="A36" t="s">
        <v>134</v>
      </c>
      <c r="B36">
        <v>2015</v>
      </c>
      <c r="C36" s="14">
        <v>43054.607083333336</v>
      </c>
      <c r="D36">
        <v>50</v>
      </c>
    </row>
    <row r="37" spans="1:4">
      <c r="A37" t="s">
        <v>134</v>
      </c>
      <c r="B37">
        <v>2015</v>
      </c>
      <c r="C37" s="14">
        <v>43054.607083333336</v>
      </c>
      <c r="D37">
        <v>57</v>
      </c>
    </row>
    <row r="38" spans="1:4">
      <c r="A38" t="s">
        <v>134</v>
      </c>
      <c r="B38">
        <v>2015</v>
      </c>
      <c r="C38" s="14">
        <v>43054.607083333336</v>
      </c>
      <c r="D38">
        <v>9</v>
      </c>
    </row>
    <row r="39" spans="1:4">
      <c r="A39" t="s">
        <v>134</v>
      </c>
      <c r="B39">
        <v>2016</v>
      </c>
      <c r="C39" s="14">
        <v>43054.607083333336</v>
      </c>
      <c r="D39">
        <v>112</v>
      </c>
    </row>
    <row r="40" spans="1:4">
      <c r="A40" t="s">
        <v>134</v>
      </c>
      <c r="B40">
        <v>2016</v>
      </c>
      <c r="C40" s="14">
        <v>43054.607083333336</v>
      </c>
      <c r="D40">
        <v>130</v>
      </c>
    </row>
    <row r="41" spans="1:4">
      <c r="A41" t="s">
        <v>134</v>
      </c>
      <c r="B41">
        <v>2016</v>
      </c>
      <c r="C41" s="14">
        <v>43054.607083333336</v>
      </c>
      <c r="D41">
        <v>32</v>
      </c>
    </row>
    <row r="42" spans="1:4">
      <c r="A42" t="s">
        <v>134</v>
      </c>
      <c r="B42">
        <v>2016</v>
      </c>
      <c r="C42" s="14">
        <v>43054.607083333336</v>
      </c>
      <c r="D42">
        <v>33</v>
      </c>
    </row>
    <row r="43" spans="1:4">
      <c r="A43" t="s">
        <v>134</v>
      </c>
      <c r="B43">
        <v>2016</v>
      </c>
      <c r="C43" s="14">
        <v>43054.607083333336</v>
      </c>
      <c r="D43">
        <v>50</v>
      </c>
    </row>
    <row r="44" spans="1:4">
      <c r="A44" t="s">
        <v>134</v>
      </c>
      <c r="B44">
        <v>2016</v>
      </c>
      <c r="C44" s="14">
        <v>43054.607083333336</v>
      </c>
      <c r="D44">
        <v>57</v>
      </c>
    </row>
    <row r="45" spans="1:4">
      <c r="A45" t="s">
        <v>134</v>
      </c>
      <c r="B45">
        <v>2016</v>
      </c>
      <c r="C45" s="14">
        <v>43054.607083333336</v>
      </c>
      <c r="D45">
        <v>9</v>
      </c>
    </row>
    <row r="46" spans="1:4">
      <c r="A46" t="s">
        <v>147</v>
      </c>
      <c r="C46" s="14">
        <v>43054.607083333336</v>
      </c>
    </row>
    <row r="47" spans="1:4">
      <c r="A47" t="s">
        <v>155</v>
      </c>
      <c r="B47">
        <v>2014</v>
      </c>
      <c r="C47" s="14">
        <v>43054.607083333336</v>
      </c>
      <c r="D47" t="s">
        <v>3097</v>
      </c>
    </row>
    <row r="48" spans="1:4">
      <c r="A48" t="s">
        <v>155</v>
      </c>
      <c r="B48">
        <v>2014</v>
      </c>
      <c r="C48" s="14">
        <v>43054.607083333336</v>
      </c>
      <c r="D48" t="s">
        <v>3098</v>
      </c>
    </row>
    <row r="49" spans="1:4">
      <c r="A49" t="s">
        <v>155</v>
      </c>
      <c r="B49">
        <v>2014</v>
      </c>
      <c r="C49" s="14">
        <v>43054.607083333336</v>
      </c>
      <c r="D49" t="s">
        <v>3099</v>
      </c>
    </row>
    <row r="50" spans="1:4">
      <c r="A50" t="s">
        <v>155</v>
      </c>
      <c r="B50">
        <v>2014</v>
      </c>
      <c r="C50" s="14">
        <v>43054.607083333336</v>
      </c>
      <c r="D50" t="s">
        <v>3100</v>
      </c>
    </row>
    <row r="51" spans="1:4">
      <c r="A51" t="s">
        <v>155</v>
      </c>
      <c r="B51">
        <v>2014</v>
      </c>
      <c r="C51" s="14">
        <v>43054.607083333336</v>
      </c>
      <c r="D51" t="s">
        <v>3101</v>
      </c>
    </row>
    <row r="52" spans="1:4">
      <c r="A52" t="s">
        <v>155</v>
      </c>
      <c r="B52">
        <v>2014</v>
      </c>
      <c r="C52" s="14">
        <v>43054.607083333336</v>
      </c>
      <c r="D52" t="s">
        <v>3102</v>
      </c>
    </row>
    <row r="53" spans="1:4">
      <c r="A53" t="s">
        <v>155</v>
      </c>
      <c r="B53">
        <v>2014</v>
      </c>
      <c r="C53" s="14">
        <v>43054.607083333336</v>
      </c>
      <c r="D53" t="s">
        <v>3103</v>
      </c>
    </row>
    <row r="54" spans="1:4">
      <c r="A54" t="s">
        <v>155</v>
      </c>
      <c r="B54">
        <v>2014</v>
      </c>
      <c r="C54" s="14">
        <v>43054.607083333336</v>
      </c>
      <c r="D54" t="s">
        <v>3104</v>
      </c>
    </row>
    <row r="55" spans="1:4">
      <c r="A55" t="s">
        <v>155</v>
      </c>
      <c r="B55">
        <v>2014</v>
      </c>
      <c r="C55" s="14">
        <v>43054.607083333336</v>
      </c>
      <c r="D55" t="s">
        <v>3105</v>
      </c>
    </row>
    <row r="56" spans="1:4">
      <c r="A56" t="s">
        <v>155</v>
      </c>
      <c r="B56">
        <v>2014</v>
      </c>
      <c r="C56" s="14">
        <v>43054.607083333336</v>
      </c>
      <c r="D56" t="s">
        <v>3106</v>
      </c>
    </row>
    <row r="57" spans="1:4">
      <c r="A57" t="s">
        <v>155</v>
      </c>
      <c r="B57">
        <v>2014</v>
      </c>
      <c r="C57" s="14">
        <v>43054.607083333336</v>
      </c>
      <c r="D57" t="s">
        <v>3107</v>
      </c>
    </row>
    <row r="58" spans="1:4">
      <c r="A58" t="s">
        <v>155</v>
      </c>
      <c r="B58">
        <v>2015</v>
      </c>
      <c r="C58" s="14">
        <v>43054.607083333336</v>
      </c>
      <c r="D58" t="s">
        <v>3097</v>
      </c>
    </row>
    <row r="59" spans="1:4">
      <c r="A59" t="s">
        <v>155</v>
      </c>
      <c r="B59">
        <v>2015</v>
      </c>
      <c r="C59" s="14">
        <v>43054.607083333336</v>
      </c>
      <c r="D59" t="s">
        <v>3098</v>
      </c>
    </row>
    <row r="60" spans="1:4">
      <c r="A60" t="s">
        <v>155</v>
      </c>
      <c r="B60">
        <v>2015</v>
      </c>
      <c r="C60" s="14">
        <v>43054.607083333336</v>
      </c>
      <c r="D60" t="s">
        <v>3099</v>
      </c>
    </row>
    <row r="61" spans="1:4">
      <c r="A61" t="s">
        <v>155</v>
      </c>
      <c r="B61">
        <v>2015</v>
      </c>
      <c r="C61" s="14">
        <v>43054.607083333336</v>
      </c>
      <c r="D61" t="s">
        <v>3100</v>
      </c>
    </row>
    <row r="62" spans="1:4">
      <c r="A62" t="s">
        <v>155</v>
      </c>
      <c r="B62">
        <v>2015</v>
      </c>
      <c r="C62" s="14">
        <v>43054.607083333336</v>
      </c>
      <c r="D62" t="s">
        <v>3101</v>
      </c>
    </row>
    <row r="63" spans="1:4">
      <c r="A63" t="s">
        <v>155</v>
      </c>
      <c r="B63">
        <v>2015</v>
      </c>
      <c r="C63" s="14">
        <v>43054.607083333336</v>
      </c>
      <c r="D63" t="s">
        <v>3102</v>
      </c>
    </row>
    <row r="64" spans="1:4">
      <c r="A64" t="s">
        <v>155</v>
      </c>
      <c r="B64">
        <v>2015</v>
      </c>
      <c r="C64" s="14">
        <v>43054.607083333336</v>
      </c>
      <c r="D64" t="s">
        <v>3103</v>
      </c>
    </row>
    <row r="65" spans="1:4">
      <c r="A65" t="s">
        <v>155</v>
      </c>
      <c r="B65">
        <v>2015</v>
      </c>
      <c r="C65" s="14">
        <v>43054.607083333336</v>
      </c>
      <c r="D65" t="s">
        <v>3104</v>
      </c>
    </row>
    <row r="66" spans="1:4">
      <c r="A66" t="s">
        <v>155</v>
      </c>
      <c r="B66">
        <v>2015</v>
      </c>
      <c r="C66" s="14">
        <v>43054.607083333336</v>
      </c>
      <c r="D66" t="s">
        <v>3105</v>
      </c>
    </row>
    <row r="67" spans="1:4">
      <c r="A67" t="s">
        <v>155</v>
      </c>
      <c r="B67">
        <v>2015</v>
      </c>
      <c r="C67" s="14">
        <v>43054.607083333336</v>
      </c>
      <c r="D67" t="s">
        <v>3106</v>
      </c>
    </row>
    <row r="68" spans="1:4">
      <c r="A68" t="s">
        <v>155</v>
      </c>
      <c r="B68">
        <v>2015</v>
      </c>
      <c r="C68" s="14">
        <v>43054.607083333336</v>
      </c>
      <c r="D68" t="s">
        <v>3107</v>
      </c>
    </row>
    <row r="69" spans="1:4">
      <c r="A69" t="s">
        <v>155</v>
      </c>
      <c r="B69">
        <v>2015</v>
      </c>
      <c r="C69" s="14">
        <v>43054.607083333336</v>
      </c>
      <c r="D69" t="s">
        <v>6805</v>
      </c>
    </row>
    <row r="70" spans="1:4">
      <c r="A70" t="s">
        <v>155</v>
      </c>
      <c r="B70">
        <v>2016</v>
      </c>
      <c r="C70" s="14">
        <v>43054.607083333336</v>
      </c>
      <c r="D70" t="s">
        <v>6806</v>
      </c>
    </row>
    <row r="71" spans="1:4">
      <c r="A71" t="s">
        <v>155</v>
      </c>
      <c r="B71">
        <v>2016</v>
      </c>
      <c r="C71" s="14">
        <v>43054.607083333336</v>
      </c>
      <c r="D71" t="s">
        <v>3097</v>
      </c>
    </row>
    <row r="72" spans="1:4">
      <c r="A72" t="s">
        <v>155</v>
      </c>
      <c r="B72">
        <v>2016</v>
      </c>
      <c r="C72" s="14">
        <v>43054.607083333336</v>
      </c>
      <c r="D72" t="s">
        <v>3098</v>
      </c>
    </row>
    <row r="73" spans="1:4">
      <c r="A73" t="s">
        <v>155</v>
      </c>
      <c r="B73">
        <v>2016</v>
      </c>
      <c r="C73" s="14">
        <v>43054.607083333336</v>
      </c>
      <c r="D73" t="s">
        <v>3099</v>
      </c>
    </row>
    <row r="74" spans="1:4">
      <c r="A74" t="s">
        <v>155</v>
      </c>
      <c r="B74">
        <v>2016</v>
      </c>
      <c r="C74" s="14">
        <v>43054.607083333336</v>
      </c>
      <c r="D74" t="s">
        <v>3100</v>
      </c>
    </row>
    <row r="75" spans="1:4">
      <c r="A75" t="s">
        <v>155</v>
      </c>
      <c r="B75">
        <v>2016</v>
      </c>
      <c r="C75" s="14">
        <v>43054.607083333336</v>
      </c>
      <c r="D75" t="s">
        <v>3101</v>
      </c>
    </row>
    <row r="76" spans="1:4">
      <c r="A76" t="s">
        <v>155</v>
      </c>
      <c r="B76">
        <v>2016</v>
      </c>
      <c r="C76" s="14">
        <v>43054.607083333336</v>
      </c>
      <c r="D76" t="s">
        <v>3102</v>
      </c>
    </row>
    <row r="77" spans="1:4">
      <c r="A77" t="s">
        <v>155</v>
      </c>
      <c r="B77">
        <v>2016</v>
      </c>
      <c r="C77" s="14">
        <v>43054.607083333336</v>
      </c>
      <c r="D77" t="s">
        <v>3103</v>
      </c>
    </row>
    <row r="78" spans="1:4">
      <c r="A78" t="s">
        <v>155</v>
      </c>
      <c r="B78">
        <v>2016</v>
      </c>
      <c r="C78" s="14">
        <v>43054.607083333336</v>
      </c>
      <c r="D78" t="s">
        <v>3104</v>
      </c>
    </row>
    <row r="79" spans="1:4">
      <c r="A79" t="s">
        <v>155</v>
      </c>
      <c r="B79">
        <v>2016</v>
      </c>
      <c r="C79" s="14">
        <v>43054.607083333336</v>
      </c>
      <c r="D79" t="s">
        <v>3105</v>
      </c>
    </row>
    <row r="80" spans="1:4">
      <c r="A80" t="s">
        <v>155</v>
      </c>
      <c r="B80">
        <v>2016</v>
      </c>
      <c r="C80" s="14">
        <v>43054.607083333336</v>
      </c>
      <c r="D80" t="s">
        <v>3106</v>
      </c>
    </row>
    <row r="81" spans="1:4">
      <c r="A81" t="s">
        <v>155</v>
      </c>
      <c r="B81">
        <v>2016</v>
      </c>
      <c r="C81" s="14">
        <v>43054.607083333336</v>
      </c>
      <c r="D81" t="s">
        <v>3107</v>
      </c>
    </row>
    <row r="82" spans="1:4">
      <c r="A82" t="s">
        <v>155</v>
      </c>
      <c r="B82">
        <v>2016</v>
      </c>
      <c r="C82" s="14">
        <v>43054.607083333336</v>
      </c>
      <c r="D82" t="s">
        <v>6805</v>
      </c>
    </row>
    <row r="83" spans="1:4">
      <c r="A83" t="s">
        <v>162</v>
      </c>
      <c r="B83">
        <v>2013</v>
      </c>
      <c r="C83" s="14">
        <v>43054.607083333336</v>
      </c>
      <c r="D83">
        <v>1003</v>
      </c>
    </row>
    <row r="84" spans="1:4">
      <c r="A84" t="s">
        <v>162</v>
      </c>
      <c r="B84">
        <v>2013</v>
      </c>
      <c r="C84" s="14">
        <v>43054.607083333336</v>
      </c>
      <c r="D84">
        <v>1006</v>
      </c>
    </row>
    <row r="85" spans="1:4">
      <c r="A85" t="s">
        <v>162</v>
      </c>
      <c r="B85">
        <v>2013</v>
      </c>
      <c r="C85" s="14">
        <v>43054.607083333336</v>
      </c>
      <c r="D85">
        <v>1008</v>
      </c>
    </row>
    <row r="86" spans="1:4">
      <c r="A86" t="s">
        <v>162</v>
      </c>
      <c r="B86">
        <v>2013</v>
      </c>
      <c r="C86" s="14">
        <v>43054.607083333336</v>
      </c>
      <c r="D86">
        <v>1011</v>
      </c>
    </row>
    <row r="87" spans="1:4">
      <c r="A87" t="s">
        <v>162</v>
      </c>
      <c r="B87">
        <v>2013</v>
      </c>
      <c r="C87" s="14">
        <v>43054.607083333336</v>
      </c>
      <c r="D87">
        <v>1012</v>
      </c>
    </row>
    <row r="88" spans="1:4">
      <c r="A88" t="s">
        <v>162</v>
      </c>
      <c r="B88">
        <v>2013</v>
      </c>
      <c r="C88" s="14">
        <v>43054.607083333336</v>
      </c>
      <c r="D88">
        <v>1013</v>
      </c>
    </row>
    <row r="89" spans="1:4">
      <c r="A89" t="s">
        <v>162</v>
      </c>
      <c r="B89">
        <v>2013</v>
      </c>
      <c r="C89" s="14">
        <v>43054.607083333336</v>
      </c>
      <c r="D89">
        <v>1014</v>
      </c>
    </row>
    <row r="90" spans="1:4">
      <c r="A90" t="s">
        <v>162</v>
      </c>
      <c r="B90">
        <v>2013</v>
      </c>
      <c r="C90" s="14">
        <v>43054.607083333336</v>
      </c>
      <c r="D90">
        <v>1015</v>
      </c>
    </row>
    <row r="91" spans="1:4">
      <c r="A91" t="s">
        <v>162</v>
      </c>
      <c r="B91">
        <v>2013</v>
      </c>
      <c r="C91" s="14">
        <v>43054.607083333336</v>
      </c>
      <c r="D91">
        <v>1016</v>
      </c>
    </row>
    <row r="92" spans="1:4">
      <c r="A92" t="s">
        <v>162</v>
      </c>
      <c r="B92">
        <v>2013</v>
      </c>
      <c r="C92" s="14">
        <v>43054.607083333336</v>
      </c>
      <c r="D92">
        <v>1028</v>
      </c>
    </row>
    <row r="93" spans="1:4">
      <c r="A93" t="s">
        <v>162</v>
      </c>
      <c r="B93">
        <v>2013</v>
      </c>
      <c r="C93" s="14">
        <v>43054.607083333336</v>
      </c>
      <c r="D93">
        <v>1030</v>
      </c>
    </row>
    <row r="94" spans="1:4">
      <c r="A94" t="s">
        <v>162</v>
      </c>
      <c r="B94">
        <v>2013</v>
      </c>
      <c r="C94" s="14">
        <v>43054.607083333336</v>
      </c>
      <c r="D94">
        <v>1052</v>
      </c>
    </row>
    <row r="95" spans="1:4">
      <c r="A95" t="s">
        <v>162</v>
      </c>
      <c r="B95">
        <v>2013</v>
      </c>
      <c r="C95" s="14">
        <v>43054.607083333336</v>
      </c>
      <c r="D95">
        <v>1167</v>
      </c>
    </row>
    <row r="96" spans="1:4">
      <c r="A96" t="s">
        <v>162</v>
      </c>
      <c r="B96">
        <v>2013</v>
      </c>
      <c r="C96" s="14">
        <v>43054.607083333336</v>
      </c>
      <c r="D96">
        <v>1169</v>
      </c>
    </row>
    <row r="97" spans="1:4">
      <c r="A97" t="s">
        <v>162</v>
      </c>
      <c r="B97">
        <v>2013</v>
      </c>
      <c r="C97" s="14">
        <v>43054.607083333336</v>
      </c>
      <c r="D97">
        <v>1170</v>
      </c>
    </row>
    <row r="98" spans="1:4">
      <c r="A98" t="s">
        <v>162</v>
      </c>
      <c r="B98">
        <v>2013</v>
      </c>
      <c r="C98" s="14">
        <v>43054.607083333336</v>
      </c>
      <c r="D98">
        <v>1177</v>
      </c>
    </row>
    <row r="99" spans="1:4">
      <c r="A99" t="s">
        <v>162</v>
      </c>
      <c r="B99">
        <v>2013</v>
      </c>
      <c r="C99" s="14">
        <v>43054.607083333336</v>
      </c>
      <c r="D99">
        <v>1178</v>
      </c>
    </row>
    <row r="100" spans="1:4">
      <c r="A100" t="s">
        <v>162</v>
      </c>
      <c r="B100">
        <v>2013</v>
      </c>
      <c r="C100" s="14">
        <v>43054.607083333336</v>
      </c>
      <c r="D100">
        <v>1182</v>
      </c>
    </row>
    <row r="101" spans="1:4">
      <c r="A101" t="s">
        <v>162</v>
      </c>
      <c r="B101">
        <v>2013</v>
      </c>
      <c r="C101" s="14">
        <v>43054.607083333336</v>
      </c>
      <c r="D101">
        <v>1184</v>
      </c>
    </row>
    <row r="102" spans="1:4">
      <c r="A102" t="s">
        <v>162</v>
      </c>
      <c r="B102">
        <v>2013</v>
      </c>
      <c r="C102" s="14">
        <v>43054.607083333336</v>
      </c>
      <c r="D102">
        <v>1186</v>
      </c>
    </row>
    <row r="103" spans="1:4">
      <c r="A103" t="s">
        <v>162</v>
      </c>
      <c r="B103">
        <v>2013</v>
      </c>
      <c r="C103" s="14">
        <v>43054.607083333336</v>
      </c>
      <c r="D103">
        <v>1189</v>
      </c>
    </row>
    <row r="104" spans="1:4">
      <c r="A104" t="s">
        <v>162</v>
      </c>
      <c r="B104">
        <v>2013</v>
      </c>
      <c r="C104" s="14">
        <v>43054.607083333336</v>
      </c>
      <c r="D104">
        <v>1192</v>
      </c>
    </row>
    <row r="105" spans="1:4">
      <c r="A105" t="s">
        <v>162</v>
      </c>
      <c r="B105">
        <v>2013</v>
      </c>
      <c r="C105" s="14">
        <v>43054.607083333336</v>
      </c>
      <c r="D105">
        <v>1194</v>
      </c>
    </row>
    <row r="106" spans="1:4">
      <c r="A106" t="s">
        <v>162</v>
      </c>
      <c r="B106">
        <v>2013</v>
      </c>
      <c r="C106" s="14">
        <v>43054.607083333336</v>
      </c>
      <c r="D106">
        <v>1223</v>
      </c>
    </row>
    <row r="107" spans="1:4">
      <c r="A107" t="s">
        <v>162</v>
      </c>
      <c r="B107">
        <v>2013</v>
      </c>
      <c r="C107" s="14">
        <v>43054.607083333336</v>
      </c>
      <c r="D107">
        <v>1867</v>
      </c>
    </row>
    <row r="108" spans="1:4">
      <c r="A108" t="s">
        <v>162</v>
      </c>
      <c r="B108">
        <v>2013</v>
      </c>
      <c r="C108" s="14">
        <v>43054.607083333336</v>
      </c>
      <c r="D108">
        <v>2025</v>
      </c>
    </row>
    <row r="109" spans="1:4">
      <c r="A109" t="s">
        <v>162</v>
      </c>
      <c r="B109">
        <v>2013</v>
      </c>
      <c r="C109" s="14">
        <v>43054.607083333336</v>
      </c>
      <c r="D109">
        <v>2053</v>
      </c>
    </row>
    <row r="110" spans="1:4">
      <c r="A110" t="s">
        <v>162</v>
      </c>
      <c r="B110">
        <v>2013</v>
      </c>
      <c r="C110" s="14">
        <v>43054.607083333336</v>
      </c>
      <c r="D110">
        <v>2077</v>
      </c>
    </row>
    <row r="111" spans="1:4">
      <c r="A111" t="s">
        <v>162</v>
      </c>
      <c r="B111">
        <v>2013</v>
      </c>
      <c r="C111" s="14">
        <v>43054.607083333336</v>
      </c>
      <c r="D111">
        <v>2093</v>
      </c>
    </row>
    <row r="112" spans="1:4">
      <c r="A112" t="s">
        <v>162</v>
      </c>
      <c r="B112">
        <v>2013</v>
      </c>
      <c r="C112" s="14">
        <v>43054.607083333336</v>
      </c>
      <c r="D112">
        <v>2095</v>
      </c>
    </row>
    <row r="113" spans="1:4">
      <c r="A113" t="s">
        <v>162</v>
      </c>
      <c r="B113">
        <v>2013</v>
      </c>
      <c r="C113" s="14">
        <v>43054.607083333336</v>
      </c>
      <c r="D113">
        <v>2205</v>
      </c>
    </row>
    <row r="114" spans="1:4">
      <c r="A114" t="s">
        <v>162</v>
      </c>
      <c r="B114">
        <v>2013</v>
      </c>
      <c r="C114" s="14">
        <v>43054.607083333336</v>
      </c>
      <c r="D114">
        <v>2261</v>
      </c>
    </row>
    <row r="115" spans="1:4">
      <c r="A115" t="s">
        <v>162</v>
      </c>
      <c r="B115">
        <v>2013</v>
      </c>
      <c r="C115" s="14">
        <v>43054.607083333336</v>
      </c>
      <c r="D115">
        <v>2262</v>
      </c>
    </row>
    <row r="116" spans="1:4">
      <c r="A116" t="s">
        <v>162</v>
      </c>
      <c r="B116">
        <v>2013</v>
      </c>
      <c r="C116" s="14">
        <v>43054.607083333336</v>
      </c>
      <c r="D116">
        <v>2264</v>
      </c>
    </row>
    <row r="117" spans="1:4">
      <c r="A117" t="s">
        <v>162</v>
      </c>
      <c r="B117">
        <v>2013</v>
      </c>
      <c r="C117" s="14">
        <v>43054.607083333336</v>
      </c>
      <c r="D117">
        <v>2267</v>
      </c>
    </row>
    <row r="118" spans="1:4">
      <c r="A118" t="s">
        <v>162</v>
      </c>
      <c r="B118">
        <v>2013</v>
      </c>
      <c r="C118" s="14">
        <v>43054.607083333336</v>
      </c>
      <c r="D118">
        <v>2275</v>
      </c>
    </row>
    <row r="119" spans="1:4">
      <c r="A119" t="s">
        <v>162</v>
      </c>
      <c r="B119">
        <v>2013</v>
      </c>
      <c r="C119" s="14">
        <v>43054.607083333336</v>
      </c>
      <c r="D119">
        <v>2278</v>
      </c>
    </row>
    <row r="120" spans="1:4">
      <c r="A120" t="s">
        <v>162</v>
      </c>
      <c r="B120">
        <v>2013</v>
      </c>
      <c r="C120" s="14">
        <v>43054.607083333336</v>
      </c>
      <c r="D120">
        <v>2280</v>
      </c>
    </row>
    <row r="121" spans="1:4">
      <c r="A121" t="s">
        <v>162</v>
      </c>
      <c r="B121">
        <v>2013</v>
      </c>
      <c r="C121" s="14">
        <v>43054.607083333336</v>
      </c>
      <c r="D121">
        <v>2283</v>
      </c>
    </row>
    <row r="122" spans="1:4">
      <c r="A122" t="s">
        <v>162</v>
      </c>
      <c r="B122">
        <v>2013</v>
      </c>
      <c r="C122" s="14">
        <v>43054.607083333336</v>
      </c>
      <c r="D122">
        <v>2289</v>
      </c>
    </row>
    <row r="123" spans="1:4">
      <c r="A123" t="s">
        <v>162</v>
      </c>
      <c r="B123">
        <v>2013</v>
      </c>
      <c r="C123" s="14">
        <v>43054.607083333336</v>
      </c>
      <c r="D123">
        <v>2361</v>
      </c>
    </row>
    <row r="124" spans="1:4">
      <c r="A124" t="s">
        <v>162</v>
      </c>
      <c r="B124">
        <v>2013</v>
      </c>
      <c r="C124" s="14">
        <v>43054.607083333336</v>
      </c>
      <c r="D124">
        <v>2362</v>
      </c>
    </row>
    <row r="125" spans="1:4">
      <c r="A125" t="s">
        <v>162</v>
      </c>
      <c r="B125">
        <v>2013</v>
      </c>
      <c r="C125" s="14">
        <v>43054.607083333336</v>
      </c>
      <c r="D125">
        <v>2363</v>
      </c>
    </row>
    <row r="126" spans="1:4">
      <c r="A126" t="s">
        <v>162</v>
      </c>
      <c r="B126">
        <v>2013</v>
      </c>
      <c r="C126" s="14">
        <v>43054.607083333336</v>
      </c>
      <c r="D126">
        <v>2364</v>
      </c>
    </row>
    <row r="127" spans="1:4">
      <c r="A127" t="s">
        <v>162</v>
      </c>
      <c r="B127">
        <v>2013</v>
      </c>
      <c r="C127" s="14">
        <v>43054.607083333336</v>
      </c>
      <c r="D127">
        <v>2365</v>
      </c>
    </row>
    <row r="128" spans="1:4">
      <c r="A128" t="s">
        <v>162</v>
      </c>
      <c r="B128">
        <v>2013</v>
      </c>
      <c r="C128" s="14">
        <v>43054.607083333336</v>
      </c>
      <c r="D128">
        <v>2366</v>
      </c>
    </row>
    <row r="129" spans="1:4">
      <c r="A129" t="s">
        <v>162</v>
      </c>
      <c r="B129">
        <v>2013</v>
      </c>
      <c r="C129" s="14">
        <v>43054.607083333336</v>
      </c>
      <c r="D129">
        <v>2395</v>
      </c>
    </row>
    <row r="130" spans="1:4">
      <c r="A130" t="s">
        <v>162</v>
      </c>
      <c r="B130">
        <v>2013</v>
      </c>
      <c r="C130" s="14">
        <v>43054.607083333336</v>
      </c>
      <c r="D130">
        <v>2401</v>
      </c>
    </row>
    <row r="131" spans="1:4">
      <c r="A131" t="s">
        <v>162</v>
      </c>
      <c r="B131">
        <v>2013</v>
      </c>
      <c r="C131" s="14">
        <v>43054.607083333336</v>
      </c>
      <c r="D131">
        <v>2519</v>
      </c>
    </row>
    <row r="132" spans="1:4">
      <c r="A132" t="s">
        <v>162</v>
      </c>
      <c r="B132">
        <v>2013</v>
      </c>
      <c r="C132" s="14">
        <v>43054.607083333336</v>
      </c>
      <c r="D132">
        <v>2664</v>
      </c>
    </row>
    <row r="133" spans="1:4">
      <c r="A133" t="s">
        <v>162</v>
      </c>
      <c r="B133">
        <v>2013</v>
      </c>
      <c r="C133" s="14">
        <v>43054.607083333336</v>
      </c>
      <c r="D133">
        <v>2755</v>
      </c>
    </row>
    <row r="134" spans="1:4">
      <c r="A134" t="s">
        <v>162</v>
      </c>
      <c r="B134">
        <v>2013</v>
      </c>
      <c r="C134" s="14">
        <v>43054.607083333336</v>
      </c>
      <c r="D134">
        <v>2756</v>
      </c>
    </row>
    <row r="135" spans="1:4">
      <c r="A135" t="s">
        <v>162</v>
      </c>
      <c r="B135">
        <v>2014</v>
      </c>
      <c r="C135" s="14">
        <v>43054.607083333336</v>
      </c>
      <c r="D135">
        <v>1002</v>
      </c>
    </row>
    <row r="136" spans="1:4">
      <c r="A136" t="s">
        <v>162</v>
      </c>
      <c r="B136">
        <v>2014</v>
      </c>
      <c r="C136" s="14">
        <v>43054.607083333336</v>
      </c>
      <c r="D136">
        <v>1003</v>
      </c>
    </row>
    <row r="137" spans="1:4">
      <c r="A137" t="s">
        <v>162</v>
      </c>
      <c r="B137">
        <v>2014</v>
      </c>
      <c r="C137" s="14">
        <v>43054.607083333336</v>
      </c>
      <c r="D137">
        <v>1006</v>
      </c>
    </row>
    <row r="138" spans="1:4">
      <c r="A138" t="s">
        <v>162</v>
      </c>
      <c r="B138">
        <v>2014</v>
      </c>
      <c r="C138" s="14">
        <v>43054.607083333336</v>
      </c>
      <c r="D138">
        <v>1008</v>
      </c>
    </row>
    <row r="139" spans="1:4">
      <c r="A139" t="s">
        <v>162</v>
      </c>
      <c r="B139">
        <v>2014</v>
      </c>
      <c r="C139" s="14">
        <v>43054.607083333336</v>
      </c>
      <c r="D139">
        <v>1012</v>
      </c>
    </row>
    <row r="140" spans="1:4">
      <c r="A140" t="s">
        <v>162</v>
      </c>
      <c r="B140">
        <v>2014</v>
      </c>
      <c r="C140" s="14">
        <v>43054.607083333336</v>
      </c>
      <c r="D140">
        <v>1013</v>
      </c>
    </row>
    <row r="141" spans="1:4">
      <c r="A141" t="s">
        <v>162</v>
      </c>
      <c r="B141">
        <v>2014</v>
      </c>
      <c r="C141" s="14">
        <v>43054.607083333336</v>
      </c>
      <c r="D141">
        <v>1014</v>
      </c>
    </row>
    <row r="142" spans="1:4">
      <c r="A142" t="s">
        <v>162</v>
      </c>
      <c r="B142">
        <v>2014</v>
      </c>
      <c r="C142" s="14">
        <v>43054.607083333336</v>
      </c>
      <c r="D142">
        <v>1015</v>
      </c>
    </row>
    <row r="143" spans="1:4">
      <c r="A143" t="s">
        <v>162</v>
      </c>
      <c r="B143">
        <v>2014</v>
      </c>
      <c r="C143" s="14">
        <v>43054.607083333336</v>
      </c>
      <c r="D143">
        <v>1016</v>
      </c>
    </row>
    <row r="144" spans="1:4">
      <c r="A144" t="s">
        <v>162</v>
      </c>
      <c r="B144">
        <v>2014</v>
      </c>
      <c r="C144" s="14">
        <v>43054.607083333336</v>
      </c>
      <c r="D144">
        <v>1017</v>
      </c>
    </row>
    <row r="145" spans="1:4">
      <c r="A145" t="s">
        <v>162</v>
      </c>
      <c r="B145">
        <v>2014</v>
      </c>
      <c r="C145" s="14">
        <v>43054.607083333336</v>
      </c>
      <c r="D145">
        <v>1028</v>
      </c>
    </row>
    <row r="146" spans="1:4">
      <c r="A146" t="s">
        <v>162</v>
      </c>
      <c r="B146">
        <v>2014</v>
      </c>
      <c r="C146" s="14">
        <v>43054.607083333336</v>
      </c>
      <c r="D146">
        <v>2745</v>
      </c>
    </row>
    <row r="147" spans="1:4">
      <c r="A147" t="s">
        <v>162</v>
      </c>
      <c r="B147">
        <v>2014</v>
      </c>
      <c r="C147" s="14">
        <v>43054.607083333336</v>
      </c>
      <c r="D147">
        <v>2756</v>
      </c>
    </row>
    <row r="148" spans="1:4">
      <c r="A148" t="s">
        <v>162</v>
      </c>
      <c r="B148">
        <v>2015</v>
      </c>
      <c r="C148" s="14">
        <v>43054.607083333336</v>
      </c>
      <c r="D148">
        <v>1002</v>
      </c>
    </row>
    <row r="149" spans="1:4">
      <c r="A149" t="s">
        <v>162</v>
      </c>
      <c r="B149">
        <v>2015</v>
      </c>
      <c r="C149" s="14">
        <v>43054.607083333336</v>
      </c>
      <c r="D149">
        <v>1003</v>
      </c>
    </row>
    <row r="150" spans="1:4">
      <c r="A150" t="s">
        <v>162</v>
      </c>
      <c r="B150">
        <v>2015</v>
      </c>
      <c r="C150" s="14">
        <v>43054.607083333336</v>
      </c>
      <c r="D150">
        <v>1006</v>
      </c>
    </row>
    <row r="151" spans="1:4">
      <c r="A151" t="s">
        <v>162</v>
      </c>
      <c r="B151">
        <v>2015</v>
      </c>
      <c r="C151" s="14">
        <v>43054.607083333336</v>
      </c>
      <c r="D151">
        <v>1007</v>
      </c>
    </row>
    <row r="152" spans="1:4">
      <c r="A152" t="s">
        <v>162</v>
      </c>
      <c r="B152">
        <v>2015</v>
      </c>
      <c r="C152" s="14">
        <v>43054.607083333336</v>
      </c>
      <c r="D152">
        <v>1008</v>
      </c>
    </row>
    <row r="153" spans="1:4">
      <c r="A153" t="s">
        <v>162</v>
      </c>
      <c r="B153">
        <v>2015</v>
      </c>
      <c r="C153" s="14">
        <v>43054.607083333336</v>
      </c>
      <c r="D153">
        <v>1012</v>
      </c>
    </row>
    <row r="154" spans="1:4">
      <c r="A154" t="s">
        <v>162</v>
      </c>
      <c r="B154">
        <v>2015</v>
      </c>
      <c r="C154" s="14">
        <v>43054.607083333336</v>
      </c>
      <c r="D154">
        <v>1013</v>
      </c>
    </row>
    <row r="155" spans="1:4">
      <c r="A155" t="s">
        <v>162</v>
      </c>
      <c r="B155">
        <v>2015</v>
      </c>
      <c r="C155" s="14">
        <v>43054.607083333336</v>
      </c>
      <c r="D155">
        <v>1014</v>
      </c>
    </row>
    <row r="156" spans="1:4">
      <c r="A156" t="s">
        <v>162</v>
      </c>
      <c r="B156">
        <v>2015</v>
      </c>
      <c r="C156" s="14">
        <v>43054.607083333336</v>
      </c>
      <c r="D156">
        <v>1015</v>
      </c>
    </row>
    <row r="157" spans="1:4">
      <c r="A157" t="s">
        <v>162</v>
      </c>
      <c r="B157">
        <v>2015</v>
      </c>
      <c r="C157" s="14">
        <v>43054.607083333336</v>
      </c>
      <c r="D157">
        <v>1016</v>
      </c>
    </row>
    <row r="158" spans="1:4">
      <c r="A158" t="s">
        <v>162</v>
      </c>
      <c r="B158">
        <v>2015</v>
      </c>
      <c r="C158" s="14">
        <v>43054.607083333336</v>
      </c>
      <c r="D158">
        <v>1017</v>
      </c>
    </row>
    <row r="159" spans="1:4">
      <c r="A159" t="s">
        <v>162</v>
      </c>
      <c r="B159">
        <v>2015</v>
      </c>
      <c r="C159" s="14">
        <v>43054.607083333336</v>
      </c>
      <c r="D159">
        <v>1028</v>
      </c>
    </row>
    <row r="160" spans="1:4">
      <c r="A160" t="s">
        <v>162</v>
      </c>
      <c r="B160">
        <v>2015</v>
      </c>
      <c r="C160" s="14">
        <v>43054.607083333336</v>
      </c>
      <c r="D160">
        <v>1035</v>
      </c>
    </row>
    <row r="161" spans="1:4">
      <c r="A161" t="s">
        <v>162</v>
      </c>
      <c r="B161">
        <v>2015</v>
      </c>
      <c r="C161" s="14">
        <v>43054.607083333336</v>
      </c>
      <c r="D161">
        <v>1056</v>
      </c>
    </row>
    <row r="162" spans="1:4">
      <c r="A162" t="s">
        <v>162</v>
      </c>
      <c r="B162">
        <v>2015</v>
      </c>
      <c r="C162" s="14">
        <v>43054.607083333336</v>
      </c>
      <c r="D162">
        <v>1060</v>
      </c>
    </row>
    <row r="163" spans="1:4">
      <c r="A163" t="s">
        <v>162</v>
      </c>
      <c r="B163">
        <v>2015</v>
      </c>
      <c r="C163" s="14">
        <v>43054.607083333336</v>
      </c>
      <c r="D163">
        <v>1167</v>
      </c>
    </row>
    <row r="164" spans="1:4">
      <c r="A164" t="s">
        <v>162</v>
      </c>
      <c r="B164">
        <v>2015</v>
      </c>
      <c r="C164" s="14">
        <v>43054.607083333336</v>
      </c>
      <c r="D164">
        <v>1184</v>
      </c>
    </row>
    <row r="165" spans="1:4">
      <c r="A165" t="s">
        <v>162</v>
      </c>
      <c r="B165">
        <v>2015</v>
      </c>
      <c r="C165" s="14">
        <v>43054.607083333336</v>
      </c>
      <c r="D165">
        <v>1189</v>
      </c>
    </row>
    <row r="166" spans="1:4">
      <c r="A166" t="s">
        <v>162</v>
      </c>
      <c r="B166">
        <v>2015</v>
      </c>
      <c r="C166" s="14">
        <v>43054.607083333336</v>
      </c>
      <c r="D166">
        <v>1867</v>
      </c>
    </row>
    <row r="167" spans="1:4">
      <c r="A167" t="s">
        <v>162</v>
      </c>
      <c r="B167">
        <v>2015</v>
      </c>
      <c r="C167" s="14">
        <v>43054.607083333336</v>
      </c>
      <c r="D167">
        <v>2756</v>
      </c>
    </row>
    <row r="168" spans="1:4">
      <c r="A168" t="s">
        <v>162</v>
      </c>
      <c r="B168">
        <v>2016</v>
      </c>
      <c r="C168" s="14">
        <v>43054.607083333336</v>
      </c>
      <c r="D168">
        <v>1002</v>
      </c>
    </row>
    <row r="169" spans="1:4">
      <c r="A169" t="s">
        <v>162</v>
      </c>
      <c r="B169">
        <v>2016</v>
      </c>
      <c r="C169" s="14">
        <v>43054.607083333336</v>
      </c>
      <c r="D169">
        <v>1003</v>
      </c>
    </row>
    <row r="170" spans="1:4">
      <c r="A170" t="s">
        <v>162</v>
      </c>
      <c r="B170">
        <v>2016</v>
      </c>
      <c r="C170" s="14">
        <v>43054.607083333336</v>
      </c>
      <c r="D170">
        <v>1006</v>
      </c>
    </row>
    <row r="171" spans="1:4">
      <c r="A171" t="s">
        <v>162</v>
      </c>
      <c r="B171">
        <v>2016</v>
      </c>
      <c r="C171" s="14">
        <v>43054.607083333336</v>
      </c>
      <c r="D171">
        <v>1007</v>
      </c>
    </row>
    <row r="172" spans="1:4">
      <c r="A172" t="s">
        <v>162</v>
      </c>
      <c r="B172">
        <v>2016</v>
      </c>
      <c r="C172" s="14">
        <v>43054.607083333336</v>
      </c>
      <c r="D172">
        <v>1008</v>
      </c>
    </row>
    <row r="173" spans="1:4">
      <c r="A173" t="s">
        <v>162</v>
      </c>
      <c r="B173">
        <v>2016</v>
      </c>
      <c r="C173" s="14">
        <v>43054.607083333336</v>
      </c>
      <c r="D173">
        <v>1012</v>
      </c>
    </row>
    <row r="174" spans="1:4">
      <c r="A174" t="s">
        <v>162</v>
      </c>
      <c r="B174">
        <v>2016</v>
      </c>
      <c r="C174" s="14">
        <v>43054.607083333336</v>
      </c>
      <c r="D174">
        <v>1013</v>
      </c>
    </row>
    <row r="175" spans="1:4">
      <c r="A175" t="s">
        <v>162</v>
      </c>
      <c r="B175">
        <v>2016</v>
      </c>
      <c r="C175" s="14">
        <v>43054.607083333336</v>
      </c>
      <c r="D175">
        <v>1014</v>
      </c>
    </row>
    <row r="176" spans="1:4">
      <c r="A176" t="s">
        <v>162</v>
      </c>
      <c r="B176">
        <v>2016</v>
      </c>
      <c r="C176" s="14">
        <v>43054.607083333336</v>
      </c>
      <c r="D176">
        <v>1015</v>
      </c>
    </row>
    <row r="177" spans="1:4">
      <c r="A177" t="s">
        <v>162</v>
      </c>
      <c r="B177">
        <v>2016</v>
      </c>
      <c r="C177" s="14">
        <v>43054.607083333336</v>
      </c>
      <c r="D177">
        <v>1016</v>
      </c>
    </row>
    <row r="178" spans="1:4">
      <c r="A178" t="s">
        <v>162</v>
      </c>
      <c r="B178">
        <v>2016</v>
      </c>
      <c r="C178" s="14">
        <v>43054.607083333336</v>
      </c>
      <c r="D178">
        <v>1017</v>
      </c>
    </row>
    <row r="179" spans="1:4">
      <c r="A179" t="s">
        <v>162</v>
      </c>
      <c r="B179">
        <v>2016</v>
      </c>
      <c r="C179" s="14">
        <v>43054.607083333336</v>
      </c>
      <c r="D179">
        <v>1035</v>
      </c>
    </row>
    <row r="180" spans="1:4">
      <c r="A180" t="s">
        <v>162</v>
      </c>
      <c r="B180">
        <v>2016</v>
      </c>
      <c r="C180" s="14">
        <v>43054.607083333336</v>
      </c>
      <c r="D180">
        <v>1056</v>
      </c>
    </row>
    <row r="181" spans="1:4">
      <c r="A181" t="s">
        <v>162</v>
      </c>
      <c r="B181">
        <v>2016</v>
      </c>
      <c r="C181" s="14">
        <v>43054.607083333336</v>
      </c>
      <c r="D181">
        <v>1060</v>
      </c>
    </row>
    <row r="182" spans="1:4">
      <c r="A182" t="s">
        <v>162</v>
      </c>
      <c r="B182">
        <v>2016</v>
      </c>
      <c r="C182" s="14">
        <v>43054.607083333336</v>
      </c>
      <c r="D182">
        <v>1189</v>
      </c>
    </row>
    <row r="183" spans="1:4">
      <c r="A183" t="s">
        <v>162</v>
      </c>
      <c r="B183">
        <v>2016</v>
      </c>
      <c r="C183" s="14">
        <v>43054.607083333336</v>
      </c>
      <c r="D183">
        <v>1867</v>
      </c>
    </row>
    <row r="184" spans="1:4">
      <c r="A184" t="s">
        <v>162</v>
      </c>
      <c r="B184">
        <v>2016</v>
      </c>
      <c r="C184" s="14">
        <v>43054.607083333336</v>
      </c>
      <c r="D184">
        <v>2259</v>
      </c>
    </row>
    <row r="185" spans="1:4">
      <c r="A185" t="s">
        <v>162</v>
      </c>
      <c r="B185">
        <v>2016</v>
      </c>
      <c r="C185" s="14">
        <v>43054.607083333336</v>
      </c>
      <c r="D185">
        <v>2260</v>
      </c>
    </row>
    <row r="186" spans="1:4">
      <c r="A186" t="s">
        <v>162</v>
      </c>
      <c r="B186">
        <v>2016</v>
      </c>
      <c r="C186" s="14">
        <v>43054.607083333336</v>
      </c>
      <c r="D186">
        <v>2265</v>
      </c>
    </row>
    <row r="187" spans="1:4">
      <c r="A187" t="s">
        <v>162</v>
      </c>
      <c r="B187">
        <v>2016</v>
      </c>
      <c r="C187" s="14">
        <v>43054.607083333336</v>
      </c>
      <c r="D187">
        <v>2756</v>
      </c>
    </row>
    <row r="188" spans="1:4">
      <c r="A188" t="s">
        <v>172</v>
      </c>
      <c r="B188">
        <v>2013</v>
      </c>
      <c r="C188" s="14">
        <v>43054.607083333336</v>
      </c>
      <c r="D188">
        <v>373</v>
      </c>
    </row>
    <row r="189" spans="1:4">
      <c r="A189" t="s">
        <v>172</v>
      </c>
      <c r="B189">
        <v>2014</v>
      </c>
      <c r="C189" s="14">
        <v>43054.607083333336</v>
      </c>
      <c r="D189">
        <v>373</v>
      </c>
    </row>
    <row r="190" spans="1:4">
      <c r="A190" t="s">
        <v>172</v>
      </c>
      <c r="B190">
        <v>2015</v>
      </c>
      <c r="C190" s="14">
        <v>43054.607083333336</v>
      </c>
      <c r="D190">
        <v>373</v>
      </c>
    </row>
    <row r="191" spans="1:4">
      <c r="A191" t="s">
        <v>172</v>
      </c>
      <c r="B191">
        <v>2016</v>
      </c>
      <c r="C191" s="14">
        <v>43054.607083333336</v>
      </c>
      <c r="D191" t="s">
        <v>6807</v>
      </c>
    </row>
    <row r="192" spans="1:4">
      <c r="A192" t="s">
        <v>180</v>
      </c>
      <c r="B192">
        <v>2014</v>
      </c>
      <c r="C192" s="14">
        <v>43054.607083333336</v>
      </c>
      <c r="D192">
        <v>5</v>
      </c>
    </row>
    <row r="193" spans="1:4">
      <c r="A193" t="s">
        <v>180</v>
      </c>
      <c r="B193">
        <v>2015</v>
      </c>
      <c r="C193" s="14">
        <v>43054.607083333336</v>
      </c>
      <c r="D193">
        <v>5</v>
      </c>
    </row>
    <row r="194" spans="1:4">
      <c r="A194" t="s">
        <v>192</v>
      </c>
      <c r="B194">
        <v>2013</v>
      </c>
      <c r="C194" s="14">
        <v>43054.607083333336</v>
      </c>
      <c r="D194">
        <v>196</v>
      </c>
    </row>
    <row r="195" spans="1:4">
      <c r="A195" t="s">
        <v>192</v>
      </c>
      <c r="B195">
        <v>2013</v>
      </c>
      <c r="C195" s="14">
        <v>43054.607083333336</v>
      </c>
      <c r="D195">
        <v>197</v>
      </c>
    </row>
    <row r="196" spans="1:4">
      <c r="A196" t="s">
        <v>192</v>
      </c>
      <c r="B196">
        <v>2013</v>
      </c>
      <c r="C196" s="14">
        <v>43054.607083333336</v>
      </c>
      <c r="D196">
        <v>198</v>
      </c>
    </row>
    <row r="197" spans="1:4">
      <c r="A197" t="s">
        <v>192</v>
      </c>
      <c r="B197">
        <v>2013</v>
      </c>
      <c r="C197" s="14">
        <v>43054.607083333336</v>
      </c>
      <c r="D197">
        <v>201</v>
      </c>
    </row>
    <row r="198" spans="1:4">
      <c r="A198" t="s">
        <v>192</v>
      </c>
      <c r="B198">
        <v>2013</v>
      </c>
      <c r="C198" s="14">
        <v>43054.607083333336</v>
      </c>
      <c r="D198">
        <v>202159</v>
      </c>
    </row>
    <row r="199" spans="1:4">
      <c r="A199" t="s">
        <v>192</v>
      </c>
      <c r="B199">
        <v>2013</v>
      </c>
      <c r="C199" s="14">
        <v>43054.607083333336</v>
      </c>
      <c r="D199">
        <v>212</v>
      </c>
    </row>
    <row r="200" spans="1:4">
      <c r="A200" t="s">
        <v>192</v>
      </c>
      <c r="B200">
        <v>2013</v>
      </c>
      <c r="C200" s="14">
        <v>43054.607083333336</v>
      </c>
      <c r="D200">
        <v>329</v>
      </c>
    </row>
    <row r="201" spans="1:4">
      <c r="A201" t="s">
        <v>192</v>
      </c>
      <c r="B201">
        <v>2013</v>
      </c>
      <c r="C201" s="14">
        <v>43054.607083333336</v>
      </c>
      <c r="D201">
        <v>391</v>
      </c>
    </row>
    <row r="202" spans="1:4">
      <c r="A202" t="s">
        <v>192</v>
      </c>
      <c r="B202">
        <v>2013</v>
      </c>
      <c r="C202" s="14">
        <v>43054.607083333336</v>
      </c>
      <c r="D202">
        <v>392</v>
      </c>
    </row>
    <row r="203" spans="1:4">
      <c r="A203" t="s">
        <v>192</v>
      </c>
      <c r="B203">
        <v>2013</v>
      </c>
      <c r="C203" s="14">
        <v>43054.607083333336</v>
      </c>
      <c r="D203">
        <v>408</v>
      </c>
    </row>
    <row r="204" spans="1:4">
      <c r="A204" t="s">
        <v>192</v>
      </c>
      <c r="B204">
        <v>2013</v>
      </c>
      <c r="C204" s="14">
        <v>43054.607083333336</v>
      </c>
      <c r="D204">
        <v>427</v>
      </c>
    </row>
    <row r="205" spans="1:4">
      <c r="A205" t="s">
        <v>192</v>
      </c>
      <c r="B205">
        <v>2014</v>
      </c>
      <c r="C205" s="14">
        <v>43054.607083333336</v>
      </c>
      <c r="D205">
        <v>196</v>
      </c>
    </row>
    <row r="206" spans="1:4">
      <c r="A206" t="s">
        <v>192</v>
      </c>
      <c r="B206">
        <v>2014</v>
      </c>
      <c r="C206" s="14">
        <v>43054.607083333336</v>
      </c>
      <c r="D206">
        <v>198</v>
      </c>
    </row>
    <row r="207" spans="1:4">
      <c r="A207" t="s">
        <v>192</v>
      </c>
      <c r="B207">
        <v>2014</v>
      </c>
      <c r="C207" s="14">
        <v>43054.607083333336</v>
      </c>
      <c r="D207">
        <v>201</v>
      </c>
    </row>
    <row r="208" spans="1:4">
      <c r="A208" t="s">
        <v>192</v>
      </c>
      <c r="B208">
        <v>2014</v>
      </c>
      <c r="C208" s="14">
        <v>43054.607083333336</v>
      </c>
      <c r="D208">
        <v>202159</v>
      </c>
    </row>
    <row r="209" spans="1:4">
      <c r="A209" t="s">
        <v>192</v>
      </c>
      <c r="B209">
        <v>2014</v>
      </c>
      <c r="C209" s="14">
        <v>43054.607083333336</v>
      </c>
      <c r="D209">
        <v>212</v>
      </c>
    </row>
    <row r="210" spans="1:4">
      <c r="A210" t="s">
        <v>192</v>
      </c>
      <c r="B210">
        <v>2014</v>
      </c>
      <c r="C210" s="14">
        <v>43054.607083333336</v>
      </c>
      <c r="D210">
        <v>248</v>
      </c>
    </row>
    <row r="211" spans="1:4">
      <c r="A211" t="s">
        <v>192</v>
      </c>
      <c r="B211">
        <v>2014</v>
      </c>
      <c r="C211" s="14">
        <v>43054.607083333336</v>
      </c>
      <c r="D211">
        <v>250</v>
      </c>
    </row>
    <row r="212" spans="1:4">
      <c r="A212" t="s">
        <v>192</v>
      </c>
      <c r="B212">
        <v>2014</v>
      </c>
      <c r="C212" s="14">
        <v>43054.607083333336</v>
      </c>
      <c r="D212">
        <v>329</v>
      </c>
    </row>
    <row r="213" spans="1:4">
      <c r="A213" t="s">
        <v>192</v>
      </c>
      <c r="B213">
        <v>2014</v>
      </c>
      <c r="C213" s="14">
        <v>43054.607083333336</v>
      </c>
      <c r="D213">
        <v>391</v>
      </c>
    </row>
    <row r="214" spans="1:4">
      <c r="A214" t="s">
        <v>192</v>
      </c>
      <c r="B214">
        <v>2014</v>
      </c>
      <c r="C214" s="14">
        <v>43054.607083333336</v>
      </c>
      <c r="D214">
        <v>392</v>
      </c>
    </row>
    <row r="215" spans="1:4">
      <c r="A215" t="s">
        <v>192</v>
      </c>
      <c r="B215">
        <v>2014</v>
      </c>
      <c r="C215" s="14">
        <v>43054.607083333336</v>
      </c>
      <c r="D215">
        <v>408</v>
      </c>
    </row>
    <row r="216" spans="1:4">
      <c r="A216" t="s">
        <v>192</v>
      </c>
      <c r="B216">
        <v>2014</v>
      </c>
      <c r="C216" s="14">
        <v>43054.607083333336</v>
      </c>
      <c r="D216">
        <v>427</v>
      </c>
    </row>
    <row r="217" spans="1:4">
      <c r="A217" t="s">
        <v>192</v>
      </c>
      <c r="B217">
        <v>2015</v>
      </c>
      <c r="C217" s="14">
        <v>43054.607083333336</v>
      </c>
      <c r="D217">
        <v>196</v>
      </c>
    </row>
    <row r="218" spans="1:4">
      <c r="A218" t="s">
        <v>192</v>
      </c>
      <c r="B218">
        <v>2015</v>
      </c>
      <c r="C218" s="14">
        <v>43054.607083333336</v>
      </c>
      <c r="D218">
        <v>198</v>
      </c>
    </row>
    <row r="219" spans="1:4">
      <c r="A219" t="s">
        <v>192</v>
      </c>
      <c r="B219">
        <v>2015</v>
      </c>
      <c r="C219" s="14">
        <v>43054.607083333336</v>
      </c>
      <c r="D219">
        <v>201</v>
      </c>
    </row>
    <row r="220" spans="1:4">
      <c r="A220" t="s">
        <v>192</v>
      </c>
      <c r="B220">
        <v>2015</v>
      </c>
      <c r="C220" s="14">
        <v>43054.607083333336</v>
      </c>
      <c r="D220">
        <v>202159</v>
      </c>
    </row>
    <row r="221" spans="1:4">
      <c r="A221" t="s">
        <v>192</v>
      </c>
      <c r="B221">
        <v>2015</v>
      </c>
      <c r="C221" s="14">
        <v>43054.607083333336</v>
      </c>
      <c r="D221">
        <v>212</v>
      </c>
    </row>
    <row r="222" spans="1:4">
      <c r="A222" t="s">
        <v>192</v>
      </c>
      <c r="B222">
        <v>2015</v>
      </c>
      <c r="C222" s="14">
        <v>43054.607083333336</v>
      </c>
      <c r="D222">
        <v>248</v>
      </c>
    </row>
    <row r="223" spans="1:4">
      <c r="A223" t="s">
        <v>192</v>
      </c>
      <c r="B223">
        <v>2015</v>
      </c>
      <c r="C223" s="14">
        <v>43054.607083333336</v>
      </c>
      <c r="D223">
        <v>250</v>
      </c>
    </row>
    <row r="224" spans="1:4">
      <c r="A224" t="s">
        <v>192</v>
      </c>
      <c r="B224">
        <v>2015</v>
      </c>
      <c r="C224" s="14">
        <v>43054.607083333336</v>
      </c>
      <c r="D224">
        <v>329</v>
      </c>
    </row>
    <row r="225" spans="1:4">
      <c r="A225" t="s">
        <v>192</v>
      </c>
      <c r="B225">
        <v>2015</v>
      </c>
      <c r="C225" s="14">
        <v>43054.607083333336</v>
      </c>
      <c r="D225">
        <v>391</v>
      </c>
    </row>
    <row r="226" spans="1:4">
      <c r="A226" t="s">
        <v>192</v>
      </c>
      <c r="B226">
        <v>2015</v>
      </c>
      <c r="C226" s="14">
        <v>43054.607083333336</v>
      </c>
      <c r="D226">
        <v>392</v>
      </c>
    </row>
    <row r="227" spans="1:4">
      <c r="A227" t="s">
        <v>192</v>
      </c>
      <c r="B227">
        <v>2015</v>
      </c>
      <c r="C227" s="14">
        <v>43054.607083333336</v>
      </c>
      <c r="D227">
        <v>408</v>
      </c>
    </row>
    <row r="228" spans="1:4">
      <c r="A228" t="s">
        <v>192</v>
      </c>
      <c r="B228">
        <v>2015</v>
      </c>
      <c r="C228" s="14">
        <v>43054.607083333336</v>
      </c>
      <c r="D228">
        <v>427</v>
      </c>
    </row>
    <row r="229" spans="1:4">
      <c r="A229" t="s">
        <v>192</v>
      </c>
      <c r="B229">
        <v>2016</v>
      </c>
      <c r="C229" s="14">
        <v>43054.607083333336</v>
      </c>
      <c r="D229">
        <v>1506</v>
      </c>
    </row>
    <row r="230" spans="1:4">
      <c r="A230" t="s">
        <v>192</v>
      </c>
      <c r="B230">
        <v>2016</v>
      </c>
      <c r="C230" s="14">
        <v>43054.607083333336</v>
      </c>
      <c r="D230">
        <v>173</v>
      </c>
    </row>
    <row r="231" spans="1:4">
      <c r="A231" t="s">
        <v>192</v>
      </c>
      <c r="B231">
        <v>2016</v>
      </c>
      <c r="C231" s="14">
        <v>43054.607083333336</v>
      </c>
      <c r="D231">
        <v>176</v>
      </c>
    </row>
    <row r="232" spans="1:4">
      <c r="A232" t="s">
        <v>192</v>
      </c>
      <c r="B232">
        <v>2016</v>
      </c>
      <c r="C232" s="14">
        <v>43054.607083333336</v>
      </c>
      <c r="D232">
        <v>196</v>
      </c>
    </row>
    <row r="233" spans="1:4">
      <c r="A233" t="s">
        <v>192</v>
      </c>
      <c r="B233">
        <v>2016</v>
      </c>
      <c r="C233" s="14">
        <v>43054.607083333336</v>
      </c>
      <c r="D233">
        <v>198</v>
      </c>
    </row>
    <row r="234" spans="1:4">
      <c r="A234" t="s">
        <v>192</v>
      </c>
      <c r="B234">
        <v>2016</v>
      </c>
      <c r="C234" s="14">
        <v>43054.607083333336</v>
      </c>
      <c r="D234">
        <v>201</v>
      </c>
    </row>
    <row r="235" spans="1:4">
      <c r="A235" t="s">
        <v>192</v>
      </c>
      <c r="B235">
        <v>2016</v>
      </c>
      <c r="C235" s="14">
        <v>43054.607083333336</v>
      </c>
      <c r="D235">
        <v>202159</v>
      </c>
    </row>
    <row r="236" spans="1:4">
      <c r="A236" t="s">
        <v>192</v>
      </c>
      <c r="B236">
        <v>2016</v>
      </c>
      <c r="C236" s="14">
        <v>43054.607083333336</v>
      </c>
      <c r="D236">
        <v>212</v>
      </c>
    </row>
    <row r="237" spans="1:4">
      <c r="A237" t="s">
        <v>192</v>
      </c>
      <c r="B237">
        <v>2016</v>
      </c>
      <c r="C237" s="14">
        <v>43054.607083333336</v>
      </c>
      <c r="D237">
        <v>248</v>
      </c>
    </row>
    <row r="238" spans="1:4">
      <c r="A238" t="s">
        <v>192</v>
      </c>
      <c r="B238">
        <v>2016</v>
      </c>
      <c r="C238" s="14">
        <v>43054.607083333336</v>
      </c>
      <c r="D238">
        <v>250</v>
      </c>
    </row>
    <row r="239" spans="1:4">
      <c r="A239" t="s">
        <v>192</v>
      </c>
      <c r="B239">
        <v>2016</v>
      </c>
      <c r="C239" s="14">
        <v>43054.607083333336</v>
      </c>
      <c r="D239">
        <v>329</v>
      </c>
    </row>
    <row r="240" spans="1:4">
      <c r="A240" t="s">
        <v>192</v>
      </c>
      <c r="B240">
        <v>2016</v>
      </c>
      <c r="C240" s="14">
        <v>43054.607083333336</v>
      </c>
      <c r="D240">
        <v>680</v>
      </c>
    </row>
    <row r="241" spans="1:4">
      <c r="A241" t="s">
        <v>192</v>
      </c>
      <c r="B241">
        <v>2016</v>
      </c>
      <c r="C241" s="14">
        <v>43054.607083333336</v>
      </c>
      <c r="D241">
        <v>797</v>
      </c>
    </row>
    <row r="242" spans="1:4">
      <c r="A242" t="s">
        <v>199</v>
      </c>
      <c r="B242">
        <v>2013</v>
      </c>
      <c r="C242" s="14">
        <v>43054.607083333336</v>
      </c>
      <c r="D242" t="s">
        <v>3108</v>
      </c>
    </row>
    <row r="243" spans="1:4">
      <c r="A243" t="s">
        <v>199</v>
      </c>
      <c r="B243">
        <v>2014</v>
      </c>
      <c r="C243" s="14">
        <v>43054.607083333336</v>
      </c>
      <c r="D243" t="s">
        <v>3108</v>
      </c>
    </row>
    <row r="244" spans="1:4">
      <c r="A244" t="s">
        <v>199</v>
      </c>
      <c r="B244">
        <v>2015</v>
      </c>
      <c r="C244" s="14">
        <v>43054.607083333336</v>
      </c>
      <c r="D244" t="s">
        <v>3108</v>
      </c>
    </row>
    <row r="245" spans="1:4">
      <c r="A245" t="s">
        <v>199</v>
      </c>
      <c r="B245">
        <v>2016</v>
      </c>
      <c r="C245" s="14">
        <v>43054.607083333336</v>
      </c>
      <c r="D245" t="s">
        <v>3108</v>
      </c>
    </row>
    <row r="246" spans="1:4">
      <c r="A246" t="s">
        <v>205</v>
      </c>
      <c r="B246">
        <v>2013</v>
      </c>
      <c r="C246" s="14">
        <v>43054.607083333336</v>
      </c>
      <c r="D246" t="s">
        <v>3109</v>
      </c>
    </row>
    <row r="247" spans="1:4">
      <c r="A247" t="s">
        <v>205</v>
      </c>
      <c r="B247">
        <v>2013</v>
      </c>
      <c r="C247" s="14">
        <v>43054.607083333336</v>
      </c>
      <c r="D247" t="s">
        <v>3110</v>
      </c>
    </row>
    <row r="248" spans="1:4">
      <c r="A248" t="s">
        <v>205</v>
      </c>
      <c r="B248">
        <v>2013</v>
      </c>
      <c r="C248" s="14">
        <v>43054.607083333336</v>
      </c>
      <c r="D248" t="s">
        <v>3111</v>
      </c>
    </row>
    <row r="249" spans="1:4">
      <c r="A249" t="s">
        <v>205</v>
      </c>
      <c r="B249">
        <v>2013</v>
      </c>
      <c r="C249" s="14">
        <v>43054.607083333336</v>
      </c>
      <c r="D249" t="s">
        <v>3112</v>
      </c>
    </row>
    <row r="250" spans="1:4">
      <c r="A250" t="s">
        <v>205</v>
      </c>
      <c r="B250">
        <v>2013</v>
      </c>
      <c r="C250" s="14">
        <v>43054.607083333336</v>
      </c>
      <c r="D250" t="s">
        <v>3113</v>
      </c>
    </row>
    <row r="251" spans="1:4">
      <c r="A251" t="s">
        <v>205</v>
      </c>
      <c r="B251">
        <v>2013</v>
      </c>
      <c r="C251" s="14">
        <v>43054.607083333336</v>
      </c>
      <c r="D251" t="s">
        <v>3114</v>
      </c>
    </row>
    <row r="252" spans="1:4">
      <c r="A252" t="s">
        <v>205</v>
      </c>
      <c r="B252">
        <v>2013</v>
      </c>
      <c r="C252" s="14">
        <v>43054.607083333336</v>
      </c>
      <c r="D252" t="s">
        <v>3115</v>
      </c>
    </row>
    <row r="253" spans="1:4">
      <c r="A253" t="s">
        <v>205</v>
      </c>
      <c r="B253">
        <v>2013</v>
      </c>
      <c r="C253" s="14">
        <v>43054.607083333336</v>
      </c>
      <c r="D253" t="s">
        <v>3116</v>
      </c>
    </row>
    <row r="254" spans="1:4">
      <c r="A254" t="s">
        <v>205</v>
      </c>
      <c r="B254">
        <v>2013</v>
      </c>
      <c r="C254" s="14">
        <v>43054.607083333336</v>
      </c>
      <c r="D254" t="s">
        <v>3117</v>
      </c>
    </row>
    <row r="255" spans="1:4">
      <c r="A255" t="s">
        <v>205</v>
      </c>
      <c r="B255">
        <v>2013</v>
      </c>
      <c r="C255" s="14">
        <v>43054.607083333336</v>
      </c>
      <c r="D255" t="s">
        <v>3118</v>
      </c>
    </row>
    <row r="256" spans="1:4">
      <c r="A256" t="s">
        <v>205</v>
      </c>
      <c r="B256">
        <v>2013</v>
      </c>
      <c r="C256" s="14">
        <v>43054.607083333336</v>
      </c>
      <c r="D256" t="s">
        <v>3119</v>
      </c>
    </row>
    <row r="257" spans="1:4">
      <c r="A257" t="s">
        <v>205</v>
      </c>
      <c r="B257">
        <v>2013</v>
      </c>
      <c r="C257" s="14">
        <v>43054.607083333336</v>
      </c>
      <c r="D257" t="s">
        <v>3120</v>
      </c>
    </row>
    <row r="258" spans="1:4">
      <c r="A258" t="s">
        <v>205</v>
      </c>
      <c r="B258">
        <v>2013</v>
      </c>
      <c r="C258" s="14">
        <v>43054.607083333336</v>
      </c>
      <c r="D258" t="s">
        <v>3121</v>
      </c>
    </row>
    <row r="259" spans="1:4">
      <c r="A259" t="s">
        <v>205</v>
      </c>
      <c r="B259">
        <v>2013</v>
      </c>
      <c r="C259" s="14">
        <v>43054.607083333336</v>
      </c>
      <c r="D259" t="s">
        <v>3122</v>
      </c>
    </row>
    <row r="260" spans="1:4">
      <c r="A260" t="s">
        <v>205</v>
      </c>
      <c r="B260">
        <v>2014</v>
      </c>
      <c r="C260" s="14">
        <v>43054.607083333336</v>
      </c>
      <c r="D260">
        <v>205769</v>
      </c>
    </row>
    <row r="261" spans="1:4">
      <c r="A261" t="s">
        <v>205</v>
      </c>
      <c r="B261">
        <v>2014</v>
      </c>
      <c r="C261" s="14">
        <v>43054.607083333336</v>
      </c>
      <c r="D261" t="s">
        <v>3123</v>
      </c>
    </row>
    <row r="262" spans="1:4">
      <c r="A262" t="s">
        <v>205</v>
      </c>
      <c r="B262">
        <v>2014</v>
      </c>
      <c r="C262" s="14">
        <v>43054.607083333336</v>
      </c>
      <c r="D262" t="s">
        <v>3124</v>
      </c>
    </row>
    <row r="263" spans="1:4">
      <c r="A263" t="s">
        <v>205</v>
      </c>
      <c r="B263">
        <v>2014</v>
      </c>
      <c r="C263" s="14">
        <v>43054.607083333336</v>
      </c>
      <c r="D263" t="s">
        <v>3125</v>
      </c>
    </row>
    <row r="264" spans="1:4">
      <c r="A264" t="s">
        <v>205</v>
      </c>
      <c r="B264">
        <v>2014</v>
      </c>
      <c r="C264" s="14">
        <v>43054.607083333336</v>
      </c>
      <c r="D264" t="s">
        <v>3126</v>
      </c>
    </row>
    <row r="265" spans="1:4">
      <c r="A265" t="s">
        <v>205</v>
      </c>
      <c r="B265">
        <v>2014</v>
      </c>
      <c r="C265" s="14">
        <v>43054.607083333336</v>
      </c>
      <c r="D265" t="s">
        <v>3127</v>
      </c>
    </row>
    <row r="266" spans="1:4">
      <c r="A266" t="s">
        <v>205</v>
      </c>
      <c r="B266">
        <v>2014</v>
      </c>
      <c r="C266" s="14">
        <v>43054.607083333336</v>
      </c>
      <c r="D266" t="s">
        <v>6808</v>
      </c>
    </row>
    <row r="267" spans="1:4">
      <c r="A267" t="s">
        <v>205</v>
      </c>
      <c r="B267">
        <v>2014</v>
      </c>
      <c r="C267" s="14">
        <v>43054.607083333336</v>
      </c>
      <c r="D267" t="s">
        <v>3128</v>
      </c>
    </row>
    <row r="268" spans="1:4">
      <c r="A268" t="s">
        <v>205</v>
      </c>
      <c r="B268">
        <v>2014</v>
      </c>
      <c r="C268" s="14">
        <v>43054.607083333336</v>
      </c>
      <c r="D268" t="s">
        <v>3129</v>
      </c>
    </row>
    <row r="269" spans="1:4">
      <c r="A269" t="s">
        <v>205</v>
      </c>
      <c r="B269">
        <v>2014</v>
      </c>
      <c r="C269" s="14">
        <v>43054.607083333336</v>
      </c>
      <c r="D269" t="s">
        <v>3130</v>
      </c>
    </row>
    <row r="270" spans="1:4">
      <c r="A270" t="s">
        <v>205</v>
      </c>
      <c r="B270">
        <v>2014</v>
      </c>
      <c r="C270" s="14">
        <v>43054.607083333336</v>
      </c>
      <c r="D270" t="s">
        <v>3131</v>
      </c>
    </row>
    <row r="271" spans="1:4">
      <c r="A271" t="s">
        <v>205</v>
      </c>
      <c r="B271">
        <v>2014</v>
      </c>
      <c r="C271" s="14">
        <v>43054.607083333336</v>
      </c>
      <c r="D271" t="s">
        <v>3132</v>
      </c>
    </row>
    <row r="272" spans="1:4">
      <c r="A272" t="s">
        <v>205</v>
      </c>
      <c r="B272">
        <v>2014</v>
      </c>
      <c r="C272" s="14">
        <v>43054.607083333336</v>
      </c>
      <c r="D272" t="s">
        <v>3133</v>
      </c>
    </row>
    <row r="273" spans="1:4">
      <c r="A273" t="s">
        <v>205</v>
      </c>
      <c r="B273">
        <v>2014</v>
      </c>
      <c r="C273" s="14">
        <v>43054.607083333336</v>
      </c>
      <c r="D273" t="s">
        <v>3134</v>
      </c>
    </row>
    <row r="274" spans="1:4">
      <c r="A274" t="s">
        <v>205</v>
      </c>
      <c r="B274">
        <v>2014</v>
      </c>
      <c r="C274" s="14">
        <v>43054.607083333336</v>
      </c>
      <c r="D274" t="s">
        <v>3135</v>
      </c>
    </row>
    <row r="275" spans="1:4">
      <c r="A275" t="s">
        <v>205</v>
      </c>
      <c r="B275">
        <v>2014</v>
      </c>
      <c r="C275" s="14">
        <v>43054.607083333336</v>
      </c>
      <c r="D275" t="s">
        <v>3136</v>
      </c>
    </row>
    <row r="276" spans="1:4">
      <c r="A276" t="s">
        <v>205</v>
      </c>
      <c r="B276">
        <v>2014</v>
      </c>
      <c r="C276" s="14">
        <v>43054.607083333336</v>
      </c>
      <c r="D276" t="s">
        <v>3137</v>
      </c>
    </row>
    <row r="277" spans="1:4">
      <c r="A277" t="s">
        <v>205</v>
      </c>
      <c r="B277">
        <v>2014</v>
      </c>
      <c r="C277" s="14">
        <v>43054.607083333336</v>
      </c>
      <c r="D277" t="s">
        <v>3138</v>
      </c>
    </row>
    <row r="278" spans="1:4">
      <c r="A278" t="s">
        <v>205</v>
      </c>
      <c r="B278">
        <v>2014</v>
      </c>
      <c r="C278" s="14">
        <v>43054.607083333336</v>
      </c>
      <c r="D278" t="s">
        <v>3139</v>
      </c>
    </row>
    <row r="279" spans="1:4">
      <c r="A279" t="s">
        <v>205</v>
      </c>
      <c r="B279">
        <v>2014</v>
      </c>
      <c r="C279" s="14">
        <v>43054.607083333336</v>
      </c>
      <c r="D279" t="s">
        <v>3140</v>
      </c>
    </row>
    <row r="280" spans="1:4">
      <c r="A280" t="s">
        <v>205</v>
      </c>
      <c r="B280">
        <v>2014</v>
      </c>
      <c r="C280" s="14">
        <v>43054.607083333336</v>
      </c>
      <c r="D280" t="s">
        <v>3141</v>
      </c>
    </row>
    <row r="281" spans="1:4">
      <c r="A281" t="s">
        <v>205</v>
      </c>
      <c r="B281">
        <v>2015</v>
      </c>
      <c r="C281" s="14">
        <v>43054.607083333336</v>
      </c>
      <c r="D281" t="s">
        <v>3109</v>
      </c>
    </row>
    <row r="282" spans="1:4">
      <c r="A282" t="s">
        <v>205</v>
      </c>
      <c r="B282">
        <v>2015</v>
      </c>
      <c r="C282" s="14">
        <v>43054.607083333336</v>
      </c>
      <c r="D282" t="s">
        <v>3110</v>
      </c>
    </row>
    <row r="283" spans="1:4">
      <c r="A283" t="s">
        <v>205</v>
      </c>
      <c r="B283">
        <v>2015</v>
      </c>
      <c r="C283" s="14">
        <v>43054.607083333336</v>
      </c>
      <c r="D283" t="s">
        <v>6809</v>
      </c>
    </row>
    <row r="284" spans="1:4">
      <c r="A284" t="s">
        <v>205</v>
      </c>
      <c r="B284">
        <v>2015</v>
      </c>
      <c r="C284" s="14">
        <v>43054.607083333336</v>
      </c>
      <c r="D284" t="s">
        <v>3111</v>
      </c>
    </row>
    <row r="285" spans="1:4">
      <c r="A285" t="s">
        <v>205</v>
      </c>
      <c r="B285">
        <v>2015</v>
      </c>
      <c r="C285" s="14">
        <v>43054.607083333336</v>
      </c>
      <c r="D285" t="s">
        <v>3112</v>
      </c>
    </row>
    <row r="286" spans="1:4">
      <c r="A286" t="s">
        <v>205</v>
      </c>
      <c r="B286">
        <v>2015</v>
      </c>
      <c r="C286" s="14">
        <v>43054.607083333336</v>
      </c>
      <c r="D286" t="s">
        <v>3113</v>
      </c>
    </row>
    <row r="287" spans="1:4">
      <c r="A287" t="s">
        <v>205</v>
      </c>
      <c r="B287">
        <v>2015</v>
      </c>
      <c r="C287" s="14">
        <v>43054.607083333336</v>
      </c>
      <c r="D287" t="s">
        <v>3114</v>
      </c>
    </row>
    <row r="288" spans="1:4">
      <c r="A288" t="s">
        <v>205</v>
      </c>
      <c r="B288">
        <v>2015</v>
      </c>
      <c r="C288" s="14">
        <v>43054.607083333336</v>
      </c>
      <c r="D288" t="s">
        <v>3115</v>
      </c>
    </row>
    <row r="289" spans="1:4">
      <c r="A289" t="s">
        <v>205</v>
      </c>
      <c r="B289">
        <v>2015</v>
      </c>
      <c r="C289" s="14">
        <v>43054.607083333336</v>
      </c>
      <c r="D289" t="s">
        <v>6810</v>
      </c>
    </row>
    <row r="290" spans="1:4">
      <c r="A290" t="s">
        <v>205</v>
      </c>
      <c r="B290">
        <v>2015</v>
      </c>
      <c r="C290" s="14">
        <v>43054.607083333336</v>
      </c>
      <c r="D290" t="s">
        <v>3116</v>
      </c>
    </row>
    <row r="291" spans="1:4">
      <c r="A291" t="s">
        <v>205</v>
      </c>
      <c r="B291">
        <v>2015</v>
      </c>
      <c r="C291" s="14">
        <v>43054.607083333336</v>
      </c>
      <c r="D291" t="s">
        <v>3117</v>
      </c>
    </row>
    <row r="292" spans="1:4">
      <c r="A292" t="s">
        <v>205</v>
      </c>
      <c r="B292">
        <v>2015</v>
      </c>
      <c r="C292" s="14">
        <v>43054.607083333336</v>
      </c>
      <c r="D292" t="s">
        <v>3118</v>
      </c>
    </row>
    <row r="293" spans="1:4">
      <c r="A293" t="s">
        <v>205</v>
      </c>
      <c r="B293">
        <v>2015</v>
      </c>
      <c r="C293" s="14">
        <v>43054.607083333336</v>
      </c>
      <c r="D293" t="s">
        <v>3119</v>
      </c>
    </row>
    <row r="294" spans="1:4">
      <c r="A294" t="s">
        <v>205</v>
      </c>
      <c r="B294">
        <v>2015</v>
      </c>
      <c r="C294" s="14">
        <v>43054.607083333336</v>
      </c>
      <c r="D294" t="s">
        <v>3120</v>
      </c>
    </row>
    <row r="295" spans="1:4">
      <c r="A295" t="s">
        <v>205</v>
      </c>
      <c r="B295">
        <v>2015</v>
      </c>
      <c r="C295" s="14">
        <v>43054.607083333336</v>
      </c>
      <c r="D295" t="s">
        <v>3121</v>
      </c>
    </row>
    <row r="296" spans="1:4">
      <c r="A296" t="s">
        <v>205</v>
      </c>
      <c r="B296">
        <v>2015</v>
      </c>
      <c r="C296" s="14">
        <v>43054.607083333336</v>
      </c>
      <c r="D296" t="s">
        <v>6811</v>
      </c>
    </row>
    <row r="297" spans="1:4">
      <c r="A297" t="s">
        <v>205</v>
      </c>
      <c r="B297">
        <v>2016</v>
      </c>
      <c r="C297" s="14">
        <v>43054.607083333336</v>
      </c>
      <c r="D297" t="s">
        <v>3109</v>
      </c>
    </row>
    <row r="298" spans="1:4">
      <c r="A298" t="s">
        <v>205</v>
      </c>
      <c r="B298">
        <v>2016</v>
      </c>
      <c r="C298" s="14">
        <v>43054.607083333336</v>
      </c>
      <c r="D298" t="s">
        <v>3110</v>
      </c>
    </row>
    <row r="299" spans="1:4">
      <c r="A299" t="s">
        <v>205</v>
      </c>
      <c r="B299">
        <v>2016</v>
      </c>
      <c r="C299" s="14">
        <v>43054.607083333336</v>
      </c>
      <c r="D299" t="s">
        <v>6809</v>
      </c>
    </row>
    <row r="300" spans="1:4">
      <c r="A300" t="s">
        <v>205</v>
      </c>
      <c r="B300">
        <v>2016</v>
      </c>
      <c r="C300" s="14">
        <v>43054.607083333336</v>
      </c>
      <c r="D300" t="s">
        <v>3111</v>
      </c>
    </row>
    <row r="301" spans="1:4">
      <c r="A301" t="s">
        <v>205</v>
      </c>
      <c r="B301">
        <v>2016</v>
      </c>
      <c r="C301" s="14">
        <v>43054.607083333336</v>
      </c>
      <c r="D301" t="s">
        <v>3112</v>
      </c>
    </row>
    <row r="302" spans="1:4">
      <c r="A302" t="s">
        <v>205</v>
      </c>
      <c r="B302">
        <v>2016</v>
      </c>
      <c r="C302" s="14">
        <v>43054.607083333336</v>
      </c>
      <c r="D302" t="s">
        <v>6812</v>
      </c>
    </row>
    <row r="303" spans="1:4">
      <c r="A303" t="s">
        <v>205</v>
      </c>
      <c r="B303">
        <v>2016</v>
      </c>
      <c r="C303" s="14">
        <v>43054.607083333336</v>
      </c>
      <c r="D303" t="s">
        <v>6813</v>
      </c>
    </row>
    <row r="304" spans="1:4">
      <c r="A304" t="s">
        <v>205</v>
      </c>
      <c r="B304">
        <v>2016</v>
      </c>
      <c r="C304" s="14">
        <v>43054.607083333336</v>
      </c>
      <c r="D304" t="s">
        <v>6814</v>
      </c>
    </row>
    <row r="305" spans="1:4">
      <c r="A305" t="s">
        <v>205</v>
      </c>
      <c r="B305">
        <v>2016</v>
      </c>
      <c r="C305" s="14">
        <v>43054.607083333336</v>
      </c>
      <c r="D305" t="s">
        <v>3121</v>
      </c>
    </row>
    <row r="306" spans="1:4">
      <c r="A306" t="s">
        <v>205</v>
      </c>
      <c r="B306">
        <v>2016</v>
      </c>
      <c r="C306" s="14">
        <v>43054.607083333336</v>
      </c>
      <c r="D306" t="s">
        <v>6815</v>
      </c>
    </row>
    <row r="307" spans="1:4">
      <c r="A307" t="s">
        <v>380</v>
      </c>
      <c r="C307" s="14">
        <v>43054.607083333336</v>
      </c>
    </row>
    <row r="308" spans="1:4">
      <c r="A308" t="s">
        <v>215</v>
      </c>
      <c r="B308">
        <v>2013</v>
      </c>
      <c r="C308" s="14">
        <v>43054.607083333336</v>
      </c>
      <c r="D308" t="s">
        <v>3142</v>
      </c>
    </row>
    <row r="309" spans="1:4">
      <c r="A309" t="s">
        <v>215</v>
      </c>
      <c r="B309">
        <v>2013</v>
      </c>
      <c r="C309" s="14">
        <v>43054.607083333336</v>
      </c>
      <c r="D309" t="s">
        <v>3143</v>
      </c>
    </row>
    <row r="310" spans="1:4">
      <c r="A310" t="s">
        <v>215</v>
      </c>
      <c r="B310">
        <v>2013</v>
      </c>
      <c r="C310" s="14">
        <v>43054.607083333336</v>
      </c>
      <c r="D310" t="s">
        <v>3144</v>
      </c>
    </row>
    <row r="311" spans="1:4">
      <c r="A311" t="s">
        <v>215</v>
      </c>
      <c r="B311">
        <v>2014</v>
      </c>
      <c r="C311" s="14">
        <v>43054.607083333336</v>
      </c>
      <c r="D311" t="s">
        <v>3143</v>
      </c>
    </row>
    <row r="312" spans="1:4">
      <c r="A312" t="s">
        <v>215</v>
      </c>
      <c r="B312">
        <v>2014</v>
      </c>
      <c r="C312" s="14">
        <v>43054.607083333336</v>
      </c>
      <c r="D312" t="s">
        <v>3145</v>
      </c>
    </row>
    <row r="313" spans="1:4">
      <c r="A313" t="s">
        <v>215</v>
      </c>
      <c r="B313">
        <v>2015</v>
      </c>
      <c r="C313" s="14">
        <v>43054.607083333336</v>
      </c>
      <c r="D313" t="s">
        <v>3143</v>
      </c>
    </row>
    <row r="314" spans="1:4">
      <c r="A314" t="s">
        <v>215</v>
      </c>
      <c r="B314">
        <v>2015</v>
      </c>
      <c r="C314" s="14">
        <v>43054.607083333336</v>
      </c>
      <c r="D314" t="s">
        <v>3145</v>
      </c>
    </row>
    <row r="315" spans="1:4">
      <c r="A315" t="s">
        <v>215</v>
      </c>
      <c r="B315">
        <v>2016</v>
      </c>
      <c r="C315" s="14">
        <v>43054.607083333336</v>
      </c>
      <c r="D315" t="s">
        <v>3143</v>
      </c>
    </row>
    <row r="316" spans="1:4">
      <c r="A316" t="s">
        <v>215</v>
      </c>
      <c r="B316">
        <v>2016</v>
      </c>
      <c r="C316" s="14">
        <v>43054.607083333336</v>
      </c>
      <c r="D316" t="s">
        <v>3144</v>
      </c>
    </row>
    <row r="317" spans="1:4">
      <c r="A317" t="s">
        <v>223</v>
      </c>
      <c r="B317">
        <v>2013</v>
      </c>
      <c r="C317" s="14">
        <v>43054.607083333336</v>
      </c>
      <c r="D317">
        <v>52</v>
      </c>
    </row>
    <row r="318" spans="1:4">
      <c r="A318" t="s">
        <v>223</v>
      </c>
      <c r="B318">
        <v>2013</v>
      </c>
      <c r="C318" s="14">
        <v>43054.607083333336</v>
      </c>
      <c r="D318">
        <v>63</v>
      </c>
    </row>
    <row r="319" spans="1:4">
      <c r="A319" t="s">
        <v>223</v>
      </c>
      <c r="B319">
        <v>2014</v>
      </c>
      <c r="C319" s="14">
        <v>43054.607083333336</v>
      </c>
      <c r="D319" t="s">
        <v>3146</v>
      </c>
    </row>
    <row r="320" spans="1:4">
      <c r="A320" t="s">
        <v>223</v>
      </c>
      <c r="B320">
        <v>2014</v>
      </c>
      <c r="C320" s="14">
        <v>43054.607083333336</v>
      </c>
      <c r="D320" t="s">
        <v>3147</v>
      </c>
    </row>
    <row r="321" spans="1:4">
      <c r="A321" t="s">
        <v>223</v>
      </c>
      <c r="B321">
        <v>2014</v>
      </c>
      <c r="C321" s="14">
        <v>43054.607083333336</v>
      </c>
      <c r="D321" t="s">
        <v>3148</v>
      </c>
    </row>
    <row r="322" spans="1:4">
      <c r="A322" t="s">
        <v>223</v>
      </c>
      <c r="B322">
        <v>2014</v>
      </c>
      <c r="C322" s="14">
        <v>43054.607083333336</v>
      </c>
      <c r="D322" t="s">
        <v>3149</v>
      </c>
    </row>
    <row r="323" spans="1:4">
      <c r="A323" t="s">
        <v>223</v>
      </c>
      <c r="B323">
        <v>2015</v>
      </c>
      <c r="C323" s="14">
        <v>43054.607083333336</v>
      </c>
      <c r="D323" t="s">
        <v>3146</v>
      </c>
    </row>
    <row r="324" spans="1:4">
      <c r="A324" t="s">
        <v>223</v>
      </c>
      <c r="B324">
        <v>2015</v>
      </c>
      <c r="C324" s="14">
        <v>43054.607083333336</v>
      </c>
      <c r="D324" t="s">
        <v>6816</v>
      </c>
    </row>
    <row r="325" spans="1:4">
      <c r="A325" t="s">
        <v>223</v>
      </c>
      <c r="B325">
        <v>2015</v>
      </c>
      <c r="C325" s="14">
        <v>43054.607083333336</v>
      </c>
      <c r="D325" t="s">
        <v>3147</v>
      </c>
    </row>
    <row r="326" spans="1:4">
      <c r="A326" t="s">
        <v>223</v>
      </c>
      <c r="B326">
        <v>2015</v>
      </c>
      <c r="C326" s="14">
        <v>43054.607083333336</v>
      </c>
      <c r="D326" t="s">
        <v>6817</v>
      </c>
    </row>
    <row r="327" spans="1:4">
      <c r="A327" t="s">
        <v>223</v>
      </c>
      <c r="B327">
        <v>2015</v>
      </c>
      <c r="C327" s="14">
        <v>43054.607083333336</v>
      </c>
      <c r="D327" t="s">
        <v>3148</v>
      </c>
    </row>
    <row r="328" spans="1:4">
      <c r="A328" t="s">
        <v>223</v>
      </c>
      <c r="B328">
        <v>2015</v>
      </c>
      <c r="C328" s="14">
        <v>43054.607083333336</v>
      </c>
      <c r="D328" t="s">
        <v>3149</v>
      </c>
    </row>
    <row r="329" spans="1:4">
      <c r="A329" t="s">
        <v>223</v>
      </c>
      <c r="B329">
        <v>2016</v>
      </c>
      <c r="C329" s="14">
        <v>43054.607083333336</v>
      </c>
      <c r="D329" t="s">
        <v>3146</v>
      </c>
    </row>
    <row r="330" spans="1:4">
      <c r="A330" t="s">
        <v>223</v>
      </c>
      <c r="B330">
        <v>2016</v>
      </c>
      <c r="C330" s="14">
        <v>43054.607083333336</v>
      </c>
      <c r="D330" t="s">
        <v>6816</v>
      </c>
    </row>
    <row r="331" spans="1:4">
      <c r="A331" t="s">
        <v>223</v>
      </c>
      <c r="B331">
        <v>2016</v>
      </c>
      <c r="C331" s="14">
        <v>43054.607083333336</v>
      </c>
      <c r="D331" t="s">
        <v>6818</v>
      </c>
    </row>
    <row r="332" spans="1:4">
      <c r="A332" t="s">
        <v>223</v>
      </c>
      <c r="B332">
        <v>2016</v>
      </c>
      <c r="C332" s="14">
        <v>43054.607083333336</v>
      </c>
      <c r="D332" t="s">
        <v>3148</v>
      </c>
    </row>
    <row r="333" spans="1:4">
      <c r="A333" t="s">
        <v>223</v>
      </c>
      <c r="B333">
        <v>2016</v>
      </c>
      <c r="C333" s="14">
        <v>43054.607083333336</v>
      </c>
      <c r="D333" t="s">
        <v>3149</v>
      </c>
    </row>
    <row r="334" spans="1:4">
      <c r="A334" t="s">
        <v>232</v>
      </c>
      <c r="B334">
        <v>2013</v>
      </c>
      <c r="C334" s="14">
        <v>43054.607083333336</v>
      </c>
      <c r="D334">
        <v>34</v>
      </c>
    </row>
    <row r="335" spans="1:4">
      <c r="A335" t="s">
        <v>239</v>
      </c>
      <c r="B335">
        <v>2013</v>
      </c>
      <c r="C335" s="14">
        <v>43054.607083333336</v>
      </c>
      <c r="D335" t="s">
        <v>3150</v>
      </c>
    </row>
    <row r="336" spans="1:4">
      <c r="A336" t="s">
        <v>239</v>
      </c>
      <c r="B336">
        <v>2013</v>
      </c>
      <c r="C336" s="14">
        <v>43054.607083333336</v>
      </c>
      <c r="D336" t="s">
        <v>3151</v>
      </c>
    </row>
    <row r="337" spans="1:4">
      <c r="A337" t="s">
        <v>239</v>
      </c>
      <c r="B337">
        <v>2014</v>
      </c>
      <c r="C337" s="14">
        <v>43054.607083333336</v>
      </c>
      <c r="D337">
        <v>201350</v>
      </c>
    </row>
    <row r="338" spans="1:4">
      <c r="A338" t="s">
        <v>239</v>
      </c>
      <c r="B338">
        <v>2014</v>
      </c>
      <c r="C338" s="14">
        <v>43054.607083333336</v>
      </c>
      <c r="D338">
        <v>201351</v>
      </c>
    </row>
    <row r="339" spans="1:4">
      <c r="A339" t="s">
        <v>239</v>
      </c>
      <c r="B339">
        <v>2015</v>
      </c>
      <c r="C339" s="14">
        <v>43054.607083333336</v>
      </c>
      <c r="D339">
        <v>201350</v>
      </c>
    </row>
    <row r="340" spans="1:4">
      <c r="A340" t="s">
        <v>248</v>
      </c>
      <c r="B340">
        <v>2013</v>
      </c>
      <c r="C340" s="14">
        <v>43054.607083333336</v>
      </c>
      <c r="D340" t="s">
        <v>3152</v>
      </c>
    </row>
    <row r="341" spans="1:4">
      <c r="A341" t="s">
        <v>248</v>
      </c>
      <c r="B341">
        <v>2013</v>
      </c>
      <c r="C341" s="14">
        <v>43054.607083333336</v>
      </c>
      <c r="D341" t="s">
        <v>3153</v>
      </c>
    </row>
    <row r="342" spans="1:4">
      <c r="A342" t="s">
        <v>248</v>
      </c>
      <c r="B342">
        <v>2013</v>
      </c>
      <c r="C342" s="14">
        <v>43054.607083333336</v>
      </c>
      <c r="D342" t="s">
        <v>3154</v>
      </c>
    </row>
    <row r="343" spans="1:4">
      <c r="A343" t="s">
        <v>248</v>
      </c>
      <c r="B343">
        <v>2013</v>
      </c>
      <c r="C343" s="14">
        <v>43054.607083333336</v>
      </c>
      <c r="D343" t="s">
        <v>3155</v>
      </c>
    </row>
    <row r="344" spans="1:4">
      <c r="A344" t="s">
        <v>248</v>
      </c>
      <c r="B344">
        <v>2014</v>
      </c>
      <c r="C344" s="14">
        <v>43054.607083333336</v>
      </c>
      <c r="D344" t="s">
        <v>3153</v>
      </c>
    </row>
    <row r="345" spans="1:4">
      <c r="A345" t="s">
        <v>248</v>
      </c>
      <c r="B345">
        <v>2014</v>
      </c>
      <c r="C345" s="14">
        <v>43054.607083333336</v>
      </c>
      <c r="D345" t="s">
        <v>3156</v>
      </c>
    </row>
    <row r="346" spans="1:4">
      <c r="A346" t="s">
        <v>248</v>
      </c>
      <c r="B346">
        <v>2014</v>
      </c>
      <c r="C346" s="14">
        <v>43054.607083333336</v>
      </c>
      <c r="D346" t="s">
        <v>3154</v>
      </c>
    </row>
    <row r="347" spans="1:4">
      <c r="A347" t="s">
        <v>248</v>
      </c>
      <c r="B347">
        <v>2014</v>
      </c>
      <c r="C347" s="14">
        <v>43054.607083333336</v>
      </c>
      <c r="D347" t="s">
        <v>3155</v>
      </c>
    </row>
    <row r="348" spans="1:4">
      <c r="A348" t="s">
        <v>248</v>
      </c>
      <c r="B348">
        <v>2015</v>
      </c>
      <c r="C348" s="14">
        <v>43054.607083333336</v>
      </c>
      <c r="D348" t="s">
        <v>6819</v>
      </c>
    </row>
    <row r="349" spans="1:4">
      <c r="A349" t="s">
        <v>248</v>
      </c>
      <c r="B349">
        <v>2015</v>
      </c>
      <c r="C349" s="14">
        <v>43054.607083333336</v>
      </c>
      <c r="D349" t="s">
        <v>6820</v>
      </c>
    </row>
    <row r="350" spans="1:4">
      <c r="A350" t="s">
        <v>248</v>
      </c>
      <c r="B350">
        <v>2015</v>
      </c>
      <c r="C350" s="14">
        <v>43054.607083333336</v>
      </c>
      <c r="D350" t="s">
        <v>6821</v>
      </c>
    </row>
    <row r="351" spans="1:4">
      <c r="A351" t="s">
        <v>248</v>
      </c>
      <c r="B351">
        <v>2015</v>
      </c>
      <c r="C351" s="14">
        <v>43054.607083333336</v>
      </c>
      <c r="D351" t="s">
        <v>6822</v>
      </c>
    </row>
    <row r="352" spans="1:4">
      <c r="A352" t="s">
        <v>248</v>
      </c>
      <c r="B352">
        <v>2016</v>
      </c>
      <c r="C352" s="14">
        <v>43054.607083333336</v>
      </c>
      <c r="D352">
        <v>511</v>
      </c>
    </row>
    <row r="353" spans="1:4">
      <c r="A353" t="s">
        <v>248</v>
      </c>
      <c r="B353">
        <v>2016</v>
      </c>
      <c r="C353" s="14">
        <v>43054.607083333336</v>
      </c>
      <c r="D353">
        <v>515</v>
      </c>
    </row>
    <row r="354" spans="1:4">
      <c r="A354" t="s">
        <v>248</v>
      </c>
      <c r="B354">
        <v>2016</v>
      </c>
      <c r="C354" s="14">
        <v>43054.607083333336</v>
      </c>
      <c r="D354">
        <v>575</v>
      </c>
    </row>
    <row r="355" spans="1:4">
      <c r="A355" t="s">
        <v>254</v>
      </c>
      <c r="C355" s="14">
        <v>43054.607083333336</v>
      </c>
    </row>
    <row r="356" spans="1:4">
      <c r="A356" t="s">
        <v>263</v>
      </c>
      <c r="C356" s="14">
        <v>43054.607083333336</v>
      </c>
    </row>
    <row r="357" spans="1:4">
      <c r="A357" t="s">
        <v>280</v>
      </c>
      <c r="B357">
        <v>2013</v>
      </c>
      <c r="C357" s="14">
        <v>43054.607083333336</v>
      </c>
      <c r="D357">
        <v>6</v>
      </c>
    </row>
    <row r="358" spans="1:4">
      <c r="A358" t="s">
        <v>280</v>
      </c>
      <c r="B358">
        <v>2014</v>
      </c>
      <c r="C358" s="14">
        <v>43054.607083333336</v>
      </c>
      <c r="D358">
        <v>6</v>
      </c>
    </row>
    <row r="359" spans="1:4">
      <c r="A359" t="s">
        <v>272</v>
      </c>
      <c r="C359" s="14">
        <v>43054.607083333336</v>
      </c>
    </row>
    <row r="360" spans="1:4">
      <c r="A360" t="s">
        <v>285</v>
      </c>
      <c r="C360" s="14">
        <v>43054.607083333336</v>
      </c>
    </row>
    <row r="361" spans="1:4">
      <c r="A361" t="s">
        <v>291</v>
      </c>
      <c r="B361">
        <v>2013</v>
      </c>
      <c r="C361" s="14">
        <v>43054.607083333336</v>
      </c>
      <c r="D361">
        <v>99</v>
      </c>
    </row>
    <row r="362" spans="1:4">
      <c r="A362" t="s">
        <v>291</v>
      </c>
      <c r="B362">
        <v>2013</v>
      </c>
      <c r="C362" s="14">
        <v>43054.607083333336</v>
      </c>
      <c r="D362">
        <v>185</v>
      </c>
    </row>
    <row r="363" spans="1:4">
      <c r="A363" t="s">
        <v>291</v>
      </c>
      <c r="B363">
        <v>2013</v>
      </c>
      <c r="C363" s="14">
        <v>43054.607083333336</v>
      </c>
      <c r="D363">
        <v>188</v>
      </c>
    </row>
    <row r="364" spans="1:4">
      <c r="A364" t="s">
        <v>291</v>
      </c>
      <c r="B364">
        <v>2013</v>
      </c>
      <c r="C364" s="14">
        <v>43054.607083333336</v>
      </c>
      <c r="D364">
        <v>197</v>
      </c>
    </row>
    <row r="365" spans="1:4">
      <c r="A365" t="s">
        <v>291</v>
      </c>
      <c r="B365">
        <v>2014</v>
      </c>
      <c r="C365" s="14">
        <v>43054.607083333336</v>
      </c>
      <c r="D365">
        <v>98</v>
      </c>
    </row>
    <row r="366" spans="1:4">
      <c r="A366" t="s">
        <v>291</v>
      </c>
      <c r="B366">
        <v>2014</v>
      </c>
      <c r="C366" s="14">
        <v>43054.607083333336</v>
      </c>
      <c r="D366">
        <v>99</v>
      </c>
    </row>
    <row r="367" spans="1:4">
      <c r="A367" t="s">
        <v>291</v>
      </c>
      <c r="B367">
        <v>2014</v>
      </c>
      <c r="C367" s="14">
        <v>43054.607083333336</v>
      </c>
      <c r="D367">
        <v>185</v>
      </c>
    </row>
    <row r="368" spans="1:4">
      <c r="A368" t="s">
        <v>291</v>
      </c>
      <c r="B368">
        <v>2014</v>
      </c>
      <c r="C368" s="14">
        <v>43054.607083333336</v>
      </c>
      <c r="D368">
        <v>188</v>
      </c>
    </row>
    <row r="369" spans="1:4">
      <c r="A369" t="s">
        <v>291</v>
      </c>
      <c r="B369">
        <v>2014</v>
      </c>
      <c r="C369" s="14">
        <v>43054.607083333336</v>
      </c>
      <c r="D369">
        <v>197</v>
      </c>
    </row>
    <row r="370" spans="1:4">
      <c r="A370" t="s">
        <v>291</v>
      </c>
      <c r="B370">
        <v>2014</v>
      </c>
      <c r="C370" s="14">
        <v>43054.607083333336</v>
      </c>
      <c r="D370">
        <v>204629</v>
      </c>
    </row>
    <row r="371" spans="1:4">
      <c r="A371" t="s">
        <v>291</v>
      </c>
      <c r="B371">
        <v>2014</v>
      </c>
      <c r="C371" s="14">
        <v>43054.607083333336</v>
      </c>
      <c r="D371">
        <v>204630</v>
      </c>
    </row>
    <row r="372" spans="1:4">
      <c r="A372" t="s">
        <v>291</v>
      </c>
      <c r="B372">
        <v>2014</v>
      </c>
      <c r="C372" s="14">
        <v>43054.607083333336</v>
      </c>
      <c r="D372">
        <v>204631</v>
      </c>
    </row>
    <row r="373" spans="1:4">
      <c r="A373" t="s">
        <v>291</v>
      </c>
      <c r="B373">
        <v>2015</v>
      </c>
      <c r="C373" s="14">
        <v>43054.607083333336</v>
      </c>
      <c r="D373">
        <v>96</v>
      </c>
    </row>
    <row r="374" spans="1:4">
      <c r="A374" t="s">
        <v>291</v>
      </c>
      <c r="B374">
        <v>2015</v>
      </c>
      <c r="C374" s="14">
        <v>43054.607083333336</v>
      </c>
      <c r="D374">
        <v>98</v>
      </c>
    </row>
    <row r="375" spans="1:4">
      <c r="A375" t="s">
        <v>291</v>
      </c>
      <c r="B375">
        <v>2015</v>
      </c>
      <c r="C375" s="14">
        <v>43054.607083333336</v>
      </c>
      <c r="D375">
        <v>99</v>
      </c>
    </row>
    <row r="376" spans="1:4">
      <c r="A376" t="s">
        <v>291</v>
      </c>
      <c r="B376">
        <v>2015</v>
      </c>
      <c r="C376" s="14">
        <v>43054.607083333336</v>
      </c>
      <c r="D376">
        <v>185</v>
      </c>
    </row>
    <row r="377" spans="1:4">
      <c r="A377" t="s">
        <v>291</v>
      </c>
      <c r="B377">
        <v>2015</v>
      </c>
      <c r="C377" s="14">
        <v>43054.607083333336</v>
      </c>
      <c r="D377">
        <v>188</v>
      </c>
    </row>
    <row r="378" spans="1:4">
      <c r="A378" t="s">
        <v>291</v>
      </c>
      <c r="B378">
        <v>2015</v>
      </c>
      <c r="C378" s="14">
        <v>43054.607083333336</v>
      </c>
      <c r="D378">
        <v>197</v>
      </c>
    </row>
    <row r="379" spans="1:4">
      <c r="A379" t="s">
        <v>291</v>
      </c>
      <c r="B379">
        <v>2015</v>
      </c>
      <c r="C379" s="14">
        <v>43054.607083333336</v>
      </c>
      <c r="D379">
        <v>205161</v>
      </c>
    </row>
    <row r="380" spans="1:4">
      <c r="A380" t="s">
        <v>291</v>
      </c>
      <c r="B380">
        <v>2016</v>
      </c>
      <c r="C380" s="14">
        <v>43054.607083333336</v>
      </c>
      <c r="D380">
        <v>97</v>
      </c>
    </row>
    <row r="381" spans="1:4">
      <c r="A381" t="s">
        <v>291</v>
      </c>
      <c r="B381">
        <v>2016</v>
      </c>
      <c r="C381" s="14">
        <v>43054.607083333336</v>
      </c>
      <c r="D381">
        <v>98</v>
      </c>
    </row>
    <row r="382" spans="1:4">
      <c r="A382" t="s">
        <v>291</v>
      </c>
      <c r="B382">
        <v>2016</v>
      </c>
      <c r="C382" s="14">
        <v>43054.607083333336</v>
      </c>
      <c r="D382">
        <v>99</v>
      </c>
    </row>
    <row r="383" spans="1:4">
      <c r="A383" t="s">
        <v>291</v>
      </c>
      <c r="B383">
        <v>2016</v>
      </c>
      <c r="C383" s="14">
        <v>43054.607083333336</v>
      </c>
      <c r="D383">
        <v>100</v>
      </c>
    </row>
    <row r="384" spans="1:4">
      <c r="A384" t="s">
        <v>291</v>
      </c>
      <c r="B384">
        <v>2016</v>
      </c>
      <c r="C384" s="14">
        <v>43054.607083333336</v>
      </c>
      <c r="D384">
        <v>185</v>
      </c>
    </row>
    <row r="385" spans="1:4">
      <c r="A385" t="s">
        <v>291</v>
      </c>
      <c r="B385">
        <v>2016</v>
      </c>
      <c r="C385" s="14">
        <v>43054.607083333336</v>
      </c>
      <c r="D385">
        <v>188</v>
      </c>
    </row>
    <row r="386" spans="1:4">
      <c r="A386" t="s">
        <v>291</v>
      </c>
      <c r="B386">
        <v>2016</v>
      </c>
      <c r="C386" s="14">
        <v>43054.607083333336</v>
      </c>
      <c r="D386">
        <v>383</v>
      </c>
    </row>
    <row r="387" spans="1:4">
      <c r="A387" t="s">
        <v>300</v>
      </c>
      <c r="B387">
        <v>2013</v>
      </c>
      <c r="C387" s="14">
        <v>43054.607083333336</v>
      </c>
      <c r="D387">
        <v>116</v>
      </c>
    </row>
    <row r="388" spans="1:4">
      <c r="A388" t="s">
        <v>300</v>
      </c>
      <c r="B388">
        <v>2013</v>
      </c>
      <c r="C388" s="14">
        <v>43054.607083333336</v>
      </c>
      <c r="D388">
        <v>204078</v>
      </c>
    </row>
    <row r="389" spans="1:4">
      <c r="A389" t="s">
        <v>300</v>
      </c>
      <c r="B389">
        <v>2013</v>
      </c>
      <c r="C389" s="14">
        <v>43054.607083333336</v>
      </c>
      <c r="D389">
        <v>82</v>
      </c>
    </row>
    <row r="390" spans="1:4">
      <c r="A390" t="s">
        <v>300</v>
      </c>
      <c r="B390">
        <v>2013</v>
      </c>
      <c r="C390" s="14">
        <v>43054.607083333336</v>
      </c>
      <c r="D390">
        <v>83</v>
      </c>
    </row>
    <row r="391" spans="1:4">
      <c r="A391" t="s">
        <v>300</v>
      </c>
      <c r="B391">
        <v>2013</v>
      </c>
      <c r="C391" s="14">
        <v>43054.607083333336</v>
      </c>
      <c r="D391">
        <v>85</v>
      </c>
    </row>
    <row r="392" spans="1:4">
      <c r="A392" t="s">
        <v>300</v>
      </c>
      <c r="B392">
        <v>2013</v>
      </c>
      <c r="C392" s="14">
        <v>43054.607083333336</v>
      </c>
      <c r="D392">
        <v>86</v>
      </c>
    </row>
    <row r="393" spans="1:4">
      <c r="A393" t="s">
        <v>300</v>
      </c>
      <c r="B393">
        <v>2013</v>
      </c>
      <c r="C393" s="14">
        <v>43054.607083333336</v>
      </c>
      <c r="D393">
        <v>87</v>
      </c>
    </row>
    <row r="394" spans="1:4">
      <c r="A394" t="s">
        <v>300</v>
      </c>
      <c r="B394">
        <v>2013</v>
      </c>
      <c r="C394" s="14">
        <v>43054.607083333336</v>
      </c>
      <c r="D394">
        <v>88</v>
      </c>
    </row>
    <row r="395" spans="1:4">
      <c r="A395" t="s">
        <v>300</v>
      </c>
      <c r="B395">
        <v>2013</v>
      </c>
      <c r="C395" s="14">
        <v>43054.607083333336</v>
      </c>
      <c r="D395">
        <v>89</v>
      </c>
    </row>
    <row r="396" spans="1:4">
      <c r="A396" t="s">
        <v>300</v>
      </c>
      <c r="B396">
        <v>2013</v>
      </c>
      <c r="C396" s="14">
        <v>43054.607083333336</v>
      </c>
      <c r="D396">
        <v>92</v>
      </c>
    </row>
    <row r="397" spans="1:4">
      <c r="A397" t="s">
        <v>300</v>
      </c>
      <c r="B397">
        <v>2014</v>
      </c>
      <c r="C397" s="14">
        <v>43054.607083333336</v>
      </c>
      <c r="D397">
        <v>116</v>
      </c>
    </row>
    <row r="398" spans="1:4">
      <c r="A398" t="s">
        <v>300</v>
      </c>
      <c r="B398">
        <v>2014</v>
      </c>
      <c r="C398" s="14">
        <v>43054.607083333336</v>
      </c>
      <c r="D398">
        <v>204078</v>
      </c>
    </row>
    <row r="399" spans="1:4">
      <c r="A399" t="s">
        <v>300</v>
      </c>
      <c r="B399">
        <v>2014</v>
      </c>
      <c r="C399" s="14">
        <v>43054.607083333336</v>
      </c>
      <c r="D399">
        <v>8</v>
      </c>
    </row>
    <row r="400" spans="1:4">
      <c r="A400" t="s">
        <v>300</v>
      </c>
      <c r="B400">
        <v>2014</v>
      </c>
      <c r="C400" s="14">
        <v>43054.607083333336</v>
      </c>
      <c r="D400">
        <v>82</v>
      </c>
    </row>
    <row r="401" spans="1:4">
      <c r="A401" t="s">
        <v>300</v>
      </c>
      <c r="B401">
        <v>2014</v>
      </c>
      <c r="C401" s="14">
        <v>43054.607083333336</v>
      </c>
      <c r="D401">
        <v>83</v>
      </c>
    </row>
    <row r="402" spans="1:4">
      <c r="A402" t="s">
        <v>300</v>
      </c>
      <c r="B402">
        <v>2014</v>
      </c>
      <c r="C402" s="14">
        <v>43054.607083333336</v>
      </c>
      <c r="D402">
        <v>85</v>
      </c>
    </row>
    <row r="403" spans="1:4">
      <c r="A403" t="s">
        <v>300</v>
      </c>
      <c r="B403">
        <v>2014</v>
      </c>
      <c r="C403" s="14">
        <v>43054.607083333336</v>
      </c>
      <c r="D403">
        <v>86</v>
      </c>
    </row>
    <row r="404" spans="1:4">
      <c r="A404" t="s">
        <v>300</v>
      </c>
      <c r="B404">
        <v>2014</v>
      </c>
      <c r="C404" s="14">
        <v>43054.607083333336</v>
      </c>
      <c r="D404">
        <v>87</v>
      </c>
    </row>
    <row r="405" spans="1:4">
      <c r="A405" t="s">
        <v>300</v>
      </c>
      <c r="B405">
        <v>2014</v>
      </c>
      <c r="C405" s="14">
        <v>43054.607083333336</v>
      </c>
      <c r="D405">
        <v>88</v>
      </c>
    </row>
    <row r="406" spans="1:4">
      <c r="A406" t="s">
        <v>300</v>
      </c>
      <c r="B406">
        <v>2014</v>
      </c>
      <c r="C406" s="14">
        <v>43054.607083333336</v>
      </c>
      <c r="D406">
        <v>89</v>
      </c>
    </row>
    <row r="407" spans="1:4">
      <c r="A407" t="s">
        <v>300</v>
      </c>
      <c r="B407">
        <v>2015</v>
      </c>
      <c r="C407" s="14">
        <v>43054.607083333336</v>
      </c>
      <c r="D407">
        <v>204078</v>
      </c>
    </row>
    <row r="408" spans="1:4">
      <c r="A408" t="s">
        <v>300</v>
      </c>
      <c r="B408">
        <v>2015</v>
      </c>
      <c r="C408" s="14">
        <v>43054.607083333336</v>
      </c>
      <c r="D408">
        <v>8</v>
      </c>
    </row>
    <row r="409" spans="1:4">
      <c r="A409" t="s">
        <v>300</v>
      </c>
      <c r="B409">
        <v>2015</v>
      </c>
      <c r="C409" s="14">
        <v>43054.607083333336</v>
      </c>
      <c r="D409">
        <v>82</v>
      </c>
    </row>
    <row r="410" spans="1:4">
      <c r="A410" t="s">
        <v>300</v>
      </c>
      <c r="B410">
        <v>2015</v>
      </c>
      <c r="C410" s="14">
        <v>43054.607083333336</v>
      </c>
      <c r="D410">
        <v>83</v>
      </c>
    </row>
    <row r="411" spans="1:4">
      <c r="A411" t="s">
        <v>300</v>
      </c>
      <c r="B411">
        <v>2015</v>
      </c>
      <c r="C411" s="14">
        <v>43054.607083333336</v>
      </c>
      <c r="D411">
        <v>85</v>
      </c>
    </row>
    <row r="412" spans="1:4">
      <c r="A412" t="s">
        <v>300</v>
      </c>
      <c r="B412">
        <v>2015</v>
      </c>
      <c r="C412" s="14">
        <v>43054.607083333336</v>
      </c>
      <c r="D412">
        <v>86</v>
      </c>
    </row>
    <row r="413" spans="1:4">
      <c r="A413" t="s">
        <v>300</v>
      </c>
      <c r="B413">
        <v>2015</v>
      </c>
      <c r="C413" s="14">
        <v>43054.607083333336</v>
      </c>
      <c r="D413">
        <v>87</v>
      </c>
    </row>
    <row r="414" spans="1:4">
      <c r="A414" t="s">
        <v>300</v>
      </c>
      <c r="B414">
        <v>2015</v>
      </c>
      <c r="C414" s="14">
        <v>43054.607083333336</v>
      </c>
      <c r="D414">
        <v>88</v>
      </c>
    </row>
    <row r="415" spans="1:4">
      <c r="A415" t="s">
        <v>300</v>
      </c>
      <c r="B415">
        <v>2015</v>
      </c>
      <c r="C415" s="14">
        <v>43054.607083333336</v>
      </c>
      <c r="D415">
        <v>89</v>
      </c>
    </row>
    <row r="416" spans="1:4">
      <c r="A416" t="s">
        <v>300</v>
      </c>
      <c r="B416">
        <v>2016</v>
      </c>
      <c r="C416" s="14">
        <v>43054.607083333336</v>
      </c>
      <c r="D416">
        <v>204078</v>
      </c>
    </row>
    <row r="417" spans="1:4">
      <c r="A417" t="s">
        <v>300</v>
      </c>
      <c r="B417">
        <v>2016</v>
      </c>
      <c r="C417" s="14">
        <v>43054.607083333336</v>
      </c>
      <c r="D417">
        <v>8</v>
      </c>
    </row>
    <row r="418" spans="1:4">
      <c r="A418" t="s">
        <v>300</v>
      </c>
      <c r="B418">
        <v>2016</v>
      </c>
      <c r="C418" s="14">
        <v>43054.607083333336</v>
      </c>
      <c r="D418">
        <v>82</v>
      </c>
    </row>
    <row r="419" spans="1:4">
      <c r="A419" t="s">
        <v>300</v>
      </c>
      <c r="B419">
        <v>2016</v>
      </c>
      <c r="C419" s="14">
        <v>43054.607083333336</v>
      </c>
      <c r="D419">
        <v>83</v>
      </c>
    </row>
    <row r="420" spans="1:4">
      <c r="A420" t="s">
        <v>300</v>
      </c>
      <c r="B420">
        <v>2016</v>
      </c>
      <c r="C420" s="14">
        <v>43054.607083333336</v>
      </c>
      <c r="D420">
        <v>84</v>
      </c>
    </row>
    <row r="421" spans="1:4">
      <c r="A421" t="s">
        <v>300</v>
      </c>
      <c r="B421">
        <v>2016</v>
      </c>
      <c r="C421" s="14">
        <v>43054.607083333336</v>
      </c>
      <c r="D421">
        <v>85</v>
      </c>
    </row>
    <row r="422" spans="1:4">
      <c r="A422" t="s">
        <v>300</v>
      </c>
      <c r="B422">
        <v>2016</v>
      </c>
      <c r="C422" s="14">
        <v>43054.607083333336</v>
      </c>
      <c r="D422">
        <v>86</v>
      </c>
    </row>
    <row r="423" spans="1:4">
      <c r="A423" t="s">
        <v>300</v>
      </c>
      <c r="B423">
        <v>2016</v>
      </c>
      <c r="C423" s="14">
        <v>43054.607083333336</v>
      </c>
      <c r="D423">
        <v>87</v>
      </c>
    </row>
    <row r="424" spans="1:4">
      <c r="A424" t="s">
        <v>300</v>
      </c>
      <c r="B424">
        <v>2016</v>
      </c>
      <c r="C424" s="14">
        <v>43054.607083333336</v>
      </c>
      <c r="D424">
        <v>88</v>
      </c>
    </row>
    <row r="425" spans="1:4">
      <c r="A425" t="s">
        <v>300</v>
      </c>
      <c r="B425">
        <v>2016</v>
      </c>
      <c r="C425" s="14">
        <v>43054.607083333336</v>
      </c>
      <c r="D425">
        <v>89</v>
      </c>
    </row>
    <row r="426" spans="1:4">
      <c r="A426" t="s">
        <v>311</v>
      </c>
      <c r="B426">
        <v>2014</v>
      </c>
      <c r="C426" s="14">
        <v>43054.607083333336</v>
      </c>
      <c r="D426">
        <v>203087</v>
      </c>
    </row>
    <row r="427" spans="1:4">
      <c r="A427" t="s">
        <v>311</v>
      </c>
      <c r="B427">
        <v>2014</v>
      </c>
      <c r="C427" s="14">
        <v>43054.607083333336</v>
      </c>
      <c r="D427">
        <v>21</v>
      </c>
    </row>
    <row r="428" spans="1:4">
      <c r="A428" t="s">
        <v>311</v>
      </c>
      <c r="B428">
        <v>2014</v>
      </c>
      <c r="C428" s="14">
        <v>43054.607083333336</v>
      </c>
      <c r="D428">
        <v>290</v>
      </c>
    </row>
    <row r="429" spans="1:4">
      <c r="A429" t="s">
        <v>311</v>
      </c>
      <c r="B429">
        <v>2014</v>
      </c>
      <c r="C429" s="14">
        <v>43054.607083333336</v>
      </c>
      <c r="D429">
        <v>362</v>
      </c>
    </row>
    <row r="430" spans="1:4">
      <c r="A430" t="s">
        <v>311</v>
      </c>
      <c r="B430">
        <v>2014</v>
      </c>
      <c r="C430" s="14">
        <v>43054.607083333336</v>
      </c>
      <c r="D430">
        <v>653</v>
      </c>
    </row>
    <row r="431" spans="1:4">
      <c r="A431" t="s">
        <v>311</v>
      </c>
      <c r="B431">
        <v>2014</v>
      </c>
      <c r="C431" s="14">
        <v>43054.607083333336</v>
      </c>
      <c r="D431">
        <v>680</v>
      </c>
    </row>
    <row r="432" spans="1:4">
      <c r="A432" t="s">
        <v>311</v>
      </c>
      <c r="B432">
        <v>2014</v>
      </c>
      <c r="C432" s="14">
        <v>43054.607083333336</v>
      </c>
      <c r="D432">
        <v>888</v>
      </c>
    </row>
    <row r="433" spans="1:4">
      <c r="A433" t="s">
        <v>311</v>
      </c>
      <c r="B433">
        <v>2015</v>
      </c>
      <c r="C433" s="14">
        <v>43054.607083333336</v>
      </c>
      <c r="D433">
        <v>203087</v>
      </c>
    </row>
    <row r="434" spans="1:4">
      <c r="A434" t="s">
        <v>311</v>
      </c>
      <c r="B434">
        <v>2015</v>
      </c>
      <c r="C434" s="14">
        <v>43054.607083333336</v>
      </c>
      <c r="D434">
        <v>290</v>
      </c>
    </row>
    <row r="435" spans="1:4">
      <c r="A435" t="s">
        <v>311</v>
      </c>
      <c r="B435">
        <v>2015</v>
      </c>
      <c r="C435" s="14">
        <v>43054.607083333336</v>
      </c>
      <c r="D435">
        <v>31</v>
      </c>
    </row>
    <row r="436" spans="1:4">
      <c r="A436" t="s">
        <v>311</v>
      </c>
      <c r="B436">
        <v>2015</v>
      </c>
      <c r="C436" s="14">
        <v>43054.607083333336</v>
      </c>
      <c r="D436">
        <v>362</v>
      </c>
    </row>
    <row r="437" spans="1:4">
      <c r="A437" t="s">
        <v>311</v>
      </c>
      <c r="B437">
        <v>2015</v>
      </c>
      <c r="C437" s="14">
        <v>43054.607083333336</v>
      </c>
      <c r="D437">
        <v>653</v>
      </c>
    </row>
    <row r="438" spans="1:4">
      <c r="A438" t="s">
        <v>311</v>
      </c>
      <c r="B438">
        <v>2015</v>
      </c>
      <c r="C438" s="14">
        <v>43054.607083333336</v>
      </c>
      <c r="D438">
        <v>888</v>
      </c>
    </row>
    <row r="439" spans="1:4">
      <c r="A439" t="s">
        <v>311</v>
      </c>
      <c r="B439">
        <v>2016</v>
      </c>
      <c r="C439" s="14">
        <v>43054.607083333336</v>
      </c>
      <c r="D439">
        <v>203087</v>
      </c>
    </row>
    <row r="440" spans="1:4">
      <c r="A440" t="s">
        <v>311</v>
      </c>
      <c r="B440">
        <v>2016</v>
      </c>
      <c r="C440" s="14">
        <v>43054.607083333336</v>
      </c>
      <c r="D440">
        <v>203107</v>
      </c>
    </row>
    <row r="441" spans="1:4">
      <c r="A441" t="s">
        <v>311</v>
      </c>
      <c r="B441">
        <v>2016</v>
      </c>
      <c r="C441" s="14">
        <v>43054.607083333336</v>
      </c>
      <c r="D441">
        <v>31</v>
      </c>
    </row>
    <row r="442" spans="1:4">
      <c r="A442" t="s">
        <v>311</v>
      </c>
      <c r="B442">
        <v>2016</v>
      </c>
      <c r="C442" s="14">
        <v>43054.607083333336</v>
      </c>
      <c r="D442">
        <v>362</v>
      </c>
    </row>
    <row r="443" spans="1:4">
      <c r="A443" t="s">
        <v>311</v>
      </c>
      <c r="B443">
        <v>2016</v>
      </c>
      <c r="C443" s="14">
        <v>43054.607083333336</v>
      </c>
      <c r="D443">
        <v>529</v>
      </c>
    </row>
    <row r="444" spans="1:4">
      <c r="A444" t="s">
        <v>318</v>
      </c>
      <c r="B444">
        <v>2014</v>
      </c>
      <c r="C444" s="14">
        <v>43054.607083333336</v>
      </c>
      <c r="D444" t="s">
        <v>3157</v>
      </c>
    </row>
    <row r="445" spans="1:4">
      <c r="A445" t="s">
        <v>318</v>
      </c>
      <c r="B445">
        <v>2015</v>
      </c>
      <c r="C445" s="14">
        <v>43054.607083333336</v>
      </c>
      <c r="D445" t="s">
        <v>3157</v>
      </c>
    </row>
    <row r="446" spans="1:4">
      <c r="A446" t="s">
        <v>318</v>
      </c>
      <c r="B446">
        <v>2016</v>
      </c>
      <c r="C446" s="14">
        <v>43054.607083333336</v>
      </c>
      <c r="D446" t="s">
        <v>3157</v>
      </c>
    </row>
    <row r="447" spans="1:4">
      <c r="A447" t="s">
        <v>327</v>
      </c>
      <c r="B447">
        <v>2013</v>
      </c>
      <c r="C447" s="14">
        <v>43054.607083333336</v>
      </c>
      <c r="D447" t="s">
        <v>3158</v>
      </c>
    </row>
    <row r="448" spans="1:4">
      <c r="A448" t="s">
        <v>327</v>
      </c>
      <c r="B448">
        <v>2014</v>
      </c>
      <c r="C448" s="14">
        <v>43054.607083333336</v>
      </c>
      <c r="D448" t="s">
        <v>3158</v>
      </c>
    </row>
    <row r="449" spans="1:4">
      <c r="A449" t="s">
        <v>327</v>
      </c>
      <c r="B449">
        <v>2014</v>
      </c>
      <c r="C449" s="14">
        <v>43054.607083333336</v>
      </c>
      <c r="D449" t="s">
        <v>3159</v>
      </c>
    </row>
    <row r="450" spans="1:4">
      <c r="A450" t="s">
        <v>327</v>
      </c>
      <c r="B450">
        <v>2015</v>
      </c>
      <c r="C450" s="14">
        <v>43054.607083333336</v>
      </c>
      <c r="D450" t="s">
        <v>6823</v>
      </c>
    </row>
    <row r="451" spans="1:4">
      <c r="A451" t="s">
        <v>327</v>
      </c>
      <c r="B451">
        <v>2016</v>
      </c>
      <c r="C451" s="14">
        <v>43054.607083333336</v>
      </c>
      <c r="D451" t="s">
        <v>3159</v>
      </c>
    </row>
    <row r="452" spans="1:4">
      <c r="A452" t="s">
        <v>336</v>
      </c>
      <c r="C452" s="14">
        <v>43054.607083333336</v>
      </c>
    </row>
    <row r="453" spans="1:4">
      <c r="A453" t="s">
        <v>349</v>
      </c>
      <c r="C453" s="14">
        <v>43054.607083333336</v>
      </c>
    </row>
    <row r="454" spans="1:4">
      <c r="A454" t="s">
        <v>359</v>
      </c>
      <c r="B454">
        <v>2013</v>
      </c>
      <c r="C454" s="14">
        <v>43054.607083333336</v>
      </c>
      <c r="D454">
        <v>109</v>
      </c>
    </row>
    <row r="455" spans="1:4">
      <c r="A455" t="s">
        <v>359</v>
      </c>
      <c r="B455">
        <v>2013</v>
      </c>
      <c r="C455" s="14">
        <v>43054.607083333336</v>
      </c>
      <c r="D455">
        <v>110</v>
      </c>
    </row>
    <row r="456" spans="1:4">
      <c r="A456" t="s">
        <v>359</v>
      </c>
      <c r="B456">
        <v>2013</v>
      </c>
      <c r="C456" s="14">
        <v>43054.607083333336</v>
      </c>
      <c r="D456">
        <v>120</v>
      </c>
    </row>
    <row r="457" spans="1:4">
      <c r="A457" t="s">
        <v>359</v>
      </c>
      <c r="B457">
        <v>2013</v>
      </c>
      <c r="C457" s="14">
        <v>43054.607083333336</v>
      </c>
      <c r="D457">
        <v>44</v>
      </c>
    </row>
    <row r="458" spans="1:4">
      <c r="A458" t="s">
        <v>359</v>
      </c>
      <c r="B458">
        <v>2015</v>
      </c>
      <c r="C458" s="14">
        <v>43054.607083333336</v>
      </c>
      <c r="D458" t="s">
        <v>6824</v>
      </c>
    </row>
    <row r="459" spans="1:4">
      <c r="A459" t="s">
        <v>359</v>
      </c>
      <c r="B459">
        <v>2016</v>
      </c>
      <c r="C459" s="14">
        <v>43054.607083333336</v>
      </c>
      <c r="D459" t="s">
        <v>6824</v>
      </c>
    </row>
    <row r="460" spans="1:4">
      <c r="A460" t="s">
        <v>368</v>
      </c>
      <c r="B460">
        <v>2013</v>
      </c>
      <c r="C460" s="14">
        <v>43054.607083333336</v>
      </c>
      <c r="D460" t="s">
        <v>3160</v>
      </c>
    </row>
    <row r="461" spans="1:4">
      <c r="A461" t="s">
        <v>368</v>
      </c>
      <c r="B461">
        <v>2013</v>
      </c>
      <c r="C461" s="14">
        <v>43054.607083333336</v>
      </c>
      <c r="D461" t="s">
        <v>3161</v>
      </c>
    </row>
    <row r="462" spans="1:4">
      <c r="A462" t="s">
        <v>368</v>
      </c>
      <c r="B462">
        <v>2013</v>
      </c>
      <c r="C462" s="14">
        <v>43054.607083333336</v>
      </c>
      <c r="D462" t="s">
        <v>3162</v>
      </c>
    </row>
    <row r="463" spans="1:4">
      <c r="A463" t="s">
        <v>368</v>
      </c>
      <c r="B463">
        <v>2013</v>
      </c>
      <c r="C463" s="14">
        <v>43054.607083333336</v>
      </c>
      <c r="D463" t="s">
        <v>3163</v>
      </c>
    </row>
    <row r="464" spans="1:4">
      <c r="A464" t="s">
        <v>368</v>
      </c>
      <c r="B464">
        <v>2013</v>
      </c>
      <c r="C464" s="14">
        <v>43054.607083333336</v>
      </c>
      <c r="D464" t="s">
        <v>3164</v>
      </c>
    </row>
    <row r="465" spans="1:4">
      <c r="A465" t="s">
        <v>368</v>
      </c>
      <c r="B465">
        <v>2013</v>
      </c>
      <c r="C465" s="14">
        <v>43054.607083333336</v>
      </c>
      <c r="D465" t="s">
        <v>3165</v>
      </c>
    </row>
    <row r="466" spans="1:4">
      <c r="A466" t="s">
        <v>368</v>
      </c>
      <c r="B466">
        <v>2014</v>
      </c>
      <c r="C466" s="14">
        <v>43054.607083333336</v>
      </c>
      <c r="D466" t="s">
        <v>3166</v>
      </c>
    </row>
    <row r="467" spans="1:4">
      <c r="A467" t="s">
        <v>368</v>
      </c>
      <c r="B467">
        <v>2014</v>
      </c>
      <c r="C467" s="14">
        <v>43054.607083333336</v>
      </c>
      <c r="D467" t="s">
        <v>3162</v>
      </c>
    </row>
    <row r="468" spans="1:4">
      <c r="A468" t="s">
        <v>368</v>
      </c>
      <c r="B468">
        <v>2014</v>
      </c>
      <c r="C468" s="14">
        <v>43054.607083333336</v>
      </c>
      <c r="D468" t="s">
        <v>3167</v>
      </c>
    </row>
    <row r="469" spans="1:4">
      <c r="A469" t="s">
        <v>368</v>
      </c>
      <c r="B469">
        <v>2014</v>
      </c>
      <c r="C469" s="14">
        <v>43054.607083333336</v>
      </c>
      <c r="D469" t="s">
        <v>3163</v>
      </c>
    </row>
    <row r="470" spans="1:4">
      <c r="A470" t="s">
        <v>368</v>
      </c>
      <c r="B470">
        <v>2014</v>
      </c>
      <c r="C470" s="14">
        <v>43054.607083333336</v>
      </c>
      <c r="D470" t="s">
        <v>3168</v>
      </c>
    </row>
    <row r="471" spans="1:4">
      <c r="A471" t="s">
        <v>368</v>
      </c>
      <c r="B471">
        <v>2014</v>
      </c>
      <c r="C471" s="14">
        <v>43054.607083333336</v>
      </c>
      <c r="D471" t="s">
        <v>3169</v>
      </c>
    </row>
    <row r="472" spans="1:4">
      <c r="A472" t="s">
        <v>368</v>
      </c>
      <c r="B472">
        <v>2015</v>
      </c>
      <c r="C472" s="14">
        <v>43054.607083333336</v>
      </c>
      <c r="D472" t="s">
        <v>3166</v>
      </c>
    </row>
    <row r="473" spans="1:4">
      <c r="A473" t="s">
        <v>368</v>
      </c>
      <c r="B473">
        <v>2015</v>
      </c>
      <c r="C473" s="14">
        <v>43054.607083333336</v>
      </c>
      <c r="D473" t="s">
        <v>3162</v>
      </c>
    </row>
    <row r="474" spans="1:4">
      <c r="A474" t="s">
        <v>368</v>
      </c>
      <c r="B474">
        <v>2015</v>
      </c>
      <c r="C474" s="14">
        <v>43054.607083333336</v>
      </c>
      <c r="D474" t="s">
        <v>3163</v>
      </c>
    </row>
    <row r="475" spans="1:4">
      <c r="A475" t="s">
        <v>368</v>
      </c>
      <c r="B475">
        <v>2015</v>
      </c>
      <c r="C475" s="14">
        <v>43054.607083333336</v>
      </c>
      <c r="D475" t="s">
        <v>3164</v>
      </c>
    </row>
    <row r="476" spans="1:4">
      <c r="A476" t="s">
        <v>368</v>
      </c>
      <c r="B476">
        <v>2016</v>
      </c>
      <c r="C476" s="14">
        <v>43054.607083333336</v>
      </c>
      <c r="D476" t="s">
        <v>3166</v>
      </c>
    </row>
    <row r="477" spans="1:4">
      <c r="A477" t="s">
        <v>368</v>
      </c>
      <c r="B477">
        <v>2016</v>
      </c>
      <c r="C477" s="14">
        <v>43054.607083333336</v>
      </c>
      <c r="D477" t="s">
        <v>3164</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AG8"/>
  <sheetViews>
    <sheetView workbookViewId="0"/>
  </sheetViews>
  <sheetFormatPr defaultRowHeight="15"/>
  <sheetData>
    <row r="1" spans="1:33">
      <c r="A1">
        <v>5.0999999999999996</v>
      </c>
      <c r="B1" t="s">
        <v>4880</v>
      </c>
    </row>
    <row r="2" spans="1:33">
      <c r="A2" s="10" t="str">
        <f>HYPERLINK("#'Contents'!B80",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43054.607071759259</v>
      </c>
      <c r="C4">
        <v>0</v>
      </c>
      <c r="F4">
        <v>0</v>
      </c>
      <c r="N4">
        <v>0</v>
      </c>
      <c r="T4">
        <v>0</v>
      </c>
      <c r="U4">
        <v>0</v>
      </c>
      <c r="W4">
        <v>0</v>
      </c>
      <c r="X4">
        <v>0</v>
      </c>
      <c r="AD4">
        <v>0</v>
      </c>
      <c r="AE4">
        <v>0</v>
      </c>
    </row>
    <row r="5" spans="1:33">
      <c r="A5">
        <v>2013</v>
      </c>
      <c r="B5" s="14">
        <v>43054.607071759259</v>
      </c>
      <c r="D5">
        <v>4</v>
      </c>
      <c r="E5">
        <v>7</v>
      </c>
      <c r="H5">
        <v>52</v>
      </c>
      <c r="I5">
        <v>1</v>
      </c>
      <c r="K5">
        <v>11</v>
      </c>
      <c r="L5">
        <v>1</v>
      </c>
      <c r="M5">
        <v>14</v>
      </c>
      <c r="O5">
        <v>3</v>
      </c>
      <c r="P5">
        <v>2</v>
      </c>
      <c r="Q5">
        <v>1</v>
      </c>
      <c r="R5">
        <v>2</v>
      </c>
      <c r="S5">
        <v>4</v>
      </c>
      <c r="V5">
        <v>1</v>
      </c>
      <c r="Y5">
        <v>4</v>
      </c>
      <c r="Z5">
        <v>10</v>
      </c>
      <c r="AC5">
        <v>1</v>
      </c>
      <c r="AF5">
        <v>4</v>
      </c>
      <c r="AG5">
        <v>6</v>
      </c>
    </row>
    <row r="6" spans="1:33">
      <c r="A6">
        <v>2014</v>
      </c>
      <c r="B6" s="14">
        <v>43054.607071759259</v>
      </c>
      <c r="D6">
        <v>3</v>
      </c>
      <c r="E6">
        <v>8</v>
      </c>
      <c r="G6">
        <v>11</v>
      </c>
      <c r="H6">
        <v>13</v>
      </c>
      <c r="I6">
        <v>1</v>
      </c>
      <c r="J6">
        <v>1</v>
      </c>
      <c r="K6">
        <v>12</v>
      </c>
      <c r="L6">
        <v>1</v>
      </c>
      <c r="M6">
        <v>21</v>
      </c>
      <c r="O6">
        <v>2</v>
      </c>
      <c r="P6">
        <v>4</v>
      </c>
      <c r="R6">
        <v>2</v>
      </c>
      <c r="S6">
        <v>4</v>
      </c>
      <c r="V6">
        <v>1</v>
      </c>
      <c r="Y6">
        <v>8</v>
      </c>
      <c r="Z6">
        <v>10</v>
      </c>
      <c r="AA6">
        <v>7</v>
      </c>
      <c r="AB6">
        <v>1</v>
      </c>
      <c r="AC6">
        <v>2</v>
      </c>
      <c r="AG6">
        <v>6</v>
      </c>
    </row>
    <row r="7" spans="1:33">
      <c r="A7">
        <v>2015</v>
      </c>
      <c r="B7" s="14">
        <v>43054.607071759259</v>
      </c>
      <c r="D7">
        <v>2</v>
      </c>
      <c r="E7">
        <v>7</v>
      </c>
      <c r="G7">
        <v>12</v>
      </c>
      <c r="H7">
        <v>20</v>
      </c>
      <c r="I7">
        <v>1</v>
      </c>
      <c r="J7">
        <v>1</v>
      </c>
      <c r="K7">
        <v>12</v>
      </c>
      <c r="L7">
        <v>1</v>
      </c>
      <c r="M7">
        <v>16</v>
      </c>
      <c r="O7">
        <v>2</v>
      </c>
      <c r="P7">
        <v>6</v>
      </c>
      <c r="R7">
        <v>1</v>
      </c>
      <c r="S7">
        <v>4</v>
      </c>
      <c r="Y7">
        <v>7</v>
      </c>
      <c r="Z7">
        <v>9</v>
      </c>
      <c r="AA7">
        <v>6</v>
      </c>
      <c r="AB7">
        <v>1</v>
      </c>
      <c r="AC7">
        <v>1</v>
      </c>
      <c r="AF7">
        <v>1</v>
      </c>
      <c r="AG7">
        <v>4</v>
      </c>
    </row>
    <row r="8" spans="1:33">
      <c r="A8">
        <v>2016</v>
      </c>
      <c r="B8" s="14">
        <v>43054.607071759259</v>
      </c>
      <c r="D8">
        <v>3</v>
      </c>
      <c r="E8">
        <v>7</v>
      </c>
      <c r="G8">
        <v>13</v>
      </c>
      <c r="H8">
        <v>20</v>
      </c>
      <c r="I8">
        <v>1</v>
      </c>
      <c r="K8">
        <v>13</v>
      </c>
      <c r="L8">
        <v>1</v>
      </c>
      <c r="M8">
        <v>10</v>
      </c>
      <c r="O8">
        <v>2</v>
      </c>
      <c r="P8">
        <v>5</v>
      </c>
      <c r="S8">
        <v>3</v>
      </c>
      <c r="Y8">
        <v>7</v>
      </c>
      <c r="Z8">
        <v>10</v>
      </c>
      <c r="AA8">
        <v>5</v>
      </c>
      <c r="AB8">
        <v>1</v>
      </c>
      <c r="AC8">
        <v>1</v>
      </c>
      <c r="AF8">
        <v>1</v>
      </c>
      <c r="AG8">
        <v>2</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H99"/>
  <sheetViews>
    <sheetView workbookViewId="0"/>
  </sheetViews>
  <sheetFormatPr defaultRowHeight="15"/>
  <sheetData>
    <row r="1" spans="1:34">
      <c r="A1">
        <v>5.1100000000000003</v>
      </c>
      <c r="B1" t="s">
        <v>4881</v>
      </c>
    </row>
    <row r="2" spans="1:34">
      <c r="A2" s="10" t="str">
        <f>HYPERLINK("#'Contents'!B83", "Back to Contents")</f>
        <v>Back to Contents</v>
      </c>
    </row>
    <row r="3" spans="1:34">
      <c r="A3" t="s">
        <v>108</v>
      </c>
      <c r="B3" t="s">
        <v>109</v>
      </c>
      <c r="C3" t="s">
        <v>3172</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B4" s="14">
        <v>43054.607106481482</v>
      </c>
    </row>
    <row r="5" spans="1:34">
      <c r="A5">
        <v>2013</v>
      </c>
      <c r="B5" s="14">
        <v>43054.607106481482</v>
      </c>
      <c r="D5">
        <v>7</v>
      </c>
      <c r="Q5">
        <v>0</v>
      </c>
      <c r="X5">
        <v>0</v>
      </c>
    </row>
    <row r="6" spans="1:34">
      <c r="A6">
        <v>2013</v>
      </c>
      <c r="B6" s="14">
        <v>43054.607106481482</v>
      </c>
      <c r="C6">
        <v>20</v>
      </c>
      <c r="E6">
        <v>2</v>
      </c>
      <c r="F6">
        <v>4</v>
      </c>
      <c r="I6">
        <v>19</v>
      </c>
      <c r="J6">
        <v>26</v>
      </c>
      <c r="L6">
        <v>89</v>
      </c>
      <c r="N6">
        <v>29</v>
      </c>
      <c r="O6">
        <v>2</v>
      </c>
      <c r="P6">
        <v>1</v>
      </c>
      <c r="R6">
        <v>4</v>
      </c>
      <c r="T6">
        <v>1</v>
      </c>
      <c r="V6">
        <v>1</v>
      </c>
      <c r="W6">
        <v>1</v>
      </c>
      <c r="Z6">
        <v>5</v>
      </c>
      <c r="AA6">
        <v>42</v>
      </c>
      <c r="AB6">
        <v>21</v>
      </c>
      <c r="AC6">
        <v>2</v>
      </c>
      <c r="AD6">
        <v>1</v>
      </c>
      <c r="AG6">
        <v>10</v>
      </c>
      <c r="AH6">
        <v>70</v>
      </c>
    </row>
    <row r="7" spans="1:34">
      <c r="A7">
        <v>2013</v>
      </c>
      <c r="B7" s="14">
        <v>43054.607106481482</v>
      </c>
      <c r="C7">
        <v>21</v>
      </c>
      <c r="F7">
        <v>1</v>
      </c>
      <c r="L7">
        <v>1</v>
      </c>
      <c r="M7">
        <v>1</v>
      </c>
      <c r="O7">
        <v>2</v>
      </c>
      <c r="T7">
        <v>1</v>
      </c>
    </row>
    <row r="8" spans="1:34">
      <c r="A8">
        <v>2013</v>
      </c>
      <c r="B8" s="14">
        <v>43054.607106481482</v>
      </c>
      <c r="C8">
        <v>22</v>
      </c>
      <c r="E8">
        <v>1</v>
      </c>
      <c r="AB8">
        <v>4</v>
      </c>
    </row>
    <row r="9" spans="1:34">
      <c r="A9">
        <v>2013</v>
      </c>
      <c r="B9" s="14">
        <v>43054.607106481482</v>
      </c>
      <c r="C9">
        <v>24</v>
      </c>
      <c r="E9">
        <v>2</v>
      </c>
      <c r="F9">
        <v>1</v>
      </c>
      <c r="I9">
        <v>8</v>
      </c>
      <c r="L9">
        <v>18</v>
      </c>
      <c r="M9">
        <v>1</v>
      </c>
      <c r="N9">
        <v>1</v>
      </c>
      <c r="O9">
        <v>3</v>
      </c>
      <c r="T9">
        <v>14</v>
      </c>
      <c r="W9">
        <v>2</v>
      </c>
      <c r="AA9">
        <v>1</v>
      </c>
      <c r="AB9">
        <v>3</v>
      </c>
      <c r="AC9">
        <v>1</v>
      </c>
      <c r="AG9">
        <v>1</v>
      </c>
      <c r="AH9">
        <v>2</v>
      </c>
    </row>
    <row r="10" spans="1:34">
      <c r="A10">
        <v>2013</v>
      </c>
      <c r="B10" s="14">
        <v>43054.607106481482</v>
      </c>
      <c r="C10">
        <v>25</v>
      </c>
      <c r="I10">
        <v>12</v>
      </c>
      <c r="J10">
        <v>1</v>
      </c>
      <c r="L10">
        <v>2</v>
      </c>
      <c r="S10">
        <v>1</v>
      </c>
      <c r="AA10">
        <v>2</v>
      </c>
      <c r="AB10">
        <v>1</v>
      </c>
      <c r="AH10">
        <v>3</v>
      </c>
    </row>
    <row r="11" spans="1:34">
      <c r="A11">
        <v>2013</v>
      </c>
      <c r="B11" s="14">
        <v>43054.607106481482</v>
      </c>
      <c r="C11">
        <v>26</v>
      </c>
      <c r="I11">
        <v>1</v>
      </c>
      <c r="L11">
        <v>2</v>
      </c>
      <c r="S11">
        <v>1</v>
      </c>
      <c r="AA11">
        <v>1</v>
      </c>
    </row>
    <row r="12" spans="1:34">
      <c r="A12">
        <v>2013</v>
      </c>
      <c r="B12" s="14">
        <v>43054.607106481482</v>
      </c>
      <c r="C12">
        <v>27</v>
      </c>
      <c r="I12">
        <v>1</v>
      </c>
      <c r="N12">
        <v>1</v>
      </c>
    </row>
    <row r="13" spans="1:34">
      <c r="A13">
        <v>2013</v>
      </c>
      <c r="B13" s="14">
        <v>43054.607106481482</v>
      </c>
      <c r="C13">
        <v>28</v>
      </c>
      <c r="F13">
        <v>1</v>
      </c>
      <c r="AB13">
        <v>1</v>
      </c>
      <c r="AE13">
        <v>1</v>
      </c>
    </row>
    <row r="14" spans="1:34">
      <c r="A14">
        <v>2013</v>
      </c>
      <c r="B14" s="14">
        <v>43054.607106481482</v>
      </c>
      <c r="C14">
        <v>29</v>
      </c>
      <c r="I14">
        <v>12</v>
      </c>
      <c r="L14">
        <v>5</v>
      </c>
      <c r="N14">
        <v>4</v>
      </c>
      <c r="O14">
        <v>2</v>
      </c>
      <c r="P14">
        <v>2</v>
      </c>
      <c r="R14">
        <v>1</v>
      </c>
      <c r="AA14">
        <v>1</v>
      </c>
      <c r="AH14">
        <v>1</v>
      </c>
    </row>
    <row r="15" spans="1:34">
      <c r="A15">
        <v>2013</v>
      </c>
      <c r="B15" s="14">
        <v>43054.607106481482</v>
      </c>
      <c r="C15">
        <v>30</v>
      </c>
      <c r="F15">
        <v>3</v>
      </c>
      <c r="I15">
        <v>6</v>
      </c>
      <c r="L15">
        <v>4</v>
      </c>
      <c r="N15">
        <v>1</v>
      </c>
      <c r="O15">
        <v>2</v>
      </c>
      <c r="R15">
        <v>1</v>
      </c>
      <c r="AA15">
        <v>1</v>
      </c>
      <c r="AB15">
        <v>2</v>
      </c>
      <c r="AE15">
        <v>1</v>
      </c>
      <c r="AG15">
        <v>1</v>
      </c>
      <c r="AH15">
        <v>8</v>
      </c>
    </row>
    <row r="16" spans="1:34">
      <c r="A16">
        <v>2013</v>
      </c>
      <c r="B16" s="14">
        <v>43054.607106481482</v>
      </c>
      <c r="C16">
        <v>31</v>
      </c>
      <c r="E16">
        <v>1</v>
      </c>
      <c r="F16">
        <v>1</v>
      </c>
      <c r="I16">
        <v>14</v>
      </c>
      <c r="J16">
        <v>1</v>
      </c>
      <c r="L16">
        <v>13</v>
      </c>
      <c r="N16">
        <v>4</v>
      </c>
      <c r="W16">
        <v>2</v>
      </c>
      <c r="AB16">
        <v>9</v>
      </c>
      <c r="AG16">
        <v>1</v>
      </c>
      <c r="AH16">
        <v>16</v>
      </c>
    </row>
    <row r="17" spans="1:34">
      <c r="A17">
        <v>2013</v>
      </c>
      <c r="B17" s="14">
        <v>43054.607106481482</v>
      </c>
      <c r="C17">
        <v>32</v>
      </c>
      <c r="I17">
        <v>2</v>
      </c>
      <c r="J17">
        <v>1</v>
      </c>
      <c r="L17">
        <v>7</v>
      </c>
      <c r="T17">
        <v>6</v>
      </c>
      <c r="AB17">
        <v>2</v>
      </c>
      <c r="AH17">
        <v>2</v>
      </c>
    </row>
    <row r="18" spans="1:34">
      <c r="A18">
        <v>2013</v>
      </c>
      <c r="B18" s="14">
        <v>43054.607106481482</v>
      </c>
      <c r="C18">
        <v>33</v>
      </c>
      <c r="N18">
        <v>1</v>
      </c>
      <c r="AH18">
        <v>1</v>
      </c>
    </row>
    <row r="19" spans="1:34">
      <c r="A19">
        <v>2013</v>
      </c>
      <c r="B19" s="14">
        <v>43054.607106481482</v>
      </c>
      <c r="C19">
        <v>34</v>
      </c>
      <c r="N19">
        <v>1</v>
      </c>
      <c r="AH19">
        <v>2</v>
      </c>
    </row>
    <row r="20" spans="1:34">
      <c r="A20">
        <v>2013</v>
      </c>
      <c r="B20" s="14">
        <v>43054.607106481482</v>
      </c>
      <c r="C20">
        <v>35</v>
      </c>
      <c r="L20">
        <v>1</v>
      </c>
      <c r="N20">
        <v>1</v>
      </c>
    </row>
    <row r="21" spans="1:34">
      <c r="A21">
        <v>2013</v>
      </c>
      <c r="B21" s="14">
        <v>43054.607106481482</v>
      </c>
      <c r="C21">
        <v>36</v>
      </c>
      <c r="I21">
        <v>3</v>
      </c>
      <c r="L21">
        <v>3</v>
      </c>
      <c r="N21">
        <v>2</v>
      </c>
      <c r="T21">
        <v>1</v>
      </c>
      <c r="AB21">
        <v>1</v>
      </c>
      <c r="AH21">
        <v>6</v>
      </c>
    </row>
    <row r="22" spans="1:34">
      <c r="A22">
        <v>2013</v>
      </c>
      <c r="B22" s="14">
        <v>43054.607106481482</v>
      </c>
      <c r="C22">
        <v>37</v>
      </c>
      <c r="L22">
        <v>1</v>
      </c>
      <c r="N22">
        <v>1</v>
      </c>
    </row>
    <row r="23" spans="1:34">
      <c r="A23">
        <v>2013</v>
      </c>
      <c r="B23" s="14">
        <v>43054.607106481482</v>
      </c>
      <c r="C23">
        <v>38</v>
      </c>
      <c r="T23">
        <v>1</v>
      </c>
      <c r="AA23">
        <v>1</v>
      </c>
      <c r="AH23">
        <v>2</v>
      </c>
    </row>
    <row r="24" spans="1:34">
      <c r="A24">
        <v>2013</v>
      </c>
      <c r="B24" s="14">
        <v>43054.607106481482</v>
      </c>
      <c r="C24">
        <v>41</v>
      </c>
      <c r="L24">
        <v>1</v>
      </c>
      <c r="O24">
        <v>2</v>
      </c>
      <c r="AD24">
        <v>1</v>
      </c>
    </row>
    <row r="25" spans="1:34">
      <c r="A25">
        <v>2013</v>
      </c>
      <c r="B25" s="14">
        <v>43054.607106481482</v>
      </c>
      <c r="C25">
        <v>42</v>
      </c>
      <c r="E25">
        <v>5</v>
      </c>
      <c r="I25">
        <v>15</v>
      </c>
      <c r="L25">
        <v>4</v>
      </c>
      <c r="N25">
        <v>1</v>
      </c>
      <c r="T25">
        <v>2</v>
      </c>
      <c r="Z25">
        <v>2</v>
      </c>
      <c r="AD25">
        <v>2</v>
      </c>
      <c r="AG25">
        <v>1</v>
      </c>
      <c r="AH25">
        <v>21</v>
      </c>
    </row>
    <row r="26" spans="1:34">
      <c r="A26">
        <v>2013</v>
      </c>
      <c r="B26" s="14">
        <v>43054.607106481482</v>
      </c>
      <c r="C26">
        <v>43</v>
      </c>
      <c r="I26">
        <v>3</v>
      </c>
      <c r="L26">
        <v>1</v>
      </c>
      <c r="M26">
        <v>1</v>
      </c>
      <c r="N26">
        <v>1</v>
      </c>
      <c r="Z26">
        <v>1</v>
      </c>
    </row>
    <row r="27" spans="1:34">
      <c r="A27">
        <v>2013</v>
      </c>
      <c r="B27" s="14">
        <v>43054.607106481482</v>
      </c>
      <c r="C27">
        <v>44</v>
      </c>
      <c r="I27">
        <v>1</v>
      </c>
      <c r="AC27">
        <v>1</v>
      </c>
    </row>
    <row r="28" spans="1:34">
      <c r="A28">
        <v>2014</v>
      </c>
      <c r="B28" s="14">
        <v>43054.607106481482</v>
      </c>
      <c r="V28">
        <v>0</v>
      </c>
      <c r="W28">
        <v>0</v>
      </c>
    </row>
    <row r="29" spans="1:34">
      <c r="A29">
        <v>2014</v>
      </c>
      <c r="B29" s="14">
        <v>43054.607106481482</v>
      </c>
      <c r="C29">
        <v>20</v>
      </c>
      <c r="E29">
        <v>7</v>
      </c>
      <c r="F29">
        <v>4</v>
      </c>
      <c r="H29">
        <v>2</v>
      </c>
      <c r="I29">
        <v>14</v>
      </c>
      <c r="J29">
        <v>26</v>
      </c>
      <c r="L29">
        <v>77</v>
      </c>
      <c r="N29">
        <v>30</v>
      </c>
      <c r="P29">
        <v>1</v>
      </c>
      <c r="Q29">
        <v>5</v>
      </c>
      <c r="R29">
        <v>2</v>
      </c>
      <c r="Z29">
        <v>5</v>
      </c>
      <c r="AA29">
        <v>29</v>
      </c>
      <c r="AB29">
        <v>17</v>
      </c>
      <c r="AC29">
        <v>2</v>
      </c>
      <c r="AD29">
        <v>1</v>
      </c>
      <c r="AG29">
        <v>3</v>
      </c>
      <c r="AH29">
        <v>111</v>
      </c>
    </row>
    <row r="30" spans="1:34">
      <c r="A30">
        <v>2014</v>
      </c>
      <c r="B30" s="14">
        <v>43054.607106481482</v>
      </c>
      <c r="C30">
        <v>21</v>
      </c>
      <c r="F30">
        <v>1</v>
      </c>
      <c r="I30">
        <v>1</v>
      </c>
      <c r="L30">
        <v>1</v>
      </c>
      <c r="M30">
        <v>1</v>
      </c>
      <c r="P30">
        <v>1</v>
      </c>
      <c r="T30">
        <v>1</v>
      </c>
    </row>
    <row r="31" spans="1:34">
      <c r="A31">
        <v>2014</v>
      </c>
      <c r="B31" s="14">
        <v>43054.607106481482</v>
      </c>
      <c r="C31">
        <v>22</v>
      </c>
      <c r="E31">
        <v>1</v>
      </c>
      <c r="Q31">
        <v>1</v>
      </c>
      <c r="AB31">
        <v>4</v>
      </c>
    </row>
    <row r="32" spans="1:34">
      <c r="A32">
        <v>2014</v>
      </c>
      <c r="B32" s="14">
        <v>43054.607106481482</v>
      </c>
      <c r="C32">
        <v>24</v>
      </c>
      <c r="E32">
        <v>2</v>
      </c>
      <c r="F32">
        <v>1</v>
      </c>
      <c r="I32">
        <v>8</v>
      </c>
      <c r="L32">
        <v>13</v>
      </c>
      <c r="M32">
        <v>1</v>
      </c>
      <c r="N32">
        <v>2</v>
      </c>
      <c r="T32">
        <v>14</v>
      </c>
      <c r="AA32">
        <v>1</v>
      </c>
      <c r="AB32">
        <v>3</v>
      </c>
      <c r="AF32">
        <v>2</v>
      </c>
      <c r="AH32">
        <v>2</v>
      </c>
    </row>
    <row r="33" spans="1:34">
      <c r="A33">
        <v>2014</v>
      </c>
      <c r="B33" s="14">
        <v>43054.607106481482</v>
      </c>
      <c r="C33">
        <v>25</v>
      </c>
      <c r="I33">
        <v>12</v>
      </c>
      <c r="J33">
        <v>1</v>
      </c>
      <c r="L33">
        <v>2</v>
      </c>
      <c r="Q33">
        <v>1</v>
      </c>
      <c r="AB33">
        <v>3</v>
      </c>
      <c r="AH33">
        <v>2</v>
      </c>
    </row>
    <row r="34" spans="1:34">
      <c r="A34">
        <v>2014</v>
      </c>
      <c r="B34" s="14">
        <v>43054.607106481482</v>
      </c>
      <c r="C34">
        <v>26</v>
      </c>
      <c r="I34">
        <v>1</v>
      </c>
      <c r="L34">
        <v>3</v>
      </c>
      <c r="AA34">
        <v>3</v>
      </c>
      <c r="AF34">
        <v>1</v>
      </c>
      <c r="AH34">
        <v>1</v>
      </c>
    </row>
    <row r="35" spans="1:34">
      <c r="A35">
        <v>2014</v>
      </c>
      <c r="B35" s="14">
        <v>43054.607106481482</v>
      </c>
      <c r="C35">
        <v>27</v>
      </c>
      <c r="I35">
        <v>1</v>
      </c>
      <c r="N35">
        <v>1</v>
      </c>
    </row>
    <row r="36" spans="1:34">
      <c r="A36">
        <v>2014</v>
      </c>
      <c r="B36" s="14">
        <v>43054.607106481482</v>
      </c>
      <c r="C36">
        <v>28</v>
      </c>
      <c r="S36">
        <v>1</v>
      </c>
      <c r="AB36">
        <v>1</v>
      </c>
    </row>
    <row r="37" spans="1:34">
      <c r="A37">
        <v>2014</v>
      </c>
      <c r="B37" s="14">
        <v>43054.607106481482</v>
      </c>
      <c r="C37">
        <v>29</v>
      </c>
      <c r="D37">
        <v>4</v>
      </c>
      <c r="I37">
        <v>6</v>
      </c>
      <c r="L37">
        <v>4</v>
      </c>
      <c r="N37">
        <v>4</v>
      </c>
      <c r="P37">
        <v>1</v>
      </c>
      <c r="Q37">
        <v>2</v>
      </c>
      <c r="AA37">
        <v>1</v>
      </c>
      <c r="AG37">
        <v>1</v>
      </c>
      <c r="AH37">
        <v>1</v>
      </c>
    </row>
    <row r="38" spans="1:34">
      <c r="A38">
        <v>2014</v>
      </c>
      <c r="B38" s="14">
        <v>43054.607106481482</v>
      </c>
      <c r="C38">
        <v>30</v>
      </c>
      <c r="F38">
        <v>3</v>
      </c>
      <c r="L38">
        <v>5</v>
      </c>
      <c r="N38">
        <v>1</v>
      </c>
      <c r="Q38">
        <v>1</v>
      </c>
      <c r="AA38">
        <v>2</v>
      </c>
      <c r="AB38">
        <v>4</v>
      </c>
      <c r="AF38">
        <v>1</v>
      </c>
      <c r="AG38">
        <v>4</v>
      </c>
      <c r="AH38">
        <v>4</v>
      </c>
    </row>
    <row r="39" spans="1:34">
      <c r="A39">
        <v>2014</v>
      </c>
      <c r="B39" s="14">
        <v>43054.607106481482</v>
      </c>
      <c r="C39">
        <v>31</v>
      </c>
      <c r="E39">
        <v>1</v>
      </c>
      <c r="F39">
        <v>1</v>
      </c>
      <c r="I39">
        <v>15</v>
      </c>
      <c r="J39">
        <v>1</v>
      </c>
      <c r="L39">
        <v>16</v>
      </c>
      <c r="N39">
        <v>4</v>
      </c>
      <c r="Q39">
        <v>2</v>
      </c>
      <c r="AB39">
        <v>8</v>
      </c>
      <c r="AH39">
        <v>12</v>
      </c>
    </row>
    <row r="40" spans="1:34">
      <c r="A40">
        <v>2014</v>
      </c>
      <c r="B40" s="14">
        <v>43054.607106481482</v>
      </c>
      <c r="C40">
        <v>32</v>
      </c>
      <c r="I40">
        <v>1</v>
      </c>
      <c r="J40">
        <v>1</v>
      </c>
      <c r="L40">
        <v>7</v>
      </c>
      <c r="T40">
        <v>6</v>
      </c>
      <c r="AB40">
        <v>1</v>
      </c>
      <c r="AH40">
        <v>2</v>
      </c>
    </row>
    <row r="41" spans="1:34">
      <c r="A41">
        <v>2014</v>
      </c>
      <c r="B41" s="14">
        <v>43054.607106481482</v>
      </c>
      <c r="C41">
        <v>33</v>
      </c>
      <c r="N41">
        <v>1</v>
      </c>
      <c r="AB41">
        <v>1</v>
      </c>
      <c r="AF41">
        <v>1</v>
      </c>
      <c r="AH41">
        <v>1</v>
      </c>
    </row>
    <row r="42" spans="1:34">
      <c r="A42">
        <v>2014</v>
      </c>
      <c r="B42" s="14">
        <v>43054.607106481482</v>
      </c>
      <c r="C42">
        <v>34</v>
      </c>
      <c r="N42">
        <v>1</v>
      </c>
      <c r="AB42">
        <v>1</v>
      </c>
      <c r="AH42">
        <v>2</v>
      </c>
    </row>
    <row r="43" spans="1:34">
      <c r="A43">
        <v>2014</v>
      </c>
      <c r="B43" s="14">
        <v>43054.607106481482</v>
      </c>
      <c r="C43">
        <v>35</v>
      </c>
      <c r="L43">
        <v>5</v>
      </c>
      <c r="M43">
        <v>1</v>
      </c>
      <c r="N43">
        <v>1</v>
      </c>
      <c r="AA43">
        <v>1</v>
      </c>
    </row>
    <row r="44" spans="1:34">
      <c r="A44">
        <v>2014</v>
      </c>
      <c r="B44" s="14">
        <v>43054.607106481482</v>
      </c>
      <c r="C44">
        <v>36</v>
      </c>
      <c r="I44">
        <v>2</v>
      </c>
      <c r="L44">
        <v>3</v>
      </c>
      <c r="N44">
        <v>2</v>
      </c>
      <c r="Q44">
        <v>1</v>
      </c>
      <c r="AB44">
        <v>1</v>
      </c>
      <c r="AF44">
        <v>2</v>
      </c>
      <c r="AH44">
        <v>3</v>
      </c>
    </row>
    <row r="45" spans="1:34">
      <c r="A45">
        <v>2014</v>
      </c>
      <c r="B45" s="14">
        <v>43054.607106481482</v>
      </c>
      <c r="C45">
        <v>37</v>
      </c>
      <c r="L45">
        <v>1</v>
      </c>
      <c r="N45">
        <v>1</v>
      </c>
    </row>
    <row r="46" spans="1:34">
      <c r="A46">
        <v>2014</v>
      </c>
      <c r="B46" s="14">
        <v>43054.607106481482</v>
      </c>
      <c r="C46">
        <v>38</v>
      </c>
      <c r="I46">
        <v>1</v>
      </c>
      <c r="L46">
        <v>1</v>
      </c>
      <c r="AA46">
        <v>1</v>
      </c>
    </row>
    <row r="47" spans="1:34">
      <c r="A47">
        <v>2014</v>
      </c>
      <c r="B47" s="14">
        <v>43054.607106481482</v>
      </c>
      <c r="C47">
        <v>39</v>
      </c>
      <c r="I47">
        <v>1</v>
      </c>
    </row>
    <row r="48" spans="1:34">
      <c r="A48">
        <v>2014</v>
      </c>
      <c r="B48" s="14">
        <v>43054.607106481482</v>
      </c>
      <c r="C48">
        <v>41</v>
      </c>
      <c r="L48">
        <v>1</v>
      </c>
      <c r="Q48">
        <v>1</v>
      </c>
    </row>
    <row r="49" spans="1:34">
      <c r="A49">
        <v>2014</v>
      </c>
      <c r="B49" s="14">
        <v>43054.607106481482</v>
      </c>
      <c r="C49">
        <v>42</v>
      </c>
      <c r="D49">
        <v>1</v>
      </c>
      <c r="E49">
        <v>4</v>
      </c>
      <c r="I49">
        <v>12</v>
      </c>
      <c r="L49">
        <v>4</v>
      </c>
      <c r="N49">
        <v>1</v>
      </c>
      <c r="T49">
        <v>2</v>
      </c>
      <c r="Z49">
        <v>6</v>
      </c>
      <c r="AA49">
        <v>1</v>
      </c>
      <c r="AD49">
        <v>2</v>
      </c>
      <c r="AH49">
        <v>13</v>
      </c>
    </row>
    <row r="50" spans="1:34">
      <c r="A50">
        <v>2014</v>
      </c>
      <c r="B50" s="14">
        <v>43054.607106481482</v>
      </c>
      <c r="C50">
        <v>43</v>
      </c>
      <c r="I50">
        <v>2</v>
      </c>
      <c r="L50">
        <v>1</v>
      </c>
      <c r="M50">
        <v>1</v>
      </c>
      <c r="N50">
        <v>1</v>
      </c>
      <c r="Q50">
        <v>1</v>
      </c>
      <c r="Z50">
        <v>1</v>
      </c>
    </row>
    <row r="51" spans="1:34">
      <c r="A51">
        <v>2014</v>
      </c>
      <c r="B51" s="14">
        <v>43054.607106481482</v>
      </c>
      <c r="C51">
        <v>44</v>
      </c>
      <c r="I51">
        <v>1</v>
      </c>
    </row>
    <row r="52" spans="1:34">
      <c r="A52">
        <v>2015</v>
      </c>
      <c r="B52" s="14">
        <v>43054.607106481482</v>
      </c>
      <c r="C52">
        <v>20</v>
      </c>
      <c r="D52">
        <v>2</v>
      </c>
      <c r="E52">
        <v>1</v>
      </c>
      <c r="F52">
        <v>4</v>
      </c>
      <c r="H52">
        <v>2</v>
      </c>
      <c r="I52">
        <v>16</v>
      </c>
      <c r="J52">
        <v>22</v>
      </c>
      <c r="L52">
        <v>69</v>
      </c>
      <c r="N52">
        <v>30</v>
      </c>
      <c r="P52">
        <v>1</v>
      </c>
      <c r="Q52">
        <v>8</v>
      </c>
      <c r="R52">
        <v>2</v>
      </c>
      <c r="Z52">
        <v>8</v>
      </c>
      <c r="AA52">
        <v>31</v>
      </c>
      <c r="AB52">
        <v>15</v>
      </c>
      <c r="AC52">
        <v>2</v>
      </c>
      <c r="AG52">
        <v>3</v>
      </c>
      <c r="AH52">
        <v>38</v>
      </c>
    </row>
    <row r="53" spans="1:34">
      <c r="A53">
        <v>2015</v>
      </c>
      <c r="B53" s="14">
        <v>43054.607106481482</v>
      </c>
      <c r="C53">
        <v>21</v>
      </c>
      <c r="F53">
        <v>1</v>
      </c>
      <c r="I53">
        <v>1</v>
      </c>
      <c r="L53">
        <v>1</v>
      </c>
      <c r="M53">
        <v>1</v>
      </c>
      <c r="P53">
        <v>1</v>
      </c>
      <c r="T53">
        <v>1</v>
      </c>
    </row>
    <row r="54" spans="1:34">
      <c r="A54">
        <v>2015</v>
      </c>
      <c r="B54" s="14">
        <v>43054.607106481482</v>
      </c>
      <c r="C54">
        <v>22</v>
      </c>
      <c r="Q54">
        <v>1</v>
      </c>
      <c r="AB54">
        <v>4</v>
      </c>
    </row>
    <row r="55" spans="1:34">
      <c r="A55">
        <v>2015</v>
      </c>
      <c r="B55" s="14">
        <v>43054.607106481482</v>
      </c>
      <c r="C55">
        <v>23</v>
      </c>
      <c r="Q55">
        <v>1</v>
      </c>
    </row>
    <row r="56" spans="1:34">
      <c r="A56">
        <v>2015</v>
      </c>
      <c r="B56" s="14">
        <v>43054.607106481482</v>
      </c>
      <c r="C56">
        <v>24</v>
      </c>
      <c r="E56">
        <v>2</v>
      </c>
      <c r="F56">
        <v>1</v>
      </c>
      <c r="I56">
        <v>8</v>
      </c>
      <c r="L56">
        <v>12</v>
      </c>
      <c r="M56">
        <v>1</v>
      </c>
      <c r="N56">
        <v>2</v>
      </c>
      <c r="T56">
        <v>14</v>
      </c>
      <c r="AA56">
        <v>1</v>
      </c>
      <c r="AB56">
        <v>3</v>
      </c>
      <c r="AF56">
        <v>2</v>
      </c>
      <c r="AH56">
        <v>2</v>
      </c>
    </row>
    <row r="57" spans="1:34">
      <c r="A57">
        <v>2015</v>
      </c>
      <c r="B57" s="14">
        <v>43054.607106481482</v>
      </c>
      <c r="C57">
        <v>25</v>
      </c>
      <c r="I57">
        <v>12</v>
      </c>
      <c r="J57">
        <v>1</v>
      </c>
      <c r="L57">
        <v>2</v>
      </c>
      <c r="Q57">
        <v>1</v>
      </c>
      <c r="AA57">
        <v>3</v>
      </c>
      <c r="AB57">
        <v>2</v>
      </c>
      <c r="AH57">
        <v>3</v>
      </c>
    </row>
    <row r="58" spans="1:34">
      <c r="A58">
        <v>2015</v>
      </c>
      <c r="B58" s="14">
        <v>43054.607106481482</v>
      </c>
      <c r="C58">
        <v>26</v>
      </c>
      <c r="I58">
        <v>1</v>
      </c>
      <c r="L58">
        <v>3</v>
      </c>
      <c r="S58">
        <v>1</v>
      </c>
      <c r="AA58">
        <v>3</v>
      </c>
      <c r="AF58">
        <v>1</v>
      </c>
      <c r="AG58">
        <v>1</v>
      </c>
    </row>
    <row r="59" spans="1:34">
      <c r="A59">
        <v>2015</v>
      </c>
      <c r="B59" s="14">
        <v>43054.607106481482</v>
      </c>
      <c r="C59">
        <v>27</v>
      </c>
      <c r="N59">
        <v>1</v>
      </c>
      <c r="Q59">
        <v>1</v>
      </c>
      <c r="Z59">
        <v>1</v>
      </c>
    </row>
    <row r="60" spans="1:34">
      <c r="A60">
        <v>2015</v>
      </c>
      <c r="B60" s="14">
        <v>43054.607106481482</v>
      </c>
      <c r="C60">
        <v>28</v>
      </c>
      <c r="I60">
        <v>1</v>
      </c>
      <c r="L60">
        <v>1</v>
      </c>
    </row>
    <row r="61" spans="1:34">
      <c r="A61">
        <v>2015</v>
      </c>
      <c r="B61" s="14">
        <v>43054.607106481482</v>
      </c>
      <c r="C61">
        <v>29</v>
      </c>
      <c r="D61">
        <v>3</v>
      </c>
      <c r="F61">
        <v>1</v>
      </c>
      <c r="I61">
        <v>5</v>
      </c>
      <c r="L61">
        <v>6</v>
      </c>
      <c r="N61">
        <v>4</v>
      </c>
      <c r="P61">
        <v>1</v>
      </c>
      <c r="Q61">
        <v>2</v>
      </c>
      <c r="AH61">
        <v>1</v>
      </c>
    </row>
    <row r="62" spans="1:34">
      <c r="A62">
        <v>2015</v>
      </c>
      <c r="B62" s="14">
        <v>43054.607106481482</v>
      </c>
      <c r="C62">
        <v>30</v>
      </c>
      <c r="D62">
        <v>1</v>
      </c>
      <c r="F62">
        <v>3</v>
      </c>
      <c r="L62">
        <v>6</v>
      </c>
      <c r="Q62">
        <v>2</v>
      </c>
      <c r="AA62">
        <v>1</v>
      </c>
      <c r="AB62">
        <v>2</v>
      </c>
      <c r="AF62">
        <v>1</v>
      </c>
      <c r="AG62">
        <v>3</v>
      </c>
      <c r="AH62">
        <v>8</v>
      </c>
    </row>
    <row r="63" spans="1:34">
      <c r="A63">
        <v>2015</v>
      </c>
      <c r="B63" s="14">
        <v>43054.607106481482</v>
      </c>
      <c r="C63">
        <v>31</v>
      </c>
      <c r="I63">
        <v>15</v>
      </c>
      <c r="J63">
        <v>1</v>
      </c>
      <c r="L63">
        <v>16</v>
      </c>
      <c r="N63">
        <v>4</v>
      </c>
      <c r="Q63">
        <v>2</v>
      </c>
      <c r="AB63">
        <v>9</v>
      </c>
      <c r="AH63">
        <v>16</v>
      </c>
    </row>
    <row r="64" spans="1:34">
      <c r="A64">
        <v>2015</v>
      </c>
      <c r="B64" s="14">
        <v>43054.607106481482</v>
      </c>
      <c r="C64">
        <v>32</v>
      </c>
      <c r="J64">
        <v>1</v>
      </c>
      <c r="L64">
        <v>8</v>
      </c>
      <c r="T64">
        <v>6</v>
      </c>
      <c r="AH64">
        <v>2</v>
      </c>
    </row>
    <row r="65" spans="1:34">
      <c r="A65">
        <v>2015</v>
      </c>
      <c r="B65" s="14">
        <v>43054.607106481482</v>
      </c>
      <c r="C65">
        <v>33</v>
      </c>
      <c r="N65">
        <v>1</v>
      </c>
      <c r="AB65">
        <v>1</v>
      </c>
      <c r="AF65">
        <v>1</v>
      </c>
      <c r="AG65">
        <v>1</v>
      </c>
      <c r="AH65">
        <v>1</v>
      </c>
    </row>
    <row r="66" spans="1:34">
      <c r="A66">
        <v>2015</v>
      </c>
      <c r="B66" s="14">
        <v>43054.607106481482</v>
      </c>
      <c r="C66">
        <v>34</v>
      </c>
      <c r="N66">
        <v>1</v>
      </c>
      <c r="AH66">
        <v>2</v>
      </c>
    </row>
    <row r="67" spans="1:34">
      <c r="A67">
        <v>2015</v>
      </c>
      <c r="B67" s="14">
        <v>43054.607106481482</v>
      </c>
      <c r="C67">
        <v>35</v>
      </c>
      <c r="J67">
        <v>1</v>
      </c>
      <c r="L67">
        <v>4</v>
      </c>
      <c r="N67">
        <v>1</v>
      </c>
      <c r="AA67">
        <v>1</v>
      </c>
    </row>
    <row r="68" spans="1:34">
      <c r="A68">
        <v>2015</v>
      </c>
      <c r="B68" s="14">
        <v>43054.607106481482</v>
      </c>
      <c r="C68">
        <v>36</v>
      </c>
      <c r="D68">
        <v>1</v>
      </c>
      <c r="I68">
        <v>2</v>
      </c>
      <c r="L68">
        <v>4</v>
      </c>
      <c r="N68">
        <v>2</v>
      </c>
      <c r="Q68">
        <v>1</v>
      </c>
      <c r="AB68">
        <v>1</v>
      </c>
      <c r="AF68">
        <v>2</v>
      </c>
      <c r="AH68">
        <v>6</v>
      </c>
    </row>
    <row r="69" spans="1:34">
      <c r="A69">
        <v>2015</v>
      </c>
      <c r="B69" s="14">
        <v>43054.607106481482</v>
      </c>
      <c r="C69">
        <v>37</v>
      </c>
      <c r="L69">
        <v>1</v>
      </c>
      <c r="N69">
        <v>1</v>
      </c>
      <c r="Q69">
        <v>1</v>
      </c>
    </row>
    <row r="70" spans="1:34">
      <c r="A70">
        <v>2015</v>
      </c>
      <c r="B70" s="14">
        <v>43054.607106481482</v>
      </c>
      <c r="C70">
        <v>38</v>
      </c>
      <c r="I70">
        <v>1</v>
      </c>
      <c r="L70">
        <v>1</v>
      </c>
      <c r="AA70">
        <v>1</v>
      </c>
      <c r="AH70">
        <v>2</v>
      </c>
    </row>
    <row r="71" spans="1:34">
      <c r="A71">
        <v>2015</v>
      </c>
      <c r="B71" s="14">
        <v>43054.607106481482</v>
      </c>
      <c r="C71">
        <v>39</v>
      </c>
      <c r="I71">
        <v>1</v>
      </c>
    </row>
    <row r="72" spans="1:34">
      <c r="A72">
        <v>2015</v>
      </c>
      <c r="B72" s="14">
        <v>43054.607106481482</v>
      </c>
      <c r="C72">
        <v>41</v>
      </c>
      <c r="L72">
        <v>1</v>
      </c>
      <c r="Q72">
        <v>1</v>
      </c>
    </row>
    <row r="73" spans="1:34">
      <c r="A73">
        <v>2015</v>
      </c>
      <c r="B73" s="14">
        <v>43054.607106481482</v>
      </c>
      <c r="C73">
        <v>42</v>
      </c>
      <c r="D73">
        <v>1</v>
      </c>
      <c r="E73">
        <v>5</v>
      </c>
      <c r="I73">
        <v>13</v>
      </c>
      <c r="L73">
        <v>4</v>
      </c>
      <c r="N73">
        <v>1</v>
      </c>
      <c r="T73">
        <v>2</v>
      </c>
      <c r="Z73">
        <v>3</v>
      </c>
      <c r="AA73">
        <v>1</v>
      </c>
      <c r="AD73">
        <v>1</v>
      </c>
      <c r="AH73">
        <v>21</v>
      </c>
    </row>
    <row r="74" spans="1:34">
      <c r="A74">
        <v>2015</v>
      </c>
      <c r="B74" s="14">
        <v>43054.607106481482</v>
      </c>
      <c r="C74">
        <v>43</v>
      </c>
      <c r="E74">
        <v>1</v>
      </c>
      <c r="I74">
        <v>2</v>
      </c>
      <c r="L74">
        <v>1</v>
      </c>
      <c r="M74">
        <v>1</v>
      </c>
      <c r="N74">
        <v>1</v>
      </c>
      <c r="Q74">
        <v>1</v>
      </c>
      <c r="Z74">
        <v>2</v>
      </c>
    </row>
    <row r="75" spans="1:34">
      <c r="A75">
        <v>2015</v>
      </c>
      <c r="B75" s="14">
        <v>43054.607106481482</v>
      </c>
      <c r="C75">
        <v>44</v>
      </c>
      <c r="I75">
        <v>1</v>
      </c>
    </row>
    <row r="76" spans="1:34">
      <c r="A76">
        <v>2016</v>
      </c>
      <c r="B76" s="14">
        <v>43054.607106481482</v>
      </c>
      <c r="C76">
        <v>20</v>
      </c>
      <c r="D76">
        <v>2</v>
      </c>
      <c r="E76">
        <v>5</v>
      </c>
      <c r="F76">
        <v>3</v>
      </c>
      <c r="H76">
        <v>2</v>
      </c>
      <c r="I76">
        <v>15</v>
      </c>
      <c r="J76">
        <v>19</v>
      </c>
      <c r="K76">
        <v>1</v>
      </c>
      <c r="L76">
        <v>46</v>
      </c>
      <c r="N76">
        <v>3</v>
      </c>
      <c r="Q76">
        <v>25</v>
      </c>
      <c r="R76">
        <v>2</v>
      </c>
      <c r="Z76">
        <v>5</v>
      </c>
      <c r="AA76">
        <v>33</v>
      </c>
      <c r="AB76">
        <v>14</v>
      </c>
      <c r="AC76">
        <v>1</v>
      </c>
      <c r="AG76">
        <v>7</v>
      </c>
      <c r="AH76">
        <v>64</v>
      </c>
    </row>
    <row r="77" spans="1:34">
      <c r="A77">
        <v>2016</v>
      </c>
      <c r="B77" s="14">
        <v>43054.607106481482</v>
      </c>
      <c r="C77">
        <v>21</v>
      </c>
      <c r="M77">
        <v>1</v>
      </c>
      <c r="T77">
        <v>0</v>
      </c>
    </row>
    <row r="78" spans="1:34">
      <c r="A78">
        <v>2016</v>
      </c>
      <c r="B78" s="14">
        <v>43054.607106481482</v>
      </c>
      <c r="C78">
        <v>22</v>
      </c>
      <c r="Q78">
        <v>1</v>
      </c>
      <c r="AB78">
        <v>5</v>
      </c>
    </row>
    <row r="79" spans="1:34">
      <c r="A79">
        <v>2016</v>
      </c>
      <c r="B79" s="14">
        <v>43054.607106481482</v>
      </c>
      <c r="C79">
        <v>23</v>
      </c>
      <c r="Q79">
        <v>1</v>
      </c>
    </row>
    <row r="80" spans="1:34">
      <c r="A80">
        <v>2016</v>
      </c>
      <c r="B80" s="14">
        <v>43054.607106481482</v>
      </c>
      <c r="C80">
        <v>24</v>
      </c>
      <c r="E80">
        <v>2</v>
      </c>
      <c r="F80">
        <v>1</v>
      </c>
      <c r="I80">
        <v>6</v>
      </c>
      <c r="L80">
        <v>10</v>
      </c>
      <c r="M80">
        <v>1</v>
      </c>
      <c r="N80">
        <v>2</v>
      </c>
      <c r="T80">
        <v>14</v>
      </c>
      <c r="AA80">
        <v>1</v>
      </c>
      <c r="AB80">
        <v>2</v>
      </c>
      <c r="AF80">
        <v>2</v>
      </c>
      <c r="AH80">
        <v>4</v>
      </c>
    </row>
    <row r="81" spans="1:34">
      <c r="A81">
        <v>2016</v>
      </c>
      <c r="B81" s="14">
        <v>43054.607106481482</v>
      </c>
      <c r="C81">
        <v>25</v>
      </c>
      <c r="I81">
        <v>8</v>
      </c>
      <c r="L81">
        <v>3</v>
      </c>
      <c r="Q81">
        <v>1</v>
      </c>
      <c r="AA81">
        <v>3</v>
      </c>
    </row>
    <row r="82" spans="1:34">
      <c r="A82">
        <v>2016</v>
      </c>
      <c r="B82" s="14">
        <v>43054.607106481482</v>
      </c>
      <c r="C82">
        <v>26</v>
      </c>
      <c r="I82">
        <v>1</v>
      </c>
      <c r="L82">
        <v>3</v>
      </c>
      <c r="S82">
        <v>1</v>
      </c>
      <c r="AA82">
        <v>3</v>
      </c>
      <c r="AF82">
        <v>1</v>
      </c>
      <c r="AG82">
        <v>1</v>
      </c>
    </row>
    <row r="83" spans="1:34">
      <c r="A83">
        <v>2016</v>
      </c>
      <c r="B83" s="14">
        <v>43054.607106481482</v>
      </c>
      <c r="C83">
        <v>27</v>
      </c>
      <c r="Q83">
        <v>1</v>
      </c>
      <c r="Z83">
        <v>1</v>
      </c>
    </row>
    <row r="84" spans="1:34">
      <c r="A84">
        <v>2016</v>
      </c>
      <c r="B84" s="14">
        <v>43054.607106481482</v>
      </c>
      <c r="C84">
        <v>28</v>
      </c>
      <c r="N84">
        <v>1</v>
      </c>
    </row>
    <row r="85" spans="1:34">
      <c r="A85">
        <v>2016</v>
      </c>
      <c r="B85" s="14">
        <v>43054.607106481482</v>
      </c>
      <c r="C85">
        <v>29</v>
      </c>
      <c r="D85">
        <v>5</v>
      </c>
      <c r="F85">
        <v>1</v>
      </c>
      <c r="I85">
        <v>4</v>
      </c>
      <c r="L85">
        <v>5</v>
      </c>
      <c r="Q85">
        <v>2</v>
      </c>
    </row>
    <row r="86" spans="1:34">
      <c r="A86">
        <v>2016</v>
      </c>
      <c r="B86" s="14">
        <v>43054.607106481482</v>
      </c>
      <c r="C86">
        <v>30</v>
      </c>
      <c r="F86">
        <v>2</v>
      </c>
      <c r="I86">
        <v>1</v>
      </c>
      <c r="L86">
        <v>4</v>
      </c>
      <c r="N86">
        <v>1</v>
      </c>
      <c r="Q86">
        <v>1</v>
      </c>
      <c r="R86">
        <v>1</v>
      </c>
      <c r="AA86">
        <v>2</v>
      </c>
      <c r="AB86">
        <v>1</v>
      </c>
      <c r="AF86">
        <v>1</v>
      </c>
      <c r="AG86">
        <v>1</v>
      </c>
      <c r="AH86">
        <v>5</v>
      </c>
    </row>
    <row r="87" spans="1:34">
      <c r="A87">
        <v>2016</v>
      </c>
      <c r="B87" s="14">
        <v>43054.607106481482</v>
      </c>
      <c r="C87">
        <v>31</v>
      </c>
      <c r="I87">
        <v>1</v>
      </c>
      <c r="J87">
        <v>1</v>
      </c>
      <c r="L87">
        <v>12</v>
      </c>
      <c r="Q87">
        <v>2</v>
      </c>
      <c r="AB87">
        <v>7</v>
      </c>
      <c r="AH87">
        <v>7</v>
      </c>
    </row>
    <row r="88" spans="1:34">
      <c r="A88">
        <v>2016</v>
      </c>
      <c r="B88" s="14">
        <v>43054.607106481482</v>
      </c>
      <c r="C88">
        <v>32</v>
      </c>
      <c r="I88">
        <v>1</v>
      </c>
      <c r="J88">
        <v>1</v>
      </c>
      <c r="L88">
        <v>9</v>
      </c>
      <c r="T88">
        <v>0</v>
      </c>
    </row>
    <row r="89" spans="1:34">
      <c r="A89">
        <v>2016</v>
      </c>
      <c r="B89" s="14">
        <v>43054.607106481482</v>
      </c>
      <c r="C89">
        <v>33</v>
      </c>
      <c r="AB89">
        <v>1</v>
      </c>
      <c r="AF89">
        <v>1</v>
      </c>
      <c r="AG89">
        <v>1</v>
      </c>
      <c r="AH89">
        <v>1</v>
      </c>
    </row>
    <row r="90" spans="1:34">
      <c r="A90">
        <v>2016</v>
      </c>
      <c r="B90" s="14">
        <v>43054.607106481482</v>
      </c>
      <c r="C90">
        <v>34</v>
      </c>
      <c r="AH90">
        <v>1</v>
      </c>
    </row>
    <row r="91" spans="1:34">
      <c r="A91">
        <v>2016</v>
      </c>
      <c r="B91" s="14">
        <v>43054.607106481482</v>
      </c>
      <c r="C91">
        <v>35</v>
      </c>
      <c r="L91">
        <v>3</v>
      </c>
      <c r="AA91">
        <v>1</v>
      </c>
    </row>
    <row r="92" spans="1:34">
      <c r="A92">
        <v>2016</v>
      </c>
      <c r="B92" s="14">
        <v>43054.607106481482</v>
      </c>
      <c r="C92">
        <v>36</v>
      </c>
      <c r="D92">
        <v>1</v>
      </c>
      <c r="E92">
        <v>1</v>
      </c>
      <c r="I92">
        <v>2</v>
      </c>
      <c r="L92">
        <v>4</v>
      </c>
      <c r="N92">
        <v>1</v>
      </c>
      <c r="AF92">
        <v>2</v>
      </c>
      <c r="AH92">
        <v>1</v>
      </c>
    </row>
    <row r="93" spans="1:34">
      <c r="A93">
        <v>2016</v>
      </c>
      <c r="B93" s="14">
        <v>43054.607106481482</v>
      </c>
      <c r="C93">
        <v>37</v>
      </c>
      <c r="L93">
        <v>1</v>
      </c>
      <c r="Q93">
        <v>1</v>
      </c>
    </row>
    <row r="94" spans="1:34">
      <c r="A94">
        <v>2016</v>
      </c>
      <c r="B94" s="14">
        <v>43054.607106481482</v>
      </c>
      <c r="C94">
        <v>38</v>
      </c>
      <c r="I94">
        <v>2</v>
      </c>
      <c r="L94">
        <v>1</v>
      </c>
      <c r="Q94">
        <v>1</v>
      </c>
      <c r="Z94">
        <v>2</v>
      </c>
    </row>
    <row r="95" spans="1:34">
      <c r="A95">
        <v>2016</v>
      </c>
      <c r="B95" s="14">
        <v>43054.607106481482</v>
      </c>
      <c r="C95">
        <v>39</v>
      </c>
      <c r="I95">
        <v>1</v>
      </c>
    </row>
    <row r="96" spans="1:34">
      <c r="A96">
        <v>2016</v>
      </c>
      <c r="B96" s="14">
        <v>43054.607106481482</v>
      </c>
      <c r="C96">
        <v>41</v>
      </c>
      <c r="L96">
        <v>1</v>
      </c>
    </row>
    <row r="97" spans="1:34">
      <c r="A97">
        <v>2016</v>
      </c>
      <c r="B97" s="14">
        <v>43054.607106481482</v>
      </c>
      <c r="C97">
        <v>42</v>
      </c>
      <c r="D97">
        <v>1</v>
      </c>
      <c r="E97">
        <v>5</v>
      </c>
      <c r="I97">
        <v>6</v>
      </c>
      <c r="L97">
        <v>2</v>
      </c>
      <c r="N97">
        <v>2</v>
      </c>
      <c r="T97">
        <v>2</v>
      </c>
      <c r="Z97">
        <v>4</v>
      </c>
      <c r="AA97">
        <v>1</v>
      </c>
      <c r="AD97">
        <v>1</v>
      </c>
      <c r="AH97">
        <v>14</v>
      </c>
    </row>
    <row r="98" spans="1:34">
      <c r="A98">
        <v>2016</v>
      </c>
      <c r="B98" s="14">
        <v>43054.607106481482</v>
      </c>
      <c r="C98">
        <v>43</v>
      </c>
      <c r="I98">
        <v>2</v>
      </c>
      <c r="M98">
        <v>1</v>
      </c>
      <c r="Q98">
        <v>1</v>
      </c>
      <c r="Z98">
        <v>2</v>
      </c>
    </row>
    <row r="99" spans="1:34">
      <c r="A99">
        <v>2016</v>
      </c>
      <c r="B99" s="14">
        <v>43054.607106481482</v>
      </c>
      <c r="C99">
        <v>44</v>
      </c>
      <c r="I99">
        <v>1</v>
      </c>
      <c r="AB99">
        <v>1</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G8"/>
  <sheetViews>
    <sheetView workbookViewId="0"/>
  </sheetViews>
  <sheetFormatPr defaultRowHeight="15"/>
  <sheetData>
    <row r="1" spans="1:33">
      <c r="A1">
        <v>5.1100000000000003</v>
      </c>
      <c r="B1" t="s">
        <v>58</v>
      </c>
    </row>
    <row r="2" spans="1:33">
      <c r="A2" s="10" t="str">
        <f>HYPERLINK("#'Contents'!B82",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43054.607094907406</v>
      </c>
    </row>
    <row r="5" spans="1:33">
      <c r="A5">
        <v>2013</v>
      </c>
      <c r="B5" s="14">
        <v>43054.607094907406</v>
      </c>
      <c r="C5">
        <v>7</v>
      </c>
      <c r="D5">
        <v>11</v>
      </c>
      <c r="E5">
        <v>11</v>
      </c>
      <c r="H5">
        <v>97</v>
      </c>
      <c r="I5">
        <v>29</v>
      </c>
      <c r="K5">
        <v>152</v>
      </c>
      <c r="L5">
        <v>3</v>
      </c>
      <c r="M5">
        <v>48</v>
      </c>
      <c r="N5">
        <v>13</v>
      </c>
      <c r="O5">
        <v>3</v>
      </c>
      <c r="P5">
        <v>0</v>
      </c>
      <c r="Q5">
        <v>6</v>
      </c>
      <c r="R5">
        <v>2</v>
      </c>
      <c r="S5">
        <v>26</v>
      </c>
      <c r="U5">
        <v>1</v>
      </c>
      <c r="V5">
        <v>5</v>
      </c>
      <c r="W5">
        <v>0</v>
      </c>
      <c r="Y5">
        <v>8</v>
      </c>
      <c r="Z5">
        <v>49</v>
      </c>
      <c r="AA5">
        <v>44</v>
      </c>
      <c r="AB5">
        <v>4</v>
      </c>
      <c r="AC5">
        <v>4</v>
      </c>
      <c r="AD5">
        <v>2</v>
      </c>
      <c r="AF5">
        <v>14</v>
      </c>
      <c r="AG5">
        <v>134</v>
      </c>
    </row>
    <row r="6" spans="1:33">
      <c r="A6">
        <v>2014</v>
      </c>
      <c r="B6" s="14">
        <v>43054.607094907406</v>
      </c>
      <c r="C6">
        <v>5</v>
      </c>
      <c r="D6">
        <v>15</v>
      </c>
      <c r="E6">
        <v>10</v>
      </c>
      <c r="G6">
        <v>2</v>
      </c>
      <c r="H6">
        <v>78</v>
      </c>
      <c r="I6">
        <v>29</v>
      </c>
      <c r="K6">
        <v>144</v>
      </c>
      <c r="L6">
        <v>4</v>
      </c>
      <c r="M6">
        <v>50</v>
      </c>
      <c r="O6">
        <v>3</v>
      </c>
      <c r="P6">
        <v>15</v>
      </c>
      <c r="Q6">
        <v>2</v>
      </c>
      <c r="R6">
        <v>1</v>
      </c>
      <c r="S6">
        <v>23</v>
      </c>
      <c r="U6">
        <v>0</v>
      </c>
      <c r="V6">
        <v>0</v>
      </c>
      <c r="Y6">
        <v>12</v>
      </c>
      <c r="Z6">
        <v>39</v>
      </c>
      <c r="AA6">
        <v>44</v>
      </c>
      <c r="AB6">
        <v>2</v>
      </c>
      <c r="AC6">
        <v>3</v>
      </c>
      <c r="AE6">
        <v>7</v>
      </c>
      <c r="AF6">
        <v>8</v>
      </c>
      <c r="AG6">
        <v>154</v>
      </c>
    </row>
    <row r="7" spans="1:33">
      <c r="A7">
        <v>2015</v>
      </c>
      <c r="B7" s="14">
        <v>43054.607094907406</v>
      </c>
      <c r="C7">
        <v>8</v>
      </c>
      <c r="D7">
        <v>9</v>
      </c>
      <c r="E7">
        <v>10</v>
      </c>
      <c r="G7">
        <v>2</v>
      </c>
      <c r="H7">
        <v>79</v>
      </c>
      <c r="I7">
        <v>26</v>
      </c>
      <c r="K7">
        <v>140</v>
      </c>
      <c r="L7">
        <v>3</v>
      </c>
      <c r="M7">
        <v>49</v>
      </c>
      <c r="O7">
        <v>3</v>
      </c>
      <c r="P7">
        <v>22</v>
      </c>
      <c r="Q7">
        <v>2</v>
      </c>
      <c r="R7">
        <v>1</v>
      </c>
      <c r="S7">
        <v>23</v>
      </c>
      <c r="Y7">
        <v>14</v>
      </c>
      <c r="Z7">
        <v>42</v>
      </c>
      <c r="AA7">
        <v>37</v>
      </c>
      <c r="AB7">
        <v>2</v>
      </c>
      <c r="AC7">
        <v>1</v>
      </c>
      <c r="AE7">
        <v>7</v>
      </c>
      <c r="AF7">
        <v>8</v>
      </c>
      <c r="AG7">
        <v>102</v>
      </c>
    </row>
    <row r="8" spans="1:33">
      <c r="A8">
        <v>2016</v>
      </c>
      <c r="B8" s="14">
        <v>43054.607094907406</v>
      </c>
      <c r="C8">
        <v>9</v>
      </c>
      <c r="D8">
        <v>13</v>
      </c>
      <c r="E8">
        <v>7</v>
      </c>
      <c r="G8">
        <v>2</v>
      </c>
      <c r="H8">
        <v>51</v>
      </c>
      <c r="I8">
        <v>21</v>
      </c>
      <c r="J8">
        <v>1</v>
      </c>
      <c r="K8">
        <v>104</v>
      </c>
      <c r="L8">
        <v>3</v>
      </c>
      <c r="M8">
        <v>10</v>
      </c>
      <c r="P8">
        <v>37</v>
      </c>
      <c r="Q8">
        <v>3</v>
      </c>
      <c r="R8">
        <v>1</v>
      </c>
      <c r="S8">
        <v>16</v>
      </c>
      <c r="Y8">
        <v>14</v>
      </c>
      <c r="Z8">
        <v>44</v>
      </c>
      <c r="AA8">
        <v>31</v>
      </c>
      <c r="AB8">
        <v>1</v>
      </c>
      <c r="AC8">
        <v>1</v>
      </c>
      <c r="AE8">
        <v>7</v>
      </c>
      <c r="AF8">
        <v>10</v>
      </c>
      <c r="AG8">
        <v>97</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G7"/>
  <sheetViews>
    <sheetView workbookViewId="0"/>
  </sheetViews>
  <sheetFormatPr defaultRowHeight="15"/>
  <sheetData>
    <row r="1" spans="1:33">
      <c r="A1">
        <v>5.12</v>
      </c>
      <c r="B1" t="s">
        <v>59</v>
      </c>
    </row>
    <row r="2" spans="1:33">
      <c r="A2" s="10" t="str">
        <f>HYPERLINK("#'Contents'!B84",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43054.607118055559</v>
      </c>
      <c r="C4" t="s">
        <v>688</v>
      </c>
      <c r="D4" t="s">
        <v>688</v>
      </c>
      <c r="E4" t="s">
        <v>688</v>
      </c>
      <c r="F4" t="s">
        <v>687</v>
      </c>
      <c r="G4" t="s">
        <v>687</v>
      </c>
      <c r="H4" t="s">
        <v>688</v>
      </c>
      <c r="I4" t="s">
        <v>687</v>
      </c>
      <c r="J4" t="s">
        <v>687</v>
      </c>
      <c r="K4" t="s">
        <v>687</v>
      </c>
      <c r="L4" t="s">
        <v>688</v>
      </c>
      <c r="M4" t="s">
        <v>688</v>
      </c>
      <c r="N4" t="s">
        <v>688</v>
      </c>
      <c r="O4" t="s">
        <v>687</v>
      </c>
      <c r="P4" t="s">
        <v>687</v>
      </c>
      <c r="Q4" t="s">
        <v>687</v>
      </c>
      <c r="R4" t="s">
        <v>687</v>
      </c>
      <c r="S4" t="s">
        <v>688</v>
      </c>
      <c r="T4" t="s">
        <v>687</v>
      </c>
      <c r="U4" t="s">
        <v>687</v>
      </c>
      <c r="V4" t="s">
        <v>687</v>
      </c>
      <c r="W4" t="s">
        <v>687</v>
      </c>
      <c r="X4" t="s">
        <v>687</v>
      </c>
      <c r="Y4" t="s">
        <v>688</v>
      </c>
      <c r="Z4" t="s">
        <v>687</v>
      </c>
      <c r="AA4" t="s">
        <v>688</v>
      </c>
      <c r="AB4" t="s">
        <v>687</v>
      </c>
      <c r="AC4" t="s">
        <v>688</v>
      </c>
      <c r="AD4" t="s">
        <v>688</v>
      </c>
      <c r="AE4" t="s">
        <v>687</v>
      </c>
      <c r="AF4" t="s">
        <v>687</v>
      </c>
      <c r="AG4" t="s">
        <v>688</v>
      </c>
    </row>
    <row r="5" spans="1:33">
      <c r="A5">
        <v>2014</v>
      </c>
      <c r="B5" s="14">
        <v>43054.607118055559</v>
      </c>
      <c r="C5" t="s">
        <v>688</v>
      </c>
      <c r="D5" t="s">
        <v>688</v>
      </c>
      <c r="E5" t="s">
        <v>688</v>
      </c>
      <c r="F5" t="s">
        <v>687</v>
      </c>
      <c r="G5" t="s">
        <v>688</v>
      </c>
      <c r="H5" t="s">
        <v>688</v>
      </c>
      <c r="I5" t="s">
        <v>687</v>
      </c>
      <c r="J5" t="s">
        <v>687</v>
      </c>
      <c r="K5" t="s">
        <v>687</v>
      </c>
      <c r="L5" t="s">
        <v>688</v>
      </c>
      <c r="M5" t="s">
        <v>688</v>
      </c>
      <c r="N5" t="s">
        <v>688</v>
      </c>
      <c r="O5" t="s">
        <v>687</v>
      </c>
      <c r="P5" t="s">
        <v>687</v>
      </c>
      <c r="Q5" t="s">
        <v>687</v>
      </c>
      <c r="R5" t="s">
        <v>687</v>
      </c>
      <c r="S5" t="s">
        <v>688</v>
      </c>
      <c r="T5" t="s">
        <v>687</v>
      </c>
      <c r="U5" t="s">
        <v>687</v>
      </c>
      <c r="V5" t="s">
        <v>687</v>
      </c>
      <c r="W5" t="s">
        <v>687</v>
      </c>
      <c r="X5" t="s">
        <v>687</v>
      </c>
      <c r="Y5" t="s">
        <v>688</v>
      </c>
      <c r="Z5" t="s">
        <v>687</v>
      </c>
      <c r="AA5" t="s">
        <v>688</v>
      </c>
      <c r="AB5" t="s">
        <v>687</v>
      </c>
      <c r="AC5" t="s">
        <v>688</v>
      </c>
      <c r="AD5" t="s">
        <v>687</v>
      </c>
      <c r="AE5" t="s">
        <v>687</v>
      </c>
      <c r="AF5" t="s">
        <v>687</v>
      </c>
      <c r="AG5" t="s">
        <v>688</v>
      </c>
    </row>
    <row r="6" spans="1:33">
      <c r="A6">
        <v>2015</v>
      </c>
      <c r="B6" s="14">
        <v>43054.607118055559</v>
      </c>
      <c r="C6" t="s">
        <v>688</v>
      </c>
      <c r="D6" t="s">
        <v>688</v>
      </c>
      <c r="E6" t="s">
        <v>688</v>
      </c>
      <c r="F6" t="s">
        <v>687</v>
      </c>
      <c r="G6" t="s">
        <v>688</v>
      </c>
      <c r="H6" t="s">
        <v>688</v>
      </c>
      <c r="I6" t="s">
        <v>687</v>
      </c>
      <c r="J6" t="s">
        <v>687</v>
      </c>
      <c r="K6" t="s">
        <v>688</v>
      </c>
      <c r="L6" t="s">
        <v>687</v>
      </c>
      <c r="M6" t="s">
        <v>688</v>
      </c>
      <c r="N6" t="s">
        <v>688</v>
      </c>
      <c r="O6" t="s">
        <v>687</v>
      </c>
      <c r="P6" t="s">
        <v>687</v>
      </c>
      <c r="Q6" t="s">
        <v>687</v>
      </c>
      <c r="R6" t="s">
        <v>687</v>
      </c>
      <c r="S6" t="s">
        <v>688</v>
      </c>
      <c r="T6" t="s">
        <v>687</v>
      </c>
      <c r="U6" t="s">
        <v>687</v>
      </c>
      <c r="V6" t="s">
        <v>687</v>
      </c>
      <c r="W6" t="s">
        <v>687</v>
      </c>
      <c r="X6" t="s">
        <v>687</v>
      </c>
      <c r="Y6" t="s">
        <v>688</v>
      </c>
      <c r="Z6" t="s">
        <v>687</v>
      </c>
      <c r="AA6" t="s">
        <v>688</v>
      </c>
      <c r="AB6" t="s">
        <v>687</v>
      </c>
      <c r="AC6" t="s">
        <v>688</v>
      </c>
      <c r="AD6" t="s">
        <v>687</v>
      </c>
      <c r="AE6" t="s">
        <v>687</v>
      </c>
      <c r="AF6" t="s">
        <v>687</v>
      </c>
      <c r="AG6" t="s">
        <v>688</v>
      </c>
    </row>
    <row r="7" spans="1:33">
      <c r="A7">
        <v>2016</v>
      </c>
      <c r="B7" s="14">
        <v>43054.607118055559</v>
      </c>
      <c r="C7" t="s">
        <v>688</v>
      </c>
      <c r="D7" t="s">
        <v>688</v>
      </c>
      <c r="E7" t="s">
        <v>688</v>
      </c>
      <c r="F7" t="s">
        <v>687</v>
      </c>
      <c r="G7" t="s">
        <v>688</v>
      </c>
      <c r="H7" t="s">
        <v>688</v>
      </c>
      <c r="I7" t="s">
        <v>687</v>
      </c>
      <c r="J7" t="s">
        <v>687</v>
      </c>
      <c r="K7" t="s">
        <v>687</v>
      </c>
      <c r="L7" t="s">
        <v>687</v>
      </c>
      <c r="M7" t="s">
        <v>688</v>
      </c>
      <c r="N7" t="s">
        <v>687</v>
      </c>
      <c r="O7" t="s">
        <v>687</v>
      </c>
      <c r="P7" t="s">
        <v>687</v>
      </c>
      <c r="Q7" t="s">
        <v>687</v>
      </c>
      <c r="R7" t="s">
        <v>687</v>
      </c>
      <c r="S7" t="s">
        <v>688</v>
      </c>
      <c r="T7" t="s">
        <v>687</v>
      </c>
      <c r="U7" t="s">
        <v>687</v>
      </c>
      <c r="V7" t="s">
        <v>687</v>
      </c>
      <c r="W7" t="s">
        <v>687</v>
      </c>
      <c r="X7" t="s">
        <v>687</v>
      </c>
      <c r="Y7" t="s">
        <v>688</v>
      </c>
      <c r="Z7" t="s">
        <v>687</v>
      </c>
      <c r="AA7" t="s">
        <v>688</v>
      </c>
      <c r="AB7" t="s">
        <v>687</v>
      </c>
      <c r="AC7" t="s">
        <v>688</v>
      </c>
      <c r="AD7" t="s">
        <v>687</v>
      </c>
      <c r="AE7" t="s">
        <v>687</v>
      </c>
      <c r="AF7" t="s">
        <v>687</v>
      </c>
      <c r="AG7" t="s">
        <v>688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8"/>
  <sheetViews>
    <sheetView workbookViewId="0"/>
  </sheetViews>
  <sheetFormatPr defaultRowHeight="15"/>
  <sheetData>
    <row r="1" spans="1:8">
      <c r="A1">
        <v>2.1</v>
      </c>
      <c r="B1" t="s">
        <v>4851</v>
      </c>
    </row>
    <row r="2" spans="1:8">
      <c r="A2" s="10" t="str">
        <f>HYPERLINK("#'Contents'!B8", "Back to Contents")</f>
        <v>Back to Contents</v>
      </c>
    </row>
    <row r="3" spans="1:8">
      <c r="A3" t="s">
        <v>109</v>
      </c>
      <c r="B3" t="s">
        <v>110</v>
      </c>
      <c r="C3" t="s">
        <v>108</v>
      </c>
      <c r="D3" t="s">
        <v>689</v>
      </c>
      <c r="E3" t="s">
        <v>690</v>
      </c>
      <c r="F3" t="s">
        <v>691</v>
      </c>
      <c r="G3" t="s">
        <v>692</v>
      </c>
      <c r="H3" t="s">
        <v>693</v>
      </c>
    </row>
    <row r="4" spans="1:8">
      <c r="A4" s="14">
        <v>43054.605671296296</v>
      </c>
      <c r="B4" t="s">
        <v>117</v>
      </c>
    </row>
    <row r="5" spans="1:8">
      <c r="A5" s="14">
        <v>43054.605671296296</v>
      </c>
      <c r="B5" t="s">
        <v>126</v>
      </c>
    </row>
    <row r="6" spans="1:8">
      <c r="A6" s="14">
        <v>43054.605671296296</v>
      </c>
      <c r="B6" t="s">
        <v>134</v>
      </c>
    </row>
    <row r="7" spans="1:8">
      <c r="A7" s="14">
        <v>43054.605671296296</v>
      </c>
      <c r="B7" t="s">
        <v>147</v>
      </c>
    </row>
    <row r="8" spans="1:8">
      <c r="A8" s="14">
        <v>43054.605671296296</v>
      </c>
      <c r="B8" t="s">
        <v>155</v>
      </c>
    </row>
    <row r="9" spans="1:8">
      <c r="A9" s="14">
        <v>43054.605671296296</v>
      </c>
      <c r="B9" t="s">
        <v>162</v>
      </c>
      <c r="C9">
        <v>2013</v>
      </c>
      <c r="D9" t="s">
        <v>694</v>
      </c>
      <c r="E9" t="s">
        <v>695</v>
      </c>
      <c r="F9" t="s">
        <v>696</v>
      </c>
      <c r="G9" t="s">
        <v>697</v>
      </c>
      <c r="H9" t="s">
        <v>698</v>
      </c>
    </row>
    <row r="10" spans="1:8">
      <c r="A10" s="14">
        <v>43054.605671296296</v>
      </c>
      <c r="B10" t="s">
        <v>162</v>
      </c>
      <c r="C10">
        <v>2014</v>
      </c>
      <c r="D10" t="s">
        <v>694</v>
      </c>
      <c r="E10" t="s">
        <v>695</v>
      </c>
      <c r="F10" t="s">
        <v>696</v>
      </c>
      <c r="G10" t="s">
        <v>697</v>
      </c>
      <c r="H10" t="s">
        <v>698</v>
      </c>
    </row>
    <row r="11" spans="1:8">
      <c r="A11" s="14">
        <v>43054.605671296296</v>
      </c>
      <c r="B11" t="s">
        <v>162</v>
      </c>
      <c r="C11">
        <v>2015</v>
      </c>
      <c r="D11" t="s">
        <v>694</v>
      </c>
      <c r="E11" t="s">
        <v>695</v>
      </c>
      <c r="F11" t="s">
        <v>696</v>
      </c>
      <c r="G11" t="s">
        <v>697</v>
      </c>
      <c r="H11" t="s">
        <v>698</v>
      </c>
    </row>
    <row r="12" spans="1:8">
      <c r="A12" s="14">
        <v>43054.605671296296</v>
      </c>
      <c r="B12" t="s">
        <v>162</v>
      </c>
      <c r="C12">
        <v>2016</v>
      </c>
      <c r="D12" t="s">
        <v>694</v>
      </c>
      <c r="E12" t="s">
        <v>695</v>
      </c>
      <c r="F12" t="s">
        <v>696</v>
      </c>
      <c r="G12" t="s">
        <v>697</v>
      </c>
      <c r="H12" t="s">
        <v>698</v>
      </c>
    </row>
    <row r="13" spans="1:8">
      <c r="A13" s="14">
        <v>43054.605671296296</v>
      </c>
      <c r="B13" t="s">
        <v>172</v>
      </c>
    </row>
    <row r="14" spans="1:8">
      <c r="A14" s="14">
        <v>43054.605671296296</v>
      </c>
      <c r="B14" t="s">
        <v>180</v>
      </c>
    </row>
    <row r="15" spans="1:8">
      <c r="A15" s="14">
        <v>43054.605671296296</v>
      </c>
      <c r="B15" t="s">
        <v>192</v>
      </c>
    </row>
    <row r="16" spans="1:8">
      <c r="A16" s="14">
        <v>43054.605671296296</v>
      </c>
      <c r="B16" t="s">
        <v>199</v>
      </c>
    </row>
    <row r="17" spans="1:8">
      <c r="A17" s="14">
        <v>43054.605671296296</v>
      </c>
      <c r="B17" t="s">
        <v>205</v>
      </c>
    </row>
    <row r="18" spans="1:8">
      <c r="A18" s="14">
        <v>43054.605671296296</v>
      </c>
      <c r="B18" t="s">
        <v>380</v>
      </c>
      <c r="C18">
        <v>2013</v>
      </c>
      <c r="D18" t="s">
        <v>699</v>
      </c>
      <c r="E18" t="s">
        <v>598</v>
      </c>
      <c r="F18" t="s">
        <v>599</v>
      </c>
      <c r="G18" t="s">
        <v>600</v>
      </c>
      <c r="H18" t="s">
        <v>601</v>
      </c>
    </row>
    <row r="19" spans="1:8">
      <c r="A19" s="14">
        <v>43054.605671296296</v>
      </c>
      <c r="B19" t="s">
        <v>380</v>
      </c>
      <c r="C19">
        <v>2014</v>
      </c>
      <c r="D19" t="s">
        <v>699</v>
      </c>
      <c r="E19" t="s">
        <v>598</v>
      </c>
      <c r="F19" t="s">
        <v>599</v>
      </c>
      <c r="G19" t="s">
        <v>600</v>
      </c>
      <c r="H19" t="s">
        <v>601</v>
      </c>
    </row>
    <row r="20" spans="1:8">
      <c r="A20" s="14">
        <v>43054.605671296296</v>
      </c>
      <c r="B20" t="s">
        <v>215</v>
      </c>
    </row>
    <row r="21" spans="1:8">
      <c r="A21" s="14">
        <v>43054.605671296296</v>
      </c>
      <c r="B21" t="s">
        <v>223</v>
      </c>
    </row>
    <row r="22" spans="1:8">
      <c r="A22" s="14">
        <v>43054.605671296296</v>
      </c>
      <c r="B22" t="s">
        <v>232</v>
      </c>
    </row>
    <row r="23" spans="1:8">
      <c r="A23" s="14">
        <v>43054.605671296296</v>
      </c>
      <c r="B23" t="s">
        <v>239</v>
      </c>
    </row>
    <row r="24" spans="1:8">
      <c r="A24" s="14">
        <v>43054.605671296296</v>
      </c>
      <c r="B24" t="s">
        <v>248</v>
      </c>
    </row>
    <row r="25" spans="1:8">
      <c r="A25" s="14">
        <v>43054.605671296296</v>
      </c>
      <c r="B25" t="s">
        <v>254</v>
      </c>
    </row>
    <row r="26" spans="1:8">
      <c r="A26" s="14">
        <v>43054.605671296296</v>
      </c>
      <c r="B26" t="s">
        <v>263</v>
      </c>
    </row>
    <row r="27" spans="1:8">
      <c r="A27" s="14">
        <v>43054.605671296296</v>
      </c>
      <c r="B27" t="s">
        <v>280</v>
      </c>
    </row>
    <row r="28" spans="1:8">
      <c r="A28" s="14">
        <v>43054.605671296296</v>
      </c>
      <c r="B28" t="s">
        <v>272</v>
      </c>
    </row>
    <row r="29" spans="1:8">
      <c r="A29" s="14">
        <v>43054.605671296296</v>
      </c>
      <c r="B29" t="s">
        <v>285</v>
      </c>
    </row>
    <row r="30" spans="1:8">
      <c r="A30" s="14">
        <v>43054.605671296296</v>
      </c>
      <c r="B30" t="s">
        <v>291</v>
      </c>
    </row>
    <row r="31" spans="1:8">
      <c r="A31" s="14">
        <v>43054.605671296296</v>
      </c>
      <c r="B31" t="s">
        <v>300</v>
      </c>
    </row>
    <row r="32" spans="1:8">
      <c r="A32" s="14">
        <v>43054.605671296296</v>
      </c>
      <c r="B32" t="s">
        <v>311</v>
      </c>
    </row>
    <row r="33" spans="1:2">
      <c r="A33" s="14">
        <v>43054.605671296296</v>
      </c>
      <c r="B33" t="s">
        <v>318</v>
      </c>
    </row>
    <row r="34" spans="1:2">
      <c r="A34" s="14">
        <v>43054.605671296296</v>
      </c>
      <c r="B34" t="s">
        <v>327</v>
      </c>
    </row>
    <row r="35" spans="1:2">
      <c r="A35" s="14">
        <v>43054.605671296296</v>
      </c>
      <c r="B35" t="s">
        <v>336</v>
      </c>
    </row>
    <row r="36" spans="1:2">
      <c r="A36" s="14">
        <v>43054.605671296296</v>
      </c>
      <c r="B36" t="s">
        <v>349</v>
      </c>
    </row>
    <row r="37" spans="1:2">
      <c r="A37" s="14">
        <v>43054.605671296296</v>
      </c>
      <c r="B37" t="s">
        <v>359</v>
      </c>
    </row>
    <row r="38" spans="1:2">
      <c r="A38" s="14">
        <v>43054.605671296296</v>
      </c>
      <c r="B38" t="s">
        <v>368</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G8"/>
  <sheetViews>
    <sheetView workbookViewId="0"/>
  </sheetViews>
  <sheetFormatPr defaultRowHeight="15"/>
  <sheetData>
    <row r="1" spans="1:33">
      <c r="A1">
        <v>5.12</v>
      </c>
      <c r="B1" t="s">
        <v>4882</v>
      </c>
    </row>
    <row r="2" spans="1:33">
      <c r="A2" s="10" t="str">
        <f>HYPERLINK("#'Contents'!B85",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43054.607141203705</v>
      </c>
      <c r="F4">
        <v>0</v>
      </c>
      <c r="I4">
        <v>0</v>
      </c>
      <c r="J4">
        <v>0</v>
      </c>
      <c r="O4">
        <v>0</v>
      </c>
      <c r="P4">
        <v>0</v>
      </c>
      <c r="Q4">
        <v>0</v>
      </c>
      <c r="R4">
        <v>0</v>
      </c>
      <c r="T4">
        <v>0</v>
      </c>
      <c r="U4">
        <v>0</v>
      </c>
      <c r="V4">
        <v>0</v>
      </c>
      <c r="W4">
        <v>0</v>
      </c>
      <c r="X4">
        <v>0</v>
      </c>
      <c r="Z4">
        <v>0</v>
      </c>
      <c r="AB4">
        <v>0</v>
      </c>
      <c r="AE4">
        <v>0</v>
      </c>
      <c r="AF4">
        <v>0</v>
      </c>
    </row>
    <row r="5" spans="1:33">
      <c r="A5">
        <v>2013</v>
      </c>
      <c r="B5" s="14">
        <v>43054.607141203705</v>
      </c>
      <c r="C5">
        <v>0</v>
      </c>
      <c r="D5">
        <v>2</v>
      </c>
      <c r="E5">
        <v>1</v>
      </c>
      <c r="H5">
        <v>1</v>
      </c>
      <c r="L5">
        <v>1</v>
      </c>
      <c r="M5">
        <v>1</v>
      </c>
      <c r="N5">
        <v>1</v>
      </c>
      <c r="S5">
        <v>2</v>
      </c>
      <c r="Y5">
        <v>2</v>
      </c>
      <c r="AC5">
        <v>6</v>
      </c>
      <c r="AD5">
        <v>2</v>
      </c>
      <c r="AG5">
        <v>10</v>
      </c>
    </row>
    <row r="6" spans="1:33">
      <c r="A6">
        <v>2014</v>
      </c>
      <c r="B6" s="14">
        <v>43054.607141203705</v>
      </c>
      <c r="C6">
        <v>4</v>
      </c>
      <c r="D6">
        <v>2</v>
      </c>
      <c r="E6">
        <v>1</v>
      </c>
      <c r="G6">
        <v>1</v>
      </c>
      <c r="H6">
        <v>1</v>
      </c>
      <c r="L6">
        <v>1</v>
      </c>
      <c r="M6">
        <v>1</v>
      </c>
      <c r="N6">
        <v>1</v>
      </c>
      <c r="S6">
        <v>2</v>
      </c>
      <c r="Y6">
        <v>4</v>
      </c>
      <c r="AA6">
        <v>9</v>
      </c>
      <c r="AC6">
        <v>2</v>
      </c>
      <c r="AG6">
        <v>9</v>
      </c>
    </row>
    <row r="7" spans="1:33">
      <c r="A7">
        <v>2015</v>
      </c>
      <c r="B7" s="14">
        <v>43054.607141203705</v>
      </c>
      <c r="C7">
        <v>4</v>
      </c>
      <c r="D7">
        <v>2</v>
      </c>
      <c r="E7">
        <v>1</v>
      </c>
      <c r="G7">
        <v>1</v>
      </c>
      <c r="H7">
        <v>1</v>
      </c>
      <c r="K7">
        <v>1</v>
      </c>
      <c r="M7">
        <v>1</v>
      </c>
      <c r="N7">
        <v>1</v>
      </c>
      <c r="S7">
        <v>2</v>
      </c>
      <c r="Y7">
        <v>12</v>
      </c>
      <c r="AA7">
        <v>3</v>
      </c>
      <c r="AC7">
        <v>2</v>
      </c>
      <c r="AG7">
        <v>9</v>
      </c>
    </row>
    <row r="8" spans="1:33">
      <c r="A8">
        <v>2016</v>
      </c>
      <c r="B8" s="14">
        <v>43054.607141203705</v>
      </c>
      <c r="C8">
        <v>4</v>
      </c>
      <c r="D8">
        <v>2</v>
      </c>
      <c r="E8">
        <v>1</v>
      </c>
      <c r="G8">
        <v>1</v>
      </c>
      <c r="H8">
        <v>1</v>
      </c>
      <c r="M8">
        <v>3</v>
      </c>
      <c r="S8">
        <v>2</v>
      </c>
      <c r="Y8">
        <v>9</v>
      </c>
      <c r="AA8">
        <v>3</v>
      </c>
      <c r="AC8">
        <v>1</v>
      </c>
      <c r="AG8">
        <v>9</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G8"/>
  <sheetViews>
    <sheetView workbookViewId="0"/>
  </sheetViews>
  <sheetFormatPr defaultRowHeight="15"/>
  <sheetData>
    <row r="1" spans="1:33">
      <c r="A1">
        <v>5.12</v>
      </c>
      <c r="B1" t="s">
        <v>4883</v>
      </c>
    </row>
    <row r="2" spans="1:33">
      <c r="A2" s="10" t="str">
        <f>HYPERLINK("#'Contents'!B86",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43054.607141203705</v>
      </c>
    </row>
    <row r="5" spans="1:33">
      <c r="A5">
        <v>2013</v>
      </c>
      <c r="B5" s="14">
        <v>43054.607141203705</v>
      </c>
      <c r="C5">
        <v>8.5</v>
      </c>
      <c r="D5">
        <v>58.265999999999998</v>
      </c>
      <c r="E5">
        <v>8.9999999999999993E-3</v>
      </c>
      <c r="H5">
        <v>2.5</v>
      </c>
      <c r="L5">
        <v>1356.1310000000001</v>
      </c>
      <c r="N5">
        <v>7.32</v>
      </c>
      <c r="S5">
        <v>121.83499999999999</v>
      </c>
      <c r="Y5">
        <v>1711.568</v>
      </c>
      <c r="AC5">
        <v>45.156269999999999</v>
      </c>
      <c r="AD5">
        <v>0</v>
      </c>
      <c r="AG5">
        <v>4681.1359749999992</v>
      </c>
    </row>
    <row r="6" spans="1:33">
      <c r="A6">
        <v>2014</v>
      </c>
      <c r="B6" s="14">
        <v>43054.607141203705</v>
      </c>
      <c r="C6">
        <v>12.4</v>
      </c>
      <c r="D6">
        <v>62.226999999999997</v>
      </c>
      <c r="E6">
        <v>8.3000000000000001E-3</v>
      </c>
      <c r="G6">
        <v>700</v>
      </c>
      <c r="H6">
        <v>2.5</v>
      </c>
      <c r="L6">
        <v>1059.204</v>
      </c>
      <c r="N6">
        <v>5.4539999999999997</v>
      </c>
      <c r="S6">
        <v>216.685</v>
      </c>
      <c r="Y6">
        <v>1560.0220979999999</v>
      </c>
      <c r="AA6">
        <v>543.50940000000014</v>
      </c>
      <c r="AC6">
        <v>3.5</v>
      </c>
      <c r="AG6">
        <v>1895.8228300000001</v>
      </c>
    </row>
    <row r="7" spans="1:33">
      <c r="A7">
        <v>2015</v>
      </c>
      <c r="B7" s="14">
        <v>43054.607141203705</v>
      </c>
      <c r="C7">
        <v>13.099999999999998</v>
      </c>
      <c r="D7">
        <v>69.252499999999998</v>
      </c>
      <c r="E7">
        <v>7.3000000000000001E-3</v>
      </c>
      <c r="G7">
        <v>810</v>
      </c>
      <c r="H7">
        <v>2.5</v>
      </c>
      <c r="K7">
        <v>7.9000000000000001E-2</v>
      </c>
      <c r="N7">
        <v>5.782</v>
      </c>
      <c r="S7">
        <v>168.25300000000001</v>
      </c>
      <c r="Y7">
        <v>3507.7920000000004</v>
      </c>
      <c r="AA7">
        <v>153.1995</v>
      </c>
      <c r="AC7">
        <v>9.6449999999999996</v>
      </c>
      <c r="AG7">
        <v>2139.4810000000002</v>
      </c>
    </row>
    <row r="8" spans="1:33">
      <c r="A8">
        <v>2016</v>
      </c>
      <c r="B8" s="14">
        <v>43054.607141203705</v>
      </c>
      <c r="C8">
        <v>12.093999999999999</v>
      </c>
      <c r="D8">
        <v>44.441000000000003</v>
      </c>
      <c r="E8">
        <v>5.7999999999999996E-3</v>
      </c>
      <c r="G8">
        <v>887.30200000000002</v>
      </c>
      <c r="H8">
        <v>2.5</v>
      </c>
      <c r="M8">
        <v>1.1160000000000001</v>
      </c>
      <c r="S8">
        <v>41.61</v>
      </c>
      <c r="Y8">
        <v>1757.2360000000001</v>
      </c>
      <c r="AA8">
        <v>143.27113000000003</v>
      </c>
      <c r="AC8">
        <v>8.3889999999999993</v>
      </c>
      <c r="AG8">
        <v>2245.9540000000002</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F257"/>
  <sheetViews>
    <sheetView workbookViewId="0"/>
  </sheetViews>
  <sheetFormatPr defaultRowHeight="15"/>
  <sheetData>
    <row r="1" spans="1:6">
      <c r="A1">
        <v>5.13</v>
      </c>
      <c r="B1" t="s">
        <v>60</v>
      </c>
    </row>
    <row r="2" spans="1:6">
      <c r="A2" s="10" t="str">
        <f>HYPERLINK("#'Contents'!B87", "Back to Contents")</f>
        <v>Back to Contents</v>
      </c>
    </row>
    <row r="3" spans="1:6">
      <c r="A3" t="s">
        <v>108</v>
      </c>
      <c r="B3" t="s">
        <v>109</v>
      </c>
      <c r="C3" t="s">
        <v>110</v>
      </c>
      <c r="D3" t="s">
        <v>3173</v>
      </c>
      <c r="E3" t="s">
        <v>3174</v>
      </c>
      <c r="F3" t="s">
        <v>3175</v>
      </c>
    </row>
    <row r="4" spans="1:6">
      <c r="A4">
        <v>2013</v>
      </c>
      <c r="B4" s="14">
        <v>43054.607152777775</v>
      </c>
      <c r="C4" t="s">
        <v>134</v>
      </c>
      <c r="D4" t="s">
        <v>3176</v>
      </c>
      <c r="E4">
        <v>4</v>
      </c>
      <c r="F4">
        <v>0</v>
      </c>
    </row>
    <row r="5" spans="1:6">
      <c r="A5">
        <v>2013</v>
      </c>
      <c r="B5" s="14">
        <v>43054.607152777775</v>
      </c>
      <c r="C5" t="s">
        <v>134</v>
      </c>
      <c r="D5" t="s">
        <v>3177</v>
      </c>
      <c r="E5">
        <v>3</v>
      </c>
      <c r="F5">
        <v>2</v>
      </c>
    </row>
    <row r="6" spans="1:6">
      <c r="A6">
        <v>2013</v>
      </c>
      <c r="B6" s="14">
        <v>43054.607152777775</v>
      </c>
      <c r="C6" t="s">
        <v>134</v>
      </c>
      <c r="D6" t="s">
        <v>3178</v>
      </c>
      <c r="E6">
        <v>3</v>
      </c>
      <c r="F6">
        <v>2</v>
      </c>
    </row>
    <row r="7" spans="1:6">
      <c r="A7">
        <v>2013</v>
      </c>
      <c r="B7" s="14">
        <v>43054.607152777775</v>
      </c>
      <c r="C7" t="s">
        <v>199</v>
      </c>
      <c r="D7" t="s">
        <v>3176</v>
      </c>
      <c r="E7">
        <v>0</v>
      </c>
      <c r="F7">
        <v>0</v>
      </c>
    </row>
    <row r="8" spans="1:6">
      <c r="A8">
        <v>2013</v>
      </c>
      <c r="B8" s="14">
        <v>43054.607152777775</v>
      </c>
      <c r="C8" t="s">
        <v>205</v>
      </c>
      <c r="D8" t="s">
        <v>3176</v>
      </c>
      <c r="E8">
        <v>208</v>
      </c>
      <c r="F8">
        <v>108</v>
      </c>
    </row>
    <row r="9" spans="1:6">
      <c r="A9">
        <v>2013</v>
      </c>
      <c r="B9" s="14">
        <v>43054.607152777775</v>
      </c>
      <c r="C9" t="s">
        <v>205</v>
      </c>
      <c r="D9" t="s">
        <v>3177</v>
      </c>
      <c r="E9">
        <v>113</v>
      </c>
      <c r="F9">
        <v>85</v>
      </c>
    </row>
    <row r="10" spans="1:6">
      <c r="A10">
        <v>2013</v>
      </c>
      <c r="B10" s="14">
        <v>43054.607152777775</v>
      </c>
      <c r="C10" t="s">
        <v>205</v>
      </c>
      <c r="D10" t="s">
        <v>3178</v>
      </c>
      <c r="E10">
        <v>49</v>
      </c>
      <c r="F10">
        <v>30</v>
      </c>
    </row>
    <row r="11" spans="1:6">
      <c r="A11">
        <v>2013</v>
      </c>
      <c r="B11" s="14">
        <v>43054.607152777775</v>
      </c>
      <c r="C11" t="s">
        <v>215</v>
      </c>
      <c r="D11" t="s">
        <v>3176</v>
      </c>
      <c r="E11">
        <v>35</v>
      </c>
      <c r="F11">
        <v>0</v>
      </c>
    </row>
    <row r="12" spans="1:6">
      <c r="A12">
        <v>2013</v>
      </c>
      <c r="B12" s="14">
        <v>43054.607152777775</v>
      </c>
      <c r="C12" t="s">
        <v>215</v>
      </c>
      <c r="D12" t="s">
        <v>3177</v>
      </c>
      <c r="E12">
        <v>15</v>
      </c>
      <c r="F12">
        <v>0</v>
      </c>
    </row>
    <row r="13" spans="1:6">
      <c r="A13">
        <v>2013</v>
      </c>
      <c r="B13" s="14">
        <v>43054.607152777775</v>
      </c>
      <c r="C13" t="s">
        <v>215</v>
      </c>
      <c r="D13" t="s">
        <v>3178</v>
      </c>
      <c r="E13">
        <v>7</v>
      </c>
      <c r="F13">
        <v>0</v>
      </c>
    </row>
    <row r="14" spans="1:6">
      <c r="A14">
        <v>2013</v>
      </c>
      <c r="B14" s="14">
        <v>43054.607152777775</v>
      </c>
      <c r="C14" t="s">
        <v>232</v>
      </c>
      <c r="D14" t="s">
        <v>3176</v>
      </c>
      <c r="E14">
        <v>2</v>
      </c>
      <c r="F14">
        <v>2</v>
      </c>
    </row>
    <row r="15" spans="1:6">
      <c r="A15">
        <v>2013</v>
      </c>
      <c r="B15" s="14">
        <v>43054.607152777775</v>
      </c>
      <c r="C15" t="s">
        <v>232</v>
      </c>
      <c r="D15" t="s">
        <v>3177</v>
      </c>
      <c r="E15">
        <v>4</v>
      </c>
      <c r="F15">
        <v>4</v>
      </c>
    </row>
    <row r="16" spans="1:6">
      <c r="A16">
        <v>2013</v>
      </c>
      <c r="B16" s="14">
        <v>43054.607152777775</v>
      </c>
      <c r="C16" t="s">
        <v>232</v>
      </c>
      <c r="D16" t="s">
        <v>3178</v>
      </c>
      <c r="E16">
        <v>5</v>
      </c>
      <c r="F16">
        <v>5</v>
      </c>
    </row>
    <row r="17" spans="1:6">
      <c r="A17">
        <v>2013</v>
      </c>
      <c r="B17" s="14">
        <v>43054.607152777775</v>
      </c>
      <c r="C17" t="s">
        <v>239</v>
      </c>
      <c r="D17" t="s">
        <v>3176</v>
      </c>
      <c r="E17">
        <v>1</v>
      </c>
      <c r="F17">
        <v>0</v>
      </c>
    </row>
    <row r="18" spans="1:6">
      <c r="A18">
        <v>2013</v>
      </c>
      <c r="B18" s="14">
        <v>43054.607152777775</v>
      </c>
      <c r="C18" t="s">
        <v>239</v>
      </c>
      <c r="D18" t="s">
        <v>3177</v>
      </c>
      <c r="E18">
        <v>2</v>
      </c>
      <c r="F18">
        <v>1</v>
      </c>
    </row>
    <row r="19" spans="1:6">
      <c r="A19">
        <v>2013</v>
      </c>
      <c r="B19" s="14">
        <v>43054.607152777775</v>
      </c>
      <c r="C19" t="s">
        <v>239</v>
      </c>
      <c r="D19" t="s">
        <v>3178</v>
      </c>
      <c r="E19">
        <v>4</v>
      </c>
      <c r="F19">
        <v>4</v>
      </c>
    </row>
    <row r="20" spans="1:6">
      <c r="A20">
        <v>2013</v>
      </c>
      <c r="B20" s="14">
        <v>43054.607152777775</v>
      </c>
      <c r="C20" t="s">
        <v>254</v>
      </c>
      <c r="D20" t="s">
        <v>3176</v>
      </c>
      <c r="E20">
        <v>0</v>
      </c>
      <c r="F20">
        <v>0</v>
      </c>
    </row>
    <row r="21" spans="1:6">
      <c r="A21">
        <v>2013</v>
      </c>
      <c r="B21" s="14">
        <v>43054.607152777775</v>
      </c>
      <c r="C21" t="s">
        <v>263</v>
      </c>
      <c r="D21" t="s">
        <v>3178</v>
      </c>
      <c r="E21">
        <v>3</v>
      </c>
      <c r="F21">
        <v>0</v>
      </c>
    </row>
    <row r="22" spans="1:6">
      <c r="A22">
        <v>2013</v>
      </c>
      <c r="B22" s="14">
        <v>43054.607152777775</v>
      </c>
      <c r="C22" t="s">
        <v>280</v>
      </c>
      <c r="D22" t="s">
        <v>3176</v>
      </c>
      <c r="E22">
        <v>0</v>
      </c>
      <c r="F22">
        <v>0</v>
      </c>
    </row>
    <row r="23" spans="1:6">
      <c r="A23">
        <v>2013</v>
      </c>
      <c r="B23" s="14">
        <v>43054.607152777775</v>
      </c>
      <c r="C23" t="s">
        <v>291</v>
      </c>
      <c r="D23" t="s">
        <v>3176</v>
      </c>
      <c r="E23">
        <v>0</v>
      </c>
      <c r="F23">
        <v>0</v>
      </c>
    </row>
    <row r="24" spans="1:6">
      <c r="A24">
        <v>2013</v>
      </c>
      <c r="B24" s="14">
        <v>43054.607152777775</v>
      </c>
      <c r="C24" t="s">
        <v>318</v>
      </c>
      <c r="D24" t="s">
        <v>3176</v>
      </c>
    </row>
    <row r="25" spans="1:6">
      <c r="A25">
        <v>2013</v>
      </c>
      <c r="B25" s="14">
        <v>43054.607152777775</v>
      </c>
      <c r="C25" t="s">
        <v>318</v>
      </c>
      <c r="D25" t="s">
        <v>3177</v>
      </c>
    </row>
    <row r="26" spans="1:6">
      <c r="A26">
        <v>2013</v>
      </c>
      <c r="B26" s="14">
        <v>43054.607152777775</v>
      </c>
      <c r="C26" t="s">
        <v>318</v>
      </c>
      <c r="D26" t="s">
        <v>3178</v>
      </c>
    </row>
    <row r="27" spans="1:6">
      <c r="A27">
        <v>2013</v>
      </c>
      <c r="B27" s="14">
        <v>43054.607152777775</v>
      </c>
      <c r="C27" t="s">
        <v>359</v>
      </c>
      <c r="D27" t="s">
        <v>3176</v>
      </c>
      <c r="E27">
        <v>0</v>
      </c>
      <c r="F27">
        <v>0</v>
      </c>
    </row>
    <row r="28" spans="1:6">
      <c r="A28">
        <v>2014</v>
      </c>
      <c r="B28" s="14">
        <v>43054.607152777775</v>
      </c>
      <c r="C28" t="s">
        <v>117</v>
      </c>
      <c r="D28" t="s">
        <v>3176</v>
      </c>
      <c r="E28">
        <v>12</v>
      </c>
      <c r="F28">
        <v>2</v>
      </c>
    </row>
    <row r="29" spans="1:6">
      <c r="A29">
        <v>2014</v>
      </c>
      <c r="B29" s="14">
        <v>43054.607152777775</v>
      </c>
      <c r="C29" t="s">
        <v>117</v>
      </c>
      <c r="D29" t="s">
        <v>3177</v>
      </c>
      <c r="E29">
        <v>30</v>
      </c>
      <c r="F29">
        <v>14</v>
      </c>
    </row>
    <row r="30" spans="1:6">
      <c r="A30">
        <v>2014</v>
      </c>
      <c r="B30" s="14">
        <v>43054.607152777775</v>
      </c>
      <c r="C30" t="s">
        <v>117</v>
      </c>
      <c r="D30" t="s">
        <v>3178</v>
      </c>
      <c r="E30">
        <v>7</v>
      </c>
      <c r="F30">
        <v>5</v>
      </c>
    </row>
    <row r="31" spans="1:6">
      <c r="A31">
        <v>2014</v>
      </c>
      <c r="B31" s="14">
        <v>43054.607152777775</v>
      </c>
      <c r="C31" t="s">
        <v>126</v>
      </c>
      <c r="D31" t="s">
        <v>3176</v>
      </c>
      <c r="E31">
        <v>48</v>
      </c>
      <c r="F31">
        <v>47</v>
      </c>
    </row>
    <row r="32" spans="1:6">
      <c r="A32">
        <v>2014</v>
      </c>
      <c r="B32" s="14">
        <v>43054.607152777775</v>
      </c>
      <c r="C32" t="s">
        <v>126</v>
      </c>
      <c r="D32" t="s">
        <v>3177</v>
      </c>
      <c r="E32">
        <v>68</v>
      </c>
      <c r="F32">
        <v>66</v>
      </c>
    </row>
    <row r="33" spans="1:6">
      <c r="A33">
        <v>2014</v>
      </c>
      <c r="B33" s="14">
        <v>43054.607152777775</v>
      </c>
      <c r="C33" t="s">
        <v>126</v>
      </c>
      <c r="D33" t="s">
        <v>3178</v>
      </c>
      <c r="E33">
        <v>24</v>
      </c>
      <c r="F33">
        <v>24</v>
      </c>
    </row>
    <row r="34" spans="1:6">
      <c r="A34">
        <v>2014</v>
      </c>
      <c r="B34" s="14">
        <v>43054.607152777775</v>
      </c>
      <c r="C34" t="s">
        <v>134</v>
      </c>
      <c r="D34" t="s">
        <v>3176</v>
      </c>
      <c r="E34">
        <v>6</v>
      </c>
      <c r="F34">
        <v>6</v>
      </c>
    </row>
    <row r="35" spans="1:6">
      <c r="A35">
        <v>2014</v>
      </c>
      <c r="B35" s="14">
        <v>43054.607152777775</v>
      </c>
      <c r="C35" t="s">
        <v>134</v>
      </c>
      <c r="D35" t="s">
        <v>3177</v>
      </c>
      <c r="E35">
        <v>5</v>
      </c>
      <c r="F35">
        <v>5</v>
      </c>
    </row>
    <row r="36" spans="1:6">
      <c r="A36">
        <v>2014</v>
      </c>
      <c r="B36" s="14">
        <v>43054.607152777775</v>
      </c>
      <c r="C36" t="s">
        <v>134</v>
      </c>
      <c r="D36" t="s">
        <v>3178</v>
      </c>
      <c r="E36">
        <v>3</v>
      </c>
      <c r="F36">
        <v>3</v>
      </c>
    </row>
    <row r="37" spans="1:6">
      <c r="A37">
        <v>2014</v>
      </c>
      <c r="B37" s="14">
        <v>43054.607152777775</v>
      </c>
      <c r="C37" t="s">
        <v>147</v>
      </c>
      <c r="D37" t="s">
        <v>3178</v>
      </c>
      <c r="E37">
        <v>3</v>
      </c>
      <c r="F37">
        <v>3</v>
      </c>
    </row>
    <row r="38" spans="1:6">
      <c r="A38">
        <v>2014</v>
      </c>
      <c r="B38" s="14">
        <v>43054.607152777775</v>
      </c>
      <c r="C38" t="s">
        <v>155</v>
      </c>
      <c r="D38" t="s">
        <v>3176</v>
      </c>
      <c r="E38">
        <v>16</v>
      </c>
      <c r="F38">
        <v>16</v>
      </c>
    </row>
    <row r="39" spans="1:6">
      <c r="A39">
        <v>2014</v>
      </c>
      <c r="B39" s="14">
        <v>43054.607152777775</v>
      </c>
      <c r="C39" t="s">
        <v>155</v>
      </c>
      <c r="D39" t="s">
        <v>3177</v>
      </c>
      <c r="E39">
        <v>21</v>
      </c>
      <c r="F39">
        <v>21</v>
      </c>
    </row>
    <row r="40" spans="1:6">
      <c r="A40">
        <v>2014</v>
      </c>
      <c r="B40" s="14">
        <v>43054.607152777775</v>
      </c>
      <c r="C40" t="s">
        <v>155</v>
      </c>
      <c r="D40" t="s">
        <v>3178</v>
      </c>
      <c r="E40">
        <v>22</v>
      </c>
      <c r="F40">
        <v>22</v>
      </c>
    </row>
    <row r="41" spans="1:6">
      <c r="A41">
        <v>2014</v>
      </c>
      <c r="B41" s="14">
        <v>43054.607152777775</v>
      </c>
      <c r="C41" t="s">
        <v>162</v>
      </c>
      <c r="D41" t="s">
        <v>3178</v>
      </c>
      <c r="E41">
        <v>52</v>
      </c>
      <c r="F41">
        <v>31</v>
      </c>
    </row>
    <row r="42" spans="1:6">
      <c r="A42">
        <v>2014</v>
      </c>
      <c r="B42" s="14">
        <v>43054.607152777775</v>
      </c>
      <c r="C42" t="s">
        <v>172</v>
      </c>
      <c r="D42" t="s">
        <v>3176</v>
      </c>
      <c r="E42">
        <v>26</v>
      </c>
      <c r="F42">
        <v>26</v>
      </c>
    </row>
    <row r="43" spans="1:6">
      <c r="A43">
        <v>2014</v>
      </c>
      <c r="B43" s="14">
        <v>43054.607152777775</v>
      </c>
      <c r="C43" t="s">
        <v>172</v>
      </c>
      <c r="D43" t="s">
        <v>3177</v>
      </c>
      <c r="E43">
        <v>13</v>
      </c>
      <c r="F43">
        <v>13</v>
      </c>
    </row>
    <row r="44" spans="1:6">
      <c r="A44">
        <v>2014</v>
      </c>
      <c r="B44" s="14">
        <v>43054.607152777775</v>
      </c>
      <c r="C44" t="s">
        <v>172</v>
      </c>
      <c r="D44" t="s">
        <v>3178</v>
      </c>
      <c r="E44">
        <v>7</v>
      </c>
      <c r="F44">
        <v>7</v>
      </c>
    </row>
    <row r="45" spans="1:6">
      <c r="A45">
        <v>2014</v>
      </c>
      <c r="B45" s="14">
        <v>43054.607152777775</v>
      </c>
      <c r="C45" t="s">
        <v>180</v>
      </c>
      <c r="D45" t="s">
        <v>3176</v>
      </c>
      <c r="E45">
        <v>8</v>
      </c>
      <c r="F45">
        <v>8</v>
      </c>
    </row>
    <row r="46" spans="1:6">
      <c r="A46">
        <v>2014</v>
      </c>
      <c r="B46" s="14">
        <v>43054.607152777775</v>
      </c>
      <c r="C46" t="s">
        <v>180</v>
      </c>
      <c r="D46" t="s">
        <v>3177</v>
      </c>
      <c r="E46">
        <v>11</v>
      </c>
      <c r="F46">
        <v>11</v>
      </c>
    </row>
    <row r="47" spans="1:6">
      <c r="A47">
        <v>2014</v>
      </c>
      <c r="B47" s="14">
        <v>43054.607152777775</v>
      </c>
      <c r="C47" t="s">
        <v>180</v>
      </c>
      <c r="D47" t="s">
        <v>3178</v>
      </c>
      <c r="E47">
        <v>3</v>
      </c>
      <c r="F47">
        <v>3</v>
      </c>
    </row>
    <row r="48" spans="1:6">
      <c r="A48">
        <v>2014</v>
      </c>
      <c r="B48" s="14">
        <v>43054.607152777775</v>
      </c>
      <c r="C48" t="s">
        <v>192</v>
      </c>
      <c r="D48" t="s">
        <v>3176</v>
      </c>
      <c r="E48">
        <v>301</v>
      </c>
      <c r="F48">
        <v>258</v>
      </c>
    </row>
    <row r="49" spans="1:6">
      <c r="A49">
        <v>2014</v>
      </c>
      <c r="B49" s="14">
        <v>43054.607152777775</v>
      </c>
      <c r="C49" t="s">
        <v>192</v>
      </c>
      <c r="D49" t="s">
        <v>3177</v>
      </c>
      <c r="E49">
        <v>178</v>
      </c>
      <c r="F49">
        <v>169</v>
      </c>
    </row>
    <row r="50" spans="1:6">
      <c r="A50">
        <v>2014</v>
      </c>
      <c r="B50" s="14">
        <v>43054.607152777775</v>
      </c>
      <c r="C50" t="s">
        <v>192</v>
      </c>
      <c r="D50" t="s">
        <v>3178</v>
      </c>
      <c r="E50">
        <v>70</v>
      </c>
      <c r="F50">
        <v>67</v>
      </c>
    </row>
    <row r="51" spans="1:6">
      <c r="A51">
        <v>2014</v>
      </c>
      <c r="B51" s="14">
        <v>43054.607152777775</v>
      </c>
      <c r="C51" t="s">
        <v>199</v>
      </c>
      <c r="D51" t="s">
        <v>3176</v>
      </c>
      <c r="E51">
        <v>97</v>
      </c>
      <c r="F51">
        <v>97</v>
      </c>
    </row>
    <row r="52" spans="1:6">
      <c r="A52">
        <v>2014</v>
      </c>
      <c r="B52" s="14">
        <v>43054.607152777775</v>
      </c>
      <c r="C52" t="s">
        <v>199</v>
      </c>
      <c r="D52" t="s">
        <v>3177</v>
      </c>
      <c r="E52">
        <v>28</v>
      </c>
      <c r="F52">
        <v>28</v>
      </c>
    </row>
    <row r="53" spans="1:6">
      <c r="A53">
        <v>2014</v>
      </c>
      <c r="B53" s="14">
        <v>43054.607152777775</v>
      </c>
      <c r="C53" t="s">
        <v>199</v>
      </c>
      <c r="D53" t="s">
        <v>3178</v>
      </c>
      <c r="E53">
        <v>9</v>
      </c>
      <c r="F53">
        <v>9</v>
      </c>
    </row>
    <row r="54" spans="1:6">
      <c r="A54">
        <v>2014</v>
      </c>
      <c r="B54" s="14">
        <v>43054.607152777775</v>
      </c>
      <c r="C54" t="s">
        <v>205</v>
      </c>
      <c r="D54" t="s">
        <v>3176</v>
      </c>
      <c r="E54">
        <v>149</v>
      </c>
      <c r="F54">
        <v>130</v>
      </c>
    </row>
    <row r="55" spans="1:6">
      <c r="A55">
        <v>2014</v>
      </c>
      <c r="B55" s="14">
        <v>43054.607152777775</v>
      </c>
      <c r="C55" t="s">
        <v>205</v>
      </c>
      <c r="D55" t="s">
        <v>3177</v>
      </c>
      <c r="E55">
        <v>63</v>
      </c>
      <c r="F55">
        <v>55</v>
      </c>
    </row>
    <row r="56" spans="1:6">
      <c r="A56">
        <v>2014</v>
      </c>
      <c r="B56" s="14">
        <v>43054.607152777775</v>
      </c>
      <c r="C56" t="s">
        <v>205</v>
      </c>
      <c r="D56" t="s">
        <v>3178</v>
      </c>
      <c r="E56">
        <v>37</v>
      </c>
      <c r="F56">
        <v>30</v>
      </c>
    </row>
    <row r="57" spans="1:6">
      <c r="A57">
        <v>2014</v>
      </c>
      <c r="B57" s="14">
        <v>43054.607152777775</v>
      </c>
      <c r="C57" t="s">
        <v>380</v>
      </c>
      <c r="D57" t="s">
        <v>3176</v>
      </c>
      <c r="E57">
        <v>5</v>
      </c>
      <c r="F57">
        <v>5</v>
      </c>
    </row>
    <row r="58" spans="1:6">
      <c r="A58">
        <v>2014</v>
      </c>
      <c r="B58" s="14">
        <v>43054.607152777775</v>
      </c>
      <c r="C58" t="s">
        <v>380</v>
      </c>
      <c r="D58" t="s">
        <v>3177</v>
      </c>
      <c r="E58">
        <v>10</v>
      </c>
      <c r="F58">
        <v>10</v>
      </c>
    </row>
    <row r="59" spans="1:6">
      <c r="A59">
        <v>2014</v>
      </c>
      <c r="B59" s="14">
        <v>43054.607152777775</v>
      </c>
      <c r="C59" t="s">
        <v>380</v>
      </c>
      <c r="D59" t="s">
        <v>3178</v>
      </c>
      <c r="E59">
        <v>26</v>
      </c>
      <c r="F59">
        <v>16</v>
      </c>
    </row>
    <row r="60" spans="1:6">
      <c r="A60">
        <v>2014</v>
      </c>
      <c r="B60" s="14">
        <v>43054.607152777775</v>
      </c>
      <c r="C60" t="s">
        <v>215</v>
      </c>
      <c r="D60" t="s">
        <v>3176</v>
      </c>
      <c r="E60">
        <v>32</v>
      </c>
      <c r="F60">
        <v>28</v>
      </c>
    </row>
    <row r="61" spans="1:6">
      <c r="A61">
        <v>2014</v>
      </c>
      <c r="B61" s="14">
        <v>43054.607152777775</v>
      </c>
      <c r="C61" t="s">
        <v>215</v>
      </c>
      <c r="D61" t="s">
        <v>3177</v>
      </c>
      <c r="E61">
        <v>16</v>
      </c>
      <c r="F61">
        <v>15</v>
      </c>
    </row>
    <row r="62" spans="1:6">
      <c r="A62">
        <v>2014</v>
      </c>
      <c r="B62" s="14">
        <v>43054.607152777775</v>
      </c>
      <c r="C62" t="s">
        <v>215</v>
      </c>
      <c r="D62" t="s">
        <v>3178</v>
      </c>
      <c r="E62">
        <v>9</v>
      </c>
      <c r="F62">
        <v>9</v>
      </c>
    </row>
    <row r="63" spans="1:6">
      <c r="A63">
        <v>2014</v>
      </c>
      <c r="B63" s="14">
        <v>43054.607152777775</v>
      </c>
      <c r="C63" t="s">
        <v>223</v>
      </c>
      <c r="D63" t="s">
        <v>3176</v>
      </c>
      <c r="E63">
        <v>7</v>
      </c>
      <c r="F63">
        <v>5</v>
      </c>
    </row>
    <row r="64" spans="1:6">
      <c r="A64">
        <v>2014</v>
      </c>
      <c r="B64" s="14">
        <v>43054.607152777775</v>
      </c>
      <c r="C64" t="s">
        <v>223</v>
      </c>
      <c r="D64" t="s">
        <v>3177</v>
      </c>
      <c r="E64">
        <v>46</v>
      </c>
      <c r="F64">
        <v>19</v>
      </c>
    </row>
    <row r="65" spans="1:6">
      <c r="A65">
        <v>2014</v>
      </c>
      <c r="B65" s="14">
        <v>43054.607152777775</v>
      </c>
      <c r="C65" t="s">
        <v>223</v>
      </c>
      <c r="D65" t="s">
        <v>3178</v>
      </c>
      <c r="E65">
        <v>14</v>
      </c>
      <c r="F65">
        <v>12</v>
      </c>
    </row>
    <row r="66" spans="1:6">
      <c r="A66">
        <v>2014</v>
      </c>
      <c r="B66" s="14">
        <v>43054.607152777775</v>
      </c>
      <c r="C66" t="s">
        <v>232</v>
      </c>
      <c r="D66" t="s">
        <v>3176</v>
      </c>
      <c r="E66">
        <v>38</v>
      </c>
      <c r="F66">
        <v>38</v>
      </c>
    </row>
    <row r="67" spans="1:6">
      <c r="A67">
        <v>2014</v>
      </c>
      <c r="B67" s="14">
        <v>43054.607152777775</v>
      </c>
      <c r="C67" t="s">
        <v>232</v>
      </c>
      <c r="D67" t="s">
        <v>3177</v>
      </c>
      <c r="E67">
        <v>16</v>
      </c>
      <c r="F67">
        <v>16</v>
      </c>
    </row>
    <row r="68" spans="1:6">
      <c r="A68">
        <v>2014</v>
      </c>
      <c r="B68" s="14">
        <v>43054.607152777775</v>
      </c>
      <c r="C68" t="s">
        <v>232</v>
      </c>
      <c r="D68" t="s">
        <v>3178</v>
      </c>
      <c r="E68">
        <v>10</v>
      </c>
      <c r="F68">
        <v>10</v>
      </c>
    </row>
    <row r="69" spans="1:6">
      <c r="A69">
        <v>2014</v>
      </c>
      <c r="B69" s="14">
        <v>43054.607152777775</v>
      </c>
      <c r="C69" t="s">
        <v>239</v>
      </c>
      <c r="D69" t="s">
        <v>3177</v>
      </c>
      <c r="E69">
        <v>1</v>
      </c>
      <c r="F69">
        <v>1</v>
      </c>
    </row>
    <row r="70" spans="1:6">
      <c r="A70">
        <v>2014</v>
      </c>
      <c r="B70" s="14">
        <v>43054.607152777775</v>
      </c>
      <c r="C70" t="s">
        <v>239</v>
      </c>
      <c r="D70" t="s">
        <v>3178</v>
      </c>
      <c r="E70">
        <v>3</v>
      </c>
      <c r="F70">
        <v>3</v>
      </c>
    </row>
    <row r="71" spans="1:6">
      <c r="A71">
        <v>2014</v>
      </c>
      <c r="B71" s="14">
        <v>43054.607152777775</v>
      </c>
      <c r="C71" t="s">
        <v>248</v>
      </c>
      <c r="D71" t="s">
        <v>3176</v>
      </c>
      <c r="E71">
        <v>243</v>
      </c>
      <c r="F71">
        <v>243</v>
      </c>
    </row>
    <row r="72" spans="1:6">
      <c r="A72">
        <v>2014</v>
      </c>
      <c r="B72" s="14">
        <v>43054.607152777775</v>
      </c>
      <c r="C72" t="s">
        <v>248</v>
      </c>
      <c r="D72" t="s">
        <v>3177</v>
      </c>
      <c r="E72">
        <v>188</v>
      </c>
      <c r="F72">
        <v>188</v>
      </c>
    </row>
    <row r="73" spans="1:6">
      <c r="A73">
        <v>2014</v>
      </c>
      <c r="B73" s="14">
        <v>43054.607152777775</v>
      </c>
      <c r="C73" t="s">
        <v>248</v>
      </c>
      <c r="D73" t="s">
        <v>3178</v>
      </c>
      <c r="E73">
        <v>74</v>
      </c>
      <c r="F73">
        <v>74</v>
      </c>
    </row>
    <row r="74" spans="1:6">
      <c r="A74">
        <v>2014</v>
      </c>
      <c r="B74" s="14">
        <v>43054.607152777775</v>
      </c>
      <c r="C74" t="s">
        <v>280</v>
      </c>
      <c r="D74" t="s">
        <v>3176</v>
      </c>
      <c r="E74">
        <v>4</v>
      </c>
      <c r="F74">
        <v>0</v>
      </c>
    </row>
    <row r="75" spans="1:6">
      <c r="A75">
        <v>2014</v>
      </c>
      <c r="B75" s="14">
        <v>43054.607152777775</v>
      </c>
      <c r="C75" t="s">
        <v>280</v>
      </c>
      <c r="D75" t="s">
        <v>3177</v>
      </c>
      <c r="E75">
        <v>5</v>
      </c>
      <c r="F75">
        <v>0</v>
      </c>
    </row>
    <row r="76" spans="1:6">
      <c r="A76">
        <v>2014</v>
      </c>
      <c r="B76" s="14">
        <v>43054.607152777775</v>
      </c>
      <c r="C76" t="s">
        <v>280</v>
      </c>
      <c r="D76" t="s">
        <v>3178</v>
      </c>
      <c r="E76">
        <v>1</v>
      </c>
      <c r="F76">
        <v>0</v>
      </c>
    </row>
    <row r="77" spans="1:6">
      <c r="A77">
        <v>2014</v>
      </c>
      <c r="B77" s="14">
        <v>43054.607152777775</v>
      </c>
      <c r="C77" t="s">
        <v>285</v>
      </c>
      <c r="D77" t="s">
        <v>3177</v>
      </c>
      <c r="E77">
        <v>1</v>
      </c>
      <c r="F77">
        <v>1</v>
      </c>
    </row>
    <row r="78" spans="1:6">
      <c r="A78">
        <v>2014</v>
      </c>
      <c r="B78" s="14">
        <v>43054.607152777775</v>
      </c>
      <c r="C78" t="s">
        <v>285</v>
      </c>
      <c r="D78" t="s">
        <v>3178</v>
      </c>
      <c r="E78">
        <v>1</v>
      </c>
      <c r="F78">
        <v>1</v>
      </c>
    </row>
    <row r="79" spans="1:6">
      <c r="A79">
        <v>2014</v>
      </c>
      <c r="B79" s="14">
        <v>43054.607152777775</v>
      </c>
      <c r="C79" t="s">
        <v>291</v>
      </c>
      <c r="D79" t="s">
        <v>3176</v>
      </c>
      <c r="E79">
        <v>21</v>
      </c>
      <c r="F79">
        <v>21</v>
      </c>
    </row>
    <row r="80" spans="1:6">
      <c r="A80">
        <v>2014</v>
      </c>
      <c r="B80" s="14">
        <v>43054.607152777775</v>
      </c>
      <c r="C80" t="s">
        <v>291</v>
      </c>
      <c r="D80" t="s">
        <v>3177</v>
      </c>
      <c r="E80">
        <v>24</v>
      </c>
      <c r="F80">
        <v>24</v>
      </c>
    </row>
    <row r="81" spans="1:6">
      <c r="A81">
        <v>2014</v>
      </c>
      <c r="B81" s="14">
        <v>43054.607152777775</v>
      </c>
      <c r="C81" t="s">
        <v>291</v>
      </c>
      <c r="D81" t="s">
        <v>3178</v>
      </c>
      <c r="E81">
        <v>20</v>
      </c>
      <c r="F81">
        <v>20</v>
      </c>
    </row>
    <row r="82" spans="1:6">
      <c r="A82">
        <v>2014</v>
      </c>
      <c r="B82" s="14">
        <v>43054.607152777775</v>
      </c>
      <c r="C82" t="s">
        <v>300</v>
      </c>
      <c r="D82" t="s">
        <v>3176</v>
      </c>
      <c r="E82">
        <v>16</v>
      </c>
      <c r="F82">
        <v>10</v>
      </c>
    </row>
    <row r="83" spans="1:6">
      <c r="A83">
        <v>2014</v>
      </c>
      <c r="B83" s="14">
        <v>43054.607152777775</v>
      </c>
      <c r="C83" t="s">
        <v>300</v>
      </c>
      <c r="D83" t="s">
        <v>3177</v>
      </c>
      <c r="E83">
        <v>43</v>
      </c>
      <c r="F83">
        <v>40</v>
      </c>
    </row>
    <row r="84" spans="1:6">
      <c r="A84">
        <v>2014</v>
      </c>
      <c r="B84" s="14">
        <v>43054.607152777775</v>
      </c>
      <c r="C84" t="s">
        <v>300</v>
      </c>
      <c r="D84" t="s">
        <v>3178</v>
      </c>
      <c r="E84">
        <v>16</v>
      </c>
      <c r="F84">
        <v>16</v>
      </c>
    </row>
    <row r="85" spans="1:6">
      <c r="A85">
        <v>2014</v>
      </c>
      <c r="B85" s="14">
        <v>43054.607152777775</v>
      </c>
      <c r="C85" t="s">
        <v>311</v>
      </c>
      <c r="D85" t="s">
        <v>3176</v>
      </c>
      <c r="E85">
        <v>101</v>
      </c>
      <c r="F85">
        <v>16</v>
      </c>
    </row>
    <row r="86" spans="1:6">
      <c r="A86">
        <v>2014</v>
      </c>
      <c r="B86" s="14">
        <v>43054.607152777775</v>
      </c>
      <c r="C86" t="s">
        <v>311</v>
      </c>
      <c r="D86" t="s">
        <v>3177</v>
      </c>
      <c r="E86">
        <v>65</v>
      </c>
      <c r="F86">
        <v>20</v>
      </c>
    </row>
    <row r="87" spans="1:6">
      <c r="A87">
        <v>2014</v>
      </c>
      <c r="B87" s="14">
        <v>43054.607152777775</v>
      </c>
      <c r="C87" t="s">
        <v>311</v>
      </c>
      <c r="D87" t="s">
        <v>3178</v>
      </c>
      <c r="E87">
        <v>42</v>
      </c>
      <c r="F87">
        <v>21</v>
      </c>
    </row>
    <row r="88" spans="1:6">
      <c r="A88">
        <v>2014</v>
      </c>
      <c r="B88" s="14">
        <v>43054.607152777775</v>
      </c>
      <c r="C88" t="s">
        <v>318</v>
      </c>
      <c r="D88" t="s">
        <v>3176</v>
      </c>
      <c r="E88">
        <v>48</v>
      </c>
      <c r="F88">
        <v>16</v>
      </c>
    </row>
    <row r="89" spans="1:6">
      <c r="A89">
        <v>2014</v>
      </c>
      <c r="B89" s="14">
        <v>43054.607152777775</v>
      </c>
      <c r="C89" t="s">
        <v>318</v>
      </c>
      <c r="D89" t="s">
        <v>3177</v>
      </c>
      <c r="E89">
        <v>18</v>
      </c>
      <c r="F89">
        <v>9</v>
      </c>
    </row>
    <row r="90" spans="1:6">
      <c r="A90">
        <v>2014</v>
      </c>
      <c r="B90" s="14">
        <v>43054.607152777775</v>
      </c>
      <c r="C90" t="s">
        <v>318</v>
      </c>
      <c r="D90" t="s">
        <v>3178</v>
      </c>
      <c r="E90">
        <v>11</v>
      </c>
      <c r="F90">
        <v>7</v>
      </c>
    </row>
    <row r="91" spans="1:6">
      <c r="A91">
        <v>2014</v>
      </c>
      <c r="B91" s="14">
        <v>43054.607152777775</v>
      </c>
      <c r="C91" t="s">
        <v>327</v>
      </c>
      <c r="D91" t="s">
        <v>3176</v>
      </c>
      <c r="E91">
        <v>12</v>
      </c>
      <c r="F91">
        <v>12</v>
      </c>
    </row>
    <row r="92" spans="1:6">
      <c r="A92">
        <v>2014</v>
      </c>
      <c r="B92" s="14">
        <v>43054.607152777775</v>
      </c>
      <c r="C92" t="s">
        <v>327</v>
      </c>
      <c r="D92" t="s">
        <v>3177</v>
      </c>
      <c r="E92">
        <v>15</v>
      </c>
      <c r="F92">
        <v>15</v>
      </c>
    </row>
    <row r="93" spans="1:6">
      <c r="A93">
        <v>2014</v>
      </c>
      <c r="B93" s="14">
        <v>43054.607152777775</v>
      </c>
      <c r="C93" t="s">
        <v>327</v>
      </c>
      <c r="D93" t="s">
        <v>3178</v>
      </c>
      <c r="E93">
        <v>9</v>
      </c>
      <c r="F93">
        <v>9</v>
      </c>
    </row>
    <row r="94" spans="1:6">
      <c r="A94">
        <v>2014</v>
      </c>
      <c r="B94" s="14">
        <v>43054.607152777775</v>
      </c>
      <c r="C94" t="s">
        <v>336</v>
      </c>
      <c r="D94" t="s">
        <v>3176</v>
      </c>
      <c r="F94">
        <v>70</v>
      </c>
    </row>
    <row r="95" spans="1:6">
      <c r="A95">
        <v>2014</v>
      </c>
      <c r="B95" s="14">
        <v>43054.607152777775</v>
      </c>
      <c r="C95" t="s">
        <v>336</v>
      </c>
      <c r="D95" t="s">
        <v>3177</v>
      </c>
      <c r="F95">
        <v>55</v>
      </c>
    </row>
    <row r="96" spans="1:6">
      <c r="A96">
        <v>2014</v>
      </c>
      <c r="B96" s="14">
        <v>43054.607152777775</v>
      </c>
      <c r="C96" t="s">
        <v>336</v>
      </c>
      <c r="D96" t="s">
        <v>3178</v>
      </c>
      <c r="F96">
        <v>13</v>
      </c>
    </row>
    <row r="97" spans="1:6">
      <c r="A97">
        <v>2014</v>
      </c>
      <c r="B97" s="14">
        <v>43054.607152777775</v>
      </c>
      <c r="C97" t="s">
        <v>349</v>
      </c>
      <c r="D97" t="s">
        <v>3176</v>
      </c>
      <c r="E97">
        <v>6</v>
      </c>
      <c r="F97">
        <v>6</v>
      </c>
    </row>
    <row r="98" spans="1:6">
      <c r="A98">
        <v>2014</v>
      </c>
      <c r="B98" s="14">
        <v>43054.607152777775</v>
      </c>
      <c r="C98" t="s">
        <v>349</v>
      </c>
      <c r="D98" t="s">
        <v>3177</v>
      </c>
      <c r="E98">
        <v>3</v>
      </c>
      <c r="F98">
        <v>3</v>
      </c>
    </row>
    <row r="99" spans="1:6">
      <c r="A99">
        <v>2014</v>
      </c>
      <c r="B99" s="14">
        <v>43054.607152777775</v>
      </c>
      <c r="C99" t="s">
        <v>349</v>
      </c>
      <c r="D99" t="s">
        <v>3178</v>
      </c>
      <c r="E99">
        <v>5</v>
      </c>
      <c r="F99">
        <v>5</v>
      </c>
    </row>
    <row r="100" spans="1:6">
      <c r="A100">
        <v>2014</v>
      </c>
      <c r="B100" s="14">
        <v>43054.607152777775</v>
      </c>
      <c r="C100" t="s">
        <v>359</v>
      </c>
      <c r="D100" t="s">
        <v>3176</v>
      </c>
      <c r="E100">
        <v>14</v>
      </c>
      <c r="F100">
        <v>14</v>
      </c>
    </row>
    <row r="101" spans="1:6">
      <c r="A101">
        <v>2014</v>
      </c>
      <c r="B101" s="14">
        <v>43054.607152777775</v>
      </c>
      <c r="C101" t="s">
        <v>359</v>
      </c>
      <c r="D101" t="s">
        <v>3177</v>
      </c>
      <c r="E101">
        <v>7</v>
      </c>
      <c r="F101">
        <v>7</v>
      </c>
    </row>
    <row r="102" spans="1:6">
      <c r="A102">
        <v>2014</v>
      </c>
      <c r="B102" s="14">
        <v>43054.607152777775</v>
      </c>
      <c r="C102" t="s">
        <v>359</v>
      </c>
      <c r="D102" t="s">
        <v>3178</v>
      </c>
      <c r="E102">
        <v>2</v>
      </c>
      <c r="F102">
        <v>2</v>
      </c>
    </row>
    <row r="103" spans="1:6">
      <c r="A103">
        <v>2014</v>
      </c>
      <c r="B103" s="14">
        <v>43054.607152777775</v>
      </c>
      <c r="C103" t="s">
        <v>368</v>
      </c>
      <c r="D103" t="s">
        <v>3176</v>
      </c>
      <c r="E103">
        <v>297</v>
      </c>
      <c r="F103">
        <v>297</v>
      </c>
    </row>
    <row r="104" spans="1:6">
      <c r="A104">
        <v>2014</v>
      </c>
      <c r="B104" s="14">
        <v>43054.607152777775</v>
      </c>
      <c r="C104" t="s">
        <v>368</v>
      </c>
      <c r="D104" t="s">
        <v>3177</v>
      </c>
      <c r="E104">
        <v>148</v>
      </c>
      <c r="F104">
        <v>148</v>
      </c>
    </row>
    <row r="105" spans="1:6">
      <c r="A105">
        <v>2014</v>
      </c>
      <c r="B105" s="14">
        <v>43054.607152777775</v>
      </c>
      <c r="C105" t="s">
        <v>368</v>
      </c>
      <c r="D105" t="s">
        <v>3178</v>
      </c>
      <c r="E105">
        <v>59</v>
      </c>
      <c r="F105">
        <v>59</v>
      </c>
    </row>
    <row r="106" spans="1:6">
      <c r="A106">
        <v>2015</v>
      </c>
      <c r="B106" s="14">
        <v>43054.607152777775</v>
      </c>
      <c r="C106" t="s">
        <v>117</v>
      </c>
      <c r="D106" t="s">
        <v>3176</v>
      </c>
      <c r="E106">
        <v>6</v>
      </c>
      <c r="F106">
        <v>0</v>
      </c>
    </row>
    <row r="107" spans="1:6">
      <c r="A107">
        <v>2015</v>
      </c>
      <c r="B107" s="14">
        <v>43054.607152777775</v>
      </c>
      <c r="C107" t="s">
        <v>117</v>
      </c>
      <c r="D107" t="s">
        <v>3177</v>
      </c>
      <c r="E107">
        <v>18</v>
      </c>
      <c r="F107">
        <v>4</v>
      </c>
    </row>
    <row r="108" spans="1:6">
      <c r="A108">
        <v>2015</v>
      </c>
      <c r="B108" s="14">
        <v>43054.607152777775</v>
      </c>
      <c r="C108" t="s">
        <v>117</v>
      </c>
      <c r="D108" t="s">
        <v>3178</v>
      </c>
      <c r="E108">
        <v>1</v>
      </c>
      <c r="F108">
        <v>1</v>
      </c>
    </row>
    <row r="109" spans="1:6">
      <c r="A109">
        <v>2015</v>
      </c>
      <c r="B109" s="14">
        <v>43054.607152777775</v>
      </c>
      <c r="C109" t="s">
        <v>126</v>
      </c>
      <c r="D109" t="s">
        <v>3176</v>
      </c>
      <c r="E109">
        <v>77</v>
      </c>
      <c r="F109">
        <v>75</v>
      </c>
    </row>
    <row r="110" spans="1:6">
      <c r="A110">
        <v>2015</v>
      </c>
      <c r="B110" s="14">
        <v>43054.607152777775</v>
      </c>
      <c r="C110" t="s">
        <v>126</v>
      </c>
      <c r="D110" t="s">
        <v>3177</v>
      </c>
      <c r="E110">
        <v>53</v>
      </c>
      <c r="F110">
        <v>52</v>
      </c>
    </row>
    <row r="111" spans="1:6">
      <c r="A111">
        <v>2015</v>
      </c>
      <c r="B111" s="14">
        <v>43054.607152777775</v>
      </c>
      <c r="C111" t="s">
        <v>126</v>
      </c>
      <c r="D111" t="s">
        <v>3178</v>
      </c>
      <c r="E111">
        <v>22</v>
      </c>
      <c r="F111">
        <v>21</v>
      </c>
    </row>
    <row r="112" spans="1:6">
      <c r="A112">
        <v>2015</v>
      </c>
      <c r="B112" s="14">
        <v>43054.607152777775</v>
      </c>
      <c r="C112" t="s">
        <v>134</v>
      </c>
      <c r="D112" t="s">
        <v>3178</v>
      </c>
      <c r="E112">
        <v>1</v>
      </c>
      <c r="F112">
        <v>1</v>
      </c>
    </row>
    <row r="113" spans="1:6">
      <c r="A113">
        <v>2015</v>
      </c>
      <c r="B113" s="14">
        <v>43054.607152777775</v>
      </c>
      <c r="C113" t="s">
        <v>147</v>
      </c>
      <c r="D113" t="s">
        <v>3176</v>
      </c>
      <c r="E113">
        <v>1</v>
      </c>
      <c r="F113">
        <v>1</v>
      </c>
    </row>
    <row r="114" spans="1:6">
      <c r="A114">
        <v>2015</v>
      </c>
      <c r="B114" s="14">
        <v>43054.607152777775</v>
      </c>
      <c r="C114" t="s">
        <v>147</v>
      </c>
      <c r="D114" t="s">
        <v>3178</v>
      </c>
      <c r="E114">
        <v>2</v>
      </c>
      <c r="F114">
        <v>2</v>
      </c>
    </row>
    <row r="115" spans="1:6">
      <c r="A115">
        <v>2015</v>
      </c>
      <c r="B115" s="14">
        <v>43054.607152777775</v>
      </c>
      <c r="C115" t="s">
        <v>155</v>
      </c>
      <c r="D115" t="s">
        <v>3176</v>
      </c>
      <c r="E115">
        <v>5</v>
      </c>
      <c r="F115">
        <v>5</v>
      </c>
    </row>
    <row r="116" spans="1:6">
      <c r="A116">
        <v>2015</v>
      </c>
      <c r="B116" s="14">
        <v>43054.607152777775</v>
      </c>
      <c r="C116" t="s">
        <v>155</v>
      </c>
      <c r="D116" t="s">
        <v>3177</v>
      </c>
      <c r="E116">
        <v>13</v>
      </c>
      <c r="F116">
        <v>13</v>
      </c>
    </row>
    <row r="117" spans="1:6">
      <c r="A117">
        <v>2015</v>
      </c>
      <c r="B117" s="14">
        <v>43054.607152777775</v>
      </c>
      <c r="C117" t="s">
        <v>155</v>
      </c>
      <c r="D117" t="s">
        <v>3178</v>
      </c>
      <c r="E117">
        <v>21</v>
      </c>
      <c r="F117">
        <v>21</v>
      </c>
    </row>
    <row r="118" spans="1:6">
      <c r="A118">
        <v>2015</v>
      </c>
      <c r="B118" s="14">
        <v>43054.607152777775</v>
      </c>
      <c r="C118" t="s">
        <v>162</v>
      </c>
      <c r="D118" t="s">
        <v>3177</v>
      </c>
      <c r="E118">
        <v>131</v>
      </c>
      <c r="F118">
        <v>23</v>
      </c>
    </row>
    <row r="119" spans="1:6">
      <c r="A119">
        <v>2015</v>
      </c>
      <c r="B119" s="14">
        <v>43054.607152777775</v>
      </c>
      <c r="C119" t="s">
        <v>162</v>
      </c>
      <c r="D119" t="s">
        <v>3178</v>
      </c>
      <c r="E119">
        <v>35</v>
      </c>
      <c r="F119">
        <v>32</v>
      </c>
    </row>
    <row r="120" spans="1:6">
      <c r="A120">
        <v>2015</v>
      </c>
      <c r="B120" s="14">
        <v>43054.607152777775</v>
      </c>
      <c r="C120" t="s">
        <v>172</v>
      </c>
      <c r="D120" t="s">
        <v>3176</v>
      </c>
      <c r="E120">
        <v>24</v>
      </c>
      <c r="F120">
        <v>24</v>
      </c>
    </row>
    <row r="121" spans="1:6">
      <c r="A121">
        <v>2015</v>
      </c>
      <c r="B121" s="14">
        <v>43054.607152777775</v>
      </c>
      <c r="C121" t="s">
        <v>172</v>
      </c>
      <c r="D121" t="s">
        <v>3177</v>
      </c>
      <c r="E121">
        <v>44</v>
      </c>
      <c r="F121">
        <v>39</v>
      </c>
    </row>
    <row r="122" spans="1:6">
      <c r="A122">
        <v>2015</v>
      </c>
      <c r="B122" s="14">
        <v>43054.607152777775</v>
      </c>
      <c r="C122" t="s">
        <v>172</v>
      </c>
      <c r="D122" t="s">
        <v>3178</v>
      </c>
      <c r="E122">
        <v>9</v>
      </c>
      <c r="F122">
        <v>9</v>
      </c>
    </row>
    <row r="123" spans="1:6">
      <c r="A123">
        <v>2015</v>
      </c>
      <c r="B123" s="14">
        <v>43054.607152777775</v>
      </c>
      <c r="C123" t="s">
        <v>180</v>
      </c>
      <c r="D123" t="s">
        <v>3176</v>
      </c>
      <c r="E123">
        <v>25</v>
      </c>
      <c r="F123">
        <v>25</v>
      </c>
    </row>
    <row r="124" spans="1:6">
      <c r="A124">
        <v>2015</v>
      </c>
      <c r="B124" s="14">
        <v>43054.607152777775</v>
      </c>
      <c r="C124" t="s">
        <v>180</v>
      </c>
      <c r="D124" t="s">
        <v>3177</v>
      </c>
      <c r="E124">
        <v>2</v>
      </c>
      <c r="F124">
        <v>2</v>
      </c>
    </row>
    <row r="125" spans="1:6">
      <c r="A125">
        <v>2015</v>
      </c>
      <c r="B125" s="14">
        <v>43054.607152777775</v>
      </c>
      <c r="C125" t="s">
        <v>180</v>
      </c>
      <c r="D125" t="s">
        <v>3178</v>
      </c>
      <c r="E125">
        <v>5</v>
      </c>
      <c r="F125">
        <v>5</v>
      </c>
    </row>
    <row r="126" spans="1:6">
      <c r="A126">
        <v>2015</v>
      </c>
      <c r="B126" s="14">
        <v>43054.607152777775</v>
      </c>
      <c r="C126" t="s">
        <v>192</v>
      </c>
      <c r="D126" t="s">
        <v>3176</v>
      </c>
      <c r="E126">
        <v>288</v>
      </c>
      <c r="F126">
        <v>276</v>
      </c>
    </row>
    <row r="127" spans="1:6">
      <c r="A127">
        <v>2015</v>
      </c>
      <c r="B127" s="14">
        <v>43054.607152777775</v>
      </c>
      <c r="C127" t="s">
        <v>192</v>
      </c>
      <c r="D127" t="s">
        <v>3177</v>
      </c>
      <c r="E127">
        <v>242</v>
      </c>
      <c r="F127">
        <v>235</v>
      </c>
    </row>
    <row r="128" spans="1:6">
      <c r="A128">
        <v>2015</v>
      </c>
      <c r="B128" s="14">
        <v>43054.607152777775</v>
      </c>
      <c r="C128" t="s">
        <v>192</v>
      </c>
      <c r="D128" t="s">
        <v>3178</v>
      </c>
      <c r="E128">
        <v>58</v>
      </c>
      <c r="F128">
        <v>58</v>
      </c>
    </row>
    <row r="129" spans="1:6">
      <c r="A129">
        <v>2015</v>
      </c>
      <c r="B129" s="14">
        <v>43054.607152777775</v>
      </c>
      <c r="C129" t="s">
        <v>199</v>
      </c>
      <c r="D129" t="s">
        <v>3176</v>
      </c>
      <c r="E129">
        <v>53</v>
      </c>
      <c r="F129">
        <v>53</v>
      </c>
    </row>
    <row r="130" spans="1:6">
      <c r="A130">
        <v>2015</v>
      </c>
      <c r="B130" s="14">
        <v>43054.607152777775</v>
      </c>
      <c r="C130" t="s">
        <v>199</v>
      </c>
      <c r="D130" t="s">
        <v>3177</v>
      </c>
      <c r="E130">
        <v>23</v>
      </c>
      <c r="F130">
        <v>23</v>
      </c>
    </row>
    <row r="131" spans="1:6">
      <c r="A131">
        <v>2015</v>
      </c>
      <c r="B131" s="14">
        <v>43054.607152777775</v>
      </c>
      <c r="C131" t="s">
        <v>199</v>
      </c>
      <c r="D131" t="s">
        <v>3178</v>
      </c>
      <c r="E131">
        <v>11</v>
      </c>
      <c r="F131">
        <v>11</v>
      </c>
    </row>
    <row r="132" spans="1:6">
      <c r="A132">
        <v>2015</v>
      </c>
      <c r="B132" s="14">
        <v>43054.607152777775</v>
      </c>
      <c r="C132" t="s">
        <v>205</v>
      </c>
      <c r="D132" t="s">
        <v>3176</v>
      </c>
      <c r="E132">
        <v>100</v>
      </c>
      <c r="F132">
        <v>76</v>
      </c>
    </row>
    <row r="133" spans="1:6">
      <c r="A133">
        <v>2015</v>
      </c>
      <c r="B133" s="14">
        <v>43054.607152777775</v>
      </c>
      <c r="C133" t="s">
        <v>205</v>
      </c>
      <c r="D133" t="s">
        <v>3177</v>
      </c>
      <c r="E133">
        <v>80</v>
      </c>
      <c r="F133">
        <v>65</v>
      </c>
    </row>
    <row r="134" spans="1:6">
      <c r="A134">
        <v>2015</v>
      </c>
      <c r="B134" s="14">
        <v>43054.607152777775</v>
      </c>
      <c r="C134" t="s">
        <v>205</v>
      </c>
      <c r="D134" t="s">
        <v>3178</v>
      </c>
      <c r="E134">
        <v>31</v>
      </c>
      <c r="F134">
        <v>24</v>
      </c>
    </row>
    <row r="135" spans="1:6">
      <c r="A135">
        <v>2015</v>
      </c>
      <c r="B135" s="14">
        <v>43054.607152777775</v>
      </c>
      <c r="C135" t="s">
        <v>380</v>
      </c>
      <c r="D135" t="s">
        <v>3176</v>
      </c>
      <c r="E135">
        <v>3</v>
      </c>
      <c r="F135">
        <v>3</v>
      </c>
    </row>
    <row r="136" spans="1:6">
      <c r="A136">
        <v>2015</v>
      </c>
      <c r="B136" s="14">
        <v>43054.607152777775</v>
      </c>
      <c r="C136" t="s">
        <v>380</v>
      </c>
      <c r="D136" t="s">
        <v>3177</v>
      </c>
      <c r="E136">
        <v>28</v>
      </c>
      <c r="F136">
        <v>22</v>
      </c>
    </row>
    <row r="137" spans="1:6">
      <c r="A137">
        <v>2015</v>
      </c>
      <c r="B137" s="14">
        <v>43054.607152777775</v>
      </c>
      <c r="C137" t="s">
        <v>380</v>
      </c>
      <c r="D137" t="s">
        <v>3178</v>
      </c>
      <c r="E137">
        <v>26</v>
      </c>
      <c r="F137">
        <v>22</v>
      </c>
    </row>
    <row r="138" spans="1:6">
      <c r="A138">
        <v>2015</v>
      </c>
      <c r="B138" s="14">
        <v>43054.607152777775</v>
      </c>
      <c r="C138" t="s">
        <v>215</v>
      </c>
      <c r="D138" t="s">
        <v>3176</v>
      </c>
      <c r="E138">
        <v>3</v>
      </c>
      <c r="F138">
        <v>3</v>
      </c>
    </row>
    <row r="139" spans="1:6">
      <c r="A139">
        <v>2015</v>
      </c>
      <c r="B139" s="14">
        <v>43054.607152777775</v>
      </c>
      <c r="C139" t="s">
        <v>215</v>
      </c>
      <c r="D139" t="s">
        <v>3177</v>
      </c>
      <c r="E139">
        <v>17</v>
      </c>
      <c r="F139">
        <v>17</v>
      </c>
    </row>
    <row r="140" spans="1:6">
      <c r="A140">
        <v>2015</v>
      </c>
      <c r="B140" s="14">
        <v>43054.607152777775</v>
      </c>
      <c r="C140" t="s">
        <v>215</v>
      </c>
      <c r="D140" t="s">
        <v>3178</v>
      </c>
      <c r="E140">
        <v>8</v>
      </c>
      <c r="F140">
        <v>8</v>
      </c>
    </row>
    <row r="141" spans="1:6">
      <c r="A141">
        <v>2015</v>
      </c>
      <c r="B141" s="14">
        <v>43054.607152777775</v>
      </c>
      <c r="C141" t="s">
        <v>223</v>
      </c>
      <c r="D141" t="s">
        <v>3176</v>
      </c>
      <c r="E141">
        <v>6</v>
      </c>
      <c r="F141">
        <v>0</v>
      </c>
    </row>
    <row r="142" spans="1:6">
      <c r="A142">
        <v>2015</v>
      </c>
      <c r="B142" s="14">
        <v>43054.607152777775</v>
      </c>
      <c r="C142" t="s">
        <v>223</v>
      </c>
      <c r="D142" t="s">
        <v>3177</v>
      </c>
      <c r="E142">
        <v>29</v>
      </c>
      <c r="F142">
        <v>0</v>
      </c>
    </row>
    <row r="143" spans="1:6">
      <c r="A143">
        <v>2015</v>
      </c>
      <c r="B143" s="14">
        <v>43054.607152777775</v>
      </c>
      <c r="C143" t="s">
        <v>223</v>
      </c>
      <c r="D143" t="s">
        <v>3178</v>
      </c>
      <c r="E143">
        <v>13</v>
      </c>
      <c r="F143">
        <v>0</v>
      </c>
    </row>
    <row r="144" spans="1:6">
      <c r="A144">
        <v>2015</v>
      </c>
      <c r="B144" s="14">
        <v>43054.607152777775</v>
      </c>
      <c r="C144" t="s">
        <v>232</v>
      </c>
      <c r="D144" t="s">
        <v>3176</v>
      </c>
      <c r="E144">
        <v>20</v>
      </c>
      <c r="F144">
        <v>20</v>
      </c>
    </row>
    <row r="145" spans="1:6">
      <c r="A145">
        <v>2015</v>
      </c>
      <c r="B145" s="14">
        <v>43054.607152777775</v>
      </c>
      <c r="C145" t="s">
        <v>232</v>
      </c>
      <c r="D145" t="s">
        <v>3177</v>
      </c>
      <c r="E145">
        <v>12</v>
      </c>
      <c r="F145">
        <v>12</v>
      </c>
    </row>
    <row r="146" spans="1:6">
      <c r="A146">
        <v>2015</v>
      </c>
      <c r="B146" s="14">
        <v>43054.607152777775</v>
      </c>
      <c r="C146" t="s">
        <v>232</v>
      </c>
      <c r="D146" t="s">
        <v>3178</v>
      </c>
      <c r="E146">
        <v>7</v>
      </c>
      <c r="F146">
        <v>7</v>
      </c>
    </row>
    <row r="147" spans="1:6">
      <c r="A147">
        <v>2015</v>
      </c>
      <c r="B147" s="14">
        <v>43054.607152777775</v>
      </c>
      <c r="C147" t="s">
        <v>239</v>
      </c>
      <c r="D147" t="s">
        <v>3176</v>
      </c>
      <c r="E147">
        <v>1</v>
      </c>
      <c r="F147">
        <v>1</v>
      </c>
    </row>
    <row r="148" spans="1:6">
      <c r="A148">
        <v>2015</v>
      </c>
      <c r="B148" s="14">
        <v>43054.607152777775</v>
      </c>
      <c r="C148" t="s">
        <v>239</v>
      </c>
      <c r="D148" t="s">
        <v>3177</v>
      </c>
      <c r="E148">
        <v>3</v>
      </c>
      <c r="F148">
        <v>3</v>
      </c>
    </row>
    <row r="149" spans="1:6">
      <c r="A149">
        <v>2015</v>
      </c>
      <c r="B149" s="14">
        <v>43054.607152777775</v>
      </c>
      <c r="C149" t="s">
        <v>239</v>
      </c>
      <c r="D149" t="s">
        <v>3178</v>
      </c>
      <c r="E149">
        <v>1</v>
      </c>
      <c r="F149">
        <v>1</v>
      </c>
    </row>
    <row r="150" spans="1:6">
      <c r="A150">
        <v>2015</v>
      </c>
      <c r="B150" s="14">
        <v>43054.607152777775</v>
      </c>
      <c r="C150" t="s">
        <v>248</v>
      </c>
      <c r="D150" t="s">
        <v>3176</v>
      </c>
      <c r="E150">
        <v>133</v>
      </c>
      <c r="F150">
        <v>133</v>
      </c>
    </row>
    <row r="151" spans="1:6">
      <c r="A151">
        <v>2015</v>
      </c>
      <c r="B151" s="14">
        <v>43054.607152777775</v>
      </c>
      <c r="C151" t="s">
        <v>248</v>
      </c>
      <c r="D151" t="s">
        <v>3177</v>
      </c>
      <c r="E151">
        <v>140</v>
      </c>
      <c r="F151">
        <v>140</v>
      </c>
    </row>
    <row r="152" spans="1:6">
      <c r="A152">
        <v>2015</v>
      </c>
      <c r="B152" s="14">
        <v>43054.607152777775</v>
      </c>
      <c r="C152" t="s">
        <v>248</v>
      </c>
      <c r="D152" t="s">
        <v>3178</v>
      </c>
      <c r="E152">
        <v>62</v>
      </c>
      <c r="F152">
        <v>62</v>
      </c>
    </row>
    <row r="153" spans="1:6">
      <c r="A153">
        <v>2015</v>
      </c>
      <c r="B153" s="14">
        <v>43054.607152777775</v>
      </c>
      <c r="C153" t="s">
        <v>280</v>
      </c>
      <c r="D153" t="s">
        <v>3176</v>
      </c>
      <c r="E153">
        <v>7</v>
      </c>
      <c r="F153">
        <v>1</v>
      </c>
    </row>
    <row r="154" spans="1:6">
      <c r="A154">
        <v>2015</v>
      </c>
      <c r="B154" s="14">
        <v>43054.607152777775</v>
      </c>
      <c r="C154" t="s">
        <v>280</v>
      </c>
      <c r="D154" t="s">
        <v>3177</v>
      </c>
      <c r="E154">
        <v>6</v>
      </c>
      <c r="F154">
        <v>4</v>
      </c>
    </row>
    <row r="155" spans="1:6">
      <c r="A155">
        <v>2015</v>
      </c>
      <c r="B155" s="14">
        <v>43054.607152777775</v>
      </c>
      <c r="C155" t="s">
        <v>280</v>
      </c>
      <c r="D155" t="s">
        <v>3178</v>
      </c>
      <c r="E155">
        <v>1</v>
      </c>
      <c r="F155">
        <v>0</v>
      </c>
    </row>
    <row r="156" spans="1:6">
      <c r="A156">
        <v>2015</v>
      </c>
      <c r="B156" s="14">
        <v>43054.607152777775</v>
      </c>
      <c r="C156" t="s">
        <v>291</v>
      </c>
      <c r="D156" t="s">
        <v>3176</v>
      </c>
      <c r="E156">
        <v>27</v>
      </c>
      <c r="F156">
        <v>27</v>
      </c>
    </row>
    <row r="157" spans="1:6">
      <c r="A157">
        <v>2015</v>
      </c>
      <c r="B157" s="14">
        <v>43054.607152777775</v>
      </c>
      <c r="C157" t="s">
        <v>291</v>
      </c>
      <c r="D157" t="s">
        <v>3177</v>
      </c>
      <c r="E157">
        <v>67</v>
      </c>
      <c r="F157">
        <v>63</v>
      </c>
    </row>
    <row r="158" spans="1:6">
      <c r="A158">
        <v>2015</v>
      </c>
      <c r="B158" s="14">
        <v>43054.607152777775</v>
      </c>
      <c r="C158" t="s">
        <v>291</v>
      </c>
      <c r="D158" t="s">
        <v>3178</v>
      </c>
      <c r="E158">
        <v>29</v>
      </c>
      <c r="F158">
        <v>28</v>
      </c>
    </row>
    <row r="159" spans="1:6">
      <c r="A159">
        <v>2015</v>
      </c>
      <c r="B159" s="14">
        <v>43054.607152777775</v>
      </c>
      <c r="C159" t="s">
        <v>300</v>
      </c>
      <c r="D159" t="s">
        <v>3176</v>
      </c>
      <c r="E159">
        <v>25</v>
      </c>
      <c r="F159">
        <v>24</v>
      </c>
    </row>
    <row r="160" spans="1:6">
      <c r="A160">
        <v>2015</v>
      </c>
      <c r="B160" s="14">
        <v>43054.607152777775</v>
      </c>
      <c r="C160" t="s">
        <v>300</v>
      </c>
      <c r="D160" t="s">
        <v>3177</v>
      </c>
      <c r="E160">
        <v>51</v>
      </c>
      <c r="F160">
        <v>50</v>
      </c>
    </row>
    <row r="161" spans="1:6">
      <c r="A161">
        <v>2015</v>
      </c>
      <c r="B161" s="14">
        <v>43054.607152777775</v>
      </c>
      <c r="C161" t="s">
        <v>300</v>
      </c>
      <c r="D161" t="s">
        <v>3178</v>
      </c>
      <c r="E161">
        <v>16</v>
      </c>
      <c r="F161">
        <v>16</v>
      </c>
    </row>
    <row r="162" spans="1:6">
      <c r="A162">
        <v>2015</v>
      </c>
      <c r="B162" s="14">
        <v>43054.607152777775</v>
      </c>
      <c r="C162" t="s">
        <v>311</v>
      </c>
      <c r="D162" t="s">
        <v>3176</v>
      </c>
      <c r="E162">
        <v>85</v>
      </c>
      <c r="F162">
        <v>16</v>
      </c>
    </row>
    <row r="163" spans="1:6">
      <c r="A163">
        <v>2015</v>
      </c>
      <c r="B163" s="14">
        <v>43054.607152777775</v>
      </c>
      <c r="C163" t="s">
        <v>311</v>
      </c>
      <c r="D163" t="s">
        <v>3177</v>
      </c>
      <c r="E163">
        <v>93</v>
      </c>
      <c r="F163">
        <v>22</v>
      </c>
    </row>
    <row r="164" spans="1:6">
      <c r="A164">
        <v>2015</v>
      </c>
      <c r="B164" s="14">
        <v>43054.607152777775</v>
      </c>
      <c r="C164" t="s">
        <v>311</v>
      </c>
      <c r="D164" t="s">
        <v>3178</v>
      </c>
      <c r="E164">
        <v>48</v>
      </c>
      <c r="F164">
        <v>11</v>
      </c>
    </row>
    <row r="165" spans="1:6">
      <c r="A165">
        <v>2015</v>
      </c>
      <c r="B165" s="14">
        <v>43054.607152777775</v>
      </c>
      <c r="C165" t="s">
        <v>318</v>
      </c>
      <c r="D165" t="s">
        <v>3176</v>
      </c>
      <c r="E165">
        <v>33</v>
      </c>
      <c r="F165">
        <v>21</v>
      </c>
    </row>
    <row r="166" spans="1:6">
      <c r="A166">
        <v>2015</v>
      </c>
      <c r="B166" s="14">
        <v>43054.607152777775</v>
      </c>
      <c r="C166" t="s">
        <v>318</v>
      </c>
      <c r="D166" t="s">
        <v>3177</v>
      </c>
      <c r="E166">
        <v>15</v>
      </c>
      <c r="F166">
        <v>15</v>
      </c>
    </row>
    <row r="167" spans="1:6">
      <c r="A167">
        <v>2015</v>
      </c>
      <c r="B167" s="14">
        <v>43054.607152777775</v>
      </c>
      <c r="C167" t="s">
        <v>318</v>
      </c>
      <c r="D167" t="s">
        <v>3178</v>
      </c>
      <c r="E167">
        <v>8</v>
      </c>
      <c r="F167">
        <v>8</v>
      </c>
    </row>
    <row r="168" spans="1:6">
      <c r="A168">
        <v>2015</v>
      </c>
      <c r="B168" s="14">
        <v>43054.607152777775</v>
      </c>
      <c r="C168" t="s">
        <v>327</v>
      </c>
      <c r="D168" t="s">
        <v>3176</v>
      </c>
      <c r="E168">
        <v>7</v>
      </c>
      <c r="F168">
        <v>7</v>
      </c>
    </row>
    <row r="169" spans="1:6">
      <c r="A169">
        <v>2015</v>
      </c>
      <c r="B169" s="14">
        <v>43054.607152777775</v>
      </c>
      <c r="C169" t="s">
        <v>327</v>
      </c>
      <c r="D169" t="s">
        <v>3177</v>
      </c>
      <c r="E169">
        <v>2</v>
      </c>
      <c r="F169">
        <v>2</v>
      </c>
    </row>
    <row r="170" spans="1:6">
      <c r="A170">
        <v>2015</v>
      </c>
      <c r="B170" s="14">
        <v>43054.607152777775</v>
      </c>
      <c r="C170" t="s">
        <v>327</v>
      </c>
      <c r="D170" t="s">
        <v>3178</v>
      </c>
      <c r="E170">
        <v>7</v>
      </c>
      <c r="F170">
        <v>7</v>
      </c>
    </row>
    <row r="171" spans="1:6">
      <c r="A171">
        <v>2015</v>
      </c>
      <c r="B171" s="14">
        <v>43054.607152777775</v>
      </c>
      <c r="C171" t="s">
        <v>336</v>
      </c>
      <c r="D171" t="s">
        <v>3176</v>
      </c>
      <c r="F171">
        <v>37</v>
      </c>
    </row>
    <row r="172" spans="1:6">
      <c r="A172">
        <v>2015</v>
      </c>
      <c r="B172" s="14">
        <v>43054.607152777775</v>
      </c>
      <c r="C172" t="s">
        <v>336</v>
      </c>
      <c r="D172" t="s">
        <v>3177</v>
      </c>
      <c r="F172">
        <v>18</v>
      </c>
    </row>
    <row r="173" spans="1:6">
      <c r="A173">
        <v>2015</v>
      </c>
      <c r="B173" s="14">
        <v>43054.607152777775</v>
      </c>
      <c r="C173" t="s">
        <v>336</v>
      </c>
      <c r="D173" t="s">
        <v>3178</v>
      </c>
      <c r="F173">
        <v>13</v>
      </c>
    </row>
    <row r="174" spans="1:6">
      <c r="A174">
        <v>2015</v>
      </c>
      <c r="B174" s="14">
        <v>43054.607152777775</v>
      </c>
      <c r="C174" t="s">
        <v>349</v>
      </c>
      <c r="D174" t="s">
        <v>3176</v>
      </c>
      <c r="E174">
        <v>7</v>
      </c>
      <c r="F174">
        <v>7</v>
      </c>
    </row>
    <row r="175" spans="1:6">
      <c r="A175">
        <v>2015</v>
      </c>
      <c r="B175" s="14">
        <v>43054.607152777775</v>
      </c>
      <c r="C175" t="s">
        <v>349</v>
      </c>
      <c r="D175" t="s">
        <v>3177</v>
      </c>
      <c r="E175">
        <v>5</v>
      </c>
      <c r="F175">
        <v>5</v>
      </c>
    </row>
    <row r="176" spans="1:6">
      <c r="A176">
        <v>2015</v>
      </c>
      <c r="B176" s="14">
        <v>43054.607152777775</v>
      </c>
      <c r="C176" t="s">
        <v>349</v>
      </c>
      <c r="D176" t="s">
        <v>3178</v>
      </c>
      <c r="E176">
        <v>4</v>
      </c>
      <c r="F176">
        <v>4</v>
      </c>
    </row>
    <row r="177" spans="1:6">
      <c r="A177">
        <v>2015</v>
      </c>
      <c r="B177" s="14">
        <v>43054.607152777775</v>
      </c>
      <c r="C177" t="s">
        <v>359</v>
      </c>
      <c r="D177" t="s">
        <v>3176</v>
      </c>
      <c r="E177">
        <v>6</v>
      </c>
      <c r="F177">
        <v>6</v>
      </c>
    </row>
    <row r="178" spans="1:6">
      <c r="A178">
        <v>2015</v>
      </c>
      <c r="B178" s="14">
        <v>43054.607152777775</v>
      </c>
      <c r="C178" t="s">
        <v>359</v>
      </c>
      <c r="D178" t="s">
        <v>3177</v>
      </c>
      <c r="E178">
        <v>12</v>
      </c>
      <c r="F178">
        <v>14</v>
      </c>
    </row>
    <row r="179" spans="1:6">
      <c r="A179">
        <v>2015</v>
      </c>
      <c r="B179" s="14">
        <v>43054.607152777775</v>
      </c>
      <c r="C179" t="s">
        <v>359</v>
      </c>
      <c r="D179" t="s">
        <v>3178</v>
      </c>
      <c r="E179">
        <v>3</v>
      </c>
      <c r="F179">
        <v>3</v>
      </c>
    </row>
    <row r="180" spans="1:6">
      <c r="A180">
        <v>2015</v>
      </c>
      <c r="B180" s="14">
        <v>43054.607152777775</v>
      </c>
      <c r="C180" t="s">
        <v>368</v>
      </c>
      <c r="D180" t="s">
        <v>3176</v>
      </c>
      <c r="E180">
        <v>171</v>
      </c>
      <c r="F180">
        <v>171</v>
      </c>
    </row>
    <row r="181" spans="1:6">
      <c r="A181">
        <v>2015</v>
      </c>
      <c r="B181" s="14">
        <v>43054.607152777775</v>
      </c>
      <c r="C181" t="s">
        <v>368</v>
      </c>
      <c r="D181" t="s">
        <v>3177</v>
      </c>
      <c r="E181">
        <v>233</v>
      </c>
      <c r="F181">
        <v>233</v>
      </c>
    </row>
    <row r="182" spans="1:6">
      <c r="A182">
        <v>2015</v>
      </c>
      <c r="B182" s="14">
        <v>43054.607152777775</v>
      </c>
      <c r="C182" t="s">
        <v>368</v>
      </c>
      <c r="D182" t="s">
        <v>3178</v>
      </c>
      <c r="E182">
        <v>57</v>
      </c>
      <c r="F182">
        <v>57</v>
      </c>
    </row>
    <row r="183" spans="1:6">
      <c r="A183">
        <v>2016</v>
      </c>
      <c r="B183" s="14">
        <v>43054.607152777775</v>
      </c>
      <c r="C183" t="s">
        <v>117</v>
      </c>
      <c r="D183" t="s">
        <v>3176</v>
      </c>
      <c r="E183">
        <v>6</v>
      </c>
      <c r="F183">
        <v>2</v>
      </c>
    </row>
    <row r="184" spans="1:6">
      <c r="A184">
        <v>2016</v>
      </c>
      <c r="B184" s="14">
        <v>43054.607152777775</v>
      </c>
      <c r="C184" t="s">
        <v>117</v>
      </c>
      <c r="D184" t="s">
        <v>3177</v>
      </c>
      <c r="E184">
        <v>18</v>
      </c>
      <c r="F184">
        <v>7</v>
      </c>
    </row>
    <row r="185" spans="1:6">
      <c r="A185">
        <v>2016</v>
      </c>
      <c r="B185" s="14">
        <v>43054.607152777775</v>
      </c>
      <c r="C185" t="s">
        <v>117</v>
      </c>
      <c r="D185" t="s">
        <v>3178</v>
      </c>
      <c r="E185">
        <v>2</v>
      </c>
      <c r="F185">
        <v>1</v>
      </c>
    </row>
    <row r="186" spans="1:6">
      <c r="A186">
        <v>2016</v>
      </c>
      <c r="B186" s="14">
        <v>43054.607152777775</v>
      </c>
      <c r="C186" t="s">
        <v>126</v>
      </c>
      <c r="D186" t="s">
        <v>3176</v>
      </c>
      <c r="E186">
        <v>61</v>
      </c>
      <c r="F186">
        <v>59</v>
      </c>
    </row>
    <row r="187" spans="1:6">
      <c r="A187">
        <v>2016</v>
      </c>
      <c r="B187" s="14">
        <v>43054.607152777775</v>
      </c>
      <c r="C187" t="s">
        <v>126</v>
      </c>
      <c r="D187" t="s">
        <v>3177</v>
      </c>
      <c r="E187">
        <v>55</v>
      </c>
      <c r="F187">
        <v>55</v>
      </c>
    </row>
    <row r="188" spans="1:6">
      <c r="A188">
        <v>2016</v>
      </c>
      <c r="B188" s="14">
        <v>43054.607152777775</v>
      </c>
      <c r="C188" t="s">
        <v>126</v>
      </c>
      <c r="D188" t="s">
        <v>3178</v>
      </c>
      <c r="E188">
        <v>15</v>
      </c>
      <c r="F188">
        <v>15</v>
      </c>
    </row>
    <row r="189" spans="1:6">
      <c r="A189">
        <v>2016</v>
      </c>
      <c r="B189" s="14">
        <v>43054.607152777775</v>
      </c>
      <c r="C189" t="s">
        <v>134</v>
      </c>
      <c r="D189" t="s">
        <v>3176</v>
      </c>
      <c r="E189">
        <v>1</v>
      </c>
      <c r="F189">
        <v>1</v>
      </c>
    </row>
    <row r="190" spans="1:6">
      <c r="A190">
        <v>2016</v>
      </c>
      <c r="B190" s="14">
        <v>43054.607152777775</v>
      </c>
      <c r="C190" t="s">
        <v>134</v>
      </c>
      <c r="D190" t="s">
        <v>3178</v>
      </c>
      <c r="E190">
        <v>4</v>
      </c>
      <c r="F190">
        <v>4</v>
      </c>
    </row>
    <row r="191" spans="1:6">
      <c r="A191">
        <v>2016</v>
      </c>
      <c r="B191" s="14">
        <v>43054.607152777775</v>
      </c>
      <c r="C191" t="s">
        <v>155</v>
      </c>
      <c r="D191" t="s">
        <v>3176</v>
      </c>
      <c r="E191">
        <v>8</v>
      </c>
      <c r="F191">
        <v>8</v>
      </c>
    </row>
    <row r="192" spans="1:6">
      <c r="A192">
        <v>2016</v>
      </c>
      <c r="B192" s="14">
        <v>43054.607152777775</v>
      </c>
      <c r="C192" t="s">
        <v>155</v>
      </c>
      <c r="D192" t="s">
        <v>3177</v>
      </c>
      <c r="E192">
        <v>13</v>
      </c>
      <c r="F192">
        <v>13</v>
      </c>
    </row>
    <row r="193" spans="1:6">
      <c r="A193">
        <v>2016</v>
      </c>
      <c r="B193" s="14">
        <v>43054.607152777775</v>
      </c>
      <c r="C193" t="s">
        <v>155</v>
      </c>
      <c r="D193" t="s">
        <v>3178</v>
      </c>
      <c r="E193">
        <v>21</v>
      </c>
      <c r="F193">
        <v>21</v>
      </c>
    </row>
    <row r="194" spans="1:6">
      <c r="A194">
        <v>2016</v>
      </c>
      <c r="B194" s="14">
        <v>43054.607152777775</v>
      </c>
      <c r="C194" t="s">
        <v>162</v>
      </c>
      <c r="D194" t="s">
        <v>3178</v>
      </c>
      <c r="E194">
        <v>20</v>
      </c>
      <c r="F194">
        <v>16</v>
      </c>
    </row>
    <row r="195" spans="1:6">
      <c r="A195">
        <v>2016</v>
      </c>
      <c r="B195" s="14">
        <v>43054.607152777775</v>
      </c>
      <c r="C195" t="s">
        <v>172</v>
      </c>
      <c r="D195" t="s">
        <v>3176</v>
      </c>
      <c r="E195">
        <v>5</v>
      </c>
      <c r="F195">
        <v>5</v>
      </c>
    </row>
    <row r="196" spans="1:6">
      <c r="A196">
        <v>2016</v>
      </c>
      <c r="B196" s="14">
        <v>43054.607152777775</v>
      </c>
      <c r="C196" t="s">
        <v>172</v>
      </c>
      <c r="D196" t="s">
        <v>3177</v>
      </c>
      <c r="E196">
        <v>13</v>
      </c>
      <c r="F196">
        <v>12</v>
      </c>
    </row>
    <row r="197" spans="1:6">
      <c r="A197">
        <v>2016</v>
      </c>
      <c r="B197" s="14">
        <v>43054.607152777775</v>
      </c>
      <c r="C197" t="s">
        <v>172</v>
      </c>
      <c r="D197" t="s">
        <v>3178</v>
      </c>
      <c r="E197">
        <v>6</v>
      </c>
      <c r="F197">
        <v>6</v>
      </c>
    </row>
    <row r="198" spans="1:6">
      <c r="A198">
        <v>2016</v>
      </c>
      <c r="B198" s="14">
        <v>43054.607152777775</v>
      </c>
      <c r="C198" t="s">
        <v>180</v>
      </c>
      <c r="D198" t="s">
        <v>3176</v>
      </c>
      <c r="E198">
        <v>3</v>
      </c>
      <c r="F198">
        <v>3</v>
      </c>
    </row>
    <row r="199" spans="1:6">
      <c r="A199">
        <v>2016</v>
      </c>
      <c r="B199" s="14">
        <v>43054.607152777775</v>
      </c>
      <c r="C199" t="s">
        <v>180</v>
      </c>
      <c r="D199" t="s">
        <v>3177</v>
      </c>
      <c r="E199">
        <v>7</v>
      </c>
      <c r="F199">
        <v>7</v>
      </c>
    </row>
    <row r="200" spans="1:6">
      <c r="A200">
        <v>2016</v>
      </c>
      <c r="B200" s="14">
        <v>43054.607152777775</v>
      </c>
      <c r="C200" t="s">
        <v>180</v>
      </c>
      <c r="D200" t="s">
        <v>3178</v>
      </c>
      <c r="E200">
        <v>4</v>
      </c>
      <c r="F200">
        <v>4</v>
      </c>
    </row>
    <row r="201" spans="1:6">
      <c r="A201">
        <v>2016</v>
      </c>
      <c r="B201" s="14">
        <v>43054.607152777775</v>
      </c>
      <c r="C201" t="s">
        <v>192</v>
      </c>
      <c r="D201" t="s">
        <v>3176</v>
      </c>
      <c r="E201">
        <v>231</v>
      </c>
      <c r="F201">
        <v>212</v>
      </c>
    </row>
    <row r="202" spans="1:6">
      <c r="A202">
        <v>2016</v>
      </c>
      <c r="B202" s="14">
        <v>43054.607152777775</v>
      </c>
      <c r="C202" t="s">
        <v>192</v>
      </c>
      <c r="D202" t="s">
        <v>3177</v>
      </c>
      <c r="E202">
        <v>138</v>
      </c>
      <c r="F202">
        <v>132</v>
      </c>
    </row>
    <row r="203" spans="1:6">
      <c r="A203">
        <v>2016</v>
      </c>
      <c r="B203" s="14">
        <v>43054.607152777775</v>
      </c>
      <c r="C203" t="s">
        <v>192</v>
      </c>
      <c r="D203" t="s">
        <v>3178</v>
      </c>
      <c r="E203">
        <v>66</v>
      </c>
      <c r="F203">
        <v>64</v>
      </c>
    </row>
    <row r="204" spans="1:6">
      <c r="A204">
        <v>2016</v>
      </c>
      <c r="B204" s="14">
        <v>43054.607152777775</v>
      </c>
      <c r="C204" t="s">
        <v>199</v>
      </c>
      <c r="D204" t="s">
        <v>3176</v>
      </c>
      <c r="E204">
        <v>54</v>
      </c>
      <c r="F204">
        <v>54</v>
      </c>
    </row>
    <row r="205" spans="1:6">
      <c r="A205">
        <v>2016</v>
      </c>
      <c r="B205" s="14">
        <v>43054.607152777775</v>
      </c>
      <c r="C205" t="s">
        <v>199</v>
      </c>
      <c r="D205" t="s">
        <v>3177</v>
      </c>
      <c r="E205">
        <v>25</v>
      </c>
      <c r="F205">
        <v>25</v>
      </c>
    </row>
    <row r="206" spans="1:6">
      <c r="A206">
        <v>2016</v>
      </c>
      <c r="B206" s="14">
        <v>43054.607152777775</v>
      </c>
      <c r="C206" t="s">
        <v>199</v>
      </c>
      <c r="D206" t="s">
        <v>3178</v>
      </c>
      <c r="E206">
        <v>9</v>
      </c>
      <c r="F206">
        <v>9</v>
      </c>
    </row>
    <row r="207" spans="1:6">
      <c r="A207">
        <v>2016</v>
      </c>
      <c r="B207" s="14">
        <v>43054.607152777775</v>
      </c>
      <c r="C207" t="s">
        <v>205</v>
      </c>
      <c r="D207" t="s">
        <v>3176</v>
      </c>
      <c r="E207">
        <v>138</v>
      </c>
      <c r="F207">
        <v>84</v>
      </c>
    </row>
    <row r="208" spans="1:6">
      <c r="A208">
        <v>2016</v>
      </c>
      <c r="B208" s="14">
        <v>43054.607152777775</v>
      </c>
      <c r="C208" t="s">
        <v>205</v>
      </c>
      <c r="D208" t="s">
        <v>3177</v>
      </c>
      <c r="E208">
        <v>86</v>
      </c>
      <c r="F208">
        <v>77</v>
      </c>
    </row>
    <row r="209" spans="1:6">
      <c r="A209">
        <v>2016</v>
      </c>
      <c r="B209" s="14">
        <v>43054.607152777775</v>
      </c>
      <c r="C209" t="s">
        <v>205</v>
      </c>
      <c r="D209" t="s">
        <v>3178</v>
      </c>
      <c r="E209">
        <v>29</v>
      </c>
      <c r="F209">
        <v>26</v>
      </c>
    </row>
    <row r="210" spans="1:6">
      <c r="A210">
        <v>2016</v>
      </c>
      <c r="B210" s="14">
        <v>43054.607152777775</v>
      </c>
      <c r="C210" t="s">
        <v>380</v>
      </c>
      <c r="D210" t="s">
        <v>3176</v>
      </c>
      <c r="E210">
        <v>15</v>
      </c>
      <c r="F210">
        <v>7</v>
      </c>
    </row>
    <row r="211" spans="1:6">
      <c r="A211">
        <v>2016</v>
      </c>
      <c r="B211" s="14">
        <v>43054.607152777775</v>
      </c>
      <c r="C211" t="s">
        <v>380</v>
      </c>
      <c r="D211" t="s">
        <v>3177</v>
      </c>
      <c r="E211">
        <v>12</v>
      </c>
      <c r="F211">
        <v>12</v>
      </c>
    </row>
    <row r="212" spans="1:6">
      <c r="A212">
        <v>2016</v>
      </c>
      <c r="B212" s="14">
        <v>43054.607152777775</v>
      </c>
      <c r="C212" t="s">
        <v>380</v>
      </c>
      <c r="D212" t="s">
        <v>3178</v>
      </c>
      <c r="E212">
        <v>27</v>
      </c>
      <c r="F212">
        <v>27</v>
      </c>
    </row>
    <row r="213" spans="1:6">
      <c r="A213">
        <v>2016</v>
      </c>
      <c r="B213" s="14">
        <v>43054.607152777775</v>
      </c>
      <c r="C213" t="s">
        <v>215</v>
      </c>
      <c r="D213" t="s">
        <v>3176</v>
      </c>
      <c r="E213">
        <v>16</v>
      </c>
      <c r="F213">
        <v>11</v>
      </c>
    </row>
    <row r="214" spans="1:6">
      <c r="A214">
        <v>2016</v>
      </c>
      <c r="B214" s="14">
        <v>43054.607152777775</v>
      </c>
      <c r="C214" t="s">
        <v>215</v>
      </c>
      <c r="D214" t="s">
        <v>3177</v>
      </c>
      <c r="E214">
        <v>14</v>
      </c>
      <c r="F214">
        <v>14</v>
      </c>
    </row>
    <row r="215" spans="1:6">
      <c r="A215">
        <v>2016</v>
      </c>
      <c r="B215" s="14">
        <v>43054.607152777775</v>
      </c>
      <c r="C215" t="s">
        <v>215</v>
      </c>
      <c r="D215" t="s">
        <v>3178</v>
      </c>
      <c r="E215">
        <v>6</v>
      </c>
      <c r="F215">
        <v>6</v>
      </c>
    </row>
    <row r="216" spans="1:6">
      <c r="A216">
        <v>2016</v>
      </c>
      <c r="B216" s="14">
        <v>43054.607152777775</v>
      </c>
      <c r="C216" t="s">
        <v>223</v>
      </c>
      <c r="D216" t="s">
        <v>3176</v>
      </c>
      <c r="E216">
        <v>121</v>
      </c>
      <c r="F216">
        <v>59</v>
      </c>
    </row>
    <row r="217" spans="1:6">
      <c r="A217">
        <v>2016</v>
      </c>
      <c r="B217" s="14">
        <v>43054.607152777775</v>
      </c>
      <c r="C217" t="s">
        <v>223</v>
      </c>
      <c r="D217" t="s">
        <v>3177</v>
      </c>
      <c r="E217">
        <v>42</v>
      </c>
      <c r="F217">
        <v>18</v>
      </c>
    </row>
    <row r="218" spans="1:6">
      <c r="A218">
        <v>2016</v>
      </c>
      <c r="B218" s="14">
        <v>43054.607152777775</v>
      </c>
      <c r="C218" t="s">
        <v>223</v>
      </c>
      <c r="D218" t="s">
        <v>3178</v>
      </c>
      <c r="E218">
        <v>10</v>
      </c>
      <c r="F218">
        <v>5</v>
      </c>
    </row>
    <row r="219" spans="1:6">
      <c r="A219">
        <v>2016</v>
      </c>
      <c r="B219" s="14">
        <v>43054.607152777775</v>
      </c>
      <c r="C219" t="s">
        <v>232</v>
      </c>
      <c r="D219" t="s">
        <v>3176</v>
      </c>
      <c r="E219">
        <v>10</v>
      </c>
      <c r="F219">
        <v>10</v>
      </c>
    </row>
    <row r="220" spans="1:6">
      <c r="A220">
        <v>2016</v>
      </c>
      <c r="B220" s="14">
        <v>43054.607152777775</v>
      </c>
      <c r="C220" t="s">
        <v>232</v>
      </c>
      <c r="D220" t="s">
        <v>3177</v>
      </c>
      <c r="E220">
        <v>10</v>
      </c>
      <c r="F220">
        <v>10</v>
      </c>
    </row>
    <row r="221" spans="1:6">
      <c r="A221">
        <v>2016</v>
      </c>
      <c r="B221" s="14">
        <v>43054.607152777775</v>
      </c>
      <c r="C221" t="s">
        <v>232</v>
      </c>
      <c r="D221" t="s">
        <v>3178</v>
      </c>
      <c r="E221">
        <v>8</v>
      </c>
      <c r="F221">
        <v>8</v>
      </c>
    </row>
    <row r="222" spans="1:6">
      <c r="A222">
        <v>2016</v>
      </c>
      <c r="B222" s="14">
        <v>43054.607152777775</v>
      </c>
      <c r="C222" t="s">
        <v>239</v>
      </c>
      <c r="D222" t="s">
        <v>3176</v>
      </c>
      <c r="E222">
        <v>1</v>
      </c>
      <c r="F222">
        <v>1</v>
      </c>
    </row>
    <row r="223" spans="1:6">
      <c r="A223">
        <v>2016</v>
      </c>
      <c r="B223" s="14">
        <v>43054.607152777775</v>
      </c>
      <c r="C223" t="s">
        <v>239</v>
      </c>
      <c r="D223" t="s">
        <v>3177</v>
      </c>
      <c r="E223">
        <v>2</v>
      </c>
      <c r="F223">
        <v>2</v>
      </c>
    </row>
    <row r="224" spans="1:6">
      <c r="A224">
        <v>2016</v>
      </c>
      <c r="B224" s="14">
        <v>43054.607152777775</v>
      </c>
      <c r="C224" t="s">
        <v>239</v>
      </c>
      <c r="D224" t="s">
        <v>3178</v>
      </c>
      <c r="E224">
        <v>1</v>
      </c>
      <c r="F224">
        <v>1</v>
      </c>
    </row>
    <row r="225" spans="1:6">
      <c r="A225">
        <v>2016</v>
      </c>
      <c r="B225" s="14">
        <v>43054.607152777775</v>
      </c>
      <c r="C225" t="s">
        <v>248</v>
      </c>
      <c r="D225" t="s">
        <v>3176</v>
      </c>
      <c r="E225">
        <v>183</v>
      </c>
      <c r="F225">
        <v>183</v>
      </c>
    </row>
    <row r="226" spans="1:6">
      <c r="A226">
        <v>2016</v>
      </c>
      <c r="B226" s="14">
        <v>43054.607152777775</v>
      </c>
      <c r="C226" t="s">
        <v>248</v>
      </c>
      <c r="D226" t="s">
        <v>3177</v>
      </c>
      <c r="E226">
        <v>155</v>
      </c>
      <c r="F226">
        <v>155</v>
      </c>
    </row>
    <row r="227" spans="1:6">
      <c r="A227">
        <v>2016</v>
      </c>
      <c r="B227" s="14">
        <v>43054.607152777775</v>
      </c>
      <c r="C227" t="s">
        <v>248</v>
      </c>
      <c r="D227" t="s">
        <v>3178</v>
      </c>
      <c r="E227">
        <v>51</v>
      </c>
      <c r="F227">
        <v>51</v>
      </c>
    </row>
    <row r="228" spans="1:6">
      <c r="A228">
        <v>2016</v>
      </c>
      <c r="B228" s="14">
        <v>43054.607152777775</v>
      </c>
      <c r="C228" t="s">
        <v>280</v>
      </c>
      <c r="D228" t="s">
        <v>3176</v>
      </c>
      <c r="E228">
        <v>8</v>
      </c>
      <c r="F228">
        <v>1</v>
      </c>
    </row>
    <row r="229" spans="1:6">
      <c r="A229">
        <v>2016</v>
      </c>
      <c r="B229" s="14">
        <v>43054.607152777775</v>
      </c>
      <c r="C229" t="s">
        <v>280</v>
      </c>
      <c r="D229" t="s">
        <v>3177</v>
      </c>
      <c r="E229">
        <v>5</v>
      </c>
      <c r="F229">
        <v>4</v>
      </c>
    </row>
    <row r="230" spans="1:6">
      <c r="A230">
        <v>2016</v>
      </c>
      <c r="B230" s="14">
        <v>43054.607152777775</v>
      </c>
      <c r="C230" t="s">
        <v>280</v>
      </c>
      <c r="D230" t="s">
        <v>3178</v>
      </c>
      <c r="E230">
        <v>1</v>
      </c>
      <c r="F230">
        <v>0</v>
      </c>
    </row>
    <row r="231" spans="1:6">
      <c r="A231">
        <v>2016</v>
      </c>
      <c r="B231" s="14">
        <v>43054.607152777775</v>
      </c>
      <c r="C231" t="s">
        <v>291</v>
      </c>
      <c r="D231" t="s">
        <v>3176</v>
      </c>
      <c r="E231">
        <v>31</v>
      </c>
      <c r="F231">
        <v>31</v>
      </c>
    </row>
    <row r="232" spans="1:6">
      <c r="A232">
        <v>2016</v>
      </c>
      <c r="B232" s="14">
        <v>43054.607152777775</v>
      </c>
      <c r="C232" t="s">
        <v>291</v>
      </c>
      <c r="D232" t="s">
        <v>3177</v>
      </c>
      <c r="E232">
        <v>26</v>
      </c>
      <c r="F232">
        <v>26</v>
      </c>
    </row>
    <row r="233" spans="1:6">
      <c r="A233">
        <v>2016</v>
      </c>
      <c r="B233" s="14">
        <v>43054.607152777775</v>
      </c>
      <c r="C233" t="s">
        <v>291</v>
      </c>
      <c r="D233" t="s">
        <v>3178</v>
      </c>
      <c r="E233">
        <v>20</v>
      </c>
      <c r="F233">
        <v>20</v>
      </c>
    </row>
    <row r="234" spans="1:6">
      <c r="A234">
        <v>2016</v>
      </c>
      <c r="B234" s="14">
        <v>43054.607152777775</v>
      </c>
      <c r="C234" t="s">
        <v>300</v>
      </c>
      <c r="D234" t="s">
        <v>3176</v>
      </c>
      <c r="E234">
        <v>20</v>
      </c>
      <c r="F234">
        <v>16</v>
      </c>
    </row>
    <row r="235" spans="1:6">
      <c r="A235">
        <v>2016</v>
      </c>
      <c r="B235" s="14">
        <v>43054.607152777775</v>
      </c>
      <c r="C235" t="s">
        <v>300</v>
      </c>
      <c r="D235" t="s">
        <v>3177</v>
      </c>
      <c r="E235">
        <v>61</v>
      </c>
      <c r="F235">
        <v>48</v>
      </c>
    </row>
    <row r="236" spans="1:6">
      <c r="A236">
        <v>2016</v>
      </c>
      <c r="B236" s="14">
        <v>43054.607152777775</v>
      </c>
      <c r="C236" t="s">
        <v>300</v>
      </c>
      <c r="D236" t="s">
        <v>3178</v>
      </c>
      <c r="E236">
        <v>24</v>
      </c>
      <c r="F236">
        <v>24</v>
      </c>
    </row>
    <row r="237" spans="1:6">
      <c r="A237">
        <v>2016</v>
      </c>
      <c r="B237" s="14">
        <v>43054.607152777775</v>
      </c>
      <c r="C237" t="s">
        <v>311</v>
      </c>
      <c r="D237" t="s">
        <v>3176</v>
      </c>
      <c r="E237">
        <v>99</v>
      </c>
      <c r="F237">
        <v>36</v>
      </c>
    </row>
    <row r="238" spans="1:6">
      <c r="A238">
        <v>2016</v>
      </c>
      <c r="B238" s="14">
        <v>43054.607152777775</v>
      </c>
      <c r="C238" t="s">
        <v>311</v>
      </c>
      <c r="D238" t="s">
        <v>3177</v>
      </c>
      <c r="E238">
        <v>75</v>
      </c>
      <c r="F238">
        <v>52</v>
      </c>
    </row>
    <row r="239" spans="1:6">
      <c r="A239">
        <v>2016</v>
      </c>
      <c r="B239" s="14">
        <v>43054.607152777775</v>
      </c>
      <c r="C239" t="s">
        <v>311</v>
      </c>
      <c r="D239" t="s">
        <v>3178</v>
      </c>
      <c r="E239">
        <v>63</v>
      </c>
      <c r="F239">
        <v>54</v>
      </c>
    </row>
    <row r="240" spans="1:6">
      <c r="A240">
        <v>2016</v>
      </c>
      <c r="B240" s="14">
        <v>43054.607152777775</v>
      </c>
      <c r="C240" t="s">
        <v>318</v>
      </c>
      <c r="D240" t="s">
        <v>3176</v>
      </c>
      <c r="E240">
        <v>14</v>
      </c>
      <c r="F240">
        <v>11</v>
      </c>
    </row>
    <row r="241" spans="1:6">
      <c r="A241">
        <v>2016</v>
      </c>
      <c r="B241" s="14">
        <v>43054.607152777775</v>
      </c>
      <c r="C241" t="s">
        <v>318</v>
      </c>
      <c r="D241" t="s">
        <v>3177</v>
      </c>
      <c r="E241">
        <v>11</v>
      </c>
      <c r="F241">
        <v>10</v>
      </c>
    </row>
    <row r="242" spans="1:6">
      <c r="A242">
        <v>2016</v>
      </c>
      <c r="B242" s="14">
        <v>43054.607152777775</v>
      </c>
      <c r="C242" t="s">
        <v>318</v>
      </c>
      <c r="D242" t="s">
        <v>3178</v>
      </c>
      <c r="E242">
        <v>8</v>
      </c>
      <c r="F242">
        <v>8</v>
      </c>
    </row>
    <row r="243" spans="1:6">
      <c r="A243">
        <v>2016</v>
      </c>
      <c r="B243" s="14">
        <v>43054.607152777775</v>
      </c>
      <c r="C243" t="s">
        <v>327</v>
      </c>
      <c r="D243" t="s">
        <v>3176</v>
      </c>
      <c r="E243">
        <v>4</v>
      </c>
      <c r="F243">
        <v>4</v>
      </c>
    </row>
    <row r="244" spans="1:6">
      <c r="A244">
        <v>2016</v>
      </c>
      <c r="B244" s="14">
        <v>43054.607152777775</v>
      </c>
      <c r="C244" t="s">
        <v>327</v>
      </c>
      <c r="D244" t="s">
        <v>3177</v>
      </c>
      <c r="E244">
        <v>5</v>
      </c>
      <c r="F244">
        <v>5</v>
      </c>
    </row>
    <row r="245" spans="1:6">
      <c r="A245">
        <v>2016</v>
      </c>
      <c r="B245" s="14">
        <v>43054.607152777775</v>
      </c>
      <c r="C245" t="s">
        <v>327</v>
      </c>
      <c r="D245" t="s">
        <v>3178</v>
      </c>
      <c r="E245">
        <v>7</v>
      </c>
      <c r="F245">
        <v>7</v>
      </c>
    </row>
    <row r="246" spans="1:6">
      <c r="A246">
        <v>2016</v>
      </c>
      <c r="B246" s="14">
        <v>43054.607152777775</v>
      </c>
      <c r="C246" t="s">
        <v>336</v>
      </c>
      <c r="D246" t="s">
        <v>3176</v>
      </c>
      <c r="F246">
        <v>23</v>
      </c>
    </row>
    <row r="247" spans="1:6">
      <c r="A247">
        <v>2016</v>
      </c>
      <c r="B247" s="14">
        <v>43054.607152777775</v>
      </c>
      <c r="C247" t="s">
        <v>336</v>
      </c>
      <c r="D247" t="s">
        <v>3177</v>
      </c>
      <c r="F247">
        <v>9</v>
      </c>
    </row>
    <row r="248" spans="1:6">
      <c r="A248">
        <v>2016</v>
      </c>
      <c r="B248" s="14">
        <v>43054.607152777775</v>
      </c>
      <c r="C248" t="s">
        <v>336</v>
      </c>
      <c r="D248" t="s">
        <v>3178</v>
      </c>
      <c r="F248">
        <v>2</v>
      </c>
    </row>
    <row r="249" spans="1:6">
      <c r="A249">
        <v>2016</v>
      </c>
      <c r="B249" s="14">
        <v>43054.607152777775</v>
      </c>
      <c r="C249" t="s">
        <v>349</v>
      </c>
      <c r="D249" t="s">
        <v>3176</v>
      </c>
      <c r="E249">
        <v>19</v>
      </c>
      <c r="F249">
        <v>19</v>
      </c>
    </row>
    <row r="250" spans="1:6">
      <c r="A250">
        <v>2016</v>
      </c>
      <c r="B250" s="14">
        <v>43054.607152777775</v>
      </c>
      <c r="C250" t="s">
        <v>349</v>
      </c>
      <c r="D250" t="s">
        <v>3177</v>
      </c>
      <c r="E250">
        <v>5</v>
      </c>
      <c r="F250">
        <v>5</v>
      </c>
    </row>
    <row r="251" spans="1:6">
      <c r="A251">
        <v>2016</v>
      </c>
      <c r="B251" s="14">
        <v>43054.607152777775</v>
      </c>
      <c r="C251" t="s">
        <v>349</v>
      </c>
      <c r="D251" t="s">
        <v>3178</v>
      </c>
      <c r="E251">
        <v>6</v>
      </c>
      <c r="F251">
        <v>6</v>
      </c>
    </row>
    <row r="252" spans="1:6">
      <c r="A252">
        <v>2016</v>
      </c>
      <c r="B252" s="14">
        <v>43054.607152777775</v>
      </c>
      <c r="C252" t="s">
        <v>359</v>
      </c>
      <c r="D252" t="s">
        <v>3176</v>
      </c>
      <c r="E252">
        <v>2</v>
      </c>
      <c r="F252">
        <v>2</v>
      </c>
    </row>
    <row r="253" spans="1:6">
      <c r="A253">
        <v>2016</v>
      </c>
      <c r="B253" s="14">
        <v>43054.607152777775</v>
      </c>
      <c r="C253" t="s">
        <v>359</v>
      </c>
      <c r="D253" t="s">
        <v>3177</v>
      </c>
      <c r="E253">
        <v>10</v>
      </c>
      <c r="F253">
        <v>12</v>
      </c>
    </row>
    <row r="254" spans="1:6">
      <c r="A254">
        <v>2016</v>
      </c>
      <c r="B254" s="14">
        <v>43054.607152777775</v>
      </c>
      <c r="C254" t="s">
        <v>359</v>
      </c>
      <c r="D254" t="s">
        <v>3178</v>
      </c>
      <c r="E254">
        <v>4</v>
      </c>
      <c r="F254">
        <v>4</v>
      </c>
    </row>
    <row r="255" spans="1:6">
      <c r="A255">
        <v>2016</v>
      </c>
      <c r="B255" s="14">
        <v>43054.607152777775</v>
      </c>
      <c r="C255" t="s">
        <v>368</v>
      </c>
      <c r="D255" t="s">
        <v>3176</v>
      </c>
      <c r="E255">
        <v>141</v>
      </c>
      <c r="F255">
        <v>141</v>
      </c>
    </row>
    <row r="256" spans="1:6">
      <c r="A256">
        <v>2016</v>
      </c>
      <c r="B256" s="14">
        <v>43054.607152777775</v>
      </c>
      <c r="C256" t="s">
        <v>368</v>
      </c>
      <c r="D256" t="s">
        <v>3177</v>
      </c>
      <c r="E256">
        <v>181</v>
      </c>
      <c r="F256">
        <v>181</v>
      </c>
    </row>
    <row r="257" spans="1:6">
      <c r="A257">
        <v>2016</v>
      </c>
      <c r="B257" s="14">
        <v>43054.607152777775</v>
      </c>
      <c r="C257" t="s">
        <v>368</v>
      </c>
      <c r="D257" t="s">
        <v>3178</v>
      </c>
      <c r="E257">
        <v>41</v>
      </c>
      <c r="F257">
        <v>41</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H16"/>
  <sheetViews>
    <sheetView workbookViewId="0"/>
  </sheetViews>
  <sheetFormatPr defaultRowHeight="15"/>
  <sheetData>
    <row r="1" spans="1:34">
      <c r="A1">
        <v>5.13</v>
      </c>
      <c r="B1" t="s">
        <v>4884</v>
      </c>
    </row>
    <row r="2" spans="1:34">
      <c r="A2" s="10" t="str">
        <f>HYPERLINK("#'Contents'!B88", "Back to Contents")</f>
        <v>Back to Contents</v>
      </c>
    </row>
    <row r="3" spans="1:34">
      <c r="A3" t="s">
        <v>108</v>
      </c>
      <c r="B3" t="s">
        <v>109</v>
      </c>
      <c r="C3" t="s">
        <v>3173</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B4" s="14">
        <v>43054.607164351852</v>
      </c>
    </row>
    <row r="5" spans="1:34">
      <c r="A5">
        <v>2013</v>
      </c>
      <c r="B5" s="14">
        <v>43054.607164351852</v>
      </c>
      <c r="C5" t="s">
        <v>3176</v>
      </c>
      <c r="F5">
        <v>4</v>
      </c>
      <c r="M5">
        <v>0</v>
      </c>
      <c r="N5">
        <v>208</v>
      </c>
      <c r="P5">
        <v>35</v>
      </c>
      <c r="R5">
        <v>2</v>
      </c>
      <c r="S5">
        <v>1</v>
      </c>
      <c r="U5">
        <v>0</v>
      </c>
      <c r="W5">
        <v>0</v>
      </c>
      <c r="Z5">
        <v>0</v>
      </c>
      <c r="AG5">
        <v>0</v>
      </c>
    </row>
    <row r="6" spans="1:34">
      <c r="A6">
        <v>2013</v>
      </c>
      <c r="B6" s="14">
        <v>43054.607164351852</v>
      </c>
      <c r="C6" t="s">
        <v>3177</v>
      </c>
      <c r="F6">
        <v>3</v>
      </c>
      <c r="N6">
        <v>113</v>
      </c>
      <c r="P6">
        <v>15</v>
      </c>
      <c r="R6">
        <v>4</v>
      </c>
      <c r="S6">
        <v>2</v>
      </c>
    </row>
    <row r="7" spans="1:34">
      <c r="A7">
        <v>2013</v>
      </c>
      <c r="B7" s="14">
        <v>43054.607164351852</v>
      </c>
      <c r="C7" t="s">
        <v>3178</v>
      </c>
      <c r="F7">
        <v>3</v>
      </c>
      <c r="N7">
        <v>49</v>
      </c>
      <c r="P7">
        <v>7</v>
      </c>
      <c r="R7">
        <v>5</v>
      </c>
      <c r="S7">
        <v>4</v>
      </c>
      <c r="V7">
        <v>3</v>
      </c>
    </row>
    <row r="8" spans="1:34">
      <c r="A8">
        <v>2014</v>
      </c>
      <c r="B8" s="14">
        <v>43054.607164351852</v>
      </c>
      <c r="C8" t="s">
        <v>3176</v>
      </c>
      <c r="D8">
        <v>12</v>
      </c>
      <c r="E8">
        <v>48</v>
      </c>
      <c r="F8">
        <v>6</v>
      </c>
      <c r="H8">
        <v>16</v>
      </c>
      <c r="J8">
        <v>26</v>
      </c>
      <c r="K8">
        <v>8</v>
      </c>
      <c r="L8">
        <v>301</v>
      </c>
      <c r="M8">
        <v>97</v>
      </c>
      <c r="N8">
        <v>149</v>
      </c>
      <c r="O8">
        <v>5</v>
      </c>
      <c r="P8">
        <v>32</v>
      </c>
      <c r="Q8">
        <v>7</v>
      </c>
      <c r="R8">
        <v>38</v>
      </c>
      <c r="T8">
        <v>243</v>
      </c>
      <c r="W8">
        <v>4</v>
      </c>
      <c r="Z8">
        <v>21</v>
      </c>
      <c r="AA8">
        <v>16</v>
      </c>
      <c r="AB8">
        <v>101</v>
      </c>
      <c r="AC8">
        <v>48</v>
      </c>
      <c r="AD8">
        <v>12</v>
      </c>
      <c r="AF8">
        <v>6</v>
      </c>
      <c r="AG8">
        <v>14</v>
      </c>
      <c r="AH8">
        <v>297</v>
      </c>
    </row>
    <row r="9" spans="1:34">
      <c r="A9">
        <v>2014</v>
      </c>
      <c r="B9" s="14">
        <v>43054.607164351852</v>
      </c>
      <c r="C9" t="s">
        <v>3177</v>
      </c>
      <c r="D9">
        <v>30</v>
      </c>
      <c r="E9">
        <v>68</v>
      </c>
      <c r="F9">
        <v>5</v>
      </c>
      <c r="H9">
        <v>21</v>
      </c>
      <c r="J9">
        <v>13</v>
      </c>
      <c r="K9">
        <v>11</v>
      </c>
      <c r="L9">
        <v>178</v>
      </c>
      <c r="M9">
        <v>28</v>
      </c>
      <c r="N9">
        <v>63</v>
      </c>
      <c r="O9">
        <v>10</v>
      </c>
      <c r="P9">
        <v>16</v>
      </c>
      <c r="Q9">
        <v>46</v>
      </c>
      <c r="R9">
        <v>16</v>
      </c>
      <c r="S9">
        <v>1</v>
      </c>
      <c r="T9">
        <v>188</v>
      </c>
      <c r="W9">
        <v>5</v>
      </c>
      <c r="Y9">
        <v>1</v>
      </c>
      <c r="Z9">
        <v>24</v>
      </c>
      <c r="AA9">
        <v>43</v>
      </c>
      <c r="AB9">
        <v>65</v>
      </c>
      <c r="AC9">
        <v>18</v>
      </c>
      <c r="AD9">
        <v>15</v>
      </c>
      <c r="AF9">
        <v>3</v>
      </c>
      <c r="AG9">
        <v>7</v>
      </c>
      <c r="AH9">
        <v>148</v>
      </c>
    </row>
    <row r="10" spans="1:34">
      <c r="A10">
        <v>2014</v>
      </c>
      <c r="B10" s="14">
        <v>43054.607164351852</v>
      </c>
      <c r="C10" t="s">
        <v>3178</v>
      </c>
      <c r="D10">
        <v>7</v>
      </c>
      <c r="E10">
        <v>24</v>
      </c>
      <c r="F10">
        <v>3</v>
      </c>
      <c r="G10">
        <v>3</v>
      </c>
      <c r="H10">
        <v>22</v>
      </c>
      <c r="I10">
        <v>52</v>
      </c>
      <c r="J10">
        <v>7</v>
      </c>
      <c r="K10">
        <v>3</v>
      </c>
      <c r="L10">
        <v>70</v>
      </c>
      <c r="M10">
        <v>9</v>
      </c>
      <c r="N10">
        <v>37</v>
      </c>
      <c r="O10">
        <v>26</v>
      </c>
      <c r="P10">
        <v>9</v>
      </c>
      <c r="Q10">
        <v>14</v>
      </c>
      <c r="R10">
        <v>10</v>
      </c>
      <c r="S10">
        <v>3</v>
      </c>
      <c r="T10">
        <v>74</v>
      </c>
      <c r="W10">
        <v>1</v>
      </c>
      <c r="Y10">
        <v>1</v>
      </c>
      <c r="Z10">
        <v>20</v>
      </c>
      <c r="AA10">
        <v>16</v>
      </c>
      <c r="AB10">
        <v>42</v>
      </c>
      <c r="AC10">
        <v>11</v>
      </c>
      <c r="AD10">
        <v>9</v>
      </c>
      <c r="AF10">
        <v>5</v>
      </c>
      <c r="AG10">
        <v>2</v>
      </c>
      <c r="AH10">
        <v>59</v>
      </c>
    </row>
    <row r="11" spans="1:34">
      <c r="A11">
        <v>2015</v>
      </c>
      <c r="B11" s="14">
        <v>43054.607164351852</v>
      </c>
      <c r="C11" t="s">
        <v>3176</v>
      </c>
      <c r="D11">
        <v>6</v>
      </c>
      <c r="E11">
        <v>77</v>
      </c>
      <c r="G11">
        <v>1</v>
      </c>
      <c r="H11">
        <v>5</v>
      </c>
      <c r="J11">
        <v>24</v>
      </c>
      <c r="K11">
        <v>25</v>
      </c>
      <c r="L11">
        <v>288</v>
      </c>
      <c r="M11">
        <v>53</v>
      </c>
      <c r="N11">
        <v>100</v>
      </c>
      <c r="O11">
        <v>3</v>
      </c>
      <c r="P11">
        <v>3</v>
      </c>
      <c r="Q11">
        <v>6</v>
      </c>
      <c r="R11">
        <v>20</v>
      </c>
      <c r="S11">
        <v>1</v>
      </c>
      <c r="T11">
        <v>133</v>
      </c>
      <c r="W11">
        <v>7</v>
      </c>
      <c r="Z11">
        <v>27</v>
      </c>
      <c r="AA11">
        <v>25</v>
      </c>
      <c r="AB11">
        <v>85</v>
      </c>
      <c r="AC11">
        <v>33</v>
      </c>
      <c r="AD11">
        <v>7</v>
      </c>
      <c r="AF11">
        <v>7</v>
      </c>
      <c r="AG11">
        <v>6</v>
      </c>
      <c r="AH11">
        <v>171</v>
      </c>
    </row>
    <row r="12" spans="1:34">
      <c r="A12">
        <v>2015</v>
      </c>
      <c r="B12" s="14">
        <v>43054.607164351852</v>
      </c>
      <c r="C12" t="s">
        <v>3177</v>
      </c>
      <c r="D12">
        <v>18</v>
      </c>
      <c r="E12">
        <v>53</v>
      </c>
      <c r="H12">
        <v>13</v>
      </c>
      <c r="I12">
        <v>131</v>
      </c>
      <c r="J12">
        <v>44</v>
      </c>
      <c r="K12">
        <v>2</v>
      </c>
      <c r="L12">
        <v>242</v>
      </c>
      <c r="M12">
        <v>23</v>
      </c>
      <c r="N12">
        <v>80</v>
      </c>
      <c r="O12">
        <v>28</v>
      </c>
      <c r="P12">
        <v>17</v>
      </c>
      <c r="Q12">
        <v>29</v>
      </c>
      <c r="R12">
        <v>12</v>
      </c>
      <c r="S12">
        <v>3</v>
      </c>
      <c r="T12">
        <v>140</v>
      </c>
      <c r="W12">
        <v>6</v>
      </c>
      <c r="Z12">
        <v>67</v>
      </c>
      <c r="AA12">
        <v>51</v>
      </c>
      <c r="AB12">
        <v>93</v>
      </c>
      <c r="AC12">
        <v>15</v>
      </c>
      <c r="AD12">
        <v>2</v>
      </c>
      <c r="AF12">
        <v>5</v>
      </c>
      <c r="AG12">
        <v>12</v>
      </c>
      <c r="AH12">
        <v>233</v>
      </c>
    </row>
    <row r="13" spans="1:34">
      <c r="A13">
        <v>2015</v>
      </c>
      <c r="B13" s="14">
        <v>43054.607164351852</v>
      </c>
      <c r="C13" t="s">
        <v>3178</v>
      </c>
      <c r="D13">
        <v>1</v>
      </c>
      <c r="E13">
        <v>22</v>
      </c>
      <c r="F13">
        <v>1</v>
      </c>
      <c r="G13">
        <v>2</v>
      </c>
      <c r="H13">
        <v>21</v>
      </c>
      <c r="I13">
        <v>35</v>
      </c>
      <c r="J13">
        <v>9</v>
      </c>
      <c r="K13">
        <v>5</v>
      </c>
      <c r="L13">
        <v>58</v>
      </c>
      <c r="M13">
        <v>11</v>
      </c>
      <c r="N13">
        <v>31</v>
      </c>
      <c r="O13">
        <v>26</v>
      </c>
      <c r="P13">
        <v>8</v>
      </c>
      <c r="Q13">
        <v>13</v>
      </c>
      <c r="R13">
        <v>7</v>
      </c>
      <c r="S13">
        <v>1</v>
      </c>
      <c r="T13">
        <v>62</v>
      </c>
      <c r="W13">
        <v>1</v>
      </c>
      <c r="Z13">
        <v>29</v>
      </c>
      <c r="AA13">
        <v>16</v>
      </c>
      <c r="AB13">
        <v>48</v>
      </c>
      <c r="AC13">
        <v>8</v>
      </c>
      <c r="AD13">
        <v>7</v>
      </c>
      <c r="AF13">
        <v>4</v>
      </c>
      <c r="AG13">
        <v>3</v>
      </c>
      <c r="AH13">
        <v>57</v>
      </c>
    </row>
    <row r="14" spans="1:34">
      <c r="A14">
        <v>2016</v>
      </c>
      <c r="B14" s="14">
        <v>43054.607164351852</v>
      </c>
      <c r="C14" t="s">
        <v>3176</v>
      </c>
      <c r="D14">
        <v>6</v>
      </c>
      <c r="E14">
        <v>61</v>
      </c>
      <c r="F14">
        <v>1</v>
      </c>
      <c r="H14">
        <v>8</v>
      </c>
      <c r="J14">
        <v>5</v>
      </c>
      <c r="K14">
        <v>3</v>
      </c>
      <c r="L14">
        <v>231</v>
      </c>
      <c r="M14">
        <v>54</v>
      </c>
      <c r="N14">
        <v>138</v>
      </c>
      <c r="O14">
        <v>15</v>
      </c>
      <c r="P14">
        <v>16</v>
      </c>
      <c r="Q14">
        <v>121</v>
      </c>
      <c r="R14">
        <v>10</v>
      </c>
      <c r="S14">
        <v>1</v>
      </c>
      <c r="T14">
        <v>183</v>
      </c>
      <c r="W14">
        <v>8</v>
      </c>
      <c r="Z14">
        <v>31</v>
      </c>
      <c r="AA14">
        <v>20</v>
      </c>
      <c r="AB14">
        <v>99</v>
      </c>
      <c r="AC14">
        <v>14</v>
      </c>
      <c r="AD14">
        <v>4</v>
      </c>
      <c r="AF14">
        <v>19</v>
      </c>
      <c r="AG14">
        <v>2</v>
      </c>
      <c r="AH14">
        <v>141</v>
      </c>
    </row>
    <row r="15" spans="1:34">
      <c r="A15">
        <v>2016</v>
      </c>
      <c r="B15" s="14">
        <v>43054.607164351852</v>
      </c>
      <c r="C15" t="s">
        <v>3177</v>
      </c>
      <c r="D15">
        <v>18</v>
      </c>
      <c r="E15">
        <v>55</v>
      </c>
      <c r="H15">
        <v>13</v>
      </c>
      <c r="J15">
        <v>13</v>
      </c>
      <c r="K15">
        <v>7</v>
      </c>
      <c r="L15">
        <v>138</v>
      </c>
      <c r="M15">
        <v>25</v>
      </c>
      <c r="N15">
        <v>86</v>
      </c>
      <c r="O15">
        <v>12</v>
      </c>
      <c r="P15">
        <v>14</v>
      </c>
      <c r="Q15">
        <v>42</v>
      </c>
      <c r="R15">
        <v>10</v>
      </c>
      <c r="S15">
        <v>2</v>
      </c>
      <c r="T15">
        <v>155</v>
      </c>
      <c r="W15">
        <v>5</v>
      </c>
      <c r="Z15">
        <v>26</v>
      </c>
      <c r="AA15">
        <v>61</v>
      </c>
      <c r="AB15">
        <v>75</v>
      </c>
      <c r="AC15">
        <v>11</v>
      </c>
      <c r="AD15">
        <v>5</v>
      </c>
      <c r="AF15">
        <v>5</v>
      </c>
      <c r="AG15">
        <v>10</v>
      </c>
      <c r="AH15">
        <v>181</v>
      </c>
    </row>
    <row r="16" spans="1:34">
      <c r="A16">
        <v>2016</v>
      </c>
      <c r="B16" s="14">
        <v>43054.607164351852</v>
      </c>
      <c r="C16" t="s">
        <v>3178</v>
      </c>
      <c r="D16">
        <v>2</v>
      </c>
      <c r="E16">
        <v>15</v>
      </c>
      <c r="F16">
        <v>4</v>
      </c>
      <c r="H16">
        <v>21</v>
      </c>
      <c r="I16">
        <v>20</v>
      </c>
      <c r="J16">
        <v>6</v>
      </c>
      <c r="K16">
        <v>4</v>
      </c>
      <c r="L16">
        <v>66</v>
      </c>
      <c r="M16">
        <v>9</v>
      </c>
      <c r="N16">
        <v>29</v>
      </c>
      <c r="O16">
        <v>27</v>
      </c>
      <c r="P16">
        <v>6</v>
      </c>
      <c r="Q16">
        <v>10</v>
      </c>
      <c r="R16">
        <v>8</v>
      </c>
      <c r="S16">
        <v>1</v>
      </c>
      <c r="T16">
        <v>51</v>
      </c>
      <c r="W16">
        <v>1</v>
      </c>
      <c r="Z16">
        <v>20</v>
      </c>
      <c r="AA16">
        <v>24</v>
      </c>
      <c r="AB16">
        <v>63</v>
      </c>
      <c r="AC16">
        <v>8</v>
      </c>
      <c r="AD16">
        <v>7</v>
      </c>
      <c r="AF16">
        <v>6</v>
      </c>
      <c r="AG16">
        <v>4</v>
      </c>
      <c r="AH16">
        <v>41</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AH16"/>
  <sheetViews>
    <sheetView workbookViewId="0"/>
  </sheetViews>
  <sheetFormatPr defaultRowHeight="15"/>
  <sheetData>
    <row r="1" spans="1:34">
      <c r="A1">
        <v>5.13</v>
      </c>
      <c r="B1" t="s">
        <v>4885</v>
      </c>
    </row>
    <row r="2" spans="1:34">
      <c r="A2" s="10" t="str">
        <f>HYPERLINK("#'Contents'!B89", "Back to Contents")</f>
        <v>Back to Contents</v>
      </c>
    </row>
    <row r="3" spans="1:34">
      <c r="A3" t="s">
        <v>108</v>
      </c>
      <c r="B3" t="s">
        <v>109</v>
      </c>
      <c r="C3" t="s">
        <v>3173</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B4" s="14">
        <v>43054.607187499998</v>
      </c>
    </row>
    <row r="5" spans="1:34">
      <c r="A5">
        <v>2013</v>
      </c>
      <c r="B5" s="14">
        <v>43054.607187499998</v>
      </c>
      <c r="C5" t="s">
        <v>3176</v>
      </c>
      <c r="F5">
        <v>0</v>
      </c>
      <c r="M5">
        <v>0</v>
      </c>
      <c r="N5">
        <v>108</v>
      </c>
      <c r="P5">
        <v>0</v>
      </c>
      <c r="R5">
        <v>2</v>
      </c>
      <c r="S5">
        <v>0</v>
      </c>
      <c r="U5">
        <v>0</v>
      </c>
      <c r="W5">
        <v>0</v>
      </c>
      <c r="Z5">
        <v>0</v>
      </c>
      <c r="AG5">
        <v>0</v>
      </c>
    </row>
    <row r="6" spans="1:34">
      <c r="A6">
        <v>2013</v>
      </c>
      <c r="B6" s="14">
        <v>43054.607187499998</v>
      </c>
      <c r="C6" t="s">
        <v>3177</v>
      </c>
      <c r="F6">
        <v>2</v>
      </c>
      <c r="N6">
        <v>85</v>
      </c>
      <c r="P6">
        <v>0</v>
      </c>
      <c r="R6">
        <v>4</v>
      </c>
      <c r="S6">
        <v>1</v>
      </c>
    </row>
    <row r="7" spans="1:34">
      <c r="A7">
        <v>2013</v>
      </c>
      <c r="B7" s="14">
        <v>43054.607187499998</v>
      </c>
      <c r="C7" t="s">
        <v>3178</v>
      </c>
      <c r="F7">
        <v>2</v>
      </c>
      <c r="N7">
        <v>30</v>
      </c>
      <c r="P7">
        <v>0</v>
      </c>
      <c r="R7">
        <v>5</v>
      </c>
      <c r="S7">
        <v>4</v>
      </c>
      <c r="V7">
        <v>0</v>
      </c>
    </row>
    <row r="8" spans="1:34">
      <c r="A8">
        <v>2014</v>
      </c>
      <c r="B8" s="14">
        <v>43054.607187499998</v>
      </c>
      <c r="C8" t="s">
        <v>3176</v>
      </c>
      <c r="D8">
        <v>2</v>
      </c>
      <c r="E8">
        <v>47</v>
      </c>
      <c r="F8">
        <v>6</v>
      </c>
      <c r="H8">
        <v>16</v>
      </c>
      <c r="J8">
        <v>26</v>
      </c>
      <c r="K8">
        <v>8</v>
      </c>
      <c r="L8">
        <v>258</v>
      </c>
      <c r="M8">
        <v>97</v>
      </c>
      <c r="N8">
        <v>130</v>
      </c>
      <c r="O8">
        <v>5</v>
      </c>
      <c r="P8">
        <v>28</v>
      </c>
      <c r="Q8">
        <v>5</v>
      </c>
      <c r="R8">
        <v>38</v>
      </c>
      <c r="T8">
        <v>243</v>
      </c>
      <c r="W8">
        <v>0</v>
      </c>
      <c r="Z8">
        <v>21</v>
      </c>
      <c r="AA8">
        <v>10</v>
      </c>
      <c r="AB8">
        <v>16</v>
      </c>
      <c r="AC8">
        <v>16</v>
      </c>
      <c r="AD8">
        <v>12</v>
      </c>
      <c r="AE8">
        <v>70</v>
      </c>
      <c r="AF8">
        <v>6</v>
      </c>
      <c r="AG8">
        <v>14</v>
      </c>
      <c r="AH8">
        <v>297</v>
      </c>
    </row>
    <row r="9" spans="1:34">
      <c r="A9">
        <v>2014</v>
      </c>
      <c r="B9" s="14">
        <v>43054.607187499998</v>
      </c>
      <c r="C9" t="s">
        <v>3177</v>
      </c>
      <c r="D9">
        <v>14</v>
      </c>
      <c r="E9">
        <v>66</v>
      </c>
      <c r="F9">
        <v>5</v>
      </c>
      <c r="H9">
        <v>21</v>
      </c>
      <c r="J9">
        <v>13</v>
      </c>
      <c r="K9">
        <v>11</v>
      </c>
      <c r="L9">
        <v>169</v>
      </c>
      <c r="M9">
        <v>28</v>
      </c>
      <c r="N9">
        <v>55</v>
      </c>
      <c r="O9">
        <v>10</v>
      </c>
      <c r="P9">
        <v>15</v>
      </c>
      <c r="Q9">
        <v>19</v>
      </c>
      <c r="R9">
        <v>16</v>
      </c>
      <c r="S9">
        <v>1</v>
      </c>
      <c r="T9">
        <v>188</v>
      </c>
      <c r="W9">
        <v>0</v>
      </c>
      <c r="Y9">
        <v>1</v>
      </c>
      <c r="Z9">
        <v>24</v>
      </c>
      <c r="AA9">
        <v>40</v>
      </c>
      <c r="AB9">
        <v>20</v>
      </c>
      <c r="AC9">
        <v>9</v>
      </c>
      <c r="AD9">
        <v>15</v>
      </c>
      <c r="AE9">
        <v>55</v>
      </c>
      <c r="AF9">
        <v>3</v>
      </c>
      <c r="AG9">
        <v>7</v>
      </c>
      <c r="AH9">
        <v>148</v>
      </c>
    </row>
    <row r="10" spans="1:34">
      <c r="A10">
        <v>2014</v>
      </c>
      <c r="B10" s="14">
        <v>43054.607187499998</v>
      </c>
      <c r="C10" t="s">
        <v>3178</v>
      </c>
      <c r="D10">
        <v>5</v>
      </c>
      <c r="E10">
        <v>24</v>
      </c>
      <c r="F10">
        <v>3</v>
      </c>
      <c r="G10">
        <v>3</v>
      </c>
      <c r="H10">
        <v>22</v>
      </c>
      <c r="I10">
        <v>31</v>
      </c>
      <c r="J10">
        <v>7</v>
      </c>
      <c r="K10">
        <v>3</v>
      </c>
      <c r="L10">
        <v>67</v>
      </c>
      <c r="M10">
        <v>9</v>
      </c>
      <c r="N10">
        <v>30</v>
      </c>
      <c r="O10">
        <v>16</v>
      </c>
      <c r="P10">
        <v>9</v>
      </c>
      <c r="Q10">
        <v>12</v>
      </c>
      <c r="R10">
        <v>10</v>
      </c>
      <c r="S10">
        <v>3</v>
      </c>
      <c r="T10">
        <v>74</v>
      </c>
      <c r="W10">
        <v>0</v>
      </c>
      <c r="Y10">
        <v>1</v>
      </c>
      <c r="Z10">
        <v>20</v>
      </c>
      <c r="AA10">
        <v>16</v>
      </c>
      <c r="AB10">
        <v>21</v>
      </c>
      <c r="AC10">
        <v>7</v>
      </c>
      <c r="AD10">
        <v>9</v>
      </c>
      <c r="AE10">
        <v>13</v>
      </c>
      <c r="AF10">
        <v>5</v>
      </c>
      <c r="AG10">
        <v>2</v>
      </c>
      <c r="AH10">
        <v>59</v>
      </c>
    </row>
    <row r="11" spans="1:34">
      <c r="A11">
        <v>2015</v>
      </c>
      <c r="B11" s="14">
        <v>43054.607187499998</v>
      </c>
      <c r="C11" t="s">
        <v>3176</v>
      </c>
      <c r="D11">
        <v>0</v>
      </c>
      <c r="E11">
        <v>75</v>
      </c>
      <c r="G11">
        <v>1</v>
      </c>
      <c r="H11">
        <v>5</v>
      </c>
      <c r="J11">
        <v>24</v>
      </c>
      <c r="K11">
        <v>25</v>
      </c>
      <c r="L11">
        <v>276</v>
      </c>
      <c r="M11">
        <v>53</v>
      </c>
      <c r="N11">
        <v>76</v>
      </c>
      <c r="O11">
        <v>3</v>
      </c>
      <c r="P11">
        <v>3</v>
      </c>
      <c r="Q11">
        <v>0</v>
      </c>
      <c r="R11">
        <v>20</v>
      </c>
      <c r="S11">
        <v>1</v>
      </c>
      <c r="T11">
        <v>133</v>
      </c>
      <c r="W11">
        <v>1</v>
      </c>
      <c r="Z11">
        <v>27</v>
      </c>
      <c r="AA11">
        <v>24</v>
      </c>
      <c r="AB11">
        <v>16</v>
      </c>
      <c r="AC11">
        <v>21</v>
      </c>
      <c r="AD11">
        <v>7</v>
      </c>
      <c r="AE11">
        <v>37</v>
      </c>
      <c r="AF11">
        <v>7</v>
      </c>
      <c r="AG11">
        <v>6</v>
      </c>
      <c r="AH11">
        <v>171</v>
      </c>
    </row>
    <row r="12" spans="1:34">
      <c r="A12">
        <v>2015</v>
      </c>
      <c r="B12" s="14">
        <v>43054.607187499998</v>
      </c>
      <c r="C12" t="s">
        <v>3177</v>
      </c>
      <c r="D12">
        <v>4</v>
      </c>
      <c r="E12">
        <v>52</v>
      </c>
      <c r="H12">
        <v>13</v>
      </c>
      <c r="I12">
        <v>23</v>
      </c>
      <c r="J12">
        <v>39</v>
      </c>
      <c r="K12">
        <v>2</v>
      </c>
      <c r="L12">
        <v>235</v>
      </c>
      <c r="M12">
        <v>23</v>
      </c>
      <c r="N12">
        <v>65</v>
      </c>
      <c r="O12">
        <v>22</v>
      </c>
      <c r="P12">
        <v>17</v>
      </c>
      <c r="Q12">
        <v>0</v>
      </c>
      <c r="R12">
        <v>12</v>
      </c>
      <c r="S12">
        <v>3</v>
      </c>
      <c r="T12">
        <v>140</v>
      </c>
      <c r="W12">
        <v>4</v>
      </c>
      <c r="Z12">
        <v>63</v>
      </c>
      <c r="AA12">
        <v>50</v>
      </c>
      <c r="AB12">
        <v>22</v>
      </c>
      <c r="AC12">
        <v>15</v>
      </c>
      <c r="AD12">
        <v>2</v>
      </c>
      <c r="AE12">
        <v>18</v>
      </c>
      <c r="AF12">
        <v>5</v>
      </c>
      <c r="AG12">
        <v>14</v>
      </c>
      <c r="AH12">
        <v>233</v>
      </c>
    </row>
    <row r="13" spans="1:34">
      <c r="A13">
        <v>2015</v>
      </c>
      <c r="B13" s="14">
        <v>43054.607187499998</v>
      </c>
      <c r="C13" t="s">
        <v>3178</v>
      </c>
      <c r="D13">
        <v>1</v>
      </c>
      <c r="E13">
        <v>21</v>
      </c>
      <c r="F13">
        <v>1</v>
      </c>
      <c r="G13">
        <v>2</v>
      </c>
      <c r="H13">
        <v>21</v>
      </c>
      <c r="I13">
        <v>32</v>
      </c>
      <c r="J13">
        <v>9</v>
      </c>
      <c r="K13">
        <v>5</v>
      </c>
      <c r="L13">
        <v>58</v>
      </c>
      <c r="M13">
        <v>11</v>
      </c>
      <c r="N13">
        <v>24</v>
      </c>
      <c r="O13">
        <v>22</v>
      </c>
      <c r="P13">
        <v>8</v>
      </c>
      <c r="Q13">
        <v>0</v>
      </c>
      <c r="R13">
        <v>7</v>
      </c>
      <c r="S13">
        <v>1</v>
      </c>
      <c r="T13">
        <v>62</v>
      </c>
      <c r="W13">
        <v>0</v>
      </c>
      <c r="Z13">
        <v>28</v>
      </c>
      <c r="AA13">
        <v>16</v>
      </c>
      <c r="AB13">
        <v>11</v>
      </c>
      <c r="AC13">
        <v>8</v>
      </c>
      <c r="AD13">
        <v>7</v>
      </c>
      <c r="AE13">
        <v>13</v>
      </c>
      <c r="AF13">
        <v>4</v>
      </c>
      <c r="AG13">
        <v>3</v>
      </c>
      <c r="AH13">
        <v>57</v>
      </c>
    </row>
    <row r="14" spans="1:34">
      <c r="A14">
        <v>2016</v>
      </c>
      <c r="B14" s="14">
        <v>43054.607187499998</v>
      </c>
      <c r="C14" t="s">
        <v>3176</v>
      </c>
      <c r="D14">
        <v>2</v>
      </c>
      <c r="E14">
        <v>59</v>
      </c>
      <c r="F14">
        <v>1</v>
      </c>
      <c r="H14">
        <v>8</v>
      </c>
      <c r="J14">
        <v>5</v>
      </c>
      <c r="K14">
        <v>3</v>
      </c>
      <c r="L14">
        <v>212</v>
      </c>
      <c r="M14">
        <v>54</v>
      </c>
      <c r="N14">
        <v>84</v>
      </c>
      <c r="O14">
        <v>7</v>
      </c>
      <c r="P14">
        <v>11</v>
      </c>
      <c r="Q14">
        <v>59</v>
      </c>
      <c r="R14">
        <v>10</v>
      </c>
      <c r="S14">
        <v>1</v>
      </c>
      <c r="T14">
        <v>183</v>
      </c>
      <c r="W14">
        <v>1</v>
      </c>
      <c r="Z14">
        <v>31</v>
      </c>
      <c r="AA14">
        <v>16</v>
      </c>
      <c r="AB14">
        <v>36</v>
      </c>
      <c r="AC14">
        <v>11</v>
      </c>
      <c r="AD14">
        <v>4</v>
      </c>
      <c r="AE14">
        <v>23</v>
      </c>
      <c r="AF14">
        <v>19</v>
      </c>
      <c r="AG14">
        <v>2</v>
      </c>
      <c r="AH14">
        <v>141</v>
      </c>
    </row>
    <row r="15" spans="1:34">
      <c r="A15">
        <v>2016</v>
      </c>
      <c r="B15" s="14">
        <v>43054.607187499998</v>
      </c>
      <c r="C15" t="s">
        <v>3177</v>
      </c>
      <c r="D15">
        <v>7</v>
      </c>
      <c r="E15">
        <v>55</v>
      </c>
      <c r="H15">
        <v>13</v>
      </c>
      <c r="J15">
        <v>12</v>
      </c>
      <c r="K15">
        <v>7</v>
      </c>
      <c r="L15">
        <v>132</v>
      </c>
      <c r="M15">
        <v>25</v>
      </c>
      <c r="N15">
        <v>77</v>
      </c>
      <c r="O15">
        <v>12</v>
      </c>
      <c r="P15">
        <v>14</v>
      </c>
      <c r="Q15">
        <v>18</v>
      </c>
      <c r="R15">
        <v>10</v>
      </c>
      <c r="S15">
        <v>2</v>
      </c>
      <c r="T15">
        <v>155</v>
      </c>
      <c r="W15">
        <v>4</v>
      </c>
      <c r="Z15">
        <v>26</v>
      </c>
      <c r="AA15">
        <v>48</v>
      </c>
      <c r="AB15">
        <v>52</v>
      </c>
      <c r="AC15">
        <v>10</v>
      </c>
      <c r="AD15">
        <v>5</v>
      </c>
      <c r="AE15">
        <v>9</v>
      </c>
      <c r="AF15">
        <v>5</v>
      </c>
      <c r="AG15">
        <v>12</v>
      </c>
      <c r="AH15">
        <v>181</v>
      </c>
    </row>
    <row r="16" spans="1:34">
      <c r="A16">
        <v>2016</v>
      </c>
      <c r="B16" s="14">
        <v>43054.607187499998</v>
      </c>
      <c r="C16" t="s">
        <v>3178</v>
      </c>
      <c r="D16">
        <v>1</v>
      </c>
      <c r="E16">
        <v>15</v>
      </c>
      <c r="F16">
        <v>4</v>
      </c>
      <c r="H16">
        <v>21</v>
      </c>
      <c r="I16">
        <v>16</v>
      </c>
      <c r="J16">
        <v>6</v>
      </c>
      <c r="K16">
        <v>4</v>
      </c>
      <c r="L16">
        <v>64</v>
      </c>
      <c r="M16">
        <v>9</v>
      </c>
      <c r="N16">
        <v>26</v>
      </c>
      <c r="O16">
        <v>27</v>
      </c>
      <c r="P16">
        <v>6</v>
      </c>
      <c r="Q16">
        <v>5</v>
      </c>
      <c r="R16">
        <v>8</v>
      </c>
      <c r="S16">
        <v>1</v>
      </c>
      <c r="T16">
        <v>51</v>
      </c>
      <c r="W16">
        <v>0</v>
      </c>
      <c r="Z16">
        <v>20</v>
      </c>
      <c r="AA16">
        <v>24</v>
      </c>
      <c r="AB16">
        <v>54</v>
      </c>
      <c r="AC16">
        <v>8</v>
      </c>
      <c r="AD16">
        <v>7</v>
      </c>
      <c r="AE16">
        <v>2</v>
      </c>
      <c r="AF16">
        <v>6</v>
      </c>
      <c r="AG16">
        <v>4</v>
      </c>
      <c r="AH16">
        <v>41</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G7"/>
  <sheetViews>
    <sheetView workbookViewId="0"/>
  </sheetViews>
  <sheetFormatPr defaultRowHeight="15"/>
  <sheetData>
    <row r="1" spans="1:33">
      <c r="A1">
        <v>5.14</v>
      </c>
      <c r="B1" t="s">
        <v>61</v>
      </c>
    </row>
    <row r="2" spans="1:33">
      <c r="A2" s="10" t="str">
        <f>HYPERLINK("#'Contents'!B90",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43054.607210648152</v>
      </c>
      <c r="C4" t="s">
        <v>687</v>
      </c>
      <c r="D4" t="s">
        <v>688</v>
      </c>
      <c r="E4" t="s">
        <v>687</v>
      </c>
      <c r="F4" t="s">
        <v>687</v>
      </c>
      <c r="G4" t="s">
        <v>687</v>
      </c>
      <c r="H4" t="s">
        <v>688</v>
      </c>
      <c r="I4" t="s">
        <v>687</v>
      </c>
      <c r="J4" t="s">
        <v>687</v>
      </c>
      <c r="K4" t="s">
        <v>688</v>
      </c>
      <c r="L4" t="s">
        <v>688</v>
      </c>
      <c r="M4" t="s">
        <v>688</v>
      </c>
      <c r="N4" t="s">
        <v>687</v>
      </c>
      <c r="O4" t="s">
        <v>687</v>
      </c>
      <c r="P4" t="s">
        <v>688</v>
      </c>
      <c r="Q4" t="s">
        <v>687</v>
      </c>
      <c r="R4" t="s">
        <v>687</v>
      </c>
      <c r="S4" t="s">
        <v>687</v>
      </c>
      <c r="T4" t="s">
        <v>687</v>
      </c>
      <c r="U4" t="s">
        <v>687</v>
      </c>
      <c r="V4" t="s">
        <v>687</v>
      </c>
      <c r="W4" t="s">
        <v>687</v>
      </c>
      <c r="X4" t="s">
        <v>687</v>
      </c>
      <c r="Y4" t="s">
        <v>687</v>
      </c>
      <c r="Z4" t="s">
        <v>688</v>
      </c>
      <c r="AA4" t="s">
        <v>688</v>
      </c>
      <c r="AB4" t="s">
        <v>687</v>
      </c>
      <c r="AC4" t="s">
        <v>687</v>
      </c>
      <c r="AD4" t="s">
        <v>688</v>
      </c>
      <c r="AE4" t="s">
        <v>687</v>
      </c>
      <c r="AF4" t="s">
        <v>687</v>
      </c>
      <c r="AG4" t="s">
        <v>688</v>
      </c>
    </row>
    <row r="5" spans="1:33">
      <c r="A5">
        <v>2014</v>
      </c>
      <c r="B5" s="14">
        <v>43054.607210648152</v>
      </c>
      <c r="C5" t="s">
        <v>687</v>
      </c>
      <c r="D5" t="s">
        <v>688</v>
      </c>
      <c r="E5" t="s">
        <v>687</v>
      </c>
      <c r="F5" t="s">
        <v>687</v>
      </c>
      <c r="G5" t="s">
        <v>687</v>
      </c>
      <c r="H5" t="s">
        <v>688</v>
      </c>
      <c r="I5" t="s">
        <v>687</v>
      </c>
      <c r="J5" t="s">
        <v>687</v>
      </c>
      <c r="K5" t="s">
        <v>688</v>
      </c>
      <c r="L5" t="s">
        <v>688</v>
      </c>
      <c r="M5" t="s">
        <v>688</v>
      </c>
      <c r="N5" t="s">
        <v>687</v>
      </c>
      <c r="O5" t="s">
        <v>687</v>
      </c>
      <c r="P5" t="s">
        <v>688</v>
      </c>
      <c r="Q5" t="s">
        <v>687</v>
      </c>
      <c r="R5" t="s">
        <v>687</v>
      </c>
      <c r="S5" t="s">
        <v>687</v>
      </c>
      <c r="T5" t="s">
        <v>687</v>
      </c>
      <c r="U5" t="s">
        <v>687</v>
      </c>
      <c r="V5" t="s">
        <v>687</v>
      </c>
      <c r="W5" t="s">
        <v>687</v>
      </c>
      <c r="X5" t="s">
        <v>687</v>
      </c>
      <c r="Y5" t="s">
        <v>687</v>
      </c>
      <c r="Z5" t="s">
        <v>688</v>
      </c>
      <c r="AA5" t="s">
        <v>688</v>
      </c>
      <c r="AB5" t="s">
        <v>687</v>
      </c>
      <c r="AC5" t="s">
        <v>688</v>
      </c>
      <c r="AD5" t="s">
        <v>688</v>
      </c>
      <c r="AE5" t="s">
        <v>687</v>
      </c>
      <c r="AF5" t="s">
        <v>687</v>
      </c>
      <c r="AG5" t="s">
        <v>688</v>
      </c>
    </row>
    <row r="6" spans="1:33">
      <c r="A6">
        <v>2015</v>
      </c>
      <c r="B6" s="14">
        <v>43054.607210648152</v>
      </c>
      <c r="C6" t="s">
        <v>687</v>
      </c>
      <c r="D6" t="s">
        <v>688</v>
      </c>
      <c r="E6" t="s">
        <v>687</v>
      </c>
      <c r="F6" t="s">
        <v>687</v>
      </c>
      <c r="G6" t="s">
        <v>687</v>
      </c>
      <c r="H6" t="s">
        <v>688</v>
      </c>
      <c r="I6" t="s">
        <v>687</v>
      </c>
      <c r="J6" t="s">
        <v>687</v>
      </c>
      <c r="K6" t="s">
        <v>688</v>
      </c>
      <c r="L6" t="s">
        <v>688</v>
      </c>
      <c r="M6" t="s">
        <v>688</v>
      </c>
      <c r="N6" t="s">
        <v>687</v>
      </c>
      <c r="O6" t="s">
        <v>687</v>
      </c>
      <c r="P6" t="s">
        <v>688</v>
      </c>
      <c r="Q6" t="s">
        <v>687</v>
      </c>
      <c r="R6" t="s">
        <v>687</v>
      </c>
      <c r="S6" t="s">
        <v>687</v>
      </c>
      <c r="T6" t="s">
        <v>687</v>
      </c>
      <c r="U6" t="s">
        <v>687</v>
      </c>
      <c r="V6" t="s">
        <v>687</v>
      </c>
      <c r="W6" t="s">
        <v>687</v>
      </c>
      <c r="X6" t="s">
        <v>687</v>
      </c>
      <c r="Y6" t="s">
        <v>687</v>
      </c>
      <c r="Z6" t="s">
        <v>688</v>
      </c>
      <c r="AA6" t="s">
        <v>688</v>
      </c>
      <c r="AB6" t="s">
        <v>687</v>
      </c>
      <c r="AC6" t="s">
        <v>688</v>
      </c>
      <c r="AD6" t="s">
        <v>688</v>
      </c>
      <c r="AE6" t="s">
        <v>687</v>
      </c>
      <c r="AF6" t="s">
        <v>687</v>
      </c>
      <c r="AG6" t="s">
        <v>688</v>
      </c>
    </row>
    <row r="7" spans="1:33">
      <c r="A7">
        <v>2016</v>
      </c>
      <c r="B7" s="14">
        <v>43054.607210648152</v>
      </c>
      <c r="C7" t="s">
        <v>687</v>
      </c>
      <c r="D7" t="s">
        <v>688</v>
      </c>
      <c r="E7" t="s">
        <v>687</v>
      </c>
      <c r="F7" t="s">
        <v>687</v>
      </c>
      <c r="G7" t="s">
        <v>687</v>
      </c>
      <c r="H7" t="s">
        <v>688</v>
      </c>
      <c r="I7" t="s">
        <v>687</v>
      </c>
      <c r="J7" t="s">
        <v>687</v>
      </c>
      <c r="K7" t="s">
        <v>688</v>
      </c>
      <c r="L7" t="s">
        <v>688</v>
      </c>
      <c r="M7" t="s">
        <v>688</v>
      </c>
      <c r="N7" t="s">
        <v>687</v>
      </c>
      <c r="O7" t="s">
        <v>687</v>
      </c>
      <c r="P7" t="s">
        <v>688</v>
      </c>
      <c r="Q7" t="s">
        <v>687</v>
      </c>
      <c r="R7" t="s">
        <v>687</v>
      </c>
      <c r="S7" t="s">
        <v>687</v>
      </c>
      <c r="T7" t="s">
        <v>687</v>
      </c>
      <c r="U7" t="s">
        <v>687</v>
      </c>
      <c r="V7" t="s">
        <v>687</v>
      </c>
      <c r="W7" t="s">
        <v>687</v>
      </c>
      <c r="X7" t="s">
        <v>687</v>
      </c>
      <c r="Y7" t="s">
        <v>687</v>
      </c>
      <c r="Z7" t="s">
        <v>688</v>
      </c>
      <c r="AA7" t="s">
        <v>688</v>
      </c>
      <c r="AB7" t="s">
        <v>687</v>
      </c>
      <c r="AC7" t="s">
        <v>688</v>
      </c>
      <c r="AD7" t="s">
        <v>688</v>
      </c>
      <c r="AE7" t="s">
        <v>687</v>
      </c>
      <c r="AF7" t="s">
        <v>687</v>
      </c>
      <c r="AG7" t="s">
        <v>688</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F65"/>
  <sheetViews>
    <sheetView workbookViewId="0"/>
  </sheetViews>
  <sheetFormatPr defaultRowHeight="15"/>
  <sheetData>
    <row r="1" spans="1:6">
      <c r="A1">
        <v>5.14</v>
      </c>
      <c r="B1" t="s">
        <v>4886</v>
      </c>
    </row>
    <row r="2" spans="1:6">
      <c r="A2" s="10" t="str">
        <f>HYPERLINK("#'Contents'!B91", "Back to Contents")</f>
        <v>Back to Contents</v>
      </c>
    </row>
    <row r="3" spans="1:6">
      <c r="A3" t="s">
        <v>108</v>
      </c>
      <c r="B3" t="s">
        <v>109</v>
      </c>
      <c r="C3" t="s">
        <v>110</v>
      </c>
      <c r="D3" t="s">
        <v>3179</v>
      </c>
      <c r="E3" t="s">
        <v>3180</v>
      </c>
      <c r="F3" t="s">
        <v>3181</v>
      </c>
    </row>
    <row r="4" spans="1:6">
      <c r="B4" s="14">
        <v>43054.607233796298</v>
      </c>
      <c r="C4" t="s">
        <v>117</v>
      </c>
      <c r="D4">
        <v>0</v>
      </c>
      <c r="E4">
        <v>0</v>
      </c>
      <c r="F4">
        <v>0</v>
      </c>
    </row>
    <row r="5" spans="1:6">
      <c r="B5" s="14">
        <v>43054.607233796298</v>
      </c>
      <c r="C5" t="s">
        <v>134</v>
      </c>
      <c r="D5">
        <v>0</v>
      </c>
      <c r="E5">
        <v>0</v>
      </c>
      <c r="F5">
        <v>0</v>
      </c>
    </row>
    <row r="6" spans="1:6">
      <c r="B6" s="14">
        <v>43054.607233796298</v>
      </c>
      <c r="C6" t="s">
        <v>147</v>
      </c>
      <c r="D6">
        <v>0</v>
      </c>
      <c r="E6">
        <v>0</v>
      </c>
      <c r="F6">
        <v>0</v>
      </c>
    </row>
    <row r="7" spans="1:6">
      <c r="B7" s="14">
        <v>43054.607233796298</v>
      </c>
      <c r="C7" t="s">
        <v>155</v>
      </c>
      <c r="D7">
        <v>0</v>
      </c>
      <c r="E7">
        <v>0</v>
      </c>
      <c r="F7">
        <v>0</v>
      </c>
    </row>
    <row r="8" spans="1:6">
      <c r="B8" s="14">
        <v>43054.607233796298</v>
      </c>
      <c r="C8" t="s">
        <v>172</v>
      </c>
      <c r="D8">
        <v>0</v>
      </c>
      <c r="E8">
        <v>0</v>
      </c>
      <c r="F8">
        <v>0</v>
      </c>
    </row>
    <row r="9" spans="1:6">
      <c r="B9" s="14">
        <v>43054.607233796298</v>
      </c>
      <c r="C9" t="s">
        <v>180</v>
      </c>
      <c r="D9">
        <v>0</v>
      </c>
      <c r="E9">
        <v>0</v>
      </c>
      <c r="F9">
        <v>0</v>
      </c>
    </row>
    <row r="10" spans="1:6">
      <c r="B10" s="14">
        <v>43054.607233796298</v>
      </c>
      <c r="C10" t="s">
        <v>380</v>
      </c>
      <c r="D10">
        <v>0</v>
      </c>
      <c r="E10">
        <v>0</v>
      </c>
      <c r="F10">
        <v>0</v>
      </c>
    </row>
    <row r="11" spans="1:6">
      <c r="B11" s="14">
        <v>43054.607233796298</v>
      </c>
      <c r="C11" t="s">
        <v>215</v>
      </c>
      <c r="D11">
        <v>0</v>
      </c>
      <c r="E11">
        <v>0</v>
      </c>
      <c r="F11">
        <v>0</v>
      </c>
    </row>
    <row r="12" spans="1:6">
      <c r="B12" s="14">
        <v>43054.607233796298</v>
      </c>
      <c r="C12" t="s">
        <v>232</v>
      </c>
      <c r="D12">
        <v>0</v>
      </c>
      <c r="E12">
        <v>0</v>
      </c>
      <c r="F12">
        <v>0</v>
      </c>
    </row>
    <row r="13" spans="1:6">
      <c r="B13" s="14">
        <v>43054.607233796298</v>
      </c>
      <c r="C13" t="s">
        <v>239</v>
      </c>
      <c r="D13">
        <v>0</v>
      </c>
      <c r="E13">
        <v>0</v>
      </c>
      <c r="F13">
        <v>0</v>
      </c>
    </row>
    <row r="14" spans="1:6">
      <c r="B14" s="14">
        <v>43054.607233796298</v>
      </c>
      <c r="C14" t="s">
        <v>248</v>
      </c>
      <c r="D14">
        <v>0</v>
      </c>
      <c r="E14">
        <v>0</v>
      </c>
      <c r="F14">
        <v>0</v>
      </c>
    </row>
    <row r="15" spans="1:6">
      <c r="B15" s="14">
        <v>43054.607233796298</v>
      </c>
      <c r="C15" t="s">
        <v>254</v>
      </c>
      <c r="D15">
        <v>0</v>
      </c>
      <c r="E15">
        <v>0</v>
      </c>
      <c r="F15">
        <v>0</v>
      </c>
    </row>
    <row r="16" spans="1:6">
      <c r="B16" s="14">
        <v>43054.607233796298</v>
      </c>
      <c r="C16" t="s">
        <v>263</v>
      </c>
      <c r="D16">
        <v>0</v>
      </c>
      <c r="E16">
        <v>0</v>
      </c>
      <c r="F16">
        <v>0</v>
      </c>
    </row>
    <row r="17" spans="1:6">
      <c r="B17" s="14">
        <v>43054.607233796298</v>
      </c>
      <c r="C17" t="s">
        <v>280</v>
      </c>
      <c r="D17">
        <v>0</v>
      </c>
      <c r="E17">
        <v>0</v>
      </c>
      <c r="F17">
        <v>0</v>
      </c>
    </row>
    <row r="18" spans="1:6">
      <c r="B18" s="14">
        <v>43054.607233796298</v>
      </c>
      <c r="C18" t="s">
        <v>272</v>
      </c>
      <c r="D18">
        <v>0</v>
      </c>
      <c r="E18">
        <v>0</v>
      </c>
      <c r="F18">
        <v>0</v>
      </c>
    </row>
    <row r="19" spans="1:6">
      <c r="B19" s="14">
        <v>43054.607233796298</v>
      </c>
      <c r="C19" t="s">
        <v>285</v>
      </c>
      <c r="D19">
        <v>0</v>
      </c>
      <c r="E19">
        <v>0</v>
      </c>
      <c r="F19">
        <v>0</v>
      </c>
    </row>
    <row r="20" spans="1:6">
      <c r="B20" s="14">
        <v>43054.607233796298</v>
      </c>
      <c r="C20" t="s">
        <v>291</v>
      </c>
      <c r="D20">
        <v>0</v>
      </c>
      <c r="E20">
        <v>0</v>
      </c>
      <c r="F20">
        <v>0</v>
      </c>
    </row>
    <row r="21" spans="1:6">
      <c r="B21" s="14">
        <v>43054.607233796298</v>
      </c>
      <c r="C21" t="s">
        <v>318</v>
      </c>
      <c r="D21">
        <v>0</v>
      </c>
      <c r="E21">
        <v>0</v>
      </c>
      <c r="F21">
        <v>0</v>
      </c>
    </row>
    <row r="22" spans="1:6">
      <c r="B22" s="14">
        <v>43054.607233796298</v>
      </c>
      <c r="C22" t="s">
        <v>349</v>
      </c>
      <c r="D22">
        <v>0</v>
      </c>
      <c r="E22">
        <v>0</v>
      </c>
      <c r="F22">
        <v>0</v>
      </c>
    </row>
    <row r="23" spans="1:6">
      <c r="B23" s="14">
        <v>43054.607233796298</v>
      </c>
      <c r="C23" t="s">
        <v>359</v>
      </c>
      <c r="D23">
        <v>0</v>
      </c>
      <c r="E23">
        <v>0</v>
      </c>
      <c r="F23">
        <v>0</v>
      </c>
    </row>
    <row r="24" spans="1:6">
      <c r="A24">
        <v>2013</v>
      </c>
      <c r="B24" s="14">
        <v>43054.607233796298</v>
      </c>
      <c r="C24" t="s">
        <v>126</v>
      </c>
      <c r="D24">
        <v>4632036.5600000005</v>
      </c>
      <c r="E24">
        <v>4632036.5600000005</v>
      </c>
      <c r="F24">
        <v>2</v>
      </c>
    </row>
    <row r="25" spans="1:6">
      <c r="A25">
        <v>2013</v>
      </c>
      <c r="B25" s="14">
        <v>43054.607233796298</v>
      </c>
      <c r="C25" t="s">
        <v>162</v>
      </c>
      <c r="D25">
        <v>-26838090.212999992</v>
      </c>
      <c r="E25">
        <v>27666193.344999999</v>
      </c>
      <c r="F25">
        <v>66</v>
      </c>
    </row>
    <row r="26" spans="1:6">
      <c r="A26">
        <v>2013</v>
      </c>
      <c r="B26" s="14">
        <v>43054.607233796298</v>
      </c>
      <c r="C26" t="s">
        <v>192</v>
      </c>
      <c r="D26">
        <v>0</v>
      </c>
      <c r="E26">
        <v>1465740</v>
      </c>
      <c r="F26">
        <v>3</v>
      </c>
    </row>
    <row r="27" spans="1:6">
      <c r="A27">
        <v>2013</v>
      </c>
      <c r="B27" s="14">
        <v>43054.607233796298</v>
      </c>
      <c r="C27" t="s">
        <v>199</v>
      </c>
      <c r="D27">
        <v>208469</v>
      </c>
      <c r="E27">
        <v>204142</v>
      </c>
      <c r="F27">
        <v>2</v>
      </c>
    </row>
    <row r="28" spans="1:6">
      <c r="A28">
        <v>2013</v>
      </c>
      <c r="B28" s="14">
        <v>43054.607233796298</v>
      </c>
      <c r="C28" t="s">
        <v>205</v>
      </c>
      <c r="D28">
        <v>3816301</v>
      </c>
      <c r="E28">
        <v>0</v>
      </c>
      <c r="F28">
        <v>3</v>
      </c>
    </row>
    <row r="29" spans="1:6">
      <c r="A29">
        <v>2013</v>
      </c>
      <c r="B29" s="14">
        <v>43054.607233796298</v>
      </c>
      <c r="C29" t="s">
        <v>223</v>
      </c>
      <c r="D29">
        <v>0</v>
      </c>
      <c r="E29">
        <v>712366</v>
      </c>
      <c r="F29">
        <v>2</v>
      </c>
    </row>
    <row r="30" spans="1:6">
      <c r="A30">
        <v>2013</v>
      </c>
      <c r="B30" s="14">
        <v>43054.607233796298</v>
      </c>
      <c r="C30" t="s">
        <v>300</v>
      </c>
      <c r="D30">
        <v>1408603</v>
      </c>
      <c r="E30">
        <v>1408511</v>
      </c>
      <c r="F30">
        <v>6</v>
      </c>
    </row>
    <row r="31" spans="1:6">
      <c r="A31">
        <v>2013</v>
      </c>
      <c r="B31" s="14">
        <v>43054.607233796298</v>
      </c>
      <c r="C31" t="s">
        <v>336</v>
      </c>
      <c r="D31">
        <v>1956291</v>
      </c>
      <c r="E31">
        <v>1956291</v>
      </c>
      <c r="F31">
        <v>3</v>
      </c>
    </row>
    <row r="32" spans="1:6">
      <c r="A32">
        <v>2013</v>
      </c>
      <c r="B32" s="14">
        <v>43054.607233796298</v>
      </c>
      <c r="C32" t="s">
        <v>368</v>
      </c>
      <c r="D32">
        <v>0</v>
      </c>
      <c r="E32">
        <v>2834.62</v>
      </c>
      <c r="F32">
        <v>1</v>
      </c>
    </row>
    <row r="33" spans="1:6">
      <c r="A33">
        <v>2014</v>
      </c>
      <c r="B33" s="14">
        <v>43054.607233796298</v>
      </c>
      <c r="C33" t="s">
        <v>126</v>
      </c>
      <c r="D33">
        <v>4702125</v>
      </c>
      <c r="E33">
        <v>4702125</v>
      </c>
      <c r="F33">
        <v>2</v>
      </c>
    </row>
    <row r="34" spans="1:6">
      <c r="A34">
        <v>2014</v>
      </c>
      <c r="B34" s="14">
        <v>43054.607233796298</v>
      </c>
      <c r="C34" t="s">
        <v>162</v>
      </c>
      <c r="D34">
        <v>27736732.454</v>
      </c>
      <c r="E34">
        <v>27644904.425999999</v>
      </c>
      <c r="F34">
        <v>57</v>
      </c>
    </row>
    <row r="35" spans="1:6">
      <c r="A35">
        <v>2014</v>
      </c>
      <c r="B35" s="14">
        <v>43054.607233796298</v>
      </c>
      <c r="C35" t="s">
        <v>192</v>
      </c>
      <c r="D35">
        <v>0</v>
      </c>
      <c r="E35">
        <v>1522962</v>
      </c>
      <c r="F35">
        <v>3</v>
      </c>
    </row>
    <row r="36" spans="1:6">
      <c r="A36">
        <v>2014</v>
      </c>
      <c r="B36" s="14">
        <v>43054.607233796298</v>
      </c>
      <c r="C36" t="s">
        <v>199</v>
      </c>
      <c r="D36">
        <v>334841</v>
      </c>
      <c r="E36">
        <v>181276</v>
      </c>
      <c r="F36">
        <v>3</v>
      </c>
    </row>
    <row r="37" spans="1:6">
      <c r="A37">
        <v>2014</v>
      </c>
      <c r="B37" s="14">
        <v>43054.607233796298</v>
      </c>
      <c r="C37" t="s">
        <v>205</v>
      </c>
      <c r="D37">
        <v>0</v>
      </c>
      <c r="E37">
        <v>3816301</v>
      </c>
      <c r="F37">
        <v>3</v>
      </c>
    </row>
    <row r="38" spans="1:6">
      <c r="A38">
        <v>2014</v>
      </c>
      <c r="B38" s="14">
        <v>43054.607233796298</v>
      </c>
      <c r="C38" t="s">
        <v>223</v>
      </c>
      <c r="D38">
        <v>0</v>
      </c>
      <c r="E38">
        <v>1123279</v>
      </c>
      <c r="F38">
        <v>5</v>
      </c>
    </row>
    <row r="39" spans="1:6">
      <c r="A39">
        <v>2014</v>
      </c>
      <c r="B39" s="14">
        <v>43054.607233796298</v>
      </c>
      <c r="C39" t="s">
        <v>300</v>
      </c>
      <c r="D39">
        <v>1434199</v>
      </c>
      <c r="E39">
        <v>1434199</v>
      </c>
      <c r="F39">
        <v>6</v>
      </c>
    </row>
    <row r="40" spans="1:6">
      <c r="A40">
        <v>2014</v>
      </c>
      <c r="B40" s="14">
        <v>43054.607233796298</v>
      </c>
      <c r="C40" t="s">
        <v>311</v>
      </c>
      <c r="D40">
        <v>2623115.9000000004</v>
      </c>
      <c r="E40">
        <v>2623130.8200000003</v>
      </c>
      <c r="F40">
        <v>36</v>
      </c>
    </row>
    <row r="41" spans="1:6">
      <c r="A41">
        <v>2014</v>
      </c>
      <c r="B41" s="14">
        <v>43054.607233796298</v>
      </c>
      <c r="C41" t="s">
        <v>327</v>
      </c>
      <c r="D41">
        <v>74218</v>
      </c>
      <c r="E41">
        <v>74218</v>
      </c>
      <c r="F41">
        <v>1</v>
      </c>
    </row>
    <row r="42" spans="1:6">
      <c r="A42">
        <v>2014</v>
      </c>
      <c r="B42" s="14">
        <v>43054.607233796298</v>
      </c>
      <c r="C42" t="s">
        <v>336</v>
      </c>
      <c r="D42">
        <v>2069190</v>
      </c>
      <c r="E42">
        <v>2069187</v>
      </c>
      <c r="F42">
        <v>3</v>
      </c>
    </row>
    <row r="43" spans="1:6">
      <c r="A43">
        <v>2014</v>
      </c>
      <c r="B43" s="14">
        <v>43054.607233796298</v>
      </c>
      <c r="C43" t="s">
        <v>368</v>
      </c>
      <c r="D43">
        <v>0</v>
      </c>
      <c r="E43">
        <v>2766.2</v>
      </c>
      <c r="F43">
        <v>1</v>
      </c>
    </row>
    <row r="44" spans="1:6">
      <c r="A44">
        <v>2015</v>
      </c>
      <c r="B44" s="14">
        <v>43054.607233796298</v>
      </c>
      <c r="C44" t="s">
        <v>126</v>
      </c>
      <c r="D44">
        <v>4481825</v>
      </c>
      <c r="E44">
        <v>4481825</v>
      </c>
      <c r="F44">
        <v>1</v>
      </c>
    </row>
    <row r="45" spans="1:6">
      <c r="A45">
        <v>2015</v>
      </c>
      <c r="B45" s="14">
        <v>43054.607233796298</v>
      </c>
      <c r="C45" t="s">
        <v>162</v>
      </c>
      <c r="D45">
        <v>25708488.690000001</v>
      </c>
      <c r="E45">
        <v>25640731.877</v>
      </c>
      <c r="F45">
        <v>63</v>
      </c>
    </row>
    <row r="46" spans="1:6">
      <c r="A46">
        <v>2015</v>
      </c>
      <c r="B46" s="14">
        <v>43054.607233796298</v>
      </c>
      <c r="C46" t="s">
        <v>192</v>
      </c>
      <c r="D46">
        <v>0</v>
      </c>
      <c r="E46">
        <v>1511106</v>
      </c>
      <c r="F46">
        <v>3</v>
      </c>
    </row>
    <row r="47" spans="1:6">
      <c r="A47">
        <v>2015</v>
      </c>
      <c r="B47" s="14">
        <v>43054.607233796298</v>
      </c>
      <c r="C47" t="s">
        <v>199</v>
      </c>
      <c r="D47">
        <v>211111</v>
      </c>
      <c r="E47">
        <v>208371</v>
      </c>
      <c r="F47">
        <v>3</v>
      </c>
    </row>
    <row r="48" spans="1:6">
      <c r="A48">
        <v>2015</v>
      </c>
      <c r="B48" s="14">
        <v>43054.607233796298</v>
      </c>
      <c r="C48" t="s">
        <v>205</v>
      </c>
      <c r="D48">
        <v>0</v>
      </c>
      <c r="E48">
        <v>0</v>
      </c>
      <c r="F48">
        <v>3</v>
      </c>
    </row>
    <row r="49" spans="1:6">
      <c r="A49">
        <v>2015</v>
      </c>
      <c r="B49" s="14">
        <v>43054.607233796298</v>
      </c>
      <c r="C49" t="s">
        <v>223</v>
      </c>
      <c r="D49">
        <v>0</v>
      </c>
      <c r="E49">
        <v>1527439</v>
      </c>
      <c r="F49">
        <v>2</v>
      </c>
    </row>
    <row r="50" spans="1:6">
      <c r="A50">
        <v>2015</v>
      </c>
      <c r="B50" s="14">
        <v>43054.607233796298</v>
      </c>
      <c r="C50" t="s">
        <v>300</v>
      </c>
      <c r="D50">
        <v>1486540</v>
      </c>
      <c r="E50">
        <v>1486540</v>
      </c>
      <c r="F50">
        <v>6</v>
      </c>
    </row>
    <row r="51" spans="1:6">
      <c r="A51">
        <v>2015</v>
      </c>
      <c r="B51" s="14">
        <v>43054.607233796298</v>
      </c>
      <c r="C51" t="s">
        <v>311</v>
      </c>
      <c r="D51">
        <v>2908048.48</v>
      </c>
      <c r="E51">
        <v>2906693.61</v>
      </c>
      <c r="F51">
        <v>38</v>
      </c>
    </row>
    <row r="52" spans="1:6">
      <c r="A52">
        <v>2015</v>
      </c>
      <c r="B52" s="14">
        <v>43054.607233796298</v>
      </c>
      <c r="C52" t="s">
        <v>327</v>
      </c>
      <c r="D52">
        <v>56035</v>
      </c>
      <c r="E52">
        <v>56035</v>
      </c>
      <c r="F52">
        <v>1</v>
      </c>
    </row>
    <row r="53" spans="1:6">
      <c r="A53">
        <v>2015</v>
      </c>
      <c r="B53" s="14">
        <v>43054.607233796298</v>
      </c>
      <c r="C53" t="s">
        <v>336</v>
      </c>
      <c r="D53">
        <v>1559389</v>
      </c>
      <c r="E53">
        <v>1559389</v>
      </c>
      <c r="F53">
        <v>3</v>
      </c>
    </row>
    <row r="54" spans="1:6">
      <c r="A54">
        <v>2015</v>
      </c>
      <c r="B54" s="14">
        <v>43054.607233796298</v>
      </c>
      <c r="C54" t="s">
        <v>368</v>
      </c>
      <c r="D54">
        <v>0</v>
      </c>
      <c r="E54">
        <v>2554.33</v>
      </c>
      <c r="F54">
        <v>1</v>
      </c>
    </row>
    <row r="55" spans="1:6">
      <c r="A55">
        <v>2016</v>
      </c>
      <c r="B55" s="14">
        <v>43054.607233796298</v>
      </c>
      <c r="C55" t="s">
        <v>126</v>
      </c>
      <c r="D55">
        <v>4976576</v>
      </c>
      <c r="E55">
        <v>4972576</v>
      </c>
      <c r="F55">
        <v>2</v>
      </c>
    </row>
    <row r="56" spans="1:6">
      <c r="A56">
        <v>2016</v>
      </c>
      <c r="B56" s="14">
        <v>43054.607233796298</v>
      </c>
      <c r="C56" t="s">
        <v>162</v>
      </c>
      <c r="D56">
        <v>28070731</v>
      </c>
      <c r="E56">
        <v>28071648</v>
      </c>
      <c r="F56">
        <v>70</v>
      </c>
    </row>
    <row r="57" spans="1:6">
      <c r="A57">
        <v>2016</v>
      </c>
      <c r="B57" s="14">
        <v>43054.607233796298</v>
      </c>
      <c r="C57" t="s">
        <v>192</v>
      </c>
      <c r="D57">
        <v>0</v>
      </c>
      <c r="E57">
        <v>1248640.1000000001</v>
      </c>
      <c r="F57">
        <v>3</v>
      </c>
    </row>
    <row r="58" spans="1:6">
      <c r="A58">
        <v>2016</v>
      </c>
      <c r="B58" s="14">
        <v>43054.607233796298</v>
      </c>
      <c r="C58" t="s">
        <v>199</v>
      </c>
      <c r="D58">
        <v>12382</v>
      </c>
      <c r="E58">
        <v>12382</v>
      </c>
      <c r="F58">
        <v>3</v>
      </c>
    </row>
    <row r="59" spans="1:6">
      <c r="A59">
        <v>2016</v>
      </c>
      <c r="B59" s="14">
        <v>43054.607233796298</v>
      </c>
      <c r="C59" t="s">
        <v>205</v>
      </c>
      <c r="D59">
        <v>7503168</v>
      </c>
      <c r="E59">
        <v>3751584</v>
      </c>
      <c r="F59">
        <v>2</v>
      </c>
    </row>
    <row r="60" spans="1:6">
      <c r="A60">
        <v>2016</v>
      </c>
      <c r="B60" s="14">
        <v>43054.607233796298</v>
      </c>
      <c r="C60" t="s">
        <v>223</v>
      </c>
      <c r="D60">
        <v>0</v>
      </c>
      <c r="E60">
        <v>1084533</v>
      </c>
      <c r="F60">
        <v>2</v>
      </c>
    </row>
    <row r="61" spans="1:6">
      <c r="A61">
        <v>2016</v>
      </c>
      <c r="B61" s="14">
        <v>43054.607233796298</v>
      </c>
      <c r="C61" t="s">
        <v>300</v>
      </c>
      <c r="D61">
        <v>1534523</v>
      </c>
      <c r="E61">
        <v>1534523</v>
      </c>
      <c r="F61">
        <v>6</v>
      </c>
    </row>
    <row r="62" spans="1:6">
      <c r="A62">
        <v>2016</v>
      </c>
      <c r="B62" s="14">
        <v>43054.607233796298</v>
      </c>
      <c r="C62" t="s">
        <v>311</v>
      </c>
      <c r="D62">
        <v>2446920.02</v>
      </c>
      <c r="E62">
        <v>2446936.0399999996</v>
      </c>
      <c r="F62">
        <v>37</v>
      </c>
    </row>
    <row r="63" spans="1:6">
      <c r="A63">
        <v>2016</v>
      </c>
      <c r="B63" s="14">
        <v>43054.607233796298</v>
      </c>
      <c r="C63" t="s">
        <v>327</v>
      </c>
      <c r="D63">
        <v>32817</v>
      </c>
      <c r="E63">
        <v>32817</v>
      </c>
      <c r="F63">
        <v>1</v>
      </c>
    </row>
    <row r="64" spans="1:6">
      <c r="A64">
        <v>2016</v>
      </c>
      <c r="B64" s="14">
        <v>43054.607233796298</v>
      </c>
      <c r="C64" t="s">
        <v>336</v>
      </c>
      <c r="D64">
        <v>1850323</v>
      </c>
      <c r="E64">
        <v>1850324</v>
      </c>
      <c r="F64">
        <v>3</v>
      </c>
    </row>
    <row r="65" spans="1:6">
      <c r="A65">
        <v>2016</v>
      </c>
      <c r="B65" s="14">
        <v>43054.607233796298</v>
      </c>
      <c r="C65" t="s">
        <v>368</v>
      </c>
      <c r="D65">
        <v>0</v>
      </c>
      <c r="E65">
        <v>1468</v>
      </c>
      <c r="F65">
        <v>1</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AG7"/>
  <sheetViews>
    <sheetView workbookViewId="0"/>
  </sheetViews>
  <sheetFormatPr defaultRowHeight="15"/>
  <sheetData>
    <row r="1" spans="1:33">
      <c r="A1">
        <v>5.15</v>
      </c>
      <c r="B1" t="s">
        <v>62</v>
      </c>
    </row>
    <row r="2" spans="1:33">
      <c r="A2" s="10" t="str">
        <f>HYPERLINK("#'Contents'!B92",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43054.607245370367</v>
      </c>
      <c r="C4" t="s">
        <v>1299</v>
      </c>
      <c r="D4" t="s">
        <v>3182</v>
      </c>
      <c r="E4" t="s">
        <v>647</v>
      </c>
      <c r="F4" t="s">
        <v>1318</v>
      </c>
      <c r="G4" t="s">
        <v>687</v>
      </c>
      <c r="H4" t="s">
        <v>3183</v>
      </c>
      <c r="I4" t="s">
        <v>3184</v>
      </c>
      <c r="J4" t="s">
        <v>1299</v>
      </c>
      <c r="K4" t="s">
        <v>1299</v>
      </c>
      <c r="L4" t="s">
        <v>1299</v>
      </c>
      <c r="M4" t="s">
        <v>1299</v>
      </c>
      <c r="N4" t="s">
        <v>3185</v>
      </c>
      <c r="O4" t="s">
        <v>1314</v>
      </c>
      <c r="P4" t="s">
        <v>706</v>
      </c>
      <c r="Q4" t="s">
        <v>3186</v>
      </c>
      <c r="R4" t="s">
        <v>3187</v>
      </c>
      <c r="S4" t="s">
        <v>300</v>
      </c>
      <c r="T4" t="s">
        <v>3183</v>
      </c>
      <c r="U4" t="s">
        <v>3188</v>
      </c>
      <c r="V4" t="s">
        <v>687</v>
      </c>
      <c r="W4" t="s">
        <v>3189</v>
      </c>
      <c r="X4" t="s">
        <v>917</v>
      </c>
      <c r="Y4" t="s">
        <v>1318</v>
      </c>
      <c r="Z4" t="s">
        <v>3190</v>
      </c>
      <c r="AA4" t="s">
        <v>3191</v>
      </c>
      <c r="AB4" t="s">
        <v>1037</v>
      </c>
      <c r="AC4" t="s">
        <v>3192</v>
      </c>
      <c r="AD4" t="s">
        <v>1299</v>
      </c>
      <c r="AE4" t="s">
        <v>300</v>
      </c>
      <c r="AF4" t="s">
        <v>3193</v>
      </c>
      <c r="AG4" t="s">
        <v>561</v>
      </c>
    </row>
    <row r="5" spans="1:33">
      <c r="A5">
        <v>2014</v>
      </c>
      <c r="B5" s="14">
        <v>43054.607245370367</v>
      </c>
      <c r="C5" t="s">
        <v>1299</v>
      </c>
      <c r="D5" t="s">
        <v>562</v>
      </c>
      <c r="E5" t="s">
        <v>647</v>
      </c>
      <c r="F5" t="s">
        <v>1299</v>
      </c>
      <c r="G5" t="s">
        <v>1299</v>
      </c>
      <c r="H5" t="s">
        <v>687</v>
      </c>
      <c r="I5" t="s">
        <v>3194</v>
      </c>
      <c r="J5" t="s">
        <v>1299</v>
      </c>
      <c r="K5" t="s">
        <v>1299</v>
      </c>
      <c r="L5" t="s">
        <v>1318</v>
      </c>
      <c r="N5" t="s">
        <v>3195</v>
      </c>
      <c r="O5" t="s">
        <v>3196</v>
      </c>
      <c r="P5" t="s">
        <v>687</v>
      </c>
      <c r="Q5" t="s">
        <v>3186</v>
      </c>
      <c r="R5" t="s">
        <v>3197</v>
      </c>
      <c r="S5" t="s">
        <v>1299</v>
      </c>
      <c r="T5" t="s">
        <v>3183</v>
      </c>
      <c r="U5" t="s">
        <v>3188</v>
      </c>
      <c r="V5" t="s">
        <v>687</v>
      </c>
      <c r="W5" t="s">
        <v>3198</v>
      </c>
      <c r="X5" t="s">
        <v>917</v>
      </c>
      <c r="Y5" t="s">
        <v>1299</v>
      </c>
      <c r="Z5" t="s">
        <v>3199</v>
      </c>
      <c r="AA5" t="s">
        <v>3191</v>
      </c>
      <c r="AB5" t="s">
        <v>3200</v>
      </c>
      <c r="AC5" t="s">
        <v>3201</v>
      </c>
      <c r="AD5" t="s">
        <v>1299</v>
      </c>
      <c r="AE5" t="s">
        <v>300</v>
      </c>
      <c r="AF5" t="s">
        <v>1318</v>
      </c>
      <c r="AG5" t="s">
        <v>1299</v>
      </c>
    </row>
    <row r="6" spans="1:33">
      <c r="A6">
        <v>2015</v>
      </c>
      <c r="B6" s="14">
        <v>43054.607245370367</v>
      </c>
      <c r="C6" t="s">
        <v>1299</v>
      </c>
      <c r="D6" t="s">
        <v>562</v>
      </c>
      <c r="E6" t="s">
        <v>3209</v>
      </c>
      <c r="F6" t="s">
        <v>1299</v>
      </c>
      <c r="G6" t="s">
        <v>1299</v>
      </c>
      <c r="H6" t="s">
        <v>687</v>
      </c>
      <c r="I6" t="s">
        <v>3194</v>
      </c>
      <c r="J6" t="s">
        <v>687</v>
      </c>
      <c r="K6" t="s">
        <v>300</v>
      </c>
      <c r="L6" t="s">
        <v>1318</v>
      </c>
      <c r="N6" t="s">
        <v>6825</v>
      </c>
      <c r="O6" t="s">
        <v>3783</v>
      </c>
      <c r="P6" t="s">
        <v>1299</v>
      </c>
      <c r="Q6" t="s">
        <v>3186</v>
      </c>
      <c r="R6" t="s">
        <v>3197</v>
      </c>
      <c r="S6" t="s">
        <v>687</v>
      </c>
      <c r="T6" t="s">
        <v>1198</v>
      </c>
      <c r="U6" t="s">
        <v>3188</v>
      </c>
      <c r="V6" t="s">
        <v>1299</v>
      </c>
      <c r="W6" t="s">
        <v>6826</v>
      </c>
      <c r="X6" t="s">
        <v>561</v>
      </c>
      <c r="Y6" t="s">
        <v>1318</v>
      </c>
      <c r="Z6" t="s">
        <v>6827</v>
      </c>
      <c r="AA6" t="s">
        <v>3191</v>
      </c>
      <c r="AB6" t="s">
        <v>3200</v>
      </c>
      <c r="AC6" t="s">
        <v>6828</v>
      </c>
      <c r="AD6" t="s">
        <v>687</v>
      </c>
      <c r="AE6" t="s">
        <v>300</v>
      </c>
      <c r="AF6" t="s">
        <v>1318</v>
      </c>
      <c r="AG6" t="s">
        <v>917</v>
      </c>
    </row>
    <row r="7" spans="1:33">
      <c r="A7">
        <v>2016</v>
      </c>
      <c r="B7" s="14">
        <v>43054.607245370367</v>
      </c>
      <c r="C7" t="s">
        <v>1299</v>
      </c>
      <c r="D7" t="s">
        <v>562</v>
      </c>
      <c r="E7" t="s">
        <v>3209</v>
      </c>
      <c r="F7" t="s">
        <v>1299</v>
      </c>
      <c r="G7" t="s">
        <v>1299</v>
      </c>
      <c r="H7" t="s">
        <v>687</v>
      </c>
      <c r="I7" t="s">
        <v>1299</v>
      </c>
      <c r="J7" t="s">
        <v>1299</v>
      </c>
      <c r="K7" t="s">
        <v>1299</v>
      </c>
      <c r="L7" t="s">
        <v>1318</v>
      </c>
      <c r="M7" t="s">
        <v>6829</v>
      </c>
      <c r="N7" t="s">
        <v>6825</v>
      </c>
      <c r="O7" t="s">
        <v>6830</v>
      </c>
      <c r="P7" t="s">
        <v>706</v>
      </c>
      <c r="Q7" t="s">
        <v>3186</v>
      </c>
      <c r="R7" t="s">
        <v>3197</v>
      </c>
      <c r="S7" t="s">
        <v>1299</v>
      </c>
      <c r="T7" t="s">
        <v>1198</v>
      </c>
      <c r="U7" t="s">
        <v>3188</v>
      </c>
      <c r="V7" t="s">
        <v>1299</v>
      </c>
      <c r="W7" t="s">
        <v>6826</v>
      </c>
      <c r="X7" t="s">
        <v>917</v>
      </c>
      <c r="Y7" t="s">
        <v>687</v>
      </c>
      <c r="Z7" t="s">
        <v>6831</v>
      </c>
      <c r="AA7" t="s">
        <v>3191</v>
      </c>
      <c r="AB7" t="s">
        <v>6832</v>
      </c>
      <c r="AC7" t="s">
        <v>3061</v>
      </c>
      <c r="AD7" t="s">
        <v>1318</v>
      </c>
      <c r="AE7" t="s">
        <v>300</v>
      </c>
      <c r="AF7" t="s">
        <v>687</v>
      </c>
      <c r="AG7" t="s">
        <v>1299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G7"/>
  <sheetViews>
    <sheetView workbookViewId="0"/>
  </sheetViews>
  <sheetFormatPr defaultRowHeight="15"/>
  <sheetData>
    <row r="1" spans="1:33">
      <c r="A1">
        <v>5.16</v>
      </c>
      <c r="B1" t="s">
        <v>63</v>
      </c>
    </row>
    <row r="2" spans="1:33">
      <c r="A2" s="10" t="str">
        <f>HYPERLINK("#'Contents'!B93",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43054.607268518521</v>
      </c>
      <c r="C4" t="s">
        <v>688</v>
      </c>
      <c r="D4" t="s">
        <v>688</v>
      </c>
      <c r="E4" t="s">
        <v>688</v>
      </c>
      <c r="F4" t="s">
        <v>687</v>
      </c>
      <c r="G4" t="s">
        <v>688</v>
      </c>
      <c r="H4" t="s">
        <v>688</v>
      </c>
      <c r="I4" t="s">
        <v>688</v>
      </c>
      <c r="J4" t="s">
        <v>687</v>
      </c>
      <c r="K4" t="s">
        <v>688</v>
      </c>
      <c r="L4" t="s">
        <v>688</v>
      </c>
      <c r="M4" t="s">
        <v>688</v>
      </c>
      <c r="N4" t="s">
        <v>687</v>
      </c>
      <c r="O4" t="s">
        <v>688</v>
      </c>
      <c r="P4" t="s">
        <v>688</v>
      </c>
      <c r="Q4" t="s">
        <v>687</v>
      </c>
      <c r="R4" t="s">
        <v>687</v>
      </c>
      <c r="S4" t="s">
        <v>688</v>
      </c>
      <c r="T4" t="s">
        <v>687</v>
      </c>
      <c r="U4" t="s">
        <v>688</v>
      </c>
      <c r="V4" t="s">
        <v>687</v>
      </c>
      <c r="W4" t="s">
        <v>687</v>
      </c>
      <c r="X4" t="s">
        <v>687</v>
      </c>
      <c r="Y4" t="s">
        <v>688</v>
      </c>
      <c r="Z4" t="s">
        <v>688</v>
      </c>
      <c r="AA4" t="s">
        <v>688</v>
      </c>
      <c r="AB4" t="s">
        <v>688</v>
      </c>
      <c r="AC4" t="s">
        <v>688</v>
      </c>
      <c r="AD4" t="s">
        <v>688</v>
      </c>
      <c r="AE4" t="s">
        <v>687</v>
      </c>
      <c r="AF4" t="s">
        <v>688</v>
      </c>
      <c r="AG4" t="s">
        <v>688</v>
      </c>
    </row>
    <row r="5" spans="1:33">
      <c r="A5">
        <v>2014</v>
      </c>
      <c r="B5" s="14">
        <v>43054.607268518521</v>
      </c>
      <c r="C5" t="s">
        <v>688</v>
      </c>
      <c r="D5" t="s">
        <v>688</v>
      </c>
      <c r="E5" t="s">
        <v>688</v>
      </c>
      <c r="F5" t="s">
        <v>687</v>
      </c>
      <c r="G5" t="s">
        <v>688</v>
      </c>
      <c r="H5" t="s">
        <v>688</v>
      </c>
      <c r="I5" t="s">
        <v>688</v>
      </c>
      <c r="J5" t="s">
        <v>688</v>
      </c>
      <c r="K5" t="s">
        <v>688</v>
      </c>
      <c r="L5" t="s">
        <v>688</v>
      </c>
      <c r="M5" t="s">
        <v>688</v>
      </c>
      <c r="N5" t="s">
        <v>687</v>
      </c>
      <c r="O5" t="s">
        <v>688</v>
      </c>
      <c r="P5" t="s">
        <v>688</v>
      </c>
      <c r="Q5" t="s">
        <v>687</v>
      </c>
      <c r="R5" t="s">
        <v>687</v>
      </c>
      <c r="S5" t="s">
        <v>688</v>
      </c>
      <c r="T5" t="s">
        <v>687</v>
      </c>
      <c r="U5" t="s">
        <v>688</v>
      </c>
      <c r="V5" t="s">
        <v>687</v>
      </c>
      <c r="W5" t="s">
        <v>687</v>
      </c>
      <c r="X5" t="s">
        <v>687</v>
      </c>
      <c r="Y5" t="s">
        <v>688</v>
      </c>
      <c r="Z5" t="s">
        <v>688</v>
      </c>
      <c r="AA5" t="s">
        <v>688</v>
      </c>
      <c r="AB5" t="s">
        <v>688</v>
      </c>
      <c r="AC5" t="s">
        <v>688</v>
      </c>
      <c r="AD5" t="s">
        <v>688</v>
      </c>
      <c r="AE5" t="s">
        <v>687</v>
      </c>
      <c r="AF5" t="s">
        <v>688</v>
      </c>
      <c r="AG5" t="s">
        <v>688</v>
      </c>
    </row>
    <row r="6" spans="1:33">
      <c r="A6">
        <v>2015</v>
      </c>
      <c r="B6" s="14">
        <v>43054.607268518521</v>
      </c>
      <c r="C6" t="s">
        <v>688</v>
      </c>
      <c r="D6" t="s">
        <v>688</v>
      </c>
      <c r="E6" t="s">
        <v>688</v>
      </c>
      <c r="F6" t="s">
        <v>687</v>
      </c>
      <c r="G6" t="s">
        <v>688</v>
      </c>
      <c r="H6" t="s">
        <v>688</v>
      </c>
      <c r="I6" t="s">
        <v>688</v>
      </c>
      <c r="J6" t="s">
        <v>688</v>
      </c>
      <c r="K6" t="s">
        <v>688</v>
      </c>
      <c r="L6" t="s">
        <v>688</v>
      </c>
      <c r="M6" t="s">
        <v>688</v>
      </c>
      <c r="N6" t="s">
        <v>687</v>
      </c>
      <c r="O6" t="s">
        <v>688</v>
      </c>
      <c r="P6" t="s">
        <v>688</v>
      </c>
      <c r="Q6" t="s">
        <v>687</v>
      </c>
      <c r="R6" t="s">
        <v>687</v>
      </c>
      <c r="S6" t="s">
        <v>688</v>
      </c>
      <c r="T6" t="s">
        <v>687</v>
      </c>
      <c r="U6" t="s">
        <v>688</v>
      </c>
      <c r="V6" t="s">
        <v>687</v>
      </c>
      <c r="W6" t="s">
        <v>687</v>
      </c>
      <c r="X6" t="s">
        <v>687</v>
      </c>
      <c r="Y6" t="s">
        <v>688</v>
      </c>
      <c r="Z6" t="s">
        <v>688</v>
      </c>
      <c r="AA6" t="s">
        <v>688</v>
      </c>
      <c r="AB6" t="s">
        <v>688</v>
      </c>
      <c r="AC6" t="s">
        <v>688</v>
      </c>
      <c r="AD6" t="s">
        <v>688</v>
      </c>
      <c r="AE6" t="s">
        <v>687</v>
      </c>
      <c r="AF6" t="s">
        <v>688</v>
      </c>
      <c r="AG6" t="s">
        <v>688</v>
      </c>
    </row>
    <row r="7" spans="1:33">
      <c r="A7">
        <v>2016</v>
      </c>
      <c r="B7" s="14">
        <v>43054.607268518521</v>
      </c>
      <c r="C7" t="s">
        <v>688</v>
      </c>
      <c r="D7" t="s">
        <v>688</v>
      </c>
      <c r="E7" t="s">
        <v>688</v>
      </c>
      <c r="F7" t="s">
        <v>687</v>
      </c>
      <c r="G7" t="s">
        <v>688</v>
      </c>
      <c r="H7" t="s">
        <v>688</v>
      </c>
      <c r="I7" t="s">
        <v>688</v>
      </c>
      <c r="J7" t="s">
        <v>688</v>
      </c>
      <c r="K7" t="s">
        <v>688</v>
      </c>
      <c r="L7" t="s">
        <v>688</v>
      </c>
      <c r="M7" t="s">
        <v>688</v>
      </c>
      <c r="N7" t="s">
        <v>688</v>
      </c>
      <c r="O7" t="s">
        <v>688</v>
      </c>
      <c r="P7" t="s">
        <v>688</v>
      </c>
      <c r="Q7" t="s">
        <v>687</v>
      </c>
      <c r="R7" t="s">
        <v>687</v>
      </c>
      <c r="S7" t="s">
        <v>688</v>
      </c>
      <c r="T7" t="s">
        <v>687</v>
      </c>
      <c r="U7" t="s">
        <v>688</v>
      </c>
      <c r="V7" t="s">
        <v>687</v>
      </c>
      <c r="W7" t="s">
        <v>687</v>
      </c>
      <c r="X7" t="s">
        <v>687</v>
      </c>
      <c r="Y7" t="s">
        <v>688</v>
      </c>
      <c r="Z7" t="s">
        <v>688</v>
      </c>
      <c r="AA7" t="s">
        <v>688</v>
      </c>
      <c r="AB7" t="s">
        <v>688</v>
      </c>
      <c r="AC7" t="s">
        <v>688</v>
      </c>
      <c r="AD7" t="s">
        <v>688</v>
      </c>
      <c r="AE7" t="s">
        <v>687</v>
      </c>
      <c r="AF7" t="s">
        <v>688</v>
      </c>
      <c r="AG7" t="s">
        <v>688</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G8"/>
  <sheetViews>
    <sheetView workbookViewId="0"/>
  </sheetViews>
  <sheetFormatPr defaultRowHeight="15"/>
  <sheetData>
    <row r="1" spans="1:33">
      <c r="A1">
        <v>5.16</v>
      </c>
      <c r="B1" t="s">
        <v>4887</v>
      </c>
    </row>
    <row r="2" spans="1:33">
      <c r="A2" s="10" t="str">
        <f>HYPERLINK("#'Contents'!B94",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43054.607291666667</v>
      </c>
    </row>
    <row r="5" spans="1:33">
      <c r="A5">
        <v>2013</v>
      </c>
      <c r="B5" s="14">
        <v>43054.607291666667</v>
      </c>
      <c r="D5">
        <v>540.68399999999997</v>
      </c>
      <c r="E5">
        <v>123.42</v>
      </c>
      <c r="G5">
        <v>26541.015000000003</v>
      </c>
      <c r="H5">
        <v>12861.558999999999</v>
      </c>
      <c r="I5">
        <v>964.02199999999993</v>
      </c>
      <c r="K5">
        <v>333.94425999999999</v>
      </c>
      <c r="L5">
        <v>1065.1469999999999</v>
      </c>
      <c r="M5">
        <v>522.19499999999994</v>
      </c>
      <c r="O5">
        <v>240.27199999999999</v>
      </c>
      <c r="P5">
        <v>38.466999999999999</v>
      </c>
      <c r="S5">
        <v>268.97300000000001</v>
      </c>
      <c r="U5">
        <v>335.92500000000001</v>
      </c>
      <c r="Y5">
        <v>1084.2180000000001</v>
      </c>
      <c r="Z5">
        <v>1343.1770000000001</v>
      </c>
      <c r="AA5">
        <v>633.76235999999994</v>
      </c>
      <c r="AB5">
        <v>48.893999999999998</v>
      </c>
      <c r="AC5">
        <v>465.07900000000001</v>
      </c>
      <c r="AD5">
        <v>490.61199999999997</v>
      </c>
      <c r="AF5">
        <v>1618.2460000000001</v>
      </c>
      <c r="AG5">
        <v>1663.0257060000001</v>
      </c>
    </row>
    <row r="6" spans="1:33">
      <c r="A6">
        <v>2014</v>
      </c>
      <c r="B6" s="14">
        <v>43054.607291666667</v>
      </c>
      <c r="C6">
        <v>300.22800000000001</v>
      </c>
      <c r="D6">
        <v>457.36599999999999</v>
      </c>
      <c r="E6">
        <v>124.71299999999999</v>
      </c>
      <c r="G6">
        <v>26400.217000000004</v>
      </c>
      <c r="H6">
        <v>12575.807555999998</v>
      </c>
      <c r="I6">
        <v>1013.529</v>
      </c>
      <c r="J6">
        <v>91.484999999999999</v>
      </c>
      <c r="K6">
        <v>176.75641999999999</v>
      </c>
      <c r="L6">
        <v>957.7639999999999</v>
      </c>
      <c r="M6">
        <v>590.66599999999994</v>
      </c>
      <c r="O6">
        <v>266.19459999999998</v>
      </c>
      <c r="P6">
        <v>64.248000000000005</v>
      </c>
      <c r="S6">
        <v>135.35</v>
      </c>
      <c r="U6">
        <v>331.78399999999999</v>
      </c>
      <c r="Y6">
        <v>1284.01</v>
      </c>
      <c r="Z6">
        <v>1071.681</v>
      </c>
      <c r="AA6">
        <v>501.88350000000003</v>
      </c>
      <c r="AB6">
        <v>54.364999999999995</v>
      </c>
      <c r="AC6">
        <v>296.625</v>
      </c>
      <c r="AD6">
        <v>1259.7570000000001</v>
      </c>
      <c r="AF6">
        <v>1381.0719999999999</v>
      </c>
      <c r="AG6">
        <v>1390.709032</v>
      </c>
    </row>
    <row r="7" spans="1:33">
      <c r="A7">
        <v>2015</v>
      </c>
      <c r="B7" s="14">
        <v>43054.607291666667</v>
      </c>
      <c r="D7">
        <v>348.07299999999998</v>
      </c>
      <c r="E7">
        <v>125.60600000000001</v>
      </c>
      <c r="G7">
        <v>27960.30899999999</v>
      </c>
      <c r="H7">
        <v>13020.377146999999</v>
      </c>
      <c r="I7">
        <v>1192.2630000000001</v>
      </c>
      <c r="J7">
        <v>428.18299999999999</v>
      </c>
      <c r="K7">
        <v>170.95999999999998</v>
      </c>
      <c r="L7">
        <v>880.005</v>
      </c>
      <c r="M7">
        <v>513.952</v>
      </c>
      <c r="O7">
        <v>311.34800000000001</v>
      </c>
      <c r="P7">
        <v>50.292999999999999</v>
      </c>
      <c r="S7">
        <v>172.57499999999999</v>
      </c>
      <c r="U7">
        <v>249.61809310000001</v>
      </c>
      <c r="Y7">
        <v>1518.9650000000001</v>
      </c>
      <c r="Z7">
        <v>1215.8829999999998</v>
      </c>
      <c r="AA7">
        <v>564.16599999999994</v>
      </c>
      <c r="AB7">
        <v>37.995000000000005</v>
      </c>
      <c r="AC7">
        <v>336.07500000000005</v>
      </c>
      <c r="AD7">
        <v>1120.8719999999998</v>
      </c>
      <c r="AF7">
        <v>1396.2629999999999</v>
      </c>
      <c r="AG7">
        <v>486.47399999999999</v>
      </c>
    </row>
    <row r="8" spans="1:33">
      <c r="A8">
        <v>2016</v>
      </c>
      <c r="B8" s="14">
        <v>43054.607291666667</v>
      </c>
      <c r="C8">
        <v>278.27600000000001</v>
      </c>
      <c r="D8">
        <v>296.60300000000001</v>
      </c>
      <c r="E8">
        <v>113.4</v>
      </c>
      <c r="G8">
        <v>25784.382999999991</v>
      </c>
      <c r="H8">
        <v>13484.618</v>
      </c>
      <c r="I8">
        <v>1172.7530000000002</v>
      </c>
      <c r="J8">
        <v>564.77</v>
      </c>
      <c r="K8">
        <v>170.0617</v>
      </c>
      <c r="L8">
        <v>889.48300000000006</v>
      </c>
      <c r="M8">
        <v>543.42899999999997</v>
      </c>
      <c r="N8">
        <v>15.483000000000001</v>
      </c>
      <c r="O8">
        <v>109.35899999999999</v>
      </c>
      <c r="P8">
        <v>27.135999999999999</v>
      </c>
      <c r="S8">
        <v>150.892</v>
      </c>
      <c r="U8">
        <v>209.50717610000001</v>
      </c>
      <c r="Y8">
        <v>1421.317</v>
      </c>
      <c r="Z8">
        <v>1141.0549999999998</v>
      </c>
      <c r="AA8">
        <v>618.952</v>
      </c>
      <c r="AB8">
        <v>24.506999999999998</v>
      </c>
      <c r="AC8">
        <v>341.71499999999997</v>
      </c>
      <c r="AD8">
        <v>1488.2060000000001</v>
      </c>
      <c r="AF8">
        <v>1442.19</v>
      </c>
      <c r="AG8">
        <v>509.149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27"/>
  <sheetViews>
    <sheetView workbookViewId="0"/>
  </sheetViews>
  <sheetFormatPr defaultRowHeight="15"/>
  <sheetData>
    <row r="1" spans="1:8">
      <c r="A1">
        <v>2.1</v>
      </c>
      <c r="B1" t="s">
        <v>16</v>
      </c>
    </row>
    <row r="2" spans="1:8">
      <c r="A2" s="10" t="str">
        <f>HYPERLINK("#'Contents'!B9", "Back to Contents")</f>
        <v>Back to Contents</v>
      </c>
    </row>
    <row r="3" spans="1:8">
      <c r="A3" t="s">
        <v>109</v>
      </c>
      <c r="B3" t="s">
        <v>110</v>
      </c>
      <c r="C3" t="s">
        <v>108</v>
      </c>
      <c r="D3" t="s">
        <v>700</v>
      </c>
      <c r="E3" t="s">
        <v>701</v>
      </c>
      <c r="F3" t="s">
        <v>702</v>
      </c>
      <c r="G3" t="s">
        <v>703</v>
      </c>
      <c r="H3" t="s">
        <v>704</v>
      </c>
    </row>
    <row r="4" spans="1:8">
      <c r="A4" s="14">
        <v>43054.605682870373</v>
      </c>
      <c r="B4" t="s">
        <v>117</v>
      </c>
      <c r="C4">
        <v>2013</v>
      </c>
      <c r="D4" t="s">
        <v>705</v>
      </c>
      <c r="E4" t="s">
        <v>706</v>
      </c>
      <c r="F4" t="s">
        <v>707</v>
      </c>
      <c r="G4" t="s">
        <v>708</v>
      </c>
      <c r="H4" t="s">
        <v>709</v>
      </c>
    </row>
    <row r="5" spans="1:8">
      <c r="A5" s="14">
        <v>43054.605682870373</v>
      </c>
      <c r="B5" t="s">
        <v>117</v>
      </c>
      <c r="C5">
        <v>2014</v>
      </c>
      <c r="D5" t="s">
        <v>705</v>
      </c>
      <c r="E5" t="s">
        <v>706</v>
      </c>
      <c r="F5" t="s">
        <v>707</v>
      </c>
      <c r="G5" t="s">
        <v>708</v>
      </c>
      <c r="H5" t="s">
        <v>709</v>
      </c>
    </row>
    <row r="6" spans="1:8">
      <c r="A6" s="14">
        <v>43054.605682870373</v>
      </c>
      <c r="B6" t="s">
        <v>117</v>
      </c>
      <c r="C6">
        <v>2015</v>
      </c>
      <c r="D6" t="s">
        <v>705</v>
      </c>
      <c r="E6" t="s">
        <v>706</v>
      </c>
      <c r="F6" t="s">
        <v>707</v>
      </c>
      <c r="G6" t="s">
        <v>708</v>
      </c>
      <c r="H6" t="s">
        <v>709</v>
      </c>
    </row>
    <row r="7" spans="1:8">
      <c r="A7" s="14">
        <v>43054.605682870373</v>
      </c>
      <c r="B7" t="s">
        <v>117</v>
      </c>
      <c r="C7">
        <v>2016</v>
      </c>
      <c r="D7" t="s">
        <v>705</v>
      </c>
      <c r="E7" t="s">
        <v>706</v>
      </c>
      <c r="F7" t="s">
        <v>707</v>
      </c>
      <c r="G7" t="s">
        <v>708</v>
      </c>
      <c r="H7" t="s">
        <v>709</v>
      </c>
    </row>
    <row r="8" spans="1:8">
      <c r="A8" s="14">
        <v>43054.605682870373</v>
      </c>
      <c r="B8" t="s">
        <v>126</v>
      </c>
      <c r="C8">
        <v>2013</v>
      </c>
      <c r="D8" t="s">
        <v>710</v>
      </c>
      <c r="E8" t="s">
        <v>401</v>
      </c>
      <c r="F8" t="s">
        <v>402</v>
      </c>
      <c r="G8" t="s">
        <v>403</v>
      </c>
      <c r="H8" t="s">
        <v>404</v>
      </c>
    </row>
    <row r="9" spans="1:8">
      <c r="A9" s="14">
        <v>43054.605682870373</v>
      </c>
      <c r="B9" t="s">
        <v>126</v>
      </c>
      <c r="C9">
        <v>2014</v>
      </c>
      <c r="D9" t="s">
        <v>710</v>
      </c>
      <c r="E9" t="s">
        <v>401</v>
      </c>
      <c r="F9" t="s">
        <v>402</v>
      </c>
      <c r="G9" t="s">
        <v>403</v>
      </c>
      <c r="H9" t="s">
        <v>404</v>
      </c>
    </row>
    <row r="10" spans="1:8">
      <c r="A10" s="14">
        <v>43054.605682870373</v>
      </c>
      <c r="B10" t="s">
        <v>126</v>
      </c>
      <c r="C10">
        <v>2015</v>
      </c>
      <c r="D10" t="s">
        <v>710</v>
      </c>
      <c r="E10" t="s">
        <v>401</v>
      </c>
      <c r="F10" t="s">
        <v>402</v>
      </c>
      <c r="G10" t="s">
        <v>403</v>
      </c>
      <c r="H10" t="s">
        <v>404</v>
      </c>
    </row>
    <row r="11" spans="1:8">
      <c r="A11" s="14">
        <v>43054.605682870373</v>
      </c>
      <c r="B11" t="s">
        <v>126</v>
      </c>
      <c r="C11">
        <v>2016</v>
      </c>
      <c r="D11" t="s">
        <v>710</v>
      </c>
      <c r="E11" t="s">
        <v>401</v>
      </c>
      <c r="F11" t="s">
        <v>402</v>
      </c>
      <c r="G11" t="s">
        <v>403</v>
      </c>
      <c r="H11" t="s">
        <v>404</v>
      </c>
    </row>
    <row r="12" spans="1:8">
      <c r="A12" s="14">
        <v>43054.605682870373</v>
      </c>
      <c r="B12" t="s">
        <v>134</v>
      </c>
      <c r="C12">
        <v>2013</v>
      </c>
      <c r="D12" t="s">
        <v>406</v>
      </c>
      <c r="E12" t="s">
        <v>407</v>
      </c>
      <c r="F12">
        <v>35929559022</v>
      </c>
      <c r="G12" t="s">
        <v>408</v>
      </c>
      <c r="H12" t="s">
        <v>409</v>
      </c>
    </row>
    <row r="13" spans="1:8">
      <c r="A13" s="14">
        <v>43054.605682870373</v>
      </c>
      <c r="B13" t="s">
        <v>134</v>
      </c>
      <c r="C13">
        <v>2014</v>
      </c>
      <c r="D13" t="s">
        <v>406</v>
      </c>
      <c r="E13" t="s">
        <v>407</v>
      </c>
      <c r="F13">
        <v>35929559022</v>
      </c>
      <c r="G13" t="s">
        <v>408</v>
      </c>
      <c r="H13" t="s">
        <v>409</v>
      </c>
    </row>
    <row r="14" spans="1:8">
      <c r="A14" s="14">
        <v>43054.605682870373</v>
      </c>
      <c r="B14" t="s">
        <v>134</v>
      </c>
      <c r="C14">
        <v>2015</v>
      </c>
      <c r="D14" t="s">
        <v>406</v>
      </c>
      <c r="E14" t="s">
        <v>407</v>
      </c>
      <c r="F14">
        <v>35929559022</v>
      </c>
      <c r="G14" t="s">
        <v>408</v>
      </c>
      <c r="H14" t="s">
        <v>409</v>
      </c>
    </row>
    <row r="15" spans="1:8">
      <c r="A15" s="14">
        <v>43054.605682870373</v>
      </c>
      <c r="B15" t="s">
        <v>134</v>
      </c>
      <c r="C15">
        <v>2016</v>
      </c>
      <c r="D15" t="s">
        <v>406</v>
      </c>
      <c r="E15" t="s">
        <v>407</v>
      </c>
      <c r="F15">
        <v>35929559022</v>
      </c>
      <c r="G15" t="s">
        <v>408</v>
      </c>
      <c r="H15" t="s">
        <v>409</v>
      </c>
    </row>
    <row r="16" spans="1:8">
      <c r="A16" s="14">
        <v>43054.605682870373</v>
      </c>
      <c r="B16" t="s">
        <v>147</v>
      </c>
      <c r="C16">
        <v>2013</v>
      </c>
      <c r="D16" t="s">
        <v>711</v>
      </c>
      <c r="E16" t="s">
        <v>712</v>
      </c>
      <c r="F16" t="s">
        <v>151</v>
      </c>
      <c r="G16" t="s">
        <v>152</v>
      </c>
      <c r="H16" t="s">
        <v>713</v>
      </c>
    </row>
    <row r="17" spans="1:8">
      <c r="A17" s="14">
        <v>43054.605682870373</v>
      </c>
      <c r="B17" t="s">
        <v>147</v>
      </c>
      <c r="C17">
        <v>2014</v>
      </c>
      <c r="D17" t="s">
        <v>711</v>
      </c>
      <c r="E17" t="s">
        <v>714</v>
      </c>
      <c r="F17">
        <v>35722408948</v>
      </c>
      <c r="G17" t="s">
        <v>152</v>
      </c>
      <c r="H17" t="s">
        <v>713</v>
      </c>
    </row>
    <row r="18" spans="1:8">
      <c r="A18" s="14">
        <v>43054.605682870373</v>
      </c>
      <c r="B18" t="s">
        <v>147</v>
      </c>
      <c r="C18">
        <v>2015</v>
      </c>
      <c r="D18" t="s">
        <v>711</v>
      </c>
      <c r="E18" t="s">
        <v>714</v>
      </c>
      <c r="F18">
        <v>35722408948</v>
      </c>
      <c r="G18" t="s">
        <v>152</v>
      </c>
      <c r="H18" t="s">
        <v>713</v>
      </c>
    </row>
    <row r="19" spans="1:8">
      <c r="A19" s="14">
        <v>43054.605682870373</v>
      </c>
      <c r="B19" t="s">
        <v>147</v>
      </c>
      <c r="C19">
        <v>2016</v>
      </c>
      <c r="D19" t="s">
        <v>711</v>
      </c>
      <c r="E19" t="s">
        <v>714</v>
      </c>
      <c r="F19">
        <v>35722408948</v>
      </c>
      <c r="G19" t="s">
        <v>152</v>
      </c>
      <c r="H19" t="s">
        <v>713</v>
      </c>
    </row>
    <row r="20" spans="1:8">
      <c r="A20" s="14">
        <v>43054.605682870373</v>
      </c>
      <c r="B20" t="s">
        <v>155</v>
      </c>
      <c r="C20">
        <v>2013</v>
      </c>
      <c r="D20" t="s">
        <v>414</v>
      </c>
      <c r="E20" t="s">
        <v>415</v>
      </c>
      <c r="F20" t="s">
        <v>416</v>
      </c>
      <c r="G20" t="s">
        <v>417</v>
      </c>
      <c r="H20" t="s">
        <v>418</v>
      </c>
    </row>
    <row r="21" spans="1:8">
      <c r="A21" s="14">
        <v>43054.605682870373</v>
      </c>
      <c r="B21" t="s">
        <v>155</v>
      </c>
      <c r="C21">
        <v>2014</v>
      </c>
      <c r="D21" t="s">
        <v>414</v>
      </c>
      <c r="E21" t="s">
        <v>415</v>
      </c>
      <c r="F21" t="s">
        <v>715</v>
      </c>
      <c r="G21" t="s">
        <v>417</v>
      </c>
      <c r="H21" t="s">
        <v>418</v>
      </c>
    </row>
    <row r="22" spans="1:8">
      <c r="A22" s="14">
        <v>43054.605682870373</v>
      </c>
      <c r="B22" t="s">
        <v>155</v>
      </c>
      <c r="C22">
        <v>2015</v>
      </c>
      <c r="D22" t="s">
        <v>414</v>
      </c>
      <c r="E22" t="s">
        <v>415</v>
      </c>
      <c r="F22" t="s">
        <v>715</v>
      </c>
      <c r="G22" t="s">
        <v>417</v>
      </c>
      <c r="H22" t="s">
        <v>418</v>
      </c>
    </row>
    <row r="23" spans="1:8">
      <c r="A23" s="14">
        <v>43054.605682870373</v>
      </c>
      <c r="B23" t="s">
        <v>155</v>
      </c>
      <c r="C23">
        <v>2016</v>
      </c>
      <c r="D23" t="s">
        <v>414</v>
      </c>
      <c r="E23" t="s">
        <v>415</v>
      </c>
      <c r="F23" t="s">
        <v>715</v>
      </c>
      <c r="G23" t="s">
        <v>417</v>
      </c>
      <c r="H23" t="s">
        <v>418</v>
      </c>
    </row>
    <row r="24" spans="1:8">
      <c r="A24" s="14">
        <v>43054.605682870373</v>
      </c>
      <c r="B24" t="s">
        <v>162</v>
      </c>
      <c r="C24">
        <v>2013</v>
      </c>
      <c r="D24" t="s">
        <v>428</v>
      </c>
      <c r="E24" t="s">
        <v>424</v>
      </c>
      <c r="F24" t="s">
        <v>716</v>
      </c>
      <c r="G24" t="s">
        <v>426</v>
      </c>
      <c r="H24" t="s">
        <v>427</v>
      </c>
    </row>
    <row r="25" spans="1:8">
      <c r="A25" s="14">
        <v>43054.605682870373</v>
      </c>
      <c r="B25" t="s">
        <v>162</v>
      </c>
      <c r="C25">
        <v>2014</v>
      </c>
      <c r="D25" t="s">
        <v>428</v>
      </c>
      <c r="E25" t="s">
        <v>424</v>
      </c>
      <c r="F25" t="s">
        <v>716</v>
      </c>
      <c r="G25" t="s">
        <v>426</v>
      </c>
      <c r="H25" t="s">
        <v>427</v>
      </c>
    </row>
    <row r="26" spans="1:8">
      <c r="A26" s="14">
        <v>43054.605682870373</v>
      </c>
      <c r="B26" t="s">
        <v>162</v>
      </c>
      <c r="C26">
        <v>2015</v>
      </c>
      <c r="D26" t="s">
        <v>5338</v>
      </c>
      <c r="E26" t="s">
        <v>424</v>
      </c>
      <c r="F26" t="s">
        <v>716</v>
      </c>
      <c r="G26" t="s">
        <v>426</v>
      </c>
      <c r="H26" t="s">
        <v>427</v>
      </c>
    </row>
    <row r="27" spans="1:8">
      <c r="A27" s="14">
        <v>43054.605682870373</v>
      </c>
      <c r="B27" t="s">
        <v>162</v>
      </c>
      <c r="C27">
        <v>2016</v>
      </c>
      <c r="D27" t="s">
        <v>423</v>
      </c>
      <c r="E27" t="s">
        <v>424</v>
      </c>
      <c r="F27" t="s">
        <v>716</v>
      </c>
      <c r="G27" t="s">
        <v>426</v>
      </c>
      <c r="H27" t="s">
        <v>427</v>
      </c>
    </row>
    <row r="28" spans="1:8">
      <c r="A28" s="14">
        <v>43054.605682870373</v>
      </c>
      <c r="B28" t="s">
        <v>172</v>
      </c>
      <c r="C28">
        <v>2013</v>
      </c>
      <c r="D28" t="s">
        <v>717</v>
      </c>
      <c r="E28" t="s">
        <v>718</v>
      </c>
      <c r="F28">
        <v>4572200030</v>
      </c>
      <c r="G28" t="s">
        <v>719</v>
      </c>
      <c r="H28" t="s">
        <v>720</v>
      </c>
    </row>
    <row r="29" spans="1:8">
      <c r="A29" s="14">
        <v>43054.605682870373</v>
      </c>
      <c r="B29" t="s">
        <v>172</v>
      </c>
      <c r="C29">
        <v>2014</v>
      </c>
      <c r="D29" t="s">
        <v>717</v>
      </c>
      <c r="E29" t="s">
        <v>718</v>
      </c>
      <c r="F29">
        <v>4572200030</v>
      </c>
      <c r="G29" t="s">
        <v>719</v>
      </c>
      <c r="H29" t="s">
        <v>720</v>
      </c>
    </row>
    <row r="30" spans="1:8">
      <c r="A30" s="14">
        <v>43054.605682870373</v>
      </c>
      <c r="B30" t="s">
        <v>172</v>
      </c>
      <c r="C30">
        <v>2015</v>
      </c>
      <c r="D30" t="s">
        <v>717</v>
      </c>
      <c r="E30" t="s">
        <v>718</v>
      </c>
      <c r="F30">
        <v>4572200038</v>
      </c>
      <c r="G30" t="s">
        <v>719</v>
      </c>
      <c r="H30" t="s">
        <v>720</v>
      </c>
    </row>
    <row r="31" spans="1:8">
      <c r="A31" s="14">
        <v>43054.605682870373</v>
      </c>
      <c r="B31" t="s">
        <v>172</v>
      </c>
      <c r="C31">
        <v>2016</v>
      </c>
      <c r="D31" t="s">
        <v>717</v>
      </c>
      <c r="E31" t="s">
        <v>718</v>
      </c>
      <c r="F31">
        <v>4535291000</v>
      </c>
      <c r="G31" t="s">
        <v>719</v>
      </c>
      <c r="H31" t="s">
        <v>5339</v>
      </c>
    </row>
    <row r="32" spans="1:8">
      <c r="A32" s="14">
        <v>43054.605682870373</v>
      </c>
      <c r="B32" t="s">
        <v>180</v>
      </c>
      <c r="C32">
        <v>2013</v>
      </c>
      <c r="D32" t="s">
        <v>433</v>
      </c>
      <c r="E32" t="s">
        <v>434</v>
      </c>
      <c r="F32">
        <v>3726262829</v>
      </c>
      <c r="G32" t="s">
        <v>721</v>
      </c>
      <c r="H32" t="s">
        <v>722</v>
      </c>
    </row>
    <row r="33" spans="1:8">
      <c r="A33" s="14">
        <v>43054.605682870373</v>
      </c>
      <c r="B33" t="s">
        <v>180</v>
      </c>
      <c r="C33">
        <v>2014</v>
      </c>
      <c r="D33" t="s">
        <v>433</v>
      </c>
      <c r="E33" t="s">
        <v>434</v>
      </c>
      <c r="F33" t="s">
        <v>191</v>
      </c>
      <c r="G33" t="s">
        <v>721</v>
      </c>
      <c r="H33" t="s">
        <v>723</v>
      </c>
    </row>
    <row r="34" spans="1:8">
      <c r="A34" s="14">
        <v>43054.605682870373</v>
      </c>
      <c r="B34" t="s">
        <v>180</v>
      </c>
      <c r="C34">
        <v>2015</v>
      </c>
      <c r="D34" t="s">
        <v>433</v>
      </c>
      <c r="E34" t="s">
        <v>434</v>
      </c>
      <c r="F34" t="s">
        <v>191</v>
      </c>
      <c r="G34" t="s">
        <v>721</v>
      </c>
      <c r="H34" t="s">
        <v>723</v>
      </c>
    </row>
    <row r="35" spans="1:8">
      <c r="A35" s="14">
        <v>43054.605682870373</v>
      </c>
      <c r="B35" t="s">
        <v>180</v>
      </c>
      <c r="C35">
        <v>2016</v>
      </c>
      <c r="D35" t="s">
        <v>433</v>
      </c>
      <c r="E35" t="s">
        <v>434</v>
      </c>
      <c r="F35" t="s">
        <v>5051</v>
      </c>
      <c r="G35" t="s">
        <v>721</v>
      </c>
      <c r="H35" t="s">
        <v>723</v>
      </c>
    </row>
    <row r="36" spans="1:8">
      <c r="A36" s="14">
        <v>43054.605682870373</v>
      </c>
      <c r="B36" t="s">
        <v>192</v>
      </c>
      <c r="C36">
        <v>2013</v>
      </c>
      <c r="D36" t="s">
        <v>724</v>
      </c>
      <c r="E36" t="s">
        <v>725</v>
      </c>
      <c r="F36" t="s">
        <v>726</v>
      </c>
      <c r="G36" t="s">
        <v>727</v>
      </c>
      <c r="H36" t="s">
        <v>728</v>
      </c>
    </row>
    <row r="37" spans="1:8">
      <c r="A37" s="14">
        <v>43054.605682870373</v>
      </c>
      <c r="B37" t="s">
        <v>192</v>
      </c>
      <c r="C37">
        <v>2014</v>
      </c>
      <c r="D37" t="s">
        <v>724</v>
      </c>
      <c r="E37" t="s">
        <v>725</v>
      </c>
      <c r="F37" t="s">
        <v>726</v>
      </c>
      <c r="G37" t="s">
        <v>727</v>
      </c>
      <c r="H37" t="s">
        <v>728</v>
      </c>
    </row>
    <row r="38" spans="1:8">
      <c r="A38" s="14">
        <v>43054.605682870373</v>
      </c>
      <c r="B38" t="s">
        <v>192</v>
      </c>
      <c r="C38">
        <v>2015</v>
      </c>
      <c r="D38" t="s">
        <v>724</v>
      </c>
      <c r="E38" t="s">
        <v>725</v>
      </c>
      <c r="F38" t="s">
        <v>726</v>
      </c>
      <c r="G38" t="s">
        <v>727</v>
      </c>
      <c r="H38" t="s">
        <v>728</v>
      </c>
    </row>
    <row r="39" spans="1:8">
      <c r="A39" s="14">
        <v>43054.605682870373</v>
      </c>
      <c r="B39" t="s">
        <v>192</v>
      </c>
      <c r="C39">
        <v>2016</v>
      </c>
      <c r="D39" t="s">
        <v>5340</v>
      </c>
      <c r="E39" t="s">
        <v>5341</v>
      </c>
      <c r="F39" t="s">
        <v>726</v>
      </c>
      <c r="G39" t="s">
        <v>5342</v>
      </c>
      <c r="H39" t="s">
        <v>5343</v>
      </c>
    </row>
    <row r="40" spans="1:8">
      <c r="A40" s="14">
        <v>43054.605682870373</v>
      </c>
      <c r="B40" t="s">
        <v>199</v>
      </c>
      <c r="C40">
        <v>2013</v>
      </c>
      <c r="D40" t="s">
        <v>200</v>
      </c>
      <c r="E40" t="s">
        <v>729</v>
      </c>
      <c r="F40">
        <v>358295050000</v>
      </c>
      <c r="G40" t="s">
        <v>730</v>
      </c>
      <c r="H40" t="s">
        <v>731</v>
      </c>
    </row>
    <row r="41" spans="1:8">
      <c r="A41" s="14">
        <v>43054.605682870373</v>
      </c>
      <c r="B41" t="s">
        <v>199</v>
      </c>
      <c r="C41">
        <v>2014</v>
      </c>
      <c r="D41" t="s">
        <v>200</v>
      </c>
      <c r="E41" t="s">
        <v>729</v>
      </c>
      <c r="F41">
        <v>358295050000</v>
      </c>
      <c r="G41" t="s">
        <v>730</v>
      </c>
      <c r="H41" t="s">
        <v>731</v>
      </c>
    </row>
    <row r="42" spans="1:8">
      <c r="A42" s="14">
        <v>43054.605682870373</v>
      </c>
      <c r="B42" t="s">
        <v>199</v>
      </c>
      <c r="C42">
        <v>2015</v>
      </c>
      <c r="D42" t="s">
        <v>200</v>
      </c>
      <c r="E42" t="s">
        <v>729</v>
      </c>
      <c r="F42">
        <v>358295050000</v>
      </c>
      <c r="G42" t="s">
        <v>730</v>
      </c>
      <c r="H42" t="s">
        <v>731</v>
      </c>
    </row>
    <row r="43" spans="1:8">
      <c r="A43" s="14">
        <v>43054.605682870373</v>
      </c>
      <c r="B43" t="s">
        <v>199</v>
      </c>
      <c r="C43">
        <v>2016</v>
      </c>
      <c r="D43" t="s">
        <v>200</v>
      </c>
      <c r="E43" t="s">
        <v>729</v>
      </c>
      <c r="F43">
        <v>358295050000</v>
      </c>
      <c r="G43" t="s">
        <v>730</v>
      </c>
      <c r="H43" t="s">
        <v>731</v>
      </c>
    </row>
    <row r="44" spans="1:8">
      <c r="A44" s="14">
        <v>43054.605682870373</v>
      </c>
      <c r="B44" t="s">
        <v>205</v>
      </c>
      <c r="C44">
        <v>2013</v>
      </c>
      <c r="D44" t="s">
        <v>732</v>
      </c>
      <c r="E44" t="s">
        <v>733</v>
      </c>
      <c r="F44" t="s">
        <v>734</v>
      </c>
      <c r="G44" t="s">
        <v>735</v>
      </c>
      <c r="H44" t="s">
        <v>736</v>
      </c>
    </row>
    <row r="45" spans="1:8">
      <c r="A45" s="14">
        <v>43054.605682870373</v>
      </c>
      <c r="B45" t="s">
        <v>205</v>
      </c>
      <c r="C45">
        <v>2014</v>
      </c>
      <c r="D45" t="s">
        <v>737</v>
      </c>
      <c r="E45" t="s">
        <v>733</v>
      </c>
      <c r="F45">
        <v>33158501187</v>
      </c>
      <c r="G45" t="s">
        <v>735</v>
      </c>
      <c r="H45" t="s">
        <v>738</v>
      </c>
    </row>
    <row r="46" spans="1:8">
      <c r="A46" s="14">
        <v>43054.605682870373</v>
      </c>
      <c r="B46" t="s">
        <v>205</v>
      </c>
      <c r="C46">
        <v>2015</v>
      </c>
      <c r="D46" t="s">
        <v>737</v>
      </c>
      <c r="E46" t="s">
        <v>733</v>
      </c>
      <c r="F46" t="s">
        <v>5344</v>
      </c>
      <c r="G46" t="s">
        <v>735</v>
      </c>
      <c r="H46" t="s">
        <v>738</v>
      </c>
    </row>
    <row r="47" spans="1:8">
      <c r="A47" s="14">
        <v>43054.605682870373</v>
      </c>
      <c r="B47" t="s">
        <v>205</v>
      </c>
      <c r="C47">
        <v>2016</v>
      </c>
      <c r="D47" t="s">
        <v>737</v>
      </c>
      <c r="E47" t="s">
        <v>733</v>
      </c>
      <c r="F47" t="s">
        <v>5344</v>
      </c>
      <c r="G47" t="s">
        <v>735</v>
      </c>
      <c r="H47" t="s">
        <v>738</v>
      </c>
    </row>
    <row r="48" spans="1:8">
      <c r="A48" s="14">
        <v>43054.605682870373</v>
      </c>
      <c r="B48" t="s">
        <v>380</v>
      </c>
      <c r="C48">
        <v>2013</v>
      </c>
      <c r="D48" t="s">
        <v>739</v>
      </c>
      <c r="E48" t="s">
        <v>740</v>
      </c>
      <c r="F48" t="s">
        <v>741</v>
      </c>
      <c r="G48" t="s">
        <v>742</v>
      </c>
      <c r="H48" t="s">
        <v>451</v>
      </c>
    </row>
    <row r="49" spans="1:8">
      <c r="A49" s="14">
        <v>43054.605682870373</v>
      </c>
      <c r="B49" t="s">
        <v>380</v>
      </c>
      <c r="C49">
        <v>2014</v>
      </c>
      <c r="D49" t="s">
        <v>743</v>
      </c>
      <c r="E49" t="s">
        <v>744</v>
      </c>
      <c r="F49" t="s">
        <v>741</v>
      </c>
      <c r="G49" t="s">
        <v>742</v>
      </c>
      <c r="H49" t="s">
        <v>451</v>
      </c>
    </row>
    <row r="50" spans="1:8">
      <c r="A50" s="14">
        <v>43054.605682870373</v>
      </c>
      <c r="B50" t="s">
        <v>380</v>
      </c>
      <c r="C50">
        <v>2015</v>
      </c>
      <c r="D50" t="s">
        <v>5345</v>
      </c>
      <c r="E50" t="s">
        <v>5219</v>
      </c>
      <c r="F50" t="s">
        <v>5346</v>
      </c>
      <c r="G50" t="s">
        <v>742</v>
      </c>
      <c r="H50" t="s">
        <v>451</v>
      </c>
    </row>
    <row r="51" spans="1:8">
      <c r="A51" s="14">
        <v>43054.605682870373</v>
      </c>
      <c r="B51" t="s">
        <v>380</v>
      </c>
      <c r="C51">
        <v>2016</v>
      </c>
      <c r="D51" t="s">
        <v>5345</v>
      </c>
      <c r="E51" t="s">
        <v>5219</v>
      </c>
      <c r="F51" t="s">
        <v>5346</v>
      </c>
      <c r="G51" t="s">
        <v>742</v>
      </c>
      <c r="H51" t="s">
        <v>451</v>
      </c>
    </row>
    <row r="52" spans="1:8">
      <c r="A52" s="14">
        <v>43054.605682870373</v>
      </c>
      <c r="B52" t="s">
        <v>215</v>
      </c>
      <c r="C52">
        <v>2013</v>
      </c>
      <c r="D52" t="s">
        <v>745</v>
      </c>
      <c r="E52" t="s">
        <v>746</v>
      </c>
      <c r="F52">
        <v>38515581666</v>
      </c>
      <c r="G52" t="s">
        <v>747</v>
      </c>
      <c r="H52" t="s">
        <v>748</v>
      </c>
    </row>
    <row r="53" spans="1:8">
      <c r="A53" s="14">
        <v>43054.605682870373</v>
      </c>
      <c r="B53" t="s">
        <v>215</v>
      </c>
      <c r="C53">
        <v>2014</v>
      </c>
      <c r="D53" t="s">
        <v>745</v>
      </c>
      <c r="E53" t="s">
        <v>746</v>
      </c>
      <c r="F53">
        <v>38515581666</v>
      </c>
      <c r="G53" t="s">
        <v>747</v>
      </c>
      <c r="H53" t="s">
        <v>748</v>
      </c>
    </row>
    <row r="54" spans="1:8">
      <c r="A54" s="14">
        <v>43054.605682870373</v>
      </c>
      <c r="B54" t="s">
        <v>215</v>
      </c>
      <c r="C54">
        <v>2015</v>
      </c>
      <c r="D54" t="s">
        <v>745</v>
      </c>
      <c r="E54" t="s">
        <v>746</v>
      </c>
      <c r="F54">
        <v>38515581666</v>
      </c>
      <c r="G54" t="s">
        <v>747</v>
      </c>
      <c r="H54" t="s">
        <v>748</v>
      </c>
    </row>
    <row r="55" spans="1:8">
      <c r="A55" s="14">
        <v>43054.605682870373</v>
      </c>
      <c r="B55" t="s">
        <v>215</v>
      </c>
      <c r="C55">
        <v>2016</v>
      </c>
      <c r="D55" t="s">
        <v>5224</v>
      </c>
      <c r="E55" t="s">
        <v>5225</v>
      </c>
      <c r="F55">
        <v>38515581666</v>
      </c>
      <c r="G55" t="s">
        <v>747</v>
      </c>
      <c r="H55" t="s">
        <v>748</v>
      </c>
    </row>
    <row r="56" spans="1:8">
      <c r="A56" s="14">
        <v>43054.605682870373</v>
      </c>
      <c r="B56" t="s">
        <v>223</v>
      </c>
      <c r="C56">
        <v>2013</v>
      </c>
      <c r="D56" t="s">
        <v>467</v>
      </c>
      <c r="E56" t="s">
        <v>468</v>
      </c>
      <c r="F56" t="s">
        <v>469</v>
      </c>
      <c r="G56" t="s">
        <v>470</v>
      </c>
      <c r="H56" t="s">
        <v>471</v>
      </c>
    </row>
    <row r="57" spans="1:8">
      <c r="A57" s="14">
        <v>43054.605682870373</v>
      </c>
      <c r="B57" t="s">
        <v>223</v>
      </c>
      <c r="C57">
        <v>2014</v>
      </c>
      <c r="D57" t="s">
        <v>467</v>
      </c>
      <c r="E57" t="s">
        <v>468</v>
      </c>
      <c r="F57" t="s">
        <v>469</v>
      </c>
      <c r="G57" t="s">
        <v>470</v>
      </c>
      <c r="H57" t="s">
        <v>471</v>
      </c>
    </row>
    <row r="58" spans="1:8">
      <c r="A58" s="14">
        <v>43054.605682870373</v>
      </c>
      <c r="B58" t="s">
        <v>223</v>
      </c>
      <c r="C58">
        <v>2015</v>
      </c>
      <c r="D58" t="s">
        <v>467</v>
      </c>
      <c r="E58" t="s">
        <v>468</v>
      </c>
      <c r="F58" t="s">
        <v>5229</v>
      </c>
      <c r="G58" t="s">
        <v>470</v>
      </c>
      <c r="H58" t="s">
        <v>471</v>
      </c>
    </row>
    <row r="59" spans="1:8">
      <c r="A59" s="14">
        <v>43054.605682870373</v>
      </c>
      <c r="B59" t="s">
        <v>223</v>
      </c>
      <c r="C59">
        <v>2016</v>
      </c>
      <c r="D59" t="s">
        <v>5230</v>
      </c>
      <c r="E59" t="s">
        <v>5231</v>
      </c>
      <c r="F59" t="s">
        <v>5232</v>
      </c>
      <c r="G59" t="s">
        <v>5233</v>
      </c>
      <c r="H59" t="s">
        <v>5234</v>
      </c>
    </row>
    <row r="60" spans="1:8">
      <c r="A60" s="14">
        <v>43054.605682870373</v>
      </c>
      <c r="B60" t="s">
        <v>232</v>
      </c>
      <c r="C60">
        <v>2013</v>
      </c>
      <c r="D60" t="s">
        <v>233</v>
      </c>
      <c r="E60" t="s">
        <v>749</v>
      </c>
      <c r="F60">
        <v>35312680100</v>
      </c>
      <c r="G60" t="s">
        <v>750</v>
      </c>
      <c r="H60" t="s">
        <v>474</v>
      </c>
    </row>
    <row r="61" spans="1:8">
      <c r="A61" s="14">
        <v>43054.605682870373</v>
      </c>
      <c r="B61" t="s">
        <v>232</v>
      </c>
      <c r="C61">
        <v>2014</v>
      </c>
      <c r="D61" t="s">
        <v>233</v>
      </c>
      <c r="E61" t="s">
        <v>751</v>
      </c>
      <c r="F61">
        <v>353539160600</v>
      </c>
      <c r="G61" t="s">
        <v>750</v>
      </c>
      <c r="H61" t="s">
        <v>474</v>
      </c>
    </row>
    <row r="62" spans="1:8">
      <c r="A62" s="14">
        <v>43054.605682870373</v>
      </c>
      <c r="B62" t="s">
        <v>232</v>
      </c>
      <c r="C62">
        <v>2015</v>
      </c>
      <c r="D62" t="s">
        <v>233</v>
      </c>
      <c r="E62" t="s">
        <v>751</v>
      </c>
      <c r="F62">
        <v>353539160600</v>
      </c>
      <c r="G62" t="s">
        <v>750</v>
      </c>
      <c r="H62" t="s">
        <v>474</v>
      </c>
    </row>
    <row r="63" spans="1:8">
      <c r="A63" s="14">
        <v>43054.605682870373</v>
      </c>
      <c r="B63" t="s">
        <v>232</v>
      </c>
      <c r="C63">
        <v>2016</v>
      </c>
      <c r="D63" t="s">
        <v>233</v>
      </c>
      <c r="E63" t="s">
        <v>472</v>
      </c>
      <c r="F63">
        <v>353539160600</v>
      </c>
      <c r="G63" t="s">
        <v>750</v>
      </c>
      <c r="H63" t="s">
        <v>474</v>
      </c>
    </row>
    <row r="64" spans="1:8">
      <c r="A64" s="14">
        <v>43054.605682870373</v>
      </c>
      <c r="B64" t="s">
        <v>239</v>
      </c>
      <c r="C64">
        <v>2013</v>
      </c>
      <c r="D64" t="s">
        <v>244</v>
      </c>
      <c r="E64" t="s">
        <v>475</v>
      </c>
      <c r="F64">
        <v>3545912000</v>
      </c>
      <c r="G64" t="s">
        <v>752</v>
      </c>
      <c r="H64" t="s">
        <v>477</v>
      </c>
    </row>
    <row r="65" spans="1:8">
      <c r="A65" s="14">
        <v>43054.605682870373</v>
      </c>
      <c r="B65" t="s">
        <v>239</v>
      </c>
      <c r="C65">
        <v>2014</v>
      </c>
      <c r="D65" t="s">
        <v>244</v>
      </c>
      <c r="E65" t="s">
        <v>475</v>
      </c>
      <c r="F65">
        <v>3545912000</v>
      </c>
      <c r="G65" t="s">
        <v>752</v>
      </c>
      <c r="H65" t="s">
        <v>477</v>
      </c>
    </row>
    <row r="66" spans="1:8">
      <c r="A66" s="14">
        <v>43054.605682870373</v>
      </c>
      <c r="B66" t="s">
        <v>239</v>
      </c>
      <c r="C66">
        <v>2015</v>
      </c>
      <c r="D66" t="s">
        <v>244</v>
      </c>
      <c r="E66" t="s">
        <v>475</v>
      </c>
      <c r="F66">
        <v>3545912000</v>
      </c>
      <c r="G66" t="s">
        <v>752</v>
      </c>
      <c r="H66" t="s">
        <v>477</v>
      </c>
    </row>
    <row r="67" spans="1:8">
      <c r="A67" s="14">
        <v>43054.605682870373</v>
      </c>
      <c r="B67" t="s">
        <v>239</v>
      </c>
      <c r="C67">
        <v>2016</v>
      </c>
      <c r="D67" t="s">
        <v>244</v>
      </c>
      <c r="E67" t="s">
        <v>475</v>
      </c>
      <c r="F67">
        <v>3545912000</v>
      </c>
      <c r="G67" t="s">
        <v>752</v>
      </c>
      <c r="H67" t="s">
        <v>477</v>
      </c>
    </row>
    <row r="68" spans="1:8">
      <c r="A68" s="14">
        <v>43054.605682870373</v>
      </c>
      <c r="B68" t="s">
        <v>248</v>
      </c>
      <c r="C68">
        <v>2013</v>
      </c>
      <c r="D68" t="s">
        <v>753</v>
      </c>
      <c r="E68" t="s">
        <v>754</v>
      </c>
      <c r="F68">
        <v>390650072544</v>
      </c>
      <c r="G68" t="s">
        <v>755</v>
      </c>
      <c r="H68" t="s">
        <v>756</v>
      </c>
    </row>
    <row r="69" spans="1:8">
      <c r="A69" s="14">
        <v>43054.605682870373</v>
      </c>
      <c r="B69" t="s">
        <v>248</v>
      </c>
      <c r="C69">
        <v>2014</v>
      </c>
      <c r="D69" t="s">
        <v>753</v>
      </c>
      <c r="E69" t="s">
        <v>754</v>
      </c>
      <c r="F69">
        <v>390650072544</v>
      </c>
      <c r="G69" t="s">
        <v>755</v>
      </c>
      <c r="H69" t="s">
        <v>756</v>
      </c>
    </row>
    <row r="70" spans="1:8">
      <c r="A70" s="14">
        <v>43054.605682870373</v>
      </c>
      <c r="B70" t="s">
        <v>248</v>
      </c>
      <c r="C70">
        <v>2015</v>
      </c>
      <c r="D70" t="s">
        <v>753</v>
      </c>
      <c r="E70" t="s">
        <v>754</v>
      </c>
      <c r="F70">
        <v>390650072544</v>
      </c>
      <c r="G70" t="s">
        <v>755</v>
      </c>
      <c r="H70" t="s">
        <v>756</v>
      </c>
    </row>
    <row r="71" spans="1:8">
      <c r="A71" s="14">
        <v>43054.605682870373</v>
      </c>
      <c r="B71" t="s">
        <v>248</v>
      </c>
      <c r="C71">
        <v>2016</v>
      </c>
      <c r="D71" t="s">
        <v>5347</v>
      </c>
      <c r="E71" t="s">
        <v>754</v>
      </c>
      <c r="F71" t="s">
        <v>5348</v>
      </c>
      <c r="G71" t="s">
        <v>755</v>
      </c>
      <c r="H71" t="s">
        <v>756</v>
      </c>
    </row>
    <row r="72" spans="1:8">
      <c r="A72" s="14">
        <v>43054.605682870373</v>
      </c>
      <c r="B72" t="s">
        <v>254</v>
      </c>
      <c r="C72">
        <v>2013</v>
      </c>
      <c r="D72" t="s">
        <v>757</v>
      </c>
      <c r="E72" t="s">
        <v>481</v>
      </c>
      <c r="F72" t="s">
        <v>259</v>
      </c>
      <c r="G72" t="s">
        <v>260</v>
      </c>
      <c r="H72" t="s">
        <v>482</v>
      </c>
    </row>
    <row r="73" spans="1:8">
      <c r="A73" s="14">
        <v>43054.605682870373</v>
      </c>
      <c r="B73" t="s">
        <v>254</v>
      </c>
      <c r="C73">
        <v>2014</v>
      </c>
      <c r="D73" t="s">
        <v>757</v>
      </c>
      <c r="E73" t="s">
        <v>481</v>
      </c>
      <c r="F73" t="s">
        <v>259</v>
      </c>
      <c r="G73" t="s">
        <v>260</v>
      </c>
      <c r="H73" t="s">
        <v>482</v>
      </c>
    </row>
    <row r="74" spans="1:8">
      <c r="A74" s="14">
        <v>43054.605682870373</v>
      </c>
      <c r="B74" t="s">
        <v>254</v>
      </c>
      <c r="C74">
        <v>2015</v>
      </c>
      <c r="D74" t="s">
        <v>757</v>
      </c>
      <c r="E74" t="s">
        <v>481</v>
      </c>
      <c r="F74" t="s">
        <v>259</v>
      </c>
      <c r="G74" t="s">
        <v>260</v>
      </c>
      <c r="H74" t="s">
        <v>482</v>
      </c>
    </row>
    <row r="75" spans="1:8">
      <c r="A75" s="14">
        <v>43054.605682870373</v>
      </c>
      <c r="B75" t="s">
        <v>254</v>
      </c>
      <c r="C75">
        <v>2016</v>
      </c>
      <c r="D75" t="s">
        <v>757</v>
      </c>
      <c r="E75" t="s">
        <v>481</v>
      </c>
      <c r="F75" t="s">
        <v>259</v>
      </c>
      <c r="G75" t="s">
        <v>260</v>
      </c>
      <c r="H75" t="s">
        <v>482</v>
      </c>
    </row>
    <row r="76" spans="1:8">
      <c r="A76" s="14">
        <v>43054.605682870373</v>
      </c>
      <c r="B76" t="s">
        <v>263</v>
      </c>
      <c r="C76">
        <v>2013</v>
      </c>
      <c r="D76" t="s">
        <v>758</v>
      </c>
      <c r="E76" t="s">
        <v>759</v>
      </c>
      <c r="F76">
        <v>37052169599</v>
      </c>
      <c r="G76" t="s">
        <v>760</v>
      </c>
      <c r="H76" t="s">
        <v>761</v>
      </c>
    </row>
    <row r="77" spans="1:8">
      <c r="A77" s="14">
        <v>43054.605682870373</v>
      </c>
      <c r="B77" t="s">
        <v>263</v>
      </c>
      <c r="C77">
        <v>2014</v>
      </c>
      <c r="D77" t="s">
        <v>758</v>
      </c>
      <c r="E77" t="s">
        <v>759</v>
      </c>
      <c r="F77">
        <v>37052169599</v>
      </c>
      <c r="G77" t="s">
        <v>760</v>
      </c>
      <c r="H77" t="s">
        <v>761</v>
      </c>
    </row>
    <row r="78" spans="1:8">
      <c r="A78" s="14">
        <v>43054.605682870373</v>
      </c>
      <c r="B78" t="s">
        <v>263</v>
      </c>
      <c r="C78">
        <v>2015</v>
      </c>
      <c r="D78" t="s">
        <v>758</v>
      </c>
      <c r="E78" t="s">
        <v>759</v>
      </c>
      <c r="F78">
        <v>37052169599</v>
      </c>
      <c r="G78" t="s">
        <v>760</v>
      </c>
      <c r="H78" t="s">
        <v>761</v>
      </c>
    </row>
    <row r="79" spans="1:8">
      <c r="A79" s="14">
        <v>43054.605682870373</v>
      </c>
      <c r="B79" t="s">
        <v>263</v>
      </c>
      <c r="C79">
        <v>2016</v>
      </c>
      <c r="D79" t="s">
        <v>758</v>
      </c>
      <c r="E79" t="s">
        <v>759</v>
      </c>
      <c r="F79">
        <v>37052169599</v>
      </c>
      <c r="G79" t="s">
        <v>760</v>
      </c>
      <c r="H79" t="s">
        <v>761</v>
      </c>
    </row>
    <row r="80" spans="1:8">
      <c r="A80" s="14">
        <v>43054.605682870373</v>
      </c>
      <c r="B80" t="s">
        <v>280</v>
      </c>
      <c r="C80">
        <v>2013</v>
      </c>
      <c r="D80" t="s">
        <v>5106</v>
      </c>
      <c r="E80" t="s">
        <v>488</v>
      </c>
      <c r="F80" t="s">
        <v>283</v>
      </c>
      <c r="G80" t="s">
        <v>489</v>
      </c>
      <c r="H80" t="s">
        <v>490</v>
      </c>
    </row>
    <row r="81" spans="1:8">
      <c r="A81" s="14">
        <v>43054.605682870373</v>
      </c>
      <c r="B81" t="s">
        <v>280</v>
      </c>
      <c r="C81">
        <v>2014</v>
      </c>
      <c r="D81" t="s">
        <v>5106</v>
      </c>
      <c r="E81" t="s">
        <v>488</v>
      </c>
      <c r="F81" t="s">
        <v>283</v>
      </c>
      <c r="G81" t="s">
        <v>489</v>
      </c>
      <c r="H81" t="s">
        <v>490</v>
      </c>
    </row>
    <row r="82" spans="1:8">
      <c r="A82" s="14">
        <v>43054.605682870373</v>
      </c>
      <c r="B82" t="s">
        <v>280</v>
      </c>
      <c r="C82">
        <v>2015</v>
      </c>
      <c r="D82" t="s">
        <v>5106</v>
      </c>
      <c r="E82" t="s">
        <v>488</v>
      </c>
      <c r="F82" t="s">
        <v>283</v>
      </c>
      <c r="G82" t="s">
        <v>489</v>
      </c>
      <c r="H82" t="s">
        <v>490</v>
      </c>
    </row>
    <row r="83" spans="1:8">
      <c r="A83" s="14">
        <v>43054.605682870373</v>
      </c>
      <c r="B83" t="s">
        <v>280</v>
      </c>
      <c r="C83">
        <v>2016</v>
      </c>
      <c r="D83" t="s">
        <v>5106</v>
      </c>
      <c r="E83" t="s">
        <v>488</v>
      </c>
      <c r="F83" t="s">
        <v>283</v>
      </c>
      <c r="G83" t="s">
        <v>489</v>
      </c>
      <c r="H83" t="s">
        <v>490</v>
      </c>
    </row>
    <row r="84" spans="1:8">
      <c r="A84" s="14">
        <v>43054.605682870373</v>
      </c>
      <c r="B84" t="s">
        <v>272</v>
      </c>
      <c r="C84">
        <v>2013</v>
      </c>
      <c r="D84" t="s">
        <v>273</v>
      </c>
      <c r="E84" t="s">
        <v>762</v>
      </c>
      <c r="F84" t="s">
        <v>277</v>
      </c>
      <c r="G84" t="s">
        <v>763</v>
      </c>
      <c r="H84" t="s">
        <v>764</v>
      </c>
    </row>
    <row r="85" spans="1:8">
      <c r="A85" s="14">
        <v>43054.605682870373</v>
      </c>
      <c r="B85" t="s">
        <v>272</v>
      </c>
      <c r="C85">
        <v>2014</v>
      </c>
      <c r="D85" t="s">
        <v>273</v>
      </c>
      <c r="E85" t="s">
        <v>762</v>
      </c>
      <c r="F85" t="s">
        <v>277</v>
      </c>
      <c r="G85" t="s">
        <v>763</v>
      </c>
      <c r="H85" t="s">
        <v>764</v>
      </c>
    </row>
    <row r="86" spans="1:8">
      <c r="A86" s="14">
        <v>43054.605682870373</v>
      </c>
      <c r="B86" t="s">
        <v>272</v>
      </c>
      <c r="C86">
        <v>2015</v>
      </c>
      <c r="D86" t="s">
        <v>273</v>
      </c>
      <c r="E86" t="s">
        <v>762</v>
      </c>
      <c r="F86" t="s">
        <v>277</v>
      </c>
      <c r="G86" t="s">
        <v>763</v>
      </c>
      <c r="H86" t="s">
        <v>764</v>
      </c>
    </row>
    <row r="87" spans="1:8">
      <c r="A87" s="14">
        <v>43054.605682870373</v>
      </c>
      <c r="B87" t="s">
        <v>272</v>
      </c>
      <c r="C87">
        <v>2016</v>
      </c>
      <c r="D87" t="s">
        <v>273</v>
      </c>
      <c r="E87" t="s">
        <v>762</v>
      </c>
      <c r="F87" t="s">
        <v>277</v>
      </c>
      <c r="G87" t="s">
        <v>763</v>
      </c>
      <c r="H87" t="s">
        <v>764</v>
      </c>
    </row>
    <row r="88" spans="1:8">
      <c r="A88" s="14">
        <v>43054.605682870373</v>
      </c>
      <c r="B88" t="s">
        <v>285</v>
      </c>
      <c r="C88">
        <v>2013</v>
      </c>
      <c r="D88" t="s">
        <v>496</v>
      </c>
      <c r="E88" t="s">
        <v>497</v>
      </c>
      <c r="F88" t="s">
        <v>498</v>
      </c>
      <c r="G88" t="s">
        <v>499</v>
      </c>
      <c r="H88" t="s">
        <v>500</v>
      </c>
    </row>
    <row r="89" spans="1:8">
      <c r="A89" s="14">
        <v>43054.605682870373</v>
      </c>
      <c r="B89" t="s">
        <v>285</v>
      </c>
      <c r="C89">
        <v>2014</v>
      </c>
      <c r="D89" t="s">
        <v>496</v>
      </c>
      <c r="E89" t="s">
        <v>497</v>
      </c>
      <c r="F89">
        <v>35621220619</v>
      </c>
      <c r="G89" t="s">
        <v>499</v>
      </c>
      <c r="H89" t="s">
        <v>500</v>
      </c>
    </row>
    <row r="90" spans="1:8">
      <c r="A90" s="14">
        <v>43054.605682870373</v>
      </c>
      <c r="B90" t="s">
        <v>285</v>
      </c>
      <c r="C90">
        <v>2015</v>
      </c>
      <c r="D90" t="s">
        <v>496</v>
      </c>
      <c r="E90" t="s">
        <v>497</v>
      </c>
      <c r="F90">
        <v>35621220720</v>
      </c>
      <c r="G90" t="s">
        <v>499</v>
      </c>
      <c r="H90" t="s">
        <v>500</v>
      </c>
    </row>
    <row r="91" spans="1:8">
      <c r="A91" s="14">
        <v>43054.605682870373</v>
      </c>
      <c r="B91" t="s">
        <v>285</v>
      </c>
      <c r="C91">
        <v>2016</v>
      </c>
      <c r="D91" t="s">
        <v>496</v>
      </c>
      <c r="E91" t="s">
        <v>497</v>
      </c>
      <c r="F91">
        <v>35621220720</v>
      </c>
      <c r="G91" t="s">
        <v>499</v>
      </c>
      <c r="H91" t="s">
        <v>500</v>
      </c>
    </row>
    <row r="92" spans="1:8">
      <c r="A92" s="14">
        <v>43054.605682870373</v>
      </c>
      <c r="B92" t="s">
        <v>291</v>
      </c>
      <c r="C92">
        <v>2013</v>
      </c>
      <c r="D92" t="s">
        <v>292</v>
      </c>
      <c r="E92" t="s">
        <v>765</v>
      </c>
      <c r="F92" t="s">
        <v>766</v>
      </c>
      <c r="G92" t="s">
        <v>767</v>
      </c>
      <c r="H92" t="s">
        <v>768</v>
      </c>
    </row>
    <row r="93" spans="1:8">
      <c r="A93" s="14">
        <v>43054.605682870373</v>
      </c>
      <c r="B93" t="s">
        <v>291</v>
      </c>
      <c r="C93">
        <v>2014</v>
      </c>
      <c r="D93" t="s">
        <v>292</v>
      </c>
      <c r="E93" t="s">
        <v>765</v>
      </c>
      <c r="F93" t="s">
        <v>766</v>
      </c>
      <c r="G93" t="s">
        <v>767</v>
      </c>
      <c r="H93" t="s">
        <v>768</v>
      </c>
    </row>
    <row r="94" spans="1:8">
      <c r="A94" s="14">
        <v>43054.605682870373</v>
      </c>
      <c r="B94" t="s">
        <v>291</v>
      </c>
      <c r="C94">
        <v>2015</v>
      </c>
      <c r="D94" t="s">
        <v>292</v>
      </c>
      <c r="E94" t="s">
        <v>765</v>
      </c>
      <c r="F94" t="s">
        <v>766</v>
      </c>
      <c r="G94" t="s">
        <v>767</v>
      </c>
      <c r="H94" t="s">
        <v>768</v>
      </c>
    </row>
    <row r="95" spans="1:8">
      <c r="A95" s="14">
        <v>43054.605682870373</v>
      </c>
      <c r="B95" t="s">
        <v>291</v>
      </c>
      <c r="C95">
        <v>2016</v>
      </c>
      <c r="D95" t="s">
        <v>292</v>
      </c>
      <c r="E95" t="s">
        <v>765</v>
      </c>
      <c r="F95" t="s">
        <v>766</v>
      </c>
      <c r="G95" t="s">
        <v>767</v>
      </c>
      <c r="H95" t="s">
        <v>768</v>
      </c>
    </row>
    <row r="96" spans="1:8">
      <c r="A96" s="14">
        <v>43054.605682870373</v>
      </c>
      <c r="B96" t="s">
        <v>300</v>
      </c>
      <c r="C96">
        <v>2013</v>
      </c>
      <c r="D96" t="s">
        <v>301</v>
      </c>
      <c r="E96" t="s">
        <v>507</v>
      </c>
      <c r="F96" t="s">
        <v>769</v>
      </c>
      <c r="G96" t="s">
        <v>770</v>
      </c>
      <c r="H96" t="s">
        <v>771</v>
      </c>
    </row>
    <row r="97" spans="1:8">
      <c r="A97" s="14">
        <v>43054.605682870373</v>
      </c>
      <c r="B97" t="s">
        <v>300</v>
      </c>
      <c r="C97">
        <v>2014</v>
      </c>
      <c r="D97" t="s">
        <v>301</v>
      </c>
      <c r="E97" t="s">
        <v>507</v>
      </c>
      <c r="F97" t="s">
        <v>769</v>
      </c>
      <c r="G97" t="s">
        <v>770</v>
      </c>
      <c r="H97" t="s">
        <v>771</v>
      </c>
    </row>
    <row r="98" spans="1:8">
      <c r="A98" s="14">
        <v>43054.605682870373</v>
      </c>
      <c r="B98" t="s">
        <v>300</v>
      </c>
      <c r="C98">
        <v>2015</v>
      </c>
      <c r="D98" t="s">
        <v>301</v>
      </c>
      <c r="E98" t="s">
        <v>507</v>
      </c>
      <c r="F98" t="s">
        <v>769</v>
      </c>
      <c r="G98" t="s">
        <v>770</v>
      </c>
      <c r="H98" t="s">
        <v>771</v>
      </c>
    </row>
    <row r="99" spans="1:8">
      <c r="A99" s="14">
        <v>43054.605682870373</v>
      </c>
      <c r="B99" t="s">
        <v>300</v>
      </c>
      <c r="C99">
        <v>2016</v>
      </c>
      <c r="D99" t="s">
        <v>301</v>
      </c>
      <c r="E99" t="s">
        <v>507</v>
      </c>
      <c r="F99" t="s">
        <v>769</v>
      </c>
      <c r="G99" t="s">
        <v>770</v>
      </c>
      <c r="H99" t="s">
        <v>771</v>
      </c>
    </row>
    <row r="100" spans="1:8">
      <c r="A100" s="14">
        <v>43054.605682870373</v>
      </c>
      <c r="B100" t="s">
        <v>311</v>
      </c>
      <c r="C100">
        <v>2013</v>
      </c>
      <c r="D100" t="s">
        <v>772</v>
      </c>
      <c r="E100" t="s">
        <v>773</v>
      </c>
      <c r="F100" t="s">
        <v>774</v>
      </c>
      <c r="G100" t="s">
        <v>775</v>
      </c>
      <c r="H100" t="s">
        <v>776</v>
      </c>
    </row>
    <row r="101" spans="1:8">
      <c r="A101" s="14">
        <v>43054.605682870373</v>
      </c>
      <c r="B101" t="s">
        <v>311</v>
      </c>
      <c r="C101">
        <v>2014</v>
      </c>
      <c r="D101" t="s">
        <v>312</v>
      </c>
      <c r="E101" t="s">
        <v>777</v>
      </c>
      <c r="F101" t="s">
        <v>774</v>
      </c>
      <c r="G101" t="s">
        <v>775</v>
      </c>
      <c r="H101" t="s">
        <v>776</v>
      </c>
    </row>
    <row r="102" spans="1:8">
      <c r="A102" s="14">
        <v>43054.605682870373</v>
      </c>
      <c r="B102" t="s">
        <v>311</v>
      </c>
      <c r="C102">
        <v>2015</v>
      </c>
      <c r="D102" t="s">
        <v>312</v>
      </c>
      <c r="E102" t="s">
        <v>777</v>
      </c>
      <c r="F102" t="s">
        <v>5349</v>
      </c>
      <c r="G102" t="s">
        <v>5350</v>
      </c>
      <c r="H102" t="s">
        <v>776</v>
      </c>
    </row>
    <row r="103" spans="1:8">
      <c r="A103" s="14">
        <v>43054.605682870373</v>
      </c>
      <c r="B103" t="s">
        <v>311</v>
      </c>
      <c r="C103">
        <v>2016</v>
      </c>
      <c r="D103" t="s">
        <v>312</v>
      </c>
      <c r="E103" t="s">
        <v>777</v>
      </c>
      <c r="F103" t="s">
        <v>5349</v>
      </c>
      <c r="G103" t="s">
        <v>5350</v>
      </c>
      <c r="H103" t="s">
        <v>776</v>
      </c>
    </row>
    <row r="104" spans="1:8">
      <c r="A104" s="14">
        <v>43054.605682870373</v>
      </c>
      <c r="B104" t="s">
        <v>318</v>
      </c>
      <c r="C104">
        <v>2013</v>
      </c>
      <c r="D104" t="s">
        <v>778</v>
      </c>
      <c r="E104" t="s">
        <v>779</v>
      </c>
      <c r="F104" t="s">
        <v>527</v>
      </c>
      <c r="G104" t="s">
        <v>780</v>
      </c>
      <c r="H104" t="s">
        <v>781</v>
      </c>
    </row>
    <row r="105" spans="1:8">
      <c r="A105" s="14">
        <v>43054.605682870373</v>
      </c>
      <c r="B105" t="s">
        <v>318</v>
      </c>
      <c r="C105">
        <v>2014</v>
      </c>
      <c r="D105" t="s">
        <v>525</v>
      </c>
      <c r="E105" t="s">
        <v>779</v>
      </c>
      <c r="F105" t="s">
        <v>527</v>
      </c>
      <c r="G105" t="s">
        <v>780</v>
      </c>
      <c r="H105" t="s">
        <v>781</v>
      </c>
    </row>
    <row r="106" spans="1:8">
      <c r="A106" s="14">
        <v>43054.605682870373</v>
      </c>
      <c r="B106" t="s">
        <v>318</v>
      </c>
      <c r="C106">
        <v>2015</v>
      </c>
      <c r="D106" t="s">
        <v>525</v>
      </c>
      <c r="E106" t="s">
        <v>779</v>
      </c>
      <c r="F106" t="s">
        <v>527</v>
      </c>
      <c r="G106" t="s">
        <v>780</v>
      </c>
      <c r="H106" t="s">
        <v>781</v>
      </c>
    </row>
    <row r="107" spans="1:8">
      <c r="A107" s="14">
        <v>43054.605682870373</v>
      </c>
      <c r="B107" t="s">
        <v>318</v>
      </c>
      <c r="C107">
        <v>2016</v>
      </c>
      <c r="D107" t="s">
        <v>525</v>
      </c>
      <c r="E107" t="s">
        <v>779</v>
      </c>
      <c r="F107" t="s">
        <v>527</v>
      </c>
      <c r="G107" t="s">
        <v>780</v>
      </c>
      <c r="H107" t="s">
        <v>781</v>
      </c>
    </row>
    <row r="108" spans="1:8">
      <c r="A108" s="14">
        <v>43054.605682870373</v>
      </c>
      <c r="B108" t="s">
        <v>327</v>
      </c>
      <c r="C108">
        <v>2013</v>
      </c>
      <c r="D108" t="s">
        <v>529</v>
      </c>
      <c r="E108" t="s">
        <v>530</v>
      </c>
      <c r="F108" t="s">
        <v>782</v>
      </c>
      <c r="G108" t="s">
        <v>783</v>
      </c>
      <c r="H108" t="s">
        <v>784</v>
      </c>
    </row>
    <row r="109" spans="1:8">
      <c r="A109" s="14">
        <v>43054.605682870373</v>
      </c>
      <c r="B109" t="s">
        <v>327</v>
      </c>
      <c r="C109">
        <v>2014</v>
      </c>
      <c r="D109" t="s">
        <v>328</v>
      </c>
      <c r="E109" t="s">
        <v>785</v>
      </c>
      <c r="F109" t="s">
        <v>782</v>
      </c>
      <c r="G109" t="s">
        <v>783</v>
      </c>
      <c r="H109" t="s">
        <v>784</v>
      </c>
    </row>
    <row r="110" spans="1:8">
      <c r="A110" s="14">
        <v>43054.605682870373</v>
      </c>
      <c r="B110" t="s">
        <v>327</v>
      </c>
      <c r="C110">
        <v>2015</v>
      </c>
      <c r="D110" t="s">
        <v>328</v>
      </c>
      <c r="E110" t="s">
        <v>785</v>
      </c>
      <c r="F110" t="s">
        <v>782</v>
      </c>
      <c r="G110" t="s">
        <v>783</v>
      </c>
      <c r="H110" t="s">
        <v>784</v>
      </c>
    </row>
    <row r="111" spans="1:8">
      <c r="A111" s="14">
        <v>43054.605682870373</v>
      </c>
      <c r="B111" t="s">
        <v>327</v>
      </c>
      <c r="C111">
        <v>2016</v>
      </c>
      <c r="D111" t="s">
        <v>5351</v>
      </c>
      <c r="E111" t="s">
        <v>5352</v>
      </c>
      <c r="F111" t="s">
        <v>5353</v>
      </c>
      <c r="G111" t="s">
        <v>5354</v>
      </c>
      <c r="H111" t="s">
        <v>784</v>
      </c>
    </row>
    <row r="112" spans="1:8">
      <c r="A112" s="14">
        <v>43054.605682870373</v>
      </c>
      <c r="B112" t="s">
        <v>336</v>
      </c>
      <c r="C112">
        <v>2013</v>
      </c>
      <c r="D112" t="s">
        <v>786</v>
      </c>
      <c r="E112" t="s">
        <v>787</v>
      </c>
      <c r="F112" t="s">
        <v>788</v>
      </c>
      <c r="G112" t="s">
        <v>789</v>
      </c>
      <c r="H112" t="s">
        <v>790</v>
      </c>
    </row>
    <row r="113" spans="1:8">
      <c r="A113" s="14">
        <v>43054.605682870373</v>
      </c>
      <c r="B113" t="s">
        <v>336</v>
      </c>
      <c r="C113">
        <v>2014</v>
      </c>
      <c r="D113" t="s">
        <v>786</v>
      </c>
      <c r="E113" t="s">
        <v>787</v>
      </c>
      <c r="F113" t="s">
        <v>788</v>
      </c>
      <c r="G113" t="s">
        <v>789</v>
      </c>
      <c r="H113" t="s">
        <v>790</v>
      </c>
    </row>
    <row r="114" spans="1:8">
      <c r="A114" s="14">
        <v>43054.605682870373</v>
      </c>
      <c r="B114" t="s">
        <v>336</v>
      </c>
      <c r="C114">
        <v>2015</v>
      </c>
      <c r="D114" t="s">
        <v>786</v>
      </c>
      <c r="E114" t="s">
        <v>787</v>
      </c>
      <c r="F114" t="s">
        <v>788</v>
      </c>
      <c r="G114" t="s">
        <v>789</v>
      </c>
      <c r="H114" t="s">
        <v>790</v>
      </c>
    </row>
    <row r="115" spans="1:8">
      <c r="A115" s="14">
        <v>43054.605682870373</v>
      </c>
      <c r="B115" t="s">
        <v>336</v>
      </c>
      <c r="C115">
        <v>2016</v>
      </c>
      <c r="D115" t="s">
        <v>786</v>
      </c>
      <c r="E115" t="s">
        <v>787</v>
      </c>
      <c r="F115" t="s">
        <v>788</v>
      </c>
      <c r="G115" t="s">
        <v>789</v>
      </c>
      <c r="H115" t="s">
        <v>790</v>
      </c>
    </row>
    <row r="116" spans="1:8">
      <c r="A116" s="14">
        <v>43054.605682870373</v>
      </c>
      <c r="B116" t="s">
        <v>349</v>
      </c>
      <c r="C116">
        <v>2013</v>
      </c>
      <c r="D116" t="s">
        <v>791</v>
      </c>
      <c r="E116" t="s">
        <v>792</v>
      </c>
      <c r="F116" t="s">
        <v>793</v>
      </c>
      <c r="G116" t="s">
        <v>794</v>
      </c>
      <c r="H116" t="s">
        <v>795</v>
      </c>
    </row>
    <row r="117" spans="1:8">
      <c r="A117" s="14">
        <v>43054.605682870373</v>
      </c>
      <c r="B117" t="s">
        <v>349</v>
      </c>
      <c r="C117">
        <v>2014</v>
      </c>
      <c r="D117" t="s">
        <v>791</v>
      </c>
      <c r="E117" t="s">
        <v>792</v>
      </c>
      <c r="F117" t="s">
        <v>793</v>
      </c>
      <c r="G117" t="s">
        <v>794</v>
      </c>
      <c r="H117" t="s">
        <v>795</v>
      </c>
    </row>
    <row r="118" spans="1:8">
      <c r="A118" s="14">
        <v>43054.605682870373</v>
      </c>
      <c r="B118" t="s">
        <v>349</v>
      </c>
      <c r="C118">
        <v>2015</v>
      </c>
      <c r="D118" t="s">
        <v>791</v>
      </c>
      <c r="E118" t="s">
        <v>792</v>
      </c>
      <c r="F118" t="s">
        <v>793</v>
      </c>
      <c r="G118" t="s">
        <v>794</v>
      </c>
      <c r="H118" t="s">
        <v>795</v>
      </c>
    </row>
    <row r="119" spans="1:8">
      <c r="A119" s="14">
        <v>43054.605682870373</v>
      </c>
      <c r="B119" t="s">
        <v>349</v>
      </c>
      <c r="C119">
        <v>2016</v>
      </c>
      <c r="D119" t="s">
        <v>791</v>
      </c>
      <c r="E119" t="s">
        <v>792</v>
      </c>
      <c r="F119" t="s">
        <v>793</v>
      </c>
      <c r="G119" t="s">
        <v>794</v>
      </c>
      <c r="H119" t="s">
        <v>795</v>
      </c>
    </row>
    <row r="120" spans="1:8">
      <c r="A120" s="14">
        <v>43054.605682870373</v>
      </c>
      <c r="B120" t="s">
        <v>359</v>
      </c>
      <c r="C120">
        <v>2013</v>
      </c>
      <c r="D120" t="s">
        <v>796</v>
      </c>
      <c r="E120" t="s">
        <v>797</v>
      </c>
      <c r="F120" t="s">
        <v>798</v>
      </c>
      <c r="G120" t="s">
        <v>799</v>
      </c>
      <c r="H120" t="s">
        <v>800</v>
      </c>
    </row>
    <row r="121" spans="1:8">
      <c r="A121" s="14">
        <v>43054.605682870373</v>
      </c>
      <c r="B121" t="s">
        <v>359</v>
      </c>
      <c r="C121">
        <v>2014</v>
      </c>
      <c r="D121" t="s">
        <v>796</v>
      </c>
      <c r="E121" t="s">
        <v>797</v>
      </c>
      <c r="F121" t="s">
        <v>798</v>
      </c>
      <c r="G121" t="s">
        <v>799</v>
      </c>
      <c r="H121" t="s">
        <v>800</v>
      </c>
    </row>
    <row r="122" spans="1:8">
      <c r="A122" s="14">
        <v>43054.605682870373</v>
      </c>
      <c r="B122" t="s">
        <v>359</v>
      </c>
      <c r="C122">
        <v>2015</v>
      </c>
      <c r="D122" t="s">
        <v>796</v>
      </c>
      <c r="E122" t="s">
        <v>797</v>
      </c>
      <c r="F122" t="s">
        <v>798</v>
      </c>
      <c r="G122" t="s">
        <v>799</v>
      </c>
      <c r="H122" t="s">
        <v>800</v>
      </c>
    </row>
    <row r="123" spans="1:8">
      <c r="A123" s="14">
        <v>43054.605682870373</v>
      </c>
      <c r="B123" t="s">
        <v>359</v>
      </c>
      <c r="C123">
        <v>2016</v>
      </c>
      <c r="D123" t="s">
        <v>796</v>
      </c>
      <c r="E123" t="s">
        <v>797</v>
      </c>
      <c r="F123" t="s">
        <v>5355</v>
      </c>
      <c r="G123" t="s">
        <v>799</v>
      </c>
      <c r="H123" t="s">
        <v>800</v>
      </c>
    </row>
    <row r="124" spans="1:8">
      <c r="A124" s="14">
        <v>43054.605682870373</v>
      </c>
      <c r="B124" t="s">
        <v>368</v>
      </c>
      <c r="C124">
        <v>2013</v>
      </c>
      <c r="D124" t="s">
        <v>801</v>
      </c>
      <c r="E124" t="s">
        <v>802</v>
      </c>
      <c r="G124" t="s">
        <v>803</v>
      </c>
      <c r="H124" t="s">
        <v>804</v>
      </c>
    </row>
    <row r="125" spans="1:8">
      <c r="A125" s="14">
        <v>43054.605682870373</v>
      </c>
      <c r="B125" t="s">
        <v>368</v>
      </c>
      <c r="C125">
        <v>2014</v>
      </c>
      <c r="D125" t="s">
        <v>801</v>
      </c>
      <c r="E125" t="s">
        <v>802</v>
      </c>
      <c r="G125" t="s">
        <v>803</v>
      </c>
      <c r="H125" t="s">
        <v>804</v>
      </c>
    </row>
    <row r="126" spans="1:8">
      <c r="A126" s="14">
        <v>43054.605682870373</v>
      </c>
      <c r="B126" t="s">
        <v>368</v>
      </c>
      <c r="C126">
        <v>2015</v>
      </c>
      <c r="D126" t="s">
        <v>801</v>
      </c>
      <c r="E126" t="s">
        <v>802</v>
      </c>
      <c r="G126" t="s">
        <v>803</v>
      </c>
      <c r="H126" t="s">
        <v>804</v>
      </c>
    </row>
    <row r="127" spans="1:8">
      <c r="A127" s="14">
        <v>43054.605682870373</v>
      </c>
      <c r="B127" t="s">
        <v>368</v>
      </c>
      <c r="C127">
        <v>2016</v>
      </c>
      <c r="D127" t="s">
        <v>801</v>
      </c>
      <c r="E127" t="s">
        <v>802</v>
      </c>
      <c r="G127" t="s">
        <v>803</v>
      </c>
      <c r="H127" t="s">
        <v>804</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AG8"/>
  <sheetViews>
    <sheetView workbookViewId="0">
      <selection activeCell="I33" sqref="I33"/>
    </sheetView>
  </sheetViews>
  <sheetFormatPr defaultRowHeight="15"/>
  <sheetData>
    <row r="1" spans="1:33">
      <c r="A1">
        <v>5.16</v>
      </c>
      <c r="B1" t="s">
        <v>4888</v>
      </c>
    </row>
    <row r="2" spans="1:33">
      <c r="A2" s="10" t="str">
        <f>HYPERLINK("#'Contents'!B95",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B4" s="14">
        <v>43054.607303240744</v>
      </c>
    </row>
    <row r="5" spans="1:33">
      <c r="A5">
        <v>2013</v>
      </c>
      <c r="B5" s="14">
        <v>43054.607303240744</v>
      </c>
      <c r="D5">
        <v>13.081182668746685</v>
      </c>
      <c r="E5">
        <v>11.906300827517812</v>
      </c>
      <c r="G5">
        <v>97.185741837011975</v>
      </c>
      <c r="H5">
        <v>50.007587712144399</v>
      </c>
      <c r="I5">
        <v>94.89722491014993</v>
      </c>
      <c r="K5">
        <v>44.620198686557593</v>
      </c>
      <c r="L5">
        <v>25.895288072671843</v>
      </c>
      <c r="M5">
        <v>24.291088360028823</v>
      </c>
      <c r="O5">
        <v>17.238467427122576</v>
      </c>
      <c r="P5">
        <v>4.9684459059757744</v>
      </c>
      <c r="S5">
        <v>79.537571228757045</v>
      </c>
      <c r="U5">
        <v>14.07214927181314</v>
      </c>
      <c r="Y5">
        <v>16.529993848236685</v>
      </c>
      <c r="Z5">
        <v>31.534780768243799</v>
      </c>
      <c r="AA5">
        <v>17.519394939585183</v>
      </c>
      <c r="AB5">
        <v>54.636882745365355</v>
      </c>
      <c r="AC5">
        <v>12.954973098623524</v>
      </c>
      <c r="AD5">
        <v>75.632594291774964</v>
      </c>
      <c r="AF5">
        <v>35.391742117840963</v>
      </c>
      <c r="AG5">
        <v>24.653385956059243</v>
      </c>
    </row>
    <row r="6" spans="1:33">
      <c r="A6">
        <v>2014</v>
      </c>
      <c r="B6" s="14">
        <v>43054.607303240744</v>
      </c>
      <c r="C6">
        <v>10.87305927473825</v>
      </c>
      <c r="D6">
        <v>11.467669999408271</v>
      </c>
      <c r="E6">
        <v>11.447461902375354</v>
      </c>
      <c r="G6">
        <v>97.332574784537314</v>
      </c>
      <c r="H6">
        <v>51.285988751981876</v>
      </c>
      <c r="I6">
        <v>99.359548733312295</v>
      </c>
      <c r="J6">
        <v>32.828681541873301</v>
      </c>
      <c r="K6">
        <v>34.033375564635072</v>
      </c>
      <c r="L6">
        <v>27.754107562365778</v>
      </c>
      <c r="M6">
        <v>26.615592308746027</v>
      </c>
      <c r="O6">
        <v>17.950669050247381</v>
      </c>
      <c r="P6">
        <v>6.1142627111627545</v>
      </c>
      <c r="S6">
        <v>66.248990479919726</v>
      </c>
      <c r="U6">
        <v>12.215559426334378</v>
      </c>
      <c r="Y6">
        <v>18.600381449711712</v>
      </c>
      <c r="Z6">
        <v>26.276834807554387</v>
      </c>
      <c r="AA6">
        <v>14.114709478849457</v>
      </c>
      <c r="AB6">
        <v>56.082816674747519</v>
      </c>
      <c r="AC6">
        <v>8.4232667025605021</v>
      </c>
      <c r="AD6">
        <v>91.50967792549676</v>
      </c>
      <c r="AF6">
        <v>33.871313866232207</v>
      </c>
      <c r="AG6">
        <v>21.528240202020793</v>
      </c>
    </row>
    <row r="7" spans="1:33">
      <c r="A7">
        <v>2015</v>
      </c>
      <c r="B7" s="14">
        <v>43054.607303240744</v>
      </c>
      <c r="D7">
        <v>8.383725495391122</v>
      </c>
      <c r="E7">
        <v>9.6718057230330441</v>
      </c>
      <c r="G7">
        <v>95.96853543645345</v>
      </c>
      <c r="H7">
        <v>48.972243235002161</v>
      </c>
      <c r="I7">
        <v>99.677790717797677</v>
      </c>
      <c r="J7">
        <v>99.894315923067595</v>
      </c>
      <c r="K7">
        <v>32.516985065315467</v>
      </c>
      <c r="L7">
        <v>27.143130775786368</v>
      </c>
      <c r="M7">
        <v>23.529530258185172</v>
      </c>
      <c r="O7">
        <v>20.502034742068457</v>
      </c>
      <c r="P7">
        <v>5.4837971039776692</v>
      </c>
      <c r="S7">
        <v>63.527034190299496</v>
      </c>
      <c r="U7">
        <v>9.0600707021204467</v>
      </c>
      <c r="Y7">
        <v>21.676479578687434</v>
      </c>
      <c r="Z7">
        <v>26.121209347910199</v>
      </c>
      <c r="AA7">
        <v>15.441339081806259</v>
      </c>
      <c r="AB7">
        <v>53.868402024584235</v>
      </c>
      <c r="AC7">
        <v>15.673560872598657</v>
      </c>
      <c r="AD7">
        <v>80.045819145775724</v>
      </c>
      <c r="AF7">
        <v>31.495104065396422</v>
      </c>
      <c r="AG7">
        <v>12.535324318927032</v>
      </c>
    </row>
    <row r="8" spans="1:33">
      <c r="A8">
        <v>2016</v>
      </c>
      <c r="B8" s="14">
        <v>43054.607303240744</v>
      </c>
      <c r="C8">
        <v>9.8650222363236413</v>
      </c>
      <c r="D8">
        <v>7.4572832230424204</v>
      </c>
      <c r="E8">
        <v>8.6222299945635843</v>
      </c>
      <c r="G8">
        <v>88.32177050320702</v>
      </c>
      <c r="H8">
        <v>51.287936081516541</v>
      </c>
      <c r="I8">
        <v>99.380036252117463</v>
      </c>
      <c r="J8">
        <v>99.863670361653703</v>
      </c>
      <c r="K8">
        <v>33.354718372566481</v>
      </c>
      <c r="L8">
        <v>25.46655214372629</v>
      </c>
      <c r="M8">
        <v>30.333556422483589</v>
      </c>
      <c r="N8">
        <v>9.2209014245557199</v>
      </c>
      <c r="O8">
        <v>8.7683259768843129</v>
      </c>
      <c r="P8">
        <v>2.7628646393848717</v>
      </c>
      <c r="S8">
        <v>59.659735648680815</v>
      </c>
      <c r="U8">
        <v>8.5850954153751431</v>
      </c>
      <c r="Y8">
        <v>20.554203416645336</v>
      </c>
      <c r="Z8">
        <v>26.128162420033586</v>
      </c>
      <c r="AA8">
        <v>16.868527835638197</v>
      </c>
      <c r="AB8">
        <v>42.274585568646394</v>
      </c>
      <c r="AC8">
        <v>17.43387840084732</v>
      </c>
      <c r="AD8">
        <v>82.862895367781263</v>
      </c>
      <c r="AF8">
        <v>36.814067758060823</v>
      </c>
      <c r="AG8">
        <v>13.663048673180253</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E118"/>
  <sheetViews>
    <sheetView workbookViewId="0"/>
  </sheetViews>
  <sheetFormatPr defaultRowHeight="15"/>
  <sheetData>
    <row r="1" spans="1:5">
      <c r="A1">
        <v>5.17</v>
      </c>
      <c r="B1" t="s">
        <v>4889</v>
      </c>
    </row>
    <row r="2" spans="1:5">
      <c r="A2" s="10" t="str">
        <f>HYPERLINK("#'Contents'!B96", "Back to Contents")</f>
        <v>Back to Contents</v>
      </c>
    </row>
    <row r="3" spans="1:5">
      <c r="A3" t="s">
        <v>108</v>
      </c>
      <c r="B3" t="s">
        <v>110</v>
      </c>
      <c r="C3" t="s">
        <v>109</v>
      </c>
      <c r="D3" t="s">
        <v>3202</v>
      </c>
      <c r="E3" t="s">
        <v>3203</v>
      </c>
    </row>
    <row r="4" spans="1:5">
      <c r="B4" t="s">
        <v>285</v>
      </c>
      <c r="C4" s="14">
        <v>43054.607314814813</v>
      </c>
    </row>
    <row r="5" spans="1:5">
      <c r="A5">
        <v>2013</v>
      </c>
      <c r="B5" t="s">
        <v>117</v>
      </c>
      <c r="C5" s="14">
        <v>43054.607314814813</v>
      </c>
      <c r="D5">
        <v>5797.1980000000003</v>
      </c>
      <c r="E5">
        <v>0</v>
      </c>
    </row>
    <row r="6" spans="1:5">
      <c r="A6">
        <v>2013</v>
      </c>
      <c r="B6" t="s">
        <v>126</v>
      </c>
      <c r="C6" s="14">
        <v>43054.607314814813</v>
      </c>
      <c r="D6">
        <v>4000.183</v>
      </c>
      <c r="E6">
        <v>2.1999999999999999E-2</v>
      </c>
    </row>
    <row r="7" spans="1:5">
      <c r="A7">
        <v>2013</v>
      </c>
      <c r="B7" t="s">
        <v>134</v>
      </c>
      <c r="C7" s="14">
        <v>43054.607314814813</v>
      </c>
      <c r="D7">
        <v>769.70600000000002</v>
      </c>
      <c r="E7">
        <v>0</v>
      </c>
    </row>
    <row r="8" spans="1:5">
      <c r="A8">
        <v>2013</v>
      </c>
      <c r="B8" t="s">
        <v>147</v>
      </c>
      <c r="C8" s="14">
        <v>43054.607314814813</v>
      </c>
      <c r="D8">
        <v>13.454000000000001</v>
      </c>
      <c r="E8">
        <v>0</v>
      </c>
    </row>
    <row r="9" spans="1:5">
      <c r="A9">
        <v>2013</v>
      </c>
      <c r="B9" t="s">
        <v>155</v>
      </c>
      <c r="C9" s="14">
        <v>43054.607314814813</v>
      </c>
      <c r="D9">
        <v>4359.7629999999999</v>
      </c>
      <c r="E9">
        <v>0</v>
      </c>
    </row>
    <row r="10" spans="1:5">
      <c r="A10">
        <v>2013</v>
      </c>
      <c r="B10" t="s">
        <v>162</v>
      </c>
      <c r="C10" s="14">
        <v>43054.607314814813</v>
      </c>
      <c r="D10">
        <v>7655.8469999999998</v>
      </c>
    </row>
    <row r="11" spans="1:5">
      <c r="A11">
        <v>2013</v>
      </c>
      <c r="B11" t="s">
        <v>172</v>
      </c>
      <c r="C11" s="14">
        <v>43054.607314814813</v>
      </c>
      <c r="D11">
        <v>0</v>
      </c>
      <c r="E11">
        <v>1.337</v>
      </c>
    </row>
    <row r="12" spans="1:5">
      <c r="A12">
        <v>2013</v>
      </c>
      <c r="B12" t="s">
        <v>180</v>
      </c>
      <c r="C12" s="14">
        <v>43054.607314814813</v>
      </c>
      <c r="D12">
        <v>1621.287</v>
      </c>
      <c r="E12">
        <v>0</v>
      </c>
    </row>
    <row r="13" spans="1:5">
      <c r="A13">
        <v>2013</v>
      </c>
      <c r="B13" t="s">
        <v>192</v>
      </c>
      <c r="C13" s="14">
        <v>43054.607314814813</v>
      </c>
      <c r="D13">
        <v>2979.0133700000001</v>
      </c>
      <c r="E13">
        <v>0</v>
      </c>
    </row>
    <row r="14" spans="1:5">
      <c r="A14">
        <v>2013</v>
      </c>
      <c r="B14" t="s">
        <v>199</v>
      </c>
      <c r="C14" s="14">
        <v>43054.607314814813</v>
      </c>
      <c r="D14">
        <v>28309.891</v>
      </c>
      <c r="E14">
        <v>8.9999999999999993E-3</v>
      </c>
    </row>
    <row r="15" spans="1:5">
      <c r="A15">
        <v>2013</v>
      </c>
      <c r="B15" t="s">
        <v>205</v>
      </c>
      <c r="C15" s="14">
        <v>43054.607314814813</v>
      </c>
      <c r="D15">
        <v>8062.9489999999996</v>
      </c>
    </row>
    <row r="16" spans="1:5">
      <c r="A16">
        <v>2013</v>
      </c>
      <c r="B16" t="s">
        <v>380</v>
      </c>
      <c r="C16" s="14">
        <v>43054.607314814813</v>
      </c>
      <c r="D16">
        <v>83.62299999999999</v>
      </c>
      <c r="E16">
        <v>0</v>
      </c>
    </row>
    <row r="17" spans="1:5">
      <c r="A17">
        <v>2013</v>
      </c>
      <c r="B17" t="s">
        <v>215</v>
      </c>
      <c r="C17" s="14">
        <v>43054.607314814813</v>
      </c>
      <c r="D17">
        <v>36.8750845</v>
      </c>
      <c r="E17">
        <v>0</v>
      </c>
    </row>
    <row r="18" spans="1:5">
      <c r="A18">
        <v>2013</v>
      </c>
      <c r="B18" t="s">
        <v>223</v>
      </c>
      <c r="C18" s="14">
        <v>43054.607314814813</v>
      </c>
      <c r="D18">
        <v>1957.3809999999999</v>
      </c>
      <c r="E18">
        <v>0</v>
      </c>
    </row>
    <row r="19" spans="1:5">
      <c r="A19">
        <v>2013</v>
      </c>
      <c r="B19" t="s">
        <v>232</v>
      </c>
      <c r="C19" s="14">
        <v>43054.607314814813</v>
      </c>
      <c r="D19">
        <v>0</v>
      </c>
      <c r="E19">
        <v>0.98099999999999998</v>
      </c>
    </row>
    <row r="20" spans="1:5">
      <c r="A20">
        <v>2013</v>
      </c>
      <c r="B20" t="s">
        <v>239</v>
      </c>
      <c r="C20" s="14">
        <v>43054.607314814813</v>
      </c>
      <c r="D20">
        <v>48.313000000000002</v>
      </c>
      <c r="E20">
        <v>0</v>
      </c>
    </row>
    <row r="21" spans="1:5">
      <c r="A21">
        <v>2013</v>
      </c>
      <c r="B21" t="s">
        <v>248</v>
      </c>
      <c r="C21" s="14">
        <v>43054.607314814813</v>
      </c>
      <c r="D21">
        <v>4023.1790000000001</v>
      </c>
      <c r="E21">
        <v>523.31700000000001</v>
      </c>
    </row>
    <row r="22" spans="1:5">
      <c r="A22">
        <v>2013</v>
      </c>
      <c r="B22" t="s">
        <v>254</v>
      </c>
      <c r="C22" s="14">
        <v>43054.607314814813</v>
      </c>
      <c r="D22">
        <v>0</v>
      </c>
      <c r="E22">
        <v>0</v>
      </c>
    </row>
    <row r="23" spans="1:5">
      <c r="A23">
        <v>2013</v>
      </c>
      <c r="B23" t="s">
        <v>263</v>
      </c>
      <c r="C23" s="14">
        <v>43054.607314814813</v>
      </c>
      <c r="D23">
        <v>0</v>
      </c>
      <c r="E23">
        <v>0</v>
      </c>
    </row>
    <row r="24" spans="1:5">
      <c r="A24">
        <v>2013</v>
      </c>
      <c r="B24" t="s">
        <v>280</v>
      </c>
      <c r="C24" s="14">
        <v>43054.607314814813</v>
      </c>
      <c r="D24">
        <v>104.822</v>
      </c>
      <c r="E24">
        <v>55.616</v>
      </c>
    </row>
    <row r="25" spans="1:5">
      <c r="A25">
        <v>2013</v>
      </c>
      <c r="B25" t="s">
        <v>272</v>
      </c>
      <c r="C25" s="14">
        <v>43054.607314814813</v>
      </c>
      <c r="D25">
        <v>0</v>
      </c>
      <c r="E25">
        <v>0</v>
      </c>
    </row>
    <row r="26" spans="1:5">
      <c r="A26">
        <v>2013</v>
      </c>
      <c r="B26" t="s">
        <v>291</v>
      </c>
      <c r="C26" s="14">
        <v>43054.607314814813</v>
      </c>
      <c r="D26">
        <v>1466.2169999999999</v>
      </c>
      <c r="E26">
        <v>0</v>
      </c>
    </row>
    <row r="27" spans="1:5">
      <c r="A27">
        <v>2013</v>
      </c>
      <c r="B27" t="s">
        <v>311</v>
      </c>
      <c r="C27" s="14">
        <v>43054.607314814813</v>
      </c>
      <c r="D27">
        <v>11414.076000000001</v>
      </c>
    </row>
    <row r="28" spans="1:5">
      <c r="A28">
        <v>2013</v>
      </c>
      <c r="B28" t="s">
        <v>318</v>
      </c>
      <c r="C28" s="14">
        <v>43054.607314814813</v>
      </c>
      <c r="D28">
        <v>157.38300000000001</v>
      </c>
      <c r="E28">
        <v>0</v>
      </c>
    </row>
    <row r="29" spans="1:5">
      <c r="A29">
        <v>2013</v>
      </c>
      <c r="B29" t="s">
        <v>327</v>
      </c>
      <c r="C29" s="14">
        <v>43054.607314814813</v>
      </c>
      <c r="D29">
        <v>112.82899999999999</v>
      </c>
      <c r="E29">
        <v>0</v>
      </c>
    </row>
    <row r="30" spans="1:5">
      <c r="A30">
        <v>2013</v>
      </c>
      <c r="B30" t="s">
        <v>349</v>
      </c>
      <c r="C30" s="14">
        <v>43054.607314814813</v>
      </c>
      <c r="D30">
        <v>0</v>
      </c>
      <c r="E30">
        <v>0</v>
      </c>
    </row>
    <row r="31" spans="1:5">
      <c r="A31">
        <v>2013</v>
      </c>
      <c r="B31" t="s">
        <v>359</v>
      </c>
      <c r="C31" s="14">
        <v>43054.607314814813</v>
      </c>
      <c r="D31">
        <v>1000.716</v>
      </c>
      <c r="E31">
        <v>0</v>
      </c>
    </row>
    <row r="32" spans="1:5">
      <c r="A32">
        <v>2013</v>
      </c>
      <c r="B32" t="s">
        <v>368</v>
      </c>
      <c r="C32" s="14">
        <v>43054.607314814813</v>
      </c>
      <c r="D32">
        <v>17205.407743</v>
      </c>
      <c r="E32">
        <v>17632929.295369998</v>
      </c>
    </row>
    <row r="33" spans="1:5">
      <c r="A33">
        <v>2014</v>
      </c>
      <c r="B33" t="s">
        <v>117</v>
      </c>
      <c r="C33" s="14">
        <v>43054.607314814813</v>
      </c>
      <c r="D33">
        <v>5942.2439999999988</v>
      </c>
      <c r="E33">
        <v>0</v>
      </c>
    </row>
    <row r="34" spans="1:5">
      <c r="A34">
        <v>2014</v>
      </c>
      <c r="B34" t="s">
        <v>126</v>
      </c>
      <c r="C34" s="14">
        <v>43054.607314814813</v>
      </c>
      <c r="D34">
        <v>4382.4841200000001</v>
      </c>
      <c r="E34">
        <v>0</v>
      </c>
    </row>
    <row r="35" spans="1:5">
      <c r="A35">
        <v>2014</v>
      </c>
      <c r="B35" t="s">
        <v>134</v>
      </c>
      <c r="C35" s="14">
        <v>43054.607314814813</v>
      </c>
      <c r="D35">
        <v>955.54299999999989</v>
      </c>
      <c r="E35">
        <v>0</v>
      </c>
    </row>
    <row r="36" spans="1:5">
      <c r="A36">
        <v>2014</v>
      </c>
      <c r="B36" t="s">
        <v>147</v>
      </c>
      <c r="C36" s="14">
        <v>43054.607314814813</v>
      </c>
      <c r="D36">
        <v>25.731000000000002</v>
      </c>
      <c r="E36">
        <v>0</v>
      </c>
    </row>
    <row r="37" spans="1:5">
      <c r="A37">
        <v>2014</v>
      </c>
      <c r="B37" t="s">
        <v>155</v>
      </c>
      <c r="C37" s="14">
        <v>43054.607314814813</v>
      </c>
      <c r="D37">
        <v>4734.9780000000001</v>
      </c>
      <c r="E37">
        <v>0</v>
      </c>
    </row>
    <row r="38" spans="1:5">
      <c r="A38">
        <v>2014</v>
      </c>
      <c r="B38" t="s">
        <v>162</v>
      </c>
      <c r="C38" s="14">
        <v>43054.607314814813</v>
      </c>
      <c r="D38">
        <v>8453.4083307520777</v>
      </c>
    </row>
    <row r="39" spans="1:5">
      <c r="A39">
        <v>2014</v>
      </c>
      <c r="B39" t="s">
        <v>172</v>
      </c>
      <c r="C39" s="14">
        <v>43054.607314814813</v>
      </c>
      <c r="D39">
        <v>0</v>
      </c>
      <c r="E39">
        <v>0.19600000000000001</v>
      </c>
    </row>
    <row r="40" spans="1:5">
      <c r="A40">
        <v>2014</v>
      </c>
      <c r="B40" t="s">
        <v>180</v>
      </c>
      <c r="C40" s="14">
        <v>43054.607314814813</v>
      </c>
      <c r="D40">
        <v>1216.412</v>
      </c>
      <c r="E40">
        <v>0</v>
      </c>
    </row>
    <row r="41" spans="1:5">
      <c r="A41">
        <v>2014</v>
      </c>
      <c r="B41" t="s">
        <v>192</v>
      </c>
      <c r="C41" s="14">
        <v>43054.607314814813</v>
      </c>
      <c r="D41">
        <v>4630.2747199999994</v>
      </c>
      <c r="E41">
        <v>0</v>
      </c>
    </row>
    <row r="42" spans="1:5">
      <c r="A42">
        <v>2014</v>
      </c>
      <c r="B42" t="s">
        <v>199</v>
      </c>
      <c r="C42" s="14">
        <v>43054.607314814813</v>
      </c>
      <c r="D42">
        <v>28070.939000000002</v>
      </c>
      <c r="E42">
        <v>42.749000000000002</v>
      </c>
    </row>
    <row r="43" spans="1:5">
      <c r="A43">
        <v>2014</v>
      </c>
      <c r="B43" t="s">
        <v>205</v>
      </c>
      <c r="C43" s="14">
        <v>43054.607314814813</v>
      </c>
      <c r="D43">
        <v>8101.3889999999992</v>
      </c>
    </row>
    <row r="44" spans="1:5">
      <c r="A44">
        <v>2014</v>
      </c>
      <c r="B44" t="s">
        <v>380</v>
      </c>
      <c r="C44" s="14">
        <v>43054.607314814813</v>
      </c>
      <c r="D44">
        <v>80.055999999999997</v>
      </c>
      <c r="E44">
        <v>2.1150000000000002</v>
      </c>
    </row>
    <row r="45" spans="1:5">
      <c r="A45">
        <v>2014</v>
      </c>
      <c r="B45" t="s">
        <v>215</v>
      </c>
      <c r="C45" s="14">
        <v>43054.607314814813</v>
      </c>
      <c r="D45">
        <v>41.068629999999999</v>
      </c>
      <c r="E45">
        <v>0</v>
      </c>
    </row>
    <row r="46" spans="1:5">
      <c r="A46">
        <v>2014</v>
      </c>
      <c r="B46" t="s">
        <v>223</v>
      </c>
      <c r="C46" s="14">
        <v>43054.607314814813</v>
      </c>
      <c r="D46">
        <v>2470.9589999999998</v>
      </c>
      <c r="E46">
        <v>0</v>
      </c>
    </row>
    <row r="47" spans="1:5">
      <c r="A47">
        <v>2014</v>
      </c>
      <c r="B47" t="s">
        <v>232</v>
      </c>
      <c r="C47" s="14">
        <v>43054.607314814813</v>
      </c>
      <c r="D47">
        <v>100.84099999999999</v>
      </c>
      <c r="E47">
        <v>1.8979999999999999</v>
      </c>
    </row>
    <row r="48" spans="1:5">
      <c r="A48">
        <v>2014</v>
      </c>
      <c r="B48" t="s">
        <v>239</v>
      </c>
      <c r="C48" s="14">
        <v>43054.607314814813</v>
      </c>
      <c r="D48">
        <v>47.045999999999999</v>
      </c>
      <c r="E48">
        <v>0</v>
      </c>
    </row>
    <row r="49" spans="1:5">
      <c r="A49">
        <v>2014</v>
      </c>
      <c r="B49" t="s">
        <v>248</v>
      </c>
      <c r="C49" s="14">
        <v>43054.607314814813</v>
      </c>
      <c r="D49">
        <v>124628.83499999999</v>
      </c>
      <c r="E49">
        <v>570.28499999999997</v>
      </c>
    </row>
    <row r="50" spans="1:5">
      <c r="A50">
        <v>2014</v>
      </c>
      <c r="B50" t="s">
        <v>263</v>
      </c>
      <c r="C50" s="14">
        <v>43054.607314814813</v>
      </c>
      <c r="D50">
        <v>0</v>
      </c>
      <c r="E50">
        <v>0</v>
      </c>
    </row>
    <row r="51" spans="1:5">
      <c r="A51">
        <v>2014</v>
      </c>
      <c r="B51" t="s">
        <v>280</v>
      </c>
      <c r="C51" s="14">
        <v>43054.607314814813</v>
      </c>
      <c r="D51">
        <v>52.091999999999999</v>
      </c>
      <c r="E51">
        <v>0</v>
      </c>
    </row>
    <row r="52" spans="1:5">
      <c r="A52">
        <v>2014</v>
      </c>
      <c r="B52" t="s">
        <v>272</v>
      </c>
      <c r="C52" s="14">
        <v>43054.607314814813</v>
      </c>
      <c r="D52">
        <v>0</v>
      </c>
      <c r="E52">
        <v>0</v>
      </c>
    </row>
    <row r="53" spans="1:5">
      <c r="A53">
        <v>2014</v>
      </c>
      <c r="B53" t="s">
        <v>291</v>
      </c>
      <c r="C53" s="14">
        <v>43054.607314814813</v>
      </c>
      <c r="D53">
        <v>1477.0155999999999</v>
      </c>
      <c r="E53">
        <v>3.0999999999999999E-3</v>
      </c>
    </row>
    <row r="54" spans="1:5">
      <c r="A54">
        <v>2014</v>
      </c>
      <c r="B54" t="s">
        <v>300</v>
      </c>
      <c r="C54" s="14">
        <v>43054.607314814813</v>
      </c>
      <c r="D54">
        <v>1565.2239999999997</v>
      </c>
      <c r="E54">
        <v>0</v>
      </c>
    </row>
    <row r="55" spans="1:5">
      <c r="A55">
        <v>2014</v>
      </c>
      <c r="B55" t="s">
        <v>311</v>
      </c>
      <c r="C55" s="14">
        <v>43054.607314814813</v>
      </c>
      <c r="D55">
        <v>13632.003059999999</v>
      </c>
    </row>
    <row r="56" spans="1:5">
      <c r="A56">
        <v>2014</v>
      </c>
      <c r="B56" t="s">
        <v>318</v>
      </c>
      <c r="C56" s="14">
        <v>43054.607314814813</v>
      </c>
      <c r="D56">
        <v>176.41499999999999</v>
      </c>
      <c r="E56">
        <v>109999.98899999997</v>
      </c>
    </row>
    <row r="57" spans="1:5">
      <c r="A57">
        <v>2014</v>
      </c>
      <c r="B57" t="s">
        <v>327</v>
      </c>
      <c r="C57" s="14">
        <v>43054.607314814813</v>
      </c>
      <c r="D57">
        <v>156.19277</v>
      </c>
      <c r="E57">
        <v>0</v>
      </c>
    </row>
    <row r="58" spans="1:5">
      <c r="A58">
        <v>2014</v>
      </c>
      <c r="B58" t="s">
        <v>336</v>
      </c>
      <c r="C58" s="14">
        <v>43054.607314814813</v>
      </c>
      <c r="D58">
        <v>73822.627000000008</v>
      </c>
    </row>
    <row r="59" spans="1:5">
      <c r="A59">
        <v>2014</v>
      </c>
      <c r="B59" t="s">
        <v>349</v>
      </c>
      <c r="C59" s="14">
        <v>43054.607314814813</v>
      </c>
      <c r="D59">
        <v>201.82943999999998</v>
      </c>
      <c r="E59">
        <v>0</v>
      </c>
    </row>
    <row r="60" spans="1:5">
      <c r="A60">
        <v>2014</v>
      </c>
      <c r="B60" t="s">
        <v>359</v>
      </c>
      <c r="C60" s="14">
        <v>43054.607314814813</v>
      </c>
      <c r="D60">
        <v>456.63499999999999</v>
      </c>
      <c r="E60">
        <v>0</v>
      </c>
    </row>
    <row r="61" spans="1:5">
      <c r="A61">
        <v>2014</v>
      </c>
      <c r="B61" t="s">
        <v>368</v>
      </c>
      <c r="C61" s="14">
        <v>43054.607314814813</v>
      </c>
      <c r="D61">
        <v>10797.673191529999</v>
      </c>
      <c r="E61">
        <v>523.4058223799999</v>
      </c>
    </row>
    <row r="62" spans="1:5">
      <c r="A62">
        <v>2015</v>
      </c>
      <c r="B62" t="s">
        <v>117</v>
      </c>
      <c r="C62" s="14">
        <v>43054.607314814813</v>
      </c>
      <c r="D62">
        <v>4793.103000000001</v>
      </c>
      <c r="E62">
        <v>0</v>
      </c>
    </row>
    <row r="63" spans="1:5">
      <c r="A63">
        <v>2015</v>
      </c>
      <c r="B63" t="s">
        <v>126</v>
      </c>
      <c r="C63" s="14">
        <v>43054.607314814813</v>
      </c>
      <c r="D63">
        <v>5046.7032107999994</v>
      </c>
      <c r="E63">
        <v>78.777000000000001</v>
      </c>
    </row>
    <row r="64" spans="1:5">
      <c r="A64">
        <v>2015</v>
      </c>
      <c r="B64" t="s">
        <v>134</v>
      </c>
      <c r="C64" s="14">
        <v>43054.607314814813</v>
      </c>
      <c r="D64">
        <v>732.63186299999995</v>
      </c>
      <c r="E64">
        <v>0</v>
      </c>
    </row>
    <row r="65" spans="1:5">
      <c r="A65">
        <v>2015</v>
      </c>
      <c r="B65" t="s">
        <v>147</v>
      </c>
      <c r="C65" s="14">
        <v>43054.607314814813</v>
      </c>
      <c r="D65">
        <v>40.600999999999999</v>
      </c>
      <c r="E65">
        <v>0</v>
      </c>
    </row>
    <row r="66" spans="1:5">
      <c r="A66">
        <v>2015</v>
      </c>
      <c r="B66" t="s">
        <v>155</v>
      </c>
      <c r="C66" s="14">
        <v>43054.607314814813</v>
      </c>
      <c r="D66">
        <v>5287.2860000000001</v>
      </c>
      <c r="E66">
        <v>0</v>
      </c>
    </row>
    <row r="67" spans="1:5">
      <c r="A67">
        <v>2015</v>
      </c>
      <c r="B67" t="s">
        <v>162</v>
      </c>
      <c r="C67" s="14">
        <v>43054.607314814813</v>
      </c>
      <c r="D67">
        <v>8865.3417249909544</v>
      </c>
    </row>
    <row r="68" spans="1:5">
      <c r="A68">
        <v>2015</v>
      </c>
      <c r="B68" t="s">
        <v>172</v>
      </c>
      <c r="C68" s="14">
        <v>43054.607314814813</v>
      </c>
      <c r="D68">
        <v>0</v>
      </c>
      <c r="E68">
        <v>0.85000000000000009</v>
      </c>
    </row>
    <row r="69" spans="1:5">
      <c r="A69">
        <v>2015</v>
      </c>
      <c r="B69" t="s">
        <v>180</v>
      </c>
      <c r="C69" s="14">
        <v>43054.607314814813</v>
      </c>
      <c r="D69">
        <v>1209.0409999999999</v>
      </c>
      <c r="E69">
        <v>0</v>
      </c>
    </row>
    <row r="70" spans="1:5">
      <c r="A70">
        <v>2015</v>
      </c>
      <c r="B70" t="s">
        <v>192</v>
      </c>
      <c r="C70" s="14">
        <v>43054.607314814813</v>
      </c>
      <c r="D70">
        <v>4543.7740599999997</v>
      </c>
      <c r="E70">
        <v>0</v>
      </c>
    </row>
    <row r="71" spans="1:5">
      <c r="A71">
        <v>2015</v>
      </c>
      <c r="B71" t="s">
        <v>199</v>
      </c>
      <c r="C71" s="14">
        <v>43054.607314814813</v>
      </c>
      <c r="D71">
        <v>27971.599999999999</v>
      </c>
      <c r="E71">
        <v>3</v>
      </c>
    </row>
    <row r="72" spans="1:5">
      <c r="A72">
        <v>2015</v>
      </c>
      <c r="B72" t="s">
        <v>380</v>
      </c>
      <c r="C72" s="14">
        <v>43054.607314814813</v>
      </c>
      <c r="D72">
        <v>142.916</v>
      </c>
      <c r="E72">
        <v>1.4219999999999999</v>
      </c>
    </row>
    <row r="73" spans="1:5">
      <c r="A73">
        <v>2015</v>
      </c>
      <c r="B73" t="s">
        <v>215</v>
      </c>
      <c r="C73" s="14">
        <v>43054.607314814813</v>
      </c>
      <c r="D73">
        <v>65.965189999999993</v>
      </c>
      <c r="E73">
        <v>0</v>
      </c>
    </row>
    <row r="74" spans="1:5">
      <c r="A74">
        <v>2015</v>
      </c>
      <c r="B74" t="s">
        <v>223</v>
      </c>
      <c r="C74" s="14">
        <v>43054.607314814813</v>
      </c>
      <c r="D74">
        <v>2092.7139999999999</v>
      </c>
      <c r="E74">
        <v>0</v>
      </c>
    </row>
    <row r="75" spans="1:5">
      <c r="A75">
        <v>2015</v>
      </c>
      <c r="B75" t="s">
        <v>232</v>
      </c>
      <c r="C75" s="14">
        <v>43054.607314814813</v>
      </c>
      <c r="D75">
        <v>126.06800000000001</v>
      </c>
      <c r="E75">
        <v>0.98</v>
      </c>
    </row>
    <row r="76" spans="1:5">
      <c r="A76">
        <v>2015</v>
      </c>
      <c r="B76" t="s">
        <v>239</v>
      </c>
      <c r="C76" s="14">
        <v>43054.607314814813</v>
      </c>
      <c r="D76">
        <v>49.829000000000001</v>
      </c>
      <c r="E76">
        <v>0</v>
      </c>
    </row>
    <row r="77" spans="1:5">
      <c r="A77">
        <v>2015</v>
      </c>
      <c r="B77" t="s">
        <v>248</v>
      </c>
      <c r="C77" s="14">
        <v>43054.607314814813</v>
      </c>
      <c r="D77">
        <v>4940.665</v>
      </c>
      <c r="E77">
        <v>806.73400000000004</v>
      </c>
    </row>
    <row r="78" spans="1:5">
      <c r="A78">
        <v>2015</v>
      </c>
      <c r="B78" t="s">
        <v>263</v>
      </c>
      <c r="C78" s="14">
        <v>43054.607314814813</v>
      </c>
      <c r="D78">
        <v>0</v>
      </c>
      <c r="E78">
        <v>0</v>
      </c>
    </row>
    <row r="79" spans="1:5">
      <c r="A79">
        <v>2015</v>
      </c>
      <c r="B79" t="s">
        <v>280</v>
      </c>
      <c r="C79" s="14">
        <v>43054.607314814813</v>
      </c>
      <c r="D79">
        <v>176.08799999999999</v>
      </c>
      <c r="E79">
        <v>0</v>
      </c>
    </row>
    <row r="80" spans="1:5">
      <c r="A80">
        <v>2015</v>
      </c>
      <c r="B80" t="s">
        <v>272</v>
      </c>
      <c r="C80" s="14">
        <v>43054.607314814813</v>
      </c>
      <c r="D80">
        <v>0</v>
      </c>
      <c r="E80">
        <v>0</v>
      </c>
    </row>
    <row r="81" spans="1:5">
      <c r="A81">
        <v>2015</v>
      </c>
      <c r="B81" t="s">
        <v>291</v>
      </c>
      <c r="C81" s="14">
        <v>43054.607314814813</v>
      </c>
      <c r="D81">
        <v>1179.3765000000001</v>
      </c>
      <c r="E81">
        <v>0</v>
      </c>
    </row>
    <row r="82" spans="1:5">
      <c r="A82">
        <v>2015</v>
      </c>
      <c r="B82" t="s">
        <v>300</v>
      </c>
      <c r="C82" s="14">
        <v>43054.607314814813</v>
      </c>
      <c r="D82">
        <v>1909.1089999999999</v>
      </c>
      <c r="E82">
        <v>0</v>
      </c>
    </row>
    <row r="83" spans="1:5">
      <c r="A83">
        <v>2015</v>
      </c>
      <c r="B83" t="s">
        <v>311</v>
      </c>
      <c r="C83" s="14">
        <v>43054.607314814813</v>
      </c>
      <c r="D83">
        <v>11417.556</v>
      </c>
    </row>
    <row r="84" spans="1:5">
      <c r="A84">
        <v>2015</v>
      </c>
      <c r="B84" t="s">
        <v>318</v>
      </c>
      <c r="C84" s="14">
        <v>43054.607314814813</v>
      </c>
      <c r="D84">
        <v>205.10599999999999</v>
      </c>
      <c r="E84">
        <v>0</v>
      </c>
    </row>
    <row r="85" spans="1:5">
      <c r="A85">
        <v>2015</v>
      </c>
      <c r="B85" t="s">
        <v>327</v>
      </c>
      <c r="C85" s="14">
        <v>43054.607314814813</v>
      </c>
      <c r="D85">
        <v>177.35955999999999</v>
      </c>
      <c r="E85">
        <v>0</v>
      </c>
    </row>
    <row r="86" spans="1:5">
      <c r="A86">
        <v>2015</v>
      </c>
      <c r="B86" t="s">
        <v>336</v>
      </c>
      <c r="C86" s="14">
        <v>43054.607314814813</v>
      </c>
      <c r="D86">
        <v>33772.404999999999</v>
      </c>
    </row>
    <row r="87" spans="1:5">
      <c r="A87">
        <v>2015</v>
      </c>
      <c r="B87" t="s">
        <v>349</v>
      </c>
      <c r="C87" s="14">
        <v>43054.607314814813</v>
      </c>
      <c r="D87">
        <v>299.1617</v>
      </c>
      <c r="E87">
        <v>0</v>
      </c>
    </row>
    <row r="88" spans="1:5">
      <c r="A88">
        <v>2015</v>
      </c>
      <c r="B88" t="s">
        <v>359</v>
      </c>
      <c r="C88" s="14">
        <v>43054.607314814813</v>
      </c>
      <c r="D88">
        <v>570.73199999999997</v>
      </c>
      <c r="E88">
        <v>0</v>
      </c>
    </row>
    <row r="89" spans="1:5">
      <c r="A89">
        <v>2015</v>
      </c>
      <c r="B89" t="s">
        <v>368</v>
      </c>
      <c r="C89" s="14">
        <v>43054.607314814813</v>
      </c>
      <c r="D89">
        <v>16108.323200270001</v>
      </c>
      <c r="E89">
        <v>540.68473601999995</v>
      </c>
    </row>
    <row r="90" spans="1:5">
      <c r="A90">
        <v>2016</v>
      </c>
      <c r="B90" t="s">
        <v>117</v>
      </c>
      <c r="C90" s="14">
        <v>43054.607314814813</v>
      </c>
      <c r="D90">
        <v>5800.4709999999995</v>
      </c>
      <c r="E90">
        <v>0</v>
      </c>
    </row>
    <row r="91" spans="1:5">
      <c r="A91">
        <v>2016</v>
      </c>
      <c r="B91" t="s">
        <v>126</v>
      </c>
      <c r="C91" s="14">
        <v>43054.607314814813</v>
      </c>
      <c r="D91">
        <v>4918.1689999999999</v>
      </c>
      <c r="E91">
        <v>4.9420000000000002</v>
      </c>
    </row>
    <row r="92" spans="1:5">
      <c r="A92">
        <v>2016</v>
      </c>
      <c r="B92" t="s">
        <v>134</v>
      </c>
      <c r="C92" s="14">
        <v>43054.607314814813</v>
      </c>
      <c r="D92">
        <v>1014.5656023710001</v>
      </c>
      <c r="E92">
        <v>0</v>
      </c>
    </row>
    <row r="93" spans="1:5">
      <c r="A93">
        <v>2016</v>
      </c>
      <c r="B93" t="s">
        <v>147</v>
      </c>
      <c r="C93" s="14">
        <v>43054.607314814813</v>
      </c>
      <c r="D93">
        <v>46.164999999999999</v>
      </c>
      <c r="E93">
        <v>0</v>
      </c>
    </row>
    <row r="94" spans="1:5">
      <c r="A94">
        <v>2016</v>
      </c>
      <c r="B94" t="s">
        <v>155</v>
      </c>
      <c r="C94" s="14">
        <v>43054.607314814813</v>
      </c>
      <c r="D94">
        <v>5242.3090000000002</v>
      </c>
      <c r="E94">
        <v>0</v>
      </c>
    </row>
    <row r="95" spans="1:5">
      <c r="A95">
        <v>2016</v>
      </c>
      <c r="B95" t="s">
        <v>162</v>
      </c>
      <c r="C95" s="14">
        <v>43054.607314814813</v>
      </c>
      <c r="D95">
        <v>8557.0207763418748</v>
      </c>
      <c r="E95">
        <v>36.4800383759314</v>
      </c>
    </row>
    <row r="96" spans="1:5">
      <c r="A96">
        <v>2016</v>
      </c>
      <c r="B96" t="s">
        <v>172</v>
      </c>
      <c r="C96" s="14">
        <v>43054.607314814813</v>
      </c>
      <c r="D96">
        <v>0</v>
      </c>
      <c r="E96">
        <v>2.3220000000000001</v>
      </c>
    </row>
    <row r="97" spans="1:5">
      <c r="A97">
        <v>2016</v>
      </c>
      <c r="B97" t="s">
        <v>180</v>
      </c>
      <c r="C97" s="14">
        <v>43054.607314814813</v>
      </c>
      <c r="D97">
        <v>1338.1628000000001</v>
      </c>
      <c r="E97">
        <v>0</v>
      </c>
    </row>
    <row r="98" spans="1:5">
      <c r="A98">
        <v>2016</v>
      </c>
      <c r="B98" t="s">
        <v>192</v>
      </c>
      <c r="C98" s="14">
        <v>43054.607314814813</v>
      </c>
      <c r="D98">
        <v>4499.8692099999989</v>
      </c>
      <c r="E98">
        <v>0</v>
      </c>
    </row>
    <row r="99" spans="1:5">
      <c r="A99">
        <v>2016</v>
      </c>
      <c r="B99" t="s">
        <v>199</v>
      </c>
      <c r="C99" s="14">
        <v>43054.607314814813</v>
      </c>
      <c r="D99">
        <v>28561.214999999997</v>
      </c>
      <c r="E99">
        <v>1.7569999999999999</v>
      </c>
    </row>
    <row r="100" spans="1:5">
      <c r="A100">
        <v>2016</v>
      </c>
      <c r="B100" t="s">
        <v>205</v>
      </c>
      <c r="C100" s="14">
        <v>43054.607314814813</v>
      </c>
      <c r="D100">
        <v>5736.5160000000005</v>
      </c>
    </row>
    <row r="101" spans="1:5">
      <c r="A101">
        <v>2016</v>
      </c>
      <c r="B101" t="s">
        <v>380</v>
      </c>
      <c r="C101" s="14">
        <v>43054.607314814813</v>
      </c>
      <c r="D101">
        <v>139.839</v>
      </c>
      <c r="E101">
        <v>5.5510000000000002</v>
      </c>
    </row>
    <row r="102" spans="1:5">
      <c r="A102">
        <v>2016</v>
      </c>
      <c r="B102" t="s">
        <v>215</v>
      </c>
      <c r="C102" s="14">
        <v>43054.607314814813</v>
      </c>
      <c r="D102">
        <v>59.816869999999987</v>
      </c>
      <c r="E102">
        <v>0</v>
      </c>
    </row>
    <row r="103" spans="1:5">
      <c r="A103">
        <v>2016</v>
      </c>
      <c r="B103" t="s">
        <v>223</v>
      </c>
      <c r="C103" s="14">
        <v>43054.607314814813</v>
      </c>
      <c r="D103">
        <v>2262.0620000000004</v>
      </c>
      <c r="E103">
        <v>0</v>
      </c>
    </row>
    <row r="104" spans="1:5">
      <c r="A104">
        <v>2016</v>
      </c>
      <c r="B104" t="s">
        <v>232</v>
      </c>
      <c r="C104" s="14">
        <v>43054.607314814813</v>
      </c>
      <c r="D104">
        <v>151.45000000000002</v>
      </c>
      <c r="E104">
        <v>0.85499999999999998</v>
      </c>
    </row>
    <row r="105" spans="1:5">
      <c r="A105">
        <v>2016</v>
      </c>
      <c r="B105" t="s">
        <v>239</v>
      </c>
      <c r="C105" s="14">
        <v>43054.607314814813</v>
      </c>
      <c r="D105">
        <v>50.951000000000001</v>
      </c>
      <c r="E105">
        <v>0</v>
      </c>
    </row>
    <row r="106" spans="1:5">
      <c r="A106">
        <v>2016</v>
      </c>
      <c r="B106" t="s">
        <v>248</v>
      </c>
      <c r="C106" s="14">
        <v>43054.607314814813</v>
      </c>
      <c r="D106">
        <v>5143.7909999999974</v>
      </c>
      <c r="E106">
        <v>365.89500000000004</v>
      </c>
    </row>
    <row r="107" spans="1:5">
      <c r="A107">
        <v>2016</v>
      </c>
      <c r="B107" t="s">
        <v>263</v>
      </c>
      <c r="C107" s="14">
        <v>43054.607314814813</v>
      </c>
      <c r="D107">
        <v>0</v>
      </c>
      <c r="E107">
        <v>0</v>
      </c>
    </row>
    <row r="108" spans="1:5">
      <c r="A108">
        <v>2016</v>
      </c>
      <c r="B108" t="s">
        <v>280</v>
      </c>
      <c r="C108" s="14">
        <v>43054.607314814813</v>
      </c>
      <c r="D108">
        <v>248.49600000000001</v>
      </c>
      <c r="E108">
        <v>0</v>
      </c>
    </row>
    <row r="109" spans="1:5">
      <c r="A109">
        <v>2016</v>
      </c>
      <c r="B109" t="s">
        <v>272</v>
      </c>
      <c r="C109" s="14">
        <v>43054.607314814813</v>
      </c>
      <c r="D109">
        <v>0</v>
      </c>
      <c r="E109">
        <v>0</v>
      </c>
    </row>
    <row r="110" spans="1:5">
      <c r="A110">
        <v>2016</v>
      </c>
      <c r="B110" t="s">
        <v>291</v>
      </c>
      <c r="C110" s="14">
        <v>43054.607314814813</v>
      </c>
      <c r="D110">
        <v>1181.2860000000003</v>
      </c>
      <c r="E110">
        <v>0</v>
      </c>
    </row>
    <row r="111" spans="1:5">
      <c r="A111">
        <v>2016</v>
      </c>
      <c r="B111" t="s">
        <v>300</v>
      </c>
      <c r="C111" s="14">
        <v>43054.607314814813</v>
      </c>
      <c r="D111">
        <v>1476.64</v>
      </c>
      <c r="E111">
        <v>0</v>
      </c>
    </row>
    <row r="112" spans="1:5">
      <c r="A112">
        <v>2016</v>
      </c>
      <c r="B112" t="s">
        <v>311</v>
      </c>
      <c r="C112" s="14">
        <v>43054.607314814813</v>
      </c>
      <c r="D112">
        <v>9233.3439899999994</v>
      </c>
    </row>
    <row r="113" spans="1:5">
      <c r="A113">
        <v>2016</v>
      </c>
      <c r="B113" t="s">
        <v>318</v>
      </c>
      <c r="C113" s="14">
        <v>43054.607314814813</v>
      </c>
      <c r="D113">
        <v>205.10599999999999</v>
      </c>
      <c r="E113">
        <v>0</v>
      </c>
    </row>
    <row r="114" spans="1:5">
      <c r="A114">
        <v>2016</v>
      </c>
      <c r="B114" t="s">
        <v>327</v>
      </c>
      <c r="C114" s="14">
        <v>43054.607314814813</v>
      </c>
      <c r="D114">
        <v>179.39674000000002</v>
      </c>
      <c r="E114">
        <v>0</v>
      </c>
    </row>
    <row r="115" spans="1:5">
      <c r="A115">
        <v>2016</v>
      </c>
      <c r="B115" t="s">
        <v>336</v>
      </c>
      <c r="C115" s="14">
        <v>43054.607314814813</v>
      </c>
      <c r="D115">
        <v>36780.131999999998</v>
      </c>
    </row>
    <row r="116" spans="1:5">
      <c r="A116">
        <v>2016</v>
      </c>
      <c r="B116" t="s">
        <v>349</v>
      </c>
      <c r="C116" s="14">
        <v>43054.607314814813</v>
      </c>
      <c r="D116">
        <v>290.81950999999998</v>
      </c>
      <c r="E116">
        <v>0</v>
      </c>
    </row>
    <row r="117" spans="1:5">
      <c r="A117">
        <v>2016</v>
      </c>
      <c r="B117" t="s">
        <v>359</v>
      </c>
      <c r="C117" s="14">
        <v>43054.607314814813</v>
      </c>
      <c r="D117">
        <v>340.58199999999999</v>
      </c>
      <c r="E117">
        <v>0</v>
      </c>
    </row>
    <row r="118" spans="1:5">
      <c r="A118">
        <v>2016</v>
      </c>
      <c r="B118" t="s">
        <v>368</v>
      </c>
      <c r="C118" s="14">
        <v>43054.607314814813</v>
      </c>
      <c r="D118">
        <v>16006.442000000001</v>
      </c>
      <c r="E118">
        <v>510.84</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G17"/>
  <sheetViews>
    <sheetView workbookViewId="0"/>
  </sheetViews>
  <sheetFormatPr defaultRowHeight="15"/>
  <sheetData>
    <row r="1" spans="1:33">
      <c r="A1">
        <v>5.17</v>
      </c>
      <c r="B1" t="s">
        <v>4890</v>
      </c>
    </row>
    <row r="2" spans="1:33">
      <c r="A2" s="10" t="str">
        <f>HYPERLINK("#'Contents'!B97", "Back to Contents")</f>
        <v>Back to Contents</v>
      </c>
    </row>
    <row r="3" spans="1:33">
      <c r="A3" t="s">
        <v>108</v>
      </c>
      <c r="B3" t="s">
        <v>3204</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5" spans="1:33">
      <c r="A5">
        <v>2013</v>
      </c>
      <c r="C5">
        <v>0</v>
      </c>
    </row>
    <row r="6" spans="1:33">
      <c r="A6">
        <v>2013</v>
      </c>
      <c r="B6" t="s">
        <v>3176</v>
      </c>
      <c r="D6">
        <v>0</v>
      </c>
      <c r="E6">
        <v>0</v>
      </c>
      <c r="G6">
        <v>0</v>
      </c>
      <c r="I6">
        <v>1337</v>
      </c>
      <c r="J6">
        <v>0</v>
      </c>
      <c r="K6">
        <v>0</v>
      </c>
      <c r="L6">
        <v>9</v>
      </c>
      <c r="N6">
        <v>0</v>
      </c>
      <c r="O6">
        <v>0</v>
      </c>
      <c r="P6">
        <v>0</v>
      </c>
      <c r="Q6">
        <v>981</v>
      </c>
      <c r="S6">
        <v>70284</v>
      </c>
      <c r="T6">
        <v>0</v>
      </c>
      <c r="U6">
        <v>0</v>
      </c>
      <c r="V6">
        <v>1631</v>
      </c>
      <c r="W6">
        <v>0</v>
      </c>
      <c r="Y6">
        <v>0</v>
      </c>
      <c r="AB6">
        <v>0</v>
      </c>
      <c r="AC6">
        <v>0</v>
      </c>
      <c r="AE6">
        <v>0</v>
      </c>
      <c r="AF6">
        <v>0</v>
      </c>
      <c r="AG6">
        <v>11205517239.499001</v>
      </c>
    </row>
    <row r="7" spans="1:33">
      <c r="A7">
        <v>2013</v>
      </c>
      <c r="B7" t="s">
        <v>3177</v>
      </c>
      <c r="D7">
        <v>0</v>
      </c>
      <c r="E7">
        <v>0</v>
      </c>
      <c r="G7">
        <v>0</v>
      </c>
      <c r="I7">
        <v>0</v>
      </c>
      <c r="J7">
        <v>0</v>
      </c>
      <c r="K7">
        <v>0</v>
      </c>
      <c r="L7">
        <v>0</v>
      </c>
      <c r="N7">
        <v>0</v>
      </c>
      <c r="O7">
        <v>0</v>
      </c>
      <c r="P7">
        <v>0</v>
      </c>
      <c r="Q7">
        <v>0</v>
      </c>
      <c r="R7">
        <v>0</v>
      </c>
      <c r="S7">
        <v>249933</v>
      </c>
      <c r="U7">
        <v>0</v>
      </c>
      <c r="Y7">
        <v>0</v>
      </c>
      <c r="AB7">
        <v>0</v>
      </c>
      <c r="AC7">
        <v>0</v>
      </c>
      <c r="AE7">
        <v>0</v>
      </c>
      <c r="AF7">
        <v>0</v>
      </c>
      <c r="AG7">
        <v>6426531355.8760004</v>
      </c>
    </row>
    <row r="8" spans="1:33">
      <c r="A8">
        <v>2013</v>
      </c>
      <c r="B8" t="s">
        <v>3178</v>
      </c>
      <c r="D8">
        <v>22</v>
      </c>
      <c r="E8">
        <v>0</v>
      </c>
      <c r="F8">
        <v>0</v>
      </c>
      <c r="G8">
        <v>0</v>
      </c>
      <c r="I8">
        <v>0</v>
      </c>
      <c r="J8">
        <v>0</v>
      </c>
      <c r="K8">
        <v>0</v>
      </c>
      <c r="L8">
        <v>0</v>
      </c>
      <c r="N8">
        <v>0</v>
      </c>
      <c r="O8">
        <v>0</v>
      </c>
      <c r="P8">
        <v>0</v>
      </c>
      <c r="Q8">
        <v>0</v>
      </c>
      <c r="S8">
        <v>203100</v>
      </c>
      <c r="V8">
        <v>53985</v>
      </c>
      <c r="Y8">
        <v>0</v>
      </c>
      <c r="AB8">
        <v>0</v>
      </c>
      <c r="AC8">
        <v>0</v>
      </c>
      <c r="AE8">
        <v>0</v>
      </c>
      <c r="AF8">
        <v>0</v>
      </c>
      <c r="AG8">
        <v>880699.995</v>
      </c>
    </row>
    <row r="9" spans="1:33">
      <c r="A9">
        <v>2014</v>
      </c>
      <c r="B9" t="s">
        <v>3176</v>
      </c>
      <c r="C9">
        <v>0</v>
      </c>
      <c r="D9">
        <v>0</v>
      </c>
      <c r="E9">
        <v>0</v>
      </c>
      <c r="F9">
        <v>0</v>
      </c>
      <c r="G9">
        <v>0</v>
      </c>
      <c r="I9">
        <v>196</v>
      </c>
      <c r="J9">
        <v>0</v>
      </c>
      <c r="K9">
        <v>0</v>
      </c>
      <c r="L9">
        <v>0</v>
      </c>
      <c r="N9">
        <v>2115</v>
      </c>
      <c r="O9">
        <v>0</v>
      </c>
      <c r="P9">
        <v>0</v>
      </c>
      <c r="Q9">
        <v>1898</v>
      </c>
      <c r="S9">
        <v>77585</v>
      </c>
      <c r="U9">
        <v>0</v>
      </c>
      <c r="V9">
        <v>0</v>
      </c>
      <c r="W9">
        <v>0</v>
      </c>
      <c r="Y9">
        <v>3.1</v>
      </c>
      <c r="Z9">
        <v>0</v>
      </c>
      <c r="AB9">
        <v>49999995</v>
      </c>
      <c r="AC9">
        <v>0</v>
      </c>
      <c r="AE9">
        <v>0</v>
      </c>
      <c r="AF9">
        <v>0</v>
      </c>
      <c r="AG9">
        <v>30330.660469999999</v>
      </c>
    </row>
    <row r="10" spans="1:33">
      <c r="A10">
        <v>2014</v>
      </c>
      <c r="B10" t="s">
        <v>3177</v>
      </c>
      <c r="C10">
        <v>0</v>
      </c>
      <c r="D10">
        <v>0</v>
      </c>
      <c r="E10">
        <v>0</v>
      </c>
      <c r="G10">
        <v>0</v>
      </c>
      <c r="I10">
        <v>0</v>
      </c>
      <c r="J10">
        <v>0</v>
      </c>
      <c r="K10">
        <v>0</v>
      </c>
      <c r="L10">
        <v>42749</v>
      </c>
      <c r="O10">
        <v>0</v>
      </c>
      <c r="P10">
        <v>0</v>
      </c>
      <c r="Q10">
        <v>0</v>
      </c>
      <c r="R10">
        <v>0</v>
      </c>
      <c r="S10">
        <v>297122</v>
      </c>
      <c r="U10">
        <v>0</v>
      </c>
      <c r="V10">
        <v>0</v>
      </c>
      <c r="Y10">
        <v>0</v>
      </c>
      <c r="Z10">
        <v>0</v>
      </c>
      <c r="AB10">
        <v>49999995</v>
      </c>
      <c r="AE10">
        <v>0</v>
      </c>
      <c r="AF10">
        <v>0</v>
      </c>
      <c r="AG10">
        <v>97859.279410000017</v>
      </c>
    </row>
    <row r="11" spans="1:33">
      <c r="A11">
        <v>2014</v>
      </c>
      <c r="B11" t="s">
        <v>3178</v>
      </c>
      <c r="C11">
        <v>0</v>
      </c>
      <c r="D11">
        <v>0</v>
      </c>
      <c r="E11">
        <v>0</v>
      </c>
      <c r="G11">
        <v>0</v>
      </c>
      <c r="I11">
        <v>0</v>
      </c>
      <c r="J11">
        <v>0</v>
      </c>
      <c r="K11">
        <v>0</v>
      </c>
      <c r="L11">
        <v>0</v>
      </c>
      <c r="N11">
        <v>0</v>
      </c>
      <c r="O11">
        <v>0</v>
      </c>
      <c r="P11">
        <v>0</v>
      </c>
      <c r="Q11">
        <v>0</v>
      </c>
      <c r="S11">
        <v>195578</v>
      </c>
      <c r="V11">
        <v>0</v>
      </c>
      <c r="W11">
        <v>0</v>
      </c>
      <c r="Y11">
        <v>0</v>
      </c>
      <c r="Z11">
        <v>0</v>
      </c>
      <c r="AB11">
        <v>9999999</v>
      </c>
      <c r="AC11">
        <v>0</v>
      </c>
      <c r="AE11">
        <v>0</v>
      </c>
      <c r="AF11">
        <v>0</v>
      </c>
      <c r="AG11">
        <v>395215.88250000001</v>
      </c>
    </row>
    <row r="12" spans="1:33">
      <c r="A12">
        <v>2015</v>
      </c>
      <c r="B12" t="s">
        <v>3176</v>
      </c>
      <c r="C12">
        <v>0</v>
      </c>
      <c r="D12">
        <v>78777</v>
      </c>
      <c r="E12">
        <v>0</v>
      </c>
      <c r="G12">
        <v>0</v>
      </c>
      <c r="I12">
        <v>850</v>
      </c>
      <c r="J12">
        <v>0</v>
      </c>
      <c r="K12">
        <v>0</v>
      </c>
      <c r="L12">
        <v>0</v>
      </c>
      <c r="N12">
        <v>0</v>
      </c>
      <c r="O12">
        <v>0</v>
      </c>
      <c r="P12">
        <v>0</v>
      </c>
      <c r="Q12">
        <v>980</v>
      </c>
      <c r="S12">
        <v>70729</v>
      </c>
      <c r="U12">
        <v>0</v>
      </c>
      <c r="V12">
        <v>0</v>
      </c>
      <c r="W12">
        <v>0</v>
      </c>
      <c r="Y12">
        <v>0</v>
      </c>
      <c r="Z12">
        <v>0</v>
      </c>
      <c r="AB12">
        <v>0</v>
      </c>
      <c r="AC12">
        <v>0</v>
      </c>
      <c r="AE12">
        <v>0</v>
      </c>
      <c r="AF12">
        <v>0</v>
      </c>
      <c r="AG12">
        <v>56439.505740000001</v>
      </c>
    </row>
    <row r="13" spans="1:33">
      <c r="A13">
        <v>2015</v>
      </c>
      <c r="B13" t="s">
        <v>3177</v>
      </c>
      <c r="C13">
        <v>0</v>
      </c>
      <c r="D13">
        <v>0</v>
      </c>
      <c r="E13">
        <v>0</v>
      </c>
      <c r="G13">
        <v>0</v>
      </c>
      <c r="I13">
        <v>0</v>
      </c>
      <c r="J13">
        <v>0</v>
      </c>
      <c r="K13">
        <v>0</v>
      </c>
      <c r="L13">
        <v>3000</v>
      </c>
      <c r="N13">
        <v>1422</v>
      </c>
      <c r="O13">
        <v>0</v>
      </c>
      <c r="P13">
        <v>0</v>
      </c>
      <c r="Q13">
        <v>0</v>
      </c>
      <c r="R13">
        <v>0</v>
      </c>
      <c r="S13">
        <v>318084</v>
      </c>
      <c r="U13">
        <v>0</v>
      </c>
      <c r="V13">
        <v>0</v>
      </c>
      <c r="Y13">
        <v>0</v>
      </c>
      <c r="Z13">
        <v>0</v>
      </c>
      <c r="AB13">
        <v>0</v>
      </c>
      <c r="AE13">
        <v>0</v>
      </c>
      <c r="AF13">
        <v>0</v>
      </c>
      <c r="AG13">
        <v>96890.767259999993</v>
      </c>
    </row>
    <row r="14" spans="1:33">
      <c r="A14">
        <v>2015</v>
      </c>
      <c r="B14" t="s">
        <v>3178</v>
      </c>
      <c r="C14">
        <v>0</v>
      </c>
      <c r="D14">
        <v>0</v>
      </c>
      <c r="E14">
        <v>0</v>
      </c>
      <c r="F14">
        <v>0</v>
      </c>
      <c r="G14">
        <v>0</v>
      </c>
      <c r="I14">
        <v>0</v>
      </c>
      <c r="J14">
        <v>0</v>
      </c>
      <c r="K14">
        <v>0</v>
      </c>
      <c r="L14">
        <v>0</v>
      </c>
      <c r="N14">
        <v>0</v>
      </c>
      <c r="O14">
        <v>0</v>
      </c>
      <c r="P14">
        <v>0</v>
      </c>
      <c r="Q14">
        <v>0</v>
      </c>
      <c r="S14">
        <v>417921</v>
      </c>
      <c r="V14">
        <v>0</v>
      </c>
      <c r="W14">
        <v>0</v>
      </c>
      <c r="Y14">
        <v>0</v>
      </c>
      <c r="Z14">
        <v>0</v>
      </c>
      <c r="AB14">
        <v>0</v>
      </c>
      <c r="AC14">
        <v>0</v>
      </c>
      <c r="AE14">
        <v>0</v>
      </c>
      <c r="AF14">
        <v>0</v>
      </c>
      <c r="AG14">
        <v>387354.46301999997</v>
      </c>
    </row>
    <row r="15" spans="1:33">
      <c r="A15">
        <v>2016</v>
      </c>
      <c r="B15" t="s">
        <v>3176</v>
      </c>
      <c r="C15">
        <v>0</v>
      </c>
      <c r="D15">
        <v>4942</v>
      </c>
      <c r="E15">
        <v>0</v>
      </c>
      <c r="G15">
        <v>0</v>
      </c>
      <c r="I15">
        <v>2322</v>
      </c>
      <c r="J15">
        <v>0</v>
      </c>
      <c r="K15">
        <v>0</v>
      </c>
      <c r="L15">
        <v>0</v>
      </c>
      <c r="N15">
        <v>0</v>
      </c>
      <c r="O15">
        <v>0</v>
      </c>
      <c r="P15">
        <v>0</v>
      </c>
      <c r="Q15">
        <v>855</v>
      </c>
      <c r="S15">
        <v>77873</v>
      </c>
      <c r="U15">
        <v>0</v>
      </c>
      <c r="V15">
        <v>0</v>
      </c>
      <c r="W15">
        <v>0</v>
      </c>
      <c r="Y15">
        <v>0</v>
      </c>
      <c r="Z15">
        <v>0</v>
      </c>
      <c r="AB15">
        <v>0</v>
      </c>
      <c r="AC15">
        <v>0</v>
      </c>
      <c r="AE15">
        <v>0</v>
      </c>
      <c r="AF15">
        <v>0</v>
      </c>
      <c r="AG15">
        <v>37430</v>
      </c>
    </row>
    <row r="16" spans="1:33">
      <c r="A16">
        <v>2016</v>
      </c>
      <c r="B16" t="s">
        <v>3177</v>
      </c>
      <c r="C16">
        <v>0</v>
      </c>
      <c r="D16">
        <v>0</v>
      </c>
      <c r="E16">
        <v>0</v>
      </c>
      <c r="G16">
        <v>0</v>
      </c>
      <c r="I16">
        <v>0</v>
      </c>
      <c r="J16">
        <v>0</v>
      </c>
      <c r="K16">
        <v>0</v>
      </c>
      <c r="L16">
        <v>1757</v>
      </c>
      <c r="N16">
        <v>5551</v>
      </c>
      <c r="O16">
        <v>0</v>
      </c>
      <c r="P16">
        <v>0</v>
      </c>
      <c r="Q16">
        <v>0</v>
      </c>
      <c r="R16">
        <v>0</v>
      </c>
      <c r="S16">
        <v>165939</v>
      </c>
      <c r="U16">
        <v>0</v>
      </c>
      <c r="V16">
        <v>0</v>
      </c>
      <c r="Y16">
        <v>0</v>
      </c>
      <c r="Z16">
        <v>0</v>
      </c>
      <c r="AB16">
        <v>0</v>
      </c>
      <c r="AE16">
        <v>0</v>
      </c>
      <c r="AF16">
        <v>0</v>
      </c>
      <c r="AG16">
        <v>82202</v>
      </c>
    </row>
    <row r="17" spans="1:33">
      <c r="A17">
        <v>2016</v>
      </c>
      <c r="B17" t="s">
        <v>3178</v>
      </c>
      <c r="C17">
        <v>0</v>
      </c>
      <c r="D17">
        <v>0</v>
      </c>
      <c r="E17">
        <v>0</v>
      </c>
      <c r="F17">
        <v>0</v>
      </c>
      <c r="G17">
        <v>0</v>
      </c>
      <c r="H17">
        <v>36480.038375931399</v>
      </c>
      <c r="I17">
        <v>0</v>
      </c>
      <c r="J17">
        <v>0</v>
      </c>
      <c r="K17">
        <v>0</v>
      </c>
      <c r="L17">
        <v>0</v>
      </c>
      <c r="N17">
        <v>0</v>
      </c>
      <c r="O17">
        <v>0</v>
      </c>
      <c r="P17">
        <v>0</v>
      </c>
      <c r="Q17">
        <v>0</v>
      </c>
      <c r="S17">
        <v>122083</v>
      </c>
      <c r="V17">
        <v>0</v>
      </c>
      <c r="W17">
        <v>0</v>
      </c>
      <c r="Y17">
        <v>0</v>
      </c>
      <c r="Z17">
        <v>0</v>
      </c>
      <c r="AB17">
        <v>0</v>
      </c>
      <c r="AC17">
        <v>0</v>
      </c>
      <c r="AE17">
        <v>0</v>
      </c>
      <c r="AF17">
        <v>0</v>
      </c>
      <c r="AG17">
        <v>391208</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G17"/>
  <sheetViews>
    <sheetView workbookViewId="0"/>
  </sheetViews>
  <sheetFormatPr defaultRowHeight="15"/>
  <sheetData>
    <row r="1" spans="1:33">
      <c r="A1">
        <v>5.17</v>
      </c>
      <c r="B1" t="s">
        <v>4891</v>
      </c>
    </row>
    <row r="2" spans="1:33">
      <c r="A2" s="10" t="str">
        <f>HYPERLINK("#'Contents'!B98", "Back to Contents")</f>
        <v>Back to Contents</v>
      </c>
    </row>
    <row r="3" spans="1:33">
      <c r="A3" t="s">
        <v>108</v>
      </c>
      <c r="B3" t="s">
        <v>3204</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5" spans="1:33">
      <c r="A5">
        <v>2013</v>
      </c>
      <c r="C5">
        <v>5797198</v>
      </c>
    </row>
    <row r="6" spans="1:33">
      <c r="A6">
        <v>2013</v>
      </c>
      <c r="B6" t="s">
        <v>3176</v>
      </c>
      <c r="D6">
        <v>1068234</v>
      </c>
      <c r="E6">
        <v>693276</v>
      </c>
      <c r="G6">
        <v>1949548</v>
      </c>
      <c r="H6">
        <v>3632871</v>
      </c>
      <c r="I6">
        <v>0</v>
      </c>
      <c r="J6">
        <v>690750</v>
      </c>
      <c r="K6">
        <v>61511.3</v>
      </c>
      <c r="L6">
        <v>3229674</v>
      </c>
      <c r="M6">
        <v>4596598</v>
      </c>
      <c r="N6">
        <v>0</v>
      </c>
      <c r="O6">
        <v>24677.102200000001</v>
      </c>
      <c r="P6">
        <v>1115042</v>
      </c>
      <c r="Q6">
        <v>0</v>
      </c>
      <c r="S6">
        <v>2842216</v>
      </c>
      <c r="T6">
        <v>0</v>
      </c>
      <c r="U6">
        <v>0</v>
      </c>
      <c r="V6">
        <v>80773</v>
      </c>
      <c r="W6">
        <v>0</v>
      </c>
      <c r="Y6">
        <v>68316</v>
      </c>
      <c r="AA6">
        <v>2091337.2</v>
      </c>
      <c r="AB6">
        <v>2287</v>
      </c>
      <c r="AC6">
        <v>0</v>
      </c>
      <c r="AE6">
        <v>0</v>
      </c>
      <c r="AF6">
        <v>581314</v>
      </c>
      <c r="AG6">
        <v>7964795.6669999994</v>
      </c>
    </row>
    <row r="7" spans="1:33">
      <c r="A7">
        <v>2013</v>
      </c>
      <c r="B7" t="s">
        <v>3177</v>
      </c>
      <c r="D7">
        <v>1233905</v>
      </c>
      <c r="E7">
        <v>74153</v>
      </c>
      <c r="G7">
        <v>1685388</v>
      </c>
      <c r="H7">
        <v>1834205</v>
      </c>
      <c r="I7">
        <v>0</v>
      </c>
      <c r="J7">
        <v>435751</v>
      </c>
      <c r="K7">
        <v>2878250.52</v>
      </c>
      <c r="L7">
        <v>22897795</v>
      </c>
      <c r="M7">
        <v>2725220</v>
      </c>
      <c r="N7">
        <v>7627</v>
      </c>
      <c r="O7">
        <v>5302.2672000000002</v>
      </c>
      <c r="P7">
        <v>227996</v>
      </c>
      <c r="Q7">
        <v>0</v>
      </c>
      <c r="R7">
        <v>48313</v>
      </c>
      <c r="S7">
        <v>636981</v>
      </c>
      <c r="U7">
        <v>0</v>
      </c>
      <c r="Y7">
        <v>216484</v>
      </c>
      <c r="AA7">
        <v>1753137.2999999998</v>
      </c>
      <c r="AB7">
        <v>16370</v>
      </c>
      <c r="AC7">
        <v>0</v>
      </c>
      <c r="AE7">
        <v>0</v>
      </c>
      <c r="AF7">
        <v>174829</v>
      </c>
      <c r="AG7">
        <v>1218852.81</v>
      </c>
    </row>
    <row r="8" spans="1:33">
      <c r="A8">
        <v>2013</v>
      </c>
      <c r="B8" t="s">
        <v>3178</v>
      </c>
      <c r="D8">
        <v>1698044</v>
      </c>
      <c r="E8">
        <v>2277</v>
      </c>
      <c r="F8">
        <v>13454</v>
      </c>
      <c r="G8">
        <v>724827</v>
      </c>
      <c r="H8">
        <v>2188771</v>
      </c>
      <c r="I8">
        <v>0</v>
      </c>
      <c r="J8">
        <v>494786</v>
      </c>
      <c r="K8">
        <v>39251.550000000003</v>
      </c>
      <c r="L8">
        <v>2182422</v>
      </c>
      <c r="M8">
        <v>741131</v>
      </c>
      <c r="N8">
        <v>75996</v>
      </c>
      <c r="O8">
        <v>6895.7151000000003</v>
      </c>
      <c r="P8">
        <v>614343</v>
      </c>
      <c r="Q8">
        <v>0</v>
      </c>
      <c r="S8">
        <v>543982</v>
      </c>
      <c r="V8">
        <v>24049</v>
      </c>
      <c r="Y8">
        <v>1181417</v>
      </c>
      <c r="AA8">
        <v>7569601.5</v>
      </c>
      <c r="AB8">
        <v>138726</v>
      </c>
      <c r="AC8">
        <v>112829</v>
      </c>
      <c r="AE8">
        <v>0</v>
      </c>
      <c r="AF8">
        <v>244573</v>
      </c>
      <c r="AG8">
        <v>8021759.2660000008</v>
      </c>
    </row>
    <row r="9" spans="1:33">
      <c r="A9">
        <v>2014</v>
      </c>
      <c r="B9" t="s">
        <v>3176</v>
      </c>
      <c r="C9">
        <v>2359395</v>
      </c>
      <c r="D9">
        <v>854480</v>
      </c>
      <c r="E9">
        <v>910802</v>
      </c>
      <c r="F9">
        <v>25731</v>
      </c>
      <c r="G9">
        <v>2365320</v>
      </c>
      <c r="H9">
        <v>4276101.4263685448</v>
      </c>
      <c r="I9">
        <v>0</v>
      </c>
      <c r="J9">
        <v>1067272</v>
      </c>
      <c r="K9">
        <v>531281.55000000005</v>
      </c>
      <c r="L9">
        <v>5654545</v>
      </c>
      <c r="M9">
        <v>4634598</v>
      </c>
      <c r="N9">
        <v>49564</v>
      </c>
      <c r="O9">
        <v>28153.919999999998</v>
      </c>
      <c r="P9">
        <v>1155162</v>
      </c>
      <c r="Q9">
        <v>0</v>
      </c>
      <c r="S9">
        <v>123457523</v>
      </c>
      <c r="U9">
        <v>0</v>
      </c>
      <c r="V9">
        <v>28131</v>
      </c>
      <c r="W9">
        <v>0</v>
      </c>
      <c r="Y9">
        <v>579745.6</v>
      </c>
      <c r="Z9">
        <v>813622</v>
      </c>
      <c r="AA9">
        <v>2208099.4900000002</v>
      </c>
      <c r="AB9">
        <v>296</v>
      </c>
      <c r="AC9">
        <v>0</v>
      </c>
      <c r="AD9">
        <v>69870488</v>
      </c>
      <c r="AE9">
        <v>24179.3</v>
      </c>
      <c r="AF9">
        <v>5262</v>
      </c>
      <c r="AG9">
        <v>1872163.3825000001</v>
      </c>
    </row>
    <row r="10" spans="1:33">
      <c r="A10">
        <v>2014</v>
      </c>
      <c r="B10" t="s">
        <v>3177</v>
      </c>
      <c r="C10">
        <v>3487145</v>
      </c>
      <c r="D10">
        <v>2943006</v>
      </c>
      <c r="E10">
        <v>36014</v>
      </c>
      <c r="G10">
        <v>1776782</v>
      </c>
      <c r="H10">
        <v>1875043.2054231528</v>
      </c>
      <c r="I10">
        <v>0</v>
      </c>
      <c r="J10">
        <v>40473</v>
      </c>
      <c r="K10">
        <v>4055110.9299999997</v>
      </c>
      <c r="L10">
        <v>19894417</v>
      </c>
      <c r="M10">
        <v>2725660</v>
      </c>
      <c r="O10">
        <v>9941.27</v>
      </c>
      <c r="P10">
        <v>352917</v>
      </c>
      <c r="Q10">
        <v>42352</v>
      </c>
      <c r="R10">
        <v>47046</v>
      </c>
      <c r="S10">
        <v>711416</v>
      </c>
      <c r="U10">
        <v>0</v>
      </c>
      <c r="V10">
        <v>1186</v>
      </c>
      <c r="Y10">
        <v>219281</v>
      </c>
      <c r="Z10">
        <v>675134</v>
      </c>
      <c r="AA10">
        <v>2495217.83</v>
      </c>
      <c r="AB10">
        <v>24312</v>
      </c>
      <c r="AD10">
        <v>3752192</v>
      </c>
      <c r="AE10">
        <v>54894.590000000004</v>
      </c>
      <c r="AF10">
        <v>67322</v>
      </c>
      <c r="AG10">
        <v>726283.42582999996</v>
      </c>
    </row>
    <row r="11" spans="1:33">
      <c r="A11">
        <v>2014</v>
      </c>
      <c r="B11" t="s">
        <v>3178</v>
      </c>
      <c r="C11">
        <v>95704</v>
      </c>
      <c r="D11">
        <v>584998.12</v>
      </c>
      <c r="E11">
        <v>8727</v>
      </c>
      <c r="G11">
        <v>592876</v>
      </c>
      <c r="H11">
        <v>2302263.698960383</v>
      </c>
      <c r="I11">
        <v>0</v>
      </c>
      <c r="J11">
        <v>108667</v>
      </c>
      <c r="K11">
        <v>43882.239999999998</v>
      </c>
      <c r="L11">
        <v>2521977</v>
      </c>
      <c r="M11">
        <v>741131</v>
      </c>
      <c r="N11">
        <v>30492</v>
      </c>
      <c r="O11">
        <v>2973.44</v>
      </c>
      <c r="P11">
        <v>962880</v>
      </c>
      <c r="Q11">
        <v>58489</v>
      </c>
      <c r="S11">
        <v>459896</v>
      </c>
      <c r="V11">
        <v>22775</v>
      </c>
      <c r="W11">
        <v>0</v>
      </c>
      <c r="Y11">
        <v>677989</v>
      </c>
      <c r="Z11">
        <v>76468</v>
      </c>
      <c r="AA11">
        <v>8928685.7400000002</v>
      </c>
      <c r="AB11">
        <v>151807</v>
      </c>
      <c r="AC11">
        <v>156192.76999999999</v>
      </c>
      <c r="AD11">
        <v>199947</v>
      </c>
      <c r="AE11">
        <v>122755.55</v>
      </c>
      <c r="AF11">
        <v>384051</v>
      </c>
      <c r="AG11">
        <v>8199226.3832</v>
      </c>
    </row>
    <row r="12" spans="1:33">
      <c r="A12">
        <v>2015</v>
      </c>
      <c r="B12" t="s">
        <v>3176</v>
      </c>
      <c r="C12">
        <v>2543276</v>
      </c>
      <c r="D12">
        <v>885851</v>
      </c>
      <c r="E12">
        <v>705185.22</v>
      </c>
      <c r="G12">
        <v>2717341</v>
      </c>
      <c r="H12">
        <v>4497928.2487105988</v>
      </c>
      <c r="I12">
        <v>0</v>
      </c>
      <c r="J12">
        <v>1065918</v>
      </c>
      <c r="K12">
        <v>593074.53999999992</v>
      </c>
      <c r="L12">
        <v>6071636</v>
      </c>
      <c r="N12">
        <v>53542</v>
      </c>
      <c r="O12">
        <v>36120.11</v>
      </c>
      <c r="P12">
        <v>1140708</v>
      </c>
      <c r="Q12">
        <v>0</v>
      </c>
      <c r="S12">
        <v>3689307</v>
      </c>
      <c r="U12">
        <v>0</v>
      </c>
      <c r="V12">
        <v>152358</v>
      </c>
      <c r="W12">
        <v>0</v>
      </c>
      <c r="Y12">
        <v>670750.5</v>
      </c>
      <c r="Z12">
        <v>1218434</v>
      </c>
      <c r="AA12">
        <v>2446523</v>
      </c>
      <c r="AB12">
        <v>0</v>
      </c>
      <c r="AC12">
        <v>3566.98</v>
      </c>
      <c r="AD12">
        <v>27668354</v>
      </c>
      <c r="AE12">
        <v>41745</v>
      </c>
      <c r="AF12">
        <v>133656</v>
      </c>
      <c r="AG12">
        <v>4018870.6039999998</v>
      </c>
    </row>
    <row r="13" spans="1:33">
      <c r="A13">
        <v>2015</v>
      </c>
      <c r="B13" t="s">
        <v>3177</v>
      </c>
      <c r="C13">
        <v>2159585</v>
      </c>
      <c r="D13">
        <v>1847847.2108</v>
      </c>
      <c r="E13">
        <v>14980.352999999999</v>
      </c>
      <c r="G13">
        <v>1891454</v>
      </c>
      <c r="H13">
        <v>1680029.565392754</v>
      </c>
      <c r="I13">
        <v>0</v>
      </c>
      <c r="J13">
        <v>53721</v>
      </c>
      <c r="K13">
        <v>3912318.9399999995</v>
      </c>
      <c r="L13">
        <v>19990057</v>
      </c>
      <c r="N13">
        <v>15831</v>
      </c>
      <c r="O13">
        <v>28857.11</v>
      </c>
      <c r="P13">
        <v>345530</v>
      </c>
      <c r="Q13">
        <v>39862</v>
      </c>
      <c r="R13">
        <v>49829</v>
      </c>
      <c r="S13">
        <v>824686</v>
      </c>
      <c r="U13">
        <v>0</v>
      </c>
      <c r="V13">
        <v>2146</v>
      </c>
      <c r="Y13">
        <v>248686</v>
      </c>
      <c r="Z13">
        <v>582727</v>
      </c>
      <c r="AA13">
        <v>2518911</v>
      </c>
      <c r="AB13">
        <v>22868</v>
      </c>
      <c r="AD13">
        <v>5904486</v>
      </c>
      <c r="AE13">
        <v>51579.009999999995</v>
      </c>
      <c r="AF13">
        <v>214014</v>
      </c>
      <c r="AG13">
        <v>860257.53787</v>
      </c>
    </row>
    <row r="14" spans="1:33">
      <c r="A14">
        <v>2015</v>
      </c>
      <c r="B14" t="s">
        <v>3178</v>
      </c>
      <c r="C14">
        <v>90242</v>
      </c>
      <c r="D14">
        <v>2313005</v>
      </c>
      <c r="E14">
        <v>12466.29</v>
      </c>
      <c r="F14">
        <v>40601</v>
      </c>
      <c r="G14">
        <v>678491</v>
      </c>
      <c r="H14">
        <v>2687383.9108876027</v>
      </c>
      <c r="I14">
        <v>0</v>
      </c>
      <c r="J14">
        <v>89402</v>
      </c>
      <c r="K14">
        <v>38380.58</v>
      </c>
      <c r="L14">
        <v>1909907</v>
      </c>
      <c r="N14">
        <v>73543</v>
      </c>
      <c r="O14">
        <v>987.97</v>
      </c>
      <c r="P14">
        <v>606476</v>
      </c>
      <c r="Q14">
        <v>86206</v>
      </c>
      <c r="S14">
        <v>426672</v>
      </c>
      <c r="V14">
        <v>21584</v>
      </c>
      <c r="W14">
        <v>0</v>
      </c>
      <c r="Y14">
        <v>259940</v>
      </c>
      <c r="Z14">
        <v>107948</v>
      </c>
      <c r="AA14">
        <v>6452122</v>
      </c>
      <c r="AB14">
        <v>182238</v>
      </c>
      <c r="AC14">
        <v>173792.58</v>
      </c>
      <c r="AD14">
        <v>199565</v>
      </c>
      <c r="AE14">
        <v>205837.69</v>
      </c>
      <c r="AF14">
        <v>223062</v>
      </c>
      <c r="AG14">
        <v>11229195.058400001</v>
      </c>
    </row>
    <row r="15" spans="1:33">
      <c r="A15">
        <v>2016</v>
      </c>
      <c r="B15" t="s">
        <v>3176</v>
      </c>
      <c r="C15">
        <v>2833750</v>
      </c>
      <c r="D15">
        <v>1753067</v>
      </c>
      <c r="E15">
        <v>992647.84322300006</v>
      </c>
      <c r="G15">
        <v>2661559</v>
      </c>
      <c r="H15">
        <v>4520531.6944664335</v>
      </c>
      <c r="I15">
        <v>0</v>
      </c>
      <c r="J15">
        <v>1124646.3</v>
      </c>
      <c r="K15">
        <v>629649.5</v>
      </c>
      <c r="L15">
        <v>6231608</v>
      </c>
      <c r="M15">
        <v>4154195</v>
      </c>
      <c r="N15">
        <v>60389</v>
      </c>
      <c r="O15">
        <v>38918.46</v>
      </c>
      <c r="P15">
        <v>1042215</v>
      </c>
      <c r="Q15">
        <v>0</v>
      </c>
      <c r="S15">
        <v>4283584</v>
      </c>
      <c r="U15">
        <v>0</v>
      </c>
      <c r="V15">
        <v>226869</v>
      </c>
      <c r="W15">
        <v>0</v>
      </c>
      <c r="Y15">
        <v>572446</v>
      </c>
      <c r="Z15">
        <v>944532</v>
      </c>
      <c r="AA15">
        <v>1875475.25</v>
      </c>
      <c r="AB15">
        <v>0</v>
      </c>
      <c r="AC15">
        <v>2702.58</v>
      </c>
      <c r="AD15">
        <v>29402687</v>
      </c>
      <c r="AE15">
        <v>32070.86</v>
      </c>
      <c r="AF15">
        <v>90049</v>
      </c>
      <c r="AG15">
        <v>3056385</v>
      </c>
    </row>
    <row r="16" spans="1:33">
      <c r="A16">
        <v>2016</v>
      </c>
      <c r="B16" t="s">
        <v>3177</v>
      </c>
      <c r="C16">
        <v>2882288</v>
      </c>
      <c r="D16">
        <v>2680715</v>
      </c>
      <c r="E16">
        <v>12847.951148</v>
      </c>
      <c r="G16">
        <v>1933318</v>
      </c>
      <c r="H16">
        <v>1740226.8132546367</v>
      </c>
      <c r="I16">
        <v>0</v>
      </c>
      <c r="J16">
        <v>64444</v>
      </c>
      <c r="K16">
        <v>3793288.21</v>
      </c>
      <c r="L16">
        <v>20356499</v>
      </c>
      <c r="M16">
        <v>851373</v>
      </c>
      <c r="N16">
        <v>28062</v>
      </c>
      <c r="O16">
        <v>18698.38</v>
      </c>
      <c r="P16">
        <v>610668</v>
      </c>
      <c r="Q16">
        <v>40654</v>
      </c>
      <c r="R16">
        <v>50951</v>
      </c>
      <c r="S16">
        <v>626437</v>
      </c>
      <c r="U16">
        <v>0</v>
      </c>
      <c r="V16">
        <v>2145</v>
      </c>
      <c r="Y16">
        <v>255580</v>
      </c>
      <c r="Z16">
        <v>406566</v>
      </c>
      <c r="AA16">
        <v>2582153.38</v>
      </c>
      <c r="AB16">
        <v>22868</v>
      </c>
      <c r="AD16">
        <v>7215299</v>
      </c>
      <c r="AE16">
        <v>54166.8</v>
      </c>
      <c r="AF16">
        <v>199762</v>
      </c>
      <c r="AG16">
        <v>604465</v>
      </c>
    </row>
    <row r="17" spans="1:33">
      <c r="A17">
        <v>2016</v>
      </c>
      <c r="B17" t="s">
        <v>3178</v>
      </c>
      <c r="C17">
        <v>84433</v>
      </c>
      <c r="D17">
        <v>484387</v>
      </c>
      <c r="E17">
        <v>9069.8080000000009</v>
      </c>
      <c r="F17">
        <v>46165</v>
      </c>
      <c r="G17">
        <v>647432</v>
      </c>
      <c r="H17">
        <v>2296262.268620804</v>
      </c>
      <c r="I17">
        <v>0</v>
      </c>
      <c r="J17">
        <v>149072.5</v>
      </c>
      <c r="K17">
        <v>76931.5</v>
      </c>
      <c r="L17">
        <v>1973108</v>
      </c>
      <c r="M17">
        <v>730948</v>
      </c>
      <c r="N17">
        <v>51388</v>
      </c>
      <c r="O17">
        <v>2200.0300000000002</v>
      </c>
      <c r="P17">
        <v>609179</v>
      </c>
      <c r="Q17">
        <v>110796</v>
      </c>
      <c r="S17">
        <v>233770</v>
      </c>
      <c r="V17">
        <v>19482</v>
      </c>
      <c r="W17">
        <v>0</v>
      </c>
      <c r="Y17">
        <v>353260</v>
      </c>
      <c r="Z17">
        <v>125542</v>
      </c>
      <c r="AA17">
        <v>4775715.3599999994</v>
      </c>
      <c r="AB17">
        <v>182238</v>
      </c>
      <c r="AC17">
        <v>176694.16</v>
      </c>
      <c r="AD17">
        <v>162146</v>
      </c>
      <c r="AE17">
        <v>204581.84999999998</v>
      </c>
      <c r="AF17">
        <v>50771</v>
      </c>
      <c r="AG17">
        <v>12345592</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G73"/>
  <sheetViews>
    <sheetView workbookViewId="0"/>
  </sheetViews>
  <sheetFormatPr defaultRowHeight="15"/>
  <sheetData>
    <row r="1" spans="1:33">
      <c r="A1">
        <v>5.17</v>
      </c>
      <c r="B1" t="s">
        <v>4892</v>
      </c>
    </row>
    <row r="2" spans="1:33">
      <c r="A2" s="10" t="str">
        <f>HYPERLINK("#'Contents'!B99", "Back to Contents")</f>
        <v>Back to Contents</v>
      </c>
    </row>
    <row r="3" spans="1:33">
      <c r="A3" t="s">
        <v>108</v>
      </c>
      <c r="B3" t="s">
        <v>3205</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5" spans="1:33">
      <c r="A5">
        <v>2013</v>
      </c>
      <c r="C5">
        <v>0</v>
      </c>
      <c r="W5">
        <v>0</v>
      </c>
    </row>
    <row r="6" spans="1:33">
      <c r="A6">
        <v>2013</v>
      </c>
      <c r="B6">
        <v>20</v>
      </c>
      <c r="D6">
        <v>0</v>
      </c>
      <c r="E6">
        <v>0</v>
      </c>
      <c r="G6">
        <v>0</v>
      </c>
      <c r="I6">
        <v>1337</v>
      </c>
      <c r="J6">
        <v>0</v>
      </c>
      <c r="K6">
        <v>0</v>
      </c>
      <c r="L6">
        <v>9</v>
      </c>
      <c r="O6">
        <v>0</v>
      </c>
      <c r="P6">
        <v>0</v>
      </c>
      <c r="Q6">
        <v>981</v>
      </c>
      <c r="S6">
        <v>200270</v>
      </c>
      <c r="T6">
        <v>0</v>
      </c>
      <c r="U6">
        <v>0</v>
      </c>
      <c r="V6">
        <v>1631</v>
      </c>
      <c r="Y6">
        <v>0</v>
      </c>
      <c r="AC6">
        <v>0</v>
      </c>
      <c r="AE6">
        <v>0</v>
      </c>
      <c r="AF6">
        <v>0</v>
      </c>
      <c r="AG6">
        <v>6426401559.4989996</v>
      </c>
    </row>
    <row r="7" spans="1:33">
      <c r="A7">
        <v>2013</v>
      </c>
      <c r="B7">
        <v>24</v>
      </c>
      <c r="G7">
        <v>0</v>
      </c>
    </row>
    <row r="8" spans="1:33">
      <c r="A8">
        <v>2013</v>
      </c>
      <c r="B8">
        <v>25</v>
      </c>
      <c r="R8">
        <v>0</v>
      </c>
    </row>
    <row r="9" spans="1:33">
      <c r="A9">
        <v>2013</v>
      </c>
      <c r="B9">
        <v>27</v>
      </c>
    </row>
    <row r="10" spans="1:33">
      <c r="A10">
        <v>2013</v>
      </c>
      <c r="B10">
        <v>28</v>
      </c>
      <c r="K10">
        <v>0</v>
      </c>
    </row>
    <row r="11" spans="1:33">
      <c r="A11">
        <v>2013</v>
      </c>
      <c r="B11">
        <v>29</v>
      </c>
      <c r="D11">
        <v>0</v>
      </c>
      <c r="E11">
        <v>0</v>
      </c>
      <c r="F11">
        <v>0</v>
      </c>
      <c r="G11">
        <v>0</v>
      </c>
      <c r="I11">
        <v>0</v>
      </c>
      <c r="J11">
        <v>0</v>
      </c>
      <c r="K11">
        <v>0</v>
      </c>
      <c r="N11">
        <v>0</v>
      </c>
      <c r="O11">
        <v>0</v>
      </c>
      <c r="P11">
        <v>0</v>
      </c>
      <c r="Q11">
        <v>0</v>
      </c>
      <c r="S11">
        <v>319317</v>
      </c>
      <c r="V11">
        <v>53985</v>
      </c>
      <c r="AB11">
        <v>0</v>
      </c>
      <c r="AC11">
        <v>0</v>
      </c>
      <c r="AF11">
        <v>0</v>
      </c>
      <c r="AG11">
        <v>992912.71499999997</v>
      </c>
    </row>
    <row r="12" spans="1:33">
      <c r="A12">
        <v>2013</v>
      </c>
      <c r="B12">
        <v>30</v>
      </c>
      <c r="D12">
        <v>0</v>
      </c>
      <c r="E12">
        <v>0</v>
      </c>
      <c r="G12">
        <v>0</v>
      </c>
      <c r="K12">
        <v>0</v>
      </c>
      <c r="N12">
        <v>0</v>
      </c>
      <c r="O12">
        <v>0</v>
      </c>
      <c r="S12">
        <v>0</v>
      </c>
      <c r="AE12">
        <v>0</v>
      </c>
      <c r="AF12">
        <v>0</v>
      </c>
      <c r="AG12">
        <v>17828.155999999999</v>
      </c>
    </row>
    <row r="13" spans="1:33">
      <c r="A13">
        <v>2013</v>
      </c>
      <c r="B13">
        <v>31</v>
      </c>
      <c r="Y13">
        <v>0</v>
      </c>
    </row>
    <row r="14" spans="1:33">
      <c r="A14">
        <v>2013</v>
      </c>
      <c r="B14">
        <v>32</v>
      </c>
      <c r="D14">
        <v>0</v>
      </c>
      <c r="E14">
        <v>0</v>
      </c>
      <c r="G14">
        <v>0</v>
      </c>
      <c r="I14">
        <v>0</v>
      </c>
      <c r="K14">
        <v>0</v>
      </c>
      <c r="L14">
        <v>0</v>
      </c>
      <c r="N14">
        <v>0</v>
      </c>
      <c r="O14">
        <v>0</v>
      </c>
      <c r="P14">
        <v>0</v>
      </c>
      <c r="S14">
        <v>3730</v>
      </c>
      <c r="U14">
        <v>0</v>
      </c>
      <c r="Y14">
        <v>0</v>
      </c>
      <c r="AE14">
        <v>0</v>
      </c>
      <c r="AG14">
        <v>0</v>
      </c>
    </row>
    <row r="15" spans="1:33">
      <c r="A15">
        <v>2013</v>
      </c>
      <c r="B15">
        <v>33</v>
      </c>
      <c r="L15">
        <v>0</v>
      </c>
    </row>
    <row r="16" spans="1:33">
      <c r="A16">
        <v>2013</v>
      </c>
      <c r="B16">
        <v>35</v>
      </c>
      <c r="D16">
        <v>0</v>
      </c>
      <c r="E16">
        <v>0</v>
      </c>
      <c r="G16">
        <v>0</v>
      </c>
      <c r="K16">
        <v>0</v>
      </c>
      <c r="P16">
        <v>0</v>
      </c>
      <c r="AF16">
        <v>0</v>
      </c>
    </row>
    <row r="17" spans="1:33">
      <c r="A17">
        <v>2013</v>
      </c>
      <c r="B17">
        <v>36</v>
      </c>
      <c r="D17">
        <v>0</v>
      </c>
      <c r="E17">
        <v>0</v>
      </c>
      <c r="G17">
        <v>0</v>
      </c>
      <c r="K17">
        <v>0</v>
      </c>
      <c r="L17">
        <v>0</v>
      </c>
      <c r="S17">
        <v>0</v>
      </c>
      <c r="Y17">
        <v>0</v>
      </c>
      <c r="AB17">
        <v>0</v>
      </c>
      <c r="AC17">
        <v>0</v>
      </c>
      <c r="AE17">
        <v>0</v>
      </c>
      <c r="AF17">
        <v>0</v>
      </c>
      <c r="AG17">
        <v>11205516995</v>
      </c>
    </row>
    <row r="18" spans="1:33">
      <c r="A18">
        <v>2013</v>
      </c>
      <c r="B18">
        <v>37</v>
      </c>
      <c r="Y18">
        <v>0</v>
      </c>
    </row>
    <row r="19" spans="1:33">
      <c r="A19">
        <v>2013</v>
      </c>
      <c r="B19">
        <v>42</v>
      </c>
      <c r="D19">
        <v>22</v>
      </c>
    </row>
    <row r="20" spans="1:33">
      <c r="A20">
        <v>2013</v>
      </c>
      <c r="B20">
        <v>43</v>
      </c>
      <c r="L20">
        <v>0</v>
      </c>
    </row>
    <row r="21" spans="1:33">
      <c r="A21">
        <v>2014</v>
      </c>
      <c r="B21">
        <v>20</v>
      </c>
      <c r="C21">
        <v>0</v>
      </c>
      <c r="D21">
        <v>0</v>
      </c>
      <c r="E21">
        <v>0</v>
      </c>
      <c r="G21">
        <v>0</v>
      </c>
      <c r="I21">
        <v>196</v>
      </c>
      <c r="J21">
        <v>0</v>
      </c>
      <c r="K21">
        <v>0</v>
      </c>
      <c r="L21">
        <v>0</v>
      </c>
      <c r="N21">
        <v>0</v>
      </c>
      <c r="O21">
        <v>0</v>
      </c>
      <c r="P21">
        <v>0</v>
      </c>
      <c r="Q21">
        <v>1898</v>
      </c>
      <c r="S21">
        <v>225645</v>
      </c>
      <c r="U21">
        <v>0</v>
      </c>
      <c r="V21">
        <v>0</v>
      </c>
      <c r="W21">
        <v>0</v>
      </c>
      <c r="Y21">
        <v>3.1</v>
      </c>
      <c r="Z21">
        <v>0</v>
      </c>
      <c r="AB21">
        <v>19999998</v>
      </c>
      <c r="AC21">
        <v>0</v>
      </c>
      <c r="AE21">
        <v>0</v>
      </c>
      <c r="AF21">
        <v>0</v>
      </c>
      <c r="AG21">
        <v>20618.548930000001</v>
      </c>
    </row>
    <row r="22" spans="1:33">
      <c r="A22">
        <v>2014</v>
      </c>
      <c r="B22">
        <v>21</v>
      </c>
      <c r="L22">
        <v>0</v>
      </c>
    </row>
    <row r="23" spans="1:33">
      <c r="A23">
        <v>2014</v>
      </c>
      <c r="B23">
        <v>23</v>
      </c>
    </row>
    <row r="24" spans="1:33">
      <c r="A24">
        <v>2014</v>
      </c>
      <c r="B24">
        <v>24</v>
      </c>
      <c r="C24">
        <v>0</v>
      </c>
      <c r="G24">
        <v>0</v>
      </c>
      <c r="V24">
        <v>0</v>
      </c>
    </row>
    <row r="25" spans="1:33">
      <c r="A25">
        <v>2014</v>
      </c>
      <c r="B25">
        <v>25</v>
      </c>
      <c r="Z25">
        <v>0</v>
      </c>
    </row>
    <row r="26" spans="1:33">
      <c r="A26">
        <v>2014</v>
      </c>
      <c r="B26">
        <v>27</v>
      </c>
    </row>
    <row r="27" spans="1:33">
      <c r="A27">
        <v>2014</v>
      </c>
      <c r="B27">
        <v>28</v>
      </c>
      <c r="C27">
        <v>0</v>
      </c>
      <c r="K27">
        <v>0</v>
      </c>
      <c r="R27">
        <v>0</v>
      </c>
      <c r="Z27">
        <v>0</v>
      </c>
    </row>
    <row r="28" spans="1:33">
      <c r="A28">
        <v>2014</v>
      </c>
      <c r="B28">
        <v>29</v>
      </c>
      <c r="C28">
        <v>0</v>
      </c>
      <c r="D28">
        <v>0</v>
      </c>
      <c r="E28">
        <v>0</v>
      </c>
      <c r="F28">
        <v>0</v>
      </c>
      <c r="G28">
        <v>0</v>
      </c>
      <c r="I28">
        <v>0</v>
      </c>
      <c r="J28">
        <v>0</v>
      </c>
      <c r="K28">
        <v>0</v>
      </c>
      <c r="N28">
        <v>0</v>
      </c>
      <c r="O28">
        <v>0</v>
      </c>
      <c r="P28">
        <v>0</v>
      </c>
      <c r="Q28">
        <v>0</v>
      </c>
      <c r="S28">
        <v>344640</v>
      </c>
      <c r="V28">
        <v>0</v>
      </c>
      <c r="W28">
        <v>0</v>
      </c>
      <c r="Z28">
        <v>0</v>
      </c>
      <c r="AB28">
        <v>29999997</v>
      </c>
      <c r="AC28">
        <v>0</v>
      </c>
      <c r="AF28">
        <v>0</v>
      </c>
      <c r="AG28">
        <v>443257.46464999998</v>
      </c>
    </row>
    <row r="29" spans="1:33">
      <c r="A29">
        <v>2014</v>
      </c>
      <c r="B29">
        <v>30</v>
      </c>
      <c r="C29">
        <v>0</v>
      </c>
      <c r="D29">
        <v>0</v>
      </c>
      <c r="K29">
        <v>0</v>
      </c>
      <c r="N29">
        <v>2115</v>
      </c>
      <c r="O29">
        <v>0</v>
      </c>
      <c r="S29">
        <v>0</v>
      </c>
      <c r="AB29">
        <v>19999998</v>
      </c>
      <c r="AE29">
        <v>0</v>
      </c>
      <c r="AF29">
        <v>0</v>
      </c>
      <c r="AG29">
        <v>28251.949690000001</v>
      </c>
    </row>
    <row r="30" spans="1:33">
      <c r="A30">
        <v>2014</v>
      </c>
      <c r="B30">
        <v>31</v>
      </c>
      <c r="P30">
        <v>0</v>
      </c>
      <c r="Y30">
        <v>0</v>
      </c>
    </row>
    <row r="31" spans="1:33">
      <c r="A31">
        <v>2014</v>
      </c>
      <c r="B31">
        <v>32</v>
      </c>
      <c r="C31">
        <v>0</v>
      </c>
      <c r="D31">
        <v>0</v>
      </c>
      <c r="E31">
        <v>0</v>
      </c>
      <c r="G31">
        <v>0</v>
      </c>
      <c r="I31">
        <v>0</v>
      </c>
      <c r="J31">
        <v>0</v>
      </c>
      <c r="K31">
        <v>0</v>
      </c>
      <c r="L31">
        <v>0</v>
      </c>
      <c r="N31">
        <v>0</v>
      </c>
      <c r="O31">
        <v>0</v>
      </c>
      <c r="P31">
        <v>0</v>
      </c>
      <c r="S31">
        <v>0</v>
      </c>
      <c r="U31">
        <v>0</v>
      </c>
      <c r="W31">
        <v>0</v>
      </c>
      <c r="Y31">
        <v>0</v>
      </c>
      <c r="Z31">
        <v>0</v>
      </c>
      <c r="AB31">
        <v>9999999</v>
      </c>
      <c r="AE31">
        <v>0</v>
      </c>
      <c r="AF31">
        <v>0</v>
      </c>
      <c r="AG31">
        <v>0</v>
      </c>
    </row>
    <row r="32" spans="1:33">
      <c r="A32">
        <v>2014</v>
      </c>
      <c r="B32">
        <v>33</v>
      </c>
      <c r="L32">
        <v>0</v>
      </c>
    </row>
    <row r="33" spans="1:33">
      <c r="A33">
        <v>2014</v>
      </c>
      <c r="B33">
        <v>35</v>
      </c>
      <c r="C33">
        <v>0</v>
      </c>
      <c r="D33">
        <v>0</v>
      </c>
      <c r="E33">
        <v>0</v>
      </c>
      <c r="G33">
        <v>0</v>
      </c>
      <c r="J33">
        <v>0</v>
      </c>
      <c r="K33">
        <v>0</v>
      </c>
      <c r="P33">
        <v>0</v>
      </c>
      <c r="Z33">
        <v>0</v>
      </c>
      <c r="AB33">
        <v>19999998</v>
      </c>
    </row>
    <row r="34" spans="1:33">
      <c r="A34">
        <v>2014</v>
      </c>
      <c r="B34">
        <v>36</v>
      </c>
      <c r="C34">
        <v>0</v>
      </c>
      <c r="D34">
        <v>0</v>
      </c>
      <c r="E34">
        <v>0</v>
      </c>
      <c r="G34">
        <v>0</v>
      </c>
      <c r="J34">
        <v>0</v>
      </c>
      <c r="K34">
        <v>0</v>
      </c>
      <c r="L34">
        <v>42749</v>
      </c>
      <c r="N34">
        <v>0</v>
      </c>
      <c r="O34">
        <v>0</v>
      </c>
      <c r="S34">
        <v>0</v>
      </c>
      <c r="U34">
        <v>0</v>
      </c>
      <c r="Y34">
        <v>0</v>
      </c>
      <c r="Z34">
        <v>0</v>
      </c>
      <c r="AB34">
        <v>9999999</v>
      </c>
      <c r="AC34">
        <v>0</v>
      </c>
      <c r="AE34">
        <v>0</v>
      </c>
      <c r="AG34">
        <v>31277.859109999998</v>
      </c>
    </row>
    <row r="35" spans="1:33">
      <c r="A35">
        <v>2014</v>
      </c>
      <c r="B35">
        <v>37</v>
      </c>
      <c r="Y35">
        <v>0</v>
      </c>
    </row>
    <row r="36" spans="1:33">
      <c r="A36">
        <v>2014</v>
      </c>
      <c r="B36">
        <v>42</v>
      </c>
      <c r="C36">
        <v>0</v>
      </c>
      <c r="D36">
        <v>0</v>
      </c>
      <c r="K36">
        <v>0</v>
      </c>
      <c r="Z36">
        <v>0</v>
      </c>
    </row>
    <row r="37" spans="1:33">
      <c r="A37">
        <v>2014</v>
      </c>
      <c r="B37">
        <v>43</v>
      </c>
      <c r="L37">
        <v>0</v>
      </c>
    </row>
    <row r="38" spans="1:33">
      <c r="A38">
        <v>2015</v>
      </c>
      <c r="C38">
        <v>0</v>
      </c>
    </row>
    <row r="39" spans="1:33">
      <c r="A39">
        <v>2015</v>
      </c>
      <c r="B39">
        <v>20</v>
      </c>
      <c r="C39">
        <v>0</v>
      </c>
      <c r="D39">
        <v>78777</v>
      </c>
      <c r="E39">
        <v>0</v>
      </c>
      <c r="G39">
        <v>0</v>
      </c>
      <c r="I39">
        <v>192</v>
      </c>
      <c r="J39">
        <v>0</v>
      </c>
      <c r="K39">
        <v>0</v>
      </c>
      <c r="L39">
        <v>0</v>
      </c>
      <c r="N39">
        <v>0</v>
      </c>
      <c r="O39">
        <v>0</v>
      </c>
      <c r="P39">
        <v>0</v>
      </c>
      <c r="Q39">
        <v>980</v>
      </c>
      <c r="S39">
        <v>229866</v>
      </c>
      <c r="U39">
        <v>0</v>
      </c>
      <c r="V39">
        <v>0</v>
      </c>
      <c r="W39">
        <v>0</v>
      </c>
      <c r="Y39">
        <v>0</v>
      </c>
      <c r="Z39">
        <v>0</v>
      </c>
      <c r="AB39">
        <v>0</v>
      </c>
      <c r="AC39">
        <v>0</v>
      </c>
      <c r="AE39">
        <v>0</v>
      </c>
      <c r="AF39">
        <v>0</v>
      </c>
      <c r="AG39">
        <v>71277.847040000008</v>
      </c>
    </row>
    <row r="40" spans="1:33">
      <c r="A40">
        <v>2015</v>
      </c>
      <c r="B40">
        <v>21</v>
      </c>
      <c r="L40">
        <v>0</v>
      </c>
      <c r="S40">
        <v>222683</v>
      </c>
    </row>
    <row r="41" spans="1:33">
      <c r="A41">
        <v>2015</v>
      </c>
      <c r="B41">
        <v>23</v>
      </c>
    </row>
    <row r="42" spans="1:33">
      <c r="A42">
        <v>2015</v>
      </c>
      <c r="B42">
        <v>24</v>
      </c>
      <c r="G42">
        <v>0</v>
      </c>
      <c r="V42">
        <v>0</v>
      </c>
    </row>
    <row r="43" spans="1:33">
      <c r="A43">
        <v>2015</v>
      </c>
      <c r="B43">
        <v>25</v>
      </c>
      <c r="R43">
        <v>0</v>
      </c>
      <c r="Z43">
        <v>0</v>
      </c>
    </row>
    <row r="44" spans="1:33">
      <c r="A44">
        <v>2015</v>
      </c>
      <c r="B44">
        <v>28</v>
      </c>
      <c r="K44">
        <v>0</v>
      </c>
      <c r="Z44">
        <v>0</v>
      </c>
    </row>
    <row r="45" spans="1:33">
      <c r="A45">
        <v>2015</v>
      </c>
      <c r="B45">
        <v>29</v>
      </c>
      <c r="C45">
        <v>0</v>
      </c>
      <c r="D45">
        <v>0</v>
      </c>
      <c r="E45">
        <v>0</v>
      </c>
      <c r="F45">
        <v>0</v>
      </c>
      <c r="G45">
        <v>0</v>
      </c>
      <c r="I45">
        <v>0</v>
      </c>
      <c r="J45">
        <v>0</v>
      </c>
      <c r="K45">
        <v>0</v>
      </c>
      <c r="N45">
        <v>1422</v>
      </c>
      <c r="O45">
        <v>0</v>
      </c>
      <c r="P45">
        <v>0</v>
      </c>
      <c r="Q45">
        <v>0</v>
      </c>
      <c r="S45">
        <v>353564</v>
      </c>
      <c r="V45">
        <v>0</v>
      </c>
      <c r="W45">
        <v>0</v>
      </c>
      <c r="Y45">
        <v>0</v>
      </c>
      <c r="Z45">
        <v>0</v>
      </c>
      <c r="AB45">
        <v>0</v>
      </c>
      <c r="AC45">
        <v>0</v>
      </c>
      <c r="AE45">
        <v>0</v>
      </c>
      <c r="AF45">
        <v>0</v>
      </c>
      <c r="AG45">
        <v>413610.55145999999</v>
      </c>
    </row>
    <row r="46" spans="1:33">
      <c r="A46">
        <v>2015</v>
      </c>
      <c r="B46">
        <v>30</v>
      </c>
      <c r="D46">
        <v>0</v>
      </c>
      <c r="G46">
        <v>0</v>
      </c>
      <c r="K46">
        <v>0</v>
      </c>
      <c r="N46">
        <v>0</v>
      </c>
      <c r="O46">
        <v>0</v>
      </c>
      <c r="S46">
        <v>621</v>
      </c>
      <c r="AB46">
        <v>0</v>
      </c>
      <c r="AE46">
        <v>0</v>
      </c>
      <c r="AF46">
        <v>0</v>
      </c>
      <c r="AG46">
        <v>8679.1473900000001</v>
      </c>
    </row>
    <row r="47" spans="1:33">
      <c r="A47">
        <v>2015</v>
      </c>
      <c r="B47">
        <v>31</v>
      </c>
      <c r="P47">
        <v>0</v>
      </c>
      <c r="Y47">
        <v>0</v>
      </c>
    </row>
    <row r="48" spans="1:33">
      <c r="A48">
        <v>2015</v>
      </c>
      <c r="B48">
        <v>32</v>
      </c>
      <c r="C48">
        <v>0</v>
      </c>
      <c r="D48">
        <v>0</v>
      </c>
      <c r="E48">
        <v>0</v>
      </c>
      <c r="G48">
        <v>0</v>
      </c>
      <c r="I48">
        <v>658</v>
      </c>
      <c r="J48">
        <v>0</v>
      </c>
      <c r="K48">
        <v>0</v>
      </c>
      <c r="L48">
        <v>0</v>
      </c>
      <c r="N48">
        <v>0</v>
      </c>
      <c r="O48">
        <v>0</v>
      </c>
      <c r="P48">
        <v>0</v>
      </c>
      <c r="S48">
        <v>0</v>
      </c>
      <c r="U48">
        <v>0</v>
      </c>
      <c r="W48">
        <v>0</v>
      </c>
      <c r="Y48">
        <v>0</v>
      </c>
      <c r="Z48">
        <v>0</v>
      </c>
      <c r="AB48">
        <v>0</v>
      </c>
      <c r="AE48">
        <v>0</v>
      </c>
      <c r="AG48">
        <v>0</v>
      </c>
    </row>
    <row r="49" spans="1:33">
      <c r="A49">
        <v>2015</v>
      </c>
      <c r="B49">
        <v>33</v>
      </c>
      <c r="L49">
        <v>0</v>
      </c>
    </row>
    <row r="50" spans="1:33">
      <c r="A50">
        <v>2015</v>
      </c>
      <c r="B50">
        <v>35</v>
      </c>
      <c r="C50">
        <v>0</v>
      </c>
      <c r="D50">
        <v>0</v>
      </c>
      <c r="E50">
        <v>0</v>
      </c>
      <c r="G50">
        <v>0</v>
      </c>
      <c r="I50">
        <v>0</v>
      </c>
      <c r="J50">
        <v>0</v>
      </c>
      <c r="K50">
        <v>0</v>
      </c>
      <c r="L50">
        <v>0</v>
      </c>
      <c r="Z50">
        <v>0</v>
      </c>
      <c r="AB50">
        <v>0</v>
      </c>
      <c r="AF50">
        <v>0</v>
      </c>
    </row>
    <row r="51" spans="1:33">
      <c r="A51">
        <v>2015</v>
      </c>
      <c r="B51">
        <v>36</v>
      </c>
      <c r="C51">
        <v>0</v>
      </c>
      <c r="D51">
        <v>0</v>
      </c>
      <c r="E51">
        <v>0</v>
      </c>
      <c r="G51">
        <v>0</v>
      </c>
      <c r="J51">
        <v>0</v>
      </c>
      <c r="K51">
        <v>0</v>
      </c>
      <c r="L51">
        <v>3000</v>
      </c>
      <c r="N51">
        <v>0</v>
      </c>
      <c r="O51">
        <v>0</v>
      </c>
      <c r="P51">
        <v>0</v>
      </c>
      <c r="S51">
        <v>0</v>
      </c>
      <c r="U51">
        <v>0</v>
      </c>
      <c r="Y51">
        <v>0</v>
      </c>
      <c r="Z51">
        <v>0</v>
      </c>
      <c r="AB51">
        <v>0</v>
      </c>
      <c r="AC51">
        <v>0</v>
      </c>
      <c r="AE51">
        <v>0</v>
      </c>
      <c r="AG51">
        <v>47117.190130000003</v>
      </c>
    </row>
    <row r="52" spans="1:33">
      <c r="A52">
        <v>2015</v>
      </c>
      <c r="B52">
        <v>37</v>
      </c>
      <c r="Y52">
        <v>0</v>
      </c>
    </row>
    <row r="53" spans="1:33">
      <c r="A53">
        <v>2015</v>
      </c>
      <c r="B53">
        <v>42</v>
      </c>
      <c r="D53">
        <v>0</v>
      </c>
      <c r="S53">
        <v>0</v>
      </c>
      <c r="Z53">
        <v>0</v>
      </c>
    </row>
    <row r="54" spans="1:33">
      <c r="A54">
        <v>2015</v>
      </c>
      <c r="B54">
        <v>43</v>
      </c>
      <c r="L54">
        <v>0</v>
      </c>
    </row>
    <row r="55" spans="1:33">
      <c r="A55">
        <v>2016</v>
      </c>
      <c r="C55">
        <v>0</v>
      </c>
    </row>
    <row r="56" spans="1:33">
      <c r="A56">
        <v>2016</v>
      </c>
      <c r="B56">
        <v>20</v>
      </c>
      <c r="C56">
        <v>0</v>
      </c>
      <c r="D56">
        <v>4942</v>
      </c>
      <c r="E56">
        <v>0</v>
      </c>
      <c r="G56">
        <v>0</v>
      </c>
      <c r="I56">
        <v>1367</v>
      </c>
      <c r="J56">
        <v>0</v>
      </c>
      <c r="K56">
        <v>0</v>
      </c>
      <c r="L56">
        <v>0</v>
      </c>
      <c r="N56">
        <v>0</v>
      </c>
      <c r="O56">
        <v>0</v>
      </c>
      <c r="P56">
        <v>0</v>
      </c>
      <c r="Q56">
        <v>855</v>
      </c>
      <c r="S56">
        <v>187938</v>
      </c>
      <c r="U56">
        <v>0</v>
      </c>
      <c r="V56">
        <v>0</v>
      </c>
      <c r="W56">
        <v>0</v>
      </c>
      <c r="Y56">
        <v>0</v>
      </c>
      <c r="Z56">
        <v>0</v>
      </c>
      <c r="AB56">
        <v>0</v>
      </c>
      <c r="AC56">
        <v>0</v>
      </c>
      <c r="AE56">
        <v>0</v>
      </c>
      <c r="AF56">
        <v>0</v>
      </c>
      <c r="AG56">
        <v>69750</v>
      </c>
    </row>
    <row r="57" spans="1:33">
      <c r="A57">
        <v>2016</v>
      </c>
      <c r="B57">
        <v>21</v>
      </c>
      <c r="J57">
        <v>0</v>
      </c>
      <c r="L57">
        <v>0</v>
      </c>
      <c r="S57">
        <v>98300</v>
      </c>
    </row>
    <row r="58" spans="1:33">
      <c r="A58">
        <v>2016</v>
      </c>
      <c r="B58">
        <v>23</v>
      </c>
    </row>
    <row r="59" spans="1:33">
      <c r="A59">
        <v>2016</v>
      </c>
      <c r="B59">
        <v>24</v>
      </c>
      <c r="G59">
        <v>0</v>
      </c>
      <c r="V59">
        <v>0</v>
      </c>
    </row>
    <row r="60" spans="1:33">
      <c r="A60">
        <v>2016</v>
      </c>
      <c r="B60">
        <v>25</v>
      </c>
      <c r="R60">
        <v>0</v>
      </c>
      <c r="S60">
        <v>0</v>
      </c>
      <c r="Z60">
        <v>0</v>
      </c>
    </row>
    <row r="61" spans="1:33">
      <c r="A61">
        <v>2016</v>
      </c>
      <c r="B61">
        <v>26</v>
      </c>
    </row>
    <row r="62" spans="1:33">
      <c r="A62">
        <v>2016</v>
      </c>
      <c r="B62">
        <v>27</v>
      </c>
    </row>
    <row r="63" spans="1:33">
      <c r="A63">
        <v>2016</v>
      </c>
      <c r="B63">
        <v>28</v>
      </c>
      <c r="K63">
        <v>0</v>
      </c>
      <c r="R63">
        <v>0</v>
      </c>
      <c r="Z63">
        <v>0</v>
      </c>
    </row>
    <row r="64" spans="1:33">
      <c r="A64">
        <v>2016</v>
      </c>
      <c r="B64">
        <v>29</v>
      </c>
      <c r="C64">
        <v>0</v>
      </c>
      <c r="D64">
        <v>0</v>
      </c>
      <c r="E64">
        <v>0</v>
      </c>
      <c r="F64">
        <v>0</v>
      </c>
      <c r="G64">
        <v>0</v>
      </c>
      <c r="H64">
        <v>36480.038375931399</v>
      </c>
      <c r="I64">
        <v>0</v>
      </c>
      <c r="K64">
        <v>0</v>
      </c>
      <c r="N64">
        <v>5551</v>
      </c>
      <c r="O64">
        <v>0</v>
      </c>
      <c r="P64">
        <v>0</v>
      </c>
      <c r="Q64">
        <v>0</v>
      </c>
      <c r="S64">
        <v>78804</v>
      </c>
      <c r="V64">
        <v>0</v>
      </c>
      <c r="W64">
        <v>0</v>
      </c>
      <c r="Y64">
        <v>0</v>
      </c>
      <c r="Z64">
        <v>0</v>
      </c>
      <c r="AB64">
        <v>0</v>
      </c>
      <c r="AC64">
        <v>0</v>
      </c>
      <c r="AE64">
        <v>0</v>
      </c>
      <c r="AF64">
        <v>0</v>
      </c>
      <c r="AG64">
        <v>373691</v>
      </c>
    </row>
    <row r="65" spans="1:33">
      <c r="A65">
        <v>2016</v>
      </c>
      <c r="B65">
        <v>30</v>
      </c>
      <c r="D65">
        <v>0</v>
      </c>
      <c r="G65">
        <v>0</v>
      </c>
      <c r="K65">
        <v>0</v>
      </c>
      <c r="N65">
        <v>0</v>
      </c>
      <c r="O65">
        <v>0</v>
      </c>
      <c r="S65">
        <v>853</v>
      </c>
      <c r="AB65">
        <v>0</v>
      </c>
      <c r="AF65">
        <v>0</v>
      </c>
      <c r="AG65">
        <v>5202</v>
      </c>
    </row>
    <row r="66" spans="1:33">
      <c r="A66">
        <v>2016</v>
      </c>
      <c r="B66">
        <v>31</v>
      </c>
      <c r="P66">
        <v>0</v>
      </c>
      <c r="Y66">
        <v>0</v>
      </c>
    </row>
    <row r="67" spans="1:33">
      <c r="A67">
        <v>2016</v>
      </c>
      <c r="B67">
        <v>32</v>
      </c>
      <c r="C67">
        <v>0</v>
      </c>
      <c r="E67">
        <v>0</v>
      </c>
      <c r="G67">
        <v>0</v>
      </c>
      <c r="I67">
        <v>955</v>
      </c>
      <c r="J67">
        <v>0</v>
      </c>
      <c r="K67">
        <v>0</v>
      </c>
      <c r="L67">
        <v>0</v>
      </c>
      <c r="N67">
        <v>0</v>
      </c>
      <c r="O67">
        <v>0</v>
      </c>
      <c r="P67">
        <v>0</v>
      </c>
      <c r="S67">
        <v>0</v>
      </c>
      <c r="U67">
        <v>0</v>
      </c>
      <c r="W67">
        <v>0</v>
      </c>
      <c r="Y67">
        <v>0</v>
      </c>
      <c r="Z67">
        <v>0</v>
      </c>
      <c r="AB67">
        <v>0</v>
      </c>
      <c r="AE67">
        <v>0</v>
      </c>
      <c r="AG67">
        <v>38005</v>
      </c>
    </row>
    <row r="68" spans="1:33">
      <c r="A68">
        <v>2016</v>
      </c>
      <c r="B68">
        <v>33</v>
      </c>
      <c r="L68">
        <v>0</v>
      </c>
      <c r="Y68">
        <v>0</v>
      </c>
    </row>
    <row r="69" spans="1:33">
      <c r="A69">
        <v>2016</v>
      </c>
      <c r="B69">
        <v>35</v>
      </c>
      <c r="C69">
        <v>0</v>
      </c>
      <c r="D69">
        <v>0</v>
      </c>
      <c r="E69">
        <v>0</v>
      </c>
      <c r="G69">
        <v>0</v>
      </c>
      <c r="K69">
        <v>0</v>
      </c>
      <c r="L69">
        <v>0</v>
      </c>
      <c r="Z69">
        <v>0</v>
      </c>
      <c r="AB69">
        <v>0</v>
      </c>
    </row>
    <row r="70" spans="1:33">
      <c r="A70">
        <v>2016</v>
      </c>
      <c r="B70">
        <v>36</v>
      </c>
      <c r="C70">
        <v>0</v>
      </c>
      <c r="D70">
        <v>0</v>
      </c>
      <c r="E70">
        <v>0</v>
      </c>
      <c r="G70">
        <v>0</v>
      </c>
      <c r="I70">
        <v>0</v>
      </c>
      <c r="J70">
        <v>0</v>
      </c>
      <c r="K70">
        <v>0</v>
      </c>
      <c r="L70">
        <v>1757</v>
      </c>
      <c r="N70">
        <v>0</v>
      </c>
      <c r="P70">
        <v>0</v>
      </c>
      <c r="S70">
        <v>0</v>
      </c>
      <c r="U70">
        <v>0</v>
      </c>
      <c r="Y70">
        <v>0</v>
      </c>
      <c r="Z70">
        <v>0</v>
      </c>
      <c r="AB70">
        <v>0</v>
      </c>
      <c r="AC70">
        <v>0</v>
      </c>
      <c r="AE70">
        <v>0</v>
      </c>
      <c r="AF70">
        <v>0</v>
      </c>
      <c r="AG70">
        <v>24192</v>
      </c>
    </row>
    <row r="71" spans="1:33">
      <c r="A71">
        <v>2016</v>
      </c>
      <c r="B71">
        <v>37</v>
      </c>
      <c r="Y71">
        <v>0</v>
      </c>
    </row>
    <row r="72" spans="1:33">
      <c r="A72">
        <v>2016</v>
      </c>
      <c r="B72">
        <v>42</v>
      </c>
      <c r="S72">
        <v>0</v>
      </c>
      <c r="Z72">
        <v>0</v>
      </c>
    </row>
    <row r="73" spans="1:33">
      <c r="A73">
        <v>2016</v>
      </c>
      <c r="B73">
        <v>43</v>
      </c>
      <c r="J73">
        <v>0</v>
      </c>
      <c r="L73">
        <v>0</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G73"/>
  <sheetViews>
    <sheetView workbookViewId="0"/>
  </sheetViews>
  <sheetFormatPr defaultRowHeight="15"/>
  <sheetData>
    <row r="1" spans="1:33">
      <c r="A1">
        <v>5.17</v>
      </c>
      <c r="B1" t="s">
        <v>4893</v>
      </c>
    </row>
    <row r="2" spans="1:33">
      <c r="A2" s="10" t="str">
        <f>HYPERLINK("#'Contents'!B100", "Back to Contents")</f>
        <v>Back to Contents</v>
      </c>
    </row>
    <row r="3" spans="1:33">
      <c r="A3" t="s">
        <v>108</v>
      </c>
      <c r="B3" t="s">
        <v>3205</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5" spans="1:33">
      <c r="A5">
        <v>2013</v>
      </c>
      <c r="C5">
        <v>5797198</v>
      </c>
      <c r="H5">
        <v>3685379</v>
      </c>
      <c r="W5">
        <v>0</v>
      </c>
    </row>
    <row r="6" spans="1:33">
      <c r="A6">
        <v>2013</v>
      </c>
      <c r="B6">
        <v>20</v>
      </c>
      <c r="D6">
        <v>2500770</v>
      </c>
      <c r="E6">
        <v>3037</v>
      </c>
      <c r="G6">
        <v>1362937</v>
      </c>
      <c r="H6">
        <v>3247485</v>
      </c>
      <c r="I6">
        <v>0</v>
      </c>
      <c r="J6">
        <v>1167853</v>
      </c>
      <c r="K6">
        <v>1711397.87</v>
      </c>
      <c r="L6">
        <v>9434935</v>
      </c>
      <c r="M6">
        <v>2919016</v>
      </c>
      <c r="O6">
        <v>51.542000000000002</v>
      </c>
      <c r="P6">
        <v>1878341</v>
      </c>
      <c r="Q6">
        <v>0</v>
      </c>
      <c r="S6">
        <v>3580120</v>
      </c>
      <c r="T6">
        <v>0</v>
      </c>
      <c r="U6">
        <v>0</v>
      </c>
      <c r="V6">
        <v>80773</v>
      </c>
      <c r="Y6">
        <v>1260223</v>
      </c>
      <c r="AA6">
        <v>8595764.5</v>
      </c>
      <c r="AC6">
        <v>0</v>
      </c>
      <c r="AE6">
        <v>0</v>
      </c>
      <c r="AF6">
        <v>489782</v>
      </c>
      <c r="AG6">
        <v>12716121.572999999</v>
      </c>
    </row>
    <row r="7" spans="1:33">
      <c r="A7">
        <v>2013</v>
      </c>
      <c r="B7">
        <v>24</v>
      </c>
      <c r="G7">
        <v>146</v>
      </c>
      <c r="H7">
        <v>480</v>
      </c>
      <c r="M7">
        <v>8712</v>
      </c>
    </row>
    <row r="8" spans="1:33">
      <c r="A8">
        <v>2013</v>
      </c>
      <c r="B8">
        <v>25</v>
      </c>
      <c r="H8">
        <v>851</v>
      </c>
      <c r="R8">
        <v>48313</v>
      </c>
    </row>
    <row r="9" spans="1:33">
      <c r="A9">
        <v>2013</v>
      </c>
      <c r="B9">
        <v>27</v>
      </c>
      <c r="H9">
        <v>404</v>
      </c>
    </row>
    <row r="10" spans="1:33">
      <c r="A10">
        <v>2013</v>
      </c>
      <c r="B10">
        <v>28</v>
      </c>
      <c r="K10">
        <v>234</v>
      </c>
      <c r="AA10">
        <v>186407</v>
      </c>
    </row>
    <row r="11" spans="1:33">
      <c r="A11">
        <v>2013</v>
      </c>
      <c r="B11">
        <v>29</v>
      </c>
      <c r="D11">
        <v>427740</v>
      </c>
      <c r="E11">
        <v>74153</v>
      </c>
      <c r="F11">
        <v>13454</v>
      </c>
      <c r="G11">
        <v>250022</v>
      </c>
      <c r="H11">
        <v>383150</v>
      </c>
      <c r="I11">
        <v>0</v>
      </c>
      <c r="J11">
        <v>453434</v>
      </c>
      <c r="K11">
        <v>39251.550000000003</v>
      </c>
      <c r="M11">
        <v>585129</v>
      </c>
      <c r="N11">
        <v>83623</v>
      </c>
      <c r="O11">
        <v>11721.091100000001</v>
      </c>
      <c r="P11">
        <v>47567</v>
      </c>
      <c r="Q11">
        <v>0</v>
      </c>
      <c r="S11">
        <v>216811</v>
      </c>
      <c r="V11">
        <v>24049</v>
      </c>
      <c r="AA11">
        <v>685637.9</v>
      </c>
      <c r="AB11">
        <v>155096</v>
      </c>
      <c r="AC11">
        <v>112829</v>
      </c>
      <c r="AF11">
        <v>192570</v>
      </c>
      <c r="AG11">
        <v>2343412.37</v>
      </c>
    </row>
    <row r="12" spans="1:33">
      <c r="A12">
        <v>2013</v>
      </c>
      <c r="B12">
        <v>30</v>
      </c>
      <c r="D12">
        <v>44208</v>
      </c>
      <c r="E12">
        <v>18</v>
      </c>
      <c r="G12">
        <v>14239</v>
      </c>
      <c r="H12">
        <v>0</v>
      </c>
      <c r="K12">
        <v>12036.71</v>
      </c>
      <c r="M12">
        <v>52546</v>
      </c>
      <c r="N12">
        <v>0</v>
      </c>
      <c r="O12">
        <v>476.89120000000003</v>
      </c>
      <c r="S12">
        <v>203915</v>
      </c>
      <c r="AE12">
        <v>0</v>
      </c>
      <c r="AF12">
        <v>218257</v>
      </c>
      <c r="AG12">
        <v>25053.182000000001</v>
      </c>
    </row>
    <row r="13" spans="1:33">
      <c r="A13">
        <v>2013</v>
      </c>
      <c r="B13">
        <v>31</v>
      </c>
      <c r="H13">
        <v>11</v>
      </c>
      <c r="Y13">
        <v>32</v>
      </c>
    </row>
    <row r="14" spans="1:33">
      <c r="A14">
        <v>2013</v>
      </c>
      <c r="B14">
        <v>32</v>
      </c>
      <c r="D14">
        <v>40714</v>
      </c>
      <c r="E14">
        <v>1048</v>
      </c>
      <c r="G14">
        <v>1013</v>
      </c>
      <c r="H14">
        <v>330572</v>
      </c>
      <c r="I14">
        <v>0</v>
      </c>
      <c r="K14">
        <v>30924.66</v>
      </c>
      <c r="L14">
        <v>9828</v>
      </c>
      <c r="M14">
        <v>99400</v>
      </c>
      <c r="N14">
        <v>0</v>
      </c>
      <c r="O14">
        <v>24625.5602</v>
      </c>
      <c r="P14">
        <v>322</v>
      </c>
      <c r="S14">
        <v>13583</v>
      </c>
      <c r="U14">
        <v>0</v>
      </c>
      <c r="Y14">
        <v>51</v>
      </c>
      <c r="AA14">
        <v>5945.4</v>
      </c>
      <c r="AE14">
        <v>0</v>
      </c>
      <c r="AG14">
        <v>0</v>
      </c>
    </row>
    <row r="15" spans="1:33">
      <c r="A15">
        <v>2013</v>
      </c>
      <c r="B15">
        <v>33</v>
      </c>
      <c r="H15">
        <v>202</v>
      </c>
      <c r="L15">
        <v>3888</v>
      </c>
    </row>
    <row r="16" spans="1:33">
      <c r="A16">
        <v>2013</v>
      </c>
      <c r="B16">
        <v>35</v>
      </c>
      <c r="D16">
        <v>955376</v>
      </c>
      <c r="E16">
        <v>88036</v>
      </c>
      <c r="G16">
        <v>2730281</v>
      </c>
      <c r="H16">
        <v>2745</v>
      </c>
      <c r="K16">
        <v>1178416.8999999999</v>
      </c>
      <c r="M16">
        <v>3499480</v>
      </c>
      <c r="P16">
        <v>31151</v>
      </c>
      <c r="AF16">
        <v>100022</v>
      </c>
    </row>
    <row r="17" spans="1:33">
      <c r="A17">
        <v>2013</v>
      </c>
      <c r="B17">
        <v>36</v>
      </c>
      <c r="D17">
        <v>13181</v>
      </c>
      <c r="E17">
        <v>603414</v>
      </c>
      <c r="G17">
        <v>1125</v>
      </c>
      <c r="H17">
        <v>4346</v>
      </c>
      <c r="K17">
        <v>6751.68</v>
      </c>
      <c r="L17">
        <v>18813779</v>
      </c>
      <c r="M17">
        <v>898666</v>
      </c>
      <c r="S17">
        <v>8750</v>
      </c>
      <c r="Y17">
        <v>202937</v>
      </c>
      <c r="AA17">
        <v>1940321.2000000002</v>
      </c>
      <c r="AB17">
        <v>2287</v>
      </c>
      <c r="AC17">
        <v>0</v>
      </c>
      <c r="AE17">
        <v>0</v>
      </c>
      <c r="AF17">
        <v>85</v>
      </c>
      <c r="AG17">
        <v>2120820.6180000002</v>
      </c>
    </row>
    <row r="18" spans="1:33">
      <c r="A18">
        <v>2013</v>
      </c>
      <c r="B18">
        <v>37</v>
      </c>
      <c r="Y18">
        <v>2974</v>
      </c>
    </row>
    <row r="19" spans="1:33">
      <c r="A19">
        <v>2013</v>
      </c>
      <c r="B19">
        <v>42</v>
      </c>
      <c r="D19">
        <v>18194</v>
      </c>
      <c r="H19">
        <v>222</v>
      </c>
    </row>
    <row r="20" spans="1:33">
      <c r="A20">
        <v>2013</v>
      </c>
      <c r="B20">
        <v>43</v>
      </c>
      <c r="L20">
        <v>47461</v>
      </c>
    </row>
    <row r="21" spans="1:33">
      <c r="A21">
        <v>2014</v>
      </c>
      <c r="B21">
        <v>20</v>
      </c>
      <c r="C21">
        <v>2150520</v>
      </c>
      <c r="D21">
        <v>2141061.1200000001</v>
      </c>
      <c r="E21">
        <v>147369</v>
      </c>
      <c r="G21">
        <v>1671129</v>
      </c>
      <c r="H21">
        <v>5890696.2679681992</v>
      </c>
      <c r="I21">
        <v>0</v>
      </c>
      <c r="J21">
        <v>1028635</v>
      </c>
      <c r="K21">
        <v>1741075.1</v>
      </c>
      <c r="L21">
        <v>9209541</v>
      </c>
      <c r="M21">
        <v>2919006</v>
      </c>
      <c r="N21">
        <v>49564</v>
      </c>
      <c r="O21">
        <v>59.89</v>
      </c>
      <c r="P21">
        <v>2343296</v>
      </c>
      <c r="Q21">
        <v>0</v>
      </c>
      <c r="S21">
        <v>124112841</v>
      </c>
      <c r="U21">
        <v>0</v>
      </c>
      <c r="V21">
        <v>28131</v>
      </c>
      <c r="W21">
        <v>0</v>
      </c>
      <c r="Y21">
        <v>1284615</v>
      </c>
      <c r="Z21">
        <v>233128</v>
      </c>
      <c r="AA21">
        <v>10605718.75</v>
      </c>
      <c r="AB21">
        <v>0</v>
      </c>
      <c r="AC21">
        <v>0</v>
      </c>
      <c r="AD21">
        <v>54553153</v>
      </c>
      <c r="AE21">
        <v>142561.74</v>
      </c>
      <c r="AF21">
        <v>169445</v>
      </c>
      <c r="AG21">
        <v>9176094.9288999997</v>
      </c>
    </row>
    <row r="22" spans="1:33">
      <c r="A22">
        <v>2014</v>
      </c>
      <c r="B22">
        <v>21</v>
      </c>
      <c r="L22">
        <v>82989</v>
      </c>
    </row>
    <row r="23" spans="1:33">
      <c r="A23">
        <v>2014</v>
      </c>
      <c r="B23">
        <v>23</v>
      </c>
      <c r="AD23">
        <v>717</v>
      </c>
    </row>
    <row r="24" spans="1:33">
      <c r="A24">
        <v>2014</v>
      </c>
      <c r="B24">
        <v>24</v>
      </c>
      <c r="C24">
        <v>41620</v>
      </c>
      <c r="G24">
        <v>52</v>
      </c>
      <c r="H24">
        <v>48789.464220994596</v>
      </c>
      <c r="M24">
        <v>8712</v>
      </c>
      <c r="V24">
        <v>1186</v>
      </c>
      <c r="AD24">
        <v>342</v>
      </c>
    </row>
    <row r="25" spans="1:33">
      <c r="A25">
        <v>2014</v>
      </c>
      <c r="B25">
        <v>25</v>
      </c>
      <c r="H25">
        <v>696.51682139750403</v>
      </c>
      <c r="Z25">
        <v>383318</v>
      </c>
      <c r="AD25">
        <v>5382</v>
      </c>
    </row>
    <row r="26" spans="1:33">
      <c r="A26">
        <v>2014</v>
      </c>
      <c r="B26">
        <v>27</v>
      </c>
      <c r="H26">
        <v>38842.561083159999</v>
      </c>
    </row>
    <row r="27" spans="1:33">
      <c r="A27">
        <v>2014</v>
      </c>
      <c r="B27">
        <v>28</v>
      </c>
      <c r="C27">
        <v>5380</v>
      </c>
      <c r="K27">
        <v>90522</v>
      </c>
      <c r="R27">
        <v>47046</v>
      </c>
      <c r="Z27">
        <v>79655</v>
      </c>
      <c r="AA27">
        <v>181029.88</v>
      </c>
    </row>
    <row r="28" spans="1:33">
      <c r="A28">
        <v>2014</v>
      </c>
      <c r="B28">
        <v>29</v>
      </c>
      <c r="C28">
        <v>246508</v>
      </c>
      <c r="D28">
        <v>450708</v>
      </c>
      <c r="E28">
        <v>13557</v>
      </c>
      <c r="F28">
        <v>25731</v>
      </c>
      <c r="G28">
        <v>24810</v>
      </c>
      <c r="H28">
        <v>1626508.03123764</v>
      </c>
      <c r="I28">
        <v>0</v>
      </c>
      <c r="J28">
        <v>33634</v>
      </c>
      <c r="K28">
        <v>50017.04</v>
      </c>
      <c r="M28">
        <v>585129</v>
      </c>
      <c r="N28">
        <v>30492</v>
      </c>
      <c r="O28">
        <v>6507.72</v>
      </c>
      <c r="P28">
        <v>49342</v>
      </c>
      <c r="Q28">
        <v>100841</v>
      </c>
      <c r="S28">
        <v>242094</v>
      </c>
      <c r="V28">
        <v>22775</v>
      </c>
      <c r="W28">
        <v>0</v>
      </c>
      <c r="Z28">
        <v>92261</v>
      </c>
      <c r="AA28">
        <v>836988.01</v>
      </c>
      <c r="AB28">
        <v>176119</v>
      </c>
      <c r="AC28">
        <v>156192.76999999999</v>
      </c>
      <c r="AD28">
        <v>140456</v>
      </c>
      <c r="AF28">
        <v>215486</v>
      </c>
      <c r="AG28">
        <v>465066.49592000002</v>
      </c>
    </row>
    <row r="29" spans="1:33">
      <c r="A29">
        <v>2014</v>
      </c>
      <c r="B29">
        <v>30</v>
      </c>
      <c r="C29">
        <v>1787</v>
      </c>
      <c r="D29">
        <v>39471</v>
      </c>
      <c r="H29">
        <v>10239.58253882429</v>
      </c>
      <c r="K29">
        <v>4305.7000000000007</v>
      </c>
      <c r="M29">
        <v>90546</v>
      </c>
      <c r="N29">
        <v>0</v>
      </c>
      <c r="O29">
        <v>5535.28</v>
      </c>
      <c r="S29">
        <v>257005</v>
      </c>
      <c r="AB29">
        <v>0</v>
      </c>
      <c r="AE29">
        <v>10748.97</v>
      </c>
      <c r="AF29">
        <v>10238</v>
      </c>
      <c r="AG29">
        <v>1862.3030000000001</v>
      </c>
    </row>
    <row r="30" spans="1:33">
      <c r="A30">
        <v>2014</v>
      </c>
      <c r="B30">
        <v>31</v>
      </c>
      <c r="H30">
        <v>11.9434909</v>
      </c>
      <c r="P30">
        <v>30</v>
      </c>
      <c r="Y30">
        <v>25.6</v>
      </c>
    </row>
    <row r="31" spans="1:33">
      <c r="A31">
        <v>2014</v>
      </c>
      <c r="B31">
        <v>32</v>
      </c>
      <c r="C31">
        <v>72823</v>
      </c>
      <c r="D31">
        <v>39819</v>
      </c>
      <c r="E31">
        <v>2621</v>
      </c>
      <c r="G31">
        <v>99802</v>
      </c>
      <c r="H31">
        <v>393794.43495688634</v>
      </c>
      <c r="I31">
        <v>0</v>
      </c>
      <c r="J31">
        <v>660</v>
      </c>
      <c r="K31">
        <v>35410.269999999997</v>
      </c>
      <c r="L31">
        <v>9410</v>
      </c>
      <c r="M31">
        <v>99400</v>
      </c>
      <c r="N31">
        <v>0</v>
      </c>
      <c r="O31">
        <v>28094.03</v>
      </c>
      <c r="P31">
        <v>39607</v>
      </c>
      <c r="S31">
        <v>11807</v>
      </c>
      <c r="U31">
        <v>0</v>
      </c>
      <c r="W31">
        <v>0</v>
      </c>
      <c r="Y31">
        <v>179</v>
      </c>
      <c r="Z31">
        <v>7340</v>
      </c>
      <c r="AA31">
        <v>28414.7</v>
      </c>
      <c r="AB31">
        <v>0</v>
      </c>
      <c r="AD31">
        <v>12176</v>
      </c>
      <c r="AE31">
        <v>4373.1099999999997</v>
      </c>
      <c r="AF31">
        <v>61466</v>
      </c>
      <c r="AG31">
        <v>25.288</v>
      </c>
    </row>
    <row r="32" spans="1:33">
      <c r="A32">
        <v>2014</v>
      </c>
      <c r="B32">
        <v>33</v>
      </c>
      <c r="H32">
        <v>125.6754403584</v>
      </c>
      <c r="L32">
        <v>4453</v>
      </c>
    </row>
    <row r="33" spans="1:33">
      <c r="A33">
        <v>2014</v>
      </c>
      <c r="B33">
        <v>35</v>
      </c>
      <c r="C33">
        <v>1684385</v>
      </c>
      <c r="D33">
        <v>1112734</v>
      </c>
      <c r="E33">
        <v>416772</v>
      </c>
      <c r="G33">
        <v>2937714</v>
      </c>
      <c r="H33">
        <v>5165.3346465439599</v>
      </c>
      <c r="J33">
        <v>4994</v>
      </c>
      <c r="K33">
        <v>2702127.43</v>
      </c>
      <c r="M33">
        <v>3499480</v>
      </c>
      <c r="P33">
        <v>38684</v>
      </c>
      <c r="Z33">
        <v>181710</v>
      </c>
      <c r="AB33">
        <v>0</v>
      </c>
      <c r="AD33">
        <v>14425905</v>
      </c>
    </row>
    <row r="34" spans="1:33">
      <c r="A34">
        <v>2014</v>
      </c>
      <c r="B34">
        <v>36</v>
      </c>
      <c r="C34">
        <v>1738764</v>
      </c>
      <c r="D34">
        <v>580788</v>
      </c>
      <c r="E34">
        <v>375224</v>
      </c>
      <c r="G34">
        <v>1471</v>
      </c>
      <c r="H34">
        <v>438265.81443717593</v>
      </c>
      <c r="J34">
        <v>148489</v>
      </c>
      <c r="K34">
        <v>6817.18</v>
      </c>
      <c r="L34">
        <v>18701354</v>
      </c>
      <c r="M34">
        <v>899116</v>
      </c>
      <c r="N34">
        <v>0</v>
      </c>
      <c r="O34">
        <v>871.71</v>
      </c>
      <c r="S34">
        <v>5088</v>
      </c>
      <c r="U34">
        <v>0</v>
      </c>
      <c r="Y34">
        <v>170064</v>
      </c>
      <c r="Z34">
        <v>586002</v>
      </c>
      <c r="AA34">
        <v>1979851.72</v>
      </c>
      <c r="AB34">
        <v>296</v>
      </c>
      <c r="AC34">
        <v>0</v>
      </c>
      <c r="AD34">
        <v>4589215</v>
      </c>
      <c r="AE34">
        <v>44145.62</v>
      </c>
      <c r="AG34">
        <v>1154624.1757100001</v>
      </c>
    </row>
    <row r="35" spans="1:33">
      <c r="A35">
        <v>2014</v>
      </c>
      <c r="B35">
        <v>37</v>
      </c>
      <c r="Y35">
        <v>22132</v>
      </c>
    </row>
    <row r="36" spans="1:33">
      <c r="A36">
        <v>2014</v>
      </c>
      <c r="B36">
        <v>42</v>
      </c>
      <c r="C36">
        <v>457</v>
      </c>
      <c r="D36">
        <v>17903</v>
      </c>
      <c r="H36">
        <v>272.70391000000001</v>
      </c>
      <c r="K36">
        <v>0</v>
      </c>
      <c r="Z36">
        <v>1810</v>
      </c>
      <c r="AD36">
        <v>95281</v>
      </c>
    </row>
    <row r="37" spans="1:33">
      <c r="A37">
        <v>2014</v>
      </c>
      <c r="B37">
        <v>43</v>
      </c>
      <c r="L37">
        <v>63192</v>
      </c>
    </row>
    <row r="38" spans="1:33">
      <c r="A38">
        <v>2015</v>
      </c>
      <c r="C38">
        <v>347009</v>
      </c>
    </row>
    <row r="39" spans="1:33">
      <c r="A39">
        <v>2015</v>
      </c>
      <c r="B39">
        <v>20</v>
      </c>
      <c r="C39">
        <v>2137593</v>
      </c>
      <c r="D39">
        <v>2932655.2108</v>
      </c>
      <c r="E39">
        <v>91118.500999999989</v>
      </c>
      <c r="G39">
        <v>1885359</v>
      </c>
      <c r="H39">
        <v>6353509.8329294091</v>
      </c>
      <c r="I39">
        <v>0</v>
      </c>
      <c r="J39">
        <v>1024956</v>
      </c>
      <c r="K39">
        <v>1597774.6</v>
      </c>
      <c r="L39">
        <v>9111652</v>
      </c>
      <c r="N39">
        <v>49453</v>
      </c>
      <c r="O39">
        <v>425.26</v>
      </c>
      <c r="P39">
        <v>1985265</v>
      </c>
      <c r="Q39">
        <v>0</v>
      </c>
      <c r="S39">
        <v>4222727</v>
      </c>
      <c r="U39">
        <v>0</v>
      </c>
      <c r="V39">
        <v>152358</v>
      </c>
      <c r="W39">
        <v>0</v>
      </c>
      <c r="Y39">
        <v>897725</v>
      </c>
      <c r="Z39">
        <v>532285</v>
      </c>
      <c r="AA39">
        <v>8149497</v>
      </c>
      <c r="AB39">
        <v>0</v>
      </c>
      <c r="AC39">
        <v>20.58</v>
      </c>
      <c r="AD39">
        <v>14448617</v>
      </c>
      <c r="AE39">
        <v>219022.9</v>
      </c>
      <c r="AF39">
        <v>223617</v>
      </c>
      <c r="AG39">
        <v>14407369.231800001</v>
      </c>
    </row>
    <row r="40" spans="1:33">
      <c r="A40">
        <v>2015</v>
      </c>
      <c r="B40">
        <v>21</v>
      </c>
      <c r="L40">
        <v>147771</v>
      </c>
      <c r="S40">
        <v>37</v>
      </c>
    </row>
    <row r="41" spans="1:33">
      <c r="A41">
        <v>2015</v>
      </c>
      <c r="B41">
        <v>23</v>
      </c>
      <c r="AD41">
        <v>23</v>
      </c>
    </row>
    <row r="42" spans="1:33">
      <c r="A42">
        <v>2015</v>
      </c>
      <c r="B42">
        <v>24</v>
      </c>
      <c r="G42">
        <v>71</v>
      </c>
      <c r="H42">
        <v>7289.2630315159304</v>
      </c>
      <c r="V42">
        <v>2146</v>
      </c>
      <c r="AD42">
        <v>367</v>
      </c>
    </row>
    <row r="43" spans="1:33">
      <c r="A43">
        <v>2015</v>
      </c>
      <c r="B43">
        <v>25</v>
      </c>
      <c r="H43">
        <v>1581.8993757419501</v>
      </c>
      <c r="R43">
        <v>49829</v>
      </c>
      <c r="Z43">
        <v>277412</v>
      </c>
      <c r="AD43">
        <v>5448</v>
      </c>
    </row>
    <row r="44" spans="1:33">
      <c r="A44">
        <v>2015</v>
      </c>
      <c r="B44">
        <v>28</v>
      </c>
      <c r="H44">
        <v>43165.856914720003</v>
      </c>
      <c r="K44">
        <v>94751.28</v>
      </c>
      <c r="Z44">
        <v>86924</v>
      </c>
      <c r="AA44">
        <v>178458</v>
      </c>
    </row>
    <row r="45" spans="1:33">
      <c r="A45">
        <v>2015</v>
      </c>
      <c r="B45">
        <v>29</v>
      </c>
      <c r="C45">
        <v>239918</v>
      </c>
      <c r="D45">
        <v>433808</v>
      </c>
      <c r="E45">
        <v>5932.902</v>
      </c>
      <c r="F45">
        <v>40601</v>
      </c>
      <c r="G45">
        <v>256845</v>
      </c>
      <c r="H45">
        <v>1627780.6891505742</v>
      </c>
      <c r="I45">
        <v>0</v>
      </c>
      <c r="J45">
        <v>18499</v>
      </c>
      <c r="K45">
        <v>43888.42</v>
      </c>
      <c r="N45">
        <v>89374</v>
      </c>
      <c r="O45">
        <v>7929.4400000000005</v>
      </c>
      <c r="P45">
        <v>29351</v>
      </c>
      <c r="Q45">
        <v>126068</v>
      </c>
      <c r="S45">
        <v>299803</v>
      </c>
      <c r="V45">
        <v>21584</v>
      </c>
      <c r="W45">
        <v>0</v>
      </c>
      <c r="Y45">
        <v>56846</v>
      </c>
      <c r="Z45">
        <v>121660</v>
      </c>
      <c r="AA45">
        <v>867593</v>
      </c>
      <c r="AB45">
        <v>205106</v>
      </c>
      <c r="AC45">
        <v>173772</v>
      </c>
      <c r="AD45">
        <v>188227</v>
      </c>
      <c r="AE45">
        <v>21867</v>
      </c>
      <c r="AF45">
        <v>275327</v>
      </c>
      <c r="AG45">
        <v>517585.84548000002</v>
      </c>
    </row>
    <row r="46" spans="1:33">
      <c r="A46">
        <v>2015</v>
      </c>
      <c r="B46">
        <v>30</v>
      </c>
      <c r="D46">
        <v>26067</v>
      </c>
      <c r="G46">
        <v>11019</v>
      </c>
      <c r="H46">
        <v>6974.9656427934706</v>
      </c>
      <c r="K46">
        <v>6041.81</v>
      </c>
      <c r="N46">
        <v>4089</v>
      </c>
      <c r="O46">
        <v>21354.62</v>
      </c>
      <c r="S46">
        <v>325692</v>
      </c>
      <c r="AB46">
        <v>0</v>
      </c>
      <c r="AD46">
        <v>18</v>
      </c>
      <c r="AE46">
        <v>5523.84</v>
      </c>
      <c r="AF46">
        <v>7052</v>
      </c>
      <c r="AG46">
        <v>8966.1404199999997</v>
      </c>
    </row>
    <row r="47" spans="1:33">
      <c r="A47">
        <v>2015</v>
      </c>
      <c r="B47">
        <v>31</v>
      </c>
      <c r="H47">
        <v>1762.7619508999999</v>
      </c>
      <c r="P47">
        <v>18</v>
      </c>
      <c r="Y47">
        <v>24.5</v>
      </c>
    </row>
    <row r="48" spans="1:33">
      <c r="A48">
        <v>2015</v>
      </c>
      <c r="B48">
        <v>32</v>
      </c>
      <c r="C48">
        <v>74010</v>
      </c>
      <c r="D48">
        <v>28978</v>
      </c>
      <c r="E48">
        <v>6049</v>
      </c>
      <c r="G48">
        <v>97293</v>
      </c>
      <c r="H48">
        <v>400219.78218967398</v>
      </c>
      <c r="I48">
        <v>0</v>
      </c>
      <c r="J48">
        <v>501</v>
      </c>
      <c r="K48">
        <v>19472.88</v>
      </c>
      <c r="L48">
        <v>8631</v>
      </c>
      <c r="N48">
        <v>0</v>
      </c>
      <c r="O48">
        <v>35694.85</v>
      </c>
      <c r="P48">
        <v>48612</v>
      </c>
      <c r="S48">
        <v>12360</v>
      </c>
      <c r="U48">
        <v>0</v>
      </c>
      <c r="W48">
        <v>0</v>
      </c>
      <c r="Y48">
        <v>210</v>
      </c>
      <c r="Z48">
        <v>0</v>
      </c>
      <c r="AA48">
        <v>190476</v>
      </c>
      <c r="AB48">
        <v>0</v>
      </c>
      <c r="AD48">
        <v>15456</v>
      </c>
      <c r="AE48">
        <v>6692.79</v>
      </c>
      <c r="AG48">
        <v>0</v>
      </c>
    </row>
    <row r="49" spans="1:33">
      <c r="A49">
        <v>2015</v>
      </c>
      <c r="B49">
        <v>33</v>
      </c>
      <c r="H49">
        <v>183.85266099200001</v>
      </c>
      <c r="L49">
        <v>4062</v>
      </c>
      <c r="AA49">
        <v>5</v>
      </c>
    </row>
    <row r="50" spans="1:33">
      <c r="A50">
        <v>2015</v>
      </c>
      <c r="B50">
        <v>35</v>
      </c>
      <c r="C50">
        <v>1400676</v>
      </c>
      <c r="D50">
        <v>1044479</v>
      </c>
      <c r="E50">
        <v>404703.40399999998</v>
      </c>
      <c r="G50">
        <v>3034818</v>
      </c>
      <c r="H50">
        <v>3584.4437461324701</v>
      </c>
      <c r="I50">
        <v>0</v>
      </c>
      <c r="J50">
        <v>6789</v>
      </c>
      <c r="K50">
        <v>2775197.59</v>
      </c>
      <c r="L50">
        <v>9298180</v>
      </c>
      <c r="Z50">
        <v>201858</v>
      </c>
      <c r="AB50">
        <v>0</v>
      </c>
      <c r="AD50">
        <v>8149834</v>
      </c>
      <c r="AF50">
        <v>64736</v>
      </c>
    </row>
    <row r="51" spans="1:33">
      <c r="A51">
        <v>2015</v>
      </c>
      <c r="B51">
        <v>36</v>
      </c>
      <c r="C51">
        <v>593897</v>
      </c>
      <c r="D51">
        <v>564177</v>
      </c>
      <c r="E51">
        <v>224828.05600000001</v>
      </c>
      <c r="G51">
        <v>1881</v>
      </c>
      <c r="H51">
        <v>418917.70967850083</v>
      </c>
      <c r="J51">
        <v>158296</v>
      </c>
      <c r="K51">
        <v>6647.48</v>
      </c>
      <c r="L51">
        <v>9344946</v>
      </c>
      <c r="N51">
        <v>0</v>
      </c>
      <c r="O51">
        <v>561.02</v>
      </c>
      <c r="P51">
        <v>29468</v>
      </c>
      <c r="S51">
        <v>6246</v>
      </c>
      <c r="U51">
        <v>0</v>
      </c>
      <c r="Y51">
        <v>213527</v>
      </c>
      <c r="Z51">
        <v>688921</v>
      </c>
      <c r="AA51">
        <v>2031527</v>
      </c>
      <c r="AB51">
        <v>0</v>
      </c>
      <c r="AC51">
        <v>3566.98</v>
      </c>
      <c r="AD51">
        <v>10848290</v>
      </c>
      <c r="AE51">
        <v>46055.17</v>
      </c>
      <c r="AG51">
        <v>1174401.98257</v>
      </c>
    </row>
    <row r="52" spans="1:33">
      <c r="A52">
        <v>2015</v>
      </c>
      <c r="B52">
        <v>37</v>
      </c>
      <c r="Y52">
        <v>11044</v>
      </c>
    </row>
    <row r="53" spans="1:33">
      <c r="A53">
        <v>2015</v>
      </c>
      <c r="B53">
        <v>42</v>
      </c>
      <c r="D53">
        <v>16539</v>
      </c>
      <c r="H53">
        <v>370.66771999999997</v>
      </c>
      <c r="S53">
        <v>73800</v>
      </c>
      <c r="Z53">
        <v>49</v>
      </c>
      <c r="AD53">
        <v>116125</v>
      </c>
    </row>
    <row r="54" spans="1:33">
      <c r="A54">
        <v>2015</v>
      </c>
      <c r="B54">
        <v>43</v>
      </c>
      <c r="L54">
        <v>56358</v>
      </c>
    </row>
    <row r="55" spans="1:33">
      <c r="A55">
        <v>2016</v>
      </c>
      <c r="C55">
        <v>89628</v>
      </c>
    </row>
    <row r="56" spans="1:33">
      <c r="A56">
        <v>2016</v>
      </c>
      <c r="B56">
        <v>20</v>
      </c>
      <c r="C56">
        <v>2067587</v>
      </c>
      <c r="D56">
        <v>2892468</v>
      </c>
      <c r="E56">
        <v>178203.442836</v>
      </c>
      <c r="G56">
        <v>1988727</v>
      </c>
      <c r="H56">
        <v>6014925.743413127</v>
      </c>
      <c r="I56">
        <v>0</v>
      </c>
      <c r="J56">
        <v>1164626.6000000001</v>
      </c>
      <c r="K56">
        <v>1861463.7400000002</v>
      </c>
      <c r="L56">
        <v>9155008</v>
      </c>
      <c r="M56">
        <v>1149109</v>
      </c>
      <c r="N56">
        <v>51182</v>
      </c>
      <c r="O56">
        <v>582.71</v>
      </c>
      <c r="P56">
        <v>2098101</v>
      </c>
      <c r="Q56">
        <v>0</v>
      </c>
      <c r="S56">
        <v>4502552</v>
      </c>
      <c r="U56">
        <v>0</v>
      </c>
      <c r="V56">
        <v>226869</v>
      </c>
      <c r="W56">
        <v>0</v>
      </c>
      <c r="Y56">
        <v>900944</v>
      </c>
      <c r="Z56">
        <v>268732</v>
      </c>
      <c r="AA56">
        <v>5659010.4900000002</v>
      </c>
      <c r="AB56">
        <v>0</v>
      </c>
      <c r="AC56">
        <v>0</v>
      </c>
      <c r="AD56">
        <v>16769809</v>
      </c>
      <c r="AE56">
        <v>211964.53999999998</v>
      </c>
      <c r="AF56">
        <v>241334</v>
      </c>
      <c r="AG56">
        <v>14296072</v>
      </c>
    </row>
    <row r="57" spans="1:33">
      <c r="A57">
        <v>2016</v>
      </c>
      <c r="B57">
        <v>21</v>
      </c>
      <c r="J57">
        <v>57.9</v>
      </c>
      <c r="L57">
        <v>94065</v>
      </c>
      <c r="S57">
        <v>157431</v>
      </c>
    </row>
    <row r="58" spans="1:33">
      <c r="A58">
        <v>2016</v>
      </c>
      <c r="B58">
        <v>23</v>
      </c>
      <c r="AD58">
        <v>90</v>
      </c>
    </row>
    <row r="59" spans="1:33">
      <c r="A59">
        <v>2016</v>
      </c>
      <c r="B59">
        <v>24</v>
      </c>
      <c r="G59">
        <v>70</v>
      </c>
      <c r="H59">
        <v>1498.0382229952002</v>
      </c>
      <c r="V59">
        <v>2145</v>
      </c>
      <c r="AD59">
        <v>387</v>
      </c>
    </row>
    <row r="60" spans="1:33">
      <c r="A60">
        <v>2016</v>
      </c>
      <c r="B60">
        <v>25</v>
      </c>
      <c r="H60">
        <v>1545.07423531571</v>
      </c>
      <c r="R60">
        <v>47063</v>
      </c>
      <c r="S60">
        <v>39</v>
      </c>
      <c r="Z60">
        <v>115277</v>
      </c>
      <c r="AD60">
        <v>8284</v>
      </c>
    </row>
    <row r="61" spans="1:33">
      <c r="A61">
        <v>2016</v>
      </c>
      <c r="B61">
        <v>26</v>
      </c>
      <c r="AD61">
        <v>0</v>
      </c>
    </row>
    <row r="62" spans="1:33">
      <c r="A62">
        <v>2016</v>
      </c>
      <c r="B62">
        <v>27</v>
      </c>
      <c r="H62">
        <v>41322.837706720005</v>
      </c>
    </row>
    <row r="63" spans="1:33">
      <c r="A63">
        <v>2016</v>
      </c>
      <c r="B63">
        <v>28</v>
      </c>
      <c r="K63">
        <v>88084</v>
      </c>
      <c r="R63">
        <v>3888</v>
      </c>
      <c r="Z63">
        <v>103902</v>
      </c>
      <c r="AA63">
        <v>133357.81</v>
      </c>
      <c r="AD63">
        <v>0</v>
      </c>
    </row>
    <row r="64" spans="1:33">
      <c r="A64">
        <v>2016</v>
      </c>
      <c r="B64">
        <v>29</v>
      </c>
      <c r="C64">
        <v>187001</v>
      </c>
      <c r="D64">
        <v>448746</v>
      </c>
      <c r="E64">
        <v>3520.733612</v>
      </c>
      <c r="F64">
        <v>46165</v>
      </c>
      <c r="G64">
        <v>261998</v>
      </c>
      <c r="H64">
        <v>1600878.2394314678</v>
      </c>
      <c r="I64">
        <v>0</v>
      </c>
      <c r="K64">
        <v>106759.98</v>
      </c>
      <c r="M64">
        <v>711760</v>
      </c>
      <c r="N64">
        <v>79450</v>
      </c>
      <c r="O64">
        <v>8005.58</v>
      </c>
      <c r="P64">
        <v>67337</v>
      </c>
      <c r="Q64">
        <v>151450</v>
      </c>
      <c r="S64">
        <v>76730</v>
      </c>
      <c r="V64">
        <v>19482</v>
      </c>
      <c r="W64">
        <v>0</v>
      </c>
      <c r="Y64">
        <v>57392</v>
      </c>
      <c r="Z64">
        <v>140536</v>
      </c>
      <c r="AA64">
        <v>928358.32000000007</v>
      </c>
      <c r="AB64">
        <v>205106</v>
      </c>
      <c r="AC64">
        <v>176694.16</v>
      </c>
      <c r="AD64">
        <v>180430</v>
      </c>
      <c r="AE64">
        <v>17101.61</v>
      </c>
      <c r="AF64">
        <v>10063</v>
      </c>
      <c r="AG64">
        <v>436512</v>
      </c>
    </row>
    <row r="65" spans="1:33">
      <c r="A65">
        <v>2016</v>
      </c>
      <c r="B65">
        <v>30</v>
      </c>
      <c r="D65">
        <v>32271</v>
      </c>
      <c r="G65">
        <v>7404</v>
      </c>
      <c r="H65">
        <v>14199.77187278173</v>
      </c>
      <c r="K65">
        <v>13488.630000000001</v>
      </c>
      <c r="M65">
        <v>30083</v>
      </c>
      <c r="N65">
        <v>9207</v>
      </c>
      <c r="O65">
        <v>12892.83</v>
      </c>
      <c r="S65">
        <v>324206</v>
      </c>
      <c r="AB65">
        <v>0</v>
      </c>
      <c r="AD65">
        <v>0</v>
      </c>
      <c r="AF65">
        <v>88740</v>
      </c>
      <c r="AG65">
        <v>9577</v>
      </c>
    </row>
    <row r="66" spans="1:33">
      <c r="A66">
        <v>2016</v>
      </c>
      <c r="B66">
        <v>31</v>
      </c>
      <c r="H66">
        <v>27.856328699999999</v>
      </c>
      <c r="P66">
        <v>26</v>
      </c>
      <c r="Y66">
        <v>32</v>
      </c>
    </row>
    <row r="67" spans="1:33">
      <c r="A67">
        <v>2016</v>
      </c>
      <c r="B67">
        <v>32</v>
      </c>
      <c r="C67">
        <v>81325</v>
      </c>
      <c r="E67">
        <v>4572.0259230000001</v>
      </c>
      <c r="G67">
        <v>102039</v>
      </c>
      <c r="H67">
        <v>451910.05074339604</v>
      </c>
      <c r="I67">
        <v>0</v>
      </c>
      <c r="J67">
        <v>276.10000000000002</v>
      </c>
      <c r="K67">
        <v>15622.88</v>
      </c>
      <c r="L67">
        <v>11793</v>
      </c>
      <c r="N67">
        <v>0</v>
      </c>
      <c r="O67">
        <v>38335.75</v>
      </c>
      <c r="P67">
        <v>65578</v>
      </c>
      <c r="S67">
        <v>10584</v>
      </c>
      <c r="U67">
        <v>0</v>
      </c>
      <c r="W67">
        <v>0</v>
      </c>
      <c r="Y67">
        <v>207</v>
      </c>
      <c r="Z67">
        <v>182</v>
      </c>
      <c r="AA67">
        <v>168973.67</v>
      </c>
      <c r="AB67">
        <v>0</v>
      </c>
      <c r="AD67">
        <v>9235</v>
      </c>
      <c r="AE67">
        <v>7586.56</v>
      </c>
      <c r="AG67">
        <v>42646</v>
      </c>
    </row>
    <row r="68" spans="1:33">
      <c r="A68">
        <v>2016</v>
      </c>
      <c r="B68">
        <v>33</v>
      </c>
      <c r="H68">
        <v>447.2481319648</v>
      </c>
      <c r="L68">
        <v>2816</v>
      </c>
      <c r="Y68">
        <v>19</v>
      </c>
      <c r="AA68">
        <v>15.65</v>
      </c>
    </row>
    <row r="69" spans="1:33">
      <c r="A69">
        <v>2016</v>
      </c>
      <c r="B69">
        <v>35</v>
      </c>
      <c r="C69">
        <v>1709096</v>
      </c>
      <c r="D69">
        <v>962768</v>
      </c>
      <c r="E69">
        <v>402693</v>
      </c>
      <c r="G69">
        <v>2879933</v>
      </c>
      <c r="H69">
        <v>3676.3469997826601</v>
      </c>
      <c r="K69">
        <v>2410470.08</v>
      </c>
      <c r="L69">
        <v>9350890</v>
      </c>
      <c r="M69">
        <v>3271777</v>
      </c>
      <c r="Z69">
        <v>159889</v>
      </c>
      <c r="AB69">
        <v>0</v>
      </c>
      <c r="AD69">
        <v>10057250</v>
      </c>
    </row>
    <row r="70" spans="1:33">
      <c r="A70">
        <v>2016</v>
      </c>
      <c r="B70">
        <v>36</v>
      </c>
      <c r="C70">
        <v>1665834</v>
      </c>
      <c r="D70">
        <v>581916</v>
      </c>
      <c r="E70">
        <v>425576.4</v>
      </c>
      <c r="G70">
        <v>2138</v>
      </c>
      <c r="H70">
        <v>426101.15910562268</v>
      </c>
      <c r="I70">
        <v>0</v>
      </c>
      <c r="J70">
        <v>162807.5</v>
      </c>
      <c r="K70">
        <v>3979.9</v>
      </c>
      <c r="L70">
        <v>9903357</v>
      </c>
      <c r="M70">
        <v>573787</v>
      </c>
      <c r="N70">
        <v>0</v>
      </c>
      <c r="P70">
        <v>31020</v>
      </c>
      <c r="S70">
        <v>6791</v>
      </c>
      <c r="U70">
        <v>0</v>
      </c>
      <c r="Y70">
        <v>215743</v>
      </c>
      <c r="Z70">
        <v>686795</v>
      </c>
      <c r="AA70">
        <v>2343628.0499999998</v>
      </c>
      <c r="AB70">
        <v>0</v>
      </c>
      <c r="AC70">
        <v>2702.58</v>
      </c>
      <c r="AD70">
        <v>9645895</v>
      </c>
      <c r="AE70">
        <v>54166.8</v>
      </c>
      <c r="AF70">
        <v>445</v>
      </c>
      <c r="AG70">
        <v>1221635</v>
      </c>
    </row>
    <row r="71" spans="1:33">
      <c r="A71">
        <v>2016</v>
      </c>
      <c r="B71">
        <v>37</v>
      </c>
      <c r="Y71">
        <v>6949</v>
      </c>
    </row>
    <row r="72" spans="1:33">
      <c r="A72">
        <v>2016</v>
      </c>
      <c r="B72">
        <v>42</v>
      </c>
      <c r="H72">
        <v>488.41014999999999</v>
      </c>
      <c r="S72">
        <v>65458</v>
      </c>
      <c r="Z72">
        <v>1327</v>
      </c>
      <c r="AD72">
        <v>108752</v>
      </c>
    </row>
    <row r="73" spans="1:33">
      <c r="A73">
        <v>2016</v>
      </c>
      <c r="B73">
        <v>43</v>
      </c>
      <c r="J73">
        <v>10394.700000000001</v>
      </c>
      <c r="L73">
        <v>43286</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H17"/>
  <sheetViews>
    <sheetView workbookViewId="0"/>
  </sheetViews>
  <sheetFormatPr defaultRowHeight="15"/>
  <sheetData>
    <row r="1" spans="1:34">
      <c r="A1">
        <v>5.17</v>
      </c>
      <c r="B1" t="s">
        <v>4894</v>
      </c>
    </row>
    <row r="2" spans="1:34">
      <c r="A2" s="10" t="str">
        <f>HYPERLINK("#'Contents'!B101", "Back to Contents")</f>
        <v>Back to Contents</v>
      </c>
    </row>
    <row r="3" spans="1:34">
      <c r="A3" t="s">
        <v>108</v>
      </c>
      <c r="B3" t="s">
        <v>3204</v>
      </c>
      <c r="C3" t="s">
        <v>109</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C4" s="14">
        <v>43054.607395833336</v>
      </c>
    </row>
    <row r="5" spans="1:34">
      <c r="A5">
        <v>2013</v>
      </c>
      <c r="C5" s="14">
        <v>43054.607395833336</v>
      </c>
    </row>
    <row r="6" spans="1:34">
      <c r="A6">
        <v>2013</v>
      </c>
      <c r="B6" t="s">
        <v>3176</v>
      </c>
      <c r="C6" s="14">
        <v>43054.607395833336</v>
      </c>
      <c r="E6">
        <v>34</v>
      </c>
      <c r="F6">
        <v>6</v>
      </c>
      <c r="H6">
        <v>18</v>
      </c>
      <c r="I6">
        <v>170</v>
      </c>
      <c r="J6">
        <v>60</v>
      </c>
      <c r="K6">
        <v>9</v>
      </c>
      <c r="L6">
        <v>62</v>
      </c>
      <c r="M6">
        <v>106</v>
      </c>
      <c r="O6">
        <v>17</v>
      </c>
      <c r="P6">
        <v>6</v>
      </c>
      <c r="Q6">
        <v>10</v>
      </c>
      <c r="R6">
        <v>8</v>
      </c>
      <c r="T6">
        <v>58</v>
      </c>
      <c r="U6">
        <v>0</v>
      </c>
      <c r="V6">
        <v>42</v>
      </c>
      <c r="W6">
        <v>1</v>
      </c>
      <c r="X6">
        <v>23</v>
      </c>
      <c r="Z6">
        <v>33</v>
      </c>
      <c r="AB6">
        <v>54</v>
      </c>
      <c r="AC6">
        <v>1</v>
      </c>
      <c r="AD6">
        <v>11</v>
      </c>
      <c r="AF6">
        <v>4</v>
      </c>
      <c r="AG6">
        <v>21</v>
      </c>
      <c r="AH6">
        <v>79</v>
      </c>
    </row>
    <row r="7" spans="1:34">
      <c r="A7">
        <v>2013</v>
      </c>
      <c r="B7" t="s">
        <v>3177</v>
      </c>
      <c r="C7" s="14">
        <v>43054.607395833336</v>
      </c>
      <c r="E7">
        <v>10</v>
      </c>
      <c r="F7">
        <v>1</v>
      </c>
      <c r="H7">
        <v>20</v>
      </c>
      <c r="I7">
        <v>82</v>
      </c>
      <c r="J7">
        <v>16</v>
      </c>
      <c r="K7">
        <v>3</v>
      </c>
      <c r="L7">
        <v>50</v>
      </c>
      <c r="M7">
        <v>51</v>
      </c>
      <c r="O7">
        <v>1</v>
      </c>
      <c r="P7">
        <v>3</v>
      </c>
      <c r="Q7">
        <v>7</v>
      </c>
      <c r="R7">
        <v>2</v>
      </c>
      <c r="S7">
        <v>1</v>
      </c>
      <c r="T7">
        <v>25</v>
      </c>
      <c r="V7">
        <v>1</v>
      </c>
      <c r="Z7">
        <v>9</v>
      </c>
      <c r="AB7">
        <v>32</v>
      </c>
      <c r="AC7">
        <v>2</v>
      </c>
      <c r="AD7">
        <v>1</v>
      </c>
      <c r="AF7">
        <v>3</v>
      </c>
      <c r="AG7">
        <v>7</v>
      </c>
      <c r="AH7">
        <v>31</v>
      </c>
    </row>
    <row r="8" spans="1:34">
      <c r="A8">
        <v>2013</v>
      </c>
      <c r="B8" t="s">
        <v>3178</v>
      </c>
      <c r="C8" s="14">
        <v>43054.607395833336</v>
      </c>
      <c r="E8">
        <v>9</v>
      </c>
      <c r="F8">
        <v>1</v>
      </c>
      <c r="G8">
        <v>1</v>
      </c>
      <c r="H8">
        <v>9</v>
      </c>
      <c r="I8">
        <v>59</v>
      </c>
      <c r="J8">
        <v>6</v>
      </c>
      <c r="K8">
        <v>2</v>
      </c>
      <c r="L8">
        <v>16</v>
      </c>
      <c r="M8">
        <v>14</v>
      </c>
      <c r="O8">
        <v>6</v>
      </c>
      <c r="P8">
        <v>1</v>
      </c>
      <c r="Q8">
        <v>3</v>
      </c>
      <c r="R8">
        <v>2</v>
      </c>
      <c r="T8">
        <v>9</v>
      </c>
      <c r="W8">
        <v>1</v>
      </c>
      <c r="Z8">
        <v>3</v>
      </c>
      <c r="AB8">
        <v>41</v>
      </c>
      <c r="AC8">
        <v>4</v>
      </c>
      <c r="AD8">
        <v>8</v>
      </c>
      <c r="AF8">
        <v>3</v>
      </c>
      <c r="AG8">
        <v>3</v>
      </c>
      <c r="AH8">
        <v>46</v>
      </c>
    </row>
    <row r="9" spans="1:34">
      <c r="A9">
        <v>2014</v>
      </c>
      <c r="B9" t="s">
        <v>3176</v>
      </c>
      <c r="C9" s="14">
        <v>43054.607395833336</v>
      </c>
      <c r="D9">
        <v>44</v>
      </c>
      <c r="E9">
        <v>36</v>
      </c>
      <c r="F9">
        <v>11</v>
      </c>
      <c r="G9">
        <v>1</v>
      </c>
      <c r="H9">
        <v>34</v>
      </c>
      <c r="I9">
        <v>173</v>
      </c>
      <c r="J9">
        <v>71</v>
      </c>
      <c r="K9">
        <v>16</v>
      </c>
      <c r="L9">
        <v>56</v>
      </c>
      <c r="M9">
        <v>112</v>
      </c>
      <c r="N9">
        <v>98</v>
      </c>
      <c r="O9">
        <v>19</v>
      </c>
      <c r="P9">
        <v>6</v>
      </c>
      <c r="Q9">
        <v>25</v>
      </c>
      <c r="R9">
        <v>11</v>
      </c>
      <c r="T9">
        <v>70</v>
      </c>
      <c r="V9">
        <v>52</v>
      </c>
      <c r="W9">
        <v>1</v>
      </c>
      <c r="X9">
        <v>23</v>
      </c>
      <c r="Z9">
        <v>32</v>
      </c>
      <c r="AA9">
        <v>14</v>
      </c>
      <c r="AB9">
        <v>57</v>
      </c>
      <c r="AC9">
        <v>27</v>
      </c>
      <c r="AD9">
        <v>11</v>
      </c>
      <c r="AE9">
        <v>323</v>
      </c>
      <c r="AF9">
        <v>6</v>
      </c>
      <c r="AG9">
        <v>1</v>
      </c>
      <c r="AH9">
        <v>90</v>
      </c>
    </row>
    <row r="10" spans="1:34">
      <c r="A10">
        <v>2014</v>
      </c>
      <c r="B10" t="s">
        <v>3177</v>
      </c>
      <c r="C10" s="14">
        <v>43054.607395833336</v>
      </c>
      <c r="D10">
        <v>27</v>
      </c>
      <c r="E10">
        <v>16</v>
      </c>
      <c r="F10">
        <v>3</v>
      </c>
      <c r="H10">
        <v>27</v>
      </c>
      <c r="I10">
        <v>85</v>
      </c>
      <c r="J10">
        <v>15</v>
      </c>
      <c r="K10">
        <v>1</v>
      </c>
      <c r="L10">
        <v>44</v>
      </c>
      <c r="M10">
        <v>48</v>
      </c>
      <c r="N10">
        <v>41</v>
      </c>
      <c r="P10">
        <v>4</v>
      </c>
      <c r="Q10">
        <v>8</v>
      </c>
      <c r="R10">
        <v>3</v>
      </c>
      <c r="S10">
        <v>1</v>
      </c>
      <c r="T10">
        <v>29</v>
      </c>
      <c r="V10">
        <v>1</v>
      </c>
      <c r="W10">
        <v>1</v>
      </c>
      <c r="Z10">
        <v>13</v>
      </c>
      <c r="AA10">
        <v>10</v>
      </c>
      <c r="AB10">
        <v>33</v>
      </c>
      <c r="AC10">
        <v>8</v>
      </c>
      <c r="AE10">
        <v>19</v>
      </c>
      <c r="AF10">
        <v>3</v>
      </c>
      <c r="AG10">
        <v>3</v>
      </c>
      <c r="AH10">
        <v>33</v>
      </c>
    </row>
    <row r="11" spans="1:34">
      <c r="A11">
        <v>2014</v>
      </c>
      <c r="B11" t="s">
        <v>3178</v>
      </c>
      <c r="C11" s="14">
        <v>43054.607395833336</v>
      </c>
      <c r="D11">
        <v>4</v>
      </c>
      <c r="E11">
        <v>6</v>
      </c>
      <c r="F11">
        <v>2</v>
      </c>
      <c r="H11">
        <v>9</v>
      </c>
      <c r="I11">
        <v>56</v>
      </c>
      <c r="J11">
        <v>7</v>
      </c>
      <c r="K11">
        <v>2</v>
      </c>
      <c r="L11">
        <v>14</v>
      </c>
      <c r="M11">
        <v>16</v>
      </c>
      <c r="N11">
        <v>10</v>
      </c>
      <c r="O11">
        <v>2</v>
      </c>
      <c r="P11">
        <v>1</v>
      </c>
      <c r="Q11">
        <v>3</v>
      </c>
      <c r="R11">
        <v>3</v>
      </c>
      <c r="T11">
        <v>8</v>
      </c>
      <c r="W11">
        <v>1</v>
      </c>
      <c r="X11">
        <v>1</v>
      </c>
      <c r="Z11">
        <v>7</v>
      </c>
      <c r="AA11">
        <v>1</v>
      </c>
      <c r="AB11">
        <v>31</v>
      </c>
      <c r="AC11">
        <v>4</v>
      </c>
      <c r="AD11">
        <v>8</v>
      </c>
      <c r="AE11">
        <v>2</v>
      </c>
      <c r="AF11">
        <v>3</v>
      </c>
      <c r="AG11">
        <v>8</v>
      </c>
      <c r="AH11">
        <v>47</v>
      </c>
    </row>
    <row r="12" spans="1:34">
      <c r="A12">
        <v>2015</v>
      </c>
      <c r="B12" t="s">
        <v>3176</v>
      </c>
      <c r="C12" s="14">
        <v>43054.607395833336</v>
      </c>
      <c r="D12">
        <v>42</v>
      </c>
      <c r="E12">
        <v>37</v>
      </c>
      <c r="F12">
        <v>12</v>
      </c>
      <c r="H12">
        <v>27</v>
      </c>
      <c r="I12">
        <v>174</v>
      </c>
      <c r="J12">
        <v>61</v>
      </c>
      <c r="K12">
        <v>16</v>
      </c>
      <c r="L12">
        <v>66</v>
      </c>
      <c r="M12">
        <v>115</v>
      </c>
      <c r="O12">
        <v>19</v>
      </c>
      <c r="P12">
        <v>7</v>
      </c>
      <c r="Q12">
        <v>24</v>
      </c>
      <c r="R12">
        <v>10</v>
      </c>
      <c r="T12">
        <v>68</v>
      </c>
      <c r="V12">
        <v>0</v>
      </c>
      <c r="W12">
        <v>2</v>
      </c>
      <c r="X12">
        <v>21</v>
      </c>
      <c r="Z12">
        <v>31</v>
      </c>
      <c r="AA12">
        <v>15</v>
      </c>
      <c r="AB12">
        <v>80</v>
      </c>
      <c r="AC12">
        <v>26</v>
      </c>
      <c r="AD12">
        <v>15</v>
      </c>
      <c r="AE12">
        <v>334</v>
      </c>
      <c r="AF12">
        <v>6</v>
      </c>
      <c r="AG12">
        <v>5</v>
      </c>
      <c r="AH12">
        <v>58</v>
      </c>
    </row>
    <row r="13" spans="1:34">
      <c r="A13">
        <v>2015</v>
      </c>
      <c r="B13" t="s">
        <v>3177</v>
      </c>
      <c r="C13" s="14">
        <v>43054.607395833336</v>
      </c>
      <c r="D13">
        <v>21</v>
      </c>
      <c r="E13">
        <v>12</v>
      </c>
      <c r="F13">
        <v>3</v>
      </c>
      <c r="H13">
        <v>21</v>
      </c>
      <c r="I13">
        <v>85</v>
      </c>
      <c r="J13">
        <v>16</v>
      </c>
      <c r="K13">
        <v>2</v>
      </c>
      <c r="L13">
        <v>42</v>
      </c>
      <c r="M13">
        <v>49</v>
      </c>
      <c r="O13">
        <v>2</v>
      </c>
      <c r="P13">
        <v>4</v>
      </c>
      <c r="Q13">
        <v>7</v>
      </c>
      <c r="R13">
        <v>3</v>
      </c>
      <c r="S13">
        <v>1</v>
      </c>
      <c r="T13">
        <v>28</v>
      </c>
      <c r="V13">
        <v>0</v>
      </c>
      <c r="W13">
        <v>2</v>
      </c>
      <c r="Z13">
        <v>15</v>
      </c>
      <c r="AA13">
        <v>10</v>
      </c>
      <c r="AB13">
        <v>30</v>
      </c>
      <c r="AC13">
        <v>7</v>
      </c>
      <c r="AE13">
        <v>22</v>
      </c>
      <c r="AF13">
        <v>3</v>
      </c>
      <c r="AG13">
        <v>6</v>
      </c>
      <c r="AH13">
        <v>22</v>
      </c>
    </row>
    <row r="14" spans="1:34">
      <c r="A14">
        <v>2015</v>
      </c>
      <c r="B14" t="s">
        <v>3178</v>
      </c>
      <c r="C14" s="14">
        <v>43054.607395833336</v>
      </c>
      <c r="D14">
        <v>4</v>
      </c>
      <c r="E14">
        <v>8</v>
      </c>
      <c r="F14">
        <v>1</v>
      </c>
      <c r="G14">
        <v>1</v>
      </c>
      <c r="H14">
        <v>9</v>
      </c>
      <c r="I14">
        <v>53</v>
      </c>
      <c r="J14">
        <v>5</v>
      </c>
      <c r="K14">
        <v>1</v>
      </c>
      <c r="L14">
        <v>14</v>
      </c>
      <c r="M14">
        <v>15</v>
      </c>
      <c r="O14">
        <v>3</v>
      </c>
      <c r="P14">
        <v>1</v>
      </c>
      <c r="Q14">
        <v>3</v>
      </c>
      <c r="R14">
        <v>4</v>
      </c>
      <c r="T14">
        <v>9</v>
      </c>
      <c r="W14">
        <v>1</v>
      </c>
      <c r="X14">
        <v>1</v>
      </c>
      <c r="Z14">
        <v>6</v>
      </c>
      <c r="AA14">
        <v>1</v>
      </c>
      <c r="AB14">
        <v>36</v>
      </c>
      <c r="AC14">
        <v>4</v>
      </c>
      <c r="AD14">
        <v>8</v>
      </c>
      <c r="AE14">
        <v>2</v>
      </c>
      <c r="AF14">
        <v>4</v>
      </c>
      <c r="AG14">
        <v>2</v>
      </c>
      <c r="AH14">
        <v>19</v>
      </c>
    </row>
    <row r="15" spans="1:34">
      <c r="A15">
        <v>2016</v>
      </c>
      <c r="B15" t="s">
        <v>3176</v>
      </c>
      <c r="C15" s="14">
        <v>43054.607395833336</v>
      </c>
      <c r="D15">
        <v>43</v>
      </c>
      <c r="E15">
        <v>33</v>
      </c>
      <c r="F15">
        <v>15</v>
      </c>
      <c r="H15">
        <v>25</v>
      </c>
      <c r="I15">
        <v>170</v>
      </c>
      <c r="J15">
        <v>61</v>
      </c>
      <c r="K15">
        <v>18</v>
      </c>
      <c r="L15">
        <v>57</v>
      </c>
      <c r="M15">
        <v>121</v>
      </c>
      <c r="N15">
        <v>28</v>
      </c>
      <c r="O15">
        <v>19</v>
      </c>
      <c r="P15">
        <v>6</v>
      </c>
      <c r="Q15">
        <v>24</v>
      </c>
      <c r="R15">
        <v>10</v>
      </c>
      <c r="T15">
        <v>72</v>
      </c>
      <c r="V15">
        <v>56</v>
      </c>
      <c r="W15">
        <v>2</v>
      </c>
      <c r="X15">
        <v>27</v>
      </c>
      <c r="Z15">
        <v>34</v>
      </c>
      <c r="AA15">
        <v>17</v>
      </c>
      <c r="AB15">
        <v>58</v>
      </c>
      <c r="AC15">
        <v>26</v>
      </c>
      <c r="AD15">
        <v>14</v>
      </c>
      <c r="AE15">
        <v>347</v>
      </c>
      <c r="AF15">
        <v>6</v>
      </c>
      <c r="AG15">
        <v>9</v>
      </c>
      <c r="AH15">
        <v>104</v>
      </c>
    </row>
    <row r="16" spans="1:34">
      <c r="A16">
        <v>2016</v>
      </c>
      <c r="B16" t="s">
        <v>3177</v>
      </c>
      <c r="C16" s="14">
        <v>43054.607395833336</v>
      </c>
      <c r="D16">
        <v>21</v>
      </c>
      <c r="E16">
        <v>11</v>
      </c>
      <c r="F16">
        <v>3</v>
      </c>
      <c r="H16">
        <v>20</v>
      </c>
      <c r="I16">
        <v>83</v>
      </c>
      <c r="J16">
        <v>16</v>
      </c>
      <c r="K16">
        <v>1</v>
      </c>
      <c r="L16">
        <v>47</v>
      </c>
      <c r="M16">
        <v>50</v>
      </c>
      <c r="N16">
        <v>38</v>
      </c>
      <c r="O16">
        <v>2</v>
      </c>
      <c r="P16">
        <v>2</v>
      </c>
      <c r="Q16">
        <v>8</v>
      </c>
      <c r="R16">
        <v>4</v>
      </c>
      <c r="S16">
        <v>2</v>
      </c>
      <c r="T16">
        <v>17</v>
      </c>
      <c r="V16">
        <v>2</v>
      </c>
      <c r="W16">
        <v>2</v>
      </c>
      <c r="Z16">
        <v>16</v>
      </c>
      <c r="AA16">
        <v>9</v>
      </c>
      <c r="AB16">
        <v>28</v>
      </c>
      <c r="AC16">
        <v>7</v>
      </c>
      <c r="AE16">
        <v>24</v>
      </c>
      <c r="AF16">
        <v>2</v>
      </c>
      <c r="AG16">
        <v>7</v>
      </c>
      <c r="AH16">
        <v>42</v>
      </c>
    </row>
    <row r="17" spans="1:34">
      <c r="A17">
        <v>2016</v>
      </c>
      <c r="B17" t="s">
        <v>3178</v>
      </c>
      <c r="C17" s="14">
        <v>43054.607395833336</v>
      </c>
      <c r="D17">
        <v>3</v>
      </c>
      <c r="E17">
        <v>6</v>
      </c>
      <c r="F17">
        <v>1</v>
      </c>
      <c r="G17">
        <v>1</v>
      </c>
      <c r="H17">
        <v>6</v>
      </c>
      <c r="I17">
        <v>46</v>
      </c>
      <c r="J17">
        <v>5</v>
      </c>
      <c r="K17">
        <v>2</v>
      </c>
      <c r="L17">
        <v>11</v>
      </c>
      <c r="M17">
        <v>14</v>
      </c>
      <c r="N17">
        <v>9</v>
      </c>
      <c r="O17">
        <v>3</v>
      </c>
      <c r="P17">
        <v>2</v>
      </c>
      <c r="Q17">
        <v>2</v>
      </c>
      <c r="R17">
        <v>4</v>
      </c>
      <c r="T17">
        <v>6</v>
      </c>
      <c r="W17">
        <v>1</v>
      </c>
      <c r="X17">
        <v>1</v>
      </c>
      <c r="Z17">
        <v>3</v>
      </c>
      <c r="AA17">
        <v>1</v>
      </c>
      <c r="AB17">
        <v>26</v>
      </c>
      <c r="AC17">
        <v>4</v>
      </c>
      <c r="AD17">
        <v>7</v>
      </c>
      <c r="AE17">
        <v>2</v>
      </c>
      <c r="AF17">
        <v>3</v>
      </c>
      <c r="AG17">
        <v>2</v>
      </c>
      <c r="AH17">
        <v>44</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27"/>
  <sheetViews>
    <sheetView workbookViewId="0"/>
  </sheetViews>
  <sheetFormatPr defaultRowHeight="15"/>
  <sheetData>
    <row r="1" spans="1:4">
      <c r="A1">
        <v>5.17</v>
      </c>
      <c r="B1" t="s">
        <v>64</v>
      </c>
    </row>
    <row r="2" spans="1:4">
      <c r="A2" s="10" t="str">
        <f>HYPERLINK("#'Contents'!B102", "Back to Contents")</f>
        <v>Back to Contents</v>
      </c>
    </row>
    <row r="3" spans="1:4">
      <c r="A3" t="s">
        <v>110</v>
      </c>
      <c r="B3" t="s">
        <v>108</v>
      </c>
      <c r="C3" t="s">
        <v>4977</v>
      </c>
      <c r="D3" t="s">
        <v>109</v>
      </c>
    </row>
    <row r="4" spans="1:4">
      <c r="A4" t="s">
        <v>117</v>
      </c>
      <c r="B4">
        <v>2013</v>
      </c>
      <c r="C4" t="s">
        <v>3207</v>
      </c>
      <c r="D4" s="14">
        <v>43054.607395833336</v>
      </c>
    </row>
    <row r="5" spans="1:4">
      <c r="A5" t="s">
        <v>117</v>
      </c>
      <c r="B5">
        <v>2014</v>
      </c>
      <c r="C5" t="s">
        <v>3208</v>
      </c>
      <c r="D5" s="14">
        <v>43054.607395833336</v>
      </c>
    </row>
    <row r="6" spans="1:4">
      <c r="A6" t="s">
        <v>117</v>
      </c>
      <c r="B6">
        <v>2015</v>
      </c>
      <c r="C6" t="s">
        <v>3208</v>
      </c>
      <c r="D6" s="14">
        <v>43054.607395833336</v>
      </c>
    </row>
    <row r="7" spans="1:4">
      <c r="A7" t="s">
        <v>117</v>
      </c>
      <c r="B7">
        <v>2016</v>
      </c>
      <c r="C7" t="s">
        <v>3208</v>
      </c>
      <c r="D7" s="14">
        <v>43054.607395833336</v>
      </c>
    </row>
    <row r="8" spans="1:4">
      <c r="A8" t="s">
        <v>126</v>
      </c>
      <c r="B8">
        <v>2013</v>
      </c>
      <c r="C8" t="s">
        <v>562</v>
      </c>
      <c r="D8" s="14">
        <v>43054.607395833336</v>
      </c>
    </row>
    <row r="9" spans="1:4">
      <c r="A9" t="s">
        <v>126</v>
      </c>
      <c r="B9">
        <v>2014</v>
      </c>
      <c r="C9" t="s">
        <v>562</v>
      </c>
      <c r="D9" s="14">
        <v>43054.607395833336</v>
      </c>
    </row>
    <row r="10" spans="1:4">
      <c r="A10" t="s">
        <v>126</v>
      </c>
      <c r="B10">
        <v>2015</v>
      </c>
      <c r="C10" t="s">
        <v>562</v>
      </c>
      <c r="D10" s="14">
        <v>43054.607395833336</v>
      </c>
    </row>
    <row r="11" spans="1:4">
      <c r="A11" t="s">
        <v>126</v>
      </c>
      <c r="B11">
        <v>2016</v>
      </c>
      <c r="C11" t="s">
        <v>6833</v>
      </c>
      <c r="D11" s="14">
        <v>43054.607395833336</v>
      </c>
    </row>
    <row r="12" spans="1:4">
      <c r="A12" t="s">
        <v>134</v>
      </c>
      <c r="B12">
        <v>2013</v>
      </c>
      <c r="D12" s="14">
        <v>43054.607395833336</v>
      </c>
    </row>
    <row r="13" spans="1:4">
      <c r="A13" t="s">
        <v>134</v>
      </c>
      <c r="B13">
        <v>2014</v>
      </c>
      <c r="C13" t="s">
        <v>3209</v>
      </c>
      <c r="D13" s="14">
        <v>43054.607395833336</v>
      </c>
    </row>
    <row r="14" spans="1:4">
      <c r="A14" t="s">
        <v>134</v>
      </c>
      <c r="B14">
        <v>2015</v>
      </c>
      <c r="C14" t="s">
        <v>3209</v>
      </c>
      <c r="D14" s="14">
        <v>43054.607395833336</v>
      </c>
    </row>
    <row r="15" spans="1:4">
      <c r="A15" t="s">
        <v>134</v>
      </c>
      <c r="B15">
        <v>2016</v>
      </c>
      <c r="C15" t="s">
        <v>3209</v>
      </c>
      <c r="D15" s="14">
        <v>43054.607395833336</v>
      </c>
    </row>
    <row r="16" spans="1:4">
      <c r="A16" t="s">
        <v>147</v>
      </c>
      <c r="B16">
        <v>2013</v>
      </c>
      <c r="C16" t="s">
        <v>3210</v>
      </c>
      <c r="D16" s="14">
        <v>43054.607395833336</v>
      </c>
    </row>
    <row r="17" spans="1:4">
      <c r="A17" t="s">
        <v>147</v>
      </c>
      <c r="B17">
        <v>2014</v>
      </c>
      <c r="C17" t="s">
        <v>3211</v>
      </c>
      <c r="D17" s="14">
        <v>43054.607395833336</v>
      </c>
    </row>
    <row r="18" spans="1:4">
      <c r="A18" t="s">
        <v>147</v>
      </c>
      <c r="B18">
        <v>2015</v>
      </c>
      <c r="C18" t="s">
        <v>6834</v>
      </c>
      <c r="D18" s="14">
        <v>43054.607395833336</v>
      </c>
    </row>
    <row r="19" spans="1:4">
      <c r="A19" t="s">
        <v>147</v>
      </c>
      <c r="B19">
        <v>2016</v>
      </c>
      <c r="C19" t="s">
        <v>6834</v>
      </c>
      <c r="D19" s="14">
        <v>43054.607395833336</v>
      </c>
    </row>
    <row r="20" spans="1:4">
      <c r="A20" t="s">
        <v>155</v>
      </c>
      <c r="B20">
        <v>2013</v>
      </c>
      <c r="C20" t="s">
        <v>6835</v>
      </c>
      <c r="D20" s="14">
        <v>43054.607395833336</v>
      </c>
    </row>
    <row r="21" spans="1:4">
      <c r="A21" t="s">
        <v>155</v>
      </c>
      <c r="B21">
        <v>2014</v>
      </c>
      <c r="C21" t="s">
        <v>6836</v>
      </c>
      <c r="D21" s="14">
        <v>43054.607395833336</v>
      </c>
    </row>
    <row r="22" spans="1:4">
      <c r="A22" t="s">
        <v>155</v>
      </c>
      <c r="B22">
        <v>2015</v>
      </c>
      <c r="C22" t="s">
        <v>6836</v>
      </c>
      <c r="D22" s="14">
        <v>43054.607395833336</v>
      </c>
    </row>
    <row r="23" spans="1:4">
      <c r="A23" t="s">
        <v>155</v>
      </c>
      <c r="B23">
        <v>2016</v>
      </c>
      <c r="C23" t="s">
        <v>6836</v>
      </c>
      <c r="D23" s="14">
        <v>43054.607395833336</v>
      </c>
    </row>
    <row r="24" spans="1:4">
      <c r="A24" t="s">
        <v>162</v>
      </c>
      <c r="B24">
        <v>2013</v>
      </c>
      <c r="C24" t="s">
        <v>6837</v>
      </c>
      <c r="D24" s="14">
        <v>43054.607395833336</v>
      </c>
    </row>
    <row r="25" spans="1:4">
      <c r="A25" t="s">
        <v>162</v>
      </c>
      <c r="B25">
        <v>2014</v>
      </c>
      <c r="C25" t="s">
        <v>3212</v>
      </c>
      <c r="D25" s="14">
        <v>43054.607395833336</v>
      </c>
    </row>
    <row r="26" spans="1:4">
      <c r="A26" t="s">
        <v>162</v>
      </c>
      <c r="B26">
        <v>2015</v>
      </c>
      <c r="C26" t="s">
        <v>6838</v>
      </c>
      <c r="D26" s="14">
        <v>43054.607395833336</v>
      </c>
    </row>
    <row r="27" spans="1:4">
      <c r="A27" t="s">
        <v>162</v>
      </c>
      <c r="B27">
        <v>2016</v>
      </c>
      <c r="C27" t="s">
        <v>6839</v>
      </c>
      <c r="D27" s="14">
        <v>43054.607395833336</v>
      </c>
    </row>
    <row r="28" spans="1:4" ht="409.5">
      <c r="A28" t="s">
        <v>172</v>
      </c>
      <c r="B28">
        <v>2013</v>
      </c>
      <c r="C28" s="8" t="s">
        <v>3213</v>
      </c>
      <c r="D28" s="14">
        <v>43054.607395833336</v>
      </c>
    </row>
    <row r="29" spans="1:4">
      <c r="A29" t="s">
        <v>172</v>
      </c>
      <c r="B29">
        <v>2014</v>
      </c>
      <c r="C29" t="s">
        <v>3213</v>
      </c>
      <c r="D29" s="14">
        <v>43054.607395833336</v>
      </c>
    </row>
    <row r="30" spans="1:4">
      <c r="A30" t="s">
        <v>172</v>
      </c>
      <c r="B30">
        <v>2015</v>
      </c>
      <c r="C30" t="s">
        <v>3213</v>
      </c>
      <c r="D30" s="14">
        <v>43054.607395833336</v>
      </c>
    </row>
    <row r="31" spans="1:4">
      <c r="A31" t="s">
        <v>172</v>
      </c>
      <c r="B31">
        <v>2016</v>
      </c>
      <c r="C31" t="s">
        <v>3213</v>
      </c>
      <c r="D31" s="14">
        <v>43054.607395833336</v>
      </c>
    </row>
    <row r="32" spans="1:4">
      <c r="A32" t="s">
        <v>180</v>
      </c>
      <c r="B32">
        <v>2013</v>
      </c>
      <c r="C32" t="s">
        <v>3214</v>
      </c>
      <c r="D32" s="14">
        <v>43054.607395833336</v>
      </c>
    </row>
    <row r="33" spans="1:4">
      <c r="A33" t="s">
        <v>180</v>
      </c>
      <c r="B33">
        <v>2014</v>
      </c>
      <c r="C33" t="s">
        <v>3214</v>
      </c>
      <c r="D33" s="14">
        <v>43054.607395833336</v>
      </c>
    </row>
    <row r="34" spans="1:4">
      <c r="A34" t="s">
        <v>180</v>
      </c>
      <c r="B34">
        <v>2015</v>
      </c>
      <c r="C34" t="s">
        <v>3214</v>
      </c>
      <c r="D34" s="14">
        <v>43054.607395833336</v>
      </c>
    </row>
    <row r="35" spans="1:4">
      <c r="A35" t="s">
        <v>180</v>
      </c>
      <c r="B35">
        <v>2016</v>
      </c>
      <c r="C35" t="s">
        <v>6840</v>
      </c>
      <c r="D35" s="14">
        <v>43054.607395833336</v>
      </c>
    </row>
    <row r="36" spans="1:4">
      <c r="A36" t="s">
        <v>192</v>
      </c>
      <c r="B36">
        <v>2013</v>
      </c>
      <c r="C36" t="s">
        <v>3215</v>
      </c>
      <c r="D36" s="14">
        <v>43054.607395833336</v>
      </c>
    </row>
    <row r="37" spans="1:4">
      <c r="A37" t="s">
        <v>192</v>
      </c>
      <c r="B37">
        <v>2014</v>
      </c>
      <c r="C37" t="s">
        <v>3215</v>
      </c>
      <c r="D37" s="14">
        <v>43054.607395833336</v>
      </c>
    </row>
    <row r="38" spans="1:4">
      <c r="A38" t="s">
        <v>192</v>
      </c>
      <c r="B38">
        <v>2015</v>
      </c>
      <c r="C38" t="s">
        <v>6841</v>
      </c>
      <c r="D38" s="14">
        <v>43054.607395833336</v>
      </c>
    </row>
    <row r="39" spans="1:4">
      <c r="A39" t="s">
        <v>192</v>
      </c>
      <c r="B39">
        <v>2016</v>
      </c>
      <c r="C39" t="s">
        <v>6841</v>
      </c>
      <c r="D39" s="14">
        <v>43054.607395833336</v>
      </c>
    </row>
    <row r="40" spans="1:4">
      <c r="A40" t="s">
        <v>199</v>
      </c>
      <c r="B40">
        <v>2013</v>
      </c>
      <c r="C40" t="s">
        <v>3216</v>
      </c>
      <c r="D40" s="14">
        <v>43054.607395833336</v>
      </c>
    </row>
    <row r="41" spans="1:4">
      <c r="A41" t="s">
        <v>199</v>
      </c>
      <c r="B41">
        <v>2014</v>
      </c>
      <c r="C41" t="s">
        <v>3217</v>
      </c>
      <c r="D41" s="14">
        <v>43054.607395833336</v>
      </c>
    </row>
    <row r="42" spans="1:4">
      <c r="A42" t="s">
        <v>199</v>
      </c>
      <c r="B42">
        <v>2015</v>
      </c>
      <c r="C42" t="s">
        <v>3217</v>
      </c>
      <c r="D42" s="14">
        <v>43054.607395833336</v>
      </c>
    </row>
    <row r="43" spans="1:4">
      <c r="A43" t="s">
        <v>199</v>
      </c>
      <c r="B43">
        <v>2016</v>
      </c>
      <c r="C43" t="s">
        <v>3217</v>
      </c>
      <c r="D43" s="14">
        <v>43054.607395833336</v>
      </c>
    </row>
    <row r="44" spans="1:4" ht="240">
      <c r="A44" t="s">
        <v>205</v>
      </c>
      <c r="B44">
        <v>2013</v>
      </c>
      <c r="C44" s="8" t="s">
        <v>3218</v>
      </c>
      <c r="D44" s="14">
        <v>43054.607395833336</v>
      </c>
    </row>
    <row r="45" spans="1:4" ht="240">
      <c r="A45" t="s">
        <v>205</v>
      </c>
      <c r="B45">
        <v>2014</v>
      </c>
      <c r="C45" s="8" t="s">
        <v>3219</v>
      </c>
      <c r="D45" s="14">
        <v>43054.607395833336</v>
      </c>
    </row>
    <row r="46" spans="1:4">
      <c r="A46" t="s">
        <v>205</v>
      </c>
      <c r="B46">
        <v>2015</v>
      </c>
      <c r="D46" s="14">
        <v>43054.607395833336</v>
      </c>
    </row>
    <row r="47" spans="1:4">
      <c r="A47" t="s">
        <v>205</v>
      </c>
      <c r="B47">
        <v>2016</v>
      </c>
      <c r="D47" s="14">
        <v>43054.607395833336</v>
      </c>
    </row>
    <row r="48" spans="1:4">
      <c r="A48" t="s">
        <v>380</v>
      </c>
      <c r="B48">
        <v>2013</v>
      </c>
      <c r="C48" t="s">
        <v>3220</v>
      </c>
      <c r="D48" s="14">
        <v>43054.607395833336</v>
      </c>
    </row>
    <row r="49" spans="1:4">
      <c r="A49" t="s">
        <v>380</v>
      </c>
      <c r="B49">
        <v>2014</v>
      </c>
      <c r="C49" t="s">
        <v>3221</v>
      </c>
      <c r="D49" s="14">
        <v>43054.607395833336</v>
      </c>
    </row>
    <row r="50" spans="1:4">
      <c r="A50" t="s">
        <v>380</v>
      </c>
      <c r="B50">
        <v>2015</v>
      </c>
      <c r="C50" t="s">
        <v>3221</v>
      </c>
      <c r="D50" s="14">
        <v>43054.607395833336</v>
      </c>
    </row>
    <row r="51" spans="1:4">
      <c r="A51" t="s">
        <v>380</v>
      </c>
      <c r="B51">
        <v>2016</v>
      </c>
      <c r="C51" t="s">
        <v>3221</v>
      </c>
      <c r="D51" s="14">
        <v>43054.607395833336</v>
      </c>
    </row>
    <row r="52" spans="1:4" ht="409.5">
      <c r="A52" t="s">
        <v>215</v>
      </c>
      <c r="B52">
        <v>2013</v>
      </c>
      <c r="C52" s="8" t="s">
        <v>6842</v>
      </c>
      <c r="D52" s="14">
        <v>43054.607395833336</v>
      </c>
    </row>
    <row r="53" spans="1:4">
      <c r="A53" t="s">
        <v>215</v>
      </c>
      <c r="B53">
        <v>2014</v>
      </c>
      <c r="C53" t="s">
        <v>3222</v>
      </c>
      <c r="D53" s="14">
        <v>43054.607395833336</v>
      </c>
    </row>
    <row r="54" spans="1:4">
      <c r="A54" t="s">
        <v>215</v>
      </c>
      <c r="B54">
        <v>2015</v>
      </c>
      <c r="C54" t="s">
        <v>6843</v>
      </c>
      <c r="D54" s="14">
        <v>43054.607395833336</v>
      </c>
    </row>
    <row r="55" spans="1:4">
      <c r="A55" t="s">
        <v>215</v>
      </c>
      <c r="B55">
        <v>2016</v>
      </c>
      <c r="C55" t="s">
        <v>6844</v>
      </c>
      <c r="D55" s="14">
        <v>43054.607395833336</v>
      </c>
    </row>
    <row r="56" spans="1:4">
      <c r="A56" t="s">
        <v>223</v>
      </c>
      <c r="B56">
        <v>2013</v>
      </c>
      <c r="C56" t="s">
        <v>706</v>
      </c>
      <c r="D56" s="14">
        <v>43054.607395833336</v>
      </c>
    </row>
    <row r="57" spans="1:4">
      <c r="A57" t="s">
        <v>223</v>
      </c>
      <c r="B57">
        <v>2014</v>
      </c>
      <c r="C57" t="s">
        <v>706</v>
      </c>
      <c r="D57" s="14">
        <v>43054.607395833336</v>
      </c>
    </row>
    <row r="58" spans="1:4">
      <c r="A58" t="s">
        <v>223</v>
      </c>
      <c r="B58">
        <v>2015</v>
      </c>
      <c r="C58" s="8" t="s">
        <v>706</v>
      </c>
      <c r="D58" s="14">
        <v>43054.607395833336</v>
      </c>
    </row>
    <row r="59" spans="1:4">
      <c r="A59" t="s">
        <v>223</v>
      </c>
      <c r="B59">
        <v>2016</v>
      </c>
      <c r="C59" t="s">
        <v>706</v>
      </c>
      <c r="D59" s="14">
        <v>43054.607395833336</v>
      </c>
    </row>
    <row r="60" spans="1:4">
      <c r="A60" t="s">
        <v>232</v>
      </c>
      <c r="B60">
        <v>2013</v>
      </c>
      <c r="C60" t="s">
        <v>3223</v>
      </c>
      <c r="D60" s="14">
        <v>43054.607395833336</v>
      </c>
    </row>
    <row r="61" spans="1:4">
      <c r="A61" t="s">
        <v>232</v>
      </c>
      <c r="B61">
        <v>2014</v>
      </c>
      <c r="C61" t="s">
        <v>3223</v>
      </c>
      <c r="D61" s="14">
        <v>43054.607395833336</v>
      </c>
    </row>
    <row r="62" spans="1:4">
      <c r="A62" t="s">
        <v>232</v>
      </c>
      <c r="B62">
        <v>2015</v>
      </c>
      <c r="C62" t="s">
        <v>3223</v>
      </c>
      <c r="D62" s="14">
        <v>43054.607395833336</v>
      </c>
    </row>
    <row r="63" spans="1:4">
      <c r="A63" t="s">
        <v>232</v>
      </c>
      <c r="B63">
        <v>2016</v>
      </c>
      <c r="C63" t="s">
        <v>3223</v>
      </c>
      <c r="D63" s="14">
        <v>43054.607395833336</v>
      </c>
    </row>
    <row r="64" spans="1:4">
      <c r="A64" t="s">
        <v>239</v>
      </c>
      <c r="B64">
        <v>2013</v>
      </c>
      <c r="C64" t="s">
        <v>3224</v>
      </c>
      <c r="D64" s="14">
        <v>43054.607395833336</v>
      </c>
    </row>
    <row r="65" spans="1:4">
      <c r="A65" t="s">
        <v>239</v>
      </c>
      <c r="B65">
        <v>2014</v>
      </c>
      <c r="C65" t="s">
        <v>3224</v>
      </c>
      <c r="D65" s="14">
        <v>43054.607395833336</v>
      </c>
    </row>
    <row r="66" spans="1:4">
      <c r="A66" t="s">
        <v>239</v>
      </c>
      <c r="B66">
        <v>2015</v>
      </c>
      <c r="C66" t="s">
        <v>3224</v>
      </c>
      <c r="D66" s="14">
        <v>43054.607395833336</v>
      </c>
    </row>
    <row r="67" spans="1:4">
      <c r="A67" t="s">
        <v>239</v>
      </c>
      <c r="B67">
        <v>2016</v>
      </c>
      <c r="C67" t="s">
        <v>3224</v>
      </c>
      <c r="D67" s="14">
        <v>43054.607395833336</v>
      </c>
    </row>
    <row r="68" spans="1:4">
      <c r="A68" t="s">
        <v>248</v>
      </c>
      <c r="B68">
        <v>2013</v>
      </c>
      <c r="C68" t="s">
        <v>3225</v>
      </c>
      <c r="D68" s="14">
        <v>43054.607395833336</v>
      </c>
    </row>
    <row r="69" spans="1:4">
      <c r="A69" t="s">
        <v>248</v>
      </c>
      <c r="B69">
        <v>2014</v>
      </c>
      <c r="C69" t="s">
        <v>3225</v>
      </c>
      <c r="D69" s="14">
        <v>43054.607395833336</v>
      </c>
    </row>
    <row r="70" spans="1:4">
      <c r="A70" t="s">
        <v>248</v>
      </c>
      <c r="B70">
        <v>2015</v>
      </c>
      <c r="C70" t="s">
        <v>3225</v>
      </c>
      <c r="D70" s="14">
        <v>43054.607395833336</v>
      </c>
    </row>
    <row r="71" spans="1:4">
      <c r="A71" t="s">
        <v>248</v>
      </c>
      <c r="B71">
        <v>2016</v>
      </c>
      <c r="C71" t="s">
        <v>3225</v>
      </c>
      <c r="D71" s="14">
        <v>43054.607395833336</v>
      </c>
    </row>
    <row r="72" spans="1:4">
      <c r="A72" t="s">
        <v>254</v>
      </c>
      <c r="B72">
        <v>2013</v>
      </c>
      <c r="C72" t="s">
        <v>3226</v>
      </c>
      <c r="D72" s="14">
        <v>43054.607395833336</v>
      </c>
    </row>
    <row r="73" spans="1:4">
      <c r="A73" t="s">
        <v>254</v>
      </c>
      <c r="B73">
        <v>2014</v>
      </c>
      <c r="C73" t="s">
        <v>3226</v>
      </c>
      <c r="D73" s="14">
        <v>43054.607395833336</v>
      </c>
    </row>
    <row r="74" spans="1:4">
      <c r="A74" t="s">
        <v>254</v>
      </c>
      <c r="B74">
        <v>2015</v>
      </c>
      <c r="C74" t="s">
        <v>3226</v>
      </c>
      <c r="D74" s="14">
        <v>43054.607395833336</v>
      </c>
    </row>
    <row r="75" spans="1:4">
      <c r="A75" t="s">
        <v>254</v>
      </c>
      <c r="B75">
        <v>2016</v>
      </c>
      <c r="C75" t="s">
        <v>3226</v>
      </c>
      <c r="D75" s="14">
        <v>43054.607395833336</v>
      </c>
    </row>
    <row r="76" spans="1:4">
      <c r="A76" t="s">
        <v>263</v>
      </c>
      <c r="B76">
        <v>2013</v>
      </c>
      <c r="C76" t="s">
        <v>3227</v>
      </c>
      <c r="D76" s="14">
        <v>43054.607395833336</v>
      </c>
    </row>
    <row r="77" spans="1:4">
      <c r="A77" t="s">
        <v>263</v>
      </c>
      <c r="B77">
        <v>2014</v>
      </c>
      <c r="C77" t="s">
        <v>3227</v>
      </c>
      <c r="D77" s="14">
        <v>43054.607395833336</v>
      </c>
    </row>
    <row r="78" spans="1:4">
      <c r="A78" t="s">
        <v>263</v>
      </c>
      <c r="B78">
        <v>2015</v>
      </c>
      <c r="C78" t="s">
        <v>3227</v>
      </c>
      <c r="D78" s="14">
        <v>43054.607395833336</v>
      </c>
    </row>
    <row r="79" spans="1:4">
      <c r="A79" t="s">
        <v>263</v>
      </c>
      <c r="B79">
        <v>2016</v>
      </c>
      <c r="C79" t="s">
        <v>3227</v>
      </c>
      <c r="D79" s="14">
        <v>43054.607395833336</v>
      </c>
    </row>
    <row r="80" spans="1:4">
      <c r="A80" t="s">
        <v>280</v>
      </c>
      <c r="B80">
        <v>2013</v>
      </c>
      <c r="C80" t="s">
        <v>865</v>
      </c>
      <c r="D80" s="14">
        <v>43054.607395833336</v>
      </c>
    </row>
    <row r="81" spans="1:4">
      <c r="A81" t="s">
        <v>280</v>
      </c>
      <c r="B81">
        <v>2014</v>
      </c>
      <c r="C81" t="s">
        <v>865</v>
      </c>
      <c r="D81" s="14">
        <v>43054.607395833336</v>
      </c>
    </row>
    <row r="82" spans="1:4">
      <c r="A82" t="s">
        <v>280</v>
      </c>
      <c r="B82">
        <v>2015</v>
      </c>
      <c r="C82" t="s">
        <v>865</v>
      </c>
      <c r="D82" s="14">
        <v>43054.607395833336</v>
      </c>
    </row>
    <row r="83" spans="1:4">
      <c r="A83" t="s">
        <v>280</v>
      </c>
      <c r="B83">
        <v>2016</v>
      </c>
      <c r="C83" t="s">
        <v>865</v>
      </c>
      <c r="D83" s="14">
        <v>43054.607395833336</v>
      </c>
    </row>
    <row r="84" spans="1:4">
      <c r="A84" t="s">
        <v>272</v>
      </c>
      <c r="B84">
        <v>2013</v>
      </c>
      <c r="C84" t="s">
        <v>6845</v>
      </c>
      <c r="D84" s="14">
        <v>43054.607395833336</v>
      </c>
    </row>
    <row r="85" spans="1:4">
      <c r="A85" t="s">
        <v>272</v>
      </c>
      <c r="B85">
        <v>2014</v>
      </c>
      <c r="C85" t="s">
        <v>6846</v>
      </c>
      <c r="D85" s="14">
        <v>43054.607395833336</v>
      </c>
    </row>
    <row r="86" spans="1:4">
      <c r="A86" t="s">
        <v>272</v>
      </c>
      <c r="B86">
        <v>2015</v>
      </c>
      <c r="C86" t="s">
        <v>6847</v>
      </c>
      <c r="D86" s="14">
        <v>43054.607395833336</v>
      </c>
    </row>
    <row r="87" spans="1:4">
      <c r="A87" t="s">
        <v>272</v>
      </c>
      <c r="B87">
        <v>2016</v>
      </c>
      <c r="C87" t="s">
        <v>6847</v>
      </c>
      <c r="D87" s="14">
        <v>43054.607395833336</v>
      </c>
    </row>
    <row r="88" spans="1:4">
      <c r="A88" t="s">
        <v>285</v>
      </c>
      <c r="B88">
        <v>2013</v>
      </c>
      <c r="C88" t="s">
        <v>3228</v>
      </c>
      <c r="D88" s="14">
        <v>43054.607395833336</v>
      </c>
    </row>
    <row r="89" spans="1:4">
      <c r="A89" t="s">
        <v>285</v>
      </c>
      <c r="B89">
        <v>2014</v>
      </c>
      <c r="C89" t="s">
        <v>3229</v>
      </c>
      <c r="D89" s="14">
        <v>43054.607395833336</v>
      </c>
    </row>
    <row r="90" spans="1:4">
      <c r="A90" t="s">
        <v>285</v>
      </c>
      <c r="B90">
        <v>2015</v>
      </c>
      <c r="C90" t="s">
        <v>3229</v>
      </c>
      <c r="D90" s="14">
        <v>43054.607395833336</v>
      </c>
    </row>
    <row r="91" spans="1:4">
      <c r="A91" t="s">
        <v>285</v>
      </c>
      <c r="B91">
        <v>2016</v>
      </c>
      <c r="C91" t="s">
        <v>3229</v>
      </c>
      <c r="D91" s="14">
        <v>43054.607395833336</v>
      </c>
    </row>
    <row r="92" spans="1:4">
      <c r="A92" t="s">
        <v>291</v>
      </c>
      <c r="B92">
        <v>2013</v>
      </c>
      <c r="C92" t="s">
        <v>1037</v>
      </c>
      <c r="D92" s="14">
        <v>43054.607395833336</v>
      </c>
    </row>
    <row r="93" spans="1:4">
      <c r="A93" t="s">
        <v>291</v>
      </c>
      <c r="B93">
        <v>2014</v>
      </c>
      <c r="C93" t="s">
        <v>3230</v>
      </c>
      <c r="D93" s="14">
        <v>43054.607395833336</v>
      </c>
    </row>
    <row r="94" spans="1:4">
      <c r="A94" t="s">
        <v>291</v>
      </c>
      <c r="B94">
        <v>2015</v>
      </c>
      <c r="C94" t="s">
        <v>3230</v>
      </c>
      <c r="D94" s="14">
        <v>43054.607395833336</v>
      </c>
    </row>
    <row r="95" spans="1:4">
      <c r="A95" t="s">
        <v>291</v>
      </c>
      <c r="B95">
        <v>2016</v>
      </c>
      <c r="C95" t="s">
        <v>3230</v>
      </c>
      <c r="D95" s="14">
        <v>43054.607395833336</v>
      </c>
    </row>
    <row r="96" spans="1:4">
      <c r="A96" t="s">
        <v>300</v>
      </c>
      <c r="B96">
        <v>2013</v>
      </c>
      <c r="C96" t="s">
        <v>6848</v>
      </c>
      <c r="D96" s="14">
        <v>43054.607395833336</v>
      </c>
    </row>
    <row r="97" spans="1:4">
      <c r="A97" t="s">
        <v>300</v>
      </c>
      <c r="B97">
        <v>2014</v>
      </c>
      <c r="C97" t="s">
        <v>3231</v>
      </c>
      <c r="D97" s="14">
        <v>43054.607395833336</v>
      </c>
    </row>
    <row r="98" spans="1:4">
      <c r="A98" t="s">
        <v>300</v>
      </c>
      <c r="B98">
        <v>2015</v>
      </c>
      <c r="C98" t="s">
        <v>6849</v>
      </c>
      <c r="D98" s="14">
        <v>43054.607395833336</v>
      </c>
    </row>
    <row r="99" spans="1:4">
      <c r="A99" t="s">
        <v>300</v>
      </c>
      <c r="B99">
        <v>2016</v>
      </c>
      <c r="C99" t="s">
        <v>6849</v>
      </c>
      <c r="D99" s="14">
        <v>43054.607395833336</v>
      </c>
    </row>
    <row r="100" spans="1:4">
      <c r="A100" t="s">
        <v>311</v>
      </c>
      <c r="B100">
        <v>2013</v>
      </c>
      <c r="C100" t="s">
        <v>6850</v>
      </c>
      <c r="D100" s="14">
        <v>43054.607395833336</v>
      </c>
    </row>
    <row r="101" spans="1:4">
      <c r="A101" t="s">
        <v>311</v>
      </c>
      <c r="B101">
        <v>2014</v>
      </c>
      <c r="C101" t="s">
        <v>3232</v>
      </c>
      <c r="D101" s="14">
        <v>43054.607395833336</v>
      </c>
    </row>
    <row r="102" spans="1:4">
      <c r="A102" t="s">
        <v>311</v>
      </c>
      <c r="B102">
        <v>2015</v>
      </c>
      <c r="C102" t="s">
        <v>3232</v>
      </c>
      <c r="D102" s="14">
        <v>43054.607395833336</v>
      </c>
    </row>
    <row r="103" spans="1:4">
      <c r="A103" t="s">
        <v>311</v>
      </c>
      <c r="B103">
        <v>2016</v>
      </c>
      <c r="C103" t="s">
        <v>6851</v>
      </c>
      <c r="D103" s="14">
        <v>43054.607395833336</v>
      </c>
    </row>
    <row r="104" spans="1:4">
      <c r="A104" t="s">
        <v>318</v>
      </c>
      <c r="B104">
        <v>2013</v>
      </c>
      <c r="C104" t="s">
        <v>3233</v>
      </c>
      <c r="D104" s="14">
        <v>43054.607395833336</v>
      </c>
    </row>
    <row r="105" spans="1:4">
      <c r="A105" t="s">
        <v>318</v>
      </c>
      <c r="B105">
        <v>2014</v>
      </c>
      <c r="C105" t="s">
        <v>3233</v>
      </c>
      <c r="D105" s="14">
        <v>43054.607395833336</v>
      </c>
    </row>
    <row r="106" spans="1:4">
      <c r="A106" t="s">
        <v>318</v>
      </c>
      <c r="B106">
        <v>2015</v>
      </c>
      <c r="C106" t="s">
        <v>3233</v>
      </c>
      <c r="D106" s="14">
        <v>43054.607395833336</v>
      </c>
    </row>
    <row r="107" spans="1:4">
      <c r="A107" t="s">
        <v>318</v>
      </c>
      <c r="B107">
        <v>2016</v>
      </c>
      <c r="C107" t="s">
        <v>3233</v>
      </c>
      <c r="D107" s="14">
        <v>43054.607395833336</v>
      </c>
    </row>
    <row r="108" spans="1:4">
      <c r="A108" t="s">
        <v>327</v>
      </c>
      <c r="B108">
        <v>2013</v>
      </c>
      <c r="C108" t="s">
        <v>3234</v>
      </c>
      <c r="D108" s="14">
        <v>43054.607395833336</v>
      </c>
    </row>
    <row r="109" spans="1:4">
      <c r="A109" t="s">
        <v>327</v>
      </c>
      <c r="B109">
        <v>2014</v>
      </c>
      <c r="C109" t="s">
        <v>3234</v>
      </c>
      <c r="D109" s="14">
        <v>43054.607395833336</v>
      </c>
    </row>
    <row r="110" spans="1:4">
      <c r="A110" t="s">
        <v>327</v>
      </c>
      <c r="B110">
        <v>2015</v>
      </c>
      <c r="C110" t="s">
        <v>6852</v>
      </c>
      <c r="D110" s="14">
        <v>43054.607395833336</v>
      </c>
    </row>
    <row r="111" spans="1:4">
      <c r="A111" t="s">
        <v>327</v>
      </c>
      <c r="B111">
        <v>2016</v>
      </c>
      <c r="C111" t="s">
        <v>6852</v>
      </c>
      <c r="D111" s="14">
        <v>43054.607395833336</v>
      </c>
    </row>
    <row r="112" spans="1:4">
      <c r="A112" t="s">
        <v>336</v>
      </c>
      <c r="B112">
        <v>2013</v>
      </c>
      <c r="C112" t="s">
        <v>6853</v>
      </c>
      <c r="D112" s="14">
        <v>43054.607395833336</v>
      </c>
    </row>
    <row r="113" spans="1:4">
      <c r="A113" t="s">
        <v>336</v>
      </c>
      <c r="B113">
        <v>2014</v>
      </c>
      <c r="C113" t="s">
        <v>3235</v>
      </c>
      <c r="D113" s="14">
        <v>43054.607395833336</v>
      </c>
    </row>
    <row r="114" spans="1:4">
      <c r="A114" t="s">
        <v>336</v>
      </c>
      <c r="B114">
        <v>2015</v>
      </c>
      <c r="C114" t="s">
        <v>3235</v>
      </c>
      <c r="D114" s="14">
        <v>43054.607395833336</v>
      </c>
    </row>
    <row r="115" spans="1:4">
      <c r="A115" t="s">
        <v>336</v>
      </c>
      <c r="B115">
        <v>2016</v>
      </c>
      <c r="C115" t="s">
        <v>3235</v>
      </c>
      <c r="D115" s="14">
        <v>43054.607395833336</v>
      </c>
    </row>
    <row r="116" spans="1:4">
      <c r="A116" t="s">
        <v>349</v>
      </c>
      <c r="B116">
        <v>2013</v>
      </c>
      <c r="C116" t="s">
        <v>3236</v>
      </c>
      <c r="D116" s="14">
        <v>43054.607395833336</v>
      </c>
    </row>
    <row r="117" spans="1:4">
      <c r="A117" t="s">
        <v>349</v>
      </c>
      <c r="B117">
        <v>2014</v>
      </c>
      <c r="C117" t="s">
        <v>3236</v>
      </c>
      <c r="D117" s="14">
        <v>43054.607395833336</v>
      </c>
    </row>
    <row r="118" spans="1:4">
      <c r="A118" t="s">
        <v>349</v>
      </c>
      <c r="B118">
        <v>2015</v>
      </c>
      <c r="C118" t="s">
        <v>3236</v>
      </c>
      <c r="D118" s="14">
        <v>43054.607395833336</v>
      </c>
    </row>
    <row r="119" spans="1:4">
      <c r="A119" t="s">
        <v>349</v>
      </c>
      <c r="B119">
        <v>2016</v>
      </c>
      <c r="C119" t="s">
        <v>3236</v>
      </c>
      <c r="D119" s="14">
        <v>43054.607395833336</v>
      </c>
    </row>
    <row r="120" spans="1:4">
      <c r="A120" t="s">
        <v>359</v>
      </c>
      <c r="B120">
        <v>2013</v>
      </c>
      <c r="C120" t="s">
        <v>3237</v>
      </c>
      <c r="D120" s="14">
        <v>43054.607395833336</v>
      </c>
    </row>
    <row r="121" spans="1:4">
      <c r="A121" t="s">
        <v>359</v>
      </c>
      <c r="B121">
        <v>2014</v>
      </c>
      <c r="C121" t="s">
        <v>3237</v>
      </c>
      <c r="D121" s="14">
        <v>43054.607395833336</v>
      </c>
    </row>
    <row r="122" spans="1:4">
      <c r="A122" t="s">
        <v>359</v>
      </c>
      <c r="B122">
        <v>2015</v>
      </c>
      <c r="C122" t="s">
        <v>3237</v>
      </c>
      <c r="D122" s="14">
        <v>43054.607395833336</v>
      </c>
    </row>
    <row r="123" spans="1:4">
      <c r="A123" t="s">
        <v>359</v>
      </c>
      <c r="B123">
        <v>2016</v>
      </c>
      <c r="C123" t="s">
        <v>3237</v>
      </c>
      <c r="D123" s="14">
        <v>43054.607395833336</v>
      </c>
    </row>
    <row r="124" spans="1:4">
      <c r="A124" t="s">
        <v>368</v>
      </c>
      <c r="B124">
        <v>2013</v>
      </c>
      <c r="C124" t="s">
        <v>3238</v>
      </c>
      <c r="D124" s="14">
        <v>43054.607395833336</v>
      </c>
    </row>
    <row r="125" spans="1:4">
      <c r="A125" t="s">
        <v>368</v>
      </c>
      <c r="B125">
        <v>2014</v>
      </c>
      <c r="C125" t="s">
        <v>3238</v>
      </c>
      <c r="D125" s="14">
        <v>43054.607395833336</v>
      </c>
    </row>
    <row r="126" spans="1:4">
      <c r="A126" t="s">
        <v>368</v>
      </c>
      <c r="B126">
        <v>2015</v>
      </c>
      <c r="C126" t="s">
        <v>3238</v>
      </c>
      <c r="D126" s="14">
        <v>43054.607395833336</v>
      </c>
    </row>
    <row r="127" spans="1:4">
      <c r="A127" t="s">
        <v>368</v>
      </c>
      <c r="B127">
        <v>2016</v>
      </c>
      <c r="C127" t="s">
        <v>3238</v>
      </c>
      <c r="D127" s="14">
        <v>43054.607395833336</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G7"/>
  <sheetViews>
    <sheetView workbookViewId="0"/>
  </sheetViews>
  <sheetFormatPr defaultRowHeight="15"/>
  <sheetData>
    <row r="1" spans="1:33">
      <c r="A1">
        <v>5.18</v>
      </c>
      <c r="B1" t="s">
        <v>4895</v>
      </c>
    </row>
    <row r="2" spans="1:33">
      <c r="A2" s="10" t="str">
        <f>HYPERLINK("#'Contents'!B103", "Back to Contents")</f>
        <v>Back to Contents</v>
      </c>
    </row>
    <row r="3" spans="1:33">
      <c r="A3" t="s">
        <v>108</v>
      </c>
      <c r="B3" t="s">
        <v>109</v>
      </c>
      <c r="C3" t="s">
        <v>117</v>
      </c>
      <c r="D3" t="s">
        <v>126</v>
      </c>
      <c r="E3" t="s">
        <v>134</v>
      </c>
      <c r="F3" t="s">
        <v>147</v>
      </c>
      <c r="G3" t="s">
        <v>155</v>
      </c>
      <c r="H3" t="s">
        <v>162</v>
      </c>
      <c r="I3" t="s">
        <v>172</v>
      </c>
      <c r="J3" t="s">
        <v>180</v>
      </c>
      <c r="K3" t="s">
        <v>192</v>
      </c>
      <c r="L3" t="s">
        <v>199</v>
      </c>
      <c r="M3" t="s">
        <v>205</v>
      </c>
      <c r="N3" t="s">
        <v>380</v>
      </c>
      <c r="O3" t="s">
        <v>215</v>
      </c>
      <c r="P3" t="s">
        <v>223</v>
      </c>
      <c r="Q3" t="s">
        <v>232</v>
      </c>
      <c r="R3" t="s">
        <v>239</v>
      </c>
      <c r="S3" t="s">
        <v>248</v>
      </c>
      <c r="T3" t="s">
        <v>254</v>
      </c>
      <c r="U3" t="s">
        <v>263</v>
      </c>
      <c r="V3" t="s">
        <v>280</v>
      </c>
      <c r="W3" t="s">
        <v>272</v>
      </c>
      <c r="X3" t="s">
        <v>285</v>
      </c>
      <c r="Y3" t="s">
        <v>291</v>
      </c>
      <c r="Z3" t="s">
        <v>300</v>
      </c>
      <c r="AA3" t="s">
        <v>311</v>
      </c>
      <c r="AB3" t="s">
        <v>318</v>
      </c>
      <c r="AC3" t="s">
        <v>327</v>
      </c>
      <c r="AD3" t="s">
        <v>336</v>
      </c>
      <c r="AE3" t="s">
        <v>349</v>
      </c>
      <c r="AF3" t="s">
        <v>359</v>
      </c>
      <c r="AG3" t="s">
        <v>368</v>
      </c>
    </row>
    <row r="4" spans="1:33">
      <c r="A4">
        <v>2013</v>
      </c>
      <c r="B4" s="14">
        <v>43054.607418981483</v>
      </c>
      <c r="C4">
        <v>659772</v>
      </c>
      <c r="D4">
        <v>1650</v>
      </c>
      <c r="E4">
        <v>51528</v>
      </c>
      <c r="F4">
        <v>2375</v>
      </c>
      <c r="G4">
        <v>26993</v>
      </c>
      <c r="H4">
        <v>4647406</v>
      </c>
      <c r="I4">
        <v>1408004</v>
      </c>
      <c r="J4">
        <v>19448</v>
      </c>
      <c r="K4">
        <v>1783734.17</v>
      </c>
      <c r="L4">
        <v>14611</v>
      </c>
      <c r="M4">
        <v>1276312</v>
      </c>
      <c r="N4">
        <v>19973</v>
      </c>
      <c r="O4">
        <v>38851.1</v>
      </c>
      <c r="P4">
        <v>99233.200000000012</v>
      </c>
      <c r="Q4">
        <v>165123</v>
      </c>
      <c r="R4">
        <v>0</v>
      </c>
      <c r="S4">
        <v>95563</v>
      </c>
      <c r="T4">
        <v>0</v>
      </c>
      <c r="U4">
        <v>22371</v>
      </c>
      <c r="V4">
        <v>0</v>
      </c>
      <c r="W4">
        <v>92505</v>
      </c>
      <c r="X4">
        <v>0</v>
      </c>
      <c r="Y4">
        <v>0</v>
      </c>
      <c r="Z4">
        <v>0</v>
      </c>
      <c r="AB4">
        <v>0</v>
      </c>
      <c r="AC4">
        <v>309260.63000000012</v>
      </c>
      <c r="AD4">
        <v>1532071</v>
      </c>
      <c r="AE4">
        <v>59756.289999999994</v>
      </c>
      <c r="AF4">
        <v>183427</v>
      </c>
      <c r="AG4">
        <v>316933.77668000001</v>
      </c>
    </row>
    <row r="5" spans="1:33">
      <c r="A5">
        <v>2014</v>
      </c>
      <c r="B5" s="14">
        <v>43054.607418981483</v>
      </c>
      <c r="C5">
        <v>648612</v>
      </c>
      <c r="D5">
        <v>61555</v>
      </c>
      <c r="E5">
        <v>47870</v>
      </c>
      <c r="F5">
        <v>24228</v>
      </c>
      <c r="G5">
        <v>28955</v>
      </c>
      <c r="H5">
        <v>5955247.4862707974</v>
      </c>
      <c r="I5">
        <v>1325533</v>
      </c>
      <c r="J5">
        <v>163740</v>
      </c>
      <c r="K5">
        <v>1990619.8800000001</v>
      </c>
      <c r="L5">
        <v>159141</v>
      </c>
      <c r="M5">
        <v>1831967</v>
      </c>
      <c r="N5">
        <v>26065</v>
      </c>
      <c r="O5">
        <v>74805.199999999983</v>
      </c>
      <c r="P5">
        <v>138972</v>
      </c>
      <c r="Q5">
        <v>170724</v>
      </c>
      <c r="R5">
        <v>0</v>
      </c>
      <c r="S5">
        <v>74913.3</v>
      </c>
      <c r="T5">
        <v>0</v>
      </c>
      <c r="U5">
        <v>0</v>
      </c>
      <c r="V5">
        <v>0</v>
      </c>
      <c r="W5">
        <v>107569.29030072375</v>
      </c>
      <c r="X5">
        <v>0</v>
      </c>
      <c r="Y5">
        <v>0</v>
      </c>
      <c r="Z5">
        <v>0</v>
      </c>
      <c r="AA5">
        <v>1145910</v>
      </c>
      <c r="AB5">
        <v>303106.23</v>
      </c>
      <c r="AC5">
        <v>318895.69999999984</v>
      </c>
      <c r="AD5">
        <v>2381004</v>
      </c>
      <c r="AE5">
        <v>68029</v>
      </c>
      <c r="AF5">
        <v>232146</v>
      </c>
      <c r="AG5">
        <v>440406.76776000002</v>
      </c>
    </row>
    <row r="6" spans="1:33">
      <c r="A6">
        <v>2015</v>
      </c>
      <c r="B6" s="14">
        <v>43054.607418981483</v>
      </c>
      <c r="C6">
        <v>748263</v>
      </c>
      <c r="D6">
        <v>368942</v>
      </c>
      <c r="E6">
        <v>65125</v>
      </c>
      <c r="F6">
        <v>47446</v>
      </c>
      <c r="G6">
        <v>45148</v>
      </c>
      <c r="H6">
        <v>5880835.5846506935</v>
      </c>
      <c r="I6">
        <v>1468213</v>
      </c>
      <c r="J6">
        <v>49872</v>
      </c>
      <c r="K6">
        <v>2198650.87</v>
      </c>
      <c r="L6">
        <v>150999</v>
      </c>
      <c r="N6">
        <v>30070</v>
      </c>
      <c r="O6">
        <v>34124.600000000006</v>
      </c>
      <c r="P6">
        <v>216214.61000000002</v>
      </c>
      <c r="Q6">
        <v>183291</v>
      </c>
      <c r="R6">
        <v>0</v>
      </c>
      <c r="S6">
        <v>8393753</v>
      </c>
      <c r="T6">
        <v>0</v>
      </c>
      <c r="U6">
        <v>0</v>
      </c>
      <c r="V6">
        <v>0</v>
      </c>
      <c r="W6">
        <v>106159.09999999999</v>
      </c>
      <c r="X6">
        <v>0</v>
      </c>
      <c r="Y6">
        <v>0</v>
      </c>
      <c r="Z6">
        <v>0</v>
      </c>
      <c r="AA6">
        <v>1854637.9299999995</v>
      </c>
      <c r="AB6">
        <v>345556</v>
      </c>
      <c r="AC6">
        <v>329878.28000000009</v>
      </c>
      <c r="AD6">
        <v>2575531</v>
      </c>
      <c r="AE6">
        <v>86867</v>
      </c>
      <c r="AF6">
        <v>234394</v>
      </c>
      <c r="AG6">
        <v>318360</v>
      </c>
    </row>
    <row r="7" spans="1:33">
      <c r="A7">
        <v>2016</v>
      </c>
      <c r="B7" s="14">
        <v>43054.607418981483</v>
      </c>
      <c r="C7">
        <v>593885</v>
      </c>
      <c r="D7">
        <v>228566</v>
      </c>
      <c r="E7">
        <v>108395.20000000001</v>
      </c>
      <c r="F7">
        <v>62556</v>
      </c>
      <c r="G7">
        <v>381780</v>
      </c>
      <c r="H7">
        <v>6009419.1849770742</v>
      </c>
      <c r="I7">
        <v>1436879</v>
      </c>
      <c r="J7">
        <v>69697.8</v>
      </c>
      <c r="K7">
        <v>2545899.0300000003</v>
      </c>
      <c r="L7">
        <v>207418</v>
      </c>
      <c r="M7">
        <v>1069702</v>
      </c>
      <c r="N7">
        <v>41077</v>
      </c>
      <c r="O7">
        <v>36213.800000000003</v>
      </c>
      <c r="P7">
        <v>228855</v>
      </c>
      <c r="Q7">
        <v>174706</v>
      </c>
      <c r="R7">
        <v>0</v>
      </c>
      <c r="S7">
        <v>9135259</v>
      </c>
      <c r="T7">
        <v>0</v>
      </c>
      <c r="U7">
        <v>29900.62</v>
      </c>
      <c r="V7">
        <v>0</v>
      </c>
      <c r="W7">
        <v>76045.600000000006</v>
      </c>
      <c r="X7">
        <v>0</v>
      </c>
      <c r="Y7">
        <v>0</v>
      </c>
      <c r="Z7">
        <v>0</v>
      </c>
      <c r="AA7">
        <v>2334798.3600000008</v>
      </c>
      <c r="AB7">
        <v>334899</v>
      </c>
      <c r="AC7">
        <v>381353.37999999983</v>
      </c>
      <c r="AD7">
        <v>2713689</v>
      </c>
      <c r="AE7">
        <v>93218</v>
      </c>
      <c r="AF7">
        <v>228743</v>
      </c>
      <c r="AG7">
        <v>347885</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H1537"/>
  <sheetViews>
    <sheetView workbookViewId="0"/>
  </sheetViews>
  <sheetFormatPr defaultRowHeight="15"/>
  <sheetData>
    <row r="1" spans="1:34">
      <c r="A1">
        <v>5.18</v>
      </c>
      <c r="B1" t="s">
        <v>4896</v>
      </c>
    </row>
    <row r="2" spans="1:34">
      <c r="A2" s="10" t="str">
        <f>HYPERLINK("#'Contents'!B104", "Back to Contents")</f>
        <v>Back to Contents</v>
      </c>
    </row>
    <row r="3" spans="1:34">
      <c r="A3" t="s">
        <v>108</v>
      </c>
      <c r="B3" t="s">
        <v>109</v>
      </c>
      <c r="C3" t="s">
        <v>3239</v>
      </c>
      <c r="D3" t="s">
        <v>117</v>
      </c>
      <c r="E3" t="s">
        <v>126</v>
      </c>
      <c r="F3" t="s">
        <v>134</v>
      </c>
      <c r="G3" t="s">
        <v>147</v>
      </c>
      <c r="H3" t="s">
        <v>155</v>
      </c>
      <c r="I3" t="s">
        <v>162</v>
      </c>
      <c r="J3" t="s">
        <v>172</v>
      </c>
      <c r="K3" t="s">
        <v>180</v>
      </c>
      <c r="L3" t="s">
        <v>192</v>
      </c>
      <c r="M3" t="s">
        <v>199</v>
      </c>
      <c r="N3" t="s">
        <v>205</v>
      </c>
      <c r="O3" t="s">
        <v>380</v>
      </c>
      <c r="P3" t="s">
        <v>215</v>
      </c>
      <c r="Q3" t="s">
        <v>223</v>
      </c>
      <c r="R3" t="s">
        <v>232</v>
      </c>
      <c r="S3" t="s">
        <v>239</v>
      </c>
      <c r="T3" t="s">
        <v>248</v>
      </c>
      <c r="U3" t="s">
        <v>254</v>
      </c>
      <c r="V3" t="s">
        <v>263</v>
      </c>
      <c r="W3" t="s">
        <v>280</v>
      </c>
      <c r="X3" t="s">
        <v>272</v>
      </c>
      <c r="Y3" t="s">
        <v>285</v>
      </c>
      <c r="Z3" t="s">
        <v>291</v>
      </c>
      <c r="AA3" t="s">
        <v>300</v>
      </c>
      <c r="AB3" t="s">
        <v>311</v>
      </c>
      <c r="AC3" t="s">
        <v>318</v>
      </c>
      <c r="AD3" t="s">
        <v>327</v>
      </c>
      <c r="AE3" t="s">
        <v>336</v>
      </c>
      <c r="AF3" t="s">
        <v>349</v>
      </c>
      <c r="AG3" t="s">
        <v>359</v>
      </c>
      <c r="AH3" t="s">
        <v>368</v>
      </c>
    </row>
    <row r="4" spans="1:34">
      <c r="A4">
        <v>2013</v>
      </c>
      <c r="B4" s="14">
        <v>43054.607430555552</v>
      </c>
      <c r="C4" t="s">
        <v>706</v>
      </c>
    </row>
    <row r="5" spans="1:34">
      <c r="A5">
        <v>2013</v>
      </c>
      <c r="B5" s="14">
        <v>43054.607430555552</v>
      </c>
      <c r="C5">
        <v>0</v>
      </c>
      <c r="S5">
        <v>0</v>
      </c>
      <c r="U5">
        <v>0</v>
      </c>
      <c r="AA5">
        <v>0</v>
      </c>
    </row>
    <row r="6" spans="1:34">
      <c r="A6">
        <v>2013</v>
      </c>
      <c r="B6" s="14">
        <v>43054.607430555552</v>
      </c>
      <c r="C6" t="s">
        <v>3240</v>
      </c>
      <c r="L6">
        <v>4575</v>
      </c>
    </row>
    <row r="7" spans="1:34">
      <c r="A7">
        <v>2013</v>
      </c>
      <c r="B7" s="14">
        <v>43054.607430555552</v>
      </c>
      <c r="C7" t="s">
        <v>3241</v>
      </c>
      <c r="AD7">
        <v>0</v>
      </c>
    </row>
    <row r="8" spans="1:34">
      <c r="A8">
        <v>2013</v>
      </c>
      <c r="B8" s="14">
        <v>43054.607430555552</v>
      </c>
      <c r="C8" t="s">
        <v>3242</v>
      </c>
      <c r="AD8">
        <v>0</v>
      </c>
    </row>
    <row r="9" spans="1:34">
      <c r="A9">
        <v>2013</v>
      </c>
      <c r="B9" s="14">
        <v>43054.607430555552</v>
      </c>
      <c r="C9" t="s">
        <v>3243</v>
      </c>
      <c r="AD9">
        <v>0</v>
      </c>
    </row>
    <row r="10" spans="1:34">
      <c r="A10">
        <v>2013</v>
      </c>
      <c r="B10" s="14">
        <v>43054.607430555552</v>
      </c>
      <c r="C10">
        <v>20104</v>
      </c>
      <c r="Q10">
        <v>312.89</v>
      </c>
    </row>
    <row r="11" spans="1:34">
      <c r="A11">
        <v>2013</v>
      </c>
      <c r="B11" s="14">
        <v>43054.607430555552</v>
      </c>
      <c r="C11" t="s">
        <v>3244</v>
      </c>
      <c r="P11">
        <v>971.63</v>
      </c>
    </row>
    <row r="12" spans="1:34">
      <c r="A12">
        <v>2013</v>
      </c>
      <c r="B12" s="14">
        <v>43054.607430555552</v>
      </c>
      <c r="C12">
        <v>20199</v>
      </c>
      <c r="N12">
        <v>19239</v>
      </c>
    </row>
    <row r="13" spans="1:34">
      <c r="A13">
        <v>2013</v>
      </c>
      <c r="B13" s="14">
        <v>43054.607430555552</v>
      </c>
      <c r="C13">
        <v>20202</v>
      </c>
      <c r="N13">
        <v>227538</v>
      </c>
    </row>
    <row r="14" spans="1:34">
      <c r="A14">
        <v>2013</v>
      </c>
      <c r="B14" s="14">
        <v>43054.607430555552</v>
      </c>
      <c r="C14" t="s">
        <v>3245</v>
      </c>
      <c r="AD14">
        <v>0</v>
      </c>
    </row>
    <row r="15" spans="1:34">
      <c r="A15">
        <v>2013</v>
      </c>
      <c r="B15" s="14">
        <v>43054.607430555552</v>
      </c>
      <c r="C15" t="s">
        <v>3246</v>
      </c>
      <c r="AD15">
        <v>108.69</v>
      </c>
    </row>
    <row r="16" spans="1:34">
      <c r="A16">
        <v>2013</v>
      </c>
      <c r="B16" s="14">
        <v>43054.607430555552</v>
      </c>
      <c r="C16" t="s">
        <v>3247</v>
      </c>
      <c r="AD16">
        <v>0</v>
      </c>
    </row>
    <row r="17" spans="1:30">
      <c r="A17">
        <v>2013</v>
      </c>
      <c r="B17" s="14">
        <v>43054.607430555552</v>
      </c>
      <c r="C17" t="s">
        <v>3248</v>
      </c>
      <c r="L17">
        <v>364503</v>
      </c>
      <c r="AD17">
        <v>0</v>
      </c>
    </row>
    <row r="18" spans="1:30">
      <c r="A18">
        <v>2013</v>
      </c>
      <c r="B18" s="14">
        <v>43054.607430555552</v>
      </c>
      <c r="C18" t="s">
        <v>3249</v>
      </c>
      <c r="L18">
        <v>5998.7</v>
      </c>
      <c r="AD18">
        <v>879.85</v>
      </c>
    </row>
    <row r="19" spans="1:30">
      <c r="A19">
        <v>2013</v>
      </c>
      <c r="B19" s="14">
        <v>43054.607430555552</v>
      </c>
      <c r="C19" t="s">
        <v>3250</v>
      </c>
      <c r="AD19">
        <v>0</v>
      </c>
    </row>
    <row r="20" spans="1:30">
      <c r="A20">
        <v>2013</v>
      </c>
      <c r="B20" s="14">
        <v>43054.607430555552</v>
      </c>
      <c r="C20">
        <v>30104</v>
      </c>
      <c r="N20">
        <v>108279</v>
      </c>
    </row>
    <row r="21" spans="1:30">
      <c r="A21">
        <v>2013</v>
      </c>
      <c r="B21" s="14">
        <v>43054.607430555552</v>
      </c>
      <c r="C21">
        <v>30105</v>
      </c>
      <c r="N21">
        <v>56376</v>
      </c>
    </row>
    <row r="22" spans="1:30">
      <c r="A22">
        <v>2013</v>
      </c>
      <c r="B22" s="14">
        <v>43054.607430555552</v>
      </c>
      <c r="C22" t="s">
        <v>3251</v>
      </c>
      <c r="AD22">
        <v>19.13</v>
      </c>
    </row>
    <row r="23" spans="1:30">
      <c r="A23">
        <v>2013</v>
      </c>
      <c r="B23" s="14">
        <v>43054.607430555552</v>
      </c>
      <c r="C23" t="s">
        <v>3252</v>
      </c>
      <c r="AD23">
        <v>168.9</v>
      </c>
    </row>
    <row r="24" spans="1:30">
      <c r="A24">
        <v>2013</v>
      </c>
      <c r="B24" s="14">
        <v>43054.607430555552</v>
      </c>
      <c r="C24" t="s">
        <v>3253</v>
      </c>
      <c r="AD24">
        <v>118.81</v>
      </c>
    </row>
    <row r="25" spans="1:30">
      <c r="A25">
        <v>2013</v>
      </c>
      <c r="B25" s="14">
        <v>43054.607430555552</v>
      </c>
      <c r="C25" t="s">
        <v>3254</v>
      </c>
      <c r="AD25">
        <v>0</v>
      </c>
    </row>
    <row r="26" spans="1:30">
      <c r="A26">
        <v>2013</v>
      </c>
      <c r="B26" s="14">
        <v>43054.607430555552</v>
      </c>
      <c r="C26" t="s">
        <v>3255</v>
      </c>
      <c r="AD26">
        <v>0</v>
      </c>
    </row>
    <row r="27" spans="1:30">
      <c r="A27">
        <v>2013</v>
      </c>
      <c r="B27" s="14">
        <v>43054.607430555552</v>
      </c>
      <c r="C27" t="s">
        <v>3256</v>
      </c>
      <c r="AD27">
        <v>7.95</v>
      </c>
    </row>
    <row r="28" spans="1:30">
      <c r="A28">
        <v>2013</v>
      </c>
      <c r="B28" s="14">
        <v>43054.607430555552</v>
      </c>
      <c r="C28" t="s">
        <v>3257</v>
      </c>
      <c r="AD28">
        <v>136.94</v>
      </c>
    </row>
    <row r="29" spans="1:30">
      <c r="A29">
        <v>2013</v>
      </c>
      <c r="B29" s="14">
        <v>43054.607430555552</v>
      </c>
      <c r="C29" t="s">
        <v>3258</v>
      </c>
      <c r="AD29">
        <v>21893.25</v>
      </c>
    </row>
    <row r="30" spans="1:30">
      <c r="A30">
        <v>2013</v>
      </c>
      <c r="B30" s="14">
        <v>43054.607430555552</v>
      </c>
      <c r="C30" t="s">
        <v>3259</v>
      </c>
      <c r="AD30">
        <v>26.95</v>
      </c>
    </row>
    <row r="31" spans="1:30">
      <c r="A31">
        <v>2013</v>
      </c>
      <c r="B31" s="14">
        <v>43054.607430555552</v>
      </c>
      <c r="C31" t="s">
        <v>3260</v>
      </c>
      <c r="AD31">
        <v>11.98</v>
      </c>
    </row>
    <row r="32" spans="1:30">
      <c r="A32">
        <v>2013</v>
      </c>
      <c r="B32" s="14">
        <v>43054.607430555552</v>
      </c>
      <c r="C32" t="s">
        <v>3261</v>
      </c>
      <c r="AD32">
        <v>36514.370000000003</v>
      </c>
    </row>
    <row r="33" spans="1:32">
      <c r="A33">
        <v>2013</v>
      </c>
      <c r="B33" s="14">
        <v>43054.607430555552</v>
      </c>
      <c r="C33" t="s">
        <v>3262</v>
      </c>
      <c r="AD33">
        <v>437.23</v>
      </c>
    </row>
    <row r="34" spans="1:32">
      <c r="A34">
        <v>2013</v>
      </c>
      <c r="B34" s="14">
        <v>43054.607430555552</v>
      </c>
      <c r="C34" t="s">
        <v>3263</v>
      </c>
      <c r="AD34">
        <v>22.28</v>
      </c>
    </row>
    <row r="35" spans="1:32">
      <c r="A35">
        <v>2013</v>
      </c>
      <c r="B35" s="14">
        <v>43054.607430555552</v>
      </c>
      <c r="C35" t="s">
        <v>3264</v>
      </c>
      <c r="N35">
        <v>30942</v>
      </c>
      <c r="AD35">
        <v>52.89</v>
      </c>
    </row>
    <row r="36" spans="1:32">
      <c r="A36">
        <v>2013</v>
      </c>
      <c r="B36" s="14">
        <v>43054.607430555552</v>
      </c>
      <c r="C36">
        <v>50199</v>
      </c>
      <c r="O36">
        <v>801</v>
      </c>
    </row>
    <row r="37" spans="1:32">
      <c r="A37">
        <v>2013</v>
      </c>
      <c r="B37" s="14">
        <v>43054.607430555552</v>
      </c>
      <c r="C37" t="s">
        <v>3265</v>
      </c>
      <c r="AD37">
        <v>40.020000000000003</v>
      </c>
    </row>
    <row r="38" spans="1:32">
      <c r="A38">
        <v>2013</v>
      </c>
      <c r="B38" s="14">
        <v>43054.607430555552</v>
      </c>
      <c r="C38" t="s">
        <v>3266</v>
      </c>
      <c r="AD38">
        <v>4.51</v>
      </c>
    </row>
    <row r="39" spans="1:32">
      <c r="A39">
        <v>2013</v>
      </c>
      <c r="B39" s="14">
        <v>43054.607430555552</v>
      </c>
      <c r="C39" t="s">
        <v>3267</v>
      </c>
      <c r="L39">
        <v>3843.4</v>
      </c>
    </row>
    <row r="40" spans="1:32">
      <c r="A40">
        <v>2013</v>
      </c>
      <c r="B40" s="14">
        <v>43054.607430555552</v>
      </c>
      <c r="C40" t="s">
        <v>3268</v>
      </c>
      <c r="AC40">
        <v>0</v>
      </c>
    </row>
    <row r="41" spans="1:32">
      <c r="A41">
        <v>2013</v>
      </c>
      <c r="B41" s="14">
        <v>43054.607430555552</v>
      </c>
      <c r="C41" t="s">
        <v>3269</v>
      </c>
      <c r="R41">
        <v>15093</v>
      </c>
    </row>
    <row r="42" spans="1:32">
      <c r="A42">
        <v>2013</v>
      </c>
      <c r="B42" s="14">
        <v>43054.607430555552</v>
      </c>
      <c r="C42" t="s">
        <v>3270</v>
      </c>
      <c r="L42">
        <v>5280.7</v>
      </c>
    </row>
    <row r="43" spans="1:32">
      <c r="A43">
        <v>2013</v>
      </c>
      <c r="B43" s="14">
        <v>43054.607430555552</v>
      </c>
      <c r="C43" t="s">
        <v>3271</v>
      </c>
      <c r="AD43">
        <v>955.18</v>
      </c>
    </row>
    <row r="44" spans="1:32">
      <c r="A44">
        <v>2013</v>
      </c>
      <c r="B44" s="14">
        <v>43054.607430555552</v>
      </c>
      <c r="C44" t="s">
        <v>3272</v>
      </c>
      <c r="F44">
        <v>8305</v>
      </c>
      <c r="AD44">
        <v>6714.08</v>
      </c>
      <c r="AF44">
        <v>1571.94</v>
      </c>
    </row>
    <row r="45" spans="1:32">
      <c r="A45">
        <v>2013</v>
      </c>
      <c r="B45" s="14">
        <v>43054.607430555552</v>
      </c>
      <c r="C45" t="s">
        <v>3273</v>
      </c>
      <c r="AD45">
        <v>0.03</v>
      </c>
    </row>
    <row r="46" spans="1:32">
      <c r="A46">
        <v>2013</v>
      </c>
      <c r="B46" s="14">
        <v>43054.607430555552</v>
      </c>
      <c r="C46" t="s">
        <v>3274</v>
      </c>
      <c r="R46">
        <v>194</v>
      </c>
      <c r="AF46">
        <v>262.20999999999998</v>
      </c>
    </row>
    <row r="47" spans="1:32">
      <c r="A47">
        <v>2013</v>
      </c>
      <c r="B47" s="14">
        <v>43054.607430555552</v>
      </c>
      <c r="C47" t="s">
        <v>3275</v>
      </c>
      <c r="AD47">
        <v>9.76</v>
      </c>
    </row>
    <row r="48" spans="1:32">
      <c r="A48">
        <v>2013</v>
      </c>
      <c r="B48" s="14">
        <v>43054.607430555552</v>
      </c>
      <c r="C48">
        <v>70101</v>
      </c>
      <c r="N48">
        <v>63382</v>
      </c>
    </row>
    <row r="49" spans="1:30">
      <c r="A49">
        <v>2013</v>
      </c>
      <c r="B49" s="14">
        <v>43054.607430555552</v>
      </c>
      <c r="C49">
        <v>70199</v>
      </c>
      <c r="N49">
        <v>157849</v>
      </c>
    </row>
    <row r="50" spans="1:30">
      <c r="A50">
        <v>2013</v>
      </c>
      <c r="B50" s="14">
        <v>43054.607430555552</v>
      </c>
      <c r="C50" t="s">
        <v>3276</v>
      </c>
      <c r="AD50">
        <v>286.3</v>
      </c>
    </row>
    <row r="51" spans="1:30">
      <c r="A51">
        <v>2013</v>
      </c>
      <c r="B51" s="14">
        <v>43054.607430555552</v>
      </c>
      <c r="C51" t="s">
        <v>3277</v>
      </c>
      <c r="AD51">
        <v>52.71</v>
      </c>
    </row>
    <row r="52" spans="1:30">
      <c r="A52">
        <v>2013</v>
      </c>
      <c r="B52" s="14">
        <v>43054.607430555552</v>
      </c>
      <c r="C52" t="s">
        <v>3278</v>
      </c>
      <c r="AD52">
        <v>603.35</v>
      </c>
    </row>
    <row r="53" spans="1:30">
      <c r="A53">
        <v>2013</v>
      </c>
      <c r="B53" s="14">
        <v>43054.607430555552</v>
      </c>
      <c r="C53" t="s">
        <v>3279</v>
      </c>
      <c r="AD53">
        <v>358.5</v>
      </c>
    </row>
    <row r="54" spans="1:30">
      <c r="A54">
        <v>2013</v>
      </c>
      <c r="B54" s="14">
        <v>43054.607430555552</v>
      </c>
      <c r="C54" t="s">
        <v>3280</v>
      </c>
      <c r="AD54">
        <v>590.08000000000004</v>
      </c>
    </row>
    <row r="55" spans="1:30">
      <c r="A55">
        <v>2013</v>
      </c>
      <c r="B55" s="14">
        <v>43054.607430555552</v>
      </c>
      <c r="C55" t="s">
        <v>3281</v>
      </c>
      <c r="AD55">
        <v>3.46</v>
      </c>
    </row>
    <row r="56" spans="1:30">
      <c r="A56">
        <v>2013</v>
      </c>
      <c r="B56" s="14">
        <v>43054.607430555552</v>
      </c>
      <c r="C56" t="s">
        <v>3282</v>
      </c>
      <c r="AD56">
        <v>182.54</v>
      </c>
    </row>
    <row r="57" spans="1:30">
      <c r="A57">
        <v>2013</v>
      </c>
      <c r="B57" s="14">
        <v>43054.607430555552</v>
      </c>
      <c r="C57" t="s">
        <v>3283</v>
      </c>
      <c r="AD57">
        <v>42.7</v>
      </c>
    </row>
    <row r="58" spans="1:30">
      <c r="A58">
        <v>2013</v>
      </c>
      <c r="B58" s="14">
        <v>43054.607430555552</v>
      </c>
      <c r="C58" t="s">
        <v>3284</v>
      </c>
      <c r="AD58">
        <v>0.42</v>
      </c>
    </row>
    <row r="59" spans="1:30">
      <c r="A59">
        <v>2013</v>
      </c>
      <c r="B59" s="14">
        <v>43054.607430555552</v>
      </c>
      <c r="C59" t="s">
        <v>3285</v>
      </c>
      <c r="R59">
        <v>3468</v>
      </c>
    </row>
    <row r="60" spans="1:30">
      <c r="A60">
        <v>2013</v>
      </c>
      <c r="B60" s="14">
        <v>43054.607430555552</v>
      </c>
      <c r="C60" t="s">
        <v>3286</v>
      </c>
      <c r="L60">
        <v>7236.72</v>
      </c>
    </row>
    <row r="61" spans="1:30">
      <c r="A61">
        <v>2013</v>
      </c>
      <c r="B61" s="14">
        <v>43054.607430555552</v>
      </c>
      <c r="C61" t="s">
        <v>3287</v>
      </c>
      <c r="L61">
        <v>942</v>
      </c>
    </row>
    <row r="62" spans="1:30">
      <c r="A62">
        <v>2013</v>
      </c>
      <c r="B62" s="14">
        <v>43054.607430555552</v>
      </c>
      <c r="C62" t="s">
        <v>3288</v>
      </c>
      <c r="AD62">
        <v>7.1</v>
      </c>
    </row>
    <row r="63" spans="1:30">
      <c r="A63">
        <v>2013</v>
      </c>
      <c r="B63" s="14">
        <v>43054.607430555552</v>
      </c>
      <c r="C63">
        <v>100202</v>
      </c>
      <c r="P63">
        <v>1.53</v>
      </c>
    </row>
    <row r="64" spans="1:30">
      <c r="A64">
        <v>2013</v>
      </c>
      <c r="B64" s="14">
        <v>43054.607430555552</v>
      </c>
      <c r="C64" s="18">
        <v>37531</v>
      </c>
      <c r="E64">
        <v>1044</v>
      </c>
    </row>
    <row r="65" spans="1:30">
      <c r="A65">
        <v>2013</v>
      </c>
      <c r="B65" s="14">
        <v>43054.607430555552</v>
      </c>
      <c r="C65" s="18">
        <v>39357</v>
      </c>
      <c r="E65">
        <v>606</v>
      </c>
    </row>
    <row r="66" spans="1:30">
      <c r="A66">
        <v>2013</v>
      </c>
      <c r="B66" s="14">
        <v>43054.607430555552</v>
      </c>
      <c r="C66">
        <v>100903</v>
      </c>
      <c r="P66">
        <v>1.51</v>
      </c>
    </row>
    <row r="67" spans="1:30">
      <c r="A67">
        <v>2013</v>
      </c>
      <c r="B67" s="14">
        <v>43054.607430555552</v>
      </c>
      <c r="C67">
        <v>100910</v>
      </c>
      <c r="P67">
        <v>0.01</v>
      </c>
    </row>
    <row r="68" spans="1:30">
      <c r="A68">
        <v>2013</v>
      </c>
      <c r="B68" s="14">
        <v>43054.607430555552</v>
      </c>
      <c r="C68" t="s">
        <v>6854</v>
      </c>
      <c r="H68">
        <v>1285</v>
      </c>
    </row>
    <row r="69" spans="1:30">
      <c r="A69">
        <v>2013</v>
      </c>
      <c r="B69" s="14">
        <v>43054.607430555552</v>
      </c>
      <c r="C69">
        <v>101312</v>
      </c>
      <c r="K69">
        <v>19448</v>
      </c>
    </row>
    <row r="70" spans="1:30">
      <c r="A70">
        <v>2013</v>
      </c>
      <c r="B70" s="14">
        <v>43054.607430555552</v>
      </c>
      <c r="C70" t="s">
        <v>3289</v>
      </c>
      <c r="AD70">
        <v>149.71</v>
      </c>
    </row>
    <row r="71" spans="1:30">
      <c r="A71">
        <v>2013</v>
      </c>
      <c r="B71" s="14">
        <v>43054.607430555552</v>
      </c>
      <c r="C71" t="s">
        <v>3290</v>
      </c>
      <c r="AD71">
        <v>340.9</v>
      </c>
    </row>
    <row r="72" spans="1:30">
      <c r="A72">
        <v>2013</v>
      </c>
      <c r="B72" s="14">
        <v>43054.607430555552</v>
      </c>
      <c r="C72" t="s">
        <v>3291</v>
      </c>
      <c r="AD72">
        <v>16.72</v>
      </c>
    </row>
    <row r="73" spans="1:30">
      <c r="A73">
        <v>2013</v>
      </c>
      <c r="B73" s="14">
        <v>43054.607430555552</v>
      </c>
      <c r="C73" t="s">
        <v>3292</v>
      </c>
      <c r="AD73">
        <v>2.82</v>
      </c>
    </row>
    <row r="74" spans="1:30">
      <c r="A74">
        <v>2013</v>
      </c>
      <c r="B74" s="14">
        <v>43054.607430555552</v>
      </c>
      <c r="C74" t="s">
        <v>3293</v>
      </c>
      <c r="AD74">
        <v>365.93</v>
      </c>
    </row>
    <row r="75" spans="1:30">
      <c r="A75">
        <v>2013</v>
      </c>
      <c r="B75" s="14">
        <v>43054.607430555552</v>
      </c>
      <c r="C75" t="s">
        <v>3294</v>
      </c>
      <c r="AD75">
        <v>0.01</v>
      </c>
    </row>
    <row r="76" spans="1:30">
      <c r="A76">
        <v>2013</v>
      </c>
      <c r="B76" s="14">
        <v>43054.607430555552</v>
      </c>
      <c r="C76" t="s">
        <v>3295</v>
      </c>
      <c r="AD76">
        <v>77.55</v>
      </c>
    </row>
    <row r="77" spans="1:30">
      <c r="A77">
        <v>2013</v>
      </c>
      <c r="B77" s="14">
        <v>43054.607430555552</v>
      </c>
      <c r="C77" t="s">
        <v>3296</v>
      </c>
      <c r="AD77">
        <v>2.64</v>
      </c>
    </row>
    <row r="78" spans="1:30">
      <c r="A78">
        <v>2013</v>
      </c>
      <c r="B78" s="14">
        <v>43054.607430555552</v>
      </c>
      <c r="C78" t="s">
        <v>3297</v>
      </c>
      <c r="AD78">
        <v>423.9</v>
      </c>
    </row>
    <row r="79" spans="1:30">
      <c r="A79">
        <v>2013</v>
      </c>
      <c r="B79" s="14">
        <v>43054.607430555552</v>
      </c>
      <c r="C79" t="s">
        <v>3298</v>
      </c>
      <c r="P79">
        <v>6688.38</v>
      </c>
    </row>
    <row r="80" spans="1:30">
      <c r="A80">
        <v>2013</v>
      </c>
      <c r="B80" s="14">
        <v>43054.607430555552</v>
      </c>
      <c r="C80">
        <v>120107</v>
      </c>
      <c r="P80">
        <v>3818.17</v>
      </c>
    </row>
    <row r="81" spans="1:32">
      <c r="A81">
        <v>2013</v>
      </c>
      <c r="B81" s="14">
        <v>43054.607430555552</v>
      </c>
      <c r="C81" t="s">
        <v>3299</v>
      </c>
      <c r="P81">
        <v>6217.16</v>
      </c>
    </row>
    <row r="82" spans="1:32">
      <c r="A82">
        <v>2013</v>
      </c>
      <c r="B82" s="14">
        <v>43054.607430555552</v>
      </c>
      <c r="C82">
        <v>120109</v>
      </c>
      <c r="P82">
        <v>51.71</v>
      </c>
    </row>
    <row r="83" spans="1:32">
      <c r="A83">
        <v>2013</v>
      </c>
      <c r="B83" s="14">
        <v>43054.607430555552</v>
      </c>
      <c r="C83" t="s">
        <v>3300</v>
      </c>
      <c r="P83">
        <v>3829.5</v>
      </c>
    </row>
    <row r="84" spans="1:32">
      <c r="A84">
        <v>2013</v>
      </c>
      <c r="B84" s="14">
        <v>43054.607430555552</v>
      </c>
      <c r="C84" t="s">
        <v>3301</v>
      </c>
      <c r="AD84">
        <v>0.3</v>
      </c>
    </row>
    <row r="85" spans="1:32">
      <c r="A85">
        <v>2013</v>
      </c>
      <c r="B85" s="14">
        <v>43054.607430555552</v>
      </c>
      <c r="C85" t="s">
        <v>3302</v>
      </c>
      <c r="AF85">
        <v>68.150000000000006</v>
      </c>
    </row>
    <row r="86" spans="1:32">
      <c r="A86">
        <v>2013</v>
      </c>
      <c r="B86" s="14">
        <v>43054.607430555552</v>
      </c>
      <c r="C86" t="s">
        <v>3303</v>
      </c>
      <c r="AD86">
        <v>5.27</v>
      </c>
    </row>
    <row r="87" spans="1:32">
      <c r="A87">
        <v>2013</v>
      </c>
      <c r="B87" s="14">
        <v>43054.607430555552</v>
      </c>
      <c r="C87" t="s">
        <v>3304</v>
      </c>
      <c r="AF87">
        <v>4.42</v>
      </c>
    </row>
    <row r="88" spans="1:32">
      <c r="A88">
        <v>2013</v>
      </c>
      <c r="B88" s="14">
        <v>43054.607430555552</v>
      </c>
      <c r="C88" t="s">
        <v>3305</v>
      </c>
      <c r="AD88">
        <v>0.11</v>
      </c>
    </row>
    <row r="89" spans="1:32">
      <c r="A89">
        <v>2013</v>
      </c>
      <c r="B89" s="14">
        <v>43054.607430555552</v>
      </c>
      <c r="C89" t="s">
        <v>3306</v>
      </c>
      <c r="AD89">
        <v>0.33</v>
      </c>
    </row>
    <row r="90" spans="1:32">
      <c r="A90">
        <v>2013</v>
      </c>
      <c r="B90" s="14">
        <v>43054.607430555552</v>
      </c>
      <c r="C90" t="s">
        <v>3307</v>
      </c>
      <c r="M90">
        <v>309</v>
      </c>
    </row>
    <row r="91" spans="1:32">
      <c r="A91">
        <v>2013</v>
      </c>
      <c r="B91" s="14">
        <v>43054.607430555552</v>
      </c>
      <c r="C91" t="s">
        <v>3308</v>
      </c>
      <c r="F91">
        <v>28</v>
      </c>
      <c r="M91">
        <v>661</v>
      </c>
      <c r="AF91">
        <v>3246.38</v>
      </c>
    </row>
    <row r="92" spans="1:32">
      <c r="A92">
        <v>2013</v>
      </c>
      <c r="B92" s="14">
        <v>43054.607430555552</v>
      </c>
      <c r="C92" t="s">
        <v>3309</v>
      </c>
      <c r="AD92">
        <v>60.15</v>
      </c>
    </row>
    <row r="93" spans="1:32">
      <c r="A93">
        <v>2013</v>
      </c>
      <c r="B93" s="14">
        <v>43054.607430555552</v>
      </c>
      <c r="C93" t="s">
        <v>3310</v>
      </c>
      <c r="M93">
        <v>661</v>
      </c>
    </row>
    <row r="94" spans="1:32">
      <c r="A94">
        <v>2013</v>
      </c>
      <c r="B94" s="14">
        <v>43054.607430555552</v>
      </c>
      <c r="C94" t="s">
        <v>3311</v>
      </c>
      <c r="AD94">
        <v>0.61</v>
      </c>
    </row>
    <row r="95" spans="1:32">
      <c r="A95">
        <v>2013</v>
      </c>
      <c r="B95" s="14">
        <v>43054.607430555552</v>
      </c>
      <c r="C95" t="s">
        <v>3312</v>
      </c>
      <c r="AD95">
        <v>0.49</v>
      </c>
    </row>
    <row r="96" spans="1:32">
      <c r="A96">
        <v>2013</v>
      </c>
      <c r="B96" s="14">
        <v>43054.607430555552</v>
      </c>
      <c r="C96" t="s">
        <v>3313</v>
      </c>
      <c r="M96">
        <v>661</v>
      </c>
      <c r="AF96">
        <v>47.07</v>
      </c>
    </row>
    <row r="97" spans="1:33">
      <c r="A97">
        <v>2013</v>
      </c>
      <c r="B97" s="14">
        <v>43054.607430555552</v>
      </c>
      <c r="C97" t="s">
        <v>3314</v>
      </c>
      <c r="AD97">
        <v>137.08000000000001</v>
      </c>
    </row>
    <row r="98" spans="1:33">
      <c r="A98">
        <v>2013</v>
      </c>
      <c r="B98" s="14">
        <v>43054.607430555552</v>
      </c>
      <c r="C98" t="s">
        <v>3315</v>
      </c>
      <c r="AD98">
        <v>1.01</v>
      </c>
    </row>
    <row r="99" spans="1:33">
      <c r="A99">
        <v>2013</v>
      </c>
      <c r="B99" s="14">
        <v>43054.607430555552</v>
      </c>
      <c r="C99" t="s">
        <v>3316</v>
      </c>
      <c r="AD99">
        <v>0.1</v>
      </c>
    </row>
    <row r="100" spans="1:33">
      <c r="A100">
        <v>2013</v>
      </c>
      <c r="B100" s="14">
        <v>43054.607430555552</v>
      </c>
      <c r="C100" t="s">
        <v>3317</v>
      </c>
      <c r="AF100">
        <v>118.32</v>
      </c>
    </row>
    <row r="101" spans="1:33">
      <c r="A101">
        <v>2013</v>
      </c>
      <c r="B101" s="14">
        <v>43054.607430555552</v>
      </c>
      <c r="C101" t="s">
        <v>3318</v>
      </c>
      <c r="AD101">
        <v>0.1</v>
      </c>
    </row>
    <row r="102" spans="1:33">
      <c r="A102">
        <v>2013</v>
      </c>
      <c r="B102" s="14">
        <v>43054.607430555552</v>
      </c>
      <c r="C102" t="s">
        <v>3319</v>
      </c>
      <c r="AD102">
        <v>70.069999999999993</v>
      </c>
    </row>
    <row r="103" spans="1:33">
      <c r="A103">
        <v>2013</v>
      </c>
      <c r="B103" s="14">
        <v>43054.607430555552</v>
      </c>
      <c r="C103" t="s">
        <v>3320</v>
      </c>
      <c r="AF103">
        <v>61.22</v>
      </c>
    </row>
    <row r="104" spans="1:33">
      <c r="A104">
        <v>2013</v>
      </c>
      <c r="B104" s="14">
        <v>43054.607430555552</v>
      </c>
      <c r="C104" t="s">
        <v>3321</v>
      </c>
      <c r="AD104">
        <v>692.34</v>
      </c>
    </row>
    <row r="105" spans="1:33">
      <c r="A105">
        <v>2013</v>
      </c>
      <c r="B105" s="14">
        <v>43054.607430555552</v>
      </c>
      <c r="C105" t="s">
        <v>3322</v>
      </c>
      <c r="AF105">
        <v>406.64</v>
      </c>
    </row>
    <row r="106" spans="1:33">
      <c r="A106">
        <v>2013</v>
      </c>
      <c r="B106" s="14">
        <v>43054.607430555552</v>
      </c>
      <c r="C106" t="s">
        <v>3323</v>
      </c>
      <c r="AD106">
        <v>9.57</v>
      </c>
    </row>
    <row r="107" spans="1:33">
      <c r="A107">
        <v>2013</v>
      </c>
      <c r="B107" s="14">
        <v>43054.607430555552</v>
      </c>
      <c r="C107" t="s">
        <v>3324</v>
      </c>
      <c r="AD107">
        <v>66.25</v>
      </c>
    </row>
    <row r="108" spans="1:33">
      <c r="A108">
        <v>2013</v>
      </c>
      <c r="B108" s="14">
        <v>43054.607430555552</v>
      </c>
      <c r="C108" t="s">
        <v>3325</v>
      </c>
      <c r="M108">
        <v>2628</v>
      </c>
    </row>
    <row r="109" spans="1:33">
      <c r="A109">
        <v>2013</v>
      </c>
      <c r="B109" s="14">
        <v>43054.607430555552</v>
      </c>
      <c r="C109" t="s">
        <v>3326</v>
      </c>
      <c r="AD109">
        <v>3.81</v>
      </c>
    </row>
    <row r="110" spans="1:33">
      <c r="A110">
        <v>2013</v>
      </c>
      <c r="B110" s="14">
        <v>43054.607430555552</v>
      </c>
      <c r="C110" t="s">
        <v>3327</v>
      </c>
      <c r="AD110">
        <v>43.91</v>
      </c>
    </row>
    <row r="111" spans="1:33">
      <c r="A111">
        <v>2013</v>
      </c>
      <c r="B111" s="14">
        <v>43054.607430555552</v>
      </c>
      <c r="C111" t="s">
        <v>3328</v>
      </c>
      <c r="P111">
        <v>5011.6499999999996</v>
      </c>
    </row>
    <row r="112" spans="1:33">
      <c r="A112">
        <v>2013</v>
      </c>
      <c r="B112" s="14">
        <v>43054.607430555552</v>
      </c>
      <c r="C112">
        <v>130205</v>
      </c>
      <c r="N112">
        <v>132730</v>
      </c>
      <c r="AG112">
        <v>5355</v>
      </c>
    </row>
    <row r="113" spans="1:32">
      <c r="A113">
        <v>2013</v>
      </c>
      <c r="B113" s="14">
        <v>43054.607430555552</v>
      </c>
      <c r="C113" t="s">
        <v>3329</v>
      </c>
      <c r="L113">
        <v>35</v>
      </c>
    </row>
    <row r="114" spans="1:32">
      <c r="A114">
        <v>2013</v>
      </c>
      <c r="B114" s="14">
        <v>43054.607430555552</v>
      </c>
      <c r="C114" t="s">
        <v>3330</v>
      </c>
      <c r="P114">
        <v>5.48</v>
      </c>
    </row>
    <row r="115" spans="1:32">
      <c r="A115">
        <v>2013</v>
      </c>
      <c r="B115" s="14">
        <v>43054.607430555552</v>
      </c>
      <c r="C115">
        <v>130206</v>
      </c>
      <c r="N115">
        <v>1218</v>
      </c>
    </row>
    <row r="116" spans="1:32">
      <c r="A116">
        <v>2013</v>
      </c>
      <c r="B116" s="14">
        <v>43054.607430555552</v>
      </c>
      <c r="C116">
        <v>130208</v>
      </c>
      <c r="N116">
        <v>9778</v>
      </c>
      <c r="P116">
        <v>0.88</v>
      </c>
    </row>
    <row r="117" spans="1:32">
      <c r="A117">
        <v>2013</v>
      </c>
      <c r="B117" s="14">
        <v>43054.607430555552</v>
      </c>
      <c r="C117" t="s">
        <v>3331</v>
      </c>
      <c r="P117">
        <v>0.64</v>
      </c>
    </row>
    <row r="118" spans="1:32">
      <c r="A118">
        <v>2013</v>
      </c>
      <c r="B118" s="14">
        <v>43054.607430555552</v>
      </c>
      <c r="C118">
        <v>130502</v>
      </c>
      <c r="Q118">
        <v>47.2</v>
      </c>
    </row>
    <row r="119" spans="1:32">
      <c r="A119">
        <v>2013</v>
      </c>
      <c r="B119" s="14">
        <v>43054.607430555552</v>
      </c>
      <c r="C119" t="s">
        <v>3332</v>
      </c>
      <c r="AD119">
        <v>19.7</v>
      </c>
    </row>
    <row r="120" spans="1:32">
      <c r="A120">
        <v>2013</v>
      </c>
      <c r="B120" s="14">
        <v>43054.607430555552</v>
      </c>
      <c r="C120" t="s">
        <v>3333</v>
      </c>
      <c r="AD120">
        <v>30.84</v>
      </c>
    </row>
    <row r="121" spans="1:32">
      <c r="A121">
        <v>2013</v>
      </c>
      <c r="B121" s="14">
        <v>43054.607430555552</v>
      </c>
      <c r="C121" t="s">
        <v>3334</v>
      </c>
      <c r="AD121">
        <v>1845.61</v>
      </c>
      <c r="AF121">
        <v>25.2</v>
      </c>
    </row>
    <row r="122" spans="1:32">
      <c r="A122">
        <v>2013</v>
      </c>
      <c r="B122" s="14">
        <v>43054.607430555552</v>
      </c>
      <c r="C122" t="s">
        <v>3335</v>
      </c>
      <c r="AD122">
        <v>0</v>
      </c>
    </row>
    <row r="123" spans="1:32">
      <c r="A123">
        <v>2013</v>
      </c>
      <c r="B123" s="14">
        <v>43054.607430555552</v>
      </c>
      <c r="C123" t="s">
        <v>3336</v>
      </c>
      <c r="AD123">
        <v>67.89</v>
      </c>
    </row>
    <row r="124" spans="1:32">
      <c r="A124">
        <v>2013</v>
      </c>
      <c r="B124" s="14">
        <v>43054.607430555552</v>
      </c>
      <c r="C124" t="s">
        <v>3337</v>
      </c>
      <c r="AD124">
        <v>0.52</v>
      </c>
    </row>
    <row r="125" spans="1:32">
      <c r="A125">
        <v>2013</v>
      </c>
      <c r="B125" s="14">
        <v>43054.607430555552</v>
      </c>
      <c r="C125" t="s">
        <v>3338</v>
      </c>
      <c r="AD125">
        <v>724.4</v>
      </c>
    </row>
    <row r="126" spans="1:32">
      <c r="A126">
        <v>2013</v>
      </c>
      <c r="B126" s="14">
        <v>43054.607430555552</v>
      </c>
      <c r="C126" t="s">
        <v>3339</v>
      </c>
      <c r="AD126">
        <v>746.59</v>
      </c>
    </row>
    <row r="127" spans="1:32">
      <c r="A127">
        <v>2013</v>
      </c>
      <c r="B127" s="14">
        <v>43054.607430555552</v>
      </c>
      <c r="C127" t="s">
        <v>3340</v>
      </c>
      <c r="F127">
        <v>14</v>
      </c>
      <c r="AD127">
        <v>79.959999999999994</v>
      </c>
      <c r="AF127">
        <v>7.07</v>
      </c>
    </row>
    <row r="128" spans="1:32">
      <c r="A128">
        <v>2013</v>
      </c>
      <c r="B128" s="14">
        <v>43054.607430555552</v>
      </c>
      <c r="C128" t="s">
        <v>3341</v>
      </c>
      <c r="AC128">
        <v>0</v>
      </c>
    </row>
    <row r="129" spans="1:33">
      <c r="A129">
        <v>2013</v>
      </c>
      <c r="B129" s="14">
        <v>43054.607430555552</v>
      </c>
      <c r="C129" t="s">
        <v>3342</v>
      </c>
      <c r="P129">
        <v>476.9</v>
      </c>
    </row>
    <row r="130" spans="1:33">
      <c r="A130">
        <v>2013</v>
      </c>
      <c r="B130" s="14">
        <v>43054.607430555552</v>
      </c>
      <c r="C130">
        <v>150106</v>
      </c>
      <c r="Q130">
        <v>28009.21</v>
      </c>
    </row>
    <row r="131" spans="1:33">
      <c r="A131">
        <v>2013</v>
      </c>
      <c r="B131" s="14">
        <v>43054.607430555552</v>
      </c>
      <c r="C131" t="s">
        <v>3343</v>
      </c>
      <c r="F131">
        <v>18259</v>
      </c>
      <c r="G131">
        <v>2375</v>
      </c>
      <c r="L131">
        <v>97449.78</v>
      </c>
      <c r="R131">
        <v>303</v>
      </c>
      <c r="AD131">
        <v>80145.72</v>
      </c>
      <c r="AF131">
        <v>28059.71</v>
      </c>
    </row>
    <row r="132" spans="1:33">
      <c r="A132">
        <v>2013</v>
      </c>
      <c r="B132" s="14">
        <v>43054.607430555552</v>
      </c>
      <c r="C132" t="s">
        <v>3344</v>
      </c>
      <c r="AC132">
        <v>0</v>
      </c>
    </row>
    <row r="133" spans="1:33">
      <c r="A133">
        <v>2013</v>
      </c>
      <c r="B133" s="14">
        <v>43054.607430555552</v>
      </c>
      <c r="C133" t="s">
        <v>3345</v>
      </c>
      <c r="AD133">
        <v>75.41</v>
      </c>
    </row>
    <row r="134" spans="1:33">
      <c r="A134">
        <v>2013</v>
      </c>
      <c r="B134" s="14">
        <v>43054.607430555552</v>
      </c>
      <c r="C134" t="s">
        <v>3346</v>
      </c>
      <c r="AD134">
        <v>0.37</v>
      </c>
    </row>
    <row r="135" spans="1:33">
      <c r="A135">
        <v>2013</v>
      </c>
      <c r="B135" s="14">
        <v>43054.607430555552</v>
      </c>
      <c r="C135" t="s">
        <v>3347</v>
      </c>
      <c r="AD135">
        <v>10.6</v>
      </c>
    </row>
    <row r="136" spans="1:33">
      <c r="A136">
        <v>2013</v>
      </c>
      <c r="B136" s="14">
        <v>43054.607430555552</v>
      </c>
      <c r="C136" t="s">
        <v>3348</v>
      </c>
      <c r="AD136">
        <v>4.2</v>
      </c>
    </row>
    <row r="137" spans="1:33">
      <c r="A137">
        <v>2013</v>
      </c>
      <c r="B137" s="14">
        <v>43054.607430555552</v>
      </c>
      <c r="C137" t="s">
        <v>3349</v>
      </c>
      <c r="AD137">
        <v>1623.5</v>
      </c>
    </row>
    <row r="138" spans="1:33">
      <c r="A138">
        <v>2013</v>
      </c>
      <c r="B138" s="14">
        <v>43054.607430555552</v>
      </c>
      <c r="C138" t="s">
        <v>3350</v>
      </c>
      <c r="L138">
        <v>509.5</v>
      </c>
      <c r="AD138">
        <v>267.08999999999997</v>
      </c>
    </row>
    <row r="139" spans="1:33">
      <c r="A139">
        <v>2013</v>
      </c>
      <c r="B139" s="14">
        <v>43054.607430555552</v>
      </c>
      <c r="C139" t="s">
        <v>3351</v>
      </c>
      <c r="M139">
        <v>9691</v>
      </c>
    </row>
    <row r="140" spans="1:33">
      <c r="A140">
        <v>2013</v>
      </c>
      <c r="B140" s="14">
        <v>43054.607430555552</v>
      </c>
      <c r="C140" t="s">
        <v>3352</v>
      </c>
      <c r="AD140">
        <v>4767.92</v>
      </c>
    </row>
    <row r="141" spans="1:33">
      <c r="A141">
        <v>2013</v>
      </c>
      <c r="B141" s="14">
        <v>43054.607430555552</v>
      </c>
      <c r="C141">
        <v>160103</v>
      </c>
      <c r="H141">
        <v>25708</v>
      </c>
      <c r="N141">
        <v>52074</v>
      </c>
      <c r="O141">
        <v>9647</v>
      </c>
      <c r="P141">
        <v>6915.81</v>
      </c>
      <c r="Q141">
        <v>6491.76</v>
      </c>
      <c r="AG141">
        <v>7263</v>
      </c>
    </row>
    <row r="142" spans="1:33">
      <c r="A142">
        <v>2013</v>
      </c>
      <c r="B142" s="14">
        <v>43054.607430555552</v>
      </c>
      <c r="C142">
        <v>160107</v>
      </c>
      <c r="AG142">
        <v>1</v>
      </c>
    </row>
    <row r="143" spans="1:33">
      <c r="A143">
        <v>2013</v>
      </c>
      <c r="B143" s="14">
        <v>43054.607430555552</v>
      </c>
      <c r="C143" t="s">
        <v>3353</v>
      </c>
      <c r="P143">
        <v>4.17</v>
      </c>
    </row>
    <row r="144" spans="1:33">
      <c r="A144">
        <v>2013</v>
      </c>
      <c r="B144" s="14">
        <v>43054.607430555552</v>
      </c>
      <c r="C144">
        <v>160119</v>
      </c>
      <c r="N144">
        <v>224086</v>
      </c>
    </row>
    <row r="145" spans="1:30">
      <c r="A145">
        <v>2013</v>
      </c>
      <c r="B145" s="14">
        <v>43054.607430555552</v>
      </c>
      <c r="C145" t="s">
        <v>3354</v>
      </c>
      <c r="P145">
        <v>3.93</v>
      </c>
    </row>
    <row r="146" spans="1:30">
      <c r="A146">
        <v>2013</v>
      </c>
      <c r="B146" s="14">
        <v>43054.607430555552</v>
      </c>
      <c r="C146">
        <v>161001</v>
      </c>
      <c r="N146">
        <v>53721</v>
      </c>
    </row>
    <row r="147" spans="1:30">
      <c r="A147">
        <v>2013</v>
      </c>
      <c r="B147" s="14">
        <v>43054.607430555552</v>
      </c>
      <c r="C147" t="s">
        <v>3355</v>
      </c>
      <c r="AD147">
        <v>7.97</v>
      </c>
    </row>
    <row r="148" spans="1:30">
      <c r="A148">
        <v>2013</v>
      </c>
      <c r="B148" s="14">
        <v>43054.607430555552</v>
      </c>
      <c r="C148" t="s">
        <v>3356</v>
      </c>
      <c r="AD148">
        <v>242.24</v>
      </c>
    </row>
    <row r="149" spans="1:30">
      <c r="A149">
        <v>2013</v>
      </c>
      <c r="B149" s="14">
        <v>43054.607430555552</v>
      </c>
      <c r="C149" t="s">
        <v>3357</v>
      </c>
      <c r="AC149">
        <v>0</v>
      </c>
    </row>
    <row r="150" spans="1:30">
      <c r="A150">
        <v>2013</v>
      </c>
      <c r="B150" s="14">
        <v>43054.607430555552</v>
      </c>
      <c r="C150" t="s">
        <v>3358</v>
      </c>
      <c r="AD150">
        <v>344.02</v>
      </c>
    </row>
    <row r="151" spans="1:30">
      <c r="A151">
        <v>2013</v>
      </c>
      <c r="B151" s="14">
        <v>43054.607430555552</v>
      </c>
      <c r="C151" t="s">
        <v>3359</v>
      </c>
      <c r="AD151">
        <v>21671.9</v>
      </c>
    </row>
    <row r="152" spans="1:30">
      <c r="A152">
        <v>2013</v>
      </c>
      <c r="B152" s="14">
        <v>43054.607430555552</v>
      </c>
      <c r="C152" t="s">
        <v>3360</v>
      </c>
      <c r="AD152">
        <v>13.16</v>
      </c>
    </row>
    <row r="153" spans="1:30">
      <c r="A153">
        <v>2013</v>
      </c>
      <c r="B153" s="14">
        <v>43054.607430555552</v>
      </c>
      <c r="C153" t="s">
        <v>3361</v>
      </c>
      <c r="AD153">
        <v>4.01</v>
      </c>
    </row>
    <row r="154" spans="1:30">
      <c r="A154">
        <v>2013</v>
      </c>
      <c r="B154" s="14">
        <v>43054.607430555552</v>
      </c>
      <c r="C154" t="s">
        <v>3362</v>
      </c>
      <c r="P154">
        <v>245.17</v>
      </c>
    </row>
    <row r="155" spans="1:30">
      <c r="A155">
        <v>2013</v>
      </c>
      <c r="B155" s="14">
        <v>43054.607430555552</v>
      </c>
      <c r="C155">
        <v>170405</v>
      </c>
      <c r="P155">
        <v>771.3</v>
      </c>
    </row>
    <row r="156" spans="1:30">
      <c r="A156">
        <v>2013</v>
      </c>
      <c r="B156" s="14">
        <v>43054.607430555552</v>
      </c>
      <c r="C156" t="s">
        <v>3363</v>
      </c>
      <c r="AD156">
        <v>41.98</v>
      </c>
    </row>
    <row r="157" spans="1:30">
      <c r="A157">
        <v>2013</v>
      </c>
      <c r="B157" s="14">
        <v>43054.607430555552</v>
      </c>
      <c r="C157" t="s">
        <v>3364</v>
      </c>
      <c r="R157">
        <v>9446</v>
      </c>
      <c r="AD157">
        <v>183.08</v>
      </c>
    </row>
    <row r="158" spans="1:30">
      <c r="A158">
        <v>2013</v>
      </c>
      <c r="B158" s="14">
        <v>43054.607430555552</v>
      </c>
      <c r="C158" t="s">
        <v>3365</v>
      </c>
      <c r="AD158">
        <v>262.16000000000003</v>
      </c>
    </row>
    <row r="159" spans="1:30">
      <c r="A159">
        <v>2013</v>
      </c>
      <c r="B159" s="14">
        <v>43054.607430555552</v>
      </c>
      <c r="C159" t="s">
        <v>3366</v>
      </c>
      <c r="AD159">
        <v>17.62</v>
      </c>
    </row>
    <row r="160" spans="1:30">
      <c r="A160">
        <v>2013</v>
      </c>
      <c r="B160" s="14">
        <v>43054.607430555552</v>
      </c>
      <c r="C160" t="s">
        <v>3367</v>
      </c>
      <c r="AD160">
        <v>3.03</v>
      </c>
    </row>
    <row r="161" spans="1:32">
      <c r="A161">
        <v>2013</v>
      </c>
      <c r="B161" s="14">
        <v>43054.607430555552</v>
      </c>
      <c r="C161" t="s">
        <v>3368</v>
      </c>
      <c r="AD161">
        <v>9135.0300000000007</v>
      </c>
    </row>
    <row r="162" spans="1:32">
      <c r="A162">
        <v>2013</v>
      </c>
      <c r="B162" s="14">
        <v>43054.607430555552</v>
      </c>
      <c r="C162" t="s">
        <v>3369</v>
      </c>
      <c r="AD162">
        <v>3404.01</v>
      </c>
    </row>
    <row r="163" spans="1:32">
      <c r="A163">
        <v>2013</v>
      </c>
      <c r="B163" s="14">
        <v>43054.607430555552</v>
      </c>
      <c r="C163" t="s">
        <v>3370</v>
      </c>
      <c r="AD163">
        <v>61.96</v>
      </c>
    </row>
    <row r="164" spans="1:32">
      <c r="A164">
        <v>2013</v>
      </c>
      <c r="B164" s="14">
        <v>43054.607430555552</v>
      </c>
      <c r="C164" t="s">
        <v>3371</v>
      </c>
      <c r="AD164">
        <v>1.75</v>
      </c>
    </row>
    <row r="165" spans="1:32">
      <c r="A165">
        <v>2013</v>
      </c>
      <c r="B165" s="14">
        <v>43054.607430555552</v>
      </c>
      <c r="C165" t="s">
        <v>3372</v>
      </c>
      <c r="AF165">
        <v>0</v>
      </c>
    </row>
    <row r="166" spans="1:32">
      <c r="A166">
        <v>2013</v>
      </c>
      <c r="B166" s="14">
        <v>43054.607430555552</v>
      </c>
      <c r="C166" t="s">
        <v>3373</v>
      </c>
      <c r="AD166">
        <v>14.85</v>
      </c>
    </row>
    <row r="167" spans="1:32">
      <c r="A167">
        <v>2013</v>
      </c>
      <c r="B167" s="14">
        <v>43054.607430555552</v>
      </c>
      <c r="C167" t="s">
        <v>3374</v>
      </c>
      <c r="AD167">
        <v>46.87</v>
      </c>
    </row>
    <row r="168" spans="1:32">
      <c r="A168">
        <v>2013</v>
      </c>
      <c r="B168" s="14">
        <v>43054.607430555552</v>
      </c>
      <c r="C168" t="s">
        <v>3375</v>
      </c>
      <c r="AF168">
        <v>0</v>
      </c>
    </row>
    <row r="169" spans="1:32">
      <c r="A169">
        <v>2013</v>
      </c>
      <c r="B169" s="14">
        <v>43054.607430555552</v>
      </c>
      <c r="C169" t="s">
        <v>3376</v>
      </c>
      <c r="AD169">
        <v>4034.24</v>
      </c>
    </row>
    <row r="170" spans="1:32">
      <c r="A170">
        <v>2013</v>
      </c>
      <c r="B170" s="14">
        <v>43054.607430555552</v>
      </c>
      <c r="C170" t="s">
        <v>3377</v>
      </c>
      <c r="AD170">
        <v>95.3</v>
      </c>
    </row>
    <row r="171" spans="1:32">
      <c r="A171">
        <v>2013</v>
      </c>
      <c r="B171" s="14">
        <v>43054.607430555552</v>
      </c>
      <c r="C171" t="s">
        <v>3378</v>
      </c>
      <c r="AD171">
        <v>360.67</v>
      </c>
    </row>
    <row r="172" spans="1:32">
      <c r="A172">
        <v>2013</v>
      </c>
      <c r="B172" s="14">
        <v>43054.607430555552</v>
      </c>
      <c r="C172" t="s">
        <v>3379</v>
      </c>
      <c r="L172">
        <v>2941.86</v>
      </c>
    </row>
    <row r="173" spans="1:32">
      <c r="A173">
        <v>2013</v>
      </c>
      <c r="B173" s="14">
        <v>43054.607430555552</v>
      </c>
      <c r="C173" t="s">
        <v>3380</v>
      </c>
      <c r="AC173">
        <v>0</v>
      </c>
    </row>
    <row r="174" spans="1:32">
      <c r="A174">
        <v>2013</v>
      </c>
      <c r="B174" s="14">
        <v>43054.607430555552</v>
      </c>
      <c r="C174" t="s">
        <v>3381</v>
      </c>
      <c r="AD174">
        <v>11.65</v>
      </c>
    </row>
    <row r="175" spans="1:32">
      <c r="A175">
        <v>2013</v>
      </c>
      <c r="B175" s="14">
        <v>43054.607430555552</v>
      </c>
      <c r="C175" t="s">
        <v>3382</v>
      </c>
      <c r="AD175">
        <v>15.14</v>
      </c>
    </row>
    <row r="176" spans="1:32">
      <c r="A176">
        <v>2013</v>
      </c>
      <c r="B176" s="14">
        <v>43054.607430555552</v>
      </c>
      <c r="C176" t="s">
        <v>3383</v>
      </c>
      <c r="L176">
        <v>1083.6400000000001</v>
      </c>
      <c r="AD176">
        <v>5039.96</v>
      </c>
      <c r="AF176">
        <v>323.26</v>
      </c>
    </row>
    <row r="177" spans="1:33">
      <c r="A177">
        <v>2013</v>
      </c>
      <c r="B177" s="14">
        <v>43054.607430555552</v>
      </c>
      <c r="C177" t="s">
        <v>3384</v>
      </c>
      <c r="AD177">
        <v>0</v>
      </c>
    </row>
    <row r="178" spans="1:33">
      <c r="A178">
        <v>2013</v>
      </c>
      <c r="B178" s="14">
        <v>43054.607430555552</v>
      </c>
      <c r="C178" t="s">
        <v>3385</v>
      </c>
      <c r="AD178">
        <v>5.55</v>
      </c>
    </row>
    <row r="179" spans="1:33">
      <c r="A179">
        <v>2013</v>
      </c>
      <c r="B179" s="14">
        <v>43054.607430555552</v>
      </c>
      <c r="C179" t="s">
        <v>3386</v>
      </c>
      <c r="F179">
        <v>24922</v>
      </c>
      <c r="L179">
        <v>76941.67</v>
      </c>
      <c r="R179">
        <v>125761</v>
      </c>
      <c r="AD179">
        <v>49630</v>
      </c>
      <c r="AF179">
        <v>20994.639999999999</v>
      </c>
    </row>
    <row r="180" spans="1:33">
      <c r="A180">
        <v>2013</v>
      </c>
      <c r="B180" s="14">
        <v>43054.607430555552</v>
      </c>
      <c r="C180" t="s">
        <v>3387</v>
      </c>
      <c r="R180">
        <v>10858</v>
      </c>
    </row>
    <row r="181" spans="1:33">
      <c r="A181">
        <v>2013</v>
      </c>
      <c r="B181" s="14">
        <v>43054.607430555552</v>
      </c>
      <c r="C181" t="s">
        <v>3388</v>
      </c>
      <c r="AD181">
        <v>59.13</v>
      </c>
    </row>
    <row r="182" spans="1:33">
      <c r="A182">
        <v>2013</v>
      </c>
      <c r="B182" s="14">
        <v>43054.607430555552</v>
      </c>
      <c r="C182" t="s">
        <v>3389</v>
      </c>
      <c r="L182">
        <v>2436</v>
      </c>
      <c r="AD182">
        <v>48396.26</v>
      </c>
      <c r="AF182">
        <v>4560.0600000000004</v>
      </c>
    </row>
    <row r="183" spans="1:33">
      <c r="A183">
        <v>2013</v>
      </c>
      <c r="B183" s="14">
        <v>43054.607430555552</v>
      </c>
      <c r="C183" t="s">
        <v>3390</v>
      </c>
      <c r="AD183">
        <v>281.8</v>
      </c>
    </row>
    <row r="184" spans="1:33">
      <c r="A184">
        <v>2013</v>
      </c>
      <c r="B184" s="14">
        <v>43054.607430555552</v>
      </c>
      <c r="C184" t="s">
        <v>3391</v>
      </c>
      <c r="AD184">
        <v>4.55</v>
      </c>
    </row>
    <row r="185" spans="1:33">
      <c r="A185">
        <v>2013</v>
      </c>
      <c r="B185" s="14">
        <v>43054.607430555552</v>
      </c>
      <c r="C185">
        <v>190204</v>
      </c>
      <c r="O185">
        <v>150</v>
      </c>
    </row>
    <row r="186" spans="1:33">
      <c r="A186">
        <v>2013</v>
      </c>
      <c r="B186" s="14">
        <v>43054.607430555552</v>
      </c>
      <c r="C186">
        <v>190805</v>
      </c>
      <c r="N186">
        <v>115430</v>
      </c>
    </row>
    <row r="187" spans="1:33">
      <c r="A187">
        <v>2013</v>
      </c>
      <c r="B187" s="14">
        <v>43054.607430555552</v>
      </c>
      <c r="C187">
        <v>191004</v>
      </c>
      <c r="O187">
        <v>13</v>
      </c>
    </row>
    <row r="188" spans="1:33">
      <c r="A188">
        <v>2013</v>
      </c>
      <c r="B188" s="14">
        <v>43054.607430555552</v>
      </c>
      <c r="C188">
        <v>191204</v>
      </c>
      <c r="Q188">
        <v>315.69</v>
      </c>
      <c r="AG188">
        <v>315</v>
      </c>
    </row>
    <row r="189" spans="1:33">
      <c r="A189">
        <v>2013</v>
      </c>
      <c r="B189" s="14">
        <v>43054.607430555552</v>
      </c>
      <c r="C189">
        <v>191210</v>
      </c>
      <c r="O189">
        <v>9362</v>
      </c>
      <c r="P189">
        <v>3835.57</v>
      </c>
      <c r="Q189">
        <v>48305.55</v>
      </c>
      <c r="AG189">
        <v>53313</v>
      </c>
    </row>
    <row r="190" spans="1:33">
      <c r="A190">
        <v>2013</v>
      </c>
      <c r="B190" s="14">
        <v>43054.607430555552</v>
      </c>
      <c r="C190">
        <v>191212</v>
      </c>
      <c r="Q190">
        <v>6725.32</v>
      </c>
      <c r="AG190">
        <v>110186</v>
      </c>
    </row>
    <row r="191" spans="1:33">
      <c r="A191">
        <v>2013</v>
      </c>
      <c r="B191" s="14">
        <v>43054.607430555552</v>
      </c>
      <c r="C191" t="s">
        <v>3392</v>
      </c>
      <c r="AD191">
        <v>4.5199999999999996</v>
      </c>
      <c r="AF191">
        <v>0</v>
      </c>
    </row>
    <row r="192" spans="1:33">
      <c r="A192">
        <v>2013</v>
      </c>
      <c r="B192" s="14">
        <v>43054.607430555552</v>
      </c>
      <c r="C192" t="s">
        <v>3393</v>
      </c>
      <c r="AF192">
        <v>0</v>
      </c>
    </row>
    <row r="193" spans="1:33">
      <c r="A193">
        <v>2013</v>
      </c>
      <c r="B193" s="14">
        <v>43054.607430555552</v>
      </c>
      <c r="C193" t="s">
        <v>3394</v>
      </c>
      <c r="AD193">
        <v>6.64</v>
      </c>
    </row>
    <row r="194" spans="1:33">
      <c r="A194">
        <v>2013</v>
      </c>
      <c r="B194" s="14">
        <v>43054.607430555552</v>
      </c>
      <c r="C194" t="s">
        <v>3395</v>
      </c>
      <c r="AD194">
        <v>19.34</v>
      </c>
    </row>
    <row r="195" spans="1:33">
      <c r="A195">
        <v>2013</v>
      </c>
      <c r="B195" s="14">
        <v>43054.607430555552</v>
      </c>
      <c r="C195" t="s">
        <v>3396</v>
      </c>
      <c r="AD195">
        <v>0.59</v>
      </c>
    </row>
    <row r="196" spans="1:33">
      <c r="A196">
        <v>2013</v>
      </c>
      <c r="B196" s="14">
        <v>43054.607430555552</v>
      </c>
      <c r="C196" t="s">
        <v>3397</v>
      </c>
      <c r="AD196">
        <v>0</v>
      </c>
    </row>
    <row r="197" spans="1:33">
      <c r="A197">
        <v>2013</v>
      </c>
      <c r="B197" s="14">
        <v>43054.607430555552</v>
      </c>
      <c r="C197" t="s">
        <v>3398</v>
      </c>
      <c r="AD197">
        <v>30.05</v>
      </c>
    </row>
    <row r="198" spans="1:33">
      <c r="A198">
        <v>2013</v>
      </c>
      <c r="B198" s="14">
        <v>43054.607430555552</v>
      </c>
      <c r="C198" t="s">
        <v>3399</v>
      </c>
      <c r="AD198">
        <v>10.29</v>
      </c>
    </row>
    <row r="199" spans="1:33">
      <c r="A199">
        <v>2013</v>
      </c>
      <c r="B199" s="14">
        <v>43054.607430555552</v>
      </c>
      <c r="C199" t="s">
        <v>3400</v>
      </c>
      <c r="AD199">
        <v>7.07</v>
      </c>
    </row>
    <row r="200" spans="1:33">
      <c r="A200">
        <v>2013</v>
      </c>
      <c r="B200" s="14">
        <v>43054.607430555552</v>
      </c>
      <c r="C200" t="s">
        <v>3401</v>
      </c>
      <c r="AD200">
        <v>8.56</v>
      </c>
    </row>
    <row r="201" spans="1:33">
      <c r="A201">
        <v>2013</v>
      </c>
      <c r="B201" s="14">
        <v>43054.607430555552</v>
      </c>
      <c r="C201" t="s">
        <v>3402</v>
      </c>
      <c r="AD201">
        <v>27.31</v>
      </c>
    </row>
    <row r="202" spans="1:33">
      <c r="A202">
        <v>2013</v>
      </c>
      <c r="B202" s="14">
        <v>43054.607430555552</v>
      </c>
      <c r="C202" t="s">
        <v>3403</v>
      </c>
      <c r="AD202">
        <v>111.28</v>
      </c>
    </row>
    <row r="203" spans="1:33">
      <c r="A203">
        <v>2013</v>
      </c>
      <c r="B203" s="14">
        <v>43054.607430555552</v>
      </c>
      <c r="C203" t="s">
        <v>3404</v>
      </c>
      <c r="AD203">
        <v>2500.04</v>
      </c>
    </row>
    <row r="204" spans="1:33">
      <c r="A204">
        <v>2013</v>
      </c>
      <c r="B204" s="14">
        <v>43054.607430555552</v>
      </c>
      <c r="C204" t="s">
        <v>3405</v>
      </c>
      <c r="AD204">
        <v>13.09</v>
      </c>
    </row>
    <row r="205" spans="1:33">
      <c r="A205">
        <v>2013</v>
      </c>
      <c r="B205" s="14">
        <v>43054.607430555552</v>
      </c>
      <c r="C205">
        <v>200111</v>
      </c>
      <c r="Q205">
        <v>7575.88</v>
      </c>
    </row>
    <row r="206" spans="1:33">
      <c r="A206">
        <v>2013</v>
      </c>
      <c r="B206" s="14">
        <v>43054.607430555552</v>
      </c>
      <c r="C206">
        <v>200199</v>
      </c>
      <c r="N206">
        <v>15542</v>
      </c>
    </row>
    <row r="207" spans="1:33">
      <c r="A207">
        <v>2013</v>
      </c>
      <c r="B207" s="14">
        <v>43054.607430555552</v>
      </c>
      <c r="C207">
        <v>200399</v>
      </c>
      <c r="N207">
        <v>8128</v>
      </c>
    </row>
    <row r="208" spans="1:33">
      <c r="A208">
        <v>2013</v>
      </c>
      <c r="B208" s="14">
        <v>43054.607430555552</v>
      </c>
      <c r="C208">
        <v>50103</v>
      </c>
      <c r="AG208">
        <v>709</v>
      </c>
    </row>
    <row r="209" spans="1:9">
      <c r="A209">
        <v>2013</v>
      </c>
      <c r="B209" s="14">
        <v>43054.607430555552</v>
      </c>
      <c r="C209" t="s">
        <v>3406</v>
      </c>
      <c r="I209">
        <v>28158</v>
      </c>
    </row>
    <row r="210" spans="1:9">
      <c r="A210">
        <v>2013</v>
      </c>
      <c r="B210" s="14">
        <v>43054.607430555552</v>
      </c>
      <c r="C210" t="s">
        <v>3407</v>
      </c>
      <c r="I210">
        <v>129</v>
      </c>
    </row>
    <row r="211" spans="1:9">
      <c r="A211">
        <v>2013</v>
      </c>
      <c r="B211" s="14">
        <v>43054.607430555552</v>
      </c>
      <c r="C211" t="s">
        <v>3408</v>
      </c>
      <c r="I211">
        <v>6958</v>
      </c>
    </row>
    <row r="212" spans="1:9">
      <c r="A212">
        <v>2013</v>
      </c>
      <c r="B212" s="14">
        <v>43054.607430555552</v>
      </c>
      <c r="C212" t="s">
        <v>3409</v>
      </c>
      <c r="I212">
        <v>5644</v>
      </c>
    </row>
    <row r="213" spans="1:9">
      <c r="A213">
        <v>2013</v>
      </c>
      <c r="B213" s="14">
        <v>43054.607430555552</v>
      </c>
      <c r="C213" t="s">
        <v>3410</v>
      </c>
      <c r="I213">
        <v>2632</v>
      </c>
    </row>
    <row r="214" spans="1:9">
      <c r="A214">
        <v>2013</v>
      </c>
      <c r="B214" s="14">
        <v>43054.607430555552</v>
      </c>
      <c r="C214" t="s">
        <v>3411</v>
      </c>
      <c r="I214">
        <v>0</v>
      </c>
    </row>
    <row r="215" spans="1:9">
      <c r="A215">
        <v>2013</v>
      </c>
      <c r="B215" s="14">
        <v>43054.607430555552</v>
      </c>
      <c r="C215" t="s">
        <v>3412</v>
      </c>
      <c r="I215">
        <v>16849</v>
      </c>
    </row>
    <row r="216" spans="1:9">
      <c r="A216">
        <v>2013</v>
      </c>
      <c r="B216" s="14">
        <v>43054.607430555552</v>
      </c>
      <c r="C216" t="s">
        <v>3413</v>
      </c>
      <c r="I216">
        <v>5042</v>
      </c>
    </row>
    <row r="217" spans="1:9">
      <c r="A217">
        <v>2013</v>
      </c>
      <c r="B217" s="14">
        <v>43054.607430555552</v>
      </c>
      <c r="C217" t="s">
        <v>3414</v>
      </c>
      <c r="I217">
        <v>1219545</v>
      </c>
    </row>
    <row r="218" spans="1:9">
      <c r="A218">
        <v>2013</v>
      </c>
      <c r="B218" s="14">
        <v>43054.607430555552</v>
      </c>
      <c r="C218" t="s">
        <v>3415</v>
      </c>
      <c r="I218">
        <v>42363</v>
      </c>
    </row>
    <row r="219" spans="1:9">
      <c r="A219">
        <v>2013</v>
      </c>
      <c r="B219" s="14">
        <v>43054.607430555552</v>
      </c>
      <c r="C219" t="s">
        <v>3416</v>
      </c>
      <c r="I219">
        <v>33558</v>
      </c>
    </row>
    <row r="220" spans="1:9">
      <c r="A220">
        <v>2013</v>
      </c>
      <c r="B220" s="14">
        <v>43054.607430555552</v>
      </c>
      <c r="C220" t="s">
        <v>3417</v>
      </c>
      <c r="I220">
        <v>407521</v>
      </c>
    </row>
    <row r="221" spans="1:9">
      <c r="A221">
        <v>2013</v>
      </c>
      <c r="B221" s="14">
        <v>43054.607430555552</v>
      </c>
      <c r="C221" t="s">
        <v>3418</v>
      </c>
      <c r="I221">
        <v>110009</v>
      </c>
    </row>
    <row r="222" spans="1:9">
      <c r="A222">
        <v>2013</v>
      </c>
      <c r="B222" s="14">
        <v>43054.607430555552</v>
      </c>
      <c r="C222" t="s">
        <v>1642</v>
      </c>
      <c r="I222">
        <v>343172</v>
      </c>
    </row>
    <row r="223" spans="1:9">
      <c r="A223">
        <v>2013</v>
      </c>
      <c r="B223" s="14">
        <v>43054.607430555552</v>
      </c>
      <c r="C223" t="s">
        <v>3419</v>
      </c>
      <c r="I223">
        <v>0</v>
      </c>
    </row>
    <row r="224" spans="1:9">
      <c r="A224">
        <v>2013</v>
      </c>
      <c r="B224" s="14">
        <v>43054.607430555552</v>
      </c>
      <c r="C224" t="s">
        <v>3420</v>
      </c>
      <c r="I224">
        <v>0</v>
      </c>
    </row>
    <row r="225" spans="1:34">
      <c r="A225">
        <v>2013</v>
      </c>
      <c r="B225" s="14">
        <v>43054.607430555552</v>
      </c>
      <c r="C225" t="s">
        <v>2018</v>
      </c>
      <c r="X225">
        <v>60808</v>
      </c>
    </row>
    <row r="226" spans="1:34">
      <c r="A226">
        <v>2013</v>
      </c>
      <c r="B226" s="14">
        <v>43054.607430555552</v>
      </c>
      <c r="C226" t="s">
        <v>3421</v>
      </c>
      <c r="X226">
        <v>25</v>
      </c>
    </row>
    <row r="227" spans="1:34">
      <c r="A227">
        <v>2013</v>
      </c>
      <c r="B227" s="14">
        <v>43054.607430555552</v>
      </c>
      <c r="C227" t="s">
        <v>3422</v>
      </c>
      <c r="X227">
        <v>999</v>
      </c>
    </row>
    <row r="228" spans="1:34">
      <c r="A228">
        <v>2013</v>
      </c>
      <c r="B228" s="14">
        <v>43054.607430555552</v>
      </c>
      <c r="C228" t="s">
        <v>3423</v>
      </c>
      <c r="I228">
        <v>1181118</v>
      </c>
    </row>
    <row r="229" spans="1:34">
      <c r="A229">
        <v>2013</v>
      </c>
      <c r="B229" s="14">
        <v>43054.607430555552</v>
      </c>
      <c r="C229" t="s">
        <v>3424</v>
      </c>
      <c r="I229">
        <v>1392</v>
      </c>
    </row>
    <row r="230" spans="1:34">
      <c r="A230">
        <v>2013</v>
      </c>
      <c r="B230" s="14">
        <v>43054.607430555552</v>
      </c>
      <c r="C230" t="s">
        <v>3425</v>
      </c>
      <c r="I230">
        <v>131528</v>
      </c>
    </row>
    <row r="231" spans="1:34">
      <c r="A231">
        <v>2013</v>
      </c>
      <c r="B231" s="14">
        <v>43054.607430555552</v>
      </c>
      <c r="C231" t="s">
        <v>3426</v>
      </c>
      <c r="I231">
        <v>228025</v>
      </c>
    </row>
    <row r="232" spans="1:34">
      <c r="A232">
        <v>2013</v>
      </c>
      <c r="B232" s="14">
        <v>43054.607430555552</v>
      </c>
      <c r="C232" t="s">
        <v>3427</v>
      </c>
      <c r="I232">
        <v>106899</v>
      </c>
    </row>
    <row r="233" spans="1:34">
      <c r="A233">
        <v>2013</v>
      </c>
      <c r="B233" s="14">
        <v>43054.607430555552</v>
      </c>
      <c r="C233" t="s">
        <v>3428</v>
      </c>
      <c r="I233">
        <v>234</v>
      </c>
    </row>
    <row r="234" spans="1:34">
      <c r="A234">
        <v>2013</v>
      </c>
      <c r="B234" s="14">
        <v>43054.607430555552</v>
      </c>
      <c r="C234" t="s">
        <v>3429</v>
      </c>
      <c r="I234">
        <v>77</v>
      </c>
    </row>
    <row r="235" spans="1:34">
      <c r="A235">
        <v>2013</v>
      </c>
      <c r="B235" s="14">
        <v>43054.607430555552</v>
      </c>
      <c r="C235" t="s">
        <v>3430</v>
      </c>
      <c r="I235">
        <v>255</v>
      </c>
    </row>
    <row r="236" spans="1:34">
      <c r="A236">
        <v>2013</v>
      </c>
      <c r="B236" s="14">
        <v>43054.607430555552</v>
      </c>
      <c r="C236" t="s">
        <v>3431</v>
      </c>
      <c r="I236">
        <v>3398</v>
      </c>
    </row>
    <row r="237" spans="1:34">
      <c r="A237">
        <v>2013</v>
      </c>
      <c r="B237" s="14">
        <v>43054.607430555552</v>
      </c>
      <c r="C237" t="s">
        <v>3432</v>
      </c>
      <c r="I237">
        <v>51561</v>
      </c>
    </row>
    <row r="238" spans="1:34">
      <c r="A238">
        <v>2013</v>
      </c>
      <c r="B238" s="14">
        <v>43054.607430555552</v>
      </c>
      <c r="C238" t="s">
        <v>3433</v>
      </c>
      <c r="I238">
        <v>12407</v>
      </c>
    </row>
    <row r="239" spans="1:34">
      <c r="A239">
        <v>2013</v>
      </c>
      <c r="B239" s="14">
        <v>43054.607430555552</v>
      </c>
      <c r="C239" t="s">
        <v>3434</v>
      </c>
      <c r="I239">
        <v>198854</v>
      </c>
    </row>
    <row r="240" spans="1:34">
      <c r="A240">
        <v>2013</v>
      </c>
      <c r="B240" s="14">
        <v>43054.607430555552</v>
      </c>
      <c r="C240" t="s">
        <v>2773</v>
      </c>
      <c r="AH240">
        <v>23573.347839999999</v>
      </c>
    </row>
    <row r="241" spans="1:25">
      <c r="A241">
        <v>2013</v>
      </c>
      <c r="B241" s="14">
        <v>43054.607430555552</v>
      </c>
      <c r="C241" t="s">
        <v>3435</v>
      </c>
      <c r="L241">
        <v>24534</v>
      </c>
    </row>
    <row r="242" spans="1:25">
      <c r="A242">
        <v>2013</v>
      </c>
      <c r="B242" s="14">
        <v>43054.607430555552</v>
      </c>
      <c r="C242" t="s">
        <v>3436</v>
      </c>
      <c r="L242">
        <v>205190</v>
      </c>
    </row>
    <row r="243" spans="1:25">
      <c r="A243">
        <v>2013</v>
      </c>
      <c r="B243" s="14">
        <v>43054.607430555552</v>
      </c>
      <c r="C243" t="s">
        <v>3437</v>
      </c>
      <c r="L243">
        <v>13189</v>
      </c>
    </row>
    <row r="244" spans="1:25">
      <c r="A244">
        <v>2013</v>
      </c>
      <c r="B244" s="14">
        <v>43054.607430555552</v>
      </c>
      <c r="C244" t="s">
        <v>3438</v>
      </c>
      <c r="L244">
        <v>823521</v>
      </c>
    </row>
    <row r="245" spans="1:25">
      <c r="A245">
        <v>2013</v>
      </c>
      <c r="B245" s="14">
        <v>43054.607430555552</v>
      </c>
      <c r="C245" t="s">
        <v>3439</v>
      </c>
      <c r="L245">
        <v>46443.1</v>
      </c>
    </row>
    <row r="246" spans="1:25">
      <c r="A246">
        <v>2013</v>
      </c>
      <c r="B246" s="14">
        <v>43054.607430555552</v>
      </c>
      <c r="C246" t="s">
        <v>3440</v>
      </c>
      <c r="L246">
        <v>2926.5</v>
      </c>
    </row>
    <row r="247" spans="1:25">
      <c r="A247">
        <v>2013</v>
      </c>
      <c r="B247" s="14">
        <v>43054.607430555552</v>
      </c>
      <c r="C247" t="s">
        <v>3441</v>
      </c>
      <c r="L247">
        <v>24066.2</v>
      </c>
    </row>
    <row r="248" spans="1:25">
      <c r="A248">
        <v>2013</v>
      </c>
      <c r="B248" s="14">
        <v>43054.607430555552</v>
      </c>
      <c r="C248" t="s">
        <v>3442</v>
      </c>
      <c r="L248">
        <v>4628</v>
      </c>
    </row>
    <row r="249" spans="1:25">
      <c r="A249">
        <v>2013</v>
      </c>
      <c r="B249" s="14">
        <v>43054.607430555552</v>
      </c>
      <c r="C249" t="s">
        <v>3443</v>
      </c>
      <c r="L249">
        <v>42295.12</v>
      </c>
    </row>
    <row r="250" spans="1:25">
      <c r="A250">
        <v>2013</v>
      </c>
      <c r="B250" s="14">
        <v>43054.607430555552</v>
      </c>
      <c r="C250" t="s">
        <v>3444</v>
      </c>
      <c r="L250">
        <v>5810</v>
      </c>
    </row>
    <row r="251" spans="1:25">
      <c r="A251">
        <v>2013</v>
      </c>
      <c r="B251" s="14">
        <v>43054.607430555552</v>
      </c>
      <c r="C251" t="s">
        <v>3445</v>
      </c>
      <c r="L251">
        <v>16029</v>
      </c>
    </row>
    <row r="252" spans="1:25">
      <c r="A252">
        <v>2013</v>
      </c>
      <c r="B252" s="14">
        <v>43054.607430555552</v>
      </c>
      <c r="C252" t="s">
        <v>3446</v>
      </c>
      <c r="L252">
        <v>1325.28</v>
      </c>
    </row>
    <row r="253" spans="1:25">
      <c r="A253">
        <v>2013</v>
      </c>
      <c r="B253" s="14">
        <v>43054.607430555552</v>
      </c>
      <c r="C253" t="s">
        <v>3447</v>
      </c>
      <c r="V253">
        <v>22371</v>
      </c>
    </row>
    <row r="254" spans="1:25">
      <c r="A254">
        <v>2013</v>
      </c>
      <c r="B254" s="14">
        <v>43054.607430555552</v>
      </c>
      <c r="C254" t="s">
        <v>3448</v>
      </c>
      <c r="X254">
        <v>20695</v>
      </c>
    </row>
    <row r="255" spans="1:25">
      <c r="A255">
        <v>2013</v>
      </c>
      <c r="B255" s="14">
        <v>43054.607430555552</v>
      </c>
      <c r="C255" t="s">
        <v>865</v>
      </c>
      <c r="W255">
        <v>0</v>
      </c>
    </row>
    <row r="256" spans="1:25">
      <c r="A256">
        <v>2013</v>
      </c>
      <c r="B256" s="14">
        <v>43054.607430555552</v>
      </c>
      <c r="C256" t="s">
        <v>917</v>
      </c>
      <c r="Y256">
        <v>0</v>
      </c>
    </row>
    <row r="257" spans="1:34">
      <c r="A257">
        <v>2013</v>
      </c>
      <c r="B257" s="14">
        <v>43054.607430555552</v>
      </c>
      <c r="C257" t="s">
        <v>3449</v>
      </c>
      <c r="X257">
        <v>9978</v>
      </c>
    </row>
    <row r="258" spans="1:34">
      <c r="A258">
        <v>2013</v>
      </c>
      <c r="B258" s="14">
        <v>43054.607430555552</v>
      </c>
      <c r="C258" t="s">
        <v>3450</v>
      </c>
      <c r="D258">
        <v>40540</v>
      </c>
    </row>
    <row r="259" spans="1:34">
      <c r="A259">
        <v>2013</v>
      </c>
      <c r="B259" s="14">
        <v>43054.607430555552</v>
      </c>
      <c r="C259" t="s">
        <v>3451</v>
      </c>
      <c r="AH259">
        <v>403.04322999999999</v>
      </c>
    </row>
    <row r="260" spans="1:34">
      <c r="A260">
        <v>2013</v>
      </c>
      <c r="B260" s="14">
        <v>43054.607430555552</v>
      </c>
      <c r="C260" t="s">
        <v>3452</v>
      </c>
      <c r="I260">
        <v>132410</v>
      </c>
    </row>
    <row r="261" spans="1:34">
      <c r="A261">
        <v>2013</v>
      </c>
      <c r="B261" s="14">
        <v>43054.607430555552</v>
      </c>
      <c r="C261" t="s">
        <v>3453</v>
      </c>
      <c r="I261">
        <v>113919</v>
      </c>
    </row>
    <row r="262" spans="1:34">
      <c r="A262">
        <v>2013</v>
      </c>
      <c r="B262" s="14">
        <v>43054.607430555552</v>
      </c>
      <c r="C262" t="s">
        <v>3454</v>
      </c>
      <c r="I262">
        <v>261404</v>
      </c>
    </row>
    <row r="263" spans="1:34">
      <c r="A263">
        <v>2013</v>
      </c>
      <c r="B263" s="14">
        <v>43054.607430555552</v>
      </c>
      <c r="C263" t="s">
        <v>3455</v>
      </c>
      <c r="I263">
        <v>1360</v>
      </c>
    </row>
    <row r="264" spans="1:34">
      <c r="A264">
        <v>2013</v>
      </c>
      <c r="B264" s="14">
        <v>43054.607430555552</v>
      </c>
      <c r="C264" t="s">
        <v>1773</v>
      </c>
      <c r="D264">
        <v>379698</v>
      </c>
    </row>
    <row r="265" spans="1:34">
      <c r="A265">
        <v>2013</v>
      </c>
      <c r="B265" s="14">
        <v>43054.607430555552</v>
      </c>
      <c r="C265" t="s">
        <v>3456</v>
      </c>
      <c r="AH265">
        <v>5042.4930100000001</v>
      </c>
    </row>
    <row r="266" spans="1:34">
      <c r="A266">
        <v>2013</v>
      </c>
      <c r="B266" s="14">
        <v>43054.607430555552</v>
      </c>
      <c r="C266" t="s">
        <v>3457</v>
      </c>
      <c r="AH266">
        <v>38310.694300000003</v>
      </c>
    </row>
    <row r="267" spans="1:34">
      <c r="A267">
        <v>2013</v>
      </c>
      <c r="B267" s="14">
        <v>43054.607430555552</v>
      </c>
      <c r="C267" t="s">
        <v>3458</v>
      </c>
      <c r="AH267">
        <v>3416.5641000000001</v>
      </c>
    </row>
    <row r="268" spans="1:34">
      <c r="A268">
        <v>2013</v>
      </c>
      <c r="B268" s="14">
        <v>43054.607430555552</v>
      </c>
      <c r="C268" t="s">
        <v>3459</v>
      </c>
      <c r="T268">
        <v>95563</v>
      </c>
    </row>
    <row r="269" spans="1:34">
      <c r="A269">
        <v>2013</v>
      </c>
      <c r="B269" s="14">
        <v>43054.607430555552</v>
      </c>
      <c r="C269" t="s">
        <v>3460</v>
      </c>
      <c r="I269">
        <v>985</v>
      </c>
    </row>
    <row r="270" spans="1:34">
      <c r="A270">
        <v>2013</v>
      </c>
      <c r="B270" s="14">
        <v>43054.607430555552</v>
      </c>
      <c r="C270" t="s">
        <v>3461</v>
      </c>
      <c r="D270">
        <v>65022</v>
      </c>
    </row>
    <row r="271" spans="1:34">
      <c r="A271">
        <v>2013</v>
      </c>
      <c r="B271" s="14">
        <v>43054.607430555552</v>
      </c>
      <c r="C271" t="s">
        <v>3462</v>
      </c>
      <c r="D271">
        <v>22602</v>
      </c>
    </row>
    <row r="272" spans="1:34">
      <c r="A272">
        <v>2013</v>
      </c>
      <c r="B272" s="14">
        <v>43054.607430555552</v>
      </c>
      <c r="C272" t="s">
        <v>3463</v>
      </c>
      <c r="D272">
        <v>24384</v>
      </c>
    </row>
    <row r="273" spans="1:34">
      <c r="A273">
        <v>2013</v>
      </c>
      <c r="B273" s="14">
        <v>43054.607430555552</v>
      </c>
      <c r="C273" t="s">
        <v>3464</v>
      </c>
      <c r="AH273">
        <v>339.50229999999999</v>
      </c>
    </row>
    <row r="274" spans="1:34">
      <c r="A274">
        <v>2013</v>
      </c>
      <c r="B274" s="14">
        <v>43054.607430555552</v>
      </c>
      <c r="C274" t="s">
        <v>3465</v>
      </c>
      <c r="Z274">
        <v>0</v>
      </c>
    </row>
    <row r="275" spans="1:34">
      <c r="A275">
        <v>2013</v>
      </c>
      <c r="B275" s="14">
        <v>43054.607430555552</v>
      </c>
      <c r="C275" t="s">
        <v>3466</v>
      </c>
      <c r="D275">
        <v>8890</v>
      </c>
    </row>
    <row r="276" spans="1:34">
      <c r="A276">
        <v>2013</v>
      </c>
      <c r="B276" s="14">
        <v>43054.607430555552</v>
      </c>
      <c r="C276" t="s">
        <v>3467</v>
      </c>
      <c r="AE276">
        <v>1532071</v>
      </c>
    </row>
    <row r="277" spans="1:34">
      <c r="A277">
        <v>2013</v>
      </c>
      <c r="B277" s="14">
        <v>43054.607430555552</v>
      </c>
      <c r="C277" t="s">
        <v>3468</v>
      </c>
      <c r="J277">
        <v>1408004</v>
      </c>
    </row>
    <row r="278" spans="1:34">
      <c r="A278">
        <v>2013</v>
      </c>
      <c r="B278" s="14">
        <v>43054.607430555552</v>
      </c>
      <c r="C278" t="s">
        <v>3469</v>
      </c>
      <c r="D278">
        <v>8259</v>
      </c>
    </row>
    <row r="279" spans="1:34">
      <c r="A279">
        <v>2013</v>
      </c>
      <c r="B279" s="14">
        <v>43054.607430555552</v>
      </c>
      <c r="C279" t="s">
        <v>3470</v>
      </c>
      <c r="AH279">
        <v>115236.6764</v>
      </c>
    </row>
    <row r="280" spans="1:34">
      <c r="A280">
        <v>2013</v>
      </c>
      <c r="B280" s="14">
        <v>43054.607430555552</v>
      </c>
      <c r="C280" t="s">
        <v>1820</v>
      </c>
      <c r="AH280">
        <v>130611.4555</v>
      </c>
    </row>
    <row r="281" spans="1:34">
      <c r="A281">
        <v>2013</v>
      </c>
      <c r="B281" s="14">
        <v>43054.607430555552</v>
      </c>
      <c r="C281" t="s">
        <v>3471</v>
      </c>
      <c r="D281">
        <v>110377</v>
      </c>
    </row>
    <row r="282" spans="1:34">
      <c r="A282">
        <v>2014</v>
      </c>
      <c r="B282" s="14">
        <v>43054.607430555552</v>
      </c>
      <c r="C282" t="s">
        <v>706</v>
      </c>
      <c r="V282">
        <v>0</v>
      </c>
    </row>
    <row r="283" spans="1:34">
      <c r="A283">
        <v>2014</v>
      </c>
      <c r="B283" s="14">
        <v>43054.607430555552</v>
      </c>
      <c r="C283">
        <v>0</v>
      </c>
      <c r="S283">
        <v>0</v>
      </c>
      <c r="U283">
        <v>0</v>
      </c>
      <c r="AA283">
        <v>0</v>
      </c>
    </row>
    <row r="284" spans="1:34">
      <c r="A284">
        <v>2014</v>
      </c>
      <c r="B284" s="14">
        <v>43054.607430555552</v>
      </c>
      <c r="C284" t="s">
        <v>3472</v>
      </c>
      <c r="AB284">
        <v>9192</v>
      </c>
    </row>
    <row r="285" spans="1:34">
      <c r="A285">
        <v>2014</v>
      </c>
      <c r="B285" s="14">
        <v>43054.607430555552</v>
      </c>
      <c r="C285" t="s">
        <v>3240</v>
      </c>
      <c r="L285">
        <v>4105</v>
      </c>
    </row>
    <row r="286" spans="1:34">
      <c r="A286">
        <v>2014</v>
      </c>
      <c r="B286" s="14">
        <v>43054.607430555552</v>
      </c>
      <c r="C286" t="s">
        <v>3473</v>
      </c>
      <c r="AB286">
        <v>0</v>
      </c>
    </row>
    <row r="287" spans="1:34">
      <c r="A287">
        <v>2014</v>
      </c>
      <c r="B287" s="14">
        <v>43054.607430555552</v>
      </c>
      <c r="C287" t="s">
        <v>3474</v>
      </c>
      <c r="M287">
        <v>1632</v>
      </c>
    </row>
    <row r="288" spans="1:34">
      <c r="A288">
        <v>2014</v>
      </c>
      <c r="B288" s="14">
        <v>43054.607430555552</v>
      </c>
      <c r="C288" t="s">
        <v>3475</v>
      </c>
      <c r="L288">
        <v>4810</v>
      </c>
    </row>
    <row r="289" spans="1:30">
      <c r="A289">
        <v>2014</v>
      </c>
      <c r="B289" s="14">
        <v>43054.607430555552</v>
      </c>
      <c r="C289" t="s">
        <v>3476</v>
      </c>
      <c r="AB289">
        <v>0</v>
      </c>
    </row>
    <row r="290" spans="1:30">
      <c r="A290">
        <v>2014</v>
      </c>
      <c r="B290" s="14">
        <v>43054.607430555552</v>
      </c>
      <c r="C290" t="s">
        <v>3477</v>
      </c>
      <c r="N290">
        <v>19239</v>
      </c>
    </row>
    <row r="291" spans="1:30">
      <c r="A291">
        <v>2014</v>
      </c>
      <c r="B291" s="14">
        <v>43054.607430555552</v>
      </c>
      <c r="C291" t="s">
        <v>3478</v>
      </c>
      <c r="N291">
        <v>227538</v>
      </c>
    </row>
    <row r="292" spans="1:30">
      <c r="A292">
        <v>2014</v>
      </c>
      <c r="B292" s="14">
        <v>43054.607430555552</v>
      </c>
      <c r="C292" t="s">
        <v>3479</v>
      </c>
      <c r="R292">
        <v>0</v>
      </c>
    </row>
    <row r="293" spans="1:30">
      <c r="A293">
        <v>2014</v>
      </c>
      <c r="B293" s="14">
        <v>43054.607430555552</v>
      </c>
      <c r="C293" t="s">
        <v>3241</v>
      </c>
      <c r="AD293">
        <v>4.09</v>
      </c>
    </row>
    <row r="294" spans="1:30">
      <c r="A294">
        <v>2014</v>
      </c>
      <c r="B294" s="14">
        <v>43054.607430555552</v>
      </c>
      <c r="C294" t="s">
        <v>3243</v>
      </c>
      <c r="AD294">
        <v>0</v>
      </c>
    </row>
    <row r="295" spans="1:30">
      <c r="A295">
        <v>2014</v>
      </c>
      <c r="B295" s="14">
        <v>43054.607430555552</v>
      </c>
      <c r="C295" t="s">
        <v>3480</v>
      </c>
      <c r="AD295">
        <v>0</v>
      </c>
    </row>
    <row r="296" spans="1:30">
      <c r="A296">
        <v>2014</v>
      </c>
      <c r="B296" s="14">
        <v>43054.607430555552</v>
      </c>
      <c r="C296" t="s">
        <v>3481</v>
      </c>
      <c r="E296">
        <v>0</v>
      </c>
    </row>
    <row r="297" spans="1:30">
      <c r="A297">
        <v>2014</v>
      </c>
      <c r="B297" s="14">
        <v>43054.607430555552</v>
      </c>
      <c r="C297" t="s">
        <v>3482</v>
      </c>
      <c r="E297">
        <v>0</v>
      </c>
    </row>
    <row r="298" spans="1:30">
      <c r="A298">
        <v>2014</v>
      </c>
      <c r="B298" s="14">
        <v>43054.607430555552</v>
      </c>
      <c r="C298" t="s">
        <v>3483</v>
      </c>
      <c r="E298">
        <v>0</v>
      </c>
    </row>
    <row r="299" spans="1:30">
      <c r="A299">
        <v>2014</v>
      </c>
      <c r="B299" s="14">
        <v>43054.607430555552</v>
      </c>
      <c r="C299" t="s">
        <v>3245</v>
      </c>
      <c r="M299">
        <v>23</v>
      </c>
      <c r="AD299">
        <v>0</v>
      </c>
    </row>
    <row r="300" spans="1:30">
      <c r="A300">
        <v>2014</v>
      </c>
      <c r="B300" s="14">
        <v>43054.607430555552</v>
      </c>
      <c r="C300" t="s">
        <v>3484</v>
      </c>
      <c r="AB300">
        <v>0</v>
      </c>
    </row>
    <row r="301" spans="1:30">
      <c r="A301">
        <v>2014</v>
      </c>
      <c r="B301" s="14">
        <v>43054.607430555552</v>
      </c>
      <c r="C301" t="s">
        <v>3485</v>
      </c>
      <c r="AB301">
        <v>0</v>
      </c>
    </row>
    <row r="302" spans="1:30">
      <c r="A302">
        <v>2014</v>
      </c>
      <c r="B302" s="14">
        <v>43054.607430555552</v>
      </c>
      <c r="C302" t="s">
        <v>3486</v>
      </c>
      <c r="AD302">
        <v>0</v>
      </c>
    </row>
    <row r="303" spans="1:30">
      <c r="A303">
        <v>2014</v>
      </c>
      <c r="B303" s="14">
        <v>43054.607430555552</v>
      </c>
      <c r="C303" t="s">
        <v>3487</v>
      </c>
      <c r="AD303">
        <v>0</v>
      </c>
    </row>
    <row r="304" spans="1:30">
      <c r="A304">
        <v>2014</v>
      </c>
      <c r="B304" s="14">
        <v>43054.607430555552</v>
      </c>
      <c r="C304" t="s">
        <v>3246</v>
      </c>
      <c r="N304">
        <v>108275</v>
      </c>
      <c r="AD304">
        <v>102.08</v>
      </c>
    </row>
    <row r="305" spans="1:30">
      <c r="A305">
        <v>2014</v>
      </c>
      <c r="B305" s="14">
        <v>43054.607430555552</v>
      </c>
      <c r="C305" t="s">
        <v>3247</v>
      </c>
      <c r="N305">
        <v>56376</v>
      </c>
      <c r="AB305">
        <v>95</v>
      </c>
      <c r="AD305">
        <v>10.26</v>
      </c>
    </row>
    <row r="306" spans="1:30">
      <c r="A306">
        <v>2014</v>
      </c>
      <c r="B306" s="14">
        <v>43054.607430555552</v>
      </c>
      <c r="C306" t="s">
        <v>3488</v>
      </c>
      <c r="M306">
        <v>716</v>
      </c>
    </row>
    <row r="307" spans="1:30">
      <c r="A307">
        <v>2014</v>
      </c>
      <c r="B307" s="14">
        <v>43054.607430555552</v>
      </c>
      <c r="C307" t="s">
        <v>3248</v>
      </c>
      <c r="L307">
        <v>495476</v>
      </c>
      <c r="AB307">
        <v>0</v>
      </c>
    </row>
    <row r="308" spans="1:30">
      <c r="A308">
        <v>2014</v>
      </c>
      <c r="B308" s="14">
        <v>43054.607430555552</v>
      </c>
      <c r="C308" t="s">
        <v>3489</v>
      </c>
      <c r="L308">
        <v>808327</v>
      </c>
    </row>
    <row r="309" spans="1:30">
      <c r="A309">
        <v>2014</v>
      </c>
      <c r="B309" s="14">
        <v>43054.607430555552</v>
      </c>
      <c r="C309" t="s">
        <v>3490</v>
      </c>
      <c r="AB309">
        <v>2056</v>
      </c>
    </row>
    <row r="310" spans="1:30">
      <c r="A310">
        <v>2014</v>
      </c>
      <c r="B310" s="14">
        <v>43054.607430555552</v>
      </c>
      <c r="C310" t="s">
        <v>3249</v>
      </c>
      <c r="L310">
        <v>0</v>
      </c>
      <c r="M310">
        <v>52</v>
      </c>
      <c r="AB310">
        <v>938</v>
      </c>
      <c r="AD310">
        <v>281.77999999999997</v>
      </c>
    </row>
    <row r="311" spans="1:30">
      <c r="A311">
        <v>2014</v>
      </c>
      <c r="B311" s="14">
        <v>43054.607430555552</v>
      </c>
      <c r="C311" t="s">
        <v>3250</v>
      </c>
      <c r="AD311">
        <v>2.4500000000000002</v>
      </c>
    </row>
    <row r="312" spans="1:30">
      <c r="A312">
        <v>2014</v>
      </c>
      <c r="B312" s="14">
        <v>43054.607430555552</v>
      </c>
      <c r="C312" t="s">
        <v>3491</v>
      </c>
      <c r="AB312">
        <v>0</v>
      </c>
    </row>
    <row r="313" spans="1:30">
      <c r="A313">
        <v>2014</v>
      </c>
      <c r="B313" s="14">
        <v>43054.607430555552</v>
      </c>
      <c r="C313" t="s">
        <v>3492</v>
      </c>
      <c r="M313">
        <v>670</v>
      </c>
    </row>
    <row r="314" spans="1:30">
      <c r="A314">
        <v>2014</v>
      </c>
      <c r="B314" s="14">
        <v>43054.607430555552</v>
      </c>
      <c r="C314" t="s">
        <v>3493</v>
      </c>
      <c r="E314">
        <v>0</v>
      </c>
    </row>
    <row r="315" spans="1:30">
      <c r="A315">
        <v>2014</v>
      </c>
      <c r="B315" s="14">
        <v>43054.607430555552</v>
      </c>
      <c r="C315" t="s">
        <v>3494</v>
      </c>
      <c r="E315">
        <v>0</v>
      </c>
    </row>
    <row r="316" spans="1:30">
      <c r="A316">
        <v>2014</v>
      </c>
      <c r="B316" s="14">
        <v>43054.607430555552</v>
      </c>
      <c r="C316" t="s">
        <v>3495</v>
      </c>
      <c r="E316">
        <v>0</v>
      </c>
    </row>
    <row r="317" spans="1:30">
      <c r="A317">
        <v>2014</v>
      </c>
      <c r="B317" s="14">
        <v>43054.607430555552</v>
      </c>
      <c r="C317" t="s">
        <v>3496</v>
      </c>
      <c r="E317">
        <v>0</v>
      </c>
    </row>
    <row r="318" spans="1:30">
      <c r="A318">
        <v>2014</v>
      </c>
      <c r="B318" s="14">
        <v>43054.607430555552</v>
      </c>
      <c r="C318">
        <v>30301</v>
      </c>
      <c r="K318">
        <v>130106</v>
      </c>
    </row>
    <row r="319" spans="1:30">
      <c r="A319">
        <v>2014</v>
      </c>
      <c r="B319" s="14">
        <v>43054.607430555552</v>
      </c>
      <c r="C319" t="s">
        <v>3251</v>
      </c>
      <c r="AD319">
        <v>84.49</v>
      </c>
    </row>
    <row r="320" spans="1:30">
      <c r="A320">
        <v>2014</v>
      </c>
      <c r="B320" s="14">
        <v>43054.607430555552</v>
      </c>
      <c r="C320" t="s">
        <v>3252</v>
      </c>
      <c r="AD320">
        <v>32.840000000000003</v>
      </c>
    </row>
    <row r="321" spans="1:30">
      <c r="A321">
        <v>2014</v>
      </c>
      <c r="B321" s="14">
        <v>43054.607430555552</v>
      </c>
      <c r="C321" t="s">
        <v>3253</v>
      </c>
      <c r="AD321">
        <v>371.77</v>
      </c>
    </row>
    <row r="322" spans="1:30">
      <c r="A322">
        <v>2014</v>
      </c>
      <c r="B322" s="14">
        <v>43054.607430555552</v>
      </c>
      <c r="C322" t="s">
        <v>3254</v>
      </c>
      <c r="AD322">
        <v>0</v>
      </c>
    </row>
    <row r="323" spans="1:30">
      <c r="A323">
        <v>2014</v>
      </c>
      <c r="B323" s="14">
        <v>43054.607430555552</v>
      </c>
      <c r="C323" t="s">
        <v>3255</v>
      </c>
      <c r="AD323">
        <v>0</v>
      </c>
    </row>
    <row r="324" spans="1:30">
      <c r="A324">
        <v>2014</v>
      </c>
      <c r="B324" s="14">
        <v>43054.607430555552</v>
      </c>
      <c r="C324" t="s">
        <v>3256</v>
      </c>
      <c r="AD324">
        <v>11.72</v>
      </c>
    </row>
    <row r="325" spans="1:30">
      <c r="A325">
        <v>2014</v>
      </c>
      <c r="B325" s="14">
        <v>43054.607430555552</v>
      </c>
      <c r="C325" t="s">
        <v>3257</v>
      </c>
      <c r="AD325">
        <v>158.66999999999999</v>
      </c>
    </row>
    <row r="326" spans="1:30">
      <c r="A326">
        <v>2014</v>
      </c>
      <c r="B326" s="14">
        <v>43054.607430555552</v>
      </c>
      <c r="C326" t="s">
        <v>3497</v>
      </c>
      <c r="AD326">
        <v>3889.07</v>
      </c>
    </row>
    <row r="327" spans="1:30">
      <c r="A327">
        <v>2014</v>
      </c>
      <c r="B327" s="14">
        <v>43054.607430555552</v>
      </c>
      <c r="C327" t="s">
        <v>3498</v>
      </c>
      <c r="AD327">
        <v>34.020000000000003</v>
      </c>
    </row>
    <row r="328" spans="1:30">
      <c r="A328">
        <v>2014</v>
      </c>
      <c r="B328" s="14">
        <v>43054.607430555552</v>
      </c>
      <c r="C328" t="s">
        <v>3258</v>
      </c>
      <c r="AD328">
        <v>8370.27</v>
      </c>
    </row>
    <row r="329" spans="1:30">
      <c r="A329">
        <v>2014</v>
      </c>
      <c r="B329" s="14">
        <v>43054.607430555552</v>
      </c>
      <c r="C329" t="s">
        <v>3259</v>
      </c>
      <c r="AD329">
        <v>156.85</v>
      </c>
    </row>
    <row r="330" spans="1:30">
      <c r="A330">
        <v>2014</v>
      </c>
      <c r="B330" s="14">
        <v>43054.607430555552</v>
      </c>
      <c r="C330" t="s">
        <v>3260</v>
      </c>
      <c r="AD330">
        <v>57.18</v>
      </c>
    </row>
    <row r="331" spans="1:30">
      <c r="A331">
        <v>2014</v>
      </c>
      <c r="B331" s="14">
        <v>43054.607430555552</v>
      </c>
      <c r="C331" t="s">
        <v>3499</v>
      </c>
      <c r="AD331">
        <v>83.58</v>
      </c>
    </row>
    <row r="332" spans="1:30">
      <c r="A332">
        <v>2014</v>
      </c>
      <c r="B332" s="14">
        <v>43054.607430555552</v>
      </c>
      <c r="C332" t="s">
        <v>3261</v>
      </c>
      <c r="AD332">
        <v>30862.09</v>
      </c>
    </row>
    <row r="333" spans="1:30">
      <c r="A333">
        <v>2014</v>
      </c>
      <c r="B333" s="14">
        <v>43054.607430555552</v>
      </c>
      <c r="C333" t="s">
        <v>3262</v>
      </c>
      <c r="AD333">
        <v>512.33000000000004</v>
      </c>
    </row>
    <row r="334" spans="1:30">
      <c r="A334">
        <v>2014</v>
      </c>
      <c r="B334" s="14">
        <v>43054.607430555552</v>
      </c>
      <c r="C334" t="s">
        <v>3263</v>
      </c>
      <c r="AD334">
        <v>13.03</v>
      </c>
    </row>
    <row r="335" spans="1:30">
      <c r="A335">
        <v>2014</v>
      </c>
      <c r="B335" s="14">
        <v>43054.607430555552</v>
      </c>
      <c r="C335" t="s">
        <v>3264</v>
      </c>
      <c r="N335">
        <v>30942</v>
      </c>
      <c r="AD335">
        <v>48</v>
      </c>
    </row>
    <row r="336" spans="1:30">
      <c r="A336">
        <v>2014</v>
      </c>
      <c r="B336" s="14">
        <v>43054.607430555552</v>
      </c>
      <c r="C336" t="s">
        <v>3500</v>
      </c>
      <c r="AD336">
        <v>0.47</v>
      </c>
    </row>
    <row r="337" spans="1:30">
      <c r="A337">
        <v>2014</v>
      </c>
      <c r="B337" s="14">
        <v>43054.607430555552</v>
      </c>
      <c r="C337" t="s">
        <v>3501</v>
      </c>
      <c r="AD337">
        <v>43.21</v>
      </c>
    </row>
    <row r="338" spans="1:30">
      <c r="A338">
        <v>2014</v>
      </c>
      <c r="B338" s="14">
        <v>43054.607430555552</v>
      </c>
      <c r="C338" t="s">
        <v>3502</v>
      </c>
      <c r="P338">
        <v>15274.1</v>
      </c>
    </row>
    <row r="339" spans="1:30">
      <c r="A339">
        <v>2014</v>
      </c>
      <c r="B339" s="14">
        <v>43054.607430555552</v>
      </c>
      <c r="C339">
        <v>50199</v>
      </c>
      <c r="O339">
        <v>357</v>
      </c>
    </row>
    <row r="340" spans="1:30">
      <c r="A340">
        <v>2014</v>
      </c>
      <c r="B340" s="14">
        <v>43054.607430555552</v>
      </c>
      <c r="C340" t="s">
        <v>3503</v>
      </c>
      <c r="AB340">
        <v>9952</v>
      </c>
    </row>
    <row r="341" spans="1:30">
      <c r="A341">
        <v>2014</v>
      </c>
      <c r="B341" s="14">
        <v>43054.607430555552</v>
      </c>
      <c r="C341" t="s">
        <v>3504</v>
      </c>
      <c r="AB341">
        <v>25760</v>
      </c>
    </row>
    <row r="342" spans="1:30">
      <c r="A342">
        <v>2014</v>
      </c>
      <c r="B342" s="14">
        <v>43054.607430555552</v>
      </c>
      <c r="C342" t="s">
        <v>3505</v>
      </c>
      <c r="M342">
        <v>58</v>
      </c>
    </row>
    <row r="343" spans="1:30">
      <c r="A343">
        <v>2014</v>
      </c>
      <c r="B343" s="14">
        <v>43054.607430555552</v>
      </c>
      <c r="C343" t="s">
        <v>3265</v>
      </c>
      <c r="AD343">
        <v>48.2</v>
      </c>
    </row>
    <row r="344" spans="1:30">
      <c r="A344">
        <v>2014</v>
      </c>
      <c r="B344" s="14">
        <v>43054.607430555552</v>
      </c>
      <c r="C344" t="s">
        <v>3266</v>
      </c>
      <c r="M344">
        <v>446</v>
      </c>
      <c r="AD344">
        <v>19.25</v>
      </c>
    </row>
    <row r="345" spans="1:30">
      <c r="A345">
        <v>2014</v>
      </c>
      <c r="B345" s="14">
        <v>43054.607430555552</v>
      </c>
      <c r="C345" t="s">
        <v>3267</v>
      </c>
      <c r="L345">
        <v>3665.3</v>
      </c>
    </row>
    <row r="346" spans="1:30">
      <c r="A346">
        <v>2014</v>
      </c>
      <c r="B346" s="14">
        <v>43054.607430555552</v>
      </c>
      <c r="C346" t="s">
        <v>3506</v>
      </c>
      <c r="N346">
        <v>63382</v>
      </c>
    </row>
    <row r="347" spans="1:30">
      <c r="A347">
        <v>2014</v>
      </c>
      <c r="B347" s="14">
        <v>43054.607430555552</v>
      </c>
      <c r="C347" t="s">
        <v>3507</v>
      </c>
      <c r="N347">
        <v>157849</v>
      </c>
    </row>
    <row r="348" spans="1:30">
      <c r="A348">
        <v>2014</v>
      </c>
      <c r="B348" s="14">
        <v>43054.607430555552</v>
      </c>
      <c r="C348" t="s">
        <v>3508</v>
      </c>
      <c r="AB348">
        <v>12441</v>
      </c>
    </row>
    <row r="349" spans="1:30">
      <c r="A349">
        <v>2014</v>
      </c>
      <c r="B349" s="14">
        <v>43054.607430555552</v>
      </c>
      <c r="C349" t="s">
        <v>3509</v>
      </c>
      <c r="AD349">
        <v>479.67</v>
      </c>
    </row>
    <row r="350" spans="1:30">
      <c r="A350">
        <v>2014</v>
      </c>
      <c r="B350" s="14">
        <v>43054.607430555552</v>
      </c>
      <c r="C350" t="s">
        <v>3269</v>
      </c>
      <c r="M350">
        <v>767</v>
      </c>
      <c r="N350">
        <v>132730</v>
      </c>
      <c r="R350">
        <v>11714</v>
      </c>
    </row>
    <row r="351" spans="1:30">
      <c r="A351">
        <v>2014</v>
      </c>
      <c r="B351" s="14">
        <v>43054.607430555552</v>
      </c>
      <c r="C351" t="s">
        <v>3270</v>
      </c>
      <c r="L351">
        <v>8656.77</v>
      </c>
    </row>
    <row r="352" spans="1:30">
      <c r="A352">
        <v>2014</v>
      </c>
      <c r="B352" s="14">
        <v>43054.607430555552</v>
      </c>
      <c r="C352" t="s">
        <v>3510</v>
      </c>
      <c r="AD352">
        <v>47.61</v>
      </c>
    </row>
    <row r="353" spans="1:32">
      <c r="A353">
        <v>2014</v>
      </c>
      <c r="B353" s="14">
        <v>43054.607430555552</v>
      </c>
      <c r="C353" t="s">
        <v>3511</v>
      </c>
      <c r="M353">
        <v>1288</v>
      </c>
    </row>
    <row r="354" spans="1:32">
      <c r="A354">
        <v>2014</v>
      </c>
      <c r="B354" s="14">
        <v>43054.607430555552</v>
      </c>
      <c r="C354" t="s">
        <v>3271</v>
      </c>
      <c r="M354">
        <v>0</v>
      </c>
      <c r="AD354">
        <v>348.79</v>
      </c>
    </row>
    <row r="355" spans="1:32">
      <c r="A355">
        <v>2014</v>
      </c>
      <c r="B355" s="14">
        <v>43054.607430555552</v>
      </c>
      <c r="C355" t="s">
        <v>3512</v>
      </c>
      <c r="AB355">
        <v>13672</v>
      </c>
    </row>
    <row r="356" spans="1:32">
      <c r="A356">
        <v>2014</v>
      </c>
      <c r="B356" s="14">
        <v>43054.607430555552</v>
      </c>
      <c r="C356" t="s">
        <v>3272</v>
      </c>
      <c r="F356">
        <v>9036</v>
      </c>
      <c r="AD356">
        <v>9729.26</v>
      </c>
    </row>
    <row r="357" spans="1:32">
      <c r="A357">
        <v>2014</v>
      </c>
      <c r="B357" s="14">
        <v>43054.607430555552</v>
      </c>
      <c r="C357" t="s">
        <v>3513</v>
      </c>
      <c r="AB357">
        <v>102</v>
      </c>
    </row>
    <row r="358" spans="1:32">
      <c r="A358">
        <v>2014</v>
      </c>
      <c r="B358" s="14">
        <v>43054.607430555552</v>
      </c>
      <c r="C358" t="s">
        <v>3274</v>
      </c>
      <c r="R358">
        <v>219</v>
      </c>
    </row>
    <row r="359" spans="1:32">
      <c r="A359">
        <v>2014</v>
      </c>
      <c r="B359" s="14">
        <v>43054.607430555552</v>
      </c>
      <c r="C359" t="s">
        <v>3275</v>
      </c>
      <c r="AD359">
        <v>2.0499999999999998</v>
      </c>
    </row>
    <row r="360" spans="1:32">
      <c r="A360">
        <v>2014</v>
      </c>
      <c r="B360" s="14">
        <v>43054.607430555552</v>
      </c>
      <c r="C360">
        <v>70213</v>
      </c>
      <c r="AF360">
        <v>2</v>
      </c>
    </row>
    <row r="361" spans="1:32">
      <c r="A361">
        <v>2014</v>
      </c>
      <c r="B361" s="14">
        <v>43054.607430555552</v>
      </c>
      <c r="C361">
        <v>70299</v>
      </c>
      <c r="AF361">
        <v>1309</v>
      </c>
    </row>
    <row r="362" spans="1:32">
      <c r="A362">
        <v>2014</v>
      </c>
      <c r="B362" s="14">
        <v>43054.607430555552</v>
      </c>
      <c r="C362">
        <v>70504</v>
      </c>
      <c r="AF362">
        <v>188</v>
      </c>
    </row>
    <row r="363" spans="1:32">
      <c r="A363">
        <v>2014</v>
      </c>
      <c r="B363" s="14">
        <v>43054.607430555552</v>
      </c>
      <c r="C363" t="s">
        <v>3276</v>
      </c>
      <c r="AD363">
        <v>471.29</v>
      </c>
    </row>
    <row r="364" spans="1:32">
      <c r="A364">
        <v>2014</v>
      </c>
      <c r="B364" s="14">
        <v>43054.607430555552</v>
      </c>
      <c r="C364" t="s">
        <v>3277</v>
      </c>
      <c r="AD364">
        <v>38.99</v>
      </c>
    </row>
    <row r="365" spans="1:32">
      <c r="A365">
        <v>2014</v>
      </c>
      <c r="B365" s="14">
        <v>43054.607430555552</v>
      </c>
      <c r="C365" t="s">
        <v>3278</v>
      </c>
      <c r="AD365">
        <v>1037.49</v>
      </c>
    </row>
    <row r="366" spans="1:32">
      <c r="A366">
        <v>2014</v>
      </c>
      <c r="B366" s="14">
        <v>43054.607430555552</v>
      </c>
      <c r="C366" t="s">
        <v>3279</v>
      </c>
      <c r="AD366">
        <v>258.33</v>
      </c>
    </row>
    <row r="367" spans="1:32">
      <c r="A367">
        <v>2014</v>
      </c>
      <c r="B367" s="14">
        <v>43054.607430555552</v>
      </c>
      <c r="C367" t="s">
        <v>3280</v>
      </c>
      <c r="AD367">
        <v>453.97</v>
      </c>
    </row>
    <row r="368" spans="1:32">
      <c r="A368">
        <v>2014</v>
      </c>
      <c r="B368" s="14">
        <v>43054.607430555552</v>
      </c>
      <c r="C368" t="s">
        <v>3514</v>
      </c>
      <c r="AD368">
        <v>297.63</v>
      </c>
    </row>
    <row r="369" spans="1:30">
      <c r="A369">
        <v>2014</v>
      </c>
      <c r="B369" s="14">
        <v>43054.607430555552</v>
      </c>
      <c r="C369" t="s">
        <v>3515</v>
      </c>
      <c r="AD369">
        <v>0</v>
      </c>
    </row>
    <row r="370" spans="1:30">
      <c r="A370">
        <v>2014</v>
      </c>
      <c r="B370" s="14">
        <v>43054.607430555552</v>
      </c>
      <c r="C370" t="s">
        <v>3516</v>
      </c>
      <c r="AD370">
        <v>4.32</v>
      </c>
    </row>
    <row r="371" spans="1:30">
      <c r="A371">
        <v>2014</v>
      </c>
      <c r="B371" s="14">
        <v>43054.607430555552</v>
      </c>
      <c r="C371" t="s">
        <v>3517</v>
      </c>
      <c r="AD371">
        <v>12.24</v>
      </c>
    </row>
    <row r="372" spans="1:30">
      <c r="A372">
        <v>2014</v>
      </c>
      <c r="B372" s="14">
        <v>43054.607430555552</v>
      </c>
      <c r="C372" t="s">
        <v>3281</v>
      </c>
      <c r="AD372">
        <v>10.72</v>
      </c>
    </row>
    <row r="373" spans="1:30">
      <c r="A373">
        <v>2014</v>
      </c>
      <c r="B373" s="14">
        <v>43054.607430555552</v>
      </c>
      <c r="C373" t="s">
        <v>3282</v>
      </c>
      <c r="AD373">
        <v>198.6</v>
      </c>
    </row>
    <row r="374" spans="1:30">
      <c r="A374">
        <v>2014</v>
      </c>
      <c r="B374" s="14">
        <v>43054.607430555552</v>
      </c>
      <c r="C374" t="s">
        <v>3283</v>
      </c>
      <c r="AD374">
        <v>91.25</v>
      </c>
    </row>
    <row r="375" spans="1:30">
      <c r="A375">
        <v>2014</v>
      </c>
      <c r="B375" s="14">
        <v>43054.607430555552</v>
      </c>
      <c r="C375" t="s">
        <v>3518</v>
      </c>
      <c r="AD375">
        <v>80.459999999999994</v>
      </c>
    </row>
    <row r="376" spans="1:30">
      <c r="A376">
        <v>2014</v>
      </c>
      <c r="B376" s="14">
        <v>43054.607430555552</v>
      </c>
      <c r="C376" t="s">
        <v>3519</v>
      </c>
      <c r="M376">
        <v>10</v>
      </c>
      <c r="AB376">
        <v>7073</v>
      </c>
    </row>
    <row r="377" spans="1:30">
      <c r="A377">
        <v>2014</v>
      </c>
      <c r="B377" s="14">
        <v>43054.607430555552</v>
      </c>
      <c r="C377" t="s">
        <v>3285</v>
      </c>
      <c r="M377">
        <v>10</v>
      </c>
      <c r="AB377">
        <v>78501</v>
      </c>
    </row>
    <row r="378" spans="1:30">
      <c r="A378">
        <v>2014</v>
      </c>
      <c r="B378" s="14">
        <v>43054.607430555552</v>
      </c>
      <c r="C378" t="s">
        <v>3520</v>
      </c>
      <c r="AB378">
        <v>9987</v>
      </c>
    </row>
    <row r="379" spans="1:30">
      <c r="A379">
        <v>2014</v>
      </c>
      <c r="B379" s="14">
        <v>43054.607430555552</v>
      </c>
      <c r="C379" t="s">
        <v>3521</v>
      </c>
      <c r="AD379">
        <v>1821.91</v>
      </c>
    </row>
    <row r="380" spans="1:30">
      <c r="A380">
        <v>2014</v>
      </c>
      <c r="B380" s="14">
        <v>43054.607430555552</v>
      </c>
      <c r="C380" t="s">
        <v>3522</v>
      </c>
      <c r="AB380">
        <v>1046</v>
      </c>
    </row>
    <row r="381" spans="1:30">
      <c r="A381">
        <v>2014</v>
      </c>
      <c r="B381" s="14">
        <v>43054.607430555552</v>
      </c>
      <c r="C381" t="s">
        <v>3523</v>
      </c>
      <c r="AB381">
        <v>1996</v>
      </c>
    </row>
    <row r="382" spans="1:30">
      <c r="A382">
        <v>2014</v>
      </c>
      <c r="B382" s="14">
        <v>43054.607430555552</v>
      </c>
      <c r="C382" t="s">
        <v>3524</v>
      </c>
      <c r="AB382">
        <v>8409</v>
      </c>
    </row>
    <row r="383" spans="1:30">
      <c r="A383">
        <v>2014</v>
      </c>
      <c r="B383" s="14">
        <v>43054.607430555552</v>
      </c>
      <c r="C383" t="s">
        <v>3525</v>
      </c>
      <c r="AB383">
        <v>6874</v>
      </c>
    </row>
    <row r="384" spans="1:30">
      <c r="A384">
        <v>2014</v>
      </c>
      <c r="B384" s="14">
        <v>43054.607430555552</v>
      </c>
      <c r="C384" t="s">
        <v>3526</v>
      </c>
      <c r="P384">
        <v>96.9</v>
      </c>
    </row>
    <row r="385" spans="1:30">
      <c r="A385">
        <v>2014</v>
      </c>
      <c r="B385" s="14">
        <v>43054.607430555552</v>
      </c>
      <c r="C385" t="s">
        <v>3286</v>
      </c>
      <c r="L385">
        <v>7109.11</v>
      </c>
      <c r="M385">
        <v>863</v>
      </c>
      <c r="AB385">
        <v>441</v>
      </c>
    </row>
    <row r="386" spans="1:30">
      <c r="A386">
        <v>2014</v>
      </c>
      <c r="B386" s="14">
        <v>43054.607430555552</v>
      </c>
      <c r="C386" t="s">
        <v>3527</v>
      </c>
      <c r="P386">
        <v>55.4</v>
      </c>
    </row>
    <row r="387" spans="1:30">
      <c r="A387">
        <v>2014</v>
      </c>
      <c r="B387" s="14">
        <v>43054.607430555552</v>
      </c>
      <c r="C387" t="s">
        <v>3528</v>
      </c>
      <c r="M387">
        <v>12826</v>
      </c>
      <c r="AB387">
        <v>9633</v>
      </c>
    </row>
    <row r="388" spans="1:30">
      <c r="A388">
        <v>2014</v>
      </c>
      <c r="B388" s="14">
        <v>43054.607430555552</v>
      </c>
      <c r="C388" t="s">
        <v>3529</v>
      </c>
      <c r="AB388">
        <v>5062</v>
      </c>
    </row>
    <row r="389" spans="1:30">
      <c r="A389">
        <v>2014</v>
      </c>
      <c r="B389" s="14">
        <v>43054.607430555552</v>
      </c>
      <c r="C389" t="s">
        <v>3530</v>
      </c>
      <c r="P389">
        <v>36.799999999999997</v>
      </c>
      <c r="AB389">
        <v>86</v>
      </c>
    </row>
    <row r="390" spans="1:30">
      <c r="A390">
        <v>2014</v>
      </c>
      <c r="B390" s="14">
        <v>43054.607430555552</v>
      </c>
      <c r="C390" t="s">
        <v>3531</v>
      </c>
      <c r="AB390">
        <v>4169</v>
      </c>
    </row>
    <row r="391" spans="1:30">
      <c r="A391">
        <v>2014</v>
      </c>
      <c r="B391" s="14">
        <v>43054.607430555552</v>
      </c>
      <c r="C391" t="s">
        <v>3532</v>
      </c>
      <c r="AD391">
        <v>83.68</v>
      </c>
    </row>
    <row r="392" spans="1:30">
      <c r="A392">
        <v>2014</v>
      </c>
      <c r="B392" s="14">
        <v>43054.607430555552</v>
      </c>
      <c r="C392" t="s">
        <v>3533</v>
      </c>
      <c r="M392">
        <v>8966</v>
      </c>
      <c r="AB392">
        <v>3322</v>
      </c>
    </row>
    <row r="393" spans="1:30">
      <c r="A393">
        <v>2014</v>
      </c>
      <c r="B393" s="14">
        <v>43054.607430555552</v>
      </c>
      <c r="C393" t="s">
        <v>3534</v>
      </c>
      <c r="AB393">
        <v>158</v>
      </c>
    </row>
    <row r="394" spans="1:30">
      <c r="A394">
        <v>2014</v>
      </c>
      <c r="B394" s="14">
        <v>43054.607430555552</v>
      </c>
      <c r="C394" t="s">
        <v>3535</v>
      </c>
      <c r="AB394">
        <v>3664</v>
      </c>
    </row>
    <row r="395" spans="1:30">
      <c r="A395">
        <v>2014</v>
      </c>
      <c r="B395" s="14">
        <v>43054.607430555552</v>
      </c>
      <c r="C395" t="s">
        <v>3536</v>
      </c>
      <c r="AB395">
        <v>8698</v>
      </c>
    </row>
    <row r="396" spans="1:30">
      <c r="A396">
        <v>2014</v>
      </c>
      <c r="B396" s="14">
        <v>43054.607430555552</v>
      </c>
      <c r="C396" t="s">
        <v>3537</v>
      </c>
      <c r="AB396">
        <v>29105</v>
      </c>
    </row>
    <row r="397" spans="1:30">
      <c r="A397">
        <v>2014</v>
      </c>
      <c r="B397" s="14">
        <v>43054.607430555552</v>
      </c>
      <c r="C397" t="s">
        <v>3538</v>
      </c>
      <c r="AB397">
        <v>8236</v>
      </c>
    </row>
    <row r="398" spans="1:30">
      <c r="A398">
        <v>2014</v>
      </c>
      <c r="B398" s="14">
        <v>43054.607430555552</v>
      </c>
      <c r="C398" t="s">
        <v>3287</v>
      </c>
      <c r="L398">
        <v>750</v>
      </c>
    </row>
    <row r="399" spans="1:30">
      <c r="A399">
        <v>2014</v>
      </c>
      <c r="B399" s="14">
        <v>43054.607430555552</v>
      </c>
      <c r="C399" t="s">
        <v>3539</v>
      </c>
      <c r="P399">
        <v>0.9</v>
      </c>
    </row>
    <row r="400" spans="1:30">
      <c r="A400">
        <v>2014</v>
      </c>
      <c r="B400" s="14">
        <v>43054.607430555552</v>
      </c>
      <c r="C400" t="s">
        <v>3540</v>
      </c>
      <c r="AB400">
        <v>150</v>
      </c>
    </row>
    <row r="401" spans="1:30">
      <c r="A401">
        <v>2014</v>
      </c>
      <c r="B401" s="14">
        <v>43054.607430555552</v>
      </c>
      <c r="C401" t="s">
        <v>6854</v>
      </c>
      <c r="H401">
        <v>532</v>
      </c>
    </row>
    <row r="402" spans="1:30">
      <c r="A402">
        <v>2014</v>
      </c>
      <c r="B402" s="14">
        <v>43054.607430555552</v>
      </c>
      <c r="C402" t="s">
        <v>3289</v>
      </c>
      <c r="AD402">
        <v>135.44</v>
      </c>
    </row>
    <row r="403" spans="1:30">
      <c r="A403">
        <v>2014</v>
      </c>
      <c r="B403" s="14">
        <v>43054.607430555552</v>
      </c>
      <c r="C403" t="s">
        <v>3290</v>
      </c>
      <c r="AD403">
        <v>332</v>
      </c>
    </row>
    <row r="404" spans="1:30">
      <c r="A404">
        <v>2014</v>
      </c>
      <c r="B404" s="14">
        <v>43054.607430555552</v>
      </c>
      <c r="C404" t="s">
        <v>3541</v>
      </c>
      <c r="P404">
        <v>38384</v>
      </c>
    </row>
    <row r="405" spans="1:30">
      <c r="A405">
        <v>2014</v>
      </c>
      <c r="B405" s="14">
        <v>43054.607430555552</v>
      </c>
      <c r="C405" t="s">
        <v>3542</v>
      </c>
      <c r="AB405">
        <v>8467</v>
      </c>
    </row>
    <row r="406" spans="1:30">
      <c r="A406">
        <v>2014</v>
      </c>
      <c r="B406" s="14">
        <v>43054.607430555552</v>
      </c>
      <c r="C406" t="s">
        <v>3543</v>
      </c>
      <c r="AB406">
        <v>16094</v>
      </c>
    </row>
    <row r="407" spans="1:30">
      <c r="A407">
        <v>2014</v>
      </c>
      <c r="B407" s="14">
        <v>43054.607430555552</v>
      </c>
      <c r="C407" t="s">
        <v>3544</v>
      </c>
      <c r="AB407">
        <v>6591</v>
      </c>
    </row>
    <row r="408" spans="1:30">
      <c r="A408">
        <v>2014</v>
      </c>
      <c r="B408" s="14">
        <v>43054.607430555552</v>
      </c>
      <c r="C408" t="s">
        <v>3545</v>
      </c>
      <c r="AB408">
        <v>254</v>
      </c>
    </row>
    <row r="409" spans="1:30">
      <c r="A409">
        <v>2014</v>
      </c>
      <c r="B409" s="14">
        <v>43054.607430555552</v>
      </c>
      <c r="C409" t="s">
        <v>3291</v>
      </c>
      <c r="AD409">
        <v>4.83</v>
      </c>
    </row>
    <row r="410" spans="1:30">
      <c r="A410">
        <v>2014</v>
      </c>
      <c r="B410" s="14">
        <v>43054.607430555552</v>
      </c>
      <c r="C410" t="s">
        <v>3293</v>
      </c>
      <c r="P410">
        <v>21.6</v>
      </c>
      <c r="AD410">
        <v>497.37</v>
      </c>
    </row>
    <row r="411" spans="1:30">
      <c r="A411">
        <v>2014</v>
      </c>
      <c r="B411" s="14">
        <v>43054.607430555552</v>
      </c>
      <c r="C411" t="s">
        <v>3294</v>
      </c>
      <c r="AD411">
        <v>0.02</v>
      </c>
    </row>
    <row r="412" spans="1:30">
      <c r="A412">
        <v>2014</v>
      </c>
      <c r="B412" s="14">
        <v>43054.607430555552</v>
      </c>
      <c r="C412" t="s">
        <v>3295</v>
      </c>
      <c r="AD412">
        <v>149.61000000000001</v>
      </c>
    </row>
    <row r="413" spans="1:30">
      <c r="A413">
        <v>2014</v>
      </c>
      <c r="B413" s="14">
        <v>43054.607430555552</v>
      </c>
      <c r="C413" t="s">
        <v>3296</v>
      </c>
      <c r="AD413">
        <v>0.17</v>
      </c>
    </row>
    <row r="414" spans="1:30">
      <c r="A414">
        <v>2014</v>
      </c>
      <c r="B414" s="14">
        <v>43054.607430555552</v>
      </c>
      <c r="C414" t="s">
        <v>3297</v>
      </c>
      <c r="AD414">
        <v>388</v>
      </c>
    </row>
    <row r="415" spans="1:30">
      <c r="A415">
        <v>2014</v>
      </c>
      <c r="B415" s="14">
        <v>43054.607430555552</v>
      </c>
      <c r="C415" t="s">
        <v>3546</v>
      </c>
      <c r="AB415">
        <v>307</v>
      </c>
    </row>
    <row r="416" spans="1:30">
      <c r="A416">
        <v>2014</v>
      </c>
      <c r="B416" s="14">
        <v>43054.607430555552</v>
      </c>
      <c r="C416" t="s">
        <v>3547</v>
      </c>
      <c r="AD416">
        <v>64.06</v>
      </c>
    </row>
    <row r="417" spans="1:30">
      <c r="A417">
        <v>2014</v>
      </c>
      <c r="B417" s="14">
        <v>43054.607430555552</v>
      </c>
      <c r="C417" t="s">
        <v>3301</v>
      </c>
      <c r="AD417">
        <v>2.67</v>
      </c>
    </row>
    <row r="418" spans="1:30">
      <c r="A418">
        <v>2014</v>
      </c>
      <c r="B418" s="14">
        <v>43054.607430555552</v>
      </c>
      <c r="C418" t="s">
        <v>3303</v>
      </c>
      <c r="AD418">
        <v>2.04</v>
      </c>
    </row>
    <row r="419" spans="1:30">
      <c r="A419">
        <v>2014</v>
      </c>
      <c r="B419" s="14">
        <v>43054.607430555552</v>
      </c>
      <c r="C419" t="s">
        <v>3306</v>
      </c>
      <c r="AD419">
        <v>0.35</v>
      </c>
    </row>
    <row r="420" spans="1:30">
      <c r="A420">
        <v>2014</v>
      </c>
      <c r="B420" s="14">
        <v>43054.607430555552</v>
      </c>
      <c r="C420" t="s">
        <v>3548</v>
      </c>
      <c r="AD420">
        <v>0.43</v>
      </c>
    </row>
    <row r="421" spans="1:30">
      <c r="A421">
        <v>2014</v>
      </c>
      <c r="B421" s="14">
        <v>43054.607430555552</v>
      </c>
      <c r="C421" t="s">
        <v>3549</v>
      </c>
      <c r="AD421">
        <v>2.41</v>
      </c>
    </row>
    <row r="422" spans="1:30">
      <c r="A422">
        <v>2014</v>
      </c>
      <c r="B422" s="14">
        <v>43054.607430555552</v>
      </c>
      <c r="C422" t="s">
        <v>3307</v>
      </c>
      <c r="M422">
        <v>376</v>
      </c>
    </row>
    <row r="423" spans="1:30">
      <c r="A423">
        <v>2014</v>
      </c>
      <c r="B423" s="14">
        <v>43054.607430555552</v>
      </c>
      <c r="C423" t="s">
        <v>3308</v>
      </c>
      <c r="F423">
        <v>47</v>
      </c>
    </row>
    <row r="424" spans="1:30">
      <c r="A424">
        <v>2014</v>
      </c>
      <c r="B424" s="14">
        <v>43054.607430555552</v>
      </c>
      <c r="C424" t="s">
        <v>3309</v>
      </c>
      <c r="L424">
        <v>73.7</v>
      </c>
      <c r="N424">
        <v>1218</v>
      </c>
      <c r="AD424">
        <v>74.13</v>
      </c>
    </row>
    <row r="425" spans="1:30">
      <c r="A425">
        <v>2014</v>
      </c>
      <c r="B425" s="14">
        <v>43054.607430555552</v>
      </c>
      <c r="C425" t="s">
        <v>3311</v>
      </c>
      <c r="N425">
        <v>9778</v>
      </c>
      <c r="AD425">
        <v>2.25</v>
      </c>
    </row>
    <row r="426" spans="1:30">
      <c r="A426">
        <v>2014</v>
      </c>
      <c r="B426" s="14">
        <v>43054.607430555552</v>
      </c>
      <c r="C426" t="s">
        <v>3312</v>
      </c>
      <c r="AD426">
        <v>0.74</v>
      </c>
    </row>
    <row r="427" spans="1:30">
      <c r="A427">
        <v>2014</v>
      </c>
      <c r="B427" s="14">
        <v>43054.607430555552</v>
      </c>
      <c r="C427" t="s">
        <v>3314</v>
      </c>
      <c r="N427">
        <v>52074</v>
      </c>
      <c r="AD427">
        <v>77.8</v>
      </c>
    </row>
    <row r="428" spans="1:30">
      <c r="A428">
        <v>2014</v>
      </c>
      <c r="B428" s="14">
        <v>43054.607430555552</v>
      </c>
      <c r="C428" t="s">
        <v>3315</v>
      </c>
      <c r="AD428">
        <v>1.24</v>
      </c>
    </row>
    <row r="429" spans="1:30">
      <c r="A429">
        <v>2014</v>
      </c>
      <c r="B429" s="14">
        <v>43054.607430555552</v>
      </c>
      <c r="C429" t="s">
        <v>3319</v>
      </c>
      <c r="AD429">
        <v>42.38</v>
      </c>
    </row>
    <row r="430" spans="1:30">
      <c r="A430">
        <v>2014</v>
      </c>
      <c r="B430" s="14">
        <v>43054.607430555552</v>
      </c>
      <c r="C430" t="s">
        <v>3321</v>
      </c>
      <c r="AD430">
        <v>99.06</v>
      </c>
    </row>
    <row r="431" spans="1:30">
      <c r="A431">
        <v>2014</v>
      </c>
      <c r="B431" s="14">
        <v>43054.607430555552</v>
      </c>
      <c r="C431" t="s">
        <v>3323</v>
      </c>
      <c r="AD431">
        <v>12.49</v>
      </c>
    </row>
    <row r="432" spans="1:30">
      <c r="A432">
        <v>2014</v>
      </c>
      <c r="B432" s="14">
        <v>43054.607430555552</v>
      </c>
      <c r="C432" t="s">
        <v>3324</v>
      </c>
      <c r="AD432">
        <v>37.65</v>
      </c>
    </row>
    <row r="433" spans="1:33">
      <c r="A433">
        <v>2014</v>
      </c>
      <c r="B433" s="14">
        <v>43054.607430555552</v>
      </c>
      <c r="C433" t="s">
        <v>3550</v>
      </c>
      <c r="AD433">
        <v>3519.23</v>
      </c>
    </row>
    <row r="434" spans="1:33">
      <c r="A434">
        <v>2014</v>
      </c>
      <c r="B434" s="14">
        <v>43054.607430555552</v>
      </c>
      <c r="C434" t="s">
        <v>3325</v>
      </c>
      <c r="M434">
        <v>4917</v>
      </c>
    </row>
    <row r="435" spans="1:33">
      <c r="A435">
        <v>2014</v>
      </c>
      <c r="B435" s="14">
        <v>43054.607430555552</v>
      </c>
      <c r="C435" t="s">
        <v>3326</v>
      </c>
      <c r="AD435">
        <v>18.89</v>
      </c>
    </row>
    <row r="436" spans="1:33">
      <c r="A436">
        <v>2014</v>
      </c>
      <c r="B436" s="14">
        <v>43054.607430555552</v>
      </c>
      <c r="C436" t="s">
        <v>3327</v>
      </c>
      <c r="AD436">
        <v>43.25</v>
      </c>
    </row>
    <row r="437" spans="1:33">
      <c r="A437">
        <v>2014</v>
      </c>
      <c r="B437" s="14">
        <v>43054.607430555552</v>
      </c>
      <c r="C437">
        <v>130110</v>
      </c>
      <c r="AF437">
        <v>95</v>
      </c>
    </row>
    <row r="438" spans="1:33">
      <c r="A438">
        <v>2014</v>
      </c>
      <c r="B438" s="14">
        <v>43054.607430555552</v>
      </c>
      <c r="C438">
        <v>130205</v>
      </c>
      <c r="Q438">
        <v>49</v>
      </c>
      <c r="AF438">
        <v>83</v>
      </c>
      <c r="AG438">
        <v>6377</v>
      </c>
    </row>
    <row r="439" spans="1:33">
      <c r="A439">
        <v>2014</v>
      </c>
      <c r="B439" s="14">
        <v>43054.607430555552</v>
      </c>
      <c r="C439">
        <v>130206</v>
      </c>
      <c r="AF439">
        <v>4</v>
      </c>
    </row>
    <row r="440" spans="1:33">
      <c r="A440">
        <v>2014</v>
      </c>
      <c r="B440" s="14">
        <v>43054.607430555552</v>
      </c>
      <c r="C440">
        <v>130208</v>
      </c>
      <c r="AF440">
        <v>1</v>
      </c>
    </row>
    <row r="441" spans="1:33">
      <c r="A441">
        <v>2014</v>
      </c>
      <c r="B441" s="14">
        <v>43054.607430555552</v>
      </c>
      <c r="C441">
        <v>130307</v>
      </c>
      <c r="AF441">
        <v>182</v>
      </c>
    </row>
    <row r="442" spans="1:33">
      <c r="A442">
        <v>2014</v>
      </c>
      <c r="B442" s="14">
        <v>43054.607430555552</v>
      </c>
      <c r="C442">
        <v>130308</v>
      </c>
      <c r="AF442">
        <v>2</v>
      </c>
    </row>
    <row r="443" spans="1:33">
      <c r="A443">
        <v>2014</v>
      </c>
      <c r="B443" s="14">
        <v>43054.607430555552</v>
      </c>
      <c r="C443">
        <v>130506</v>
      </c>
      <c r="AF443">
        <v>53</v>
      </c>
    </row>
    <row r="444" spans="1:33">
      <c r="A444">
        <v>2014</v>
      </c>
      <c r="B444" s="14">
        <v>43054.607430555552</v>
      </c>
      <c r="C444" t="s">
        <v>3332</v>
      </c>
      <c r="AD444">
        <v>20.36</v>
      </c>
    </row>
    <row r="445" spans="1:33">
      <c r="A445">
        <v>2014</v>
      </c>
      <c r="B445" s="14">
        <v>43054.607430555552</v>
      </c>
      <c r="C445" t="s">
        <v>3333</v>
      </c>
      <c r="M445">
        <v>8935</v>
      </c>
      <c r="AD445">
        <v>0.2</v>
      </c>
    </row>
    <row r="446" spans="1:33">
      <c r="A446">
        <v>2014</v>
      </c>
      <c r="B446" s="14">
        <v>43054.607430555552</v>
      </c>
      <c r="C446" t="s">
        <v>3334</v>
      </c>
      <c r="M446">
        <v>8211</v>
      </c>
      <c r="AD446">
        <v>2152.61</v>
      </c>
    </row>
    <row r="447" spans="1:33">
      <c r="A447">
        <v>2014</v>
      </c>
      <c r="B447" s="14">
        <v>43054.607430555552</v>
      </c>
      <c r="C447" t="s">
        <v>3335</v>
      </c>
      <c r="M447">
        <v>8935</v>
      </c>
      <c r="AD447">
        <v>0</v>
      </c>
    </row>
    <row r="448" spans="1:33">
      <c r="A448">
        <v>2014</v>
      </c>
      <c r="B448" s="14">
        <v>43054.607430555552</v>
      </c>
      <c r="C448" t="s">
        <v>3336</v>
      </c>
      <c r="M448">
        <v>5724</v>
      </c>
      <c r="AD448">
        <v>403.79</v>
      </c>
    </row>
    <row r="449" spans="1:33">
      <c r="A449">
        <v>2014</v>
      </c>
      <c r="B449" s="14">
        <v>43054.607430555552</v>
      </c>
      <c r="C449" t="s">
        <v>3338</v>
      </c>
      <c r="AD449">
        <v>925.9</v>
      </c>
    </row>
    <row r="450" spans="1:33">
      <c r="A450">
        <v>2014</v>
      </c>
      <c r="B450" s="14">
        <v>43054.607430555552</v>
      </c>
      <c r="C450" t="s">
        <v>3339</v>
      </c>
      <c r="AD450">
        <v>966.55</v>
      </c>
    </row>
    <row r="451" spans="1:33">
      <c r="A451">
        <v>2014</v>
      </c>
      <c r="B451" s="14">
        <v>43054.607430555552</v>
      </c>
      <c r="C451" t="s">
        <v>3340</v>
      </c>
      <c r="M451">
        <v>1850</v>
      </c>
      <c r="AD451">
        <v>130.30000000000001</v>
      </c>
    </row>
    <row r="452" spans="1:33">
      <c r="A452">
        <v>2014</v>
      </c>
      <c r="B452" s="14">
        <v>43054.607430555552</v>
      </c>
      <c r="C452" t="s">
        <v>3551</v>
      </c>
      <c r="E452">
        <v>0</v>
      </c>
    </row>
    <row r="453" spans="1:33">
      <c r="A453">
        <v>2014</v>
      </c>
      <c r="B453" s="14">
        <v>43054.607430555552</v>
      </c>
      <c r="C453">
        <v>150102</v>
      </c>
      <c r="Q453">
        <v>197</v>
      </c>
      <c r="AF453">
        <v>9</v>
      </c>
    </row>
    <row r="454" spans="1:33">
      <c r="A454">
        <v>2014</v>
      </c>
      <c r="B454" s="14">
        <v>43054.607430555552</v>
      </c>
      <c r="C454">
        <v>150105</v>
      </c>
      <c r="AF454">
        <v>9</v>
      </c>
    </row>
    <row r="455" spans="1:33">
      <c r="A455">
        <v>2014</v>
      </c>
      <c r="B455" s="14">
        <v>43054.607430555552</v>
      </c>
      <c r="C455">
        <v>150106</v>
      </c>
      <c r="Q455">
        <v>34002</v>
      </c>
    </row>
    <row r="456" spans="1:33">
      <c r="A456">
        <v>2014</v>
      </c>
      <c r="B456" s="14">
        <v>43054.607430555552</v>
      </c>
      <c r="C456">
        <v>150109</v>
      </c>
      <c r="AG456">
        <v>12</v>
      </c>
    </row>
    <row r="457" spans="1:33">
      <c r="A457">
        <v>2014</v>
      </c>
      <c r="B457" s="14">
        <v>43054.607430555552</v>
      </c>
      <c r="C457">
        <v>150202</v>
      </c>
      <c r="AG457">
        <v>4</v>
      </c>
    </row>
    <row r="458" spans="1:33">
      <c r="A458">
        <v>2014</v>
      </c>
      <c r="B458" s="14">
        <v>43054.607430555552</v>
      </c>
      <c r="C458">
        <v>150203</v>
      </c>
      <c r="AF458">
        <v>6</v>
      </c>
    </row>
    <row r="459" spans="1:33">
      <c r="A459">
        <v>2014</v>
      </c>
      <c r="B459" s="14">
        <v>43054.607430555552</v>
      </c>
      <c r="C459" t="s">
        <v>3552</v>
      </c>
      <c r="AD459">
        <v>2340.94</v>
      </c>
    </row>
    <row r="460" spans="1:33">
      <c r="A460">
        <v>2014</v>
      </c>
      <c r="B460" s="14">
        <v>43054.607430555552</v>
      </c>
      <c r="C460" t="s">
        <v>3343</v>
      </c>
      <c r="F460">
        <v>20436</v>
      </c>
      <c r="L460">
        <v>133036.4</v>
      </c>
      <c r="M460">
        <v>27238</v>
      </c>
      <c r="N460">
        <v>224096</v>
      </c>
      <c r="P460">
        <v>9175.9</v>
      </c>
      <c r="AB460">
        <v>72675</v>
      </c>
      <c r="AD460">
        <v>74016.41</v>
      </c>
    </row>
    <row r="461" spans="1:33">
      <c r="A461">
        <v>2014</v>
      </c>
      <c r="B461" s="14">
        <v>43054.607430555552</v>
      </c>
      <c r="C461" t="s">
        <v>3553</v>
      </c>
      <c r="P461">
        <v>2</v>
      </c>
    </row>
    <row r="462" spans="1:33">
      <c r="A462">
        <v>2014</v>
      </c>
      <c r="B462" s="14">
        <v>43054.607430555552</v>
      </c>
      <c r="C462" t="s">
        <v>3554</v>
      </c>
      <c r="AB462">
        <v>40778</v>
      </c>
    </row>
    <row r="463" spans="1:33">
      <c r="A463">
        <v>2014</v>
      </c>
      <c r="B463" s="14">
        <v>43054.607430555552</v>
      </c>
      <c r="C463" t="s">
        <v>3555</v>
      </c>
      <c r="L463">
        <v>263</v>
      </c>
    </row>
    <row r="464" spans="1:33">
      <c r="A464">
        <v>2014</v>
      </c>
      <c r="B464" s="14">
        <v>43054.607430555552</v>
      </c>
      <c r="C464" t="s">
        <v>3345</v>
      </c>
      <c r="AD464">
        <v>66.06</v>
      </c>
    </row>
    <row r="465" spans="1:33">
      <c r="A465">
        <v>2014</v>
      </c>
      <c r="B465" s="14">
        <v>43054.607430555552</v>
      </c>
      <c r="C465" t="s">
        <v>3347</v>
      </c>
      <c r="AD465">
        <v>7.53</v>
      </c>
    </row>
    <row r="466" spans="1:33">
      <c r="A466">
        <v>2014</v>
      </c>
      <c r="B466" s="14">
        <v>43054.607430555552</v>
      </c>
      <c r="C466" t="s">
        <v>3349</v>
      </c>
      <c r="AD466">
        <v>2113.4</v>
      </c>
    </row>
    <row r="467" spans="1:33">
      <c r="A467">
        <v>2014</v>
      </c>
      <c r="B467" s="14">
        <v>43054.607430555552</v>
      </c>
      <c r="C467" t="s">
        <v>3350</v>
      </c>
      <c r="L467">
        <v>0</v>
      </c>
      <c r="N467">
        <v>53721</v>
      </c>
      <c r="AD467">
        <v>144.69</v>
      </c>
    </row>
    <row r="468" spans="1:33">
      <c r="A468">
        <v>2014</v>
      </c>
      <c r="B468" s="14">
        <v>43054.607430555552</v>
      </c>
      <c r="C468" t="s">
        <v>3556</v>
      </c>
      <c r="M468">
        <v>1632</v>
      </c>
    </row>
    <row r="469" spans="1:33">
      <c r="A469">
        <v>2014</v>
      </c>
      <c r="B469" s="14">
        <v>43054.607430555552</v>
      </c>
      <c r="C469" t="s">
        <v>3351</v>
      </c>
      <c r="M469">
        <v>5933</v>
      </c>
    </row>
    <row r="470" spans="1:33">
      <c r="A470">
        <v>2014</v>
      </c>
      <c r="B470" s="14">
        <v>43054.607430555552</v>
      </c>
      <c r="C470" t="s">
        <v>3352</v>
      </c>
      <c r="AD470">
        <v>661.14</v>
      </c>
    </row>
    <row r="471" spans="1:33">
      <c r="A471">
        <v>2014</v>
      </c>
      <c r="B471" s="14">
        <v>43054.607430555552</v>
      </c>
      <c r="C471" t="s">
        <v>3557</v>
      </c>
      <c r="AD471">
        <v>11.42</v>
      </c>
    </row>
    <row r="472" spans="1:33">
      <c r="A472">
        <v>2014</v>
      </c>
      <c r="B472" s="14">
        <v>43054.607430555552</v>
      </c>
      <c r="C472" t="s">
        <v>3558</v>
      </c>
      <c r="M472">
        <v>68</v>
      </c>
    </row>
    <row r="473" spans="1:33">
      <c r="A473">
        <v>2014</v>
      </c>
      <c r="B473" s="14">
        <v>43054.607430555552</v>
      </c>
      <c r="C473" t="s">
        <v>3559</v>
      </c>
      <c r="N473">
        <v>115430</v>
      </c>
    </row>
    <row r="474" spans="1:33">
      <c r="A474">
        <v>2014</v>
      </c>
      <c r="B474" s="14">
        <v>43054.607430555552</v>
      </c>
      <c r="C474" t="s">
        <v>3560</v>
      </c>
      <c r="E474">
        <v>0</v>
      </c>
    </row>
    <row r="475" spans="1:33">
      <c r="A475">
        <v>2014</v>
      </c>
      <c r="B475" s="14">
        <v>43054.607430555552</v>
      </c>
      <c r="C475">
        <v>160103</v>
      </c>
      <c r="O475">
        <v>12516</v>
      </c>
      <c r="Q475">
        <v>8325</v>
      </c>
      <c r="AF475">
        <v>34554</v>
      </c>
      <c r="AG475">
        <v>9014</v>
      </c>
    </row>
    <row r="476" spans="1:33">
      <c r="A476">
        <v>2014</v>
      </c>
      <c r="B476" s="14">
        <v>43054.607430555552</v>
      </c>
      <c r="C476" t="s">
        <v>6855</v>
      </c>
      <c r="H476">
        <v>28423</v>
      </c>
    </row>
    <row r="477" spans="1:33">
      <c r="A477">
        <v>2014</v>
      </c>
      <c r="B477" s="14">
        <v>43054.607430555552</v>
      </c>
      <c r="C477">
        <v>160107</v>
      </c>
      <c r="AG477">
        <v>2</v>
      </c>
    </row>
    <row r="478" spans="1:33">
      <c r="A478">
        <v>2014</v>
      </c>
      <c r="B478" s="14">
        <v>43054.607430555552</v>
      </c>
      <c r="C478">
        <v>160119</v>
      </c>
      <c r="Q478">
        <v>10</v>
      </c>
    </row>
    <row r="479" spans="1:33">
      <c r="A479">
        <v>2014</v>
      </c>
      <c r="B479" s="14">
        <v>43054.607430555552</v>
      </c>
      <c r="C479">
        <v>160306</v>
      </c>
      <c r="AF479">
        <v>18</v>
      </c>
    </row>
    <row r="480" spans="1:33">
      <c r="A480">
        <v>2014</v>
      </c>
      <c r="B480" s="14">
        <v>43054.607430555552</v>
      </c>
      <c r="C480" t="s">
        <v>3561</v>
      </c>
      <c r="AD480">
        <v>54.26</v>
      </c>
    </row>
    <row r="481" spans="1:30">
      <c r="A481">
        <v>2014</v>
      </c>
      <c r="B481" s="14">
        <v>43054.607430555552</v>
      </c>
      <c r="C481" t="s">
        <v>3355</v>
      </c>
      <c r="M481">
        <v>8887</v>
      </c>
      <c r="AD481">
        <v>0</v>
      </c>
    </row>
    <row r="482" spans="1:30">
      <c r="A482">
        <v>2014</v>
      </c>
      <c r="B482" s="14">
        <v>43054.607430555552</v>
      </c>
      <c r="C482" t="s">
        <v>3356</v>
      </c>
      <c r="M482">
        <v>23</v>
      </c>
      <c r="AD482">
        <v>22.08</v>
      </c>
    </row>
    <row r="483" spans="1:30">
      <c r="A483">
        <v>2014</v>
      </c>
      <c r="B483" s="14">
        <v>43054.607430555552</v>
      </c>
      <c r="C483" t="s">
        <v>3358</v>
      </c>
      <c r="P483">
        <v>1480.5</v>
      </c>
      <c r="AD483">
        <v>774.45</v>
      </c>
    </row>
    <row r="484" spans="1:30">
      <c r="A484">
        <v>2014</v>
      </c>
      <c r="B484" s="14">
        <v>43054.607430555552</v>
      </c>
      <c r="C484" t="s">
        <v>3359</v>
      </c>
      <c r="AD484">
        <v>19893.38</v>
      </c>
    </row>
    <row r="485" spans="1:30">
      <c r="A485">
        <v>2014</v>
      </c>
      <c r="B485" s="14">
        <v>43054.607430555552</v>
      </c>
      <c r="C485" t="s">
        <v>3361</v>
      </c>
      <c r="AD485">
        <v>5.97</v>
      </c>
    </row>
    <row r="486" spans="1:30">
      <c r="A486">
        <v>2014</v>
      </c>
      <c r="B486" s="14">
        <v>43054.607430555552</v>
      </c>
      <c r="C486" t="s">
        <v>3562</v>
      </c>
      <c r="E486">
        <v>0</v>
      </c>
    </row>
    <row r="487" spans="1:30">
      <c r="A487">
        <v>2014</v>
      </c>
      <c r="B487" s="14">
        <v>43054.607430555552</v>
      </c>
      <c r="C487" t="s">
        <v>3363</v>
      </c>
      <c r="AD487">
        <v>4.55</v>
      </c>
    </row>
    <row r="488" spans="1:30">
      <c r="A488">
        <v>2014</v>
      </c>
      <c r="B488" s="14">
        <v>43054.607430555552</v>
      </c>
      <c r="C488" t="s">
        <v>3364</v>
      </c>
      <c r="R488">
        <v>6290</v>
      </c>
      <c r="AD488">
        <v>179.89</v>
      </c>
    </row>
    <row r="489" spans="1:30">
      <c r="A489">
        <v>2014</v>
      </c>
      <c r="B489" s="14">
        <v>43054.607430555552</v>
      </c>
      <c r="C489" t="s">
        <v>3365</v>
      </c>
      <c r="AD489">
        <v>1570.9</v>
      </c>
    </row>
    <row r="490" spans="1:30">
      <c r="A490">
        <v>2014</v>
      </c>
      <c r="B490" s="14">
        <v>43054.607430555552</v>
      </c>
      <c r="C490" t="s">
        <v>3366</v>
      </c>
      <c r="AD490">
        <v>97.79</v>
      </c>
    </row>
    <row r="491" spans="1:30">
      <c r="A491">
        <v>2014</v>
      </c>
      <c r="B491" s="14">
        <v>43054.607430555552</v>
      </c>
      <c r="C491" t="s">
        <v>3563</v>
      </c>
      <c r="P491">
        <v>7008.7</v>
      </c>
    </row>
    <row r="492" spans="1:30">
      <c r="A492">
        <v>2014</v>
      </c>
      <c r="B492" s="14">
        <v>43054.607430555552</v>
      </c>
      <c r="C492" t="s">
        <v>3367</v>
      </c>
      <c r="AD492">
        <v>15.15</v>
      </c>
    </row>
    <row r="493" spans="1:30">
      <c r="A493">
        <v>2014</v>
      </c>
      <c r="B493" s="14">
        <v>43054.607430555552</v>
      </c>
      <c r="C493" t="s">
        <v>3368</v>
      </c>
      <c r="AD493">
        <v>1022.12</v>
      </c>
    </row>
    <row r="494" spans="1:30">
      <c r="A494">
        <v>2014</v>
      </c>
      <c r="B494" s="14">
        <v>43054.607430555552</v>
      </c>
      <c r="C494" t="s">
        <v>3369</v>
      </c>
      <c r="AD494">
        <v>4428.5</v>
      </c>
    </row>
    <row r="495" spans="1:30">
      <c r="A495">
        <v>2014</v>
      </c>
      <c r="B495" s="14">
        <v>43054.607430555552</v>
      </c>
      <c r="C495" t="s">
        <v>3370</v>
      </c>
      <c r="AD495">
        <v>553.76</v>
      </c>
    </row>
    <row r="496" spans="1:30">
      <c r="A496">
        <v>2014</v>
      </c>
      <c r="B496" s="14">
        <v>43054.607430555552</v>
      </c>
      <c r="C496" t="s">
        <v>3564</v>
      </c>
      <c r="AD496">
        <v>5877.06</v>
      </c>
    </row>
    <row r="497" spans="1:30">
      <c r="A497">
        <v>2014</v>
      </c>
      <c r="B497" s="14">
        <v>43054.607430555552</v>
      </c>
      <c r="C497" t="s">
        <v>3372</v>
      </c>
      <c r="N497">
        <v>15542</v>
      </c>
      <c r="AB497">
        <v>0</v>
      </c>
      <c r="AD497">
        <v>0</v>
      </c>
    </row>
    <row r="498" spans="1:30">
      <c r="A498">
        <v>2014</v>
      </c>
      <c r="B498" s="14">
        <v>43054.607430555552</v>
      </c>
      <c r="C498" t="s">
        <v>3373</v>
      </c>
      <c r="AD498">
        <v>123.25</v>
      </c>
    </row>
    <row r="499" spans="1:30">
      <c r="A499">
        <v>2014</v>
      </c>
      <c r="B499" s="14">
        <v>43054.607430555552</v>
      </c>
      <c r="C499" t="s">
        <v>3374</v>
      </c>
      <c r="AD499">
        <v>94.59</v>
      </c>
    </row>
    <row r="500" spans="1:30">
      <c r="A500">
        <v>2014</v>
      </c>
      <c r="B500" s="14">
        <v>43054.607430555552</v>
      </c>
      <c r="C500" t="s">
        <v>3565</v>
      </c>
      <c r="AB500">
        <v>5</v>
      </c>
    </row>
    <row r="501" spans="1:30">
      <c r="A501">
        <v>2014</v>
      </c>
      <c r="B501" s="14">
        <v>43054.607430555552</v>
      </c>
      <c r="C501" t="s">
        <v>3376</v>
      </c>
      <c r="AD501">
        <v>2948.24</v>
      </c>
    </row>
    <row r="502" spans="1:30">
      <c r="A502">
        <v>2014</v>
      </c>
      <c r="B502" s="14">
        <v>43054.607430555552</v>
      </c>
      <c r="C502" t="s">
        <v>3566</v>
      </c>
      <c r="AB502">
        <v>2363</v>
      </c>
    </row>
    <row r="503" spans="1:30">
      <c r="A503">
        <v>2014</v>
      </c>
      <c r="B503" s="14">
        <v>43054.607430555552</v>
      </c>
      <c r="C503" t="s">
        <v>3377</v>
      </c>
      <c r="AD503">
        <v>43.43</v>
      </c>
    </row>
    <row r="504" spans="1:30">
      <c r="A504">
        <v>2014</v>
      </c>
      <c r="B504" s="14">
        <v>43054.607430555552</v>
      </c>
      <c r="C504" t="s">
        <v>3567</v>
      </c>
      <c r="AB504">
        <v>3511</v>
      </c>
    </row>
    <row r="505" spans="1:30">
      <c r="A505">
        <v>2014</v>
      </c>
      <c r="B505" s="14">
        <v>43054.607430555552</v>
      </c>
      <c r="C505" t="s">
        <v>3568</v>
      </c>
      <c r="AD505">
        <v>15.38</v>
      </c>
    </row>
    <row r="506" spans="1:30">
      <c r="A506">
        <v>2014</v>
      </c>
      <c r="B506" s="14">
        <v>43054.607430555552</v>
      </c>
      <c r="C506" t="s">
        <v>3378</v>
      </c>
      <c r="AD506">
        <v>39.65</v>
      </c>
    </row>
    <row r="507" spans="1:30">
      <c r="A507">
        <v>2014</v>
      </c>
      <c r="B507" s="14">
        <v>43054.607430555552</v>
      </c>
      <c r="C507" t="s">
        <v>3569</v>
      </c>
      <c r="AB507">
        <v>3198</v>
      </c>
    </row>
    <row r="508" spans="1:30">
      <c r="A508">
        <v>2014</v>
      </c>
      <c r="B508" s="14">
        <v>43054.607430555552</v>
      </c>
      <c r="C508" t="s">
        <v>3379</v>
      </c>
      <c r="L508">
        <v>3199.41</v>
      </c>
    </row>
    <row r="509" spans="1:30">
      <c r="A509">
        <v>2014</v>
      </c>
      <c r="B509" s="14">
        <v>43054.607430555552</v>
      </c>
      <c r="C509" t="s">
        <v>3570</v>
      </c>
      <c r="AD509">
        <v>1.65</v>
      </c>
    </row>
    <row r="510" spans="1:30">
      <c r="A510">
        <v>2014</v>
      </c>
      <c r="B510" s="14">
        <v>43054.607430555552</v>
      </c>
      <c r="C510" t="s">
        <v>3381</v>
      </c>
      <c r="AD510">
        <v>3.07</v>
      </c>
    </row>
    <row r="511" spans="1:30">
      <c r="A511">
        <v>2014</v>
      </c>
      <c r="B511" s="14">
        <v>43054.607430555552</v>
      </c>
      <c r="C511" t="s">
        <v>3382</v>
      </c>
      <c r="AD511">
        <v>5.71</v>
      </c>
    </row>
    <row r="512" spans="1:30">
      <c r="A512">
        <v>2014</v>
      </c>
      <c r="B512" s="14">
        <v>43054.607430555552</v>
      </c>
      <c r="C512" t="s">
        <v>3383</v>
      </c>
      <c r="L512">
        <v>1541.01</v>
      </c>
      <c r="AB512">
        <v>7094</v>
      </c>
      <c r="AD512">
        <v>3485.3</v>
      </c>
    </row>
    <row r="513" spans="1:33">
      <c r="A513">
        <v>2014</v>
      </c>
      <c r="B513" s="14">
        <v>43054.607430555552</v>
      </c>
      <c r="C513" t="s">
        <v>3386</v>
      </c>
      <c r="F513">
        <v>18351</v>
      </c>
      <c r="L513">
        <v>99455.24</v>
      </c>
      <c r="M513">
        <v>31899</v>
      </c>
      <c r="P513">
        <v>3266</v>
      </c>
      <c r="R513">
        <v>142528</v>
      </c>
      <c r="AB513">
        <v>401427</v>
      </c>
      <c r="AD513">
        <v>495.4</v>
      </c>
    </row>
    <row r="514" spans="1:33">
      <c r="A514">
        <v>2014</v>
      </c>
      <c r="B514" s="14">
        <v>43054.607430555552</v>
      </c>
      <c r="C514" t="s">
        <v>3571</v>
      </c>
      <c r="AB514">
        <v>229127</v>
      </c>
    </row>
    <row r="515" spans="1:33">
      <c r="A515">
        <v>2014</v>
      </c>
      <c r="B515" s="14">
        <v>43054.607430555552</v>
      </c>
      <c r="C515" t="s">
        <v>3572</v>
      </c>
      <c r="AB515">
        <v>84318</v>
      </c>
    </row>
    <row r="516" spans="1:33">
      <c r="A516">
        <v>2014</v>
      </c>
      <c r="B516" s="14">
        <v>43054.607430555552</v>
      </c>
      <c r="C516" t="s">
        <v>3387</v>
      </c>
      <c r="R516">
        <v>9973</v>
      </c>
      <c r="AB516">
        <v>6731</v>
      </c>
    </row>
    <row r="517" spans="1:33">
      <c r="A517">
        <v>2014</v>
      </c>
      <c r="B517" s="14">
        <v>43054.607430555552</v>
      </c>
      <c r="C517" t="s">
        <v>3388</v>
      </c>
      <c r="AD517">
        <v>69.59</v>
      </c>
    </row>
    <row r="518" spans="1:33">
      <c r="A518">
        <v>2014</v>
      </c>
      <c r="B518" s="14">
        <v>43054.607430555552</v>
      </c>
      <c r="C518" t="s">
        <v>3389</v>
      </c>
      <c r="AD518">
        <v>117621.69</v>
      </c>
    </row>
    <row r="519" spans="1:33">
      <c r="A519">
        <v>2014</v>
      </c>
      <c r="B519" s="14">
        <v>43054.607430555552</v>
      </c>
      <c r="C519" t="s">
        <v>3390</v>
      </c>
      <c r="AD519">
        <v>8133.39</v>
      </c>
    </row>
    <row r="520" spans="1:33">
      <c r="A520">
        <v>2014</v>
      </c>
      <c r="B520" s="14">
        <v>43054.607430555552</v>
      </c>
      <c r="C520" t="s">
        <v>3391</v>
      </c>
      <c r="AD520">
        <v>360.71</v>
      </c>
    </row>
    <row r="521" spans="1:33">
      <c r="A521">
        <v>2014</v>
      </c>
      <c r="B521" s="14">
        <v>43054.607430555552</v>
      </c>
      <c r="C521" t="s">
        <v>3573</v>
      </c>
      <c r="E521">
        <v>0</v>
      </c>
    </row>
    <row r="522" spans="1:33">
      <c r="A522">
        <v>2014</v>
      </c>
      <c r="B522" s="14">
        <v>43054.607430555552</v>
      </c>
      <c r="C522" t="s">
        <v>3574</v>
      </c>
      <c r="E522">
        <v>61555</v>
      </c>
    </row>
    <row r="523" spans="1:33">
      <c r="A523">
        <v>2014</v>
      </c>
      <c r="B523" s="14">
        <v>43054.607430555552</v>
      </c>
      <c r="C523">
        <v>191004</v>
      </c>
      <c r="O523">
        <v>39</v>
      </c>
    </row>
    <row r="524" spans="1:33">
      <c r="A524">
        <v>2014</v>
      </c>
      <c r="B524" s="14">
        <v>43054.607430555552</v>
      </c>
      <c r="C524">
        <v>191204</v>
      </c>
      <c r="Q524">
        <v>4414</v>
      </c>
      <c r="AF524">
        <v>1761</v>
      </c>
      <c r="AG524">
        <v>27</v>
      </c>
    </row>
    <row r="525" spans="1:33">
      <c r="A525">
        <v>2014</v>
      </c>
      <c r="B525" s="14">
        <v>43054.607430555552</v>
      </c>
      <c r="C525">
        <v>191208</v>
      </c>
      <c r="Q525">
        <v>6497</v>
      </c>
    </row>
    <row r="526" spans="1:33">
      <c r="A526">
        <v>2014</v>
      </c>
      <c r="B526" s="14">
        <v>43054.607430555552</v>
      </c>
      <c r="C526">
        <v>191210</v>
      </c>
      <c r="K526">
        <v>33634</v>
      </c>
      <c r="O526">
        <v>3080</v>
      </c>
      <c r="Q526">
        <v>69702</v>
      </c>
      <c r="AF526">
        <v>2105</v>
      </c>
      <c r="AG526">
        <v>98918</v>
      </c>
    </row>
    <row r="527" spans="1:33">
      <c r="A527">
        <v>2014</v>
      </c>
      <c r="B527" s="14">
        <v>43054.607430555552</v>
      </c>
      <c r="C527">
        <v>191212</v>
      </c>
      <c r="O527">
        <v>10073</v>
      </c>
      <c r="Q527">
        <v>7241</v>
      </c>
      <c r="AF527">
        <v>27648</v>
      </c>
      <c r="AG527">
        <v>117792</v>
      </c>
    </row>
    <row r="528" spans="1:33">
      <c r="A528">
        <v>2014</v>
      </c>
      <c r="B528" s="14">
        <v>43054.607430555552</v>
      </c>
      <c r="C528" t="s">
        <v>3392</v>
      </c>
      <c r="M528">
        <v>1750</v>
      </c>
      <c r="AD528">
        <v>0</v>
      </c>
    </row>
    <row r="529" spans="1:30">
      <c r="A529">
        <v>2014</v>
      </c>
      <c r="B529" s="14">
        <v>43054.607430555552</v>
      </c>
      <c r="C529" t="s">
        <v>3575</v>
      </c>
      <c r="M529">
        <v>1750</v>
      </c>
    </row>
    <row r="530" spans="1:30">
      <c r="A530">
        <v>2014</v>
      </c>
      <c r="B530" s="14">
        <v>43054.607430555552</v>
      </c>
      <c r="C530" t="s">
        <v>3576</v>
      </c>
      <c r="M530">
        <v>4563</v>
      </c>
    </row>
    <row r="531" spans="1:30">
      <c r="A531">
        <v>2014</v>
      </c>
      <c r="B531" s="14">
        <v>43054.607430555552</v>
      </c>
      <c r="C531" t="s">
        <v>3394</v>
      </c>
      <c r="M531">
        <v>1750</v>
      </c>
      <c r="AD531">
        <v>0</v>
      </c>
    </row>
    <row r="532" spans="1:30">
      <c r="A532">
        <v>2014</v>
      </c>
      <c r="B532" s="14">
        <v>43054.607430555552</v>
      </c>
      <c r="C532" t="s">
        <v>3395</v>
      </c>
      <c r="M532">
        <v>1750</v>
      </c>
      <c r="AD532">
        <v>4.3099999999999996</v>
      </c>
    </row>
    <row r="533" spans="1:30">
      <c r="A533">
        <v>2014</v>
      </c>
      <c r="B533" s="14">
        <v>43054.607430555552</v>
      </c>
      <c r="C533" t="s">
        <v>3397</v>
      </c>
      <c r="AD533">
        <v>0</v>
      </c>
    </row>
    <row r="534" spans="1:30">
      <c r="A534">
        <v>2014</v>
      </c>
      <c r="B534" s="14">
        <v>43054.607430555552</v>
      </c>
      <c r="C534" t="s">
        <v>3398</v>
      </c>
      <c r="AD534">
        <v>19.68</v>
      </c>
    </row>
    <row r="535" spans="1:30">
      <c r="A535">
        <v>2014</v>
      </c>
      <c r="B535" s="14">
        <v>43054.607430555552</v>
      </c>
      <c r="C535" t="s">
        <v>3399</v>
      </c>
      <c r="AD535">
        <v>32.01</v>
      </c>
    </row>
    <row r="536" spans="1:30">
      <c r="A536">
        <v>2014</v>
      </c>
      <c r="B536" s="14">
        <v>43054.607430555552</v>
      </c>
      <c r="C536" t="s">
        <v>3400</v>
      </c>
      <c r="AD536">
        <v>11.11</v>
      </c>
    </row>
    <row r="537" spans="1:30">
      <c r="A537">
        <v>2014</v>
      </c>
      <c r="B537" s="14">
        <v>43054.607430555552</v>
      </c>
      <c r="C537" t="s">
        <v>3401</v>
      </c>
      <c r="P537">
        <v>2.4</v>
      </c>
      <c r="AD537">
        <v>4.8099999999999996</v>
      </c>
    </row>
    <row r="538" spans="1:30">
      <c r="A538">
        <v>2014</v>
      </c>
      <c r="B538" s="14">
        <v>43054.607430555552</v>
      </c>
      <c r="C538" t="s">
        <v>3403</v>
      </c>
      <c r="AD538">
        <v>54.86</v>
      </c>
    </row>
    <row r="539" spans="1:30">
      <c r="A539">
        <v>2014</v>
      </c>
      <c r="B539" s="14">
        <v>43054.607430555552</v>
      </c>
      <c r="C539" t="s">
        <v>3577</v>
      </c>
      <c r="N539">
        <v>555649</v>
      </c>
      <c r="AD539">
        <v>6.58</v>
      </c>
    </row>
    <row r="540" spans="1:30">
      <c r="A540">
        <v>2014</v>
      </c>
      <c r="B540" s="14">
        <v>43054.607430555552</v>
      </c>
      <c r="C540" t="s">
        <v>3404</v>
      </c>
      <c r="M540">
        <v>1359</v>
      </c>
      <c r="AD540">
        <v>592.11</v>
      </c>
    </row>
    <row r="541" spans="1:30">
      <c r="A541">
        <v>2014</v>
      </c>
      <c r="B541" s="14">
        <v>43054.607430555552</v>
      </c>
      <c r="C541" t="s">
        <v>3578</v>
      </c>
      <c r="N541">
        <v>8128</v>
      </c>
    </row>
    <row r="542" spans="1:30">
      <c r="A542">
        <v>2014</v>
      </c>
      <c r="B542" s="14">
        <v>43054.607430555552</v>
      </c>
      <c r="C542" t="s">
        <v>3579</v>
      </c>
      <c r="AD542">
        <v>60.81</v>
      </c>
    </row>
    <row r="543" spans="1:30">
      <c r="A543">
        <v>2014</v>
      </c>
      <c r="B543" s="14">
        <v>43054.607430555552</v>
      </c>
      <c r="C543" t="s">
        <v>3580</v>
      </c>
      <c r="E543">
        <v>0</v>
      </c>
    </row>
    <row r="544" spans="1:30">
      <c r="A544">
        <v>2014</v>
      </c>
      <c r="B544" s="14">
        <v>43054.607430555552</v>
      </c>
      <c r="C544" t="s">
        <v>3581</v>
      </c>
      <c r="E544">
        <v>0</v>
      </c>
    </row>
    <row r="545" spans="1:30">
      <c r="A545">
        <v>2014</v>
      </c>
      <c r="B545" s="14">
        <v>43054.607430555552</v>
      </c>
      <c r="C545">
        <v>200139</v>
      </c>
      <c r="Q545">
        <v>24</v>
      </c>
    </row>
    <row r="546" spans="1:30">
      <c r="A546">
        <v>2014</v>
      </c>
      <c r="B546" s="14">
        <v>43054.607430555552</v>
      </c>
      <c r="C546">
        <v>20104</v>
      </c>
      <c r="Q546">
        <v>40</v>
      </c>
    </row>
    <row r="547" spans="1:30">
      <c r="A547">
        <v>2014</v>
      </c>
      <c r="B547" s="14">
        <v>43054.607430555552</v>
      </c>
      <c r="C547" t="s">
        <v>3582</v>
      </c>
      <c r="AD547">
        <v>32.74</v>
      </c>
    </row>
    <row r="548" spans="1:30">
      <c r="A548">
        <v>2014</v>
      </c>
      <c r="B548" s="14">
        <v>43054.607430555552</v>
      </c>
      <c r="C548">
        <v>40222</v>
      </c>
      <c r="Q548">
        <v>2029</v>
      </c>
    </row>
    <row r="549" spans="1:30">
      <c r="A549">
        <v>2014</v>
      </c>
      <c r="B549" s="14">
        <v>43054.607430555552</v>
      </c>
      <c r="C549">
        <v>61303</v>
      </c>
      <c r="Q549">
        <v>5601</v>
      </c>
    </row>
    <row r="550" spans="1:30">
      <c r="A550">
        <v>2014</v>
      </c>
      <c r="B550" s="14">
        <v>43054.607430555552</v>
      </c>
      <c r="C550">
        <v>70213</v>
      </c>
      <c r="Q550">
        <v>841</v>
      </c>
    </row>
    <row r="551" spans="1:30">
      <c r="A551">
        <v>2014</v>
      </c>
      <c r="B551" s="14">
        <v>43054.607430555552</v>
      </c>
      <c r="C551" t="s">
        <v>3406</v>
      </c>
      <c r="I551">
        <v>24496.612139647001</v>
      </c>
    </row>
    <row r="552" spans="1:30">
      <c r="A552">
        <v>2014</v>
      </c>
      <c r="B552" s="14">
        <v>43054.607430555552</v>
      </c>
      <c r="C552" t="s">
        <v>3583</v>
      </c>
      <c r="I552">
        <v>295.63702308000001</v>
      </c>
    </row>
    <row r="553" spans="1:30">
      <c r="A553">
        <v>2014</v>
      </c>
      <c r="B553" s="14">
        <v>43054.607430555552</v>
      </c>
      <c r="C553" t="s">
        <v>3407</v>
      </c>
      <c r="I553">
        <v>331.05216960000001</v>
      </c>
    </row>
    <row r="554" spans="1:30">
      <c r="A554">
        <v>2014</v>
      </c>
      <c r="B554" s="14">
        <v>43054.607430555552</v>
      </c>
      <c r="C554" t="s">
        <v>3408</v>
      </c>
      <c r="I554">
        <v>7708.5763027190196</v>
      </c>
    </row>
    <row r="555" spans="1:30">
      <c r="A555">
        <v>2014</v>
      </c>
      <c r="B555" s="14">
        <v>43054.607430555552</v>
      </c>
      <c r="C555" t="s">
        <v>3409</v>
      </c>
      <c r="I555">
        <v>6087.2721541806604</v>
      </c>
    </row>
    <row r="556" spans="1:30">
      <c r="A556">
        <v>2014</v>
      </c>
      <c r="B556" s="14">
        <v>43054.607430555552</v>
      </c>
      <c r="C556" t="s">
        <v>3584</v>
      </c>
      <c r="I556">
        <v>1751.3850897</v>
      </c>
    </row>
    <row r="557" spans="1:30">
      <c r="A557">
        <v>2014</v>
      </c>
      <c r="B557" s="14">
        <v>43054.607430555552</v>
      </c>
      <c r="C557" t="s">
        <v>3410</v>
      </c>
      <c r="I557">
        <v>8091.8914692403196</v>
      </c>
    </row>
    <row r="558" spans="1:30">
      <c r="A558">
        <v>2014</v>
      </c>
      <c r="B558" s="14">
        <v>43054.607430555552</v>
      </c>
      <c r="C558" t="s">
        <v>3411</v>
      </c>
      <c r="I558">
        <v>747.06005175000098</v>
      </c>
    </row>
    <row r="559" spans="1:30">
      <c r="A559">
        <v>2014</v>
      </c>
      <c r="B559" s="14">
        <v>43054.607430555552</v>
      </c>
      <c r="C559" t="s">
        <v>3412</v>
      </c>
      <c r="I559">
        <v>32147.297590585</v>
      </c>
    </row>
    <row r="560" spans="1:30">
      <c r="A560">
        <v>2014</v>
      </c>
      <c r="B560" s="14">
        <v>43054.607430555552</v>
      </c>
      <c r="C560" t="s">
        <v>3413</v>
      </c>
      <c r="I560">
        <v>16922.781683669698</v>
      </c>
    </row>
    <row r="561" spans="1:24">
      <c r="A561">
        <v>2014</v>
      </c>
      <c r="B561" s="14">
        <v>43054.607430555552</v>
      </c>
      <c r="C561" t="s">
        <v>3414</v>
      </c>
      <c r="I561">
        <v>1245243.18386577</v>
      </c>
    </row>
    <row r="562" spans="1:24">
      <c r="A562">
        <v>2014</v>
      </c>
      <c r="B562" s="14">
        <v>43054.607430555552</v>
      </c>
      <c r="C562" t="s">
        <v>3415</v>
      </c>
      <c r="I562">
        <v>40781.520656049302</v>
      </c>
    </row>
    <row r="563" spans="1:24">
      <c r="A563">
        <v>2014</v>
      </c>
      <c r="B563" s="14">
        <v>43054.607430555552</v>
      </c>
      <c r="C563" t="s">
        <v>3416</v>
      </c>
      <c r="I563">
        <v>94867.893329189494</v>
      </c>
    </row>
    <row r="564" spans="1:24">
      <c r="A564">
        <v>2014</v>
      </c>
      <c r="B564" s="14">
        <v>43054.607430555552</v>
      </c>
      <c r="C564" t="s">
        <v>3417</v>
      </c>
      <c r="I564">
        <v>429494.40480737801</v>
      </c>
    </row>
    <row r="565" spans="1:24">
      <c r="A565">
        <v>2014</v>
      </c>
      <c r="B565" s="14">
        <v>43054.607430555552</v>
      </c>
      <c r="C565" t="s">
        <v>3418</v>
      </c>
      <c r="I565">
        <v>105164.58916089599</v>
      </c>
    </row>
    <row r="566" spans="1:24">
      <c r="A566">
        <v>2014</v>
      </c>
      <c r="B566" s="14">
        <v>43054.607430555552</v>
      </c>
      <c r="C566" t="s">
        <v>1642</v>
      </c>
      <c r="I566">
        <v>363867.16367093299</v>
      </c>
    </row>
    <row r="567" spans="1:24">
      <c r="A567">
        <v>2014</v>
      </c>
      <c r="B567" s="14">
        <v>43054.607430555552</v>
      </c>
      <c r="C567" t="s">
        <v>3585</v>
      </c>
      <c r="X567">
        <v>0</v>
      </c>
    </row>
    <row r="568" spans="1:24">
      <c r="A568">
        <v>2014</v>
      </c>
      <c r="B568" s="14">
        <v>43054.607430555552</v>
      </c>
      <c r="C568" t="s">
        <v>3419</v>
      </c>
      <c r="I568">
        <v>0</v>
      </c>
    </row>
    <row r="569" spans="1:24">
      <c r="A569">
        <v>2014</v>
      </c>
      <c r="B569" s="14">
        <v>43054.607430555552</v>
      </c>
      <c r="C569" t="s">
        <v>3586</v>
      </c>
      <c r="I569">
        <v>119199.00279012301</v>
      </c>
    </row>
    <row r="570" spans="1:24">
      <c r="A570">
        <v>2014</v>
      </c>
      <c r="B570" s="14">
        <v>43054.607430555552</v>
      </c>
      <c r="C570" t="s">
        <v>3420</v>
      </c>
      <c r="I570">
        <v>120.424879327491</v>
      </c>
    </row>
    <row r="571" spans="1:24">
      <c r="A571">
        <v>2014</v>
      </c>
      <c r="B571" s="14">
        <v>43054.607430555552</v>
      </c>
      <c r="C571" t="s">
        <v>3587</v>
      </c>
      <c r="I571">
        <v>0</v>
      </c>
    </row>
    <row r="572" spans="1:24">
      <c r="A572">
        <v>2014</v>
      </c>
      <c r="B572" s="14">
        <v>43054.607430555552</v>
      </c>
      <c r="C572" t="s">
        <v>3588</v>
      </c>
      <c r="I572">
        <v>259151.95192431399</v>
      </c>
    </row>
    <row r="573" spans="1:24">
      <c r="A573">
        <v>2014</v>
      </c>
      <c r="B573" s="14">
        <v>43054.607430555552</v>
      </c>
      <c r="C573" t="s">
        <v>3589</v>
      </c>
      <c r="I573">
        <v>2002.3580782854001</v>
      </c>
    </row>
    <row r="574" spans="1:24">
      <c r="A574">
        <v>2014</v>
      </c>
      <c r="B574" s="14">
        <v>43054.607430555552</v>
      </c>
      <c r="C574" t="s">
        <v>3590</v>
      </c>
      <c r="I574">
        <v>10086.252825600001</v>
      </c>
    </row>
    <row r="575" spans="1:24">
      <c r="A575">
        <v>2014</v>
      </c>
      <c r="B575" s="14">
        <v>43054.607430555552</v>
      </c>
      <c r="C575" t="s">
        <v>3591</v>
      </c>
      <c r="I575">
        <v>71846.764812751106</v>
      </c>
    </row>
    <row r="576" spans="1:24">
      <c r="A576">
        <v>2014</v>
      </c>
      <c r="B576" s="14">
        <v>43054.607430555552</v>
      </c>
      <c r="C576" t="s">
        <v>3592</v>
      </c>
      <c r="I576">
        <v>0</v>
      </c>
    </row>
    <row r="577" spans="1:34">
      <c r="A577">
        <v>2014</v>
      </c>
      <c r="B577" s="14">
        <v>43054.607430555552</v>
      </c>
      <c r="C577" t="s">
        <v>3593</v>
      </c>
      <c r="I577">
        <v>81.779127345000106</v>
      </c>
    </row>
    <row r="578" spans="1:34">
      <c r="A578">
        <v>2014</v>
      </c>
      <c r="B578" s="14">
        <v>43054.607430555552</v>
      </c>
      <c r="C578" t="s">
        <v>3594</v>
      </c>
      <c r="AH578">
        <v>0</v>
      </c>
    </row>
    <row r="579" spans="1:34">
      <c r="A579">
        <v>2014</v>
      </c>
      <c r="B579" s="14">
        <v>43054.607430555552</v>
      </c>
      <c r="C579" t="s">
        <v>3595</v>
      </c>
      <c r="AH579">
        <v>12945.552250000001</v>
      </c>
    </row>
    <row r="580" spans="1:34">
      <c r="A580">
        <v>2014</v>
      </c>
      <c r="B580" s="14">
        <v>43054.607430555552</v>
      </c>
      <c r="C580" t="s">
        <v>3596</v>
      </c>
      <c r="AH580">
        <v>122.67586</v>
      </c>
    </row>
    <row r="581" spans="1:34">
      <c r="A581">
        <v>2014</v>
      </c>
      <c r="B581" s="14">
        <v>43054.607430555552</v>
      </c>
      <c r="C581" t="s">
        <v>3597</v>
      </c>
      <c r="AH581">
        <v>0</v>
      </c>
    </row>
    <row r="582" spans="1:34">
      <c r="A582">
        <v>2014</v>
      </c>
      <c r="B582" s="14">
        <v>43054.607430555552</v>
      </c>
      <c r="C582" t="s">
        <v>3598</v>
      </c>
      <c r="AH582">
        <v>0</v>
      </c>
    </row>
    <row r="583" spans="1:34">
      <c r="A583">
        <v>2014</v>
      </c>
      <c r="B583" s="14">
        <v>43054.607430555552</v>
      </c>
      <c r="C583" t="s">
        <v>3599</v>
      </c>
      <c r="AH583">
        <v>62602.04653</v>
      </c>
    </row>
    <row r="584" spans="1:34">
      <c r="A584">
        <v>2014</v>
      </c>
      <c r="B584" s="14">
        <v>43054.607430555552</v>
      </c>
      <c r="C584" t="s">
        <v>3600</v>
      </c>
      <c r="AH584">
        <v>109.14499000000001</v>
      </c>
    </row>
    <row r="585" spans="1:34">
      <c r="A585">
        <v>2014</v>
      </c>
      <c r="B585" s="14">
        <v>43054.607430555552</v>
      </c>
      <c r="C585" t="s">
        <v>3601</v>
      </c>
      <c r="AH585">
        <v>107.45211999999999</v>
      </c>
    </row>
    <row r="586" spans="1:34">
      <c r="A586">
        <v>2014</v>
      </c>
      <c r="B586" s="14">
        <v>43054.607430555552</v>
      </c>
      <c r="C586" t="s">
        <v>3423</v>
      </c>
      <c r="I586">
        <v>1324711.3757718501</v>
      </c>
    </row>
    <row r="587" spans="1:34">
      <c r="A587">
        <v>2014</v>
      </c>
      <c r="B587" s="14">
        <v>43054.607430555552</v>
      </c>
      <c r="C587" t="s">
        <v>3424</v>
      </c>
      <c r="I587">
        <v>1440.43705</v>
      </c>
    </row>
    <row r="588" spans="1:34">
      <c r="A588">
        <v>2014</v>
      </c>
      <c r="B588" s="14">
        <v>43054.607430555552</v>
      </c>
      <c r="C588" t="s">
        <v>3425</v>
      </c>
      <c r="I588">
        <v>211122.210165211</v>
      </c>
    </row>
    <row r="589" spans="1:34">
      <c r="A589">
        <v>2014</v>
      </c>
      <c r="B589" s="14">
        <v>43054.607430555552</v>
      </c>
      <c r="C589" t="s">
        <v>3426</v>
      </c>
      <c r="I589">
        <v>245534.077622185</v>
      </c>
    </row>
    <row r="590" spans="1:34">
      <c r="A590">
        <v>2014</v>
      </c>
      <c r="B590" s="14">
        <v>43054.607430555552</v>
      </c>
      <c r="C590" t="s">
        <v>3427</v>
      </c>
      <c r="I590">
        <v>72859.008421567996</v>
      </c>
    </row>
    <row r="591" spans="1:34">
      <c r="A591">
        <v>2014</v>
      </c>
      <c r="B591" s="14">
        <v>43054.607430555552</v>
      </c>
      <c r="C591" t="s">
        <v>3428</v>
      </c>
      <c r="I591">
        <v>29391.278779025899</v>
      </c>
    </row>
    <row r="592" spans="1:34">
      <c r="A592">
        <v>2014</v>
      </c>
      <c r="B592" s="14">
        <v>43054.607430555552</v>
      </c>
      <c r="C592" t="s">
        <v>3429</v>
      </c>
      <c r="I592">
        <v>32454.469905885599</v>
      </c>
    </row>
    <row r="593" spans="1:34">
      <c r="A593">
        <v>2014</v>
      </c>
      <c r="B593" s="14">
        <v>43054.607430555552</v>
      </c>
      <c r="C593" t="s">
        <v>3430</v>
      </c>
      <c r="I593">
        <v>238493.06586094701</v>
      </c>
    </row>
    <row r="594" spans="1:34">
      <c r="A594">
        <v>2014</v>
      </c>
      <c r="B594" s="14">
        <v>43054.607430555552</v>
      </c>
      <c r="C594" t="s">
        <v>3431</v>
      </c>
      <c r="I594">
        <v>71403.745614464206</v>
      </c>
    </row>
    <row r="595" spans="1:34">
      <c r="A595">
        <v>2014</v>
      </c>
      <c r="B595" s="14">
        <v>43054.607430555552</v>
      </c>
      <c r="C595" t="s">
        <v>3432</v>
      </c>
      <c r="I595">
        <v>61034.381780523603</v>
      </c>
    </row>
    <row r="596" spans="1:34">
      <c r="A596">
        <v>2014</v>
      </c>
      <c r="B596" s="14">
        <v>43054.607430555552</v>
      </c>
      <c r="C596" t="s">
        <v>3602</v>
      </c>
      <c r="AH596">
        <v>0</v>
      </c>
    </row>
    <row r="597" spans="1:34">
      <c r="A597">
        <v>2014</v>
      </c>
      <c r="B597" s="14">
        <v>43054.607430555552</v>
      </c>
      <c r="C597" t="s">
        <v>3603</v>
      </c>
      <c r="AC597">
        <v>11493.76</v>
      </c>
    </row>
    <row r="598" spans="1:34">
      <c r="A598">
        <v>2014</v>
      </c>
      <c r="B598" s="14">
        <v>43054.607430555552</v>
      </c>
      <c r="C598" t="s">
        <v>3604</v>
      </c>
      <c r="AC598">
        <v>175177.49</v>
      </c>
    </row>
    <row r="599" spans="1:34">
      <c r="A599">
        <v>2014</v>
      </c>
      <c r="B599" s="14">
        <v>43054.607430555552</v>
      </c>
      <c r="C599" t="s">
        <v>3605</v>
      </c>
      <c r="AC599">
        <v>110083.96</v>
      </c>
    </row>
    <row r="600" spans="1:34">
      <c r="A600">
        <v>2014</v>
      </c>
      <c r="B600" s="14">
        <v>43054.607430555552</v>
      </c>
      <c r="C600" t="s">
        <v>3606</v>
      </c>
      <c r="AC600">
        <v>2</v>
      </c>
    </row>
    <row r="601" spans="1:34">
      <c r="A601">
        <v>2014</v>
      </c>
      <c r="B601" s="14">
        <v>43054.607430555552</v>
      </c>
      <c r="C601" t="s">
        <v>3433</v>
      </c>
      <c r="I601">
        <v>14951.2883883706</v>
      </c>
    </row>
    <row r="602" spans="1:34">
      <c r="A602">
        <v>2014</v>
      </c>
      <c r="B602" s="14">
        <v>43054.607430555552</v>
      </c>
      <c r="C602" t="s">
        <v>3607</v>
      </c>
      <c r="AC602">
        <v>6349.02</v>
      </c>
    </row>
    <row r="603" spans="1:34">
      <c r="A603">
        <v>2014</v>
      </c>
      <c r="B603" s="14">
        <v>43054.607430555552</v>
      </c>
      <c r="C603" t="s">
        <v>3434</v>
      </c>
      <c r="I603">
        <v>286650.94686181098</v>
      </c>
    </row>
    <row r="604" spans="1:34">
      <c r="A604">
        <v>2014</v>
      </c>
      <c r="B604" s="14">
        <v>43054.607430555552</v>
      </c>
      <c r="C604" t="s">
        <v>3608</v>
      </c>
      <c r="AH604">
        <v>0</v>
      </c>
    </row>
    <row r="605" spans="1:34">
      <c r="A605">
        <v>2014</v>
      </c>
      <c r="B605" s="14">
        <v>43054.607430555552</v>
      </c>
      <c r="C605" t="s">
        <v>3435</v>
      </c>
      <c r="L605">
        <v>14098</v>
      </c>
    </row>
    <row r="606" spans="1:34">
      <c r="A606">
        <v>2014</v>
      </c>
      <c r="B606" s="14">
        <v>43054.607430555552</v>
      </c>
      <c r="C606" t="s">
        <v>3609</v>
      </c>
      <c r="L606">
        <v>151891</v>
      </c>
    </row>
    <row r="607" spans="1:34">
      <c r="A607">
        <v>2014</v>
      </c>
      <c r="B607" s="14">
        <v>43054.607430555552</v>
      </c>
      <c r="C607" t="s">
        <v>3610</v>
      </c>
      <c r="L607">
        <v>8490</v>
      </c>
    </row>
    <row r="608" spans="1:34">
      <c r="A608">
        <v>2014</v>
      </c>
      <c r="B608" s="14">
        <v>43054.607430555552</v>
      </c>
      <c r="C608" t="s">
        <v>3438</v>
      </c>
      <c r="L608">
        <v>16328</v>
      </c>
    </row>
    <row r="609" spans="1:25">
      <c r="A609">
        <v>2014</v>
      </c>
      <c r="B609" s="14">
        <v>43054.607430555552</v>
      </c>
      <c r="C609" t="s">
        <v>3439</v>
      </c>
      <c r="L609">
        <v>39229.199999999997</v>
      </c>
    </row>
    <row r="610" spans="1:25">
      <c r="A610">
        <v>2014</v>
      </c>
      <c r="B610" s="14">
        <v>43054.607430555552</v>
      </c>
      <c r="C610" t="s">
        <v>3611</v>
      </c>
      <c r="L610">
        <v>21554.94</v>
      </c>
    </row>
    <row r="611" spans="1:25">
      <c r="A611">
        <v>2014</v>
      </c>
      <c r="B611" s="14">
        <v>43054.607430555552</v>
      </c>
      <c r="C611" t="s">
        <v>3612</v>
      </c>
      <c r="L611">
        <v>11291</v>
      </c>
    </row>
    <row r="612" spans="1:25">
      <c r="A612">
        <v>2014</v>
      </c>
      <c r="B612" s="14">
        <v>43054.607430555552</v>
      </c>
      <c r="C612" t="s">
        <v>3613</v>
      </c>
      <c r="L612">
        <v>107344</v>
      </c>
    </row>
    <row r="613" spans="1:25">
      <c r="A613">
        <v>2014</v>
      </c>
      <c r="B613" s="14">
        <v>43054.607430555552</v>
      </c>
      <c r="C613" t="s">
        <v>3442</v>
      </c>
      <c r="L613">
        <v>4135</v>
      </c>
    </row>
    <row r="614" spans="1:25">
      <c r="A614">
        <v>2014</v>
      </c>
      <c r="B614" s="14">
        <v>43054.607430555552</v>
      </c>
      <c r="C614" t="s">
        <v>3443</v>
      </c>
      <c r="L614">
        <v>617</v>
      </c>
    </row>
    <row r="615" spans="1:25">
      <c r="A615">
        <v>2014</v>
      </c>
      <c r="B615" s="14">
        <v>43054.607430555552</v>
      </c>
      <c r="C615" t="s">
        <v>3614</v>
      </c>
      <c r="L615">
        <v>42239</v>
      </c>
    </row>
    <row r="616" spans="1:25">
      <c r="A616">
        <v>2014</v>
      </c>
      <c r="B616" s="14">
        <v>43054.607430555552</v>
      </c>
      <c r="C616" t="s">
        <v>3446</v>
      </c>
      <c r="L616">
        <v>2934.8</v>
      </c>
    </row>
    <row r="617" spans="1:25">
      <c r="A617">
        <v>2014</v>
      </c>
      <c r="B617" s="14">
        <v>43054.607430555552</v>
      </c>
      <c r="C617" t="s">
        <v>3615</v>
      </c>
      <c r="G617">
        <v>2577</v>
      </c>
    </row>
    <row r="618" spans="1:25">
      <c r="A618">
        <v>2014</v>
      </c>
      <c r="B618" s="14">
        <v>43054.607430555552</v>
      </c>
      <c r="C618" t="s">
        <v>3616</v>
      </c>
      <c r="X618">
        <v>19353.854957533498</v>
      </c>
    </row>
    <row r="619" spans="1:25">
      <c r="A619">
        <v>2014</v>
      </c>
      <c r="B619" s="14">
        <v>43054.607430555552</v>
      </c>
      <c r="C619" t="s">
        <v>865</v>
      </c>
      <c r="W619">
        <v>0</v>
      </c>
    </row>
    <row r="620" spans="1:25">
      <c r="A620">
        <v>2014</v>
      </c>
      <c r="B620" s="14">
        <v>43054.607430555552</v>
      </c>
      <c r="C620" t="s">
        <v>917</v>
      </c>
      <c r="Y620">
        <v>0</v>
      </c>
    </row>
    <row r="621" spans="1:25">
      <c r="A621">
        <v>2014</v>
      </c>
      <c r="B621" s="14">
        <v>43054.607430555552</v>
      </c>
      <c r="C621" t="s">
        <v>3617</v>
      </c>
      <c r="X621">
        <v>9112.9177823861392</v>
      </c>
    </row>
    <row r="622" spans="1:25">
      <c r="A622">
        <v>2014</v>
      </c>
      <c r="B622" s="14">
        <v>43054.607430555552</v>
      </c>
      <c r="C622" t="s">
        <v>3450</v>
      </c>
      <c r="D622">
        <v>182937</v>
      </c>
    </row>
    <row r="623" spans="1:25">
      <c r="A623">
        <v>2014</v>
      </c>
      <c r="B623" s="14">
        <v>43054.607430555552</v>
      </c>
      <c r="C623" t="s">
        <v>3452</v>
      </c>
      <c r="I623">
        <v>100775.398520635</v>
      </c>
    </row>
    <row r="624" spans="1:25">
      <c r="A624">
        <v>2014</v>
      </c>
      <c r="B624" s="14">
        <v>43054.607430555552</v>
      </c>
      <c r="C624" t="s">
        <v>3453</v>
      </c>
      <c r="I624">
        <v>124942.219259915</v>
      </c>
    </row>
    <row r="625" spans="1:34">
      <c r="A625">
        <v>2014</v>
      </c>
      <c r="B625" s="14">
        <v>43054.607430555552</v>
      </c>
      <c r="C625" t="s">
        <v>3454</v>
      </c>
      <c r="I625">
        <v>296939.31197207002</v>
      </c>
    </row>
    <row r="626" spans="1:34">
      <c r="A626">
        <v>2014</v>
      </c>
      <c r="B626" s="14">
        <v>43054.607430555552</v>
      </c>
      <c r="C626" t="s">
        <v>3455</v>
      </c>
      <c r="I626">
        <v>1036.0864215024001</v>
      </c>
    </row>
    <row r="627" spans="1:34">
      <c r="A627">
        <v>2014</v>
      </c>
      <c r="B627" s="14">
        <v>43054.607430555552</v>
      </c>
      <c r="C627" t="s">
        <v>1773</v>
      </c>
      <c r="D627">
        <v>286233</v>
      </c>
    </row>
    <row r="628" spans="1:34">
      <c r="A628">
        <v>2014</v>
      </c>
      <c r="B628" s="14">
        <v>43054.607430555552</v>
      </c>
      <c r="C628" t="s">
        <v>3618</v>
      </c>
      <c r="AH628">
        <v>0</v>
      </c>
    </row>
    <row r="629" spans="1:34">
      <c r="A629">
        <v>2014</v>
      </c>
      <c r="B629" s="14">
        <v>43054.607430555552</v>
      </c>
      <c r="C629" t="s">
        <v>3457</v>
      </c>
      <c r="AH629">
        <v>118856.92819999999</v>
      </c>
    </row>
    <row r="630" spans="1:34">
      <c r="A630">
        <v>2014</v>
      </c>
      <c r="B630" s="14">
        <v>43054.607430555552</v>
      </c>
      <c r="C630" t="s">
        <v>3619</v>
      </c>
      <c r="AH630">
        <v>0</v>
      </c>
    </row>
    <row r="631" spans="1:34">
      <c r="A631">
        <v>2014</v>
      </c>
      <c r="B631" s="14">
        <v>43054.607430555552</v>
      </c>
      <c r="C631" t="s">
        <v>3620</v>
      </c>
      <c r="T631">
        <v>58232.1</v>
      </c>
    </row>
    <row r="632" spans="1:34">
      <c r="A632">
        <v>2014</v>
      </c>
      <c r="B632" s="14">
        <v>43054.607430555552</v>
      </c>
      <c r="C632" t="s">
        <v>3621</v>
      </c>
      <c r="T632">
        <v>16262.6</v>
      </c>
    </row>
    <row r="633" spans="1:34">
      <c r="A633">
        <v>2014</v>
      </c>
      <c r="B633" s="14">
        <v>43054.607430555552</v>
      </c>
      <c r="C633" t="s">
        <v>3622</v>
      </c>
      <c r="T633">
        <v>418.6</v>
      </c>
    </row>
    <row r="634" spans="1:34">
      <c r="A634">
        <v>2014</v>
      </c>
      <c r="B634" s="14">
        <v>43054.607430555552</v>
      </c>
      <c r="C634" t="s">
        <v>3460</v>
      </c>
      <c r="I634">
        <v>1021.3282727</v>
      </c>
    </row>
    <row r="635" spans="1:34">
      <c r="A635">
        <v>2014</v>
      </c>
      <c r="B635" s="14">
        <v>43054.607430555552</v>
      </c>
      <c r="C635" t="s">
        <v>2423</v>
      </c>
      <c r="X635">
        <v>0</v>
      </c>
    </row>
    <row r="636" spans="1:34">
      <c r="A636">
        <v>2014</v>
      </c>
      <c r="B636" s="14">
        <v>43054.607430555552</v>
      </c>
      <c r="C636" t="s">
        <v>3623</v>
      </c>
      <c r="X636">
        <v>2033.8428348787099</v>
      </c>
    </row>
    <row r="637" spans="1:34">
      <c r="A637">
        <v>2014</v>
      </c>
      <c r="B637" s="14">
        <v>43054.607430555552</v>
      </c>
      <c r="C637" t="s">
        <v>3624</v>
      </c>
      <c r="X637">
        <v>77068.674725925404</v>
      </c>
    </row>
    <row r="638" spans="1:34">
      <c r="A638">
        <v>2014</v>
      </c>
      <c r="B638" s="14">
        <v>43054.607430555552</v>
      </c>
      <c r="C638" t="s">
        <v>3625</v>
      </c>
      <c r="AH638">
        <v>44901.118000000002</v>
      </c>
    </row>
    <row r="639" spans="1:34">
      <c r="A639">
        <v>2014</v>
      </c>
      <c r="B639" s="14">
        <v>43054.607430555552</v>
      </c>
      <c r="C639" t="s">
        <v>3626</v>
      </c>
      <c r="AH639">
        <v>768.77432999999996</v>
      </c>
    </row>
    <row r="640" spans="1:34">
      <c r="A640">
        <v>2014</v>
      </c>
      <c r="B640" s="14">
        <v>43054.607430555552</v>
      </c>
      <c r="C640" t="s">
        <v>3462</v>
      </c>
      <c r="D640">
        <v>28153</v>
      </c>
    </row>
    <row r="641" spans="1:34">
      <c r="A641">
        <v>2014</v>
      </c>
      <c r="B641" s="14">
        <v>43054.607430555552</v>
      </c>
      <c r="C641" t="s">
        <v>3627</v>
      </c>
      <c r="D641">
        <v>45175</v>
      </c>
    </row>
    <row r="642" spans="1:34">
      <c r="A642">
        <v>2014</v>
      </c>
      <c r="B642" s="14">
        <v>43054.607430555552</v>
      </c>
      <c r="C642" t="s">
        <v>3628</v>
      </c>
      <c r="AH642">
        <v>543.76756</v>
      </c>
    </row>
    <row r="643" spans="1:34">
      <c r="A643">
        <v>2014</v>
      </c>
      <c r="B643" s="14">
        <v>43054.607430555552</v>
      </c>
      <c r="C643" t="s">
        <v>3629</v>
      </c>
      <c r="AH643">
        <v>3264.27792</v>
      </c>
    </row>
    <row r="644" spans="1:34">
      <c r="A644">
        <v>2014</v>
      </c>
      <c r="B644" s="14">
        <v>43054.607430555552</v>
      </c>
      <c r="C644" t="s">
        <v>3630</v>
      </c>
      <c r="AH644">
        <v>0</v>
      </c>
    </row>
    <row r="645" spans="1:34">
      <c r="A645">
        <v>2014</v>
      </c>
      <c r="B645" s="14">
        <v>43054.607430555552</v>
      </c>
      <c r="C645" t="s">
        <v>3465</v>
      </c>
      <c r="Z645">
        <v>0</v>
      </c>
    </row>
    <row r="646" spans="1:34">
      <c r="A646">
        <v>2014</v>
      </c>
      <c r="B646" s="14">
        <v>43054.607430555552</v>
      </c>
      <c r="C646" t="s">
        <v>3466</v>
      </c>
      <c r="D646">
        <v>17571</v>
      </c>
    </row>
    <row r="647" spans="1:34">
      <c r="A647">
        <v>2014</v>
      </c>
      <c r="B647" s="14">
        <v>43054.607430555552</v>
      </c>
      <c r="C647" t="s">
        <v>3467</v>
      </c>
      <c r="AE647">
        <v>2381004</v>
      </c>
    </row>
    <row r="648" spans="1:34">
      <c r="A648">
        <v>2014</v>
      </c>
      <c r="B648" s="14">
        <v>43054.607430555552</v>
      </c>
      <c r="C648" t="s">
        <v>3469</v>
      </c>
      <c r="D648">
        <v>4022</v>
      </c>
    </row>
    <row r="649" spans="1:34">
      <c r="A649">
        <v>2014</v>
      </c>
      <c r="B649" s="14">
        <v>43054.607430555552</v>
      </c>
      <c r="C649" t="s">
        <v>3470</v>
      </c>
      <c r="AH649">
        <v>107444.7</v>
      </c>
    </row>
    <row r="650" spans="1:34">
      <c r="A650">
        <v>2014</v>
      </c>
      <c r="B650" s="14">
        <v>43054.607430555552</v>
      </c>
      <c r="C650" t="s">
        <v>3631</v>
      </c>
      <c r="AH650">
        <v>0</v>
      </c>
    </row>
    <row r="651" spans="1:34">
      <c r="A651">
        <v>2014</v>
      </c>
      <c r="B651" s="14">
        <v>43054.607430555552</v>
      </c>
      <c r="C651" t="s">
        <v>2543</v>
      </c>
      <c r="D651">
        <v>64421</v>
      </c>
      <c r="G651">
        <v>21651</v>
      </c>
      <c r="AH651">
        <v>88740.33</v>
      </c>
    </row>
    <row r="652" spans="1:34">
      <c r="A652">
        <v>2014</v>
      </c>
      <c r="B652" s="14">
        <v>43054.607430555552</v>
      </c>
      <c r="C652" t="s">
        <v>3632</v>
      </c>
      <c r="AH652">
        <v>0</v>
      </c>
    </row>
    <row r="653" spans="1:34">
      <c r="A653">
        <v>2014</v>
      </c>
      <c r="B653" s="14">
        <v>43054.607430555552</v>
      </c>
      <c r="C653" t="s">
        <v>3633</v>
      </c>
      <c r="J653">
        <v>1325533</v>
      </c>
    </row>
    <row r="654" spans="1:34">
      <c r="A654">
        <v>2014</v>
      </c>
      <c r="B654" s="14">
        <v>43054.607430555552</v>
      </c>
      <c r="C654" t="s">
        <v>3471</v>
      </c>
      <c r="D654">
        <v>20100</v>
      </c>
    </row>
    <row r="655" spans="1:34">
      <c r="A655">
        <v>2015</v>
      </c>
      <c r="B655" s="14">
        <v>43054.607430555552</v>
      </c>
      <c r="C655" t="s">
        <v>706</v>
      </c>
      <c r="V655">
        <v>0</v>
      </c>
    </row>
    <row r="656" spans="1:34">
      <c r="A656">
        <v>2015</v>
      </c>
      <c r="B656" s="14">
        <v>43054.607430555552</v>
      </c>
      <c r="C656">
        <v>0</v>
      </c>
      <c r="S656">
        <v>0</v>
      </c>
      <c r="U656">
        <v>0</v>
      </c>
      <c r="W656">
        <v>0</v>
      </c>
      <c r="AA656">
        <v>0</v>
      </c>
    </row>
    <row r="657" spans="1:30">
      <c r="A657">
        <v>2015</v>
      </c>
      <c r="B657" s="14">
        <v>43054.607430555552</v>
      </c>
      <c r="C657" t="s">
        <v>3472</v>
      </c>
      <c r="AB657">
        <v>9546</v>
      </c>
    </row>
    <row r="658" spans="1:30">
      <c r="A658">
        <v>2015</v>
      </c>
      <c r="B658" s="14">
        <v>43054.607430555552</v>
      </c>
      <c r="C658" t="s">
        <v>6856</v>
      </c>
      <c r="E658">
        <v>2904</v>
      </c>
    </row>
    <row r="659" spans="1:30">
      <c r="A659">
        <v>2015</v>
      </c>
      <c r="B659" s="14">
        <v>43054.607430555552</v>
      </c>
      <c r="C659" t="s">
        <v>3240</v>
      </c>
      <c r="L659">
        <v>2669</v>
      </c>
    </row>
    <row r="660" spans="1:30">
      <c r="A660">
        <v>2015</v>
      </c>
      <c r="B660" s="14">
        <v>43054.607430555552</v>
      </c>
      <c r="C660">
        <v>10410</v>
      </c>
      <c r="T660">
        <v>1</v>
      </c>
    </row>
    <row r="661" spans="1:30">
      <c r="A661">
        <v>2015</v>
      </c>
      <c r="B661" s="14">
        <v>43054.607430555552</v>
      </c>
      <c r="C661" t="s">
        <v>3473</v>
      </c>
      <c r="AB661">
        <v>0</v>
      </c>
    </row>
    <row r="662" spans="1:30">
      <c r="A662">
        <v>2015</v>
      </c>
      <c r="B662" s="14">
        <v>43054.607430555552</v>
      </c>
      <c r="C662" t="s">
        <v>3474</v>
      </c>
      <c r="M662">
        <v>4661</v>
      </c>
    </row>
    <row r="663" spans="1:30">
      <c r="A663">
        <v>2015</v>
      </c>
      <c r="B663" s="14">
        <v>43054.607430555552</v>
      </c>
      <c r="C663" t="s">
        <v>3475</v>
      </c>
      <c r="E663">
        <v>833</v>
      </c>
    </row>
    <row r="664" spans="1:30">
      <c r="A664">
        <v>2015</v>
      </c>
      <c r="B664" s="14">
        <v>43054.607430555552</v>
      </c>
      <c r="C664" t="s">
        <v>6857</v>
      </c>
      <c r="AB664">
        <v>0</v>
      </c>
    </row>
    <row r="665" spans="1:30">
      <c r="A665">
        <v>2015</v>
      </c>
      <c r="B665" s="14">
        <v>43054.607430555552</v>
      </c>
      <c r="C665" t="s">
        <v>6858</v>
      </c>
      <c r="AB665">
        <v>15362.2</v>
      </c>
    </row>
    <row r="666" spans="1:30">
      <c r="A666">
        <v>2015</v>
      </c>
      <c r="B666" s="14">
        <v>43054.607430555552</v>
      </c>
      <c r="C666" t="s">
        <v>3479</v>
      </c>
      <c r="R666">
        <v>0</v>
      </c>
    </row>
    <row r="667" spans="1:30">
      <c r="A667">
        <v>2015</v>
      </c>
      <c r="B667" s="14">
        <v>43054.607430555552</v>
      </c>
      <c r="C667" t="s">
        <v>6859</v>
      </c>
      <c r="P667">
        <v>207.4</v>
      </c>
    </row>
    <row r="668" spans="1:30">
      <c r="A668">
        <v>2015</v>
      </c>
      <c r="B668" s="14">
        <v>43054.607430555552</v>
      </c>
      <c r="C668" t="s">
        <v>6860</v>
      </c>
      <c r="AD668">
        <v>0</v>
      </c>
    </row>
    <row r="669" spans="1:30">
      <c r="A669">
        <v>2015</v>
      </c>
      <c r="B669" s="14">
        <v>43054.607430555552</v>
      </c>
      <c r="C669" t="s">
        <v>3241</v>
      </c>
      <c r="AD669">
        <v>0</v>
      </c>
    </row>
    <row r="670" spans="1:30">
      <c r="A670">
        <v>2015</v>
      </c>
      <c r="B670" s="14">
        <v>43054.607430555552</v>
      </c>
      <c r="C670" t="s">
        <v>3242</v>
      </c>
      <c r="E670">
        <v>447</v>
      </c>
    </row>
    <row r="671" spans="1:30">
      <c r="A671">
        <v>2015</v>
      </c>
      <c r="B671" s="14">
        <v>43054.607430555552</v>
      </c>
      <c r="C671" t="s">
        <v>6861</v>
      </c>
      <c r="AD671">
        <v>0</v>
      </c>
    </row>
    <row r="672" spans="1:30">
      <c r="A672">
        <v>2015</v>
      </c>
      <c r="B672" s="14">
        <v>43054.607430555552</v>
      </c>
      <c r="C672" t="s">
        <v>3243</v>
      </c>
      <c r="AD672">
        <v>0</v>
      </c>
    </row>
    <row r="673" spans="1:30">
      <c r="A673">
        <v>2015</v>
      </c>
      <c r="B673" s="14">
        <v>43054.607430555552</v>
      </c>
      <c r="C673" t="s">
        <v>3480</v>
      </c>
      <c r="AD673">
        <v>0</v>
      </c>
    </row>
    <row r="674" spans="1:30">
      <c r="A674">
        <v>2015</v>
      </c>
      <c r="B674" s="14">
        <v>43054.607430555552</v>
      </c>
      <c r="C674" t="s">
        <v>3245</v>
      </c>
      <c r="M674">
        <v>5</v>
      </c>
      <c r="AB674">
        <v>0</v>
      </c>
      <c r="AD674">
        <v>0</v>
      </c>
    </row>
    <row r="675" spans="1:30">
      <c r="A675">
        <v>2015</v>
      </c>
      <c r="B675" s="14">
        <v>43054.607430555552</v>
      </c>
      <c r="C675" t="s">
        <v>3484</v>
      </c>
      <c r="AB675">
        <v>0</v>
      </c>
    </row>
    <row r="676" spans="1:30">
      <c r="A676">
        <v>2015</v>
      </c>
      <c r="B676" s="14">
        <v>43054.607430555552</v>
      </c>
      <c r="C676" t="s">
        <v>3485</v>
      </c>
      <c r="AB676">
        <v>0</v>
      </c>
    </row>
    <row r="677" spans="1:30">
      <c r="A677">
        <v>2015</v>
      </c>
      <c r="B677" s="14">
        <v>43054.607430555552</v>
      </c>
      <c r="C677" t="s">
        <v>3487</v>
      </c>
      <c r="AD677">
        <v>0</v>
      </c>
    </row>
    <row r="678" spans="1:30">
      <c r="A678">
        <v>2015</v>
      </c>
      <c r="B678" s="14">
        <v>43054.607430555552</v>
      </c>
      <c r="C678" t="s">
        <v>3246</v>
      </c>
      <c r="P678">
        <v>200.1</v>
      </c>
      <c r="AD678">
        <v>235.21</v>
      </c>
    </row>
    <row r="679" spans="1:30">
      <c r="A679">
        <v>2015</v>
      </c>
      <c r="B679" s="14">
        <v>43054.607430555552</v>
      </c>
      <c r="C679" t="s">
        <v>3247</v>
      </c>
      <c r="AB679">
        <v>69.3</v>
      </c>
      <c r="AD679">
        <v>0</v>
      </c>
    </row>
    <row r="680" spans="1:30">
      <c r="A680">
        <v>2015</v>
      </c>
      <c r="B680" s="14">
        <v>43054.607430555552</v>
      </c>
      <c r="C680" t="s">
        <v>6862</v>
      </c>
      <c r="AB680">
        <v>20542.7</v>
      </c>
    </row>
    <row r="681" spans="1:30">
      <c r="A681">
        <v>2015</v>
      </c>
      <c r="B681" s="14">
        <v>43054.607430555552</v>
      </c>
      <c r="C681" t="s">
        <v>6863</v>
      </c>
      <c r="AB681">
        <v>49229.7</v>
      </c>
    </row>
    <row r="682" spans="1:30">
      <c r="A682">
        <v>2015</v>
      </c>
      <c r="B682" s="14">
        <v>43054.607430555552</v>
      </c>
      <c r="C682" t="s">
        <v>6864</v>
      </c>
      <c r="AB682">
        <v>14011.5</v>
      </c>
    </row>
    <row r="683" spans="1:30">
      <c r="A683">
        <v>2015</v>
      </c>
      <c r="B683" s="14">
        <v>43054.607430555552</v>
      </c>
      <c r="C683" t="s">
        <v>6865</v>
      </c>
      <c r="AB683">
        <v>17880.400000000001</v>
      </c>
    </row>
    <row r="684" spans="1:30">
      <c r="A684">
        <v>2015</v>
      </c>
      <c r="B684" s="14">
        <v>43054.607430555552</v>
      </c>
      <c r="C684" t="s">
        <v>3488</v>
      </c>
      <c r="M684">
        <v>5343</v>
      </c>
    </row>
    <row r="685" spans="1:30">
      <c r="A685">
        <v>2015</v>
      </c>
      <c r="B685" s="14">
        <v>43054.607430555552</v>
      </c>
      <c r="C685" t="s">
        <v>3248</v>
      </c>
      <c r="L685">
        <v>474790</v>
      </c>
      <c r="AD685">
        <v>0</v>
      </c>
    </row>
    <row r="686" spans="1:30">
      <c r="A686">
        <v>2015</v>
      </c>
      <c r="B686" s="14">
        <v>43054.607430555552</v>
      </c>
      <c r="C686" t="s">
        <v>3489</v>
      </c>
      <c r="L686">
        <v>797160</v>
      </c>
    </row>
    <row r="687" spans="1:30">
      <c r="A687">
        <v>2015</v>
      </c>
      <c r="B687" s="14">
        <v>43054.607430555552</v>
      </c>
      <c r="C687" t="s">
        <v>6866</v>
      </c>
      <c r="AB687">
        <v>1278</v>
      </c>
    </row>
    <row r="688" spans="1:30">
      <c r="A688">
        <v>2015</v>
      </c>
      <c r="B688" s="14">
        <v>43054.607430555552</v>
      </c>
      <c r="C688" t="s">
        <v>6867</v>
      </c>
      <c r="AB688">
        <v>4747.8999999999996</v>
      </c>
    </row>
    <row r="689" spans="1:30">
      <c r="A689">
        <v>2015</v>
      </c>
      <c r="B689" s="14">
        <v>43054.607430555552</v>
      </c>
      <c r="C689" t="s">
        <v>3249</v>
      </c>
      <c r="M689">
        <v>4701</v>
      </c>
      <c r="AD689">
        <v>6170.49</v>
      </c>
    </row>
    <row r="690" spans="1:30">
      <c r="A690">
        <v>2015</v>
      </c>
      <c r="B690" s="14">
        <v>43054.607430555552</v>
      </c>
      <c r="C690" t="s">
        <v>6868</v>
      </c>
      <c r="AB690">
        <v>228244.1</v>
      </c>
    </row>
    <row r="691" spans="1:30">
      <c r="A691">
        <v>2015</v>
      </c>
      <c r="B691" s="14">
        <v>43054.607430555552</v>
      </c>
      <c r="C691" t="s">
        <v>3250</v>
      </c>
      <c r="AB691">
        <v>1631</v>
      </c>
      <c r="AD691">
        <v>49.61</v>
      </c>
    </row>
    <row r="692" spans="1:30">
      <c r="A692">
        <v>2015</v>
      </c>
      <c r="B692" s="14">
        <v>43054.607430555552</v>
      </c>
      <c r="C692" t="s">
        <v>3491</v>
      </c>
      <c r="AB692">
        <v>0</v>
      </c>
    </row>
    <row r="693" spans="1:30">
      <c r="A693">
        <v>2015</v>
      </c>
      <c r="B693" s="14">
        <v>43054.607430555552</v>
      </c>
      <c r="C693" t="s">
        <v>3492</v>
      </c>
      <c r="M693">
        <v>723</v>
      </c>
    </row>
    <row r="694" spans="1:30">
      <c r="A694">
        <v>2015</v>
      </c>
      <c r="B694" s="14">
        <v>43054.607430555552</v>
      </c>
      <c r="C694">
        <v>30105</v>
      </c>
      <c r="K694">
        <v>501</v>
      </c>
      <c r="T694">
        <v>12685</v>
      </c>
    </row>
    <row r="695" spans="1:30">
      <c r="A695">
        <v>2015</v>
      </c>
      <c r="B695" s="14">
        <v>43054.607430555552</v>
      </c>
      <c r="C695" t="s">
        <v>6869</v>
      </c>
      <c r="T695">
        <v>398</v>
      </c>
    </row>
    <row r="696" spans="1:30">
      <c r="A696">
        <v>2015</v>
      </c>
      <c r="B696" s="14">
        <v>43054.607430555552</v>
      </c>
      <c r="C696">
        <v>30199</v>
      </c>
      <c r="T696">
        <v>652</v>
      </c>
    </row>
    <row r="697" spans="1:30">
      <c r="A697">
        <v>2015</v>
      </c>
      <c r="B697" s="14">
        <v>43054.607430555552</v>
      </c>
      <c r="C697">
        <v>30301</v>
      </c>
      <c r="K697">
        <v>18522</v>
      </c>
    </row>
    <row r="698" spans="1:30">
      <c r="A698">
        <v>2015</v>
      </c>
      <c r="B698" s="14">
        <v>43054.607430555552</v>
      </c>
      <c r="C698">
        <v>30307</v>
      </c>
      <c r="T698">
        <v>118752</v>
      </c>
    </row>
    <row r="699" spans="1:30">
      <c r="A699">
        <v>2015</v>
      </c>
      <c r="B699" s="14">
        <v>43054.607430555552</v>
      </c>
      <c r="C699">
        <v>30309</v>
      </c>
      <c r="K699">
        <v>12350</v>
      </c>
    </row>
    <row r="700" spans="1:30">
      <c r="A700">
        <v>2015</v>
      </c>
      <c r="B700" s="14">
        <v>43054.607430555552</v>
      </c>
      <c r="C700" t="s">
        <v>6870</v>
      </c>
      <c r="T700">
        <v>2076</v>
      </c>
    </row>
    <row r="701" spans="1:30">
      <c r="A701">
        <v>2015</v>
      </c>
      <c r="B701" s="14">
        <v>43054.607430555552</v>
      </c>
      <c r="C701" t="s">
        <v>6871</v>
      </c>
      <c r="T701">
        <v>124</v>
      </c>
    </row>
    <row r="702" spans="1:30">
      <c r="A702">
        <v>2015</v>
      </c>
      <c r="B702" s="14">
        <v>43054.607430555552</v>
      </c>
      <c r="C702" t="s">
        <v>3251</v>
      </c>
      <c r="AD702">
        <v>10.43</v>
      </c>
    </row>
    <row r="703" spans="1:30">
      <c r="A703">
        <v>2015</v>
      </c>
      <c r="B703" s="14">
        <v>43054.607430555552</v>
      </c>
      <c r="C703" t="s">
        <v>3253</v>
      </c>
      <c r="AD703">
        <v>160.41</v>
      </c>
    </row>
    <row r="704" spans="1:30">
      <c r="A704">
        <v>2015</v>
      </c>
      <c r="B704" s="14">
        <v>43054.607430555552</v>
      </c>
      <c r="C704" t="s">
        <v>3254</v>
      </c>
      <c r="AD704">
        <v>0</v>
      </c>
    </row>
    <row r="705" spans="1:33">
      <c r="A705">
        <v>2015</v>
      </c>
      <c r="B705" s="14">
        <v>43054.607430555552</v>
      </c>
      <c r="C705" t="s">
        <v>6872</v>
      </c>
      <c r="AD705">
        <v>42.62</v>
      </c>
    </row>
    <row r="706" spans="1:33">
      <c r="A706">
        <v>2015</v>
      </c>
      <c r="B706" s="14">
        <v>43054.607430555552</v>
      </c>
      <c r="C706" t="s">
        <v>3255</v>
      </c>
      <c r="AD706">
        <v>0</v>
      </c>
    </row>
    <row r="707" spans="1:33">
      <c r="A707">
        <v>2015</v>
      </c>
      <c r="B707" s="14">
        <v>43054.607430555552</v>
      </c>
      <c r="C707" t="s">
        <v>3256</v>
      </c>
      <c r="AD707">
        <v>0.7</v>
      </c>
    </row>
    <row r="708" spans="1:33">
      <c r="A708">
        <v>2015</v>
      </c>
      <c r="B708" s="14">
        <v>43054.607430555552</v>
      </c>
      <c r="C708" t="s">
        <v>3257</v>
      </c>
      <c r="AD708">
        <v>180.65</v>
      </c>
    </row>
    <row r="709" spans="1:33">
      <c r="A709">
        <v>2015</v>
      </c>
      <c r="B709" s="14">
        <v>43054.607430555552</v>
      </c>
      <c r="C709" t="s">
        <v>3258</v>
      </c>
      <c r="AD709">
        <v>6520.57</v>
      </c>
    </row>
    <row r="710" spans="1:33">
      <c r="A710">
        <v>2015</v>
      </c>
      <c r="B710" s="14">
        <v>43054.607430555552</v>
      </c>
      <c r="C710" t="s">
        <v>6873</v>
      </c>
      <c r="AD710">
        <v>7.65</v>
      </c>
    </row>
    <row r="711" spans="1:33">
      <c r="A711">
        <v>2015</v>
      </c>
      <c r="B711" s="14">
        <v>43054.607430555552</v>
      </c>
      <c r="C711" t="s">
        <v>3259</v>
      </c>
      <c r="AD711">
        <v>7.09</v>
      </c>
    </row>
    <row r="712" spans="1:33">
      <c r="A712">
        <v>2015</v>
      </c>
      <c r="B712" s="14">
        <v>43054.607430555552</v>
      </c>
      <c r="C712" t="s">
        <v>3261</v>
      </c>
      <c r="AD712">
        <v>22242.1</v>
      </c>
    </row>
    <row r="713" spans="1:33">
      <c r="A713">
        <v>2015</v>
      </c>
      <c r="B713" s="14">
        <v>43054.607430555552</v>
      </c>
      <c r="C713" t="s">
        <v>3262</v>
      </c>
      <c r="AD713">
        <v>336.28</v>
      </c>
    </row>
    <row r="714" spans="1:33">
      <c r="A714">
        <v>2015</v>
      </c>
      <c r="B714" s="14">
        <v>43054.607430555552</v>
      </c>
      <c r="C714" t="s">
        <v>3263</v>
      </c>
      <c r="AD714">
        <v>2.5299999999999998</v>
      </c>
    </row>
    <row r="715" spans="1:33">
      <c r="A715">
        <v>2015</v>
      </c>
      <c r="B715" s="14">
        <v>43054.607430555552</v>
      </c>
      <c r="C715" t="s">
        <v>3264</v>
      </c>
      <c r="AD715">
        <v>9.6300000000000008</v>
      </c>
    </row>
    <row r="716" spans="1:33">
      <c r="A716">
        <v>2015</v>
      </c>
      <c r="B716" s="14">
        <v>43054.607430555552</v>
      </c>
      <c r="C716">
        <v>50106</v>
      </c>
      <c r="AG716">
        <v>46</v>
      </c>
    </row>
    <row r="717" spans="1:33">
      <c r="A717">
        <v>2015</v>
      </c>
      <c r="B717" s="14">
        <v>43054.607430555552</v>
      </c>
      <c r="C717">
        <v>50199</v>
      </c>
      <c r="O717">
        <v>419</v>
      </c>
    </row>
    <row r="718" spans="1:33">
      <c r="A718">
        <v>2015</v>
      </c>
      <c r="B718" s="14">
        <v>43054.607430555552</v>
      </c>
      <c r="C718" t="s">
        <v>6874</v>
      </c>
      <c r="AB718">
        <v>4333.3</v>
      </c>
    </row>
    <row r="719" spans="1:33">
      <c r="A719">
        <v>2015</v>
      </c>
      <c r="B719" s="14">
        <v>43054.607430555552</v>
      </c>
      <c r="C719" t="s">
        <v>3504</v>
      </c>
      <c r="E719">
        <v>306</v>
      </c>
    </row>
    <row r="720" spans="1:33">
      <c r="A720">
        <v>2015</v>
      </c>
      <c r="B720" s="14">
        <v>43054.607430555552</v>
      </c>
      <c r="C720" t="s">
        <v>3505</v>
      </c>
      <c r="M720">
        <v>52</v>
      </c>
    </row>
    <row r="721" spans="1:30">
      <c r="A721">
        <v>2015</v>
      </c>
      <c r="B721" s="14">
        <v>43054.607430555552</v>
      </c>
      <c r="C721" t="s">
        <v>3265</v>
      </c>
      <c r="AD721">
        <v>53.18</v>
      </c>
    </row>
    <row r="722" spans="1:30">
      <c r="A722">
        <v>2015</v>
      </c>
      <c r="B722" s="14">
        <v>43054.607430555552</v>
      </c>
      <c r="C722" t="s">
        <v>3266</v>
      </c>
      <c r="AD722">
        <v>73.680000000000007</v>
      </c>
    </row>
    <row r="723" spans="1:30">
      <c r="A723">
        <v>2015</v>
      </c>
      <c r="B723" s="14">
        <v>43054.607430555552</v>
      </c>
      <c r="C723" t="s">
        <v>6875</v>
      </c>
      <c r="T723">
        <v>1087</v>
      </c>
    </row>
    <row r="724" spans="1:30">
      <c r="A724">
        <v>2015</v>
      </c>
      <c r="B724" s="14">
        <v>43054.607430555552</v>
      </c>
      <c r="C724" t="s">
        <v>3267</v>
      </c>
      <c r="L724">
        <v>4579.7</v>
      </c>
    </row>
    <row r="725" spans="1:30">
      <c r="A725">
        <v>2015</v>
      </c>
      <c r="B725" s="14">
        <v>43054.607430555552</v>
      </c>
      <c r="C725" t="s">
        <v>6876</v>
      </c>
      <c r="E725">
        <v>2284</v>
      </c>
    </row>
    <row r="726" spans="1:30">
      <c r="A726">
        <v>2015</v>
      </c>
      <c r="B726" s="14">
        <v>43054.607430555552</v>
      </c>
      <c r="C726" t="s">
        <v>6877</v>
      </c>
      <c r="AB726">
        <v>5</v>
      </c>
    </row>
    <row r="727" spans="1:30">
      <c r="A727">
        <v>2015</v>
      </c>
      <c r="B727" s="14">
        <v>43054.607430555552</v>
      </c>
      <c r="C727" t="s">
        <v>3508</v>
      </c>
      <c r="E727">
        <v>3092</v>
      </c>
      <c r="AB727">
        <v>7607.8</v>
      </c>
    </row>
    <row r="728" spans="1:30">
      <c r="A728">
        <v>2015</v>
      </c>
      <c r="B728" s="14">
        <v>43054.607430555552</v>
      </c>
      <c r="C728" t="s">
        <v>3509</v>
      </c>
      <c r="AD728">
        <v>154.44999999999999</v>
      </c>
    </row>
    <row r="729" spans="1:30">
      <c r="A729">
        <v>2015</v>
      </c>
      <c r="B729" s="14">
        <v>43054.607430555552</v>
      </c>
      <c r="C729" t="s">
        <v>3269</v>
      </c>
      <c r="M729">
        <v>774</v>
      </c>
    </row>
    <row r="730" spans="1:30">
      <c r="A730">
        <v>2015</v>
      </c>
      <c r="B730" s="14">
        <v>43054.607430555552</v>
      </c>
      <c r="C730" t="s">
        <v>3270</v>
      </c>
      <c r="L730">
        <v>9514.4</v>
      </c>
    </row>
    <row r="731" spans="1:30">
      <c r="A731">
        <v>2015</v>
      </c>
      <c r="B731" s="14">
        <v>43054.607430555552</v>
      </c>
      <c r="C731" t="s">
        <v>3510</v>
      </c>
      <c r="AD731">
        <v>15.89</v>
      </c>
    </row>
    <row r="732" spans="1:30">
      <c r="A732">
        <v>2015</v>
      </c>
      <c r="B732" s="14">
        <v>43054.607430555552</v>
      </c>
      <c r="C732" t="s">
        <v>3511</v>
      </c>
      <c r="M732">
        <v>1064</v>
      </c>
    </row>
    <row r="733" spans="1:30">
      <c r="A733">
        <v>2015</v>
      </c>
      <c r="B733" s="14">
        <v>43054.607430555552</v>
      </c>
      <c r="C733" t="s">
        <v>3271</v>
      </c>
      <c r="AD733">
        <v>895.05</v>
      </c>
    </row>
    <row r="734" spans="1:30">
      <c r="A734">
        <v>2015</v>
      </c>
      <c r="B734" s="14">
        <v>43054.607430555552</v>
      </c>
      <c r="C734" t="s">
        <v>3512</v>
      </c>
      <c r="AB734">
        <v>17829.8</v>
      </c>
    </row>
    <row r="735" spans="1:30">
      <c r="A735">
        <v>2015</v>
      </c>
      <c r="B735" s="14">
        <v>43054.607430555552</v>
      </c>
      <c r="C735" t="s">
        <v>6878</v>
      </c>
      <c r="AB735">
        <v>32082.1</v>
      </c>
    </row>
    <row r="736" spans="1:30">
      <c r="A736">
        <v>2015</v>
      </c>
      <c r="B736" s="14">
        <v>43054.607430555552</v>
      </c>
      <c r="C736" t="s">
        <v>3272</v>
      </c>
      <c r="F736">
        <v>11368</v>
      </c>
      <c r="AD736">
        <v>9769.11</v>
      </c>
    </row>
    <row r="737" spans="1:32">
      <c r="A737">
        <v>2015</v>
      </c>
      <c r="B737" s="14">
        <v>43054.607430555552</v>
      </c>
      <c r="C737" t="s">
        <v>3513</v>
      </c>
      <c r="AB737">
        <v>192.3</v>
      </c>
    </row>
    <row r="738" spans="1:32">
      <c r="A738">
        <v>2015</v>
      </c>
      <c r="B738" s="14">
        <v>43054.607430555552</v>
      </c>
      <c r="C738" t="s">
        <v>3274</v>
      </c>
      <c r="R738">
        <v>354</v>
      </c>
    </row>
    <row r="739" spans="1:32">
      <c r="A739">
        <v>2015</v>
      </c>
      <c r="B739" s="14">
        <v>43054.607430555552</v>
      </c>
      <c r="C739" t="s">
        <v>6879</v>
      </c>
      <c r="AB739">
        <v>1.9</v>
      </c>
    </row>
    <row r="740" spans="1:32">
      <c r="A740">
        <v>2015</v>
      </c>
      <c r="B740" s="14">
        <v>43054.607430555552</v>
      </c>
      <c r="C740" t="s">
        <v>3275</v>
      </c>
      <c r="AD740">
        <v>12.94</v>
      </c>
    </row>
    <row r="741" spans="1:32">
      <c r="A741">
        <v>2015</v>
      </c>
      <c r="B741" s="14">
        <v>43054.607430555552</v>
      </c>
      <c r="C741" t="s">
        <v>6880</v>
      </c>
      <c r="R741">
        <v>8112</v>
      </c>
    </row>
    <row r="742" spans="1:32">
      <c r="A742">
        <v>2015</v>
      </c>
      <c r="B742" s="14">
        <v>43054.607430555552</v>
      </c>
      <c r="C742" t="s">
        <v>6881</v>
      </c>
      <c r="E742">
        <v>332</v>
      </c>
    </row>
    <row r="743" spans="1:32">
      <c r="A743">
        <v>2015</v>
      </c>
      <c r="B743" s="14">
        <v>43054.607430555552</v>
      </c>
      <c r="C743" t="s">
        <v>6882</v>
      </c>
      <c r="T743">
        <v>1477</v>
      </c>
    </row>
    <row r="744" spans="1:32">
      <c r="A744">
        <v>2015</v>
      </c>
      <c r="B744" s="14">
        <v>43054.607430555552</v>
      </c>
      <c r="C744">
        <v>70104</v>
      </c>
      <c r="T744">
        <v>56</v>
      </c>
    </row>
    <row r="745" spans="1:32">
      <c r="A745">
        <v>2015</v>
      </c>
      <c r="B745" s="14">
        <v>43054.607430555552</v>
      </c>
      <c r="C745" t="s">
        <v>6883</v>
      </c>
      <c r="T745">
        <v>13091</v>
      </c>
    </row>
    <row r="746" spans="1:32">
      <c r="A746">
        <v>2015</v>
      </c>
      <c r="B746" s="14">
        <v>43054.607430555552</v>
      </c>
      <c r="C746">
        <v>70213</v>
      </c>
      <c r="AF746">
        <v>29</v>
      </c>
    </row>
    <row r="747" spans="1:32">
      <c r="A747">
        <v>2015</v>
      </c>
      <c r="B747" s="14">
        <v>43054.607430555552</v>
      </c>
      <c r="C747">
        <v>70299</v>
      </c>
      <c r="AF747">
        <v>2055</v>
      </c>
    </row>
    <row r="748" spans="1:32">
      <c r="A748">
        <v>2015</v>
      </c>
      <c r="B748" s="14">
        <v>43054.607430555552</v>
      </c>
      <c r="C748">
        <v>70504</v>
      </c>
      <c r="AF748">
        <v>325</v>
      </c>
    </row>
    <row r="749" spans="1:32">
      <c r="A749">
        <v>2015</v>
      </c>
      <c r="B749" s="14">
        <v>43054.607430555552</v>
      </c>
      <c r="C749">
        <v>70708</v>
      </c>
      <c r="T749">
        <v>5933</v>
      </c>
    </row>
    <row r="750" spans="1:32">
      <c r="A750">
        <v>2015</v>
      </c>
      <c r="B750" s="14">
        <v>43054.607430555552</v>
      </c>
      <c r="C750" t="s">
        <v>6884</v>
      </c>
      <c r="T750">
        <v>608</v>
      </c>
    </row>
    <row r="751" spans="1:32">
      <c r="A751">
        <v>2015</v>
      </c>
      <c r="B751" s="14">
        <v>43054.607430555552</v>
      </c>
      <c r="C751" t="s">
        <v>3276</v>
      </c>
      <c r="AD751">
        <v>693.61</v>
      </c>
    </row>
    <row r="752" spans="1:32">
      <c r="A752">
        <v>2015</v>
      </c>
      <c r="B752" s="14">
        <v>43054.607430555552</v>
      </c>
      <c r="C752" t="s">
        <v>3277</v>
      </c>
      <c r="AD752">
        <v>29.28</v>
      </c>
    </row>
    <row r="753" spans="1:30">
      <c r="A753">
        <v>2015</v>
      </c>
      <c r="B753" s="14">
        <v>43054.607430555552</v>
      </c>
      <c r="C753" t="s">
        <v>6885</v>
      </c>
      <c r="AD753">
        <v>13.52</v>
      </c>
    </row>
    <row r="754" spans="1:30">
      <c r="A754">
        <v>2015</v>
      </c>
      <c r="B754" s="14">
        <v>43054.607430555552</v>
      </c>
      <c r="C754" t="s">
        <v>3278</v>
      </c>
      <c r="AD754">
        <v>878.97</v>
      </c>
    </row>
    <row r="755" spans="1:30">
      <c r="A755">
        <v>2015</v>
      </c>
      <c r="B755" s="14">
        <v>43054.607430555552</v>
      </c>
      <c r="C755" t="s">
        <v>3279</v>
      </c>
      <c r="AD755">
        <v>246.37</v>
      </c>
    </row>
    <row r="756" spans="1:30">
      <c r="A756">
        <v>2015</v>
      </c>
      <c r="B756" s="14">
        <v>43054.607430555552</v>
      </c>
      <c r="C756" t="s">
        <v>6886</v>
      </c>
      <c r="AD756">
        <v>44.23</v>
      </c>
    </row>
    <row r="757" spans="1:30">
      <c r="A757">
        <v>2015</v>
      </c>
      <c r="B757" s="14">
        <v>43054.607430555552</v>
      </c>
      <c r="C757" t="s">
        <v>3280</v>
      </c>
      <c r="AD757">
        <v>472.26</v>
      </c>
    </row>
    <row r="758" spans="1:30">
      <c r="A758">
        <v>2015</v>
      </c>
      <c r="B758" s="14">
        <v>43054.607430555552</v>
      </c>
      <c r="C758" t="s">
        <v>3515</v>
      </c>
      <c r="AD758">
        <v>0</v>
      </c>
    </row>
    <row r="759" spans="1:30">
      <c r="A759">
        <v>2015</v>
      </c>
      <c r="B759" s="14">
        <v>43054.607430555552</v>
      </c>
      <c r="C759" t="s">
        <v>3516</v>
      </c>
      <c r="AD759">
        <v>7.2</v>
      </c>
    </row>
    <row r="760" spans="1:30">
      <c r="A760">
        <v>2015</v>
      </c>
      <c r="B760" s="14">
        <v>43054.607430555552</v>
      </c>
      <c r="C760" t="s">
        <v>3281</v>
      </c>
      <c r="AD760">
        <v>3.25</v>
      </c>
    </row>
    <row r="761" spans="1:30">
      <c r="A761">
        <v>2015</v>
      </c>
      <c r="B761" s="14">
        <v>43054.607430555552</v>
      </c>
      <c r="C761" t="s">
        <v>3282</v>
      </c>
      <c r="AD761">
        <v>329.24</v>
      </c>
    </row>
    <row r="762" spans="1:30">
      <c r="A762">
        <v>2015</v>
      </c>
      <c r="B762" s="14">
        <v>43054.607430555552</v>
      </c>
      <c r="C762" t="s">
        <v>3283</v>
      </c>
      <c r="AD762">
        <v>287.73</v>
      </c>
    </row>
    <row r="763" spans="1:30">
      <c r="A763">
        <v>2015</v>
      </c>
      <c r="B763" s="14">
        <v>43054.607430555552</v>
      </c>
      <c r="C763">
        <v>80410</v>
      </c>
      <c r="T763">
        <v>85</v>
      </c>
    </row>
    <row r="764" spans="1:30">
      <c r="A764">
        <v>2015</v>
      </c>
      <c r="B764" s="14">
        <v>43054.607430555552</v>
      </c>
      <c r="C764" t="s">
        <v>6887</v>
      </c>
      <c r="AD764">
        <v>3.5</v>
      </c>
    </row>
    <row r="765" spans="1:30">
      <c r="A765">
        <v>2015</v>
      </c>
      <c r="B765" s="14">
        <v>43054.607430555552</v>
      </c>
      <c r="C765" t="s">
        <v>3519</v>
      </c>
      <c r="M765">
        <v>8</v>
      </c>
      <c r="AB765">
        <v>7209.6</v>
      </c>
    </row>
    <row r="766" spans="1:30">
      <c r="A766">
        <v>2015</v>
      </c>
      <c r="B766" s="14">
        <v>43054.607430555552</v>
      </c>
      <c r="C766" t="s">
        <v>3285</v>
      </c>
      <c r="M766">
        <v>8</v>
      </c>
      <c r="AB766">
        <v>67744.7</v>
      </c>
    </row>
    <row r="767" spans="1:30">
      <c r="A767">
        <v>2015</v>
      </c>
      <c r="B767" s="14">
        <v>43054.607430555552</v>
      </c>
      <c r="C767" t="s">
        <v>3520</v>
      </c>
      <c r="AB767">
        <v>11750.5</v>
      </c>
    </row>
    <row r="768" spans="1:30">
      <c r="A768">
        <v>2015</v>
      </c>
      <c r="B768" s="14">
        <v>43054.607430555552</v>
      </c>
      <c r="C768" t="s">
        <v>6888</v>
      </c>
      <c r="AB768">
        <v>60</v>
      </c>
    </row>
    <row r="769" spans="1:28">
      <c r="A769">
        <v>2015</v>
      </c>
      <c r="B769" s="14">
        <v>43054.607430555552</v>
      </c>
      <c r="C769" t="s">
        <v>6889</v>
      </c>
      <c r="AB769">
        <v>0</v>
      </c>
    </row>
    <row r="770" spans="1:28">
      <c r="A770">
        <v>2015</v>
      </c>
      <c r="B770" s="14">
        <v>43054.607430555552</v>
      </c>
      <c r="C770" t="s">
        <v>3522</v>
      </c>
      <c r="AB770">
        <v>54170.23</v>
      </c>
    </row>
    <row r="771" spans="1:28">
      <c r="A771">
        <v>2015</v>
      </c>
      <c r="B771" s="14">
        <v>43054.607430555552</v>
      </c>
      <c r="C771" t="s">
        <v>3524</v>
      </c>
      <c r="AB771">
        <v>12648.2</v>
      </c>
    </row>
    <row r="772" spans="1:28">
      <c r="A772">
        <v>2015</v>
      </c>
      <c r="B772" s="14">
        <v>43054.607430555552</v>
      </c>
      <c r="C772" t="s">
        <v>3525</v>
      </c>
      <c r="AB772">
        <v>28201.9</v>
      </c>
    </row>
    <row r="773" spans="1:28">
      <c r="A773">
        <v>2015</v>
      </c>
      <c r="B773" s="14">
        <v>43054.607430555552</v>
      </c>
      <c r="C773" t="s">
        <v>3286</v>
      </c>
      <c r="L773">
        <v>7164.07</v>
      </c>
      <c r="AB773">
        <v>390.5</v>
      </c>
    </row>
    <row r="774" spans="1:28">
      <c r="A774">
        <v>2015</v>
      </c>
      <c r="B774" s="14">
        <v>43054.607430555552</v>
      </c>
      <c r="C774" t="s">
        <v>6890</v>
      </c>
      <c r="AB774">
        <v>638.6</v>
      </c>
    </row>
    <row r="775" spans="1:28">
      <c r="A775">
        <v>2015</v>
      </c>
      <c r="B775" s="14">
        <v>43054.607430555552</v>
      </c>
      <c r="C775" t="s">
        <v>3528</v>
      </c>
      <c r="AB775">
        <v>20405.400000000001</v>
      </c>
    </row>
    <row r="776" spans="1:28">
      <c r="A776">
        <v>2015</v>
      </c>
      <c r="B776" s="14">
        <v>43054.607430555552</v>
      </c>
      <c r="C776" t="s">
        <v>6891</v>
      </c>
      <c r="AB776">
        <v>6279.9</v>
      </c>
    </row>
    <row r="777" spans="1:28">
      <c r="A777">
        <v>2015</v>
      </c>
      <c r="B777" s="14">
        <v>43054.607430555552</v>
      </c>
      <c r="C777" t="s">
        <v>3529</v>
      </c>
      <c r="AB777">
        <v>10662.1</v>
      </c>
    </row>
    <row r="778" spans="1:28">
      <c r="A778">
        <v>2015</v>
      </c>
      <c r="B778" s="14">
        <v>43054.607430555552</v>
      </c>
      <c r="C778" t="s">
        <v>3530</v>
      </c>
      <c r="AB778">
        <v>43.9</v>
      </c>
    </row>
    <row r="779" spans="1:28">
      <c r="A779">
        <v>2015</v>
      </c>
      <c r="B779" s="14">
        <v>43054.607430555552</v>
      </c>
      <c r="C779" t="s">
        <v>3531</v>
      </c>
      <c r="AB779">
        <v>4001.3</v>
      </c>
    </row>
    <row r="780" spans="1:28">
      <c r="A780">
        <v>2015</v>
      </c>
      <c r="B780" s="14">
        <v>43054.607430555552</v>
      </c>
      <c r="C780" t="s">
        <v>3533</v>
      </c>
      <c r="M780">
        <v>3877</v>
      </c>
      <c r="AB780">
        <v>2110.8000000000002</v>
      </c>
    </row>
    <row r="781" spans="1:28">
      <c r="A781">
        <v>2015</v>
      </c>
      <c r="B781" s="14">
        <v>43054.607430555552</v>
      </c>
      <c r="C781" t="s">
        <v>6892</v>
      </c>
      <c r="AB781">
        <v>1179.9000000000001</v>
      </c>
    </row>
    <row r="782" spans="1:28">
      <c r="A782">
        <v>2015</v>
      </c>
      <c r="B782" s="14">
        <v>43054.607430555552</v>
      </c>
      <c r="C782" t="s">
        <v>3536</v>
      </c>
      <c r="AB782">
        <v>11264.9</v>
      </c>
    </row>
    <row r="783" spans="1:28">
      <c r="A783">
        <v>2015</v>
      </c>
      <c r="B783" s="14">
        <v>43054.607430555552</v>
      </c>
      <c r="C783" t="s">
        <v>3537</v>
      </c>
      <c r="AB783">
        <v>28029.7</v>
      </c>
    </row>
    <row r="784" spans="1:28">
      <c r="A784">
        <v>2015</v>
      </c>
      <c r="B784" s="14">
        <v>43054.607430555552</v>
      </c>
      <c r="C784" t="s">
        <v>6893</v>
      </c>
      <c r="AB784">
        <v>92648.4</v>
      </c>
    </row>
    <row r="785" spans="1:28">
      <c r="A785">
        <v>2015</v>
      </c>
      <c r="B785" s="14">
        <v>43054.607430555552</v>
      </c>
      <c r="C785" t="s">
        <v>3538</v>
      </c>
      <c r="AB785">
        <v>4825.1000000000004</v>
      </c>
    </row>
    <row r="786" spans="1:28">
      <c r="A786">
        <v>2015</v>
      </c>
      <c r="B786" s="14">
        <v>43054.607430555552</v>
      </c>
      <c r="C786" t="s">
        <v>6894</v>
      </c>
      <c r="AB786">
        <v>209.1</v>
      </c>
    </row>
    <row r="787" spans="1:28">
      <c r="A787">
        <v>2015</v>
      </c>
      <c r="B787" s="14">
        <v>43054.607430555552</v>
      </c>
      <c r="C787" t="s">
        <v>6895</v>
      </c>
      <c r="AB787">
        <v>56.1</v>
      </c>
    </row>
    <row r="788" spans="1:28">
      <c r="A788">
        <v>2015</v>
      </c>
      <c r="B788" s="14">
        <v>43054.607430555552</v>
      </c>
      <c r="C788" t="s">
        <v>6896</v>
      </c>
      <c r="AB788">
        <v>455.4</v>
      </c>
    </row>
    <row r="789" spans="1:28">
      <c r="A789">
        <v>2015</v>
      </c>
      <c r="B789" s="14">
        <v>43054.607430555552</v>
      </c>
      <c r="C789" t="s">
        <v>6897</v>
      </c>
      <c r="E789">
        <v>1385</v>
      </c>
    </row>
    <row r="790" spans="1:28">
      <c r="A790">
        <v>2015</v>
      </c>
      <c r="B790" s="14">
        <v>43054.607430555552</v>
      </c>
      <c r="C790" t="s">
        <v>3540</v>
      </c>
      <c r="AB790">
        <v>1952.5</v>
      </c>
    </row>
    <row r="791" spans="1:28">
      <c r="A791">
        <v>2015</v>
      </c>
      <c r="B791" s="14">
        <v>43054.607430555552</v>
      </c>
      <c r="C791">
        <v>100202</v>
      </c>
      <c r="T791">
        <v>10010</v>
      </c>
    </row>
    <row r="792" spans="1:28">
      <c r="A792">
        <v>2015</v>
      </c>
      <c r="B792" s="14">
        <v>43054.607430555552</v>
      </c>
      <c r="C792" t="s">
        <v>6898</v>
      </c>
      <c r="T792">
        <v>2822</v>
      </c>
    </row>
    <row r="793" spans="1:28">
      <c r="A793">
        <v>2015</v>
      </c>
      <c r="B793" s="14">
        <v>43054.607430555552</v>
      </c>
      <c r="C793">
        <v>100207</v>
      </c>
      <c r="T793">
        <v>8379</v>
      </c>
    </row>
    <row r="794" spans="1:28">
      <c r="A794">
        <v>2015</v>
      </c>
      <c r="B794" s="14">
        <v>43054.607430555552</v>
      </c>
      <c r="C794">
        <v>100210</v>
      </c>
      <c r="T794">
        <v>111</v>
      </c>
    </row>
    <row r="795" spans="1:28">
      <c r="A795">
        <v>2015</v>
      </c>
      <c r="B795" s="14">
        <v>43054.607430555552</v>
      </c>
      <c r="C795">
        <v>100903</v>
      </c>
      <c r="T795">
        <v>98</v>
      </c>
    </row>
    <row r="796" spans="1:28">
      <c r="A796">
        <v>2015</v>
      </c>
      <c r="B796" s="14">
        <v>43054.607430555552</v>
      </c>
      <c r="C796" t="s">
        <v>6899</v>
      </c>
      <c r="T796">
        <v>612</v>
      </c>
    </row>
    <row r="797" spans="1:28">
      <c r="A797">
        <v>2015</v>
      </c>
      <c r="B797" s="14">
        <v>43054.607430555552</v>
      </c>
      <c r="C797">
        <v>100909</v>
      </c>
      <c r="T797">
        <v>57</v>
      </c>
    </row>
    <row r="798" spans="1:28">
      <c r="A798">
        <v>2015</v>
      </c>
      <c r="B798" s="14">
        <v>43054.607430555552</v>
      </c>
      <c r="C798">
        <v>101201</v>
      </c>
      <c r="T798">
        <v>236</v>
      </c>
    </row>
    <row r="799" spans="1:28">
      <c r="A799">
        <v>2015</v>
      </c>
      <c r="B799" s="14">
        <v>43054.607430555552</v>
      </c>
      <c r="C799" t="s">
        <v>6900</v>
      </c>
      <c r="T799">
        <v>77</v>
      </c>
    </row>
    <row r="800" spans="1:28">
      <c r="A800">
        <v>2015</v>
      </c>
      <c r="B800" s="14">
        <v>43054.607430555552</v>
      </c>
      <c r="C800">
        <v>101203</v>
      </c>
      <c r="T800">
        <v>7</v>
      </c>
    </row>
    <row r="801" spans="1:30">
      <c r="A801">
        <v>2015</v>
      </c>
      <c r="B801" s="14">
        <v>43054.607430555552</v>
      </c>
      <c r="C801">
        <v>101299</v>
      </c>
      <c r="T801">
        <v>515</v>
      </c>
    </row>
    <row r="802" spans="1:30">
      <c r="A802">
        <v>2015</v>
      </c>
      <c r="B802" s="14">
        <v>43054.607430555552</v>
      </c>
      <c r="C802" t="s">
        <v>3289</v>
      </c>
      <c r="AD802">
        <v>12.28</v>
      </c>
    </row>
    <row r="803" spans="1:30">
      <c r="A803">
        <v>2015</v>
      </c>
      <c r="B803" s="14">
        <v>43054.607430555552</v>
      </c>
      <c r="C803" t="s">
        <v>6901</v>
      </c>
      <c r="AB803">
        <v>302396</v>
      </c>
    </row>
    <row r="804" spans="1:30">
      <c r="A804">
        <v>2015</v>
      </c>
      <c r="B804" s="14">
        <v>43054.607430555552</v>
      </c>
      <c r="C804" t="s">
        <v>3290</v>
      </c>
      <c r="AB804">
        <v>3</v>
      </c>
    </row>
    <row r="805" spans="1:30">
      <c r="A805">
        <v>2015</v>
      </c>
      <c r="B805" s="14">
        <v>43054.607430555552</v>
      </c>
      <c r="C805" t="s">
        <v>6902</v>
      </c>
      <c r="P805">
        <v>1078.7</v>
      </c>
    </row>
    <row r="806" spans="1:30">
      <c r="A806">
        <v>2015</v>
      </c>
      <c r="B806" s="14">
        <v>43054.607430555552</v>
      </c>
      <c r="C806" t="s">
        <v>6903</v>
      </c>
      <c r="AB806">
        <v>13801.6</v>
      </c>
    </row>
    <row r="807" spans="1:30">
      <c r="A807">
        <v>2015</v>
      </c>
      <c r="B807" s="14">
        <v>43054.607430555552</v>
      </c>
      <c r="C807" t="s">
        <v>3544</v>
      </c>
      <c r="AB807">
        <v>5423.7</v>
      </c>
    </row>
    <row r="808" spans="1:30">
      <c r="A808">
        <v>2015</v>
      </c>
      <c r="B808" s="14">
        <v>43054.607430555552</v>
      </c>
      <c r="C808" t="s">
        <v>3545</v>
      </c>
      <c r="AB808">
        <v>255.4</v>
      </c>
    </row>
    <row r="809" spans="1:30">
      <c r="A809">
        <v>2015</v>
      </c>
      <c r="B809" s="14">
        <v>43054.607430555552</v>
      </c>
      <c r="C809" t="s">
        <v>3291</v>
      </c>
      <c r="AD809">
        <v>92.04</v>
      </c>
    </row>
    <row r="810" spans="1:30">
      <c r="A810">
        <v>2015</v>
      </c>
      <c r="B810" s="14">
        <v>43054.607430555552</v>
      </c>
      <c r="C810" t="s">
        <v>3292</v>
      </c>
      <c r="P810">
        <v>3593.3</v>
      </c>
      <c r="AD810">
        <v>8.69</v>
      </c>
    </row>
    <row r="811" spans="1:30">
      <c r="A811">
        <v>2015</v>
      </c>
      <c r="B811" s="14">
        <v>43054.607430555552</v>
      </c>
      <c r="C811" t="s">
        <v>3293</v>
      </c>
      <c r="P811">
        <v>120.1</v>
      </c>
      <c r="AD811">
        <v>552.70000000000005</v>
      </c>
    </row>
    <row r="812" spans="1:30">
      <c r="A812">
        <v>2015</v>
      </c>
      <c r="B812" s="14">
        <v>43054.607430555552</v>
      </c>
      <c r="C812" t="s">
        <v>3295</v>
      </c>
      <c r="AD812">
        <v>26.88</v>
      </c>
    </row>
    <row r="813" spans="1:30">
      <c r="A813">
        <v>2015</v>
      </c>
      <c r="B813" s="14">
        <v>43054.607430555552</v>
      </c>
      <c r="C813" t="s">
        <v>3296</v>
      </c>
      <c r="AD813">
        <v>1.23</v>
      </c>
    </row>
    <row r="814" spans="1:30">
      <c r="A814">
        <v>2015</v>
      </c>
      <c r="B814" s="14">
        <v>43054.607430555552</v>
      </c>
      <c r="C814" t="s">
        <v>3297</v>
      </c>
      <c r="AD814">
        <v>296.07</v>
      </c>
    </row>
    <row r="815" spans="1:30">
      <c r="A815">
        <v>2015</v>
      </c>
      <c r="B815" s="14">
        <v>43054.607430555552</v>
      </c>
      <c r="C815">
        <v>120101</v>
      </c>
      <c r="T815">
        <v>4304</v>
      </c>
    </row>
    <row r="816" spans="1:30">
      <c r="A816">
        <v>2015</v>
      </c>
      <c r="B816" s="14">
        <v>43054.607430555552</v>
      </c>
      <c r="C816" t="s">
        <v>6904</v>
      </c>
      <c r="T816">
        <v>2253</v>
      </c>
    </row>
    <row r="817" spans="1:33">
      <c r="A817">
        <v>2015</v>
      </c>
      <c r="B817" s="14">
        <v>43054.607430555552</v>
      </c>
      <c r="C817" t="s">
        <v>6905</v>
      </c>
      <c r="T817">
        <v>33</v>
      </c>
    </row>
    <row r="818" spans="1:33">
      <c r="A818">
        <v>2015</v>
      </c>
      <c r="B818" s="14">
        <v>43054.607430555552</v>
      </c>
      <c r="C818" t="s">
        <v>6906</v>
      </c>
      <c r="T818">
        <v>7919</v>
      </c>
    </row>
    <row r="819" spans="1:33">
      <c r="A819">
        <v>2015</v>
      </c>
      <c r="B819" s="14">
        <v>43054.607430555552</v>
      </c>
      <c r="C819" t="s">
        <v>6907</v>
      </c>
      <c r="T819">
        <v>4389</v>
      </c>
    </row>
    <row r="820" spans="1:33">
      <c r="A820">
        <v>2015</v>
      </c>
      <c r="B820" s="14">
        <v>43054.607430555552</v>
      </c>
      <c r="C820" t="s">
        <v>6908</v>
      </c>
      <c r="T820">
        <v>1744</v>
      </c>
    </row>
    <row r="821" spans="1:33">
      <c r="A821">
        <v>2015</v>
      </c>
      <c r="B821" s="14">
        <v>43054.607430555552</v>
      </c>
      <c r="C821" t="s">
        <v>6909</v>
      </c>
      <c r="T821">
        <v>6428</v>
      </c>
    </row>
    <row r="822" spans="1:33">
      <c r="A822">
        <v>2015</v>
      </c>
      <c r="B822" s="14">
        <v>43054.607430555552</v>
      </c>
      <c r="C822" t="s">
        <v>6910</v>
      </c>
      <c r="T822">
        <v>4909</v>
      </c>
    </row>
    <row r="823" spans="1:33">
      <c r="A823">
        <v>2015</v>
      </c>
      <c r="B823" s="14">
        <v>43054.607430555552</v>
      </c>
      <c r="C823">
        <v>120102</v>
      </c>
      <c r="T823">
        <v>4131</v>
      </c>
      <c r="AG823">
        <v>41120</v>
      </c>
    </row>
    <row r="824" spans="1:33">
      <c r="A824">
        <v>2015</v>
      </c>
      <c r="B824" s="14">
        <v>43054.607430555552</v>
      </c>
      <c r="C824" t="s">
        <v>6911</v>
      </c>
      <c r="P824">
        <v>10088.1</v>
      </c>
    </row>
    <row r="825" spans="1:33">
      <c r="A825">
        <v>2015</v>
      </c>
      <c r="B825" s="14">
        <v>43054.607430555552</v>
      </c>
      <c r="C825" t="s">
        <v>6912</v>
      </c>
      <c r="T825">
        <v>319</v>
      </c>
    </row>
    <row r="826" spans="1:33">
      <c r="A826">
        <v>2015</v>
      </c>
      <c r="B826" s="14">
        <v>43054.607430555552</v>
      </c>
      <c r="C826" t="s">
        <v>3301</v>
      </c>
      <c r="AD826">
        <v>0.39</v>
      </c>
    </row>
    <row r="827" spans="1:33">
      <c r="A827">
        <v>2015</v>
      </c>
      <c r="B827" s="14">
        <v>43054.607430555552</v>
      </c>
      <c r="C827" t="s">
        <v>3303</v>
      </c>
      <c r="AD827">
        <v>4.7</v>
      </c>
    </row>
    <row r="828" spans="1:33">
      <c r="A828">
        <v>2015</v>
      </c>
      <c r="B828" s="14">
        <v>43054.607430555552</v>
      </c>
      <c r="C828" t="s">
        <v>3306</v>
      </c>
      <c r="AD828">
        <v>0</v>
      </c>
    </row>
    <row r="829" spans="1:33">
      <c r="A829">
        <v>2015</v>
      </c>
      <c r="B829" s="14">
        <v>43054.607430555552</v>
      </c>
      <c r="C829" t="s">
        <v>3548</v>
      </c>
      <c r="AD829">
        <v>0.34</v>
      </c>
    </row>
    <row r="830" spans="1:33">
      <c r="A830">
        <v>2015</v>
      </c>
      <c r="B830" s="14">
        <v>43054.607430555552</v>
      </c>
      <c r="C830" t="s">
        <v>3307</v>
      </c>
      <c r="M830">
        <v>347</v>
      </c>
    </row>
    <row r="831" spans="1:33">
      <c r="A831">
        <v>2015</v>
      </c>
      <c r="B831" s="14">
        <v>43054.607430555552</v>
      </c>
      <c r="C831" t="s">
        <v>3308</v>
      </c>
      <c r="F831">
        <v>12</v>
      </c>
      <c r="M831">
        <v>3549</v>
      </c>
    </row>
    <row r="832" spans="1:33">
      <c r="A832">
        <v>2015</v>
      </c>
      <c r="B832" s="14">
        <v>43054.607430555552</v>
      </c>
      <c r="C832" t="s">
        <v>3309</v>
      </c>
      <c r="L832">
        <v>10</v>
      </c>
      <c r="AD832">
        <v>99.14</v>
      </c>
    </row>
    <row r="833" spans="1:30">
      <c r="A833">
        <v>2015</v>
      </c>
      <c r="B833" s="14">
        <v>43054.607430555552</v>
      </c>
      <c r="C833" t="s">
        <v>6913</v>
      </c>
      <c r="P833">
        <v>5131.5</v>
      </c>
    </row>
    <row r="834" spans="1:30">
      <c r="A834">
        <v>2015</v>
      </c>
      <c r="B834" s="14">
        <v>43054.607430555552</v>
      </c>
      <c r="C834" t="s">
        <v>3310</v>
      </c>
      <c r="M834">
        <v>3549</v>
      </c>
      <c r="AD834">
        <v>0.02</v>
      </c>
    </row>
    <row r="835" spans="1:30">
      <c r="A835">
        <v>2015</v>
      </c>
      <c r="B835" s="14">
        <v>43054.607430555552</v>
      </c>
      <c r="C835" t="s">
        <v>3311</v>
      </c>
      <c r="AD835">
        <v>2.0299999999999998</v>
      </c>
    </row>
    <row r="836" spans="1:30">
      <c r="A836">
        <v>2015</v>
      </c>
      <c r="B836" s="14">
        <v>43054.607430555552</v>
      </c>
      <c r="C836" t="s">
        <v>3312</v>
      </c>
      <c r="AD836">
        <v>4.72</v>
      </c>
    </row>
    <row r="837" spans="1:30">
      <c r="A837">
        <v>2015</v>
      </c>
      <c r="B837" s="14">
        <v>43054.607430555552</v>
      </c>
      <c r="C837" t="s">
        <v>3313</v>
      </c>
      <c r="M837">
        <v>3549</v>
      </c>
      <c r="AB837">
        <v>34.6</v>
      </c>
      <c r="AD837">
        <v>5.24</v>
      </c>
    </row>
    <row r="838" spans="1:30">
      <c r="A838">
        <v>2015</v>
      </c>
      <c r="B838" s="14">
        <v>43054.607430555552</v>
      </c>
      <c r="C838" t="s">
        <v>3314</v>
      </c>
      <c r="AD838">
        <v>111.49</v>
      </c>
    </row>
    <row r="839" spans="1:30">
      <c r="A839">
        <v>2015</v>
      </c>
      <c r="B839" s="14">
        <v>43054.607430555552</v>
      </c>
      <c r="C839" t="s">
        <v>3318</v>
      </c>
      <c r="AD839">
        <v>3.05</v>
      </c>
    </row>
    <row r="840" spans="1:30">
      <c r="A840">
        <v>2015</v>
      </c>
      <c r="B840" s="14">
        <v>43054.607430555552</v>
      </c>
      <c r="C840" t="s">
        <v>3319</v>
      </c>
      <c r="AD840">
        <v>30.66</v>
      </c>
    </row>
    <row r="841" spans="1:30">
      <c r="A841">
        <v>2015</v>
      </c>
      <c r="B841" s="14">
        <v>43054.607430555552</v>
      </c>
      <c r="C841" t="s">
        <v>3321</v>
      </c>
      <c r="AD841">
        <v>125.34</v>
      </c>
    </row>
    <row r="842" spans="1:30">
      <c r="A842">
        <v>2015</v>
      </c>
      <c r="B842" s="14">
        <v>43054.607430555552</v>
      </c>
      <c r="C842" t="s">
        <v>3323</v>
      </c>
      <c r="AD842">
        <v>35.020000000000003</v>
      </c>
    </row>
    <row r="843" spans="1:30">
      <c r="A843">
        <v>2015</v>
      </c>
      <c r="B843" s="14">
        <v>43054.607430555552</v>
      </c>
      <c r="C843" t="s">
        <v>3324</v>
      </c>
      <c r="AD843">
        <v>14.97</v>
      </c>
    </row>
    <row r="844" spans="1:30">
      <c r="A844">
        <v>2015</v>
      </c>
      <c r="B844" s="14">
        <v>43054.607430555552</v>
      </c>
      <c r="C844" t="s">
        <v>3550</v>
      </c>
      <c r="AD844">
        <v>4688.5600000000004</v>
      </c>
    </row>
    <row r="845" spans="1:30">
      <c r="A845">
        <v>2015</v>
      </c>
      <c r="B845" s="14">
        <v>43054.607430555552</v>
      </c>
      <c r="C845" t="s">
        <v>3325</v>
      </c>
      <c r="M845">
        <v>7940</v>
      </c>
    </row>
    <row r="846" spans="1:30">
      <c r="A846">
        <v>2015</v>
      </c>
      <c r="B846" s="14">
        <v>43054.607430555552</v>
      </c>
      <c r="C846" t="s">
        <v>3326</v>
      </c>
      <c r="AD846">
        <v>1.61</v>
      </c>
    </row>
    <row r="847" spans="1:30">
      <c r="A847">
        <v>2015</v>
      </c>
      <c r="B847" s="14">
        <v>43054.607430555552</v>
      </c>
      <c r="C847" t="s">
        <v>3327</v>
      </c>
      <c r="AD847">
        <v>19.809999999999999</v>
      </c>
    </row>
    <row r="848" spans="1:30">
      <c r="A848">
        <v>2015</v>
      </c>
      <c r="B848" s="14">
        <v>43054.607430555552</v>
      </c>
      <c r="C848" t="s">
        <v>6914</v>
      </c>
      <c r="AD848">
        <v>15.36</v>
      </c>
    </row>
    <row r="849" spans="1:33">
      <c r="A849">
        <v>2015</v>
      </c>
      <c r="B849" s="14">
        <v>43054.607430555552</v>
      </c>
      <c r="C849" t="s">
        <v>6915</v>
      </c>
      <c r="AB849">
        <v>16.7</v>
      </c>
    </row>
    <row r="850" spans="1:33">
      <c r="A850">
        <v>2015</v>
      </c>
      <c r="B850" s="14">
        <v>43054.607430555552</v>
      </c>
      <c r="C850">
        <v>130105</v>
      </c>
      <c r="T850">
        <v>101</v>
      </c>
    </row>
    <row r="851" spans="1:33">
      <c r="A851">
        <v>2015</v>
      </c>
      <c r="B851" s="14">
        <v>43054.607430555552</v>
      </c>
      <c r="C851">
        <v>130110</v>
      </c>
      <c r="AF851">
        <v>376</v>
      </c>
    </row>
    <row r="852" spans="1:33">
      <c r="A852">
        <v>2015</v>
      </c>
      <c r="B852" s="14">
        <v>43054.607430555552</v>
      </c>
      <c r="C852" t="s">
        <v>6916</v>
      </c>
      <c r="P852">
        <v>946.3</v>
      </c>
    </row>
    <row r="853" spans="1:33">
      <c r="A853">
        <v>2015</v>
      </c>
      <c r="B853" s="14">
        <v>43054.607430555552</v>
      </c>
      <c r="C853">
        <v>130111</v>
      </c>
      <c r="AF853">
        <v>1</v>
      </c>
    </row>
    <row r="854" spans="1:33">
      <c r="A854">
        <v>2015</v>
      </c>
      <c r="B854" s="14">
        <v>43054.607430555552</v>
      </c>
      <c r="C854">
        <v>130205</v>
      </c>
      <c r="AF854">
        <v>1588</v>
      </c>
    </row>
    <row r="855" spans="1:33">
      <c r="A855">
        <v>2015</v>
      </c>
      <c r="B855" s="14">
        <v>43054.607430555552</v>
      </c>
      <c r="C855">
        <v>130206</v>
      </c>
      <c r="AF855">
        <v>10</v>
      </c>
    </row>
    <row r="856" spans="1:33">
      <c r="A856">
        <v>2015</v>
      </c>
      <c r="B856" s="14">
        <v>43054.607430555552</v>
      </c>
      <c r="C856">
        <v>130208</v>
      </c>
      <c r="AF856">
        <v>14</v>
      </c>
      <c r="AG856">
        <v>3876</v>
      </c>
    </row>
    <row r="857" spans="1:33">
      <c r="A857">
        <v>2015</v>
      </c>
      <c r="B857" s="14">
        <v>43054.607430555552</v>
      </c>
      <c r="C857">
        <v>130307</v>
      </c>
      <c r="AF857">
        <v>238</v>
      </c>
    </row>
    <row r="858" spans="1:33">
      <c r="A858">
        <v>2015</v>
      </c>
      <c r="B858" s="14">
        <v>43054.607430555552</v>
      </c>
      <c r="C858">
        <v>130310</v>
      </c>
      <c r="AF858">
        <v>150</v>
      </c>
    </row>
    <row r="859" spans="1:33">
      <c r="A859">
        <v>2015</v>
      </c>
      <c r="B859" s="14">
        <v>43054.607430555552</v>
      </c>
      <c r="C859">
        <v>130506</v>
      </c>
      <c r="AF859">
        <v>1816</v>
      </c>
    </row>
    <row r="860" spans="1:33">
      <c r="A860">
        <v>2015</v>
      </c>
      <c r="B860" s="14">
        <v>43054.607430555552</v>
      </c>
      <c r="C860" t="s">
        <v>6917</v>
      </c>
      <c r="AD860">
        <v>4.67</v>
      </c>
    </row>
    <row r="861" spans="1:33">
      <c r="A861">
        <v>2015</v>
      </c>
      <c r="B861" s="14">
        <v>43054.607430555552</v>
      </c>
      <c r="C861" t="s">
        <v>3333</v>
      </c>
      <c r="M861">
        <v>12128</v>
      </c>
      <c r="AD861">
        <v>2.4</v>
      </c>
    </row>
    <row r="862" spans="1:33">
      <c r="A862">
        <v>2015</v>
      </c>
      <c r="B862" s="14">
        <v>43054.607430555552</v>
      </c>
      <c r="C862" t="s">
        <v>3334</v>
      </c>
      <c r="M862">
        <v>13596</v>
      </c>
      <c r="AD862">
        <v>3365.27</v>
      </c>
    </row>
    <row r="863" spans="1:33">
      <c r="A863">
        <v>2015</v>
      </c>
      <c r="B863" s="14">
        <v>43054.607430555552</v>
      </c>
      <c r="C863" t="s">
        <v>3335</v>
      </c>
      <c r="L863">
        <v>31</v>
      </c>
      <c r="M863">
        <v>9581</v>
      </c>
      <c r="AD863">
        <v>0</v>
      </c>
    </row>
    <row r="864" spans="1:33">
      <c r="A864">
        <v>2015</v>
      </c>
      <c r="B864" s="14">
        <v>43054.607430555552</v>
      </c>
      <c r="C864" t="s">
        <v>6918</v>
      </c>
      <c r="AD864">
        <v>6.79</v>
      </c>
    </row>
    <row r="865" spans="1:33">
      <c r="A865">
        <v>2015</v>
      </c>
      <c r="B865" s="14">
        <v>43054.607430555552</v>
      </c>
      <c r="C865" t="s">
        <v>3336</v>
      </c>
      <c r="M865">
        <v>6226</v>
      </c>
      <c r="AD865">
        <v>92.52</v>
      </c>
    </row>
    <row r="866" spans="1:33">
      <c r="A866">
        <v>2015</v>
      </c>
      <c r="B866" s="14">
        <v>43054.607430555552</v>
      </c>
      <c r="C866" t="s">
        <v>3338</v>
      </c>
      <c r="AD866">
        <v>1261.8900000000001</v>
      </c>
    </row>
    <row r="867" spans="1:33">
      <c r="A867">
        <v>2015</v>
      </c>
      <c r="B867" s="14">
        <v>43054.607430555552</v>
      </c>
      <c r="C867" t="s">
        <v>6919</v>
      </c>
      <c r="M867">
        <v>158</v>
      </c>
    </row>
    <row r="868" spans="1:33">
      <c r="A868">
        <v>2015</v>
      </c>
      <c r="B868" s="14">
        <v>43054.607430555552</v>
      </c>
      <c r="C868" t="s">
        <v>3339</v>
      </c>
      <c r="AD868">
        <v>1987.35</v>
      </c>
    </row>
    <row r="869" spans="1:33">
      <c r="A869">
        <v>2015</v>
      </c>
      <c r="B869" s="14">
        <v>43054.607430555552</v>
      </c>
      <c r="C869" t="s">
        <v>3340</v>
      </c>
      <c r="M869">
        <v>3094</v>
      </c>
      <c r="AB869">
        <v>2.9</v>
      </c>
      <c r="AD869">
        <v>104.59</v>
      </c>
    </row>
    <row r="870" spans="1:33">
      <c r="A870">
        <v>2015</v>
      </c>
      <c r="B870" s="14">
        <v>43054.607430555552</v>
      </c>
      <c r="C870">
        <v>150102</v>
      </c>
      <c r="T870">
        <v>17</v>
      </c>
      <c r="AF870">
        <v>11</v>
      </c>
    </row>
    <row r="871" spans="1:33">
      <c r="A871">
        <v>2015</v>
      </c>
      <c r="B871" s="14">
        <v>43054.607430555552</v>
      </c>
      <c r="C871">
        <v>150105</v>
      </c>
      <c r="AF871">
        <v>2</v>
      </c>
    </row>
    <row r="872" spans="1:33">
      <c r="A872">
        <v>2015</v>
      </c>
      <c r="B872" s="14">
        <v>43054.607430555552</v>
      </c>
      <c r="C872">
        <v>150109</v>
      </c>
      <c r="AG872">
        <v>7</v>
      </c>
    </row>
    <row r="873" spans="1:33">
      <c r="A873">
        <v>2015</v>
      </c>
      <c r="B873" s="14">
        <v>43054.607430555552</v>
      </c>
      <c r="C873">
        <v>150202</v>
      </c>
      <c r="AG873">
        <v>8</v>
      </c>
    </row>
    <row r="874" spans="1:33">
      <c r="A874">
        <v>2015</v>
      </c>
      <c r="B874" s="14">
        <v>43054.607430555552</v>
      </c>
      <c r="C874">
        <v>150203</v>
      </c>
      <c r="AF874">
        <v>1</v>
      </c>
      <c r="AG874">
        <v>2</v>
      </c>
    </row>
    <row r="875" spans="1:33">
      <c r="A875">
        <v>2015</v>
      </c>
      <c r="B875" s="14">
        <v>43054.607430555552</v>
      </c>
      <c r="C875" t="s">
        <v>3343</v>
      </c>
      <c r="F875">
        <v>23189</v>
      </c>
      <c r="L875">
        <v>78064.3</v>
      </c>
      <c r="M875">
        <v>23850</v>
      </c>
      <c r="P875">
        <v>8071.2</v>
      </c>
      <c r="AB875">
        <v>70178.399999999994</v>
      </c>
      <c r="AD875">
        <v>98510.29</v>
      </c>
    </row>
    <row r="876" spans="1:33">
      <c r="A876">
        <v>2015</v>
      </c>
      <c r="B876" s="14">
        <v>43054.607430555552</v>
      </c>
      <c r="C876" t="s">
        <v>6920</v>
      </c>
      <c r="H876">
        <v>45148</v>
      </c>
    </row>
    <row r="877" spans="1:33">
      <c r="A877">
        <v>2015</v>
      </c>
      <c r="B877" s="14">
        <v>43054.607430555552</v>
      </c>
      <c r="C877" t="s">
        <v>3345</v>
      </c>
      <c r="AD877">
        <v>59.74</v>
      </c>
    </row>
    <row r="878" spans="1:33">
      <c r="A878">
        <v>2015</v>
      </c>
      <c r="B878" s="14">
        <v>43054.607430555552</v>
      </c>
      <c r="C878" t="s">
        <v>3346</v>
      </c>
      <c r="AD878">
        <v>0.11</v>
      </c>
    </row>
    <row r="879" spans="1:33">
      <c r="A879">
        <v>2015</v>
      </c>
      <c r="B879" s="14">
        <v>43054.607430555552</v>
      </c>
      <c r="C879" t="s">
        <v>3347</v>
      </c>
      <c r="AD879">
        <v>14.35</v>
      </c>
    </row>
    <row r="880" spans="1:33">
      <c r="A880">
        <v>2015</v>
      </c>
      <c r="B880" s="14">
        <v>43054.607430555552</v>
      </c>
      <c r="C880" t="s">
        <v>3350</v>
      </c>
      <c r="AD880">
        <v>175.27</v>
      </c>
    </row>
    <row r="881" spans="1:33">
      <c r="A881">
        <v>2015</v>
      </c>
      <c r="B881" s="14">
        <v>43054.607430555552</v>
      </c>
      <c r="C881" t="s">
        <v>3556</v>
      </c>
      <c r="L881">
        <v>69</v>
      </c>
      <c r="M881">
        <v>4661</v>
      </c>
    </row>
    <row r="882" spans="1:33">
      <c r="A882">
        <v>2015</v>
      </c>
      <c r="B882" s="14">
        <v>43054.607430555552</v>
      </c>
      <c r="C882" t="s">
        <v>6921</v>
      </c>
      <c r="AB882">
        <v>154.69999999999999</v>
      </c>
    </row>
    <row r="883" spans="1:33">
      <c r="A883">
        <v>2015</v>
      </c>
      <c r="B883" s="14">
        <v>43054.607430555552</v>
      </c>
      <c r="C883" t="s">
        <v>3351</v>
      </c>
      <c r="M883">
        <v>8300</v>
      </c>
    </row>
    <row r="884" spans="1:33">
      <c r="A884">
        <v>2015</v>
      </c>
      <c r="B884" s="14">
        <v>43054.607430555552</v>
      </c>
      <c r="C884" t="s">
        <v>3352</v>
      </c>
      <c r="AD884">
        <v>509.89</v>
      </c>
    </row>
    <row r="885" spans="1:33">
      <c r="A885">
        <v>2015</v>
      </c>
      <c r="B885" s="14">
        <v>43054.607430555552</v>
      </c>
      <c r="C885" t="s">
        <v>3557</v>
      </c>
      <c r="AD885">
        <v>389.28</v>
      </c>
    </row>
    <row r="886" spans="1:33">
      <c r="A886">
        <v>2015</v>
      </c>
      <c r="B886" s="14">
        <v>43054.607430555552</v>
      </c>
      <c r="C886">
        <v>160103</v>
      </c>
      <c r="O886">
        <v>10305</v>
      </c>
      <c r="AF886">
        <v>46373</v>
      </c>
      <c r="AG886">
        <v>7154</v>
      </c>
    </row>
    <row r="887" spans="1:33">
      <c r="A887">
        <v>2015</v>
      </c>
      <c r="B887" s="14">
        <v>43054.607430555552</v>
      </c>
      <c r="C887" t="s">
        <v>6922</v>
      </c>
      <c r="T887">
        <v>24477</v>
      </c>
    </row>
    <row r="888" spans="1:33">
      <c r="A888">
        <v>2015</v>
      </c>
      <c r="B888" s="14">
        <v>43054.607430555552</v>
      </c>
      <c r="C888" t="s">
        <v>6923</v>
      </c>
      <c r="T888">
        <v>62636</v>
      </c>
    </row>
    <row r="889" spans="1:33">
      <c r="A889">
        <v>2015</v>
      </c>
      <c r="B889" s="14">
        <v>43054.607430555552</v>
      </c>
      <c r="C889">
        <v>160107</v>
      </c>
      <c r="AG889">
        <v>1</v>
      </c>
    </row>
    <row r="890" spans="1:33">
      <c r="A890">
        <v>2015</v>
      </c>
      <c r="B890" s="14">
        <v>43054.607430555552</v>
      </c>
      <c r="C890">
        <v>160119</v>
      </c>
      <c r="AG890">
        <v>6399</v>
      </c>
    </row>
    <row r="891" spans="1:33">
      <c r="A891">
        <v>2015</v>
      </c>
      <c r="B891" s="14">
        <v>43054.607430555552</v>
      </c>
      <c r="C891">
        <v>160306</v>
      </c>
      <c r="T891">
        <v>278</v>
      </c>
      <c r="AF891">
        <v>23</v>
      </c>
    </row>
    <row r="892" spans="1:33">
      <c r="A892">
        <v>2015</v>
      </c>
      <c r="B892" s="14">
        <v>43054.607430555552</v>
      </c>
      <c r="C892" t="s">
        <v>3355</v>
      </c>
      <c r="M892">
        <v>4083</v>
      </c>
      <c r="AD892">
        <v>0</v>
      </c>
    </row>
    <row r="893" spans="1:33">
      <c r="A893">
        <v>2015</v>
      </c>
      <c r="B893" s="14">
        <v>43054.607430555552</v>
      </c>
      <c r="C893" t="s">
        <v>3356</v>
      </c>
      <c r="M893">
        <v>5</v>
      </c>
      <c r="AD893">
        <v>157.01</v>
      </c>
    </row>
    <row r="894" spans="1:33">
      <c r="A894">
        <v>2015</v>
      </c>
      <c r="B894" s="14">
        <v>43054.607430555552</v>
      </c>
      <c r="C894" t="s">
        <v>3358</v>
      </c>
      <c r="AD894">
        <v>802.07</v>
      </c>
    </row>
    <row r="895" spans="1:33">
      <c r="A895">
        <v>2015</v>
      </c>
      <c r="B895" s="14">
        <v>43054.607430555552</v>
      </c>
      <c r="C895" t="s">
        <v>3359</v>
      </c>
      <c r="P895">
        <v>978.3</v>
      </c>
      <c r="AB895">
        <v>6555.7</v>
      </c>
    </row>
    <row r="896" spans="1:33">
      <c r="A896">
        <v>2015</v>
      </c>
      <c r="B896" s="14">
        <v>43054.607430555552</v>
      </c>
      <c r="C896" t="s">
        <v>6924</v>
      </c>
      <c r="P896">
        <v>266.5</v>
      </c>
    </row>
    <row r="897" spans="1:30">
      <c r="A897">
        <v>2015</v>
      </c>
      <c r="B897" s="14">
        <v>43054.607430555552</v>
      </c>
      <c r="C897" t="s">
        <v>6925</v>
      </c>
      <c r="AD897">
        <v>7.95</v>
      </c>
    </row>
    <row r="898" spans="1:30">
      <c r="A898">
        <v>2015</v>
      </c>
      <c r="B898" s="14">
        <v>43054.607430555552</v>
      </c>
      <c r="C898" t="s">
        <v>6926</v>
      </c>
      <c r="E898">
        <v>12022</v>
      </c>
    </row>
    <row r="899" spans="1:30">
      <c r="A899">
        <v>2015</v>
      </c>
      <c r="B899" s="14">
        <v>43054.607430555552</v>
      </c>
      <c r="C899" t="s">
        <v>3361</v>
      </c>
      <c r="AD899">
        <v>1.2</v>
      </c>
    </row>
    <row r="900" spans="1:30">
      <c r="A900">
        <v>2015</v>
      </c>
      <c r="B900" s="14">
        <v>43054.607430555552</v>
      </c>
      <c r="C900">
        <v>170405</v>
      </c>
      <c r="T900">
        <v>6103</v>
      </c>
    </row>
    <row r="901" spans="1:30">
      <c r="A901">
        <v>2015</v>
      </c>
      <c r="B901" s="14">
        <v>43054.607430555552</v>
      </c>
      <c r="C901" t="s">
        <v>6927</v>
      </c>
      <c r="T901">
        <v>7743</v>
      </c>
    </row>
    <row r="902" spans="1:30">
      <c r="A902">
        <v>2015</v>
      </c>
      <c r="B902" s="14">
        <v>43054.607430555552</v>
      </c>
      <c r="C902" t="s">
        <v>6928</v>
      </c>
      <c r="T902">
        <v>1758</v>
      </c>
    </row>
    <row r="903" spans="1:30">
      <c r="A903">
        <v>2015</v>
      </c>
      <c r="B903" s="14">
        <v>43054.607430555552</v>
      </c>
      <c r="C903" t="s">
        <v>6929</v>
      </c>
      <c r="E903">
        <v>273</v>
      </c>
    </row>
    <row r="904" spans="1:30">
      <c r="A904">
        <v>2015</v>
      </c>
      <c r="B904" s="14">
        <v>43054.607430555552</v>
      </c>
      <c r="C904" t="s">
        <v>6930</v>
      </c>
      <c r="AB904">
        <v>2604.8000000000002</v>
      </c>
    </row>
    <row r="905" spans="1:30">
      <c r="A905">
        <v>2015</v>
      </c>
      <c r="B905" s="14">
        <v>43054.607430555552</v>
      </c>
      <c r="C905" t="s">
        <v>3364</v>
      </c>
      <c r="R905">
        <v>5958</v>
      </c>
      <c r="AD905">
        <v>913.58</v>
      </c>
    </row>
    <row r="906" spans="1:30">
      <c r="A906">
        <v>2015</v>
      </c>
      <c r="B906" s="14">
        <v>43054.607430555552</v>
      </c>
      <c r="C906" t="s">
        <v>6931</v>
      </c>
      <c r="E906">
        <v>461</v>
      </c>
    </row>
    <row r="907" spans="1:30">
      <c r="A907">
        <v>2015</v>
      </c>
      <c r="B907" s="14">
        <v>43054.607430555552</v>
      </c>
      <c r="C907" t="s">
        <v>3365</v>
      </c>
      <c r="AD907">
        <v>3629.43</v>
      </c>
    </row>
    <row r="908" spans="1:30">
      <c r="A908">
        <v>2015</v>
      </c>
      <c r="B908" s="14">
        <v>43054.607430555552</v>
      </c>
      <c r="C908" t="s">
        <v>3366</v>
      </c>
      <c r="AD908">
        <v>4.7</v>
      </c>
    </row>
    <row r="909" spans="1:30">
      <c r="A909">
        <v>2015</v>
      </c>
      <c r="B909" s="14">
        <v>43054.607430555552</v>
      </c>
      <c r="C909" t="s">
        <v>6932</v>
      </c>
      <c r="AD909">
        <v>5.67</v>
      </c>
    </row>
    <row r="910" spans="1:30">
      <c r="A910">
        <v>2015</v>
      </c>
      <c r="B910" s="14">
        <v>43054.607430555552</v>
      </c>
      <c r="C910" t="s">
        <v>3563</v>
      </c>
      <c r="E910">
        <v>4162</v>
      </c>
      <c r="AD910">
        <v>58.47</v>
      </c>
    </row>
    <row r="911" spans="1:30">
      <c r="A911">
        <v>2015</v>
      </c>
      <c r="B911" s="14">
        <v>43054.607430555552</v>
      </c>
      <c r="C911" t="s">
        <v>3367</v>
      </c>
      <c r="AD911">
        <v>32.01</v>
      </c>
    </row>
    <row r="912" spans="1:30">
      <c r="A912">
        <v>2015</v>
      </c>
      <c r="B912" s="14">
        <v>43054.607430555552</v>
      </c>
      <c r="C912" t="s">
        <v>6933</v>
      </c>
      <c r="E912">
        <v>91386</v>
      </c>
    </row>
    <row r="913" spans="1:30">
      <c r="A913">
        <v>2015</v>
      </c>
      <c r="B913" s="14">
        <v>43054.607430555552</v>
      </c>
      <c r="C913" t="s">
        <v>3368</v>
      </c>
      <c r="AD913">
        <v>1046.6400000000001</v>
      </c>
    </row>
    <row r="914" spans="1:30">
      <c r="A914">
        <v>2015</v>
      </c>
      <c r="B914" s="14">
        <v>43054.607430555552</v>
      </c>
      <c r="C914" t="s">
        <v>6934</v>
      </c>
      <c r="E914">
        <v>48198</v>
      </c>
    </row>
    <row r="915" spans="1:30">
      <c r="A915">
        <v>2015</v>
      </c>
      <c r="B915" s="14">
        <v>43054.607430555552</v>
      </c>
      <c r="C915" t="s">
        <v>3369</v>
      </c>
      <c r="AD915">
        <v>6160.29</v>
      </c>
    </row>
    <row r="916" spans="1:30">
      <c r="A916">
        <v>2015</v>
      </c>
      <c r="B916" s="14">
        <v>43054.607430555552</v>
      </c>
      <c r="C916" t="s">
        <v>3370</v>
      </c>
      <c r="E916">
        <v>66010</v>
      </c>
      <c r="AB916">
        <v>0</v>
      </c>
      <c r="AD916">
        <v>8.4</v>
      </c>
    </row>
    <row r="917" spans="1:30">
      <c r="A917">
        <v>2015</v>
      </c>
      <c r="B917" s="14">
        <v>43054.607430555552</v>
      </c>
      <c r="C917" t="s">
        <v>6935</v>
      </c>
      <c r="AB917">
        <v>0</v>
      </c>
    </row>
    <row r="918" spans="1:30">
      <c r="A918">
        <v>2015</v>
      </c>
      <c r="B918" s="14">
        <v>43054.607430555552</v>
      </c>
      <c r="C918" t="s">
        <v>3564</v>
      </c>
      <c r="AD918">
        <v>618.65</v>
      </c>
    </row>
    <row r="919" spans="1:30">
      <c r="A919">
        <v>2015</v>
      </c>
      <c r="B919" s="14">
        <v>43054.607430555552</v>
      </c>
      <c r="C919" t="s">
        <v>3371</v>
      </c>
      <c r="AD919">
        <v>0.28000000000000003</v>
      </c>
    </row>
    <row r="920" spans="1:30">
      <c r="A920">
        <v>2015</v>
      </c>
      <c r="B920" s="14">
        <v>43054.607430555552</v>
      </c>
      <c r="C920" t="s">
        <v>3372</v>
      </c>
      <c r="E920">
        <v>7482</v>
      </c>
      <c r="P920">
        <v>1365.6</v>
      </c>
      <c r="AB920">
        <v>0</v>
      </c>
      <c r="AD920">
        <v>0</v>
      </c>
    </row>
    <row r="921" spans="1:30">
      <c r="A921">
        <v>2015</v>
      </c>
      <c r="B921" s="14">
        <v>43054.607430555552</v>
      </c>
      <c r="C921" t="s">
        <v>3373</v>
      </c>
      <c r="AD921">
        <v>0</v>
      </c>
    </row>
    <row r="922" spans="1:30">
      <c r="A922">
        <v>2015</v>
      </c>
      <c r="B922" s="14">
        <v>43054.607430555552</v>
      </c>
      <c r="C922" t="s">
        <v>6936</v>
      </c>
      <c r="AB922">
        <v>0</v>
      </c>
    </row>
    <row r="923" spans="1:30">
      <c r="A923">
        <v>2015</v>
      </c>
      <c r="B923" s="14">
        <v>43054.607430555552</v>
      </c>
      <c r="C923" t="s">
        <v>3374</v>
      </c>
      <c r="AD923">
        <v>103.93</v>
      </c>
    </row>
    <row r="924" spans="1:30">
      <c r="A924">
        <v>2015</v>
      </c>
      <c r="B924" s="14">
        <v>43054.607430555552</v>
      </c>
      <c r="C924" t="s">
        <v>3565</v>
      </c>
      <c r="AB924">
        <v>1105.9000000000001</v>
      </c>
    </row>
    <row r="925" spans="1:30">
      <c r="A925">
        <v>2015</v>
      </c>
      <c r="B925" s="14">
        <v>43054.607430555552</v>
      </c>
      <c r="C925" t="s">
        <v>3376</v>
      </c>
      <c r="AD925">
        <v>1632.76</v>
      </c>
    </row>
    <row r="926" spans="1:30">
      <c r="A926">
        <v>2015</v>
      </c>
      <c r="B926" s="14">
        <v>43054.607430555552</v>
      </c>
      <c r="C926" t="s">
        <v>3377</v>
      </c>
      <c r="AD926">
        <v>252.71</v>
      </c>
    </row>
    <row r="927" spans="1:30">
      <c r="A927">
        <v>2015</v>
      </c>
      <c r="B927" s="14">
        <v>43054.607430555552</v>
      </c>
      <c r="C927" t="s">
        <v>6937</v>
      </c>
      <c r="E927">
        <v>792</v>
      </c>
    </row>
    <row r="928" spans="1:30">
      <c r="A928">
        <v>2015</v>
      </c>
      <c r="B928" s="14">
        <v>43054.607430555552</v>
      </c>
      <c r="C928" t="s">
        <v>3568</v>
      </c>
      <c r="AB928">
        <v>0</v>
      </c>
    </row>
    <row r="929" spans="1:33">
      <c r="A929">
        <v>2015</v>
      </c>
      <c r="B929" s="14">
        <v>43054.607430555552</v>
      </c>
      <c r="C929" t="s">
        <v>3378</v>
      </c>
      <c r="AD929">
        <v>300.11</v>
      </c>
    </row>
    <row r="930" spans="1:33">
      <c r="A930">
        <v>2015</v>
      </c>
      <c r="B930" s="14">
        <v>43054.607430555552</v>
      </c>
      <c r="C930" t="s">
        <v>3379</v>
      </c>
      <c r="L930">
        <v>8884.2199999999993</v>
      </c>
    </row>
    <row r="931" spans="1:33">
      <c r="A931">
        <v>2015</v>
      </c>
      <c r="B931" s="14">
        <v>43054.607430555552</v>
      </c>
      <c r="C931" t="s">
        <v>3570</v>
      </c>
      <c r="AD931">
        <v>5.78</v>
      </c>
    </row>
    <row r="932" spans="1:33">
      <c r="A932">
        <v>2015</v>
      </c>
      <c r="B932" s="14">
        <v>43054.607430555552</v>
      </c>
      <c r="C932" t="s">
        <v>3382</v>
      </c>
      <c r="AD932">
        <v>28.78</v>
      </c>
    </row>
    <row r="933" spans="1:33">
      <c r="A933">
        <v>2015</v>
      </c>
      <c r="B933" s="14">
        <v>43054.607430555552</v>
      </c>
      <c r="C933" t="s">
        <v>3383</v>
      </c>
      <c r="L933">
        <v>34.799999999999997</v>
      </c>
      <c r="AB933">
        <v>17058.8</v>
      </c>
      <c r="AD933">
        <v>7049.21</v>
      </c>
    </row>
    <row r="934" spans="1:33">
      <c r="A934">
        <v>2015</v>
      </c>
      <c r="B934" s="14">
        <v>43054.607430555552</v>
      </c>
      <c r="C934" t="s">
        <v>3384</v>
      </c>
      <c r="AD934">
        <v>0</v>
      </c>
    </row>
    <row r="935" spans="1:33">
      <c r="A935">
        <v>2015</v>
      </c>
      <c r="B935" s="14">
        <v>43054.607430555552</v>
      </c>
      <c r="C935" t="s">
        <v>3385</v>
      </c>
      <c r="AD935">
        <v>0.2</v>
      </c>
    </row>
    <row r="936" spans="1:33">
      <c r="A936">
        <v>2015</v>
      </c>
      <c r="B936" s="14">
        <v>43054.607430555552</v>
      </c>
      <c r="C936" t="s">
        <v>3386</v>
      </c>
      <c r="E936">
        <v>92219</v>
      </c>
      <c r="F936">
        <v>30556</v>
      </c>
      <c r="L936">
        <v>170331.32</v>
      </c>
      <c r="P936">
        <v>2077.5</v>
      </c>
      <c r="R936">
        <v>160642</v>
      </c>
      <c r="AB936">
        <v>578826.6</v>
      </c>
      <c r="AD936">
        <v>3744</v>
      </c>
    </row>
    <row r="937" spans="1:33">
      <c r="A937">
        <v>2015</v>
      </c>
      <c r="B937" s="14">
        <v>43054.607430555552</v>
      </c>
      <c r="C937" t="s">
        <v>3572</v>
      </c>
      <c r="AB937">
        <v>55014.3</v>
      </c>
    </row>
    <row r="938" spans="1:33">
      <c r="A938">
        <v>2015</v>
      </c>
      <c r="B938" s="14">
        <v>43054.607430555552</v>
      </c>
      <c r="C938" t="s">
        <v>3387</v>
      </c>
      <c r="E938">
        <v>5531</v>
      </c>
      <c r="L938">
        <v>93.5</v>
      </c>
      <c r="R938">
        <v>8225</v>
      </c>
      <c r="AB938">
        <v>9671.1</v>
      </c>
    </row>
    <row r="939" spans="1:33">
      <c r="A939">
        <v>2015</v>
      </c>
      <c r="B939" s="14">
        <v>43054.607430555552</v>
      </c>
      <c r="C939" t="s">
        <v>3389</v>
      </c>
      <c r="E939">
        <v>28823</v>
      </c>
      <c r="AD939">
        <v>139374.74</v>
      </c>
    </row>
    <row r="940" spans="1:33">
      <c r="A940">
        <v>2015</v>
      </c>
      <c r="B940" s="14">
        <v>43054.607430555552</v>
      </c>
      <c r="C940" t="s">
        <v>3390</v>
      </c>
      <c r="AD940">
        <v>861.12</v>
      </c>
    </row>
    <row r="941" spans="1:33">
      <c r="A941">
        <v>2015</v>
      </c>
      <c r="B941" s="14">
        <v>43054.607430555552</v>
      </c>
      <c r="C941" t="s">
        <v>3391</v>
      </c>
      <c r="AD941">
        <v>156.59</v>
      </c>
    </row>
    <row r="942" spans="1:33">
      <c r="A942">
        <v>2015</v>
      </c>
      <c r="B942" s="14">
        <v>43054.607430555552</v>
      </c>
      <c r="C942">
        <v>190103</v>
      </c>
      <c r="AG942">
        <v>6113</v>
      </c>
    </row>
    <row r="943" spans="1:33">
      <c r="A943">
        <v>2015</v>
      </c>
      <c r="B943" s="14">
        <v>43054.607430555552</v>
      </c>
      <c r="C943">
        <v>190205</v>
      </c>
      <c r="AG943">
        <v>46</v>
      </c>
    </row>
    <row r="944" spans="1:33">
      <c r="A944">
        <v>2015</v>
      </c>
      <c r="B944" s="14">
        <v>43054.607430555552</v>
      </c>
      <c r="C944">
        <v>190207</v>
      </c>
      <c r="AG944">
        <v>46</v>
      </c>
    </row>
    <row r="945" spans="1:33">
      <c r="A945">
        <v>2015</v>
      </c>
      <c r="B945" s="14">
        <v>43054.607430555552</v>
      </c>
      <c r="C945">
        <v>190208</v>
      </c>
      <c r="T945">
        <v>45576</v>
      </c>
    </row>
    <row r="946" spans="1:33">
      <c r="A946">
        <v>2015</v>
      </c>
      <c r="B946" s="14">
        <v>43054.607430555552</v>
      </c>
      <c r="C946">
        <v>190211</v>
      </c>
      <c r="AG946">
        <v>47</v>
      </c>
    </row>
    <row r="947" spans="1:33">
      <c r="A947">
        <v>2015</v>
      </c>
      <c r="B947" s="14">
        <v>43054.607430555552</v>
      </c>
      <c r="C947">
        <v>191204</v>
      </c>
      <c r="O947">
        <v>13</v>
      </c>
      <c r="T947">
        <v>93959</v>
      </c>
      <c r="AF947">
        <v>7327</v>
      </c>
      <c r="AG947">
        <v>6113</v>
      </c>
    </row>
    <row r="948" spans="1:33">
      <c r="A948">
        <v>2015</v>
      </c>
      <c r="B948" s="14">
        <v>43054.607430555552</v>
      </c>
      <c r="C948">
        <v>191210</v>
      </c>
      <c r="K948">
        <v>18499</v>
      </c>
      <c r="O948">
        <v>17212</v>
      </c>
      <c r="T948">
        <v>240897</v>
      </c>
      <c r="AF948">
        <v>8076</v>
      </c>
      <c r="AG948">
        <v>106525</v>
      </c>
    </row>
    <row r="949" spans="1:33">
      <c r="A949">
        <v>2015</v>
      </c>
      <c r="B949" s="14">
        <v>43054.607430555552</v>
      </c>
      <c r="C949">
        <v>191211</v>
      </c>
      <c r="O949">
        <v>712</v>
      </c>
      <c r="AG949">
        <v>6744</v>
      </c>
    </row>
    <row r="950" spans="1:33">
      <c r="A950">
        <v>2015</v>
      </c>
      <c r="B950" s="14">
        <v>43054.607430555552</v>
      </c>
      <c r="C950">
        <v>191212</v>
      </c>
      <c r="O950">
        <v>1409</v>
      </c>
      <c r="T950">
        <v>22323</v>
      </c>
      <c r="AF950">
        <v>18452</v>
      </c>
      <c r="AG950">
        <v>50147</v>
      </c>
    </row>
    <row r="951" spans="1:33">
      <c r="A951">
        <v>2015</v>
      </c>
      <c r="B951" s="14">
        <v>43054.607430555552</v>
      </c>
      <c r="C951" t="s">
        <v>3392</v>
      </c>
      <c r="M951">
        <v>4358</v>
      </c>
      <c r="AD951">
        <v>0</v>
      </c>
    </row>
    <row r="952" spans="1:33">
      <c r="A952">
        <v>2015</v>
      </c>
      <c r="B952" s="14">
        <v>43054.607430555552</v>
      </c>
      <c r="C952" t="s">
        <v>3575</v>
      </c>
      <c r="M952">
        <v>3713</v>
      </c>
    </row>
    <row r="953" spans="1:33">
      <c r="A953">
        <v>2015</v>
      </c>
      <c r="B953" s="14">
        <v>43054.607430555552</v>
      </c>
      <c r="C953" t="s">
        <v>3576</v>
      </c>
      <c r="M953">
        <v>6311</v>
      </c>
    </row>
    <row r="954" spans="1:33">
      <c r="A954">
        <v>2015</v>
      </c>
      <c r="B954" s="14">
        <v>43054.607430555552</v>
      </c>
      <c r="C954" t="s">
        <v>6938</v>
      </c>
      <c r="M954">
        <v>1422</v>
      </c>
    </row>
    <row r="955" spans="1:33">
      <c r="A955">
        <v>2015</v>
      </c>
      <c r="B955" s="14">
        <v>43054.607430555552</v>
      </c>
      <c r="C955" t="s">
        <v>3394</v>
      </c>
      <c r="M955">
        <v>3713</v>
      </c>
      <c r="AD955">
        <v>0.84</v>
      </c>
    </row>
    <row r="956" spans="1:33">
      <c r="A956">
        <v>2015</v>
      </c>
      <c r="B956" s="14">
        <v>43054.607430555552</v>
      </c>
      <c r="C956" t="s">
        <v>3395</v>
      </c>
      <c r="M956">
        <v>3713</v>
      </c>
      <c r="AD956">
        <v>13.85</v>
      </c>
    </row>
    <row r="957" spans="1:33">
      <c r="A957">
        <v>2015</v>
      </c>
      <c r="B957" s="14">
        <v>43054.607430555552</v>
      </c>
      <c r="C957" t="s">
        <v>3397</v>
      </c>
      <c r="AD957">
        <v>0</v>
      </c>
    </row>
    <row r="958" spans="1:33">
      <c r="A958">
        <v>2015</v>
      </c>
      <c r="B958" s="14">
        <v>43054.607430555552</v>
      </c>
      <c r="C958" t="s">
        <v>3398</v>
      </c>
      <c r="AD958">
        <v>0.26</v>
      </c>
    </row>
    <row r="959" spans="1:33">
      <c r="A959">
        <v>2015</v>
      </c>
      <c r="B959" s="14">
        <v>43054.607430555552</v>
      </c>
      <c r="C959" t="s">
        <v>3399</v>
      </c>
      <c r="AD959">
        <v>4.26</v>
      </c>
    </row>
    <row r="960" spans="1:33">
      <c r="A960">
        <v>2015</v>
      </c>
      <c r="B960" s="14">
        <v>43054.607430555552</v>
      </c>
      <c r="C960" t="s">
        <v>3400</v>
      </c>
      <c r="AD960">
        <v>16.559999999999999</v>
      </c>
    </row>
    <row r="961" spans="1:30">
      <c r="A961">
        <v>2015</v>
      </c>
      <c r="B961" s="14">
        <v>43054.607430555552</v>
      </c>
      <c r="C961" t="s">
        <v>6939</v>
      </c>
      <c r="AD961">
        <v>35.15</v>
      </c>
    </row>
    <row r="962" spans="1:30">
      <c r="A962">
        <v>2015</v>
      </c>
      <c r="B962" s="14">
        <v>43054.607430555552</v>
      </c>
      <c r="C962" t="s">
        <v>3401</v>
      </c>
      <c r="AD962">
        <v>0</v>
      </c>
    </row>
    <row r="963" spans="1:30">
      <c r="A963">
        <v>2015</v>
      </c>
      <c r="B963" s="14">
        <v>43054.607430555552</v>
      </c>
      <c r="C963" t="s">
        <v>3402</v>
      </c>
      <c r="AD963">
        <v>0</v>
      </c>
    </row>
    <row r="964" spans="1:30">
      <c r="A964">
        <v>2015</v>
      </c>
      <c r="B964" s="14">
        <v>43054.607430555552</v>
      </c>
      <c r="C964" t="s">
        <v>3403</v>
      </c>
      <c r="AD964">
        <v>121.36</v>
      </c>
    </row>
    <row r="965" spans="1:30">
      <c r="A965">
        <v>2015</v>
      </c>
      <c r="B965" s="14">
        <v>43054.607430555552</v>
      </c>
      <c r="C965" t="s">
        <v>3577</v>
      </c>
      <c r="AD965">
        <v>0</v>
      </c>
    </row>
    <row r="966" spans="1:30">
      <c r="A966">
        <v>2015</v>
      </c>
      <c r="B966" s="14">
        <v>43054.607430555552</v>
      </c>
      <c r="C966" t="s">
        <v>6940</v>
      </c>
      <c r="AB966">
        <v>0</v>
      </c>
    </row>
    <row r="967" spans="1:30">
      <c r="A967">
        <v>2015</v>
      </c>
      <c r="B967" s="14">
        <v>43054.607430555552</v>
      </c>
      <c r="C967" t="s">
        <v>3404</v>
      </c>
      <c r="M967">
        <v>1937</v>
      </c>
      <c r="AD967">
        <v>133.54</v>
      </c>
    </row>
    <row r="968" spans="1:30">
      <c r="A968">
        <v>2015</v>
      </c>
      <c r="B968" s="14">
        <v>43054.607430555552</v>
      </c>
      <c r="C968" t="s">
        <v>6941</v>
      </c>
      <c r="T968">
        <v>405</v>
      </c>
    </row>
    <row r="969" spans="1:30">
      <c r="A969">
        <v>2015</v>
      </c>
      <c r="B969" s="14">
        <v>43054.607430555552</v>
      </c>
      <c r="C969" t="s">
        <v>3406</v>
      </c>
      <c r="I969">
        <v>32732.269972697301</v>
      </c>
    </row>
    <row r="970" spans="1:30">
      <c r="A970">
        <v>2015</v>
      </c>
      <c r="B970" s="14">
        <v>43054.607430555552</v>
      </c>
      <c r="C970" t="s">
        <v>3583</v>
      </c>
      <c r="I970">
        <v>81.227775649999998</v>
      </c>
    </row>
    <row r="971" spans="1:30">
      <c r="A971">
        <v>2015</v>
      </c>
      <c r="B971" s="14">
        <v>43054.607430555552</v>
      </c>
      <c r="C971" t="s">
        <v>3407</v>
      </c>
      <c r="I971">
        <v>357.71623199999999</v>
      </c>
    </row>
    <row r="972" spans="1:30">
      <c r="A972">
        <v>2015</v>
      </c>
      <c r="B972" s="14">
        <v>43054.607430555552</v>
      </c>
      <c r="C972" t="s">
        <v>3408</v>
      </c>
      <c r="I972">
        <v>7458.1026785108797</v>
      </c>
    </row>
    <row r="973" spans="1:30">
      <c r="A973">
        <v>2015</v>
      </c>
      <c r="B973" s="14">
        <v>43054.607430555552</v>
      </c>
      <c r="C973" t="s">
        <v>3409</v>
      </c>
      <c r="I973">
        <v>8314.9823993193004</v>
      </c>
    </row>
    <row r="974" spans="1:30">
      <c r="A974">
        <v>2015</v>
      </c>
      <c r="B974" s="14">
        <v>43054.607430555552</v>
      </c>
      <c r="C974" t="s">
        <v>3584</v>
      </c>
      <c r="I974">
        <v>822.10600704000001</v>
      </c>
    </row>
    <row r="975" spans="1:30">
      <c r="A975">
        <v>2015</v>
      </c>
      <c r="B975" s="14">
        <v>43054.607430555552</v>
      </c>
      <c r="C975" t="s">
        <v>3410</v>
      </c>
      <c r="I975">
        <v>2545.410438373</v>
      </c>
    </row>
    <row r="976" spans="1:30">
      <c r="A976">
        <v>2015</v>
      </c>
      <c r="B976" s="14">
        <v>43054.607430555552</v>
      </c>
      <c r="C976" t="s">
        <v>3411</v>
      </c>
      <c r="I976">
        <v>1170.1630435950001</v>
      </c>
    </row>
    <row r="977" spans="1:24">
      <c r="A977">
        <v>2015</v>
      </c>
      <c r="B977" s="14">
        <v>43054.607430555552</v>
      </c>
      <c r="C977" t="s">
        <v>3412</v>
      </c>
      <c r="I977">
        <v>32758.026751422301</v>
      </c>
    </row>
    <row r="978" spans="1:24">
      <c r="A978">
        <v>2015</v>
      </c>
      <c r="B978" s="14">
        <v>43054.607430555552</v>
      </c>
      <c r="C978" t="s">
        <v>3413</v>
      </c>
      <c r="I978">
        <v>15739.0598924064</v>
      </c>
    </row>
    <row r="979" spans="1:24">
      <c r="A979">
        <v>2015</v>
      </c>
      <c r="B979" s="14">
        <v>43054.607430555552</v>
      </c>
      <c r="C979" t="s">
        <v>3414</v>
      </c>
      <c r="I979">
        <v>1204829.79143879</v>
      </c>
    </row>
    <row r="980" spans="1:24">
      <c r="A980">
        <v>2015</v>
      </c>
      <c r="B980" s="14">
        <v>43054.607430555552</v>
      </c>
      <c r="C980" t="s">
        <v>3415</v>
      </c>
      <c r="I980">
        <v>34499.427296053298</v>
      </c>
    </row>
    <row r="981" spans="1:24">
      <c r="A981">
        <v>2015</v>
      </c>
      <c r="B981" s="14">
        <v>43054.607430555552</v>
      </c>
      <c r="C981" t="s">
        <v>3416</v>
      </c>
      <c r="I981">
        <v>89491.640764696203</v>
      </c>
    </row>
    <row r="982" spans="1:24">
      <c r="A982">
        <v>2015</v>
      </c>
      <c r="B982" s="14">
        <v>43054.607430555552</v>
      </c>
      <c r="C982" t="s">
        <v>3417</v>
      </c>
      <c r="I982">
        <v>416169.77735753299</v>
      </c>
    </row>
    <row r="983" spans="1:24">
      <c r="A983">
        <v>2015</v>
      </c>
      <c r="B983" s="14">
        <v>43054.607430555552</v>
      </c>
      <c r="C983" t="s">
        <v>3418</v>
      </c>
      <c r="I983">
        <v>157826.712700506</v>
      </c>
    </row>
    <row r="984" spans="1:24">
      <c r="A984">
        <v>2015</v>
      </c>
      <c r="B984" s="14">
        <v>43054.607430555552</v>
      </c>
      <c r="C984" t="s">
        <v>1642</v>
      </c>
      <c r="I984">
        <v>369505.47330466099</v>
      </c>
    </row>
    <row r="985" spans="1:24">
      <c r="A985">
        <v>2015</v>
      </c>
      <c r="B985" s="14">
        <v>43054.607430555552</v>
      </c>
      <c r="C985" t="s">
        <v>6942</v>
      </c>
      <c r="X985">
        <v>0</v>
      </c>
    </row>
    <row r="986" spans="1:24">
      <c r="A986">
        <v>2015</v>
      </c>
      <c r="B986" s="14">
        <v>43054.607430555552</v>
      </c>
      <c r="C986" t="s">
        <v>3419</v>
      </c>
      <c r="I986">
        <v>0</v>
      </c>
    </row>
    <row r="987" spans="1:24">
      <c r="A987">
        <v>2015</v>
      </c>
      <c r="B987" s="14">
        <v>43054.607430555552</v>
      </c>
      <c r="C987" t="s">
        <v>3586</v>
      </c>
      <c r="I987">
        <v>103373.59606855101</v>
      </c>
    </row>
    <row r="988" spans="1:24">
      <c r="A988">
        <v>2015</v>
      </c>
      <c r="B988" s="14">
        <v>43054.607430555552</v>
      </c>
      <c r="C988" t="s">
        <v>3420</v>
      </c>
      <c r="I988">
        <v>643.39795896382896</v>
      </c>
    </row>
    <row r="989" spans="1:24">
      <c r="A989">
        <v>2015</v>
      </c>
      <c r="B989" s="14">
        <v>43054.607430555552</v>
      </c>
      <c r="C989" t="s">
        <v>3587</v>
      </c>
      <c r="I989">
        <v>0</v>
      </c>
    </row>
    <row r="990" spans="1:24">
      <c r="A990">
        <v>2015</v>
      </c>
      <c r="B990" s="14">
        <v>43054.607430555552</v>
      </c>
      <c r="C990" t="s">
        <v>3588</v>
      </c>
      <c r="I990">
        <v>227806.191024792</v>
      </c>
    </row>
    <row r="991" spans="1:24">
      <c r="A991">
        <v>2015</v>
      </c>
      <c r="B991" s="14">
        <v>43054.607430555552</v>
      </c>
      <c r="C991" t="s">
        <v>3589</v>
      </c>
      <c r="I991">
        <v>917.98248474449304</v>
      </c>
    </row>
    <row r="992" spans="1:24">
      <c r="A992">
        <v>2015</v>
      </c>
      <c r="B992" s="14">
        <v>43054.607430555552</v>
      </c>
      <c r="C992" t="s">
        <v>3590</v>
      </c>
      <c r="I992">
        <v>10388.717539200001</v>
      </c>
    </row>
    <row r="993" spans="1:34">
      <c r="A993">
        <v>2015</v>
      </c>
      <c r="B993" s="14">
        <v>43054.607430555552</v>
      </c>
      <c r="C993" t="s">
        <v>3591</v>
      </c>
      <c r="I993">
        <v>66228.895382950097</v>
      </c>
    </row>
    <row r="994" spans="1:34">
      <c r="A994">
        <v>2015</v>
      </c>
      <c r="B994" s="14">
        <v>43054.607430555552</v>
      </c>
      <c r="C994" t="s">
        <v>3592</v>
      </c>
      <c r="I994">
        <v>0</v>
      </c>
    </row>
    <row r="995" spans="1:34">
      <c r="A995">
        <v>2015</v>
      </c>
      <c r="B995" s="14">
        <v>43054.607430555552</v>
      </c>
      <c r="C995" t="s">
        <v>3593</v>
      </c>
      <c r="I995">
        <v>0</v>
      </c>
    </row>
    <row r="996" spans="1:34">
      <c r="A996">
        <v>2015</v>
      </c>
      <c r="B996" s="14">
        <v>43054.607430555552</v>
      </c>
      <c r="C996" t="s">
        <v>6943</v>
      </c>
      <c r="AH996">
        <v>19825</v>
      </c>
    </row>
    <row r="997" spans="1:34">
      <c r="A997">
        <v>2015</v>
      </c>
      <c r="B997" s="14">
        <v>43054.607430555552</v>
      </c>
      <c r="C997" t="s">
        <v>3599</v>
      </c>
      <c r="AH997">
        <v>63733</v>
      </c>
    </row>
    <row r="998" spans="1:34">
      <c r="A998">
        <v>2015</v>
      </c>
      <c r="B998" s="14">
        <v>43054.607430555552</v>
      </c>
      <c r="C998" t="s">
        <v>6944</v>
      </c>
      <c r="L998">
        <v>14151.4</v>
      </c>
    </row>
    <row r="999" spans="1:34">
      <c r="A999">
        <v>2015</v>
      </c>
      <c r="B999" s="14">
        <v>43054.607430555552</v>
      </c>
      <c r="C999" t="s">
        <v>6945</v>
      </c>
      <c r="L999">
        <v>21736.97</v>
      </c>
    </row>
    <row r="1000" spans="1:34">
      <c r="A1000">
        <v>2015</v>
      </c>
      <c r="B1000" s="14">
        <v>43054.607430555552</v>
      </c>
      <c r="C1000" t="s">
        <v>6946</v>
      </c>
      <c r="AH1000">
        <v>115</v>
      </c>
    </row>
    <row r="1001" spans="1:34">
      <c r="A1001">
        <v>2015</v>
      </c>
      <c r="B1001" s="14">
        <v>43054.607430555552</v>
      </c>
      <c r="C1001" t="s">
        <v>3423</v>
      </c>
      <c r="I1001">
        <v>1275585.19872695</v>
      </c>
    </row>
    <row r="1002" spans="1:34">
      <c r="A1002">
        <v>2015</v>
      </c>
      <c r="B1002" s="14">
        <v>43054.607430555552</v>
      </c>
      <c r="C1002" t="s">
        <v>3424</v>
      </c>
      <c r="I1002">
        <v>1336.0763529000001</v>
      </c>
    </row>
    <row r="1003" spans="1:34">
      <c r="A1003">
        <v>2015</v>
      </c>
      <c r="B1003" s="14">
        <v>43054.607430555552</v>
      </c>
      <c r="C1003" t="s">
        <v>3425</v>
      </c>
      <c r="I1003">
        <v>144574.89223817101</v>
      </c>
    </row>
    <row r="1004" spans="1:34">
      <c r="A1004">
        <v>2015</v>
      </c>
      <c r="B1004" s="14">
        <v>43054.607430555552</v>
      </c>
      <c r="C1004" t="s">
        <v>3426</v>
      </c>
      <c r="I1004">
        <v>269421.60819228902</v>
      </c>
    </row>
    <row r="1005" spans="1:34">
      <c r="A1005">
        <v>2015</v>
      </c>
      <c r="B1005" s="14">
        <v>43054.607430555552</v>
      </c>
      <c r="C1005" t="s">
        <v>3427</v>
      </c>
      <c r="I1005">
        <v>15587.0434692</v>
      </c>
    </row>
    <row r="1006" spans="1:34">
      <c r="A1006">
        <v>2015</v>
      </c>
      <c r="B1006" s="14">
        <v>43054.607430555552</v>
      </c>
      <c r="C1006" t="s">
        <v>3428</v>
      </c>
      <c r="I1006">
        <v>26331.9987397556</v>
      </c>
    </row>
    <row r="1007" spans="1:34">
      <c r="A1007">
        <v>2015</v>
      </c>
      <c r="B1007" s="14">
        <v>43054.607430555552</v>
      </c>
      <c r="C1007" t="s">
        <v>3429</v>
      </c>
      <c r="I1007">
        <v>16065.643984946</v>
      </c>
    </row>
    <row r="1008" spans="1:34">
      <c r="A1008">
        <v>2015</v>
      </c>
      <c r="B1008" s="14">
        <v>43054.607430555552</v>
      </c>
      <c r="C1008" t="s">
        <v>3430</v>
      </c>
      <c r="I1008">
        <v>386207.99161478202</v>
      </c>
    </row>
    <row r="1009" spans="1:34">
      <c r="A1009">
        <v>2015</v>
      </c>
      <c r="B1009" s="14">
        <v>43054.607430555552</v>
      </c>
      <c r="C1009" t="s">
        <v>3431</v>
      </c>
      <c r="I1009">
        <v>51184.702180798202</v>
      </c>
    </row>
    <row r="1010" spans="1:34">
      <c r="A1010">
        <v>2015</v>
      </c>
      <c r="B1010" s="14">
        <v>43054.607430555552</v>
      </c>
      <c r="C1010" t="s">
        <v>6947</v>
      </c>
      <c r="Q1010">
        <v>1335.81</v>
      </c>
    </row>
    <row r="1011" spans="1:34">
      <c r="A1011">
        <v>2015</v>
      </c>
      <c r="B1011" s="14">
        <v>43054.607430555552</v>
      </c>
      <c r="C1011" t="s">
        <v>6948</v>
      </c>
      <c r="Q1011">
        <v>41839.5</v>
      </c>
    </row>
    <row r="1012" spans="1:34">
      <c r="A1012">
        <v>2015</v>
      </c>
      <c r="B1012" s="14">
        <v>43054.607430555552</v>
      </c>
      <c r="C1012" t="s">
        <v>6024</v>
      </c>
      <c r="Q1012">
        <v>10591.22</v>
      </c>
    </row>
    <row r="1013" spans="1:34">
      <c r="A1013">
        <v>2015</v>
      </c>
      <c r="B1013" s="14">
        <v>43054.607430555552</v>
      </c>
      <c r="C1013" t="s">
        <v>2597</v>
      </c>
      <c r="Q1013">
        <v>35924.67</v>
      </c>
    </row>
    <row r="1014" spans="1:34">
      <c r="A1014">
        <v>2015</v>
      </c>
      <c r="B1014" s="14">
        <v>43054.607430555552</v>
      </c>
      <c r="C1014" t="s">
        <v>6949</v>
      </c>
      <c r="Q1014">
        <v>10108.35</v>
      </c>
    </row>
    <row r="1015" spans="1:34">
      <c r="A1015">
        <v>2015</v>
      </c>
      <c r="B1015" s="14">
        <v>43054.607430555552</v>
      </c>
      <c r="C1015" t="s">
        <v>2598</v>
      </c>
      <c r="Q1015">
        <v>114274.36</v>
      </c>
    </row>
    <row r="1016" spans="1:34">
      <c r="A1016">
        <v>2015</v>
      </c>
      <c r="B1016" s="14">
        <v>43054.607430555552</v>
      </c>
      <c r="C1016" t="s">
        <v>6950</v>
      </c>
      <c r="Q1016">
        <v>2140.6999999999998</v>
      </c>
    </row>
    <row r="1017" spans="1:34">
      <c r="A1017">
        <v>2015</v>
      </c>
      <c r="B1017" s="14">
        <v>43054.607430555552</v>
      </c>
      <c r="C1017" t="s">
        <v>3432</v>
      </c>
      <c r="I1017">
        <v>60871.511377296498</v>
      </c>
    </row>
    <row r="1018" spans="1:34">
      <c r="A1018">
        <v>2015</v>
      </c>
      <c r="B1018" s="14">
        <v>43054.607430555552</v>
      </c>
      <c r="C1018" t="s">
        <v>6951</v>
      </c>
      <c r="AH1018">
        <v>0</v>
      </c>
    </row>
    <row r="1019" spans="1:34">
      <c r="A1019">
        <v>2015</v>
      </c>
      <c r="B1019" s="14">
        <v>43054.607430555552</v>
      </c>
      <c r="C1019" t="s">
        <v>6952</v>
      </c>
      <c r="AC1019">
        <v>14289</v>
      </c>
    </row>
    <row r="1020" spans="1:34">
      <c r="A1020">
        <v>2015</v>
      </c>
      <c r="B1020" s="14">
        <v>43054.607430555552</v>
      </c>
      <c r="C1020" t="s">
        <v>6953</v>
      </c>
      <c r="AC1020">
        <v>236328</v>
      </c>
    </row>
    <row r="1021" spans="1:34">
      <c r="A1021">
        <v>2015</v>
      </c>
      <c r="B1021" s="14">
        <v>43054.607430555552</v>
      </c>
      <c r="C1021" t="s">
        <v>6954</v>
      </c>
      <c r="AC1021">
        <v>85157</v>
      </c>
    </row>
    <row r="1022" spans="1:34">
      <c r="A1022">
        <v>2015</v>
      </c>
      <c r="B1022" s="14">
        <v>43054.607430555552</v>
      </c>
      <c r="C1022" t="s">
        <v>3433</v>
      </c>
      <c r="I1022">
        <v>15283.902119402501</v>
      </c>
    </row>
    <row r="1023" spans="1:34">
      <c r="A1023">
        <v>2015</v>
      </c>
      <c r="B1023" s="14">
        <v>43054.607430555552</v>
      </c>
      <c r="C1023" t="s">
        <v>6955</v>
      </c>
      <c r="AC1023">
        <v>9782</v>
      </c>
    </row>
    <row r="1024" spans="1:34">
      <c r="A1024">
        <v>2015</v>
      </c>
      <c r="B1024" s="14">
        <v>43054.607430555552</v>
      </c>
      <c r="C1024" t="s">
        <v>3434</v>
      </c>
      <c r="I1024">
        <v>318841.49804637401</v>
      </c>
    </row>
    <row r="1025" spans="1:34">
      <c r="A1025">
        <v>2015</v>
      </c>
      <c r="B1025" s="14">
        <v>43054.607430555552</v>
      </c>
      <c r="C1025" t="s">
        <v>6956</v>
      </c>
      <c r="AH1025">
        <v>0</v>
      </c>
    </row>
    <row r="1026" spans="1:34">
      <c r="A1026">
        <v>2015</v>
      </c>
      <c r="B1026" s="14">
        <v>43054.607430555552</v>
      </c>
      <c r="C1026" t="s">
        <v>6957</v>
      </c>
      <c r="AH1026">
        <v>15686</v>
      </c>
    </row>
    <row r="1027" spans="1:34">
      <c r="A1027">
        <v>2015</v>
      </c>
      <c r="B1027" s="14">
        <v>43054.607430555552</v>
      </c>
      <c r="C1027" t="s">
        <v>6958</v>
      </c>
      <c r="L1027">
        <v>4841</v>
      </c>
    </row>
    <row r="1028" spans="1:34">
      <c r="A1028">
        <v>2015</v>
      </c>
      <c r="B1028" s="14">
        <v>43054.607430555552</v>
      </c>
      <c r="C1028" t="s">
        <v>6959</v>
      </c>
      <c r="L1028">
        <v>16206</v>
      </c>
    </row>
    <row r="1029" spans="1:34">
      <c r="A1029">
        <v>2015</v>
      </c>
      <c r="B1029" s="14">
        <v>43054.607430555552</v>
      </c>
      <c r="C1029" t="s">
        <v>3609</v>
      </c>
      <c r="L1029">
        <v>167095.70000000001</v>
      </c>
    </row>
    <row r="1030" spans="1:34">
      <c r="A1030">
        <v>2015</v>
      </c>
      <c r="B1030" s="14">
        <v>43054.607430555552</v>
      </c>
      <c r="C1030" t="s">
        <v>3610</v>
      </c>
      <c r="L1030">
        <v>12450.4</v>
      </c>
    </row>
    <row r="1031" spans="1:34">
      <c r="A1031">
        <v>2015</v>
      </c>
      <c r="B1031" s="14">
        <v>43054.607430555552</v>
      </c>
      <c r="C1031" t="s">
        <v>6960</v>
      </c>
      <c r="L1031">
        <v>45060</v>
      </c>
    </row>
    <row r="1032" spans="1:34">
      <c r="A1032">
        <v>2015</v>
      </c>
      <c r="B1032" s="14">
        <v>43054.607430555552</v>
      </c>
      <c r="C1032" t="s">
        <v>6961</v>
      </c>
      <c r="L1032">
        <v>8803</v>
      </c>
    </row>
    <row r="1033" spans="1:34">
      <c r="A1033">
        <v>2015</v>
      </c>
      <c r="B1033" s="14">
        <v>43054.607430555552</v>
      </c>
      <c r="C1033" t="s">
        <v>6962</v>
      </c>
      <c r="L1033">
        <v>3031</v>
      </c>
    </row>
    <row r="1034" spans="1:34">
      <c r="A1034">
        <v>2015</v>
      </c>
      <c r="B1034" s="14">
        <v>43054.607430555552</v>
      </c>
      <c r="C1034" t="s">
        <v>3439</v>
      </c>
      <c r="L1034">
        <v>20455.099999999999</v>
      </c>
    </row>
    <row r="1035" spans="1:34">
      <c r="A1035">
        <v>2015</v>
      </c>
      <c r="B1035" s="14">
        <v>43054.607430555552</v>
      </c>
      <c r="C1035" t="s">
        <v>3611</v>
      </c>
      <c r="L1035">
        <v>21207.42</v>
      </c>
    </row>
    <row r="1036" spans="1:34">
      <c r="A1036">
        <v>2015</v>
      </c>
      <c r="B1036" s="14">
        <v>43054.607430555552</v>
      </c>
      <c r="C1036" t="s">
        <v>6963</v>
      </c>
      <c r="L1036">
        <v>28489.41</v>
      </c>
    </row>
    <row r="1037" spans="1:34">
      <c r="A1037">
        <v>2015</v>
      </c>
      <c r="B1037" s="14">
        <v>43054.607430555552</v>
      </c>
      <c r="C1037" t="s">
        <v>6964</v>
      </c>
      <c r="L1037">
        <v>82090</v>
      </c>
    </row>
    <row r="1038" spans="1:34">
      <c r="A1038">
        <v>2015</v>
      </c>
      <c r="B1038" s="14">
        <v>43054.607430555552</v>
      </c>
      <c r="C1038" t="s">
        <v>3613</v>
      </c>
      <c r="L1038">
        <v>97325</v>
      </c>
    </row>
    <row r="1039" spans="1:34">
      <c r="A1039">
        <v>2015</v>
      </c>
      <c r="B1039" s="14">
        <v>43054.607430555552</v>
      </c>
      <c r="C1039" t="s">
        <v>6965</v>
      </c>
      <c r="L1039">
        <v>29782</v>
      </c>
    </row>
    <row r="1040" spans="1:34">
      <c r="A1040">
        <v>2015</v>
      </c>
      <c r="B1040" s="14">
        <v>43054.607430555552</v>
      </c>
      <c r="C1040" t="s">
        <v>3614</v>
      </c>
      <c r="L1040">
        <v>67923.460000000006</v>
      </c>
    </row>
    <row r="1041" spans="1:34">
      <c r="A1041">
        <v>2015</v>
      </c>
      <c r="B1041" s="14">
        <v>43054.607430555552</v>
      </c>
      <c r="C1041" t="s">
        <v>3446</v>
      </c>
      <c r="L1041">
        <v>4607.7</v>
      </c>
    </row>
    <row r="1042" spans="1:34">
      <c r="A1042">
        <v>2015</v>
      </c>
      <c r="B1042" s="14">
        <v>43054.607430555552</v>
      </c>
      <c r="C1042" t="s">
        <v>6966</v>
      </c>
      <c r="G1042">
        <v>23758</v>
      </c>
    </row>
    <row r="1043" spans="1:34">
      <c r="A1043">
        <v>2015</v>
      </c>
      <c r="B1043" s="14">
        <v>43054.607430555552</v>
      </c>
      <c r="C1043" t="s">
        <v>3615</v>
      </c>
      <c r="G1043">
        <v>3400</v>
      </c>
    </row>
    <row r="1044" spans="1:34">
      <c r="A1044">
        <v>2015</v>
      </c>
      <c r="B1044" s="14">
        <v>43054.607430555552</v>
      </c>
      <c r="C1044" t="s">
        <v>3061</v>
      </c>
      <c r="T1044">
        <v>2847660</v>
      </c>
    </row>
    <row r="1045" spans="1:34">
      <c r="A1045">
        <v>2015</v>
      </c>
      <c r="B1045" s="14">
        <v>43054.607430555552</v>
      </c>
      <c r="C1045" t="s">
        <v>6967</v>
      </c>
      <c r="T1045">
        <v>4823442</v>
      </c>
    </row>
    <row r="1046" spans="1:34">
      <c r="A1046">
        <v>2015</v>
      </c>
      <c r="B1046" s="14">
        <v>43054.607430555552</v>
      </c>
      <c r="C1046" t="s">
        <v>6968</v>
      </c>
      <c r="X1046">
        <v>6660.7</v>
      </c>
    </row>
    <row r="1047" spans="1:34">
      <c r="A1047">
        <v>2015</v>
      </c>
      <c r="B1047" s="14">
        <v>43054.607430555552</v>
      </c>
      <c r="C1047" t="s">
        <v>3616</v>
      </c>
      <c r="X1047">
        <v>15439.4</v>
      </c>
    </row>
    <row r="1048" spans="1:34">
      <c r="A1048">
        <v>2015</v>
      </c>
      <c r="B1048" s="14">
        <v>43054.607430555552</v>
      </c>
      <c r="C1048" t="s">
        <v>561</v>
      </c>
      <c r="Y1048">
        <v>0</v>
      </c>
    </row>
    <row r="1049" spans="1:34">
      <c r="A1049">
        <v>2015</v>
      </c>
      <c r="B1049" s="14">
        <v>43054.607430555552</v>
      </c>
      <c r="C1049" t="s">
        <v>3450</v>
      </c>
      <c r="D1049">
        <v>184824</v>
      </c>
    </row>
    <row r="1050" spans="1:34">
      <c r="A1050">
        <v>2015</v>
      </c>
      <c r="B1050" s="14">
        <v>43054.607430555552</v>
      </c>
      <c r="C1050" t="s">
        <v>3452</v>
      </c>
      <c r="I1050">
        <v>107918.26116229501</v>
      </c>
    </row>
    <row r="1051" spans="1:34">
      <c r="A1051">
        <v>2015</v>
      </c>
      <c r="B1051" s="14">
        <v>43054.607430555552</v>
      </c>
      <c r="C1051" t="s">
        <v>3453</v>
      </c>
      <c r="I1051">
        <v>116218.995982477</v>
      </c>
    </row>
    <row r="1052" spans="1:34">
      <c r="A1052">
        <v>2015</v>
      </c>
      <c r="B1052" s="14">
        <v>43054.607430555552</v>
      </c>
      <c r="C1052" t="s">
        <v>3454</v>
      </c>
      <c r="I1052">
        <v>281211.078132511</v>
      </c>
    </row>
    <row r="1053" spans="1:34">
      <c r="A1053">
        <v>2015</v>
      </c>
      <c r="B1053" s="14">
        <v>43054.607430555552</v>
      </c>
      <c r="C1053" t="s">
        <v>3455</v>
      </c>
      <c r="I1053">
        <v>980.6848470205</v>
      </c>
    </row>
    <row r="1054" spans="1:34">
      <c r="A1054">
        <v>2015</v>
      </c>
      <c r="B1054" s="14">
        <v>43054.607430555552</v>
      </c>
      <c r="C1054" t="s">
        <v>1773</v>
      </c>
      <c r="D1054">
        <v>392109</v>
      </c>
    </row>
    <row r="1055" spans="1:34">
      <c r="A1055">
        <v>2015</v>
      </c>
      <c r="B1055" s="14">
        <v>43054.607430555552</v>
      </c>
      <c r="C1055" t="s">
        <v>3457</v>
      </c>
      <c r="AH1055">
        <v>51081</v>
      </c>
    </row>
    <row r="1056" spans="1:34">
      <c r="A1056">
        <v>2015</v>
      </c>
      <c r="B1056" s="14">
        <v>43054.607430555552</v>
      </c>
      <c r="C1056" t="s">
        <v>3619</v>
      </c>
      <c r="AH1056">
        <v>0</v>
      </c>
    </row>
    <row r="1057" spans="1:34">
      <c r="A1057">
        <v>2015</v>
      </c>
      <c r="B1057" s="14">
        <v>43054.607430555552</v>
      </c>
      <c r="C1057" t="s">
        <v>3460</v>
      </c>
      <c r="I1057">
        <v>1223.74695107</v>
      </c>
    </row>
    <row r="1058" spans="1:34">
      <c r="A1058">
        <v>2015</v>
      </c>
      <c r="B1058" s="14">
        <v>43054.607430555552</v>
      </c>
      <c r="C1058" t="s">
        <v>6969</v>
      </c>
      <c r="I1058">
        <v>0</v>
      </c>
    </row>
    <row r="1059" spans="1:34">
      <c r="A1059">
        <v>2015</v>
      </c>
      <c r="B1059" s="14">
        <v>43054.607430555552</v>
      </c>
      <c r="C1059" t="s">
        <v>2423</v>
      </c>
      <c r="X1059">
        <v>0</v>
      </c>
    </row>
    <row r="1060" spans="1:34">
      <c r="A1060">
        <v>2015</v>
      </c>
      <c r="B1060" s="14">
        <v>43054.607430555552</v>
      </c>
      <c r="C1060" t="s">
        <v>6970</v>
      </c>
      <c r="X1060">
        <v>83051.399999999994</v>
      </c>
    </row>
    <row r="1061" spans="1:34">
      <c r="A1061">
        <v>2015</v>
      </c>
      <c r="B1061" s="14">
        <v>43054.607430555552</v>
      </c>
      <c r="C1061" t="s">
        <v>6971</v>
      </c>
      <c r="X1061">
        <v>1007.6</v>
      </c>
    </row>
    <row r="1062" spans="1:34">
      <c r="A1062">
        <v>2015</v>
      </c>
      <c r="B1062" s="14">
        <v>43054.607430555552</v>
      </c>
      <c r="C1062" t="s">
        <v>3625</v>
      </c>
      <c r="AH1062">
        <v>32657</v>
      </c>
    </row>
    <row r="1063" spans="1:34">
      <c r="A1063">
        <v>2015</v>
      </c>
      <c r="B1063" s="14">
        <v>43054.607430555552</v>
      </c>
      <c r="C1063" t="s">
        <v>3626</v>
      </c>
      <c r="AH1063">
        <v>53408</v>
      </c>
    </row>
    <row r="1064" spans="1:34">
      <c r="A1064">
        <v>2015</v>
      </c>
      <c r="B1064" s="14">
        <v>43054.607430555552</v>
      </c>
      <c r="C1064" t="s">
        <v>3462</v>
      </c>
      <c r="D1064">
        <v>34044</v>
      </c>
    </row>
    <row r="1065" spans="1:34">
      <c r="A1065">
        <v>2015</v>
      </c>
      <c r="B1065" s="14">
        <v>43054.607430555552</v>
      </c>
      <c r="C1065" t="s">
        <v>6972</v>
      </c>
      <c r="AH1065">
        <v>5051</v>
      </c>
    </row>
    <row r="1066" spans="1:34">
      <c r="A1066">
        <v>2015</v>
      </c>
      <c r="B1066" s="14">
        <v>43054.607430555552</v>
      </c>
      <c r="C1066" t="s">
        <v>3627</v>
      </c>
      <c r="D1066">
        <v>32032</v>
      </c>
    </row>
    <row r="1067" spans="1:34">
      <c r="A1067">
        <v>2015</v>
      </c>
      <c r="B1067" s="14">
        <v>43054.607430555552</v>
      </c>
      <c r="C1067" t="s">
        <v>1807</v>
      </c>
      <c r="I1067">
        <v>8330.0820199999998</v>
      </c>
    </row>
    <row r="1068" spans="1:34">
      <c r="A1068">
        <v>2015</v>
      </c>
      <c r="B1068" s="14">
        <v>43054.607430555552</v>
      </c>
      <c r="C1068" t="s">
        <v>3628</v>
      </c>
      <c r="AH1068">
        <v>4459</v>
      </c>
    </row>
    <row r="1069" spans="1:34">
      <c r="A1069">
        <v>2015</v>
      </c>
      <c r="B1069" s="14">
        <v>43054.607430555552</v>
      </c>
      <c r="C1069" t="s">
        <v>3629</v>
      </c>
      <c r="AH1069">
        <v>14356</v>
      </c>
    </row>
    <row r="1070" spans="1:34">
      <c r="A1070">
        <v>2015</v>
      </c>
      <c r="B1070" s="14">
        <v>43054.607430555552</v>
      </c>
      <c r="C1070" t="s">
        <v>3630</v>
      </c>
      <c r="AH1070">
        <v>0</v>
      </c>
    </row>
    <row r="1071" spans="1:34">
      <c r="A1071">
        <v>2015</v>
      </c>
      <c r="B1071" s="14">
        <v>43054.607430555552</v>
      </c>
      <c r="C1071" t="s">
        <v>3465</v>
      </c>
      <c r="Z1071">
        <v>0</v>
      </c>
    </row>
    <row r="1072" spans="1:34">
      <c r="A1072">
        <v>2015</v>
      </c>
      <c r="B1072" s="14">
        <v>43054.607430555552</v>
      </c>
      <c r="C1072" t="s">
        <v>6973</v>
      </c>
      <c r="AE1072">
        <v>121163</v>
      </c>
    </row>
    <row r="1073" spans="1:34">
      <c r="A1073">
        <v>2015</v>
      </c>
      <c r="B1073" s="14">
        <v>43054.607430555552</v>
      </c>
      <c r="C1073" t="s">
        <v>3466</v>
      </c>
      <c r="D1073">
        <v>27420</v>
      </c>
    </row>
    <row r="1074" spans="1:34">
      <c r="A1074">
        <v>2015</v>
      </c>
      <c r="B1074" s="14">
        <v>43054.607430555552</v>
      </c>
      <c r="C1074" t="s">
        <v>6974</v>
      </c>
      <c r="J1074">
        <v>1468213</v>
      </c>
    </row>
    <row r="1075" spans="1:34">
      <c r="A1075">
        <v>2015</v>
      </c>
      <c r="B1075" s="14">
        <v>43054.607430555552</v>
      </c>
      <c r="C1075" t="s">
        <v>3467</v>
      </c>
      <c r="AE1075">
        <v>2454208</v>
      </c>
    </row>
    <row r="1076" spans="1:34">
      <c r="A1076">
        <v>2015</v>
      </c>
      <c r="B1076" s="14">
        <v>43054.607430555552</v>
      </c>
      <c r="C1076" t="s">
        <v>3469</v>
      </c>
      <c r="D1076">
        <v>4532</v>
      </c>
    </row>
    <row r="1077" spans="1:34">
      <c r="A1077">
        <v>2015</v>
      </c>
      <c r="B1077" s="14">
        <v>43054.607430555552</v>
      </c>
      <c r="C1077" t="s">
        <v>6975</v>
      </c>
      <c r="AH1077">
        <v>57093</v>
      </c>
    </row>
    <row r="1078" spans="1:34">
      <c r="A1078">
        <v>2015</v>
      </c>
      <c r="B1078" s="14">
        <v>43054.607430555552</v>
      </c>
      <c r="C1078" t="s">
        <v>2543</v>
      </c>
      <c r="D1078">
        <v>59188</v>
      </c>
      <c r="G1078">
        <v>20288</v>
      </c>
    </row>
    <row r="1079" spans="1:34">
      <c r="A1079">
        <v>2015</v>
      </c>
      <c r="B1079" s="14">
        <v>43054.607430555552</v>
      </c>
      <c r="C1079" t="s">
        <v>3471</v>
      </c>
      <c r="D1079">
        <v>14114</v>
      </c>
    </row>
    <row r="1080" spans="1:34">
      <c r="A1080">
        <v>2015</v>
      </c>
      <c r="B1080" s="14">
        <v>43054.607430555552</v>
      </c>
      <c r="C1080" t="s">
        <v>6976</v>
      </c>
      <c r="AE1080">
        <v>160</v>
      </c>
    </row>
    <row r="1081" spans="1:34">
      <c r="A1081">
        <v>2015</v>
      </c>
      <c r="B1081" s="14">
        <v>43054.607430555552</v>
      </c>
      <c r="C1081" t="s">
        <v>2692</v>
      </c>
      <c r="AH1081">
        <v>896</v>
      </c>
    </row>
    <row r="1082" spans="1:34">
      <c r="A1082">
        <v>2016</v>
      </c>
      <c r="B1082" s="14">
        <v>43054.607430555552</v>
      </c>
      <c r="C1082" t="s">
        <v>706</v>
      </c>
      <c r="W1082">
        <v>0</v>
      </c>
    </row>
    <row r="1083" spans="1:34">
      <c r="A1083">
        <v>2016</v>
      </c>
      <c r="B1083" s="14">
        <v>43054.607430555552</v>
      </c>
      <c r="C1083">
        <v>0</v>
      </c>
      <c r="S1083">
        <v>0</v>
      </c>
      <c r="U1083">
        <v>0</v>
      </c>
      <c r="AA1083">
        <v>0</v>
      </c>
    </row>
    <row r="1084" spans="1:34">
      <c r="A1084">
        <v>2016</v>
      </c>
      <c r="B1084" s="14">
        <v>43054.607430555552</v>
      </c>
      <c r="C1084" t="s">
        <v>3472</v>
      </c>
      <c r="AB1084">
        <v>8150</v>
      </c>
    </row>
    <row r="1085" spans="1:34">
      <c r="A1085">
        <v>2016</v>
      </c>
      <c r="B1085" s="14">
        <v>43054.607430555552</v>
      </c>
      <c r="C1085" t="s">
        <v>6977</v>
      </c>
      <c r="AD1085">
        <v>26.8</v>
      </c>
    </row>
    <row r="1086" spans="1:34">
      <c r="A1086">
        <v>2016</v>
      </c>
      <c r="B1086" s="14">
        <v>43054.607430555552</v>
      </c>
      <c r="C1086" t="s">
        <v>3473</v>
      </c>
      <c r="AB1086">
        <v>0</v>
      </c>
    </row>
    <row r="1087" spans="1:34">
      <c r="A1087">
        <v>2016</v>
      </c>
      <c r="B1087" s="14">
        <v>43054.607430555552</v>
      </c>
      <c r="C1087" t="s">
        <v>3474</v>
      </c>
      <c r="M1087">
        <v>3974</v>
      </c>
    </row>
    <row r="1088" spans="1:34">
      <c r="A1088">
        <v>2016</v>
      </c>
      <c r="B1088" s="14">
        <v>43054.607430555552</v>
      </c>
      <c r="C1088" t="s">
        <v>6858</v>
      </c>
      <c r="AB1088">
        <v>17134</v>
      </c>
    </row>
    <row r="1089" spans="1:30">
      <c r="A1089">
        <v>2016</v>
      </c>
      <c r="B1089" s="14">
        <v>43054.607430555552</v>
      </c>
      <c r="C1089" t="s">
        <v>6860</v>
      </c>
      <c r="AD1089">
        <v>0</v>
      </c>
    </row>
    <row r="1090" spans="1:30">
      <c r="A1090">
        <v>2016</v>
      </c>
      <c r="B1090" s="14">
        <v>43054.607430555552</v>
      </c>
      <c r="C1090" t="s">
        <v>3241</v>
      </c>
      <c r="AD1090">
        <v>0</v>
      </c>
    </row>
    <row r="1091" spans="1:30">
      <c r="A1091">
        <v>2016</v>
      </c>
      <c r="B1091" s="14">
        <v>43054.607430555552</v>
      </c>
      <c r="C1091" t="s">
        <v>6861</v>
      </c>
      <c r="AD1091">
        <v>0</v>
      </c>
    </row>
    <row r="1092" spans="1:30">
      <c r="A1092">
        <v>2016</v>
      </c>
      <c r="B1092" s="14">
        <v>43054.607430555552</v>
      </c>
      <c r="C1092" t="s">
        <v>6978</v>
      </c>
      <c r="P1092">
        <v>3729.4</v>
      </c>
    </row>
    <row r="1093" spans="1:30">
      <c r="A1093">
        <v>2016</v>
      </c>
      <c r="B1093" s="14">
        <v>43054.607430555552</v>
      </c>
      <c r="C1093" t="s">
        <v>3243</v>
      </c>
      <c r="AD1093">
        <v>0</v>
      </c>
    </row>
    <row r="1094" spans="1:30">
      <c r="A1094">
        <v>2016</v>
      </c>
      <c r="B1094" s="14">
        <v>43054.607430555552</v>
      </c>
      <c r="C1094" t="s">
        <v>3480</v>
      </c>
      <c r="AD1094">
        <v>0</v>
      </c>
    </row>
    <row r="1095" spans="1:30">
      <c r="A1095">
        <v>2016</v>
      </c>
      <c r="B1095" s="14">
        <v>43054.607430555552</v>
      </c>
      <c r="C1095" t="s">
        <v>3482</v>
      </c>
      <c r="E1095">
        <v>334</v>
      </c>
    </row>
    <row r="1096" spans="1:30">
      <c r="A1096">
        <v>2016</v>
      </c>
      <c r="B1096" s="14">
        <v>43054.607430555552</v>
      </c>
      <c r="C1096" t="s">
        <v>6979</v>
      </c>
      <c r="T1096">
        <v>61</v>
      </c>
    </row>
    <row r="1097" spans="1:30">
      <c r="A1097">
        <v>2016</v>
      </c>
      <c r="B1097" s="14">
        <v>43054.607430555552</v>
      </c>
      <c r="C1097">
        <v>20203</v>
      </c>
      <c r="R1097">
        <v>0</v>
      </c>
    </row>
    <row r="1098" spans="1:30">
      <c r="A1098">
        <v>2016</v>
      </c>
      <c r="B1098" s="14">
        <v>43054.607430555552</v>
      </c>
      <c r="C1098" t="s">
        <v>3245</v>
      </c>
      <c r="M1098">
        <v>1</v>
      </c>
      <c r="AB1098">
        <v>0</v>
      </c>
      <c r="AD1098">
        <v>0</v>
      </c>
    </row>
    <row r="1099" spans="1:30">
      <c r="A1099">
        <v>2016</v>
      </c>
      <c r="B1099" s="14">
        <v>43054.607430555552</v>
      </c>
      <c r="C1099" t="s">
        <v>3484</v>
      </c>
      <c r="AB1099">
        <v>0</v>
      </c>
    </row>
    <row r="1100" spans="1:30">
      <c r="A1100">
        <v>2016</v>
      </c>
      <c r="B1100" s="14">
        <v>43054.607430555552</v>
      </c>
      <c r="C1100" t="s">
        <v>3485</v>
      </c>
      <c r="AB1100">
        <v>0</v>
      </c>
    </row>
    <row r="1101" spans="1:30">
      <c r="A1101">
        <v>2016</v>
      </c>
      <c r="B1101" s="14">
        <v>43054.607430555552</v>
      </c>
      <c r="C1101" t="s">
        <v>3487</v>
      </c>
      <c r="AD1101">
        <v>0</v>
      </c>
    </row>
    <row r="1102" spans="1:30">
      <c r="A1102">
        <v>2016</v>
      </c>
      <c r="B1102" s="14">
        <v>43054.607430555552</v>
      </c>
      <c r="C1102" t="s">
        <v>3246</v>
      </c>
      <c r="L1102">
        <v>118.7</v>
      </c>
      <c r="P1102">
        <v>14.7</v>
      </c>
      <c r="AD1102">
        <v>131.12</v>
      </c>
    </row>
    <row r="1103" spans="1:30">
      <c r="A1103">
        <v>2016</v>
      </c>
      <c r="B1103" s="14">
        <v>43054.607430555552</v>
      </c>
      <c r="C1103" t="s">
        <v>3247</v>
      </c>
      <c r="AB1103">
        <v>63.4</v>
      </c>
      <c r="AD1103">
        <v>0</v>
      </c>
    </row>
    <row r="1104" spans="1:30">
      <c r="A1104">
        <v>2016</v>
      </c>
      <c r="B1104" s="14">
        <v>43054.607430555552</v>
      </c>
      <c r="C1104" t="s">
        <v>6980</v>
      </c>
      <c r="AB1104">
        <v>5229.1000000000004</v>
      </c>
    </row>
    <row r="1105" spans="1:30">
      <c r="A1105">
        <v>2016</v>
      </c>
      <c r="B1105" s="14">
        <v>43054.607430555552</v>
      </c>
      <c r="C1105" t="s">
        <v>6981</v>
      </c>
      <c r="AB1105">
        <v>19021.7</v>
      </c>
    </row>
    <row r="1106" spans="1:30">
      <c r="A1106">
        <v>2016</v>
      </c>
      <c r="B1106" s="14">
        <v>43054.607430555552</v>
      </c>
      <c r="C1106" t="s">
        <v>6982</v>
      </c>
      <c r="AB1106">
        <v>23387.200000000001</v>
      </c>
    </row>
    <row r="1107" spans="1:30">
      <c r="A1107">
        <v>2016</v>
      </c>
      <c r="B1107" s="14">
        <v>43054.607430555552</v>
      </c>
      <c r="C1107" t="s">
        <v>6983</v>
      </c>
      <c r="AB1107">
        <v>16875.400000000001</v>
      </c>
    </row>
    <row r="1108" spans="1:30">
      <c r="A1108">
        <v>2016</v>
      </c>
      <c r="B1108" s="14">
        <v>43054.607430555552</v>
      </c>
      <c r="C1108" t="s">
        <v>6984</v>
      </c>
      <c r="AB1108">
        <v>28018.3</v>
      </c>
    </row>
    <row r="1109" spans="1:30">
      <c r="A1109">
        <v>2016</v>
      </c>
      <c r="B1109" s="14">
        <v>43054.607430555552</v>
      </c>
      <c r="C1109" t="s">
        <v>6985</v>
      </c>
      <c r="AB1109">
        <v>15208.5</v>
      </c>
    </row>
    <row r="1110" spans="1:30">
      <c r="A1110">
        <v>2016</v>
      </c>
      <c r="B1110" s="14">
        <v>43054.607430555552</v>
      </c>
      <c r="C1110" t="s">
        <v>3488</v>
      </c>
      <c r="M1110">
        <v>4755</v>
      </c>
    </row>
    <row r="1111" spans="1:30">
      <c r="A1111">
        <v>2016</v>
      </c>
      <c r="B1111" s="14">
        <v>43054.607430555552</v>
      </c>
      <c r="C1111" t="s">
        <v>3248</v>
      </c>
      <c r="L1111">
        <v>731281.92000000004</v>
      </c>
      <c r="AB1111">
        <v>0</v>
      </c>
      <c r="AD1111">
        <v>0</v>
      </c>
    </row>
    <row r="1112" spans="1:30">
      <c r="A1112">
        <v>2016</v>
      </c>
      <c r="B1112" s="14">
        <v>43054.607430555552</v>
      </c>
      <c r="C1112" t="s">
        <v>3489</v>
      </c>
      <c r="L1112">
        <v>846427.35</v>
      </c>
    </row>
    <row r="1113" spans="1:30">
      <c r="A1113">
        <v>2016</v>
      </c>
      <c r="B1113" s="14">
        <v>43054.607430555552</v>
      </c>
      <c r="C1113" t="s">
        <v>6866</v>
      </c>
      <c r="AB1113">
        <v>9.1999999999999993</v>
      </c>
    </row>
    <row r="1114" spans="1:30">
      <c r="A1114">
        <v>2016</v>
      </c>
      <c r="B1114" s="14">
        <v>43054.607430555552</v>
      </c>
      <c r="C1114" t="s">
        <v>6867</v>
      </c>
      <c r="AB1114">
        <v>4081</v>
      </c>
    </row>
    <row r="1115" spans="1:30">
      <c r="A1115">
        <v>2016</v>
      </c>
      <c r="B1115" s="14">
        <v>43054.607430555552</v>
      </c>
      <c r="C1115" t="s">
        <v>3249</v>
      </c>
      <c r="M1115">
        <v>3997</v>
      </c>
      <c r="AB1115">
        <v>10.199999999999999</v>
      </c>
      <c r="AD1115">
        <v>5625.27</v>
      </c>
    </row>
    <row r="1116" spans="1:30">
      <c r="A1116">
        <v>2016</v>
      </c>
      <c r="B1116" s="14">
        <v>43054.607430555552</v>
      </c>
      <c r="C1116" t="s">
        <v>6986</v>
      </c>
      <c r="L1116">
        <v>135967</v>
      </c>
    </row>
    <row r="1117" spans="1:30">
      <c r="A1117">
        <v>2016</v>
      </c>
      <c r="B1117" s="14">
        <v>43054.607430555552</v>
      </c>
      <c r="C1117" t="s">
        <v>6868</v>
      </c>
      <c r="AB1117">
        <v>285934</v>
      </c>
    </row>
    <row r="1118" spans="1:30">
      <c r="A1118">
        <v>2016</v>
      </c>
      <c r="B1118" s="14">
        <v>43054.607430555552</v>
      </c>
      <c r="C1118" t="s">
        <v>6987</v>
      </c>
      <c r="AD1118">
        <v>93.73</v>
      </c>
    </row>
    <row r="1119" spans="1:30">
      <c r="A1119">
        <v>2016</v>
      </c>
      <c r="B1119" s="14">
        <v>43054.607430555552</v>
      </c>
      <c r="C1119" t="s">
        <v>3250</v>
      </c>
      <c r="AB1119">
        <v>166</v>
      </c>
      <c r="AD1119">
        <v>17</v>
      </c>
    </row>
    <row r="1120" spans="1:30">
      <c r="A1120">
        <v>2016</v>
      </c>
      <c r="B1120" s="14">
        <v>43054.607430555552</v>
      </c>
      <c r="C1120" t="s">
        <v>6988</v>
      </c>
      <c r="L1120">
        <v>11807</v>
      </c>
    </row>
    <row r="1121" spans="1:30">
      <c r="A1121">
        <v>2016</v>
      </c>
      <c r="B1121" s="14">
        <v>43054.607430555552</v>
      </c>
      <c r="C1121" t="s">
        <v>3491</v>
      </c>
      <c r="AB1121">
        <v>0</v>
      </c>
    </row>
    <row r="1122" spans="1:30">
      <c r="A1122">
        <v>2016</v>
      </c>
      <c r="B1122" s="14">
        <v>43054.607430555552</v>
      </c>
      <c r="C1122" t="s">
        <v>3492</v>
      </c>
      <c r="M1122">
        <v>947</v>
      </c>
    </row>
    <row r="1123" spans="1:30">
      <c r="A1123">
        <v>2016</v>
      </c>
      <c r="B1123" s="14">
        <v>43054.607430555552</v>
      </c>
      <c r="C1123" t="s">
        <v>3496</v>
      </c>
      <c r="E1123">
        <v>0</v>
      </c>
    </row>
    <row r="1124" spans="1:30">
      <c r="A1124">
        <v>2016</v>
      </c>
      <c r="B1124" s="14">
        <v>43054.607430555552</v>
      </c>
      <c r="C1124" t="s">
        <v>6989</v>
      </c>
      <c r="T1124">
        <v>104</v>
      </c>
    </row>
    <row r="1125" spans="1:30">
      <c r="A1125">
        <v>2016</v>
      </c>
      <c r="B1125" s="14">
        <v>43054.607430555552</v>
      </c>
      <c r="C1125" t="s">
        <v>6990</v>
      </c>
      <c r="T1125">
        <v>6194</v>
      </c>
    </row>
    <row r="1126" spans="1:30">
      <c r="A1126">
        <v>2016</v>
      </c>
      <c r="B1126" s="14">
        <v>43054.607430555552</v>
      </c>
      <c r="C1126" t="s">
        <v>6991</v>
      </c>
      <c r="T1126">
        <v>8301</v>
      </c>
    </row>
    <row r="1127" spans="1:30">
      <c r="A1127">
        <v>2016</v>
      </c>
      <c r="B1127" s="14">
        <v>43054.607430555552</v>
      </c>
      <c r="C1127" t="s">
        <v>3251</v>
      </c>
      <c r="AD1127">
        <v>6.54</v>
      </c>
    </row>
    <row r="1128" spans="1:30">
      <c r="A1128">
        <v>2016</v>
      </c>
      <c r="B1128" s="14">
        <v>43054.607430555552</v>
      </c>
      <c r="C1128" t="s">
        <v>3253</v>
      </c>
      <c r="AD1128">
        <v>72.900000000000006</v>
      </c>
    </row>
    <row r="1129" spans="1:30">
      <c r="A1129">
        <v>2016</v>
      </c>
      <c r="B1129" s="14">
        <v>43054.607430555552</v>
      </c>
      <c r="C1129" t="s">
        <v>3254</v>
      </c>
      <c r="AD1129">
        <v>0</v>
      </c>
    </row>
    <row r="1130" spans="1:30">
      <c r="A1130">
        <v>2016</v>
      </c>
      <c r="B1130" s="14">
        <v>43054.607430555552</v>
      </c>
      <c r="C1130" t="s">
        <v>6872</v>
      </c>
      <c r="AD1130">
        <v>0</v>
      </c>
    </row>
    <row r="1131" spans="1:30">
      <c r="A1131">
        <v>2016</v>
      </c>
      <c r="B1131" s="14">
        <v>43054.607430555552</v>
      </c>
      <c r="C1131" t="s">
        <v>3255</v>
      </c>
      <c r="AD1131">
        <v>0</v>
      </c>
    </row>
    <row r="1132" spans="1:30">
      <c r="A1132">
        <v>2016</v>
      </c>
      <c r="B1132" s="14">
        <v>43054.607430555552</v>
      </c>
      <c r="C1132" t="s">
        <v>3256</v>
      </c>
      <c r="AD1132">
        <v>0</v>
      </c>
    </row>
    <row r="1133" spans="1:30">
      <c r="A1133">
        <v>2016</v>
      </c>
      <c r="B1133" s="14">
        <v>43054.607430555552</v>
      </c>
      <c r="C1133" t="s">
        <v>3257</v>
      </c>
      <c r="AD1133">
        <v>86.3</v>
      </c>
    </row>
    <row r="1134" spans="1:30">
      <c r="A1134">
        <v>2016</v>
      </c>
      <c r="B1134" s="14">
        <v>43054.607430555552</v>
      </c>
      <c r="C1134" t="s">
        <v>3258</v>
      </c>
      <c r="AD1134">
        <v>7658.86</v>
      </c>
    </row>
    <row r="1135" spans="1:30">
      <c r="A1135">
        <v>2016</v>
      </c>
      <c r="B1135" s="14">
        <v>43054.607430555552</v>
      </c>
      <c r="C1135" t="s">
        <v>6992</v>
      </c>
      <c r="L1135">
        <v>92274</v>
      </c>
    </row>
    <row r="1136" spans="1:30">
      <c r="A1136">
        <v>2016</v>
      </c>
      <c r="B1136" s="14">
        <v>43054.607430555552</v>
      </c>
      <c r="C1136" t="s">
        <v>6873</v>
      </c>
      <c r="AD1136">
        <v>0</v>
      </c>
    </row>
    <row r="1137" spans="1:33">
      <c r="A1137">
        <v>2016</v>
      </c>
      <c r="B1137" s="14">
        <v>43054.607430555552</v>
      </c>
      <c r="C1137" t="s">
        <v>3259</v>
      </c>
      <c r="AD1137">
        <v>14.05</v>
      </c>
    </row>
    <row r="1138" spans="1:33">
      <c r="A1138">
        <v>2016</v>
      </c>
      <c r="B1138" s="14">
        <v>43054.607430555552</v>
      </c>
      <c r="C1138" t="s">
        <v>6993</v>
      </c>
      <c r="L1138">
        <v>3929</v>
      </c>
    </row>
    <row r="1139" spans="1:33">
      <c r="A1139">
        <v>2016</v>
      </c>
      <c r="B1139" s="14">
        <v>43054.607430555552</v>
      </c>
      <c r="C1139" t="s">
        <v>3261</v>
      </c>
      <c r="AD1139">
        <v>25719.75</v>
      </c>
    </row>
    <row r="1140" spans="1:33">
      <c r="A1140">
        <v>2016</v>
      </c>
      <c r="B1140" s="14">
        <v>43054.607430555552</v>
      </c>
      <c r="C1140" t="s">
        <v>3262</v>
      </c>
      <c r="AD1140">
        <v>168.38</v>
      </c>
    </row>
    <row r="1141" spans="1:33">
      <c r="A1141">
        <v>2016</v>
      </c>
      <c r="B1141" s="14">
        <v>43054.607430555552</v>
      </c>
      <c r="C1141" t="s">
        <v>3263</v>
      </c>
      <c r="AD1141">
        <v>5.66</v>
      </c>
    </row>
    <row r="1142" spans="1:33">
      <c r="A1142">
        <v>2016</v>
      </c>
      <c r="B1142" s="14">
        <v>43054.607430555552</v>
      </c>
      <c r="C1142" t="s">
        <v>3264</v>
      </c>
      <c r="AD1142">
        <v>0</v>
      </c>
    </row>
    <row r="1143" spans="1:33">
      <c r="A1143">
        <v>2016</v>
      </c>
      <c r="B1143" s="14">
        <v>43054.607430555552</v>
      </c>
      <c r="C1143" t="s">
        <v>3501</v>
      </c>
      <c r="AD1143">
        <v>163.01</v>
      </c>
    </row>
    <row r="1144" spans="1:33">
      <c r="A1144">
        <v>2016</v>
      </c>
      <c r="B1144" s="14">
        <v>43054.607430555552</v>
      </c>
      <c r="C1144">
        <v>50106</v>
      </c>
      <c r="AG1144">
        <v>414</v>
      </c>
    </row>
    <row r="1145" spans="1:33">
      <c r="A1145">
        <v>2016</v>
      </c>
      <c r="B1145" s="14">
        <v>43054.607430555552</v>
      </c>
      <c r="C1145">
        <v>50199</v>
      </c>
      <c r="O1145">
        <v>560</v>
      </c>
    </row>
    <row r="1146" spans="1:33">
      <c r="A1146">
        <v>2016</v>
      </c>
      <c r="B1146" s="14">
        <v>43054.607430555552</v>
      </c>
      <c r="C1146" t="s">
        <v>6874</v>
      </c>
      <c r="AB1146">
        <v>4571.66</v>
      </c>
    </row>
    <row r="1147" spans="1:33">
      <c r="A1147">
        <v>2016</v>
      </c>
      <c r="B1147" s="14">
        <v>43054.607430555552</v>
      </c>
      <c r="C1147" t="s">
        <v>3503</v>
      </c>
      <c r="AB1147">
        <v>0</v>
      </c>
    </row>
    <row r="1148" spans="1:33">
      <c r="A1148">
        <v>2016</v>
      </c>
      <c r="B1148" s="14">
        <v>43054.607430555552</v>
      </c>
      <c r="C1148" t="s">
        <v>3265</v>
      </c>
      <c r="AD1148">
        <v>47.67</v>
      </c>
    </row>
    <row r="1149" spans="1:33">
      <c r="A1149">
        <v>2016</v>
      </c>
      <c r="B1149" s="14">
        <v>43054.607430555552</v>
      </c>
      <c r="C1149" t="s">
        <v>3266</v>
      </c>
      <c r="M1149">
        <v>122</v>
      </c>
      <c r="AD1149">
        <v>83.83</v>
      </c>
    </row>
    <row r="1150" spans="1:33">
      <c r="A1150">
        <v>2016</v>
      </c>
      <c r="B1150" s="14">
        <v>43054.607430555552</v>
      </c>
      <c r="C1150" t="s">
        <v>3267</v>
      </c>
      <c r="L1150">
        <v>4538.3</v>
      </c>
    </row>
    <row r="1151" spans="1:33">
      <c r="A1151">
        <v>2016</v>
      </c>
      <c r="B1151" s="14">
        <v>43054.607430555552</v>
      </c>
      <c r="C1151" t="s">
        <v>6877</v>
      </c>
      <c r="AB1151">
        <v>0.9</v>
      </c>
    </row>
    <row r="1152" spans="1:33">
      <c r="A1152">
        <v>2016</v>
      </c>
      <c r="B1152" s="14">
        <v>43054.607430555552</v>
      </c>
      <c r="C1152" t="s">
        <v>3508</v>
      </c>
      <c r="AB1152">
        <v>10519.3</v>
      </c>
    </row>
    <row r="1153" spans="1:32">
      <c r="A1153">
        <v>2016</v>
      </c>
      <c r="B1153" s="14">
        <v>43054.607430555552</v>
      </c>
      <c r="C1153" t="s">
        <v>3509</v>
      </c>
      <c r="AD1153">
        <v>854.5</v>
      </c>
    </row>
    <row r="1154" spans="1:32">
      <c r="A1154">
        <v>2016</v>
      </c>
      <c r="B1154" s="14">
        <v>43054.607430555552</v>
      </c>
      <c r="C1154" t="s">
        <v>6994</v>
      </c>
      <c r="E1154">
        <v>1711</v>
      </c>
    </row>
    <row r="1155" spans="1:32">
      <c r="A1155">
        <v>2016</v>
      </c>
      <c r="B1155" s="14">
        <v>43054.607430555552</v>
      </c>
      <c r="C1155" t="s">
        <v>3269</v>
      </c>
      <c r="M1155">
        <v>919</v>
      </c>
    </row>
    <row r="1156" spans="1:32">
      <c r="A1156">
        <v>2016</v>
      </c>
      <c r="B1156" s="14">
        <v>43054.607430555552</v>
      </c>
      <c r="C1156" t="s">
        <v>3270</v>
      </c>
      <c r="L1156">
        <v>2637.1</v>
      </c>
    </row>
    <row r="1157" spans="1:32">
      <c r="A1157">
        <v>2016</v>
      </c>
      <c r="B1157" s="14">
        <v>43054.607430555552</v>
      </c>
      <c r="C1157" t="s">
        <v>3510</v>
      </c>
      <c r="AD1157">
        <v>0</v>
      </c>
    </row>
    <row r="1158" spans="1:32">
      <c r="A1158">
        <v>2016</v>
      </c>
      <c r="B1158" s="14">
        <v>43054.607430555552</v>
      </c>
      <c r="C1158" t="s">
        <v>3511</v>
      </c>
      <c r="M1158">
        <v>1131</v>
      </c>
    </row>
    <row r="1159" spans="1:32">
      <c r="A1159">
        <v>2016</v>
      </c>
      <c r="B1159" s="14">
        <v>43054.607430555552</v>
      </c>
      <c r="C1159" t="s">
        <v>3271</v>
      </c>
      <c r="AD1159">
        <v>2734.11</v>
      </c>
    </row>
    <row r="1160" spans="1:32">
      <c r="A1160">
        <v>2016</v>
      </c>
      <c r="B1160" s="14">
        <v>43054.607430555552</v>
      </c>
      <c r="C1160" t="s">
        <v>3512</v>
      </c>
      <c r="AB1160">
        <v>24970.45</v>
      </c>
    </row>
    <row r="1161" spans="1:32">
      <c r="A1161">
        <v>2016</v>
      </c>
      <c r="B1161" s="14">
        <v>43054.607430555552</v>
      </c>
      <c r="C1161" t="s">
        <v>6878</v>
      </c>
      <c r="AB1161">
        <v>38045.599999999999</v>
      </c>
    </row>
    <row r="1162" spans="1:32">
      <c r="A1162">
        <v>2016</v>
      </c>
      <c r="B1162" s="14">
        <v>43054.607430555552</v>
      </c>
      <c r="C1162" t="s">
        <v>3272</v>
      </c>
      <c r="AD1162">
        <v>8632</v>
      </c>
    </row>
    <row r="1163" spans="1:32">
      <c r="A1163">
        <v>2016</v>
      </c>
      <c r="B1163" s="14">
        <v>43054.607430555552</v>
      </c>
      <c r="C1163" t="s">
        <v>3513</v>
      </c>
      <c r="AB1163">
        <v>30</v>
      </c>
    </row>
    <row r="1164" spans="1:32">
      <c r="A1164">
        <v>2016</v>
      </c>
      <c r="B1164" s="14">
        <v>43054.607430555552</v>
      </c>
      <c r="C1164" t="s">
        <v>6879</v>
      </c>
      <c r="AB1164">
        <v>3.7</v>
      </c>
    </row>
    <row r="1165" spans="1:32">
      <c r="A1165">
        <v>2016</v>
      </c>
      <c r="B1165" s="14">
        <v>43054.607430555552</v>
      </c>
      <c r="C1165" t="s">
        <v>3275</v>
      </c>
      <c r="AD1165">
        <v>3.6</v>
      </c>
    </row>
    <row r="1166" spans="1:32">
      <c r="A1166">
        <v>2016</v>
      </c>
      <c r="B1166" s="14">
        <v>43054.607430555552</v>
      </c>
      <c r="C1166" t="s">
        <v>6995</v>
      </c>
      <c r="E1166">
        <v>1310</v>
      </c>
    </row>
    <row r="1167" spans="1:32">
      <c r="A1167">
        <v>2016</v>
      </c>
      <c r="B1167" s="14">
        <v>43054.607430555552</v>
      </c>
      <c r="C1167" t="s">
        <v>6996</v>
      </c>
      <c r="E1167">
        <v>2658</v>
      </c>
    </row>
    <row r="1168" spans="1:32">
      <c r="A1168">
        <v>2016</v>
      </c>
      <c r="B1168" s="14">
        <v>43054.607430555552</v>
      </c>
      <c r="C1168">
        <v>70299</v>
      </c>
      <c r="AF1168">
        <v>1869</v>
      </c>
    </row>
    <row r="1169" spans="1:32">
      <c r="A1169">
        <v>2016</v>
      </c>
      <c r="B1169" s="14">
        <v>43054.607430555552</v>
      </c>
      <c r="C1169">
        <v>70504</v>
      </c>
      <c r="R1169">
        <v>33</v>
      </c>
      <c r="AF1169">
        <v>256</v>
      </c>
    </row>
    <row r="1170" spans="1:32">
      <c r="A1170">
        <v>2016</v>
      </c>
      <c r="B1170" s="14">
        <v>43054.607430555552</v>
      </c>
      <c r="C1170">
        <v>70708</v>
      </c>
      <c r="R1170">
        <v>12608</v>
      </c>
    </row>
    <row r="1171" spans="1:32">
      <c r="A1171">
        <v>2016</v>
      </c>
      <c r="B1171" s="14">
        <v>43054.607430555552</v>
      </c>
      <c r="C1171" t="s">
        <v>6997</v>
      </c>
      <c r="T1171">
        <v>902</v>
      </c>
    </row>
    <row r="1172" spans="1:32">
      <c r="A1172">
        <v>2016</v>
      </c>
      <c r="B1172" s="14">
        <v>43054.607430555552</v>
      </c>
      <c r="C1172" t="s">
        <v>3276</v>
      </c>
      <c r="AD1172">
        <v>1447.48</v>
      </c>
    </row>
    <row r="1173" spans="1:32">
      <c r="A1173">
        <v>2016</v>
      </c>
      <c r="B1173" s="14">
        <v>43054.607430555552</v>
      </c>
      <c r="C1173" t="s">
        <v>3277</v>
      </c>
      <c r="AD1173">
        <v>45.69</v>
      </c>
    </row>
    <row r="1174" spans="1:32">
      <c r="A1174">
        <v>2016</v>
      </c>
      <c r="B1174" s="14">
        <v>43054.607430555552</v>
      </c>
      <c r="C1174" t="s">
        <v>6885</v>
      </c>
      <c r="AD1174">
        <v>58.78</v>
      </c>
    </row>
    <row r="1175" spans="1:32">
      <c r="A1175">
        <v>2016</v>
      </c>
      <c r="B1175" s="14">
        <v>43054.607430555552</v>
      </c>
      <c r="C1175" t="s">
        <v>3278</v>
      </c>
      <c r="AD1175">
        <v>1249.3800000000001</v>
      </c>
    </row>
    <row r="1176" spans="1:32">
      <c r="A1176">
        <v>2016</v>
      </c>
      <c r="B1176" s="14">
        <v>43054.607430555552</v>
      </c>
      <c r="C1176" t="s">
        <v>3279</v>
      </c>
      <c r="AD1176">
        <v>215.04</v>
      </c>
    </row>
    <row r="1177" spans="1:32">
      <c r="A1177">
        <v>2016</v>
      </c>
      <c r="B1177" s="14">
        <v>43054.607430555552</v>
      </c>
      <c r="C1177" t="s">
        <v>6886</v>
      </c>
      <c r="AD1177">
        <v>5.2</v>
      </c>
    </row>
    <row r="1178" spans="1:32">
      <c r="A1178">
        <v>2016</v>
      </c>
      <c r="B1178" s="14">
        <v>43054.607430555552</v>
      </c>
      <c r="C1178" t="s">
        <v>6998</v>
      </c>
      <c r="AD1178">
        <v>11.05</v>
      </c>
    </row>
    <row r="1179" spans="1:32">
      <c r="A1179">
        <v>2016</v>
      </c>
      <c r="B1179" s="14">
        <v>43054.607430555552</v>
      </c>
      <c r="C1179" t="s">
        <v>3280</v>
      </c>
      <c r="AD1179">
        <v>148.63999999999999</v>
      </c>
    </row>
    <row r="1180" spans="1:32">
      <c r="A1180">
        <v>2016</v>
      </c>
      <c r="B1180" s="14">
        <v>43054.607430555552</v>
      </c>
      <c r="C1180" t="s">
        <v>3515</v>
      </c>
      <c r="AD1180">
        <v>0</v>
      </c>
    </row>
    <row r="1181" spans="1:32">
      <c r="A1181">
        <v>2016</v>
      </c>
      <c r="B1181" s="14">
        <v>43054.607430555552</v>
      </c>
      <c r="C1181" t="s">
        <v>3516</v>
      </c>
      <c r="AD1181">
        <v>0</v>
      </c>
    </row>
    <row r="1182" spans="1:32">
      <c r="A1182">
        <v>2016</v>
      </c>
      <c r="B1182" s="14">
        <v>43054.607430555552</v>
      </c>
      <c r="C1182" t="s">
        <v>3281</v>
      </c>
      <c r="AD1182">
        <v>13.83</v>
      </c>
    </row>
    <row r="1183" spans="1:32">
      <c r="A1183">
        <v>2016</v>
      </c>
      <c r="B1183" s="14">
        <v>43054.607430555552</v>
      </c>
      <c r="C1183" t="s">
        <v>3282</v>
      </c>
      <c r="AD1183">
        <v>423.03</v>
      </c>
    </row>
    <row r="1184" spans="1:32">
      <c r="A1184">
        <v>2016</v>
      </c>
      <c r="B1184" s="14">
        <v>43054.607430555552</v>
      </c>
      <c r="C1184" t="s">
        <v>3283</v>
      </c>
      <c r="AD1184">
        <v>561.57000000000005</v>
      </c>
    </row>
    <row r="1185" spans="1:30">
      <c r="A1185">
        <v>2016</v>
      </c>
      <c r="B1185" s="14">
        <v>43054.607430555552</v>
      </c>
      <c r="C1185" t="s">
        <v>6887</v>
      </c>
      <c r="AD1185">
        <v>0</v>
      </c>
    </row>
    <row r="1186" spans="1:30">
      <c r="A1186">
        <v>2016</v>
      </c>
      <c r="B1186" s="14">
        <v>43054.607430555552</v>
      </c>
      <c r="C1186" t="s">
        <v>6999</v>
      </c>
      <c r="AD1186">
        <v>9.92</v>
      </c>
    </row>
    <row r="1187" spans="1:30">
      <c r="A1187">
        <v>2016</v>
      </c>
      <c r="B1187" s="14">
        <v>43054.607430555552</v>
      </c>
      <c r="C1187" t="s">
        <v>3519</v>
      </c>
      <c r="M1187">
        <v>5</v>
      </c>
      <c r="AB1187">
        <v>16601.43</v>
      </c>
    </row>
    <row r="1188" spans="1:30">
      <c r="A1188">
        <v>2016</v>
      </c>
      <c r="B1188" s="14">
        <v>43054.607430555552</v>
      </c>
      <c r="C1188" t="s">
        <v>7000</v>
      </c>
      <c r="AB1188">
        <v>10375.67</v>
      </c>
    </row>
    <row r="1189" spans="1:30">
      <c r="A1189">
        <v>2016</v>
      </c>
      <c r="B1189" s="14">
        <v>43054.607430555552</v>
      </c>
      <c r="C1189" t="s">
        <v>3285</v>
      </c>
      <c r="M1189">
        <v>5</v>
      </c>
      <c r="AB1189">
        <v>71662.59</v>
      </c>
    </row>
    <row r="1190" spans="1:30">
      <c r="A1190">
        <v>2016</v>
      </c>
      <c r="B1190" s="14">
        <v>43054.607430555552</v>
      </c>
      <c r="C1190" t="s">
        <v>6888</v>
      </c>
      <c r="AB1190">
        <v>1238.4000000000001</v>
      </c>
    </row>
    <row r="1191" spans="1:30">
      <c r="A1191">
        <v>2016</v>
      </c>
      <c r="B1191" s="14">
        <v>43054.607430555552</v>
      </c>
      <c r="C1191" t="s">
        <v>6889</v>
      </c>
      <c r="AB1191">
        <v>0</v>
      </c>
    </row>
    <row r="1192" spans="1:30">
      <c r="A1192">
        <v>2016</v>
      </c>
      <c r="B1192" s="14">
        <v>43054.607430555552</v>
      </c>
      <c r="C1192" t="s">
        <v>7001</v>
      </c>
      <c r="AB1192">
        <v>382.7</v>
      </c>
    </row>
    <row r="1193" spans="1:30">
      <c r="A1193">
        <v>2016</v>
      </c>
      <c r="B1193" s="14">
        <v>43054.607430555552</v>
      </c>
      <c r="C1193" t="s">
        <v>3522</v>
      </c>
      <c r="AB1193">
        <v>61515.5</v>
      </c>
    </row>
    <row r="1194" spans="1:30">
      <c r="A1194">
        <v>2016</v>
      </c>
      <c r="B1194" s="14">
        <v>43054.607430555552</v>
      </c>
      <c r="C1194" t="s">
        <v>3524</v>
      </c>
      <c r="AB1194">
        <v>10463.92</v>
      </c>
    </row>
    <row r="1195" spans="1:30">
      <c r="A1195">
        <v>2016</v>
      </c>
      <c r="B1195" s="14">
        <v>43054.607430555552</v>
      </c>
      <c r="C1195" t="s">
        <v>3525</v>
      </c>
      <c r="AB1195">
        <v>22506.87</v>
      </c>
    </row>
    <row r="1196" spans="1:30">
      <c r="A1196">
        <v>2016</v>
      </c>
      <c r="B1196" s="14">
        <v>43054.607430555552</v>
      </c>
      <c r="C1196" t="s">
        <v>3286</v>
      </c>
      <c r="L1196">
        <v>8463.8799999999992</v>
      </c>
      <c r="M1196">
        <v>834</v>
      </c>
      <c r="AB1196">
        <v>915.2</v>
      </c>
    </row>
    <row r="1197" spans="1:30">
      <c r="A1197">
        <v>2016</v>
      </c>
      <c r="B1197" s="14">
        <v>43054.607430555552</v>
      </c>
      <c r="C1197" t="s">
        <v>7002</v>
      </c>
      <c r="AB1197">
        <v>122863.4</v>
      </c>
    </row>
    <row r="1198" spans="1:30">
      <c r="A1198">
        <v>2016</v>
      </c>
      <c r="B1198" s="14">
        <v>43054.607430555552</v>
      </c>
      <c r="C1198" t="s">
        <v>3528</v>
      </c>
      <c r="M1198">
        <v>7892</v>
      </c>
      <c r="AB1198">
        <v>15340.5</v>
      </c>
    </row>
    <row r="1199" spans="1:30">
      <c r="A1199">
        <v>2016</v>
      </c>
      <c r="B1199" s="14">
        <v>43054.607430555552</v>
      </c>
      <c r="C1199" t="s">
        <v>6891</v>
      </c>
      <c r="AB1199">
        <v>10624.1</v>
      </c>
    </row>
    <row r="1200" spans="1:30">
      <c r="A1200">
        <v>2016</v>
      </c>
      <c r="B1200" s="14">
        <v>43054.607430555552</v>
      </c>
      <c r="C1200" t="s">
        <v>3529</v>
      </c>
      <c r="AB1200">
        <v>6258.2</v>
      </c>
    </row>
    <row r="1201" spans="1:28">
      <c r="A1201">
        <v>2016</v>
      </c>
      <c r="B1201" s="14">
        <v>43054.607430555552</v>
      </c>
      <c r="C1201" t="s">
        <v>3530</v>
      </c>
      <c r="AB1201">
        <v>2392.5</v>
      </c>
    </row>
    <row r="1202" spans="1:28">
      <c r="A1202">
        <v>2016</v>
      </c>
      <c r="B1202" s="14">
        <v>43054.607430555552</v>
      </c>
      <c r="C1202" t="s">
        <v>3531</v>
      </c>
      <c r="AB1202">
        <v>3730.4</v>
      </c>
    </row>
    <row r="1203" spans="1:28">
      <c r="A1203">
        <v>2016</v>
      </c>
      <c r="B1203" s="14">
        <v>43054.607430555552</v>
      </c>
      <c r="C1203" t="s">
        <v>3533</v>
      </c>
      <c r="M1203">
        <v>8703</v>
      </c>
      <c r="AB1203">
        <v>4850.3</v>
      </c>
    </row>
    <row r="1204" spans="1:28">
      <c r="A1204">
        <v>2016</v>
      </c>
      <c r="B1204" s="14">
        <v>43054.607430555552</v>
      </c>
      <c r="C1204" t="s">
        <v>6892</v>
      </c>
      <c r="AB1204">
        <v>822</v>
      </c>
    </row>
    <row r="1205" spans="1:28">
      <c r="A1205">
        <v>2016</v>
      </c>
      <c r="B1205" s="14">
        <v>43054.607430555552</v>
      </c>
      <c r="C1205" t="s">
        <v>3536</v>
      </c>
      <c r="AB1205">
        <v>11345.93</v>
      </c>
    </row>
    <row r="1206" spans="1:28">
      <c r="A1206">
        <v>2016</v>
      </c>
      <c r="B1206" s="14">
        <v>43054.607430555552</v>
      </c>
      <c r="C1206" t="s">
        <v>3537</v>
      </c>
      <c r="AB1206">
        <v>4640</v>
      </c>
    </row>
    <row r="1207" spans="1:28">
      <c r="A1207">
        <v>2016</v>
      </c>
      <c r="B1207" s="14">
        <v>43054.607430555552</v>
      </c>
      <c r="C1207" t="s">
        <v>7003</v>
      </c>
      <c r="AB1207">
        <v>1189.7</v>
      </c>
    </row>
    <row r="1208" spans="1:28">
      <c r="A1208">
        <v>2016</v>
      </c>
      <c r="B1208" s="14">
        <v>43054.607430555552</v>
      </c>
      <c r="C1208" t="s">
        <v>3538</v>
      </c>
      <c r="AB1208">
        <v>4944.1000000000004</v>
      </c>
    </row>
    <row r="1209" spans="1:28">
      <c r="A1209">
        <v>2016</v>
      </c>
      <c r="B1209" s="14">
        <v>43054.607430555552</v>
      </c>
      <c r="C1209" t="s">
        <v>6894</v>
      </c>
      <c r="AB1209">
        <v>37</v>
      </c>
    </row>
    <row r="1210" spans="1:28">
      <c r="A1210">
        <v>2016</v>
      </c>
      <c r="B1210" s="14">
        <v>43054.607430555552</v>
      </c>
      <c r="C1210" t="s">
        <v>7004</v>
      </c>
      <c r="F1210">
        <v>1198.7</v>
      </c>
    </row>
    <row r="1211" spans="1:28">
      <c r="A1211">
        <v>2016</v>
      </c>
      <c r="B1211" s="14">
        <v>43054.607430555552</v>
      </c>
      <c r="C1211" t="s">
        <v>6895</v>
      </c>
      <c r="F1211">
        <v>1533</v>
      </c>
      <c r="AB1211">
        <v>53.5</v>
      </c>
    </row>
    <row r="1212" spans="1:28">
      <c r="A1212">
        <v>2016</v>
      </c>
      <c r="B1212" s="14">
        <v>43054.607430555552</v>
      </c>
      <c r="C1212" t="s">
        <v>7005</v>
      </c>
      <c r="AB1212">
        <v>6.7</v>
      </c>
    </row>
    <row r="1213" spans="1:28">
      <c r="A1213">
        <v>2016</v>
      </c>
      <c r="B1213" s="14">
        <v>43054.607430555552</v>
      </c>
      <c r="C1213" t="s">
        <v>6896</v>
      </c>
      <c r="AB1213">
        <v>351</v>
      </c>
    </row>
    <row r="1214" spans="1:28">
      <c r="A1214">
        <v>2016</v>
      </c>
      <c r="B1214" s="14">
        <v>43054.607430555552</v>
      </c>
      <c r="C1214" t="s">
        <v>7006</v>
      </c>
      <c r="AB1214">
        <v>475.2</v>
      </c>
    </row>
    <row r="1215" spans="1:28">
      <c r="A1215">
        <v>2016</v>
      </c>
      <c r="B1215" s="14">
        <v>43054.607430555552</v>
      </c>
      <c r="C1215" t="s">
        <v>7007</v>
      </c>
      <c r="AB1215">
        <v>315278</v>
      </c>
    </row>
    <row r="1216" spans="1:28">
      <c r="A1216">
        <v>2016</v>
      </c>
      <c r="B1216" s="14">
        <v>43054.607430555552</v>
      </c>
      <c r="C1216">
        <v>100202</v>
      </c>
      <c r="T1216">
        <v>9334</v>
      </c>
    </row>
    <row r="1217" spans="1:30">
      <c r="A1217">
        <v>2016</v>
      </c>
      <c r="B1217" s="14">
        <v>43054.607430555552</v>
      </c>
      <c r="C1217" t="s">
        <v>6898</v>
      </c>
      <c r="T1217">
        <v>2429</v>
      </c>
    </row>
    <row r="1218" spans="1:30">
      <c r="A1218">
        <v>2016</v>
      </c>
      <c r="B1218" s="14">
        <v>43054.607430555552</v>
      </c>
      <c r="C1218">
        <v>100207</v>
      </c>
      <c r="T1218">
        <v>5459</v>
      </c>
    </row>
    <row r="1219" spans="1:30">
      <c r="A1219">
        <v>2016</v>
      </c>
      <c r="B1219" s="14">
        <v>43054.607430555552</v>
      </c>
      <c r="C1219">
        <v>100210</v>
      </c>
      <c r="T1219">
        <v>118</v>
      </c>
    </row>
    <row r="1220" spans="1:30">
      <c r="A1220">
        <v>2016</v>
      </c>
      <c r="B1220" s="14">
        <v>43054.607430555552</v>
      </c>
      <c r="C1220">
        <v>101201</v>
      </c>
      <c r="T1220">
        <v>6194</v>
      </c>
    </row>
    <row r="1221" spans="1:30">
      <c r="A1221">
        <v>2016</v>
      </c>
      <c r="B1221" s="14">
        <v>43054.607430555552</v>
      </c>
      <c r="C1221" t="s">
        <v>6900</v>
      </c>
      <c r="T1221">
        <v>30</v>
      </c>
    </row>
    <row r="1222" spans="1:30">
      <c r="A1222">
        <v>2016</v>
      </c>
      <c r="B1222" s="14">
        <v>43054.607430555552</v>
      </c>
      <c r="C1222">
        <v>101210</v>
      </c>
      <c r="H1222">
        <v>278</v>
      </c>
    </row>
    <row r="1223" spans="1:30">
      <c r="A1223">
        <v>2016</v>
      </c>
      <c r="B1223" s="14">
        <v>43054.607430555552</v>
      </c>
      <c r="C1223">
        <v>101299</v>
      </c>
      <c r="T1223">
        <v>88</v>
      </c>
    </row>
    <row r="1224" spans="1:30">
      <c r="A1224">
        <v>2016</v>
      </c>
      <c r="B1224" s="14">
        <v>43054.607430555552</v>
      </c>
      <c r="C1224" t="s">
        <v>7008</v>
      </c>
      <c r="T1224">
        <v>46</v>
      </c>
    </row>
    <row r="1225" spans="1:30">
      <c r="A1225">
        <v>2016</v>
      </c>
      <c r="B1225" s="14">
        <v>43054.607430555552</v>
      </c>
      <c r="C1225">
        <v>101312</v>
      </c>
      <c r="K1225">
        <v>10961.8</v>
      </c>
    </row>
    <row r="1226" spans="1:30">
      <c r="A1226">
        <v>2016</v>
      </c>
      <c r="B1226" s="14">
        <v>43054.607430555552</v>
      </c>
      <c r="C1226" t="s">
        <v>3289</v>
      </c>
      <c r="AD1226">
        <v>8.57</v>
      </c>
    </row>
    <row r="1227" spans="1:30">
      <c r="A1227">
        <v>2016</v>
      </c>
      <c r="B1227" s="14">
        <v>43054.607430555552</v>
      </c>
      <c r="C1227" t="s">
        <v>7009</v>
      </c>
      <c r="N1227">
        <v>3663</v>
      </c>
    </row>
    <row r="1228" spans="1:30">
      <c r="A1228">
        <v>2016</v>
      </c>
      <c r="B1228" s="14">
        <v>43054.607430555552</v>
      </c>
      <c r="C1228" t="s">
        <v>7010</v>
      </c>
      <c r="N1228">
        <v>126167</v>
      </c>
    </row>
    <row r="1229" spans="1:30">
      <c r="A1229">
        <v>2016</v>
      </c>
      <c r="B1229" s="14">
        <v>43054.607430555552</v>
      </c>
      <c r="C1229" t="s">
        <v>7011</v>
      </c>
      <c r="N1229">
        <v>74877</v>
      </c>
    </row>
    <row r="1230" spans="1:30">
      <c r="A1230">
        <v>2016</v>
      </c>
      <c r="B1230" s="14">
        <v>43054.607430555552</v>
      </c>
      <c r="C1230" t="s">
        <v>7012</v>
      </c>
      <c r="N1230">
        <v>18700</v>
      </c>
    </row>
    <row r="1231" spans="1:30">
      <c r="A1231">
        <v>2016</v>
      </c>
      <c r="B1231" s="14">
        <v>43054.607430555552</v>
      </c>
      <c r="C1231" t="s">
        <v>7013</v>
      </c>
      <c r="N1231">
        <v>3040</v>
      </c>
    </row>
    <row r="1232" spans="1:30">
      <c r="A1232">
        <v>2016</v>
      </c>
      <c r="B1232" s="14">
        <v>43054.607430555552</v>
      </c>
      <c r="C1232" t="s">
        <v>7014</v>
      </c>
      <c r="N1232">
        <v>83719</v>
      </c>
    </row>
    <row r="1233" spans="1:30">
      <c r="A1233">
        <v>2016</v>
      </c>
      <c r="B1233" s="14">
        <v>43054.607430555552</v>
      </c>
      <c r="C1233" t="s">
        <v>3290</v>
      </c>
      <c r="F1233">
        <v>8.9</v>
      </c>
      <c r="AB1233">
        <v>1.2</v>
      </c>
    </row>
    <row r="1234" spans="1:30">
      <c r="A1234">
        <v>2016</v>
      </c>
      <c r="B1234" s="14">
        <v>43054.607430555552</v>
      </c>
      <c r="C1234" t="s">
        <v>6903</v>
      </c>
      <c r="AB1234">
        <v>12794.4</v>
      </c>
    </row>
    <row r="1235" spans="1:30">
      <c r="A1235">
        <v>2016</v>
      </c>
      <c r="B1235" s="14">
        <v>43054.607430555552</v>
      </c>
      <c r="C1235" t="s">
        <v>3544</v>
      </c>
      <c r="AB1235">
        <v>5382.8</v>
      </c>
    </row>
    <row r="1236" spans="1:30">
      <c r="A1236">
        <v>2016</v>
      </c>
      <c r="B1236" s="14">
        <v>43054.607430555552</v>
      </c>
      <c r="C1236" t="s">
        <v>7015</v>
      </c>
      <c r="P1236">
        <v>1377.8</v>
      </c>
    </row>
    <row r="1237" spans="1:30">
      <c r="A1237">
        <v>2016</v>
      </c>
      <c r="B1237" s="14">
        <v>43054.607430555552</v>
      </c>
      <c r="C1237" t="s">
        <v>3545</v>
      </c>
      <c r="AB1237">
        <v>253.72</v>
      </c>
    </row>
    <row r="1238" spans="1:30">
      <c r="A1238">
        <v>2016</v>
      </c>
      <c r="B1238" s="14">
        <v>43054.607430555552</v>
      </c>
      <c r="C1238" t="s">
        <v>3291</v>
      </c>
      <c r="AD1238">
        <v>112.46</v>
      </c>
    </row>
    <row r="1239" spans="1:30">
      <c r="A1239">
        <v>2016</v>
      </c>
      <c r="B1239" s="14">
        <v>43054.607430555552</v>
      </c>
      <c r="C1239" t="s">
        <v>7016</v>
      </c>
      <c r="AD1239">
        <v>9.7200000000000006</v>
      </c>
    </row>
    <row r="1240" spans="1:30">
      <c r="A1240">
        <v>2016</v>
      </c>
      <c r="B1240" s="14">
        <v>43054.607430555552</v>
      </c>
      <c r="C1240" t="s">
        <v>3292</v>
      </c>
      <c r="AD1240">
        <v>0</v>
      </c>
    </row>
    <row r="1241" spans="1:30">
      <c r="A1241">
        <v>2016</v>
      </c>
      <c r="B1241" s="14">
        <v>43054.607430555552</v>
      </c>
      <c r="C1241" t="s">
        <v>3293</v>
      </c>
      <c r="P1241">
        <v>26.7</v>
      </c>
      <c r="AD1241">
        <v>374.82</v>
      </c>
    </row>
    <row r="1242" spans="1:30">
      <c r="A1242">
        <v>2016</v>
      </c>
      <c r="B1242" s="14">
        <v>43054.607430555552</v>
      </c>
      <c r="C1242" t="s">
        <v>3295</v>
      </c>
      <c r="AD1242">
        <v>89.71</v>
      </c>
    </row>
    <row r="1243" spans="1:30">
      <c r="A1243">
        <v>2016</v>
      </c>
      <c r="B1243" s="14">
        <v>43054.607430555552</v>
      </c>
      <c r="C1243" t="s">
        <v>3296</v>
      </c>
      <c r="AD1243">
        <v>0.81</v>
      </c>
    </row>
    <row r="1244" spans="1:30">
      <c r="A1244">
        <v>2016</v>
      </c>
      <c r="B1244" s="14">
        <v>43054.607430555552</v>
      </c>
      <c r="C1244" t="s">
        <v>3297</v>
      </c>
      <c r="AD1244">
        <v>265.32</v>
      </c>
    </row>
    <row r="1245" spans="1:30">
      <c r="A1245">
        <v>2016</v>
      </c>
      <c r="B1245" s="14">
        <v>43054.607430555552</v>
      </c>
      <c r="C1245">
        <v>120101</v>
      </c>
      <c r="T1245">
        <v>4689</v>
      </c>
    </row>
    <row r="1246" spans="1:30">
      <c r="A1246">
        <v>2016</v>
      </c>
      <c r="B1246" s="14">
        <v>43054.607430555552</v>
      </c>
      <c r="C1246" t="s">
        <v>7017</v>
      </c>
      <c r="T1246">
        <v>8728</v>
      </c>
    </row>
    <row r="1247" spans="1:30">
      <c r="A1247">
        <v>2016</v>
      </c>
      <c r="B1247" s="14">
        <v>43054.607430555552</v>
      </c>
      <c r="C1247" t="s">
        <v>6907</v>
      </c>
      <c r="T1247">
        <v>2758</v>
      </c>
    </row>
    <row r="1248" spans="1:30">
      <c r="A1248">
        <v>2016</v>
      </c>
      <c r="B1248" s="14">
        <v>43054.607430555552</v>
      </c>
      <c r="C1248" t="s">
        <v>6909</v>
      </c>
      <c r="T1248">
        <v>7366</v>
      </c>
    </row>
    <row r="1249" spans="1:33">
      <c r="A1249">
        <v>2016</v>
      </c>
      <c r="B1249" s="14">
        <v>43054.607430555552</v>
      </c>
      <c r="C1249" t="s">
        <v>7018</v>
      </c>
      <c r="T1249">
        <v>2149</v>
      </c>
    </row>
    <row r="1250" spans="1:33">
      <c r="A1250">
        <v>2016</v>
      </c>
      <c r="B1250" s="14">
        <v>43054.607430555552</v>
      </c>
      <c r="C1250">
        <v>120102</v>
      </c>
      <c r="T1250">
        <v>5402</v>
      </c>
      <c r="AG1250">
        <v>41817</v>
      </c>
    </row>
    <row r="1251" spans="1:33">
      <c r="A1251">
        <v>2016</v>
      </c>
      <c r="B1251" s="14">
        <v>43054.607430555552</v>
      </c>
      <c r="C1251">
        <v>120103</v>
      </c>
      <c r="T1251">
        <v>191</v>
      </c>
    </row>
    <row r="1252" spans="1:33">
      <c r="A1252">
        <v>2016</v>
      </c>
      <c r="B1252" s="14">
        <v>43054.607430555552</v>
      </c>
      <c r="C1252" t="s">
        <v>7019</v>
      </c>
      <c r="P1252">
        <v>3268.2</v>
      </c>
    </row>
    <row r="1253" spans="1:33">
      <c r="A1253">
        <v>2016</v>
      </c>
      <c r="B1253" s="14">
        <v>43054.607430555552</v>
      </c>
      <c r="C1253" t="s">
        <v>6912</v>
      </c>
      <c r="T1253">
        <v>722</v>
      </c>
    </row>
    <row r="1254" spans="1:33">
      <c r="A1254">
        <v>2016</v>
      </c>
      <c r="B1254" s="14">
        <v>43054.607430555552</v>
      </c>
      <c r="C1254" t="s">
        <v>7020</v>
      </c>
      <c r="N1254">
        <v>147275</v>
      </c>
    </row>
    <row r="1255" spans="1:33">
      <c r="A1255">
        <v>2016</v>
      </c>
      <c r="B1255" s="14">
        <v>43054.607430555552</v>
      </c>
      <c r="C1255" t="s">
        <v>3301</v>
      </c>
      <c r="AD1255">
        <v>0</v>
      </c>
    </row>
    <row r="1256" spans="1:33">
      <c r="A1256">
        <v>2016</v>
      </c>
      <c r="B1256" s="14">
        <v>43054.607430555552</v>
      </c>
      <c r="C1256" t="s">
        <v>7021</v>
      </c>
      <c r="P1256">
        <v>10652.2</v>
      </c>
    </row>
    <row r="1257" spans="1:33">
      <c r="A1257">
        <v>2016</v>
      </c>
      <c r="B1257" s="14">
        <v>43054.607430555552</v>
      </c>
      <c r="C1257" t="s">
        <v>3303</v>
      </c>
      <c r="AD1257">
        <v>0.01</v>
      </c>
    </row>
    <row r="1258" spans="1:33">
      <c r="A1258">
        <v>2016</v>
      </c>
      <c r="B1258" s="14">
        <v>43054.607430555552</v>
      </c>
      <c r="C1258" t="s">
        <v>3306</v>
      </c>
      <c r="AD1258">
        <v>0</v>
      </c>
    </row>
    <row r="1259" spans="1:33">
      <c r="A1259">
        <v>2016</v>
      </c>
      <c r="B1259" s="14">
        <v>43054.607430555552</v>
      </c>
      <c r="C1259" t="s">
        <v>3548</v>
      </c>
      <c r="AD1259">
        <v>0.14000000000000001</v>
      </c>
    </row>
    <row r="1260" spans="1:33">
      <c r="A1260">
        <v>2016</v>
      </c>
      <c r="B1260" s="14">
        <v>43054.607430555552</v>
      </c>
      <c r="C1260" t="s">
        <v>3307</v>
      </c>
      <c r="M1260">
        <v>328</v>
      </c>
    </row>
    <row r="1261" spans="1:33">
      <c r="A1261">
        <v>2016</v>
      </c>
      <c r="B1261" s="14">
        <v>43054.607430555552</v>
      </c>
      <c r="C1261" t="s">
        <v>3308</v>
      </c>
      <c r="M1261">
        <v>2746</v>
      </c>
    </row>
    <row r="1262" spans="1:33">
      <c r="A1262">
        <v>2016</v>
      </c>
      <c r="B1262" s="14">
        <v>43054.607430555552</v>
      </c>
      <c r="C1262" t="s">
        <v>3309</v>
      </c>
      <c r="L1262">
        <v>67.5</v>
      </c>
      <c r="AD1262">
        <v>308.02</v>
      </c>
    </row>
    <row r="1263" spans="1:33">
      <c r="A1263">
        <v>2016</v>
      </c>
      <c r="B1263" s="14">
        <v>43054.607430555552</v>
      </c>
      <c r="C1263" t="s">
        <v>3310</v>
      </c>
      <c r="M1263">
        <v>2746</v>
      </c>
      <c r="AD1263">
        <v>0</v>
      </c>
    </row>
    <row r="1264" spans="1:33">
      <c r="A1264">
        <v>2016</v>
      </c>
      <c r="B1264" s="14">
        <v>43054.607430555552</v>
      </c>
      <c r="C1264" t="s">
        <v>3311</v>
      </c>
      <c r="AD1264">
        <v>6.53</v>
      </c>
    </row>
    <row r="1265" spans="1:30">
      <c r="A1265">
        <v>2016</v>
      </c>
      <c r="B1265" s="14">
        <v>43054.607430555552</v>
      </c>
      <c r="C1265" t="s">
        <v>3312</v>
      </c>
      <c r="AD1265">
        <v>0.97</v>
      </c>
    </row>
    <row r="1266" spans="1:30">
      <c r="A1266">
        <v>2016</v>
      </c>
      <c r="B1266" s="14">
        <v>43054.607430555552</v>
      </c>
      <c r="C1266" t="s">
        <v>3313</v>
      </c>
      <c r="M1266">
        <v>2746</v>
      </c>
      <c r="AB1266">
        <v>34</v>
      </c>
      <c r="AD1266">
        <v>3.18</v>
      </c>
    </row>
    <row r="1267" spans="1:30">
      <c r="A1267">
        <v>2016</v>
      </c>
      <c r="B1267" s="14">
        <v>43054.607430555552</v>
      </c>
      <c r="C1267" t="s">
        <v>3314</v>
      </c>
      <c r="AD1267">
        <v>46.21</v>
      </c>
    </row>
    <row r="1268" spans="1:30">
      <c r="A1268">
        <v>2016</v>
      </c>
      <c r="B1268" s="14">
        <v>43054.607430555552</v>
      </c>
      <c r="C1268" t="s">
        <v>3315</v>
      </c>
      <c r="AD1268">
        <v>9.1999999999999993</v>
      </c>
    </row>
    <row r="1269" spans="1:30">
      <c r="A1269">
        <v>2016</v>
      </c>
      <c r="B1269" s="14">
        <v>43054.607430555552</v>
      </c>
      <c r="C1269" t="s">
        <v>3318</v>
      </c>
      <c r="AD1269">
        <v>0</v>
      </c>
    </row>
    <row r="1270" spans="1:30">
      <c r="A1270">
        <v>2016</v>
      </c>
      <c r="B1270" s="14">
        <v>43054.607430555552</v>
      </c>
      <c r="C1270" t="s">
        <v>7022</v>
      </c>
      <c r="L1270">
        <v>1338</v>
      </c>
    </row>
    <row r="1271" spans="1:30">
      <c r="A1271">
        <v>2016</v>
      </c>
      <c r="B1271" s="14">
        <v>43054.607430555552</v>
      </c>
      <c r="C1271" t="s">
        <v>3319</v>
      </c>
      <c r="AD1271">
        <v>10.69</v>
      </c>
    </row>
    <row r="1272" spans="1:30">
      <c r="A1272">
        <v>2016</v>
      </c>
      <c r="B1272" s="14">
        <v>43054.607430555552</v>
      </c>
      <c r="C1272" t="s">
        <v>7023</v>
      </c>
      <c r="AD1272">
        <v>0.18</v>
      </c>
    </row>
    <row r="1273" spans="1:30">
      <c r="A1273">
        <v>2016</v>
      </c>
      <c r="B1273" s="14">
        <v>43054.607430555552</v>
      </c>
      <c r="C1273" t="s">
        <v>3321</v>
      </c>
      <c r="AD1273">
        <v>261.06</v>
      </c>
    </row>
    <row r="1274" spans="1:30">
      <c r="A1274">
        <v>2016</v>
      </c>
      <c r="B1274" s="14">
        <v>43054.607430555552</v>
      </c>
      <c r="C1274" t="s">
        <v>3323</v>
      </c>
      <c r="AD1274">
        <v>0.89</v>
      </c>
    </row>
    <row r="1275" spans="1:30">
      <c r="A1275">
        <v>2016</v>
      </c>
      <c r="B1275" s="14">
        <v>43054.607430555552</v>
      </c>
      <c r="C1275" t="s">
        <v>3324</v>
      </c>
      <c r="L1275">
        <v>2317</v>
      </c>
      <c r="AD1275">
        <v>31.25</v>
      </c>
    </row>
    <row r="1276" spans="1:30">
      <c r="A1276">
        <v>2016</v>
      </c>
      <c r="B1276" s="14">
        <v>43054.607430555552</v>
      </c>
      <c r="C1276" t="s">
        <v>3550</v>
      </c>
      <c r="AD1276">
        <v>10267.969999999999</v>
      </c>
    </row>
    <row r="1277" spans="1:30">
      <c r="A1277">
        <v>2016</v>
      </c>
      <c r="B1277" s="14">
        <v>43054.607430555552</v>
      </c>
      <c r="C1277" t="s">
        <v>3325</v>
      </c>
      <c r="M1277">
        <v>9935</v>
      </c>
    </row>
    <row r="1278" spans="1:30">
      <c r="A1278">
        <v>2016</v>
      </c>
      <c r="B1278" s="14">
        <v>43054.607430555552</v>
      </c>
      <c r="C1278" t="s">
        <v>7024</v>
      </c>
      <c r="M1278">
        <v>964</v>
      </c>
    </row>
    <row r="1279" spans="1:30">
      <c r="A1279">
        <v>2016</v>
      </c>
      <c r="B1279" s="14">
        <v>43054.607430555552</v>
      </c>
      <c r="C1279" t="s">
        <v>3326</v>
      </c>
      <c r="AD1279">
        <v>9.66</v>
      </c>
    </row>
    <row r="1280" spans="1:30">
      <c r="A1280">
        <v>2016</v>
      </c>
      <c r="B1280" s="14">
        <v>43054.607430555552</v>
      </c>
      <c r="C1280" t="s">
        <v>3327</v>
      </c>
      <c r="AD1280">
        <v>26.85</v>
      </c>
    </row>
    <row r="1281" spans="1:33">
      <c r="A1281">
        <v>2016</v>
      </c>
      <c r="B1281" s="14">
        <v>43054.607430555552</v>
      </c>
      <c r="C1281" t="s">
        <v>6914</v>
      </c>
      <c r="AD1281">
        <v>4.47</v>
      </c>
    </row>
    <row r="1282" spans="1:33">
      <c r="A1282">
        <v>2016</v>
      </c>
      <c r="B1282" s="14">
        <v>43054.607430555552</v>
      </c>
      <c r="C1282" t="s">
        <v>6915</v>
      </c>
      <c r="AB1282">
        <v>30</v>
      </c>
    </row>
    <row r="1283" spans="1:33">
      <c r="A1283">
        <v>2016</v>
      </c>
      <c r="B1283" s="14">
        <v>43054.607430555552</v>
      </c>
      <c r="C1283" t="s">
        <v>7025</v>
      </c>
      <c r="E1283">
        <v>77</v>
      </c>
    </row>
    <row r="1284" spans="1:33">
      <c r="A1284">
        <v>2016</v>
      </c>
      <c r="B1284" s="14">
        <v>43054.607430555552</v>
      </c>
      <c r="C1284">
        <v>130110</v>
      </c>
      <c r="AF1284">
        <v>189</v>
      </c>
    </row>
    <row r="1285" spans="1:33">
      <c r="A1285">
        <v>2016</v>
      </c>
      <c r="B1285" s="14">
        <v>43054.607430555552</v>
      </c>
      <c r="C1285" t="s">
        <v>7026</v>
      </c>
      <c r="P1285">
        <v>4267.2</v>
      </c>
    </row>
    <row r="1286" spans="1:33">
      <c r="A1286">
        <v>2016</v>
      </c>
      <c r="B1286" s="14">
        <v>43054.607430555552</v>
      </c>
      <c r="C1286">
        <v>130205</v>
      </c>
      <c r="AF1286">
        <v>9280</v>
      </c>
    </row>
    <row r="1287" spans="1:33">
      <c r="A1287">
        <v>2016</v>
      </c>
      <c r="B1287" s="14">
        <v>43054.607430555552</v>
      </c>
      <c r="C1287">
        <v>130206</v>
      </c>
      <c r="AF1287">
        <v>12</v>
      </c>
    </row>
    <row r="1288" spans="1:33">
      <c r="A1288">
        <v>2016</v>
      </c>
      <c r="B1288" s="14">
        <v>43054.607430555552</v>
      </c>
      <c r="C1288">
        <v>130208</v>
      </c>
      <c r="H1288">
        <v>13329</v>
      </c>
      <c r="AF1288">
        <v>3</v>
      </c>
      <c r="AG1288">
        <v>2123</v>
      </c>
    </row>
    <row r="1289" spans="1:33">
      <c r="A1289">
        <v>2016</v>
      </c>
      <c r="B1289" s="14">
        <v>43054.607430555552</v>
      </c>
      <c r="C1289">
        <v>130307</v>
      </c>
      <c r="AF1289">
        <v>39</v>
      </c>
    </row>
    <row r="1290" spans="1:33">
      <c r="A1290">
        <v>2016</v>
      </c>
      <c r="B1290" s="14">
        <v>43054.607430555552</v>
      </c>
      <c r="C1290">
        <v>130310</v>
      </c>
      <c r="AF1290">
        <v>52</v>
      </c>
    </row>
    <row r="1291" spans="1:33">
      <c r="A1291">
        <v>2016</v>
      </c>
      <c r="B1291" s="14">
        <v>43054.607430555552</v>
      </c>
      <c r="C1291">
        <v>130506</v>
      </c>
      <c r="AF1291">
        <v>304</v>
      </c>
    </row>
    <row r="1292" spans="1:33">
      <c r="A1292">
        <v>2016</v>
      </c>
      <c r="B1292" s="14">
        <v>43054.607430555552</v>
      </c>
      <c r="C1292" t="s">
        <v>7027</v>
      </c>
      <c r="L1292">
        <v>39428.949999999997</v>
      </c>
    </row>
    <row r="1293" spans="1:33">
      <c r="A1293">
        <v>2016</v>
      </c>
      <c r="B1293" s="14">
        <v>43054.607430555552</v>
      </c>
      <c r="C1293" t="s">
        <v>6917</v>
      </c>
      <c r="AD1293">
        <v>0</v>
      </c>
    </row>
    <row r="1294" spans="1:33">
      <c r="A1294">
        <v>2016</v>
      </c>
      <c r="B1294" s="14">
        <v>43054.607430555552</v>
      </c>
      <c r="C1294">
        <v>140603</v>
      </c>
      <c r="H1294">
        <v>88</v>
      </c>
    </row>
    <row r="1295" spans="1:33">
      <c r="A1295">
        <v>2016</v>
      </c>
      <c r="B1295" s="14">
        <v>43054.607430555552</v>
      </c>
      <c r="C1295" t="s">
        <v>3333</v>
      </c>
      <c r="M1295">
        <v>3202</v>
      </c>
      <c r="AD1295">
        <v>5.38</v>
      </c>
    </row>
    <row r="1296" spans="1:33">
      <c r="A1296">
        <v>2016</v>
      </c>
      <c r="B1296" s="14">
        <v>43054.607430555552</v>
      </c>
      <c r="C1296" t="s">
        <v>3334</v>
      </c>
      <c r="M1296">
        <v>11352</v>
      </c>
      <c r="AD1296">
        <v>9140.39</v>
      </c>
    </row>
    <row r="1297" spans="1:33">
      <c r="A1297">
        <v>2016</v>
      </c>
      <c r="B1297" s="14">
        <v>43054.607430555552</v>
      </c>
      <c r="C1297" t="s">
        <v>3335</v>
      </c>
      <c r="L1297">
        <v>26415</v>
      </c>
      <c r="M1297">
        <v>14763</v>
      </c>
      <c r="AD1297">
        <v>0</v>
      </c>
    </row>
    <row r="1298" spans="1:33">
      <c r="A1298">
        <v>2016</v>
      </c>
      <c r="B1298" s="14">
        <v>43054.607430555552</v>
      </c>
      <c r="C1298" t="s">
        <v>6918</v>
      </c>
      <c r="AD1298">
        <v>22.16</v>
      </c>
    </row>
    <row r="1299" spans="1:33">
      <c r="A1299">
        <v>2016</v>
      </c>
      <c r="B1299" s="14">
        <v>43054.607430555552</v>
      </c>
      <c r="C1299" t="s">
        <v>3336</v>
      </c>
      <c r="M1299">
        <v>4178</v>
      </c>
      <c r="AD1299">
        <v>563.91</v>
      </c>
    </row>
    <row r="1300" spans="1:33">
      <c r="A1300">
        <v>2016</v>
      </c>
      <c r="B1300" s="14">
        <v>43054.607430555552</v>
      </c>
      <c r="C1300" t="s">
        <v>3337</v>
      </c>
      <c r="AD1300">
        <v>0</v>
      </c>
    </row>
    <row r="1301" spans="1:33">
      <c r="A1301">
        <v>2016</v>
      </c>
      <c r="B1301" s="14">
        <v>43054.607430555552</v>
      </c>
      <c r="C1301" t="s">
        <v>3338</v>
      </c>
      <c r="AD1301">
        <v>1200.49</v>
      </c>
    </row>
    <row r="1302" spans="1:33">
      <c r="A1302">
        <v>2016</v>
      </c>
      <c r="B1302" s="14">
        <v>43054.607430555552</v>
      </c>
      <c r="C1302" t="s">
        <v>7028</v>
      </c>
      <c r="M1302">
        <v>3974</v>
      </c>
    </row>
    <row r="1303" spans="1:33">
      <c r="A1303">
        <v>2016</v>
      </c>
      <c r="B1303" s="14">
        <v>43054.607430555552</v>
      </c>
      <c r="C1303" t="s">
        <v>6919</v>
      </c>
      <c r="M1303">
        <v>15</v>
      </c>
    </row>
    <row r="1304" spans="1:33">
      <c r="A1304">
        <v>2016</v>
      </c>
      <c r="B1304" s="14">
        <v>43054.607430555552</v>
      </c>
      <c r="C1304" t="s">
        <v>3339</v>
      </c>
      <c r="AD1304">
        <v>2072.6799999999998</v>
      </c>
    </row>
    <row r="1305" spans="1:33">
      <c r="A1305">
        <v>2016</v>
      </c>
      <c r="B1305" s="14">
        <v>43054.607430555552</v>
      </c>
      <c r="C1305" t="s">
        <v>3340</v>
      </c>
      <c r="F1305">
        <v>4.3</v>
      </c>
      <c r="M1305">
        <v>3922</v>
      </c>
      <c r="AB1305">
        <v>0.4</v>
      </c>
      <c r="AD1305">
        <v>109.59</v>
      </c>
    </row>
    <row r="1306" spans="1:33">
      <c r="A1306">
        <v>2016</v>
      </c>
      <c r="B1306" s="14">
        <v>43054.607430555552</v>
      </c>
      <c r="C1306">
        <v>150101</v>
      </c>
      <c r="H1306">
        <v>0</v>
      </c>
    </row>
    <row r="1307" spans="1:33">
      <c r="A1307">
        <v>2016</v>
      </c>
      <c r="B1307" s="14">
        <v>43054.607430555552</v>
      </c>
      <c r="C1307">
        <v>150102</v>
      </c>
      <c r="AF1307">
        <v>56</v>
      </c>
    </row>
    <row r="1308" spans="1:33">
      <c r="A1308">
        <v>2016</v>
      </c>
      <c r="B1308" s="14">
        <v>43054.607430555552</v>
      </c>
      <c r="C1308">
        <v>150109</v>
      </c>
      <c r="AG1308">
        <v>7</v>
      </c>
    </row>
    <row r="1309" spans="1:33">
      <c r="A1309">
        <v>2016</v>
      </c>
      <c r="B1309" s="14">
        <v>43054.607430555552</v>
      </c>
      <c r="C1309">
        <v>150202</v>
      </c>
      <c r="AF1309">
        <v>7</v>
      </c>
      <c r="AG1309">
        <v>3</v>
      </c>
    </row>
    <row r="1310" spans="1:33">
      <c r="A1310">
        <v>2016</v>
      </c>
      <c r="B1310" s="14">
        <v>43054.607430555552</v>
      </c>
      <c r="C1310">
        <v>150203</v>
      </c>
      <c r="AF1310">
        <v>10</v>
      </c>
      <c r="AG1310">
        <v>4</v>
      </c>
    </row>
    <row r="1311" spans="1:33">
      <c r="A1311">
        <v>2016</v>
      </c>
      <c r="B1311" s="14">
        <v>43054.607430555552</v>
      </c>
      <c r="C1311" t="s">
        <v>3343</v>
      </c>
      <c r="F1311">
        <v>15864.6</v>
      </c>
      <c r="L1311">
        <v>78300.639999999999</v>
      </c>
      <c r="M1311">
        <v>22148</v>
      </c>
      <c r="P1311">
        <v>2779.1</v>
      </c>
      <c r="AB1311">
        <v>81528.45</v>
      </c>
      <c r="AD1311">
        <v>97249.73</v>
      </c>
    </row>
    <row r="1312" spans="1:33">
      <c r="A1312">
        <v>2016</v>
      </c>
      <c r="B1312" s="14">
        <v>43054.607430555552</v>
      </c>
      <c r="C1312" t="s">
        <v>7029</v>
      </c>
      <c r="L1312">
        <v>102431</v>
      </c>
    </row>
    <row r="1313" spans="1:33">
      <c r="A1313">
        <v>2016</v>
      </c>
      <c r="B1313" s="14">
        <v>43054.607430555552</v>
      </c>
      <c r="C1313" t="s">
        <v>3345</v>
      </c>
      <c r="AD1313">
        <v>38.72</v>
      </c>
    </row>
    <row r="1314" spans="1:33">
      <c r="A1314">
        <v>2016</v>
      </c>
      <c r="B1314" s="14">
        <v>43054.607430555552</v>
      </c>
      <c r="C1314" t="s">
        <v>3346</v>
      </c>
      <c r="AD1314">
        <v>0</v>
      </c>
    </row>
    <row r="1315" spans="1:33">
      <c r="A1315">
        <v>2016</v>
      </c>
      <c r="B1315" s="14">
        <v>43054.607430555552</v>
      </c>
      <c r="C1315" t="s">
        <v>3347</v>
      </c>
      <c r="AD1315">
        <v>56.31</v>
      </c>
    </row>
    <row r="1316" spans="1:33">
      <c r="A1316">
        <v>2016</v>
      </c>
      <c r="B1316" s="14">
        <v>43054.607430555552</v>
      </c>
      <c r="C1316" t="s">
        <v>3348</v>
      </c>
      <c r="AD1316">
        <v>7.7</v>
      </c>
    </row>
    <row r="1317" spans="1:33">
      <c r="A1317">
        <v>2016</v>
      </c>
      <c r="B1317" s="14">
        <v>43054.607430555552</v>
      </c>
      <c r="C1317" t="s">
        <v>3350</v>
      </c>
      <c r="L1317">
        <v>5890.13</v>
      </c>
      <c r="AD1317">
        <v>417.68</v>
      </c>
    </row>
    <row r="1318" spans="1:33">
      <c r="A1318">
        <v>2016</v>
      </c>
      <c r="B1318" s="14">
        <v>43054.607430555552</v>
      </c>
      <c r="C1318" t="s">
        <v>7030</v>
      </c>
      <c r="AD1318">
        <v>4.5</v>
      </c>
    </row>
    <row r="1319" spans="1:33">
      <c r="A1319">
        <v>2016</v>
      </c>
      <c r="B1319" s="14">
        <v>43054.607430555552</v>
      </c>
      <c r="C1319" t="s">
        <v>3556</v>
      </c>
      <c r="M1319">
        <v>3974</v>
      </c>
    </row>
    <row r="1320" spans="1:33">
      <c r="A1320">
        <v>2016</v>
      </c>
      <c r="B1320" s="14">
        <v>43054.607430555552</v>
      </c>
      <c r="C1320" t="s">
        <v>7031</v>
      </c>
      <c r="AB1320">
        <v>0</v>
      </c>
    </row>
    <row r="1321" spans="1:33">
      <c r="A1321">
        <v>2016</v>
      </c>
      <c r="B1321" s="14">
        <v>43054.607430555552</v>
      </c>
      <c r="C1321" t="s">
        <v>7032</v>
      </c>
      <c r="P1321">
        <v>5.8</v>
      </c>
    </row>
    <row r="1322" spans="1:33">
      <c r="A1322">
        <v>2016</v>
      </c>
      <c r="B1322" s="14">
        <v>43054.607430555552</v>
      </c>
      <c r="C1322" t="s">
        <v>6921</v>
      </c>
      <c r="AB1322">
        <v>105.9</v>
      </c>
    </row>
    <row r="1323" spans="1:33">
      <c r="A1323">
        <v>2016</v>
      </c>
      <c r="B1323" s="14">
        <v>43054.607430555552</v>
      </c>
      <c r="C1323" t="s">
        <v>3351</v>
      </c>
      <c r="M1323">
        <v>11001</v>
      </c>
    </row>
    <row r="1324" spans="1:33">
      <c r="A1324">
        <v>2016</v>
      </c>
      <c r="B1324" s="14">
        <v>43054.607430555552</v>
      </c>
      <c r="C1324" t="s">
        <v>3352</v>
      </c>
      <c r="AD1324">
        <v>1042.22</v>
      </c>
    </row>
    <row r="1325" spans="1:33">
      <c r="A1325">
        <v>2016</v>
      </c>
      <c r="B1325" s="14">
        <v>43054.607430555552</v>
      </c>
      <c r="C1325" t="s">
        <v>3557</v>
      </c>
      <c r="AD1325">
        <v>247.5</v>
      </c>
    </row>
    <row r="1326" spans="1:33">
      <c r="A1326">
        <v>2016</v>
      </c>
      <c r="B1326" s="14">
        <v>43054.607430555552</v>
      </c>
      <c r="C1326" t="s">
        <v>7033</v>
      </c>
      <c r="AD1326">
        <v>5.87</v>
      </c>
    </row>
    <row r="1327" spans="1:33">
      <c r="A1327">
        <v>2016</v>
      </c>
      <c r="B1327" s="14">
        <v>43054.607430555552</v>
      </c>
      <c r="C1327">
        <v>160103</v>
      </c>
      <c r="H1327">
        <v>75757</v>
      </c>
      <c r="O1327">
        <v>10238</v>
      </c>
      <c r="AF1327">
        <v>52631</v>
      </c>
      <c r="AG1327">
        <v>13999</v>
      </c>
    </row>
    <row r="1328" spans="1:33">
      <c r="A1328">
        <v>2016</v>
      </c>
      <c r="B1328" s="14">
        <v>43054.607430555552</v>
      </c>
      <c r="C1328">
        <v>160107</v>
      </c>
      <c r="AG1328">
        <v>1</v>
      </c>
    </row>
    <row r="1329" spans="1:33">
      <c r="A1329">
        <v>2016</v>
      </c>
      <c r="B1329" s="14">
        <v>43054.607430555552</v>
      </c>
      <c r="C1329">
        <v>160119</v>
      </c>
      <c r="AG1329">
        <v>200</v>
      </c>
    </row>
    <row r="1330" spans="1:33">
      <c r="A1330">
        <v>2016</v>
      </c>
      <c r="B1330" s="14">
        <v>43054.607430555552</v>
      </c>
      <c r="C1330" t="s">
        <v>7034</v>
      </c>
      <c r="T1330">
        <v>37</v>
      </c>
    </row>
    <row r="1331" spans="1:33">
      <c r="A1331">
        <v>2016</v>
      </c>
      <c r="B1331" s="14">
        <v>43054.607430555552</v>
      </c>
      <c r="C1331" t="s">
        <v>3355</v>
      </c>
      <c r="M1331">
        <v>4595</v>
      </c>
      <c r="AD1331">
        <v>0</v>
      </c>
    </row>
    <row r="1332" spans="1:33">
      <c r="A1332">
        <v>2016</v>
      </c>
      <c r="B1332" s="14">
        <v>43054.607430555552</v>
      </c>
      <c r="C1332" t="s">
        <v>3356</v>
      </c>
      <c r="M1332">
        <v>1</v>
      </c>
      <c r="AD1332">
        <v>142.36000000000001</v>
      </c>
    </row>
    <row r="1333" spans="1:33">
      <c r="A1333">
        <v>2016</v>
      </c>
      <c r="B1333" s="14">
        <v>43054.607430555552</v>
      </c>
      <c r="C1333" t="s">
        <v>3358</v>
      </c>
      <c r="P1333">
        <v>233.2</v>
      </c>
      <c r="AD1333">
        <v>342.18</v>
      </c>
    </row>
    <row r="1334" spans="1:33">
      <c r="A1334">
        <v>2016</v>
      </c>
      <c r="B1334" s="14">
        <v>43054.607430555552</v>
      </c>
      <c r="C1334" t="s">
        <v>7035</v>
      </c>
      <c r="E1334">
        <v>8207</v>
      </c>
    </row>
    <row r="1335" spans="1:33">
      <c r="A1335">
        <v>2016</v>
      </c>
      <c r="B1335" s="14">
        <v>43054.607430555552</v>
      </c>
      <c r="C1335" t="s">
        <v>3359</v>
      </c>
      <c r="AB1335">
        <v>5962.1</v>
      </c>
    </row>
    <row r="1336" spans="1:33">
      <c r="A1336">
        <v>2016</v>
      </c>
      <c r="B1336" s="14">
        <v>43054.607430555552</v>
      </c>
      <c r="C1336" t="s">
        <v>7036</v>
      </c>
      <c r="P1336">
        <v>172.3</v>
      </c>
    </row>
    <row r="1337" spans="1:33">
      <c r="A1337">
        <v>2016</v>
      </c>
      <c r="B1337" s="14">
        <v>43054.607430555552</v>
      </c>
      <c r="C1337" t="s">
        <v>6925</v>
      </c>
      <c r="AD1337">
        <v>0</v>
      </c>
    </row>
    <row r="1338" spans="1:33">
      <c r="A1338">
        <v>2016</v>
      </c>
      <c r="B1338" s="14">
        <v>43054.607430555552</v>
      </c>
      <c r="C1338" t="s">
        <v>3361</v>
      </c>
      <c r="AD1338">
        <v>0</v>
      </c>
    </row>
    <row r="1339" spans="1:33">
      <c r="A1339">
        <v>2016</v>
      </c>
      <c r="B1339" s="14">
        <v>43054.607430555552</v>
      </c>
      <c r="C1339" t="s">
        <v>7037</v>
      </c>
      <c r="F1339">
        <v>241.2</v>
      </c>
    </row>
    <row r="1340" spans="1:33">
      <c r="A1340">
        <v>2016</v>
      </c>
      <c r="B1340" s="14">
        <v>43054.607430555552</v>
      </c>
      <c r="C1340">
        <v>170405</v>
      </c>
      <c r="H1340">
        <v>13968</v>
      </c>
    </row>
    <row r="1341" spans="1:33">
      <c r="A1341">
        <v>2016</v>
      </c>
      <c r="B1341" s="14">
        <v>43054.607430555552</v>
      </c>
      <c r="C1341" t="s">
        <v>7038</v>
      </c>
      <c r="T1341">
        <v>7916</v>
      </c>
    </row>
    <row r="1342" spans="1:33">
      <c r="A1342">
        <v>2016</v>
      </c>
      <c r="B1342" s="14">
        <v>43054.607430555552</v>
      </c>
      <c r="C1342" t="s">
        <v>6930</v>
      </c>
      <c r="AB1342">
        <v>21868.2</v>
      </c>
    </row>
    <row r="1343" spans="1:33">
      <c r="A1343">
        <v>2016</v>
      </c>
      <c r="B1343" s="14">
        <v>43054.607430555552</v>
      </c>
      <c r="C1343" t="s">
        <v>3364</v>
      </c>
      <c r="AD1343">
        <v>333.13</v>
      </c>
    </row>
    <row r="1344" spans="1:33">
      <c r="A1344">
        <v>2016</v>
      </c>
      <c r="B1344" s="14">
        <v>43054.607430555552</v>
      </c>
      <c r="C1344" t="s">
        <v>3365</v>
      </c>
      <c r="AD1344">
        <v>3632.97</v>
      </c>
    </row>
    <row r="1345" spans="1:30">
      <c r="A1345">
        <v>2016</v>
      </c>
      <c r="B1345" s="14">
        <v>43054.607430555552</v>
      </c>
      <c r="C1345" t="s">
        <v>3366</v>
      </c>
      <c r="AD1345">
        <v>0</v>
      </c>
    </row>
    <row r="1346" spans="1:30">
      <c r="A1346">
        <v>2016</v>
      </c>
      <c r="B1346" s="14">
        <v>43054.607430555552</v>
      </c>
      <c r="C1346" t="s">
        <v>3563</v>
      </c>
      <c r="AD1346">
        <v>204.97</v>
      </c>
    </row>
    <row r="1347" spans="1:30">
      <c r="A1347">
        <v>2016</v>
      </c>
      <c r="B1347" s="14">
        <v>43054.607430555552</v>
      </c>
      <c r="C1347" t="s">
        <v>3367</v>
      </c>
      <c r="AD1347">
        <v>79.53</v>
      </c>
    </row>
    <row r="1348" spans="1:30">
      <c r="A1348">
        <v>2016</v>
      </c>
      <c r="B1348" s="14">
        <v>43054.607430555552</v>
      </c>
      <c r="C1348" t="s">
        <v>6933</v>
      </c>
      <c r="L1348">
        <v>5976.5</v>
      </c>
    </row>
    <row r="1349" spans="1:30">
      <c r="A1349">
        <v>2016</v>
      </c>
      <c r="B1349" s="14">
        <v>43054.607430555552</v>
      </c>
      <c r="C1349" t="s">
        <v>3368</v>
      </c>
      <c r="AD1349">
        <v>966.84</v>
      </c>
    </row>
    <row r="1350" spans="1:30">
      <c r="A1350">
        <v>2016</v>
      </c>
      <c r="B1350" s="14">
        <v>43054.607430555552</v>
      </c>
      <c r="C1350" t="s">
        <v>3369</v>
      </c>
      <c r="L1350">
        <v>6630</v>
      </c>
      <c r="AD1350">
        <v>5148.8999999999996</v>
      </c>
    </row>
    <row r="1351" spans="1:30">
      <c r="A1351">
        <v>2016</v>
      </c>
      <c r="B1351" s="14">
        <v>43054.607430555552</v>
      </c>
      <c r="C1351" t="s">
        <v>7039</v>
      </c>
      <c r="L1351">
        <v>26585</v>
      </c>
    </row>
    <row r="1352" spans="1:30">
      <c r="A1352">
        <v>2016</v>
      </c>
      <c r="B1352" s="14">
        <v>43054.607430555552</v>
      </c>
      <c r="C1352" t="s">
        <v>3370</v>
      </c>
      <c r="AB1352">
        <v>0</v>
      </c>
      <c r="AD1352">
        <v>53.43</v>
      </c>
    </row>
    <row r="1353" spans="1:30">
      <c r="A1353">
        <v>2016</v>
      </c>
      <c r="B1353" s="14">
        <v>43054.607430555552</v>
      </c>
      <c r="C1353" t="s">
        <v>6935</v>
      </c>
      <c r="AB1353">
        <v>0</v>
      </c>
    </row>
    <row r="1354" spans="1:30">
      <c r="A1354">
        <v>2016</v>
      </c>
      <c r="B1354" s="14">
        <v>43054.607430555552</v>
      </c>
      <c r="C1354" t="s">
        <v>7040</v>
      </c>
      <c r="AB1354">
        <v>762.8</v>
      </c>
    </row>
    <row r="1355" spans="1:30">
      <c r="A1355">
        <v>2016</v>
      </c>
      <c r="B1355" s="14">
        <v>43054.607430555552</v>
      </c>
      <c r="C1355" t="s">
        <v>3564</v>
      </c>
      <c r="AD1355">
        <v>0</v>
      </c>
    </row>
    <row r="1356" spans="1:30">
      <c r="A1356">
        <v>2016</v>
      </c>
      <c r="B1356" s="14">
        <v>43054.607430555552</v>
      </c>
      <c r="C1356" t="s">
        <v>7041</v>
      </c>
      <c r="L1356">
        <v>14514.76</v>
      </c>
    </row>
    <row r="1357" spans="1:30">
      <c r="A1357">
        <v>2016</v>
      </c>
      <c r="B1357" s="14">
        <v>43054.607430555552</v>
      </c>
      <c r="C1357" t="s">
        <v>7042</v>
      </c>
      <c r="P1357">
        <v>6.2</v>
      </c>
    </row>
    <row r="1358" spans="1:30">
      <c r="A1358">
        <v>2016</v>
      </c>
      <c r="B1358" s="14">
        <v>43054.607430555552</v>
      </c>
      <c r="C1358" t="s">
        <v>3371</v>
      </c>
      <c r="AD1358">
        <v>0</v>
      </c>
    </row>
    <row r="1359" spans="1:30">
      <c r="A1359">
        <v>2016</v>
      </c>
      <c r="B1359" s="14">
        <v>43054.607430555552</v>
      </c>
      <c r="C1359" t="s">
        <v>3372</v>
      </c>
      <c r="AB1359">
        <v>0</v>
      </c>
      <c r="AD1359">
        <v>0</v>
      </c>
    </row>
    <row r="1360" spans="1:30">
      <c r="A1360">
        <v>2016</v>
      </c>
      <c r="B1360" s="14">
        <v>43054.607430555552</v>
      </c>
      <c r="C1360" t="s">
        <v>7043</v>
      </c>
      <c r="AD1360">
        <v>662.8</v>
      </c>
    </row>
    <row r="1361" spans="1:30">
      <c r="A1361">
        <v>2016</v>
      </c>
      <c r="B1361" s="14">
        <v>43054.607430555552</v>
      </c>
      <c r="C1361" t="s">
        <v>3373</v>
      </c>
      <c r="AD1361">
        <v>0</v>
      </c>
    </row>
    <row r="1362" spans="1:30">
      <c r="A1362">
        <v>2016</v>
      </c>
      <c r="B1362" s="14">
        <v>43054.607430555552</v>
      </c>
      <c r="C1362" t="s">
        <v>6936</v>
      </c>
      <c r="AB1362">
        <v>0</v>
      </c>
    </row>
    <row r="1363" spans="1:30">
      <c r="A1363">
        <v>2016</v>
      </c>
      <c r="B1363" s="14">
        <v>43054.607430555552</v>
      </c>
      <c r="C1363" t="s">
        <v>3374</v>
      </c>
      <c r="AD1363">
        <v>341.25</v>
      </c>
    </row>
    <row r="1364" spans="1:30">
      <c r="A1364">
        <v>2016</v>
      </c>
      <c r="B1364" s="14">
        <v>43054.607430555552</v>
      </c>
      <c r="C1364" t="s">
        <v>3375</v>
      </c>
      <c r="AD1364">
        <v>23.54</v>
      </c>
    </row>
    <row r="1365" spans="1:30">
      <c r="A1365">
        <v>2016</v>
      </c>
      <c r="B1365" s="14">
        <v>43054.607430555552</v>
      </c>
      <c r="C1365" t="s">
        <v>3565</v>
      </c>
      <c r="AB1365">
        <v>1463.5</v>
      </c>
    </row>
    <row r="1366" spans="1:30">
      <c r="A1366">
        <v>2016</v>
      </c>
      <c r="B1366" s="14">
        <v>43054.607430555552</v>
      </c>
      <c r="C1366" t="s">
        <v>3376</v>
      </c>
      <c r="AD1366">
        <v>3634.23</v>
      </c>
    </row>
    <row r="1367" spans="1:30">
      <c r="A1367">
        <v>2016</v>
      </c>
      <c r="B1367" s="14">
        <v>43054.607430555552</v>
      </c>
      <c r="C1367" t="s">
        <v>3377</v>
      </c>
      <c r="AD1367">
        <v>335.8</v>
      </c>
    </row>
    <row r="1368" spans="1:30">
      <c r="A1368">
        <v>2016</v>
      </c>
      <c r="B1368" s="14">
        <v>43054.607430555552</v>
      </c>
      <c r="C1368" t="s">
        <v>7044</v>
      </c>
      <c r="AD1368">
        <v>0</v>
      </c>
    </row>
    <row r="1369" spans="1:30">
      <c r="A1369">
        <v>2016</v>
      </c>
      <c r="B1369" s="14">
        <v>43054.607430555552</v>
      </c>
      <c r="C1369" t="s">
        <v>3567</v>
      </c>
      <c r="AB1369">
        <v>1065.2</v>
      </c>
    </row>
    <row r="1370" spans="1:30">
      <c r="A1370">
        <v>2016</v>
      </c>
      <c r="B1370" s="14">
        <v>43054.607430555552</v>
      </c>
      <c r="C1370" t="s">
        <v>3378</v>
      </c>
      <c r="AD1370">
        <v>38.619999999999997</v>
      </c>
    </row>
    <row r="1371" spans="1:30">
      <c r="A1371">
        <v>2016</v>
      </c>
      <c r="B1371" s="14">
        <v>43054.607430555552</v>
      </c>
      <c r="C1371" t="s">
        <v>3379</v>
      </c>
      <c r="L1371">
        <v>6054.58</v>
      </c>
    </row>
    <row r="1372" spans="1:30">
      <c r="A1372">
        <v>2016</v>
      </c>
      <c r="B1372" s="14">
        <v>43054.607430555552</v>
      </c>
      <c r="C1372" t="s">
        <v>3570</v>
      </c>
      <c r="AD1372">
        <v>3.19</v>
      </c>
    </row>
    <row r="1373" spans="1:30">
      <c r="A1373">
        <v>2016</v>
      </c>
      <c r="B1373" s="14">
        <v>43054.607430555552</v>
      </c>
      <c r="C1373" t="s">
        <v>3382</v>
      </c>
      <c r="AD1373">
        <v>2.13</v>
      </c>
    </row>
    <row r="1374" spans="1:30">
      <c r="A1374">
        <v>2016</v>
      </c>
      <c r="B1374" s="14">
        <v>43054.607430555552</v>
      </c>
      <c r="C1374" t="s">
        <v>7045</v>
      </c>
      <c r="F1374">
        <v>5040.3999999999996</v>
      </c>
    </row>
    <row r="1375" spans="1:30">
      <c r="A1375">
        <v>2016</v>
      </c>
      <c r="B1375" s="14">
        <v>43054.607430555552</v>
      </c>
      <c r="C1375" t="s">
        <v>3383</v>
      </c>
      <c r="M1375">
        <v>168</v>
      </c>
      <c r="AB1375">
        <v>56239.13</v>
      </c>
      <c r="AD1375">
        <v>8829.2199999999993</v>
      </c>
    </row>
    <row r="1376" spans="1:30">
      <c r="A1376">
        <v>2016</v>
      </c>
      <c r="B1376" s="14">
        <v>43054.607430555552</v>
      </c>
      <c r="C1376" t="s">
        <v>7046</v>
      </c>
      <c r="AD1376">
        <v>0</v>
      </c>
    </row>
    <row r="1377" spans="1:30">
      <c r="A1377">
        <v>2016</v>
      </c>
      <c r="B1377" s="14">
        <v>43054.607430555552</v>
      </c>
      <c r="C1377" t="s">
        <v>3384</v>
      </c>
      <c r="AD1377">
        <v>0</v>
      </c>
    </row>
    <row r="1378" spans="1:30">
      <c r="A1378">
        <v>2016</v>
      </c>
      <c r="B1378" s="14">
        <v>43054.607430555552</v>
      </c>
      <c r="C1378" t="s">
        <v>3385</v>
      </c>
      <c r="AD1378">
        <v>9.16</v>
      </c>
    </row>
    <row r="1379" spans="1:30">
      <c r="A1379">
        <v>2016</v>
      </c>
      <c r="B1379" s="14">
        <v>43054.607430555552</v>
      </c>
      <c r="C1379" t="s">
        <v>3386</v>
      </c>
      <c r="F1379">
        <v>84504.1</v>
      </c>
      <c r="L1379">
        <v>236086.35</v>
      </c>
      <c r="M1379">
        <v>44133</v>
      </c>
      <c r="AB1379">
        <v>860200.34</v>
      </c>
      <c r="AD1379">
        <v>7693.4</v>
      </c>
    </row>
    <row r="1380" spans="1:30">
      <c r="A1380">
        <v>2016</v>
      </c>
      <c r="B1380" s="14">
        <v>43054.607430555552</v>
      </c>
      <c r="C1380" t="s">
        <v>7047</v>
      </c>
      <c r="L1380">
        <v>116890.1</v>
      </c>
    </row>
    <row r="1381" spans="1:30">
      <c r="A1381">
        <v>2016</v>
      </c>
      <c r="B1381" s="14">
        <v>43054.607430555552</v>
      </c>
      <c r="C1381" t="s">
        <v>7048</v>
      </c>
      <c r="P1381">
        <v>4836.8999999999996</v>
      </c>
    </row>
    <row r="1382" spans="1:30">
      <c r="A1382">
        <v>2016</v>
      </c>
      <c r="B1382" s="14">
        <v>43054.607430555552</v>
      </c>
      <c r="C1382" t="s">
        <v>3572</v>
      </c>
      <c r="AB1382">
        <v>68408</v>
      </c>
    </row>
    <row r="1383" spans="1:30">
      <c r="A1383">
        <v>2016</v>
      </c>
      <c r="B1383" s="14">
        <v>43054.607430555552</v>
      </c>
      <c r="C1383" t="s">
        <v>3387</v>
      </c>
      <c r="L1383">
        <v>341.65</v>
      </c>
      <c r="AB1383">
        <v>16403.8</v>
      </c>
    </row>
    <row r="1384" spans="1:30">
      <c r="A1384">
        <v>2016</v>
      </c>
      <c r="B1384" s="14">
        <v>43054.607430555552</v>
      </c>
      <c r="C1384" t="s">
        <v>3389</v>
      </c>
      <c r="AD1384">
        <v>167877.86</v>
      </c>
    </row>
    <row r="1385" spans="1:30">
      <c r="A1385">
        <v>2016</v>
      </c>
      <c r="B1385" s="14">
        <v>43054.607430555552</v>
      </c>
      <c r="C1385" t="s">
        <v>3390</v>
      </c>
      <c r="AD1385">
        <v>347.22</v>
      </c>
    </row>
    <row r="1386" spans="1:30">
      <c r="A1386">
        <v>2016</v>
      </c>
      <c r="B1386" s="14">
        <v>43054.607430555552</v>
      </c>
      <c r="C1386" t="s">
        <v>3391</v>
      </c>
      <c r="AD1386">
        <v>0</v>
      </c>
    </row>
    <row r="1387" spans="1:30">
      <c r="A1387">
        <v>2016</v>
      </c>
      <c r="B1387" s="14">
        <v>43054.607430555552</v>
      </c>
      <c r="C1387" t="s">
        <v>7049</v>
      </c>
      <c r="E1387">
        <v>3305</v>
      </c>
    </row>
    <row r="1388" spans="1:30">
      <c r="A1388">
        <v>2016</v>
      </c>
      <c r="B1388" s="14">
        <v>43054.607430555552</v>
      </c>
      <c r="C1388" t="s">
        <v>7050</v>
      </c>
      <c r="E1388">
        <v>79622</v>
      </c>
    </row>
    <row r="1389" spans="1:30">
      <c r="A1389">
        <v>2016</v>
      </c>
      <c r="B1389" s="14">
        <v>43054.607430555552</v>
      </c>
      <c r="C1389" t="s">
        <v>7051</v>
      </c>
      <c r="E1389">
        <v>53226</v>
      </c>
    </row>
    <row r="1390" spans="1:30">
      <c r="A1390">
        <v>2016</v>
      </c>
      <c r="B1390" s="14">
        <v>43054.607430555552</v>
      </c>
      <c r="C1390" t="s">
        <v>7052</v>
      </c>
      <c r="E1390">
        <v>78116</v>
      </c>
    </row>
    <row r="1391" spans="1:30">
      <c r="A1391">
        <v>2016</v>
      </c>
      <c r="B1391" s="14">
        <v>43054.607430555552</v>
      </c>
      <c r="C1391" t="s">
        <v>3573</v>
      </c>
      <c r="E1391">
        <v>0</v>
      </c>
    </row>
    <row r="1392" spans="1:30">
      <c r="A1392">
        <v>2016</v>
      </c>
      <c r="B1392" s="14">
        <v>43054.607430555552</v>
      </c>
      <c r="C1392">
        <v>190203</v>
      </c>
      <c r="R1392">
        <v>2223</v>
      </c>
    </row>
    <row r="1393" spans="1:33">
      <c r="A1393">
        <v>2016</v>
      </c>
      <c r="B1393" s="14">
        <v>43054.607430555552</v>
      </c>
      <c r="C1393">
        <v>190205</v>
      </c>
      <c r="H1393">
        <v>3836</v>
      </c>
    </row>
    <row r="1394" spans="1:33">
      <c r="A1394">
        <v>2016</v>
      </c>
      <c r="B1394" s="14">
        <v>43054.607430555552</v>
      </c>
      <c r="C1394">
        <v>190207</v>
      </c>
      <c r="AG1394">
        <v>414</v>
      </c>
    </row>
    <row r="1395" spans="1:33">
      <c r="A1395">
        <v>2016</v>
      </c>
      <c r="B1395" s="14">
        <v>43054.607430555552</v>
      </c>
      <c r="C1395">
        <v>190208</v>
      </c>
      <c r="T1395">
        <v>26380</v>
      </c>
    </row>
    <row r="1396" spans="1:33">
      <c r="A1396">
        <v>2016</v>
      </c>
      <c r="B1396" s="14">
        <v>43054.607430555552</v>
      </c>
      <c r="C1396">
        <v>190211</v>
      </c>
      <c r="AG1396">
        <v>2606</v>
      </c>
    </row>
    <row r="1397" spans="1:33">
      <c r="A1397">
        <v>2016</v>
      </c>
      <c r="B1397" s="14">
        <v>43054.607430555552</v>
      </c>
      <c r="C1397">
        <v>190501</v>
      </c>
      <c r="T1397">
        <v>1669</v>
      </c>
    </row>
    <row r="1398" spans="1:33">
      <c r="A1398">
        <v>2016</v>
      </c>
      <c r="B1398" s="14">
        <v>43054.607430555552</v>
      </c>
      <c r="C1398">
        <v>190505</v>
      </c>
      <c r="AG1398">
        <v>414</v>
      </c>
    </row>
    <row r="1399" spans="1:33">
      <c r="A1399">
        <v>2016</v>
      </c>
      <c r="B1399" s="14">
        <v>43054.607430555552</v>
      </c>
      <c r="C1399">
        <v>190805</v>
      </c>
      <c r="H1399">
        <v>0</v>
      </c>
    </row>
    <row r="1400" spans="1:33">
      <c r="A1400">
        <v>2016</v>
      </c>
      <c r="B1400" s="14">
        <v>43054.607430555552</v>
      </c>
      <c r="C1400">
        <v>191204</v>
      </c>
      <c r="H1400">
        <v>68488</v>
      </c>
      <c r="O1400">
        <v>3336</v>
      </c>
      <c r="T1400">
        <v>27494</v>
      </c>
      <c r="AF1400">
        <v>6754</v>
      </c>
      <c r="AG1400">
        <v>12233</v>
      </c>
    </row>
    <row r="1401" spans="1:33">
      <c r="A1401">
        <v>2016</v>
      </c>
      <c r="B1401" s="14">
        <v>43054.607430555552</v>
      </c>
      <c r="C1401" t="s">
        <v>7053</v>
      </c>
      <c r="T1401">
        <v>67594</v>
      </c>
    </row>
    <row r="1402" spans="1:33">
      <c r="A1402">
        <v>2016</v>
      </c>
      <c r="B1402" s="14">
        <v>43054.607430555552</v>
      </c>
      <c r="C1402">
        <v>191208</v>
      </c>
      <c r="AG1402">
        <v>16071</v>
      </c>
    </row>
    <row r="1403" spans="1:33">
      <c r="A1403">
        <v>2016</v>
      </c>
      <c r="B1403" s="14">
        <v>43054.607430555552</v>
      </c>
      <c r="C1403">
        <v>191210</v>
      </c>
      <c r="H1403">
        <v>203909</v>
      </c>
      <c r="K1403">
        <v>18728</v>
      </c>
      <c r="O1403">
        <v>23208</v>
      </c>
      <c r="R1403">
        <v>149758</v>
      </c>
      <c r="T1403">
        <v>124683</v>
      </c>
      <c r="AF1403">
        <v>12150</v>
      </c>
      <c r="AG1403">
        <v>36934</v>
      </c>
    </row>
    <row r="1404" spans="1:33">
      <c r="A1404">
        <v>2016</v>
      </c>
      <c r="B1404" s="14">
        <v>43054.607430555552</v>
      </c>
      <c r="C1404" t="s">
        <v>7054</v>
      </c>
      <c r="T1404">
        <v>29550</v>
      </c>
    </row>
    <row r="1405" spans="1:33">
      <c r="A1405">
        <v>2016</v>
      </c>
      <c r="B1405" s="14">
        <v>43054.607430555552</v>
      </c>
      <c r="C1405">
        <v>191211</v>
      </c>
      <c r="O1405">
        <v>1520</v>
      </c>
      <c r="R1405">
        <v>10084</v>
      </c>
    </row>
    <row r="1406" spans="1:33">
      <c r="A1406">
        <v>2016</v>
      </c>
      <c r="B1406" s="14">
        <v>43054.607430555552</v>
      </c>
      <c r="C1406">
        <v>191212</v>
      </c>
      <c r="O1406">
        <v>2215</v>
      </c>
      <c r="T1406">
        <v>22537</v>
      </c>
      <c r="AF1406">
        <v>9606</v>
      </c>
      <c r="AG1406">
        <v>101503</v>
      </c>
    </row>
    <row r="1407" spans="1:33">
      <c r="A1407">
        <v>2016</v>
      </c>
      <c r="B1407" s="14">
        <v>43054.607430555552</v>
      </c>
      <c r="C1407" t="s">
        <v>3392</v>
      </c>
      <c r="M1407">
        <v>4765</v>
      </c>
      <c r="AD1407">
        <v>3.6</v>
      </c>
    </row>
    <row r="1408" spans="1:33">
      <c r="A1408">
        <v>2016</v>
      </c>
      <c r="B1408" s="14">
        <v>43054.607430555552</v>
      </c>
      <c r="C1408" t="s">
        <v>3575</v>
      </c>
      <c r="M1408">
        <v>3907</v>
      </c>
    </row>
    <row r="1409" spans="1:30">
      <c r="A1409">
        <v>2016</v>
      </c>
      <c r="B1409" s="14">
        <v>43054.607430555552</v>
      </c>
      <c r="C1409" t="s">
        <v>3576</v>
      </c>
      <c r="M1409">
        <v>5924</v>
      </c>
    </row>
    <row r="1410" spans="1:30">
      <c r="A1410">
        <v>2016</v>
      </c>
      <c r="B1410" s="14">
        <v>43054.607430555552</v>
      </c>
      <c r="C1410" t="s">
        <v>6938</v>
      </c>
      <c r="M1410">
        <v>858</v>
      </c>
    </row>
    <row r="1411" spans="1:30">
      <c r="A1411">
        <v>2016</v>
      </c>
      <c r="B1411" s="14">
        <v>43054.607430555552</v>
      </c>
      <c r="C1411" t="s">
        <v>3394</v>
      </c>
      <c r="M1411">
        <v>3907</v>
      </c>
      <c r="AD1411">
        <v>0</v>
      </c>
    </row>
    <row r="1412" spans="1:30">
      <c r="A1412">
        <v>2016</v>
      </c>
      <c r="B1412" s="14">
        <v>43054.607430555552</v>
      </c>
      <c r="C1412" t="s">
        <v>3395</v>
      </c>
      <c r="M1412">
        <v>3907</v>
      </c>
      <c r="AD1412">
        <v>5.43</v>
      </c>
    </row>
    <row r="1413" spans="1:30">
      <c r="A1413">
        <v>2016</v>
      </c>
      <c r="B1413" s="14">
        <v>43054.607430555552</v>
      </c>
      <c r="C1413" t="s">
        <v>3397</v>
      </c>
      <c r="AD1413">
        <v>0</v>
      </c>
    </row>
    <row r="1414" spans="1:30">
      <c r="A1414">
        <v>2016</v>
      </c>
      <c r="B1414" s="14">
        <v>43054.607430555552</v>
      </c>
      <c r="C1414" t="s">
        <v>3398</v>
      </c>
      <c r="AD1414">
        <v>0</v>
      </c>
    </row>
    <row r="1415" spans="1:30">
      <c r="A1415">
        <v>2016</v>
      </c>
      <c r="B1415" s="14">
        <v>43054.607430555552</v>
      </c>
      <c r="C1415" t="s">
        <v>3399</v>
      </c>
      <c r="AD1415">
        <v>3.69</v>
      </c>
    </row>
    <row r="1416" spans="1:30">
      <c r="A1416">
        <v>2016</v>
      </c>
      <c r="B1416" s="14">
        <v>43054.607430555552</v>
      </c>
      <c r="C1416" t="s">
        <v>3400</v>
      </c>
      <c r="AD1416">
        <v>37.659999999999997</v>
      </c>
    </row>
    <row r="1417" spans="1:30">
      <c r="A1417">
        <v>2016</v>
      </c>
      <c r="B1417" s="14">
        <v>43054.607430555552</v>
      </c>
      <c r="C1417" t="s">
        <v>6939</v>
      </c>
      <c r="AD1417">
        <v>8.17</v>
      </c>
    </row>
    <row r="1418" spans="1:30">
      <c r="A1418">
        <v>2016</v>
      </c>
      <c r="B1418" s="14">
        <v>43054.607430555552</v>
      </c>
      <c r="C1418" t="s">
        <v>3401</v>
      </c>
      <c r="AD1418">
        <v>0</v>
      </c>
    </row>
    <row r="1419" spans="1:30">
      <c r="A1419">
        <v>2016</v>
      </c>
      <c r="B1419" s="14">
        <v>43054.607430555552</v>
      </c>
      <c r="C1419" t="s">
        <v>3402</v>
      </c>
      <c r="AD1419">
        <v>0</v>
      </c>
    </row>
    <row r="1420" spans="1:30">
      <c r="A1420">
        <v>2016</v>
      </c>
      <c r="B1420" s="14">
        <v>43054.607430555552</v>
      </c>
      <c r="C1420" t="s">
        <v>3403</v>
      </c>
      <c r="AD1420">
        <v>127.17</v>
      </c>
    </row>
    <row r="1421" spans="1:30">
      <c r="A1421">
        <v>2016</v>
      </c>
      <c r="B1421" s="14">
        <v>43054.607430555552</v>
      </c>
      <c r="C1421" t="s">
        <v>3577</v>
      </c>
      <c r="AD1421">
        <v>0</v>
      </c>
    </row>
    <row r="1422" spans="1:30">
      <c r="A1422">
        <v>2016</v>
      </c>
      <c r="B1422" s="14">
        <v>43054.607430555552</v>
      </c>
      <c r="C1422" t="s">
        <v>7055</v>
      </c>
      <c r="M1422">
        <v>3974</v>
      </c>
    </row>
    <row r="1423" spans="1:30">
      <c r="A1423">
        <v>2016</v>
      </c>
      <c r="B1423" s="14">
        <v>43054.607430555552</v>
      </c>
      <c r="C1423" t="s">
        <v>3404</v>
      </c>
      <c r="AD1423">
        <v>13.44</v>
      </c>
    </row>
    <row r="1424" spans="1:30">
      <c r="A1424">
        <v>2016</v>
      </c>
      <c r="B1424" s="14">
        <v>43054.607430555552</v>
      </c>
      <c r="C1424" t="s">
        <v>3405</v>
      </c>
      <c r="AD1424">
        <v>83.28</v>
      </c>
    </row>
    <row r="1425" spans="1:20">
      <c r="A1425">
        <v>2016</v>
      </c>
      <c r="B1425" s="14">
        <v>43054.607430555552</v>
      </c>
      <c r="C1425" t="s">
        <v>6941</v>
      </c>
      <c r="T1425">
        <v>84</v>
      </c>
    </row>
    <row r="1426" spans="1:20">
      <c r="A1426">
        <v>2016</v>
      </c>
      <c r="B1426" s="14">
        <v>43054.607430555552</v>
      </c>
      <c r="C1426" t="s">
        <v>7056</v>
      </c>
      <c r="N1426">
        <v>107595</v>
      </c>
    </row>
    <row r="1427" spans="1:20">
      <c r="A1427">
        <v>2016</v>
      </c>
      <c r="B1427" s="14">
        <v>43054.607430555552</v>
      </c>
      <c r="C1427" t="s">
        <v>7057</v>
      </c>
      <c r="N1427">
        <v>32776</v>
      </c>
    </row>
    <row r="1428" spans="1:20">
      <c r="A1428">
        <v>2016</v>
      </c>
      <c r="B1428" s="14">
        <v>43054.607430555552</v>
      </c>
      <c r="C1428" t="s">
        <v>7058</v>
      </c>
      <c r="N1428">
        <v>7093</v>
      </c>
    </row>
    <row r="1429" spans="1:20">
      <c r="A1429">
        <v>2016</v>
      </c>
      <c r="B1429" s="14">
        <v>43054.607430555552</v>
      </c>
      <c r="C1429" t="s">
        <v>7059</v>
      </c>
      <c r="N1429">
        <v>135741</v>
      </c>
    </row>
    <row r="1430" spans="1:20">
      <c r="A1430">
        <v>2016</v>
      </c>
      <c r="B1430" s="14">
        <v>43054.607430555552</v>
      </c>
      <c r="C1430" t="s">
        <v>7060</v>
      </c>
      <c r="N1430">
        <v>161133</v>
      </c>
    </row>
    <row r="1431" spans="1:20">
      <c r="A1431">
        <v>2016</v>
      </c>
      <c r="B1431" s="14">
        <v>43054.607430555552</v>
      </c>
      <c r="C1431" t="s">
        <v>7061</v>
      </c>
      <c r="N1431">
        <v>167923</v>
      </c>
    </row>
    <row r="1432" spans="1:20">
      <c r="A1432">
        <v>2016</v>
      </c>
      <c r="B1432" s="14">
        <v>43054.607430555552</v>
      </c>
      <c r="C1432">
        <v>30105</v>
      </c>
      <c r="H1432">
        <v>252</v>
      </c>
      <c r="T1432">
        <v>15528</v>
      </c>
    </row>
    <row r="1433" spans="1:20">
      <c r="A1433">
        <v>2016</v>
      </c>
      <c r="B1433" s="14">
        <v>43054.607430555552</v>
      </c>
      <c r="C1433">
        <v>30310</v>
      </c>
      <c r="H1433">
        <v>0</v>
      </c>
    </row>
    <row r="1434" spans="1:20">
      <c r="A1434">
        <v>2016</v>
      </c>
      <c r="B1434" s="14">
        <v>43054.607430555552</v>
      </c>
      <c r="C1434">
        <v>40210</v>
      </c>
      <c r="H1434">
        <v>135</v>
      </c>
    </row>
    <row r="1435" spans="1:20">
      <c r="A1435">
        <v>2016</v>
      </c>
      <c r="B1435" s="14">
        <v>43054.607430555552</v>
      </c>
      <c r="C1435">
        <v>60503</v>
      </c>
      <c r="H1435">
        <v>0</v>
      </c>
    </row>
    <row r="1436" spans="1:20">
      <c r="A1436">
        <v>2016</v>
      </c>
      <c r="B1436" s="14">
        <v>43054.607430555552</v>
      </c>
      <c r="C1436">
        <v>61303</v>
      </c>
      <c r="T1436">
        <v>239</v>
      </c>
    </row>
    <row r="1437" spans="1:20">
      <c r="A1437">
        <v>2016</v>
      </c>
      <c r="B1437" s="14">
        <v>43054.607430555552</v>
      </c>
      <c r="C1437">
        <v>70104</v>
      </c>
      <c r="T1437">
        <v>85</v>
      </c>
    </row>
    <row r="1438" spans="1:20">
      <c r="A1438">
        <v>2016</v>
      </c>
      <c r="B1438" s="14">
        <v>43054.607430555552</v>
      </c>
      <c r="C1438">
        <v>70708</v>
      </c>
      <c r="H1438">
        <v>1740</v>
      </c>
      <c r="T1438">
        <v>2803</v>
      </c>
    </row>
    <row r="1439" spans="1:20">
      <c r="A1439">
        <v>2016</v>
      </c>
      <c r="B1439" s="14">
        <v>43054.607430555552</v>
      </c>
      <c r="C1439" t="s">
        <v>3406</v>
      </c>
      <c r="I1439">
        <v>36935.834273199202</v>
      </c>
    </row>
    <row r="1440" spans="1:20">
      <c r="A1440">
        <v>2016</v>
      </c>
      <c r="B1440" s="14">
        <v>43054.607430555552</v>
      </c>
      <c r="C1440" t="s">
        <v>3408</v>
      </c>
      <c r="I1440">
        <v>8703.9151666466605</v>
      </c>
    </row>
    <row r="1441" spans="1:24">
      <c r="A1441">
        <v>2016</v>
      </c>
      <c r="B1441" s="14">
        <v>43054.607430555552</v>
      </c>
      <c r="C1441" t="s">
        <v>3409</v>
      </c>
      <c r="I1441">
        <v>6404.1051919721303</v>
      </c>
    </row>
    <row r="1442" spans="1:24">
      <c r="A1442">
        <v>2016</v>
      </c>
      <c r="B1442" s="14">
        <v>43054.607430555552</v>
      </c>
      <c r="C1442" t="s">
        <v>3584</v>
      </c>
      <c r="I1442">
        <v>896.11836600000004</v>
      </c>
    </row>
    <row r="1443" spans="1:24">
      <c r="A1443">
        <v>2016</v>
      </c>
      <c r="B1443" s="14">
        <v>43054.607430555552</v>
      </c>
      <c r="C1443" t="s">
        <v>3410</v>
      </c>
      <c r="I1443">
        <v>0</v>
      </c>
    </row>
    <row r="1444" spans="1:24">
      <c r="A1444">
        <v>2016</v>
      </c>
      <c r="B1444" s="14">
        <v>43054.607430555552</v>
      </c>
      <c r="C1444" t="s">
        <v>3411</v>
      </c>
      <c r="I1444">
        <v>92.643777878179804</v>
      </c>
    </row>
    <row r="1445" spans="1:24">
      <c r="A1445">
        <v>2016</v>
      </c>
      <c r="B1445" s="14">
        <v>43054.607430555552</v>
      </c>
      <c r="C1445" t="s">
        <v>3412</v>
      </c>
      <c r="I1445">
        <v>25396.604840460899</v>
      </c>
    </row>
    <row r="1446" spans="1:24">
      <c r="A1446">
        <v>2016</v>
      </c>
      <c r="B1446" s="14">
        <v>43054.607430555552</v>
      </c>
      <c r="C1446" t="s">
        <v>3413</v>
      </c>
      <c r="I1446">
        <v>17306.944100166402</v>
      </c>
    </row>
    <row r="1447" spans="1:24">
      <c r="A1447">
        <v>2016</v>
      </c>
      <c r="B1447" s="14">
        <v>43054.607430555552</v>
      </c>
      <c r="C1447" t="s">
        <v>3414</v>
      </c>
      <c r="I1447">
        <v>1122114.4443555099</v>
      </c>
    </row>
    <row r="1448" spans="1:24">
      <c r="A1448">
        <v>2016</v>
      </c>
      <c r="B1448" s="14">
        <v>43054.607430555552</v>
      </c>
      <c r="C1448" t="s">
        <v>3415</v>
      </c>
      <c r="I1448">
        <v>35717.192022355899</v>
      </c>
    </row>
    <row r="1449" spans="1:24">
      <c r="A1449">
        <v>2016</v>
      </c>
      <c r="B1449" s="14">
        <v>43054.607430555552</v>
      </c>
      <c r="C1449" t="s">
        <v>3416</v>
      </c>
      <c r="I1449">
        <v>92344.357295879905</v>
      </c>
    </row>
    <row r="1450" spans="1:24">
      <c r="A1450">
        <v>2016</v>
      </c>
      <c r="B1450" s="14">
        <v>43054.607430555552</v>
      </c>
      <c r="C1450" t="s">
        <v>3417</v>
      </c>
      <c r="I1450">
        <v>462530.85212627001</v>
      </c>
    </row>
    <row r="1451" spans="1:24">
      <c r="A1451">
        <v>2016</v>
      </c>
      <c r="B1451" s="14">
        <v>43054.607430555552</v>
      </c>
      <c r="C1451" t="s">
        <v>3418</v>
      </c>
      <c r="I1451">
        <v>213078.94171666401</v>
      </c>
    </row>
    <row r="1452" spans="1:24">
      <c r="A1452">
        <v>2016</v>
      </c>
      <c r="B1452" s="14">
        <v>43054.607430555552</v>
      </c>
      <c r="C1452" t="s">
        <v>1642</v>
      </c>
      <c r="I1452">
        <v>335326.38385710801</v>
      </c>
    </row>
    <row r="1453" spans="1:24">
      <c r="A1453">
        <v>2016</v>
      </c>
      <c r="B1453" s="14">
        <v>43054.607430555552</v>
      </c>
      <c r="C1453" t="s">
        <v>7062</v>
      </c>
      <c r="I1453">
        <v>1316.0360794308001</v>
      </c>
    </row>
    <row r="1454" spans="1:24">
      <c r="A1454">
        <v>2016</v>
      </c>
      <c r="B1454" s="14">
        <v>43054.607430555552</v>
      </c>
      <c r="C1454" t="s">
        <v>3585</v>
      </c>
      <c r="X1454">
        <v>0</v>
      </c>
    </row>
    <row r="1455" spans="1:24">
      <c r="A1455">
        <v>2016</v>
      </c>
      <c r="B1455" s="14">
        <v>43054.607430555552</v>
      </c>
      <c r="C1455" t="s">
        <v>3419</v>
      </c>
      <c r="I1455">
        <v>0</v>
      </c>
    </row>
    <row r="1456" spans="1:24">
      <c r="A1456">
        <v>2016</v>
      </c>
      <c r="B1456" s="14">
        <v>43054.607430555552</v>
      </c>
      <c r="C1456" t="s">
        <v>3586</v>
      </c>
      <c r="I1456">
        <v>86906.683592925896</v>
      </c>
    </row>
    <row r="1457" spans="1:34">
      <c r="A1457">
        <v>2016</v>
      </c>
      <c r="B1457" s="14">
        <v>43054.607430555552</v>
      </c>
      <c r="C1457" t="s">
        <v>3420</v>
      </c>
      <c r="I1457">
        <v>694.79793223552895</v>
      </c>
    </row>
    <row r="1458" spans="1:34">
      <c r="A1458">
        <v>2016</v>
      </c>
      <c r="B1458" s="14">
        <v>43054.607430555552</v>
      </c>
      <c r="C1458" t="s">
        <v>3587</v>
      </c>
      <c r="I1458">
        <v>0</v>
      </c>
    </row>
    <row r="1459" spans="1:34">
      <c r="A1459">
        <v>2016</v>
      </c>
      <c r="B1459" s="14">
        <v>43054.607430555552</v>
      </c>
      <c r="C1459" t="s">
        <v>3588</v>
      </c>
      <c r="I1459">
        <v>233282.43274877401</v>
      </c>
    </row>
    <row r="1460" spans="1:34">
      <c r="A1460">
        <v>2016</v>
      </c>
      <c r="B1460" s="14">
        <v>43054.607430555552</v>
      </c>
      <c r="C1460" t="s">
        <v>3589</v>
      </c>
      <c r="I1460">
        <v>772.10554080775603</v>
      </c>
    </row>
    <row r="1461" spans="1:34">
      <c r="A1461">
        <v>2016</v>
      </c>
      <c r="B1461" s="14">
        <v>43054.607430555552</v>
      </c>
      <c r="C1461" t="s">
        <v>3590</v>
      </c>
      <c r="I1461">
        <v>11303.9313408</v>
      </c>
    </row>
    <row r="1462" spans="1:34">
      <c r="A1462">
        <v>2016</v>
      </c>
      <c r="B1462" s="14">
        <v>43054.607430555552</v>
      </c>
      <c r="C1462" t="s">
        <v>3591</v>
      </c>
      <c r="I1462">
        <v>58223.091964774001</v>
      </c>
    </row>
    <row r="1463" spans="1:34">
      <c r="A1463">
        <v>2016</v>
      </c>
      <c r="B1463" s="14">
        <v>43054.607430555552</v>
      </c>
      <c r="C1463" t="s">
        <v>3592</v>
      </c>
      <c r="I1463">
        <v>0</v>
      </c>
    </row>
    <row r="1464" spans="1:34">
      <c r="A1464">
        <v>2016</v>
      </c>
      <c r="B1464" s="14">
        <v>43054.607430555552</v>
      </c>
      <c r="C1464" t="s">
        <v>3593</v>
      </c>
      <c r="I1464">
        <v>0</v>
      </c>
    </row>
    <row r="1465" spans="1:34">
      <c r="A1465">
        <v>2016</v>
      </c>
      <c r="B1465" s="14">
        <v>43054.607430555552</v>
      </c>
      <c r="C1465" t="s">
        <v>6943</v>
      </c>
      <c r="AH1465">
        <v>19423</v>
      </c>
    </row>
    <row r="1466" spans="1:34">
      <c r="A1466">
        <v>2016</v>
      </c>
      <c r="B1466" s="14">
        <v>43054.607430555552</v>
      </c>
      <c r="C1466" t="s">
        <v>3599</v>
      </c>
      <c r="AH1466">
        <v>79361</v>
      </c>
    </row>
    <row r="1467" spans="1:34">
      <c r="A1467">
        <v>2016</v>
      </c>
      <c r="B1467" s="14">
        <v>43054.607430555552</v>
      </c>
      <c r="C1467" t="s">
        <v>3423</v>
      </c>
      <c r="I1467">
        <v>1314656.55152558</v>
      </c>
    </row>
    <row r="1468" spans="1:34">
      <c r="A1468">
        <v>2016</v>
      </c>
      <c r="B1468" s="14">
        <v>43054.607430555552</v>
      </c>
      <c r="C1468" t="s">
        <v>3424</v>
      </c>
      <c r="I1468">
        <v>2078.9281679999999</v>
      </c>
    </row>
    <row r="1469" spans="1:34">
      <c r="A1469">
        <v>2016</v>
      </c>
      <c r="B1469" s="14">
        <v>43054.607430555552</v>
      </c>
      <c r="C1469" t="s">
        <v>3425</v>
      </c>
      <c r="I1469">
        <v>130717.740501637</v>
      </c>
    </row>
    <row r="1470" spans="1:34">
      <c r="A1470">
        <v>2016</v>
      </c>
      <c r="B1470" s="14">
        <v>43054.607430555552</v>
      </c>
      <c r="C1470" t="s">
        <v>3426</v>
      </c>
      <c r="I1470">
        <v>293061.81890978297</v>
      </c>
    </row>
    <row r="1471" spans="1:34">
      <c r="A1471">
        <v>2016</v>
      </c>
      <c r="B1471" s="14">
        <v>43054.607430555552</v>
      </c>
      <c r="C1471" t="s">
        <v>3427</v>
      </c>
      <c r="I1471">
        <v>123081.08425040801</v>
      </c>
    </row>
    <row r="1472" spans="1:34">
      <c r="A1472">
        <v>2016</v>
      </c>
      <c r="B1472" s="14">
        <v>43054.607430555552</v>
      </c>
      <c r="C1472" t="s">
        <v>3428</v>
      </c>
      <c r="I1472">
        <v>24939.423049359899</v>
      </c>
    </row>
    <row r="1473" spans="1:29">
      <c r="A1473">
        <v>2016</v>
      </c>
      <c r="B1473" s="14">
        <v>43054.607430555552</v>
      </c>
      <c r="C1473" t="s">
        <v>3429</v>
      </c>
      <c r="I1473">
        <v>20146.450739764001</v>
      </c>
    </row>
    <row r="1474" spans="1:29">
      <c r="A1474">
        <v>2016</v>
      </c>
      <c r="B1474" s="14">
        <v>43054.607430555552</v>
      </c>
      <c r="C1474" t="s">
        <v>3430</v>
      </c>
      <c r="I1474">
        <v>421862.02715162199</v>
      </c>
    </row>
    <row r="1475" spans="1:29">
      <c r="A1475">
        <v>2016</v>
      </c>
      <c r="B1475" s="14">
        <v>43054.607430555552</v>
      </c>
      <c r="C1475" t="s">
        <v>3431</v>
      </c>
      <c r="I1475">
        <v>70748.060425131596</v>
      </c>
    </row>
    <row r="1476" spans="1:29">
      <c r="A1476">
        <v>2016</v>
      </c>
      <c r="B1476" s="14">
        <v>43054.607430555552</v>
      </c>
      <c r="C1476" t="s">
        <v>6947</v>
      </c>
      <c r="Q1476">
        <v>470</v>
      </c>
    </row>
    <row r="1477" spans="1:29">
      <c r="A1477">
        <v>2016</v>
      </c>
      <c r="B1477" s="14">
        <v>43054.607430555552</v>
      </c>
      <c r="C1477" t="s">
        <v>6948</v>
      </c>
      <c r="Q1477">
        <v>40162</v>
      </c>
    </row>
    <row r="1478" spans="1:29">
      <c r="A1478">
        <v>2016</v>
      </c>
      <c r="B1478" s="14">
        <v>43054.607430555552</v>
      </c>
      <c r="C1478" t="s">
        <v>6024</v>
      </c>
      <c r="Q1478">
        <v>9878</v>
      </c>
    </row>
    <row r="1479" spans="1:29">
      <c r="A1479">
        <v>2016</v>
      </c>
      <c r="B1479" s="14">
        <v>43054.607430555552</v>
      </c>
      <c r="C1479" t="s">
        <v>2597</v>
      </c>
      <c r="Q1479">
        <v>42959</v>
      </c>
    </row>
    <row r="1480" spans="1:29">
      <c r="A1480">
        <v>2016</v>
      </c>
      <c r="B1480" s="14">
        <v>43054.607430555552</v>
      </c>
      <c r="C1480" t="s">
        <v>6949</v>
      </c>
      <c r="Q1480">
        <v>19433</v>
      </c>
    </row>
    <row r="1481" spans="1:29">
      <c r="A1481">
        <v>2016</v>
      </c>
      <c r="B1481" s="14">
        <v>43054.607430555552</v>
      </c>
      <c r="C1481" t="s">
        <v>2598</v>
      </c>
      <c r="Q1481">
        <v>99100</v>
      </c>
    </row>
    <row r="1482" spans="1:29">
      <c r="A1482">
        <v>2016</v>
      </c>
      <c r="B1482" s="14">
        <v>43054.607430555552</v>
      </c>
      <c r="C1482" t="s">
        <v>2599</v>
      </c>
      <c r="Q1482">
        <v>11381</v>
      </c>
    </row>
    <row r="1483" spans="1:29">
      <c r="A1483">
        <v>2016</v>
      </c>
      <c r="B1483" s="14">
        <v>43054.607430555552</v>
      </c>
      <c r="C1483" t="s">
        <v>6950</v>
      </c>
      <c r="Q1483">
        <v>5472</v>
      </c>
    </row>
    <row r="1484" spans="1:29">
      <c r="A1484">
        <v>2016</v>
      </c>
      <c r="B1484" s="14">
        <v>43054.607430555552</v>
      </c>
      <c r="C1484" t="s">
        <v>3432</v>
      </c>
      <c r="I1484">
        <v>46536.0394629367</v>
      </c>
    </row>
    <row r="1485" spans="1:29">
      <c r="A1485">
        <v>2016</v>
      </c>
      <c r="B1485" s="14">
        <v>43054.607430555552</v>
      </c>
      <c r="C1485" t="s">
        <v>7063</v>
      </c>
      <c r="AC1485">
        <v>31329</v>
      </c>
    </row>
    <row r="1486" spans="1:29">
      <c r="A1486">
        <v>2016</v>
      </c>
      <c r="B1486" s="14">
        <v>43054.607430555552</v>
      </c>
      <c r="C1486" t="s">
        <v>7064</v>
      </c>
      <c r="AC1486">
        <v>213766</v>
      </c>
    </row>
    <row r="1487" spans="1:29">
      <c r="A1487">
        <v>2016</v>
      </c>
      <c r="B1487" s="14">
        <v>43054.607430555552</v>
      </c>
      <c r="C1487" t="s">
        <v>1732</v>
      </c>
      <c r="K1487">
        <v>29473</v>
      </c>
    </row>
    <row r="1488" spans="1:29">
      <c r="A1488">
        <v>2016</v>
      </c>
      <c r="B1488" s="14">
        <v>43054.607430555552</v>
      </c>
      <c r="C1488" t="s">
        <v>6954</v>
      </c>
      <c r="AC1488">
        <v>80174</v>
      </c>
    </row>
    <row r="1489" spans="1:34">
      <c r="A1489">
        <v>2016</v>
      </c>
      <c r="B1489" s="14">
        <v>43054.607430555552</v>
      </c>
      <c r="C1489" t="s">
        <v>7065</v>
      </c>
      <c r="AC1489">
        <v>58</v>
      </c>
    </row>
    <row r="1490" spans="1:34">
      <c r="A1490">
        <v>2016</v>
      </c>
      <c r="B1490" s="14">
        <v>43054.607430555552</v>
      </c>
      <c r="C1490" t="s">
        <v>3433</v>
      </c>
      <c r="I1490">
        <v>14435.985544066099</v>
      </c>
    </row>
    <row r="1491" spans="1:34">
      <c r="A1491">
        <v>2016</v>
      </c>
      <c r="B1491" s="14">
        <v>43054.607430555552</v>
      </c>
      <c r="C1491" t="s">
        <v>7066</v>
      </c>
      <c r="V1491">
        <v>277.75</v>
      </c>
    </row>
    <row r="1492" spans="1:34">
      <c r="A1492">
        <v>2016</v>
      </c>
      <c r="B1492" s="14">
        <v>43054.607430555552</v>
      </c>
      <c r="C1492" t="s">
        <v>7067</v>
      </c>
      <c r="V1492">
        <v>841.21</v>
      </c>
    </row>
    <row r="1493" spans="1:34">
      <c r="A1493">
        <v>2016</v>
      </c>
      <c r="B1493" s="14">
        <v>43054.607430555552</v>
      </c>
      <c r="C1493" t="s">
        <v>7068</v>
      </c>
      <c r="V1493">
        <v>219.31</v>
      </c>
    </row>
    <row r="1494" spans="1:34">
      <c r="A1494">
        <v>2016</v>
      </c>
      <c r="B1494" s="14">
        <v>43054.607430555552</v>
      </c>
      <c r="C1494" t="s">
        <v>7069</v>
      </c>
      <c r="V1494">
        <v>27569.34</v>
      </c>
    </row>
    <row r="1495" spans="1:34">
      <c r="A1495">
        <v>2016</v>
      </c>
      <c r="B1495" s="14">
        <v>43054.607430555552</v>
      </c>
      <c r="C1495" t="s">
        <v>7070</v>
      </c>
      <c r="AC1495">
        <v>9572</v>
      </c>
    </row>
    <row r="1496" spans="1:34">
      <c r="A1496">
        <v>2016</v>
      </c>
      <c r="B1496" s="14">
        <v>43054.607430555552</v>
      </c>
      <c r="C1496" t="s">
        <v>3434</v>
      </c>
      <c r="I1496">
        <v>336589.78808988503</v>
      </c>
    </row>
    <row r="1497" spans="1:34">
      <c r="A1497">
        <v>2016</v>
      </c>
      <c r="B1497" s="14">
        <v>43054.607430555552</v>
      </c>
      <c r="C1497" t="s">
        <v>6957</v>
      </c>
      <c r="AH1497">
        <v>15968</v>
      </c>
    </row>
    <row r="1498" spans="1:34">
      <c r="A1498">
        <v>2016</v>
      </c>
      <c r="B1498" s="14">
        <v>43054.607430555552</v>
      </c>
      <c r="C1498" t="s">
        <v>7071</v>
      </c>
      <c r="G1498">
        <v>51518.6</v>
      </c>
    </row>
    <row r="1499" spans="1:34">
      <c r="A1499">
        <v>2016</v>
      </c>
      <c r="B1499" s="14">
        <v>43054.607430555552</v>
      </c>
      <c r="C1499" t="s">
        <v>7072</v>
      </c>
      <c r="G1499">
        <v>2807.4</v>
      </c>
    </row>
    <row r="1500" spans="1:34">
      <c r="A1500">
        <v>2016</v>
      </c>
      <c r="B1500" s="14">
        <v>43054.607430555552</v>
      </c>
      <c r="C1500" t="s">
        <v>3061</v>
      </c>
      <c r="T1500">
        <v>7295248</v>
      </c>
    </row>
    <row r="1501" spans="1:34">
      <c r="A1501">
        <v>2016</v>
      </c>
      <c r="B1501" s="14">
        <v>43054.607430555552</v>
      </c>
      <c r="C1501" t="s">
        <v>3616</v>
      </c>
      <c r="X1501">
        <v>10646.6</v>
      </c>
    </row>
    <row r="1502" spans="1:34">
      <c r="A1502">
        <v>2016</v>
      </c>
      <c r="B1502" s="14">
        <v>43054.607430555552</v>
      </c>
      <c r="C1502" t="s">
        <v>561</v>
      </c>
      <c r="Y1502">
        <v>0</v>
      </c>
    </row>
    <row r="1503" spans="1:34">
      <c r="A1503">
        <v>2016</v>
      </c>
      <c r="B1503" s="14">
        <v>43054.607430555552</v>
      </c>
      <c r="C1503" t="s">
        <v>3449</v>
      </c>
      <c r="X1503">
        <v>2108</v>
      </c>
    </row>
    <row r="1504" spans="1:34">
      <c r="A1504">
        <v>2016</v>
      </c>
      <c r="B1504" s="14">
        <v>43054.607430555552</v>
      </c>
      <c r="C1504" t="s">
        <v>7073</v>
      </c>
      <c r="K1504">
        <v>10535</v>
      </c>
    </row>
    <row r="1505" spans="1:34">
      <c r="A1505">
        <v>2016</v>
      </c>
      <c r="B1505" s="14">
        <v>43054.607430555552</v>
      </c>
      <c r="C1505" t="s">
        <v>3450</v>
      </c>
      <c r="D1505">
        <v>196965</v>
      </c>
    </row>
    <row r="1506" spans="1:34">
      <c r="A1506">
        <v>2016</v>
      </c>
      <c r="B1506" s="14">
        <v>43054.607430555552</v>
      </c>
      <c r="C1506" t="s">
        <v>3452</v>
      </c>
      <c r="I1506">
        <v>118474.81491900601</v>
      </c>
    </row>
    <row r="1507" spans="1:34">
      <c r="A1507">
        <v>2016</v>
      </c>
      <c r="B1507" s="14">
        <v>43054.607430555552</v>
      </c>
      <c r="C1507" t="s">
        <v>3453</v>
      </c>
      <c r="I1507">
        <v>99295.894957766504</v>
      </c>
    </row>
    <row r="1508" spans="1:34">
      <c r="A1508">
        <v>2016</v>
      </c>
      <c r="B1508" s="14">
        <v>43054.607430555552</v>
      </c>
      <c r="C1508" t="s">
        <v>3454</v>
      </c>
      <c r="I1508">
        <v>234608.32469034599</v>
      </c>
    </row>
    <row r="1509" spans="1:34">
      <c r="A1509">
        <v>2016</v>
      </c>
      <c r="B1509" s="14">
        <v>43054.607430555552</v>
      </c>
      <c r="C1509" t="s">
        <v>3455</v>
      </c>
      <c r="I1509">
        <v>637.96345619424096</v>
      </c>
    </row>
    <row r="1510" spans="1:34">
      <c r="A1510">
        <v>2016</v>
      </c>
      <c r="B1510" s="14">
        <v>43054.607430555552</v>
      </c>
      <c r="C1510" t="s">
        <v>1773</v>
      </c>
      <c r="D1510">
        <v>175372</v>
      </c>
    </row>
    <row r="1511" spans="1:34">
      <c r="A1511">
        <v>2016</v>
      </c>
      <c r="B1511" s="14">
        <v>43054.607430555552</v>
      </c>
      <c r="C1511" t="s">
        <v>7074</v>
      </c>
      <c r="V1511">
        <v>78.62</v>
      </c>
    </row>
    <row r="1512" spans="1:34">
      <c r="A1512">
        <v>2016</v>
      </c>
      <c r="B1512" s="14">
        <v>43054.607430555552</v>
      </c>
      <c r="C1512" t="s">
        <v>7075</v>
      </c>
      <c r="V1512">
        <v>914.39</v>
      </c>
    </row>
    <row r="1513" spans="1:34">
      <c r="A1513">
        <v>2016</v>
      </c>
      <c r="B1513" s="14">
        <v>43054.607430555552</v>
      </c>
      <c r="C1513" t="s">
        <v>3457</v>
      </c>
      <c r="AH1513">
        <v>80765</v>
      </c>
    </row>
    <row r="1514" spans="1:34">
      <c r="A1514">
        <v>2016</v>
      </c>
      <c r="B1514" s="14">
        <v>43054.607430555552</v>
      </c>
      <c r="C1514" t="s">
        <v>3460</v>
      </c>
      <c r="I1514">
        <v>932.58525572999997</v>
      </c>
    </row>
    <row r="1515" spans="1:34">
      <c r="A1515">
        <v>2016</v>
      </c>
      <c r="B1515" s="14">
        <v>43054.607430555552</v>
      </c>
      <c r="C1515" t="s">
        <v>6969</v>
      </c>
      <c r="I1515">
        <v>0</v>
      </c>
    </row>
    <row r="1516" spans="1:34">
      <c r="A1516">
        <v>2016</v>
      </c>
      <c r="B1516" s="14">
        <v>43054.607430555552</v>
      </c>
      <c r="C1516" t="s">
        <v>2423</v>
      </c>
      <c r="X1516">
        <v>0</v>
      </c>
    </row>
    <row r="1517" spans="1:34">
      <c r="A1517">
        <v>2016</v>
      </c>
      <c r="B1517" s="14">
        <v>43054.607430555552</v>
      </c>
      <c r="C1517" t="s">
        <v>3623</v>
      </c>
      <c r="X1517">
        <v>600.29999999999995</v>
      </c>
    </row>
    <row r="1518" spans="1:34">
      <c r="A1518">
        <v>2016</v>
      </c>
      <c r="B1518" s="14">
        <v>43054.607430555552</v>
      </c>
      <c r="C1518" t="s">
        <v>3625</v>
      </c>
      <c r="AH1518">
        <v>12158</v>
      </c>
    </row>
    <row r="1519" spans="1:34">
      <c r="A1519">
        <v>2016</v>
      </c>
      <c r="B1519" s="14">
        <v>43054.607430555552</v>
      </c>
      <c r="C1519" t="s">
        <v>7076</v>
      </c>
      <c r="L1519">
        <v>39187.620000000003</v>
      </c>
    </row>
    <row r="1520" spans="1:34">
      <c r="A1520">
        <v>2016</v>
      </c>
      <c r="B1520" s="14">
        <v>43054.607430555552</v>
      </c>
      <c r="C1520" t="s">
        <v>3626</v>
      </c>
      <c r="AH1520">
        <v>58170</v>
      </c>
    </row>
    <row r="1521" spans="1:34">
      <c r="A1521">
        <v>2016</v>
      </c>
      <c r="B1521" s="14">
        <v>43054.607430555552</v>
      </c>
      <c r="C1521" t="s">
        <v>3462</v>
      </c>
      <c r="D1521">
        <v>16705</v>
      </c>
    </row>
    <row r="1522" spans="1:34">
      <c r="A1522">
        <v>2016</v>
      </c>
      <c r="B1522" s="14">
        <v>43054.607430555552</v>
      </c>
      <c r="C1522" t="s">
        <v>6972</v>
      </c>
      <c r="AH1522">
        <v>4521</v>
      </c>
    </row>
    <row r="1523" spans="1:34">
      <c r="A1523">
        <v>2016</v>
      </c>
      <c r="B1523" s="14">
        <v>43054.607430555552</v>
      </c>
      <c r="C1523" t="s">
        <v>3627</v>
      </c>
      <c r="D1523">
        <v>57977</v>
      </c>
    </row>
    <row r="1524" spans="1:34">
      <c r="A1524">
        <v>2016</v>
      </c>
      <c r="B1524" s="14">
        <v>43054.607430555552</v>
      </c>
      <c r="C1524" t="s">
        <v>1807</v>
      </c>
      <c r="I1524">
        <v>7268.2875899999999</v>
      </c>
    </row>
    <row r="1525" spans="1:34">
      <c r="A1525">
        <v>2016</v>
      </c>
      <c r="B1525" s="14">
        <v>43054.607430555552</v>
      </c>
      <c r="C1525" t="s">
        <v>3628</v>
      </c>
      <c r="AH1525">
        <v>4501</v>
      </c>
    </row>
    <row r="1526" spans="1:34">
      <c r="A1526">
        <v>2016</v>
      </c>
      <c r="B1526" s="14">
        <v>43054.607430555552</v>
      </c>
      <c r="C1526" t="s">
        <v>3629</v>
      </c>
      <c r="AH1526">
        <v>14385</v>
      </c>
    </row>
    <row r="1527" spans="1:34">
      <c r="A1527">
        <v>2016</v>
      </c>
      <c r="B1527" s="14">
        <v>43054.607430555552</v>
      </c>
      <c r="C1527" t="s">
        <v>3465</v>
      </c>
      <c r="Z1527">
        <v>0</v>
      </c>
    </row>
    <row r="1528" spans="1:34">
      <c r="A1528">
        <v>2016</v>
      </c>
      <c r="B1528" s="14">
        <v>43054.607430555552</v>
      </c>
      <c r="C1528" t="s">
        <v>6973</v>
      </c>
      <c r="AE1528">
        <v>112370</v>
      </c>
    </row>
    <row r="1529" spans="1:34">
      <c r="A1529">
        <v>2016</v>
      </c>
      <c r="B1529" s="14">
        <v>43054.607430555552</v>
      </c>
      <c r="C1529" t="s">
        <v>3466</v>
      </c>
      <c r="D1529">
        <v>21296</v>
      </c>
    </row>
    <row r="1530" spans="1:34">
      <c r="A1530">
        <v>2016</v>
      </c>
      <c r="B1530" s="14">
        <v>43054.607430555552</v>
      </c>
      <c r="C1530" t="s">
        <v>6974</v>
      </c>
      <c r="J1530">
        <v>1436879</v>
      </c>
    </row>
    <row r="1531" spans="1:34">
      <c r="A1531">
        <v>2016</v>
      </c>
      <c r="B1531" s="14">
        <v>43054.607430555552</v>
      </c>
      <c r="C1531" t="s">
        <v>3467</v>
      </c>
      <c r="AE1531">
        <v>2601164</v>
      </c>
    </row>
    <row r="1532" spans="1:34">
      <c r="A1532">
        <v>2016</v>
      </c>
      <c r="B1532" s="14">
        <v>43054.607430555552</v>
      </c>
      <c r="C1532" t="s">
        <v>3469</v>
      </c>
      <c r="D1532">
        <v>26346</v>
      </c>
    </row>
    <row r="1533" spans="1:34">
      <c r="A1533">
        <v>2016</v>
      </c>
      <c r="B1533" s="14">
        <v>43054.607430555552</v>
      </c>
      <c r="C1533" t="s">
        <v>6975</v>
      </c>
      <c r="AH1533">
        <v>51448</v>
      </c>
    </row>
    <row r="1534" spans="1:34">
      <c r="A1534">
        <v>2016</v>
      </c>
      <c r="B1534" s="14">
        <v>43054.607430555552</v>
      </c>
      <c r="C1534" t="s">
        <v>2543</v>
      </c>
      <c r="D1534">
        <v>63388</v>
      </c>
      <c r="G1534">
        <v>8230</v>
      </c>
    </row>
    <row r="1535" spans="1:34">
      <c r="A1535">
        <v>2016</v>
      </c>
      <c r="B1535" s="14">
        <v>43054.607430555552</v>
      </c>
      <c r="C1535" t="s">
        <v>3471</v>
      </c>
      <c r="D1535">
        <v>35836</v>
      </c>
    </row>
    <row r="1536" spans="1:34">
      <c r="A1536">
        <v>2016</v>
      </c>
      <c r="B1536" s="14">
        <v>43054.607430555552</v>
      </c>
      <c r="C1536" t="s">
        <v>6976</v>
      </c>
      <c r="AE1536">
        <v>155</v>
      </c>
    </row>
    <row r="1537" spans="1:34">
      <c r="A1537">
        <v>2016</v>
      </c>
      <c r="B1537" s="14">
        <v>43054.607430555552</v>
      </c>
      <c r="C1537" t="s">
        <v>2692</v>
      </c>
      <c r="AH1537">
        <v>7185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225</vt:i4>
      </vt:variant>
      <vt:variant>
        <vt:lpstr>Named Ranges</vt:lpstr>
      </vt:variant>
      <vt:variant>
        <vt:i4>2</vt:i4>
      </vt:variant>
    </vt:vector>
  </HeadingPairs>
  <TitlesOfParts>
    <vt:vector size="227" baseType="lpstr">
      <vt:lpstr>Intro</vt:lpstr>
      <vt:lpstr>Contents</vt:lpstr>
      <vt:lpstr>A q_01</vt:lpstr>
      <vt:lpstr>A q_02_01_CADetails</vt:lpstr>
      <vt:lpstr>A q_02_01_CountCAs</vt:lpstr>
      <vt:lpstr>A q_02_01_AccBodyDetails</vt:lpstr>
      <vt:lpstr>A q_02_01_CertAuthYesNo</vt:lpstr>
      <vt:lpstr>A q_02_01_CertAuthDetails</vt:lpstr>
      <vt:lpstr>A q_02_01_RegAdminDetails</vt:lpstr>
      <vt:lpstr>A q_02_02_CARolesAircraft</vt:lpstr>
      <vt:lpstr>A q_02_02_CARolesInst</vt:lpstr>
      <vt:lpstr>A q_02_03_CAFocal</vt:lpstr>
      <vt:lpstr>A q_02_03_CACoordinationYesNo</vt:lpstr>
      <vt:lpstr>A q_02_03_CACooCom</vt:lpstr>
      <vt:lpstr>A q_02_03_CACooComOth</vt:lpstr>
      <vt:lpstr>A q_02_04_InfExcYesNo</vt:lpstr>
      <vt:lpstr>A q_02_04_InfoExchangeComments</vt:lpstr>
      <vt:lpstr>A q_02_04_InfoExchangeOther</vt:lpstr>
      <vt:lpstr>A q_02_04_InfExcMem</vt:lpstr>
      <vt:lpstr>A q_03_01_EmittingInstallations</vt:lpstr>
      <vt:lpstr>A q_03_01_ActPerAnn1YesNo</vt:lpstr>
      <vt:lpstr>A q_03_02_InsExcArt27YesNo</vt:lpstr>
      <vt:lpstr>A q_03_02_EmiExcArt27_kt</vt:lpstr>
      <vt:lpstr>A q_03_02_Art27Exc_to_AnnI</vt:lpstr>
      <vt:lpstr>A q_03_02_Art27InsExcThr</vt:lpstr>
      <vt:lpstr>A q_03_02_VerMeaArt27</vt:lpstr>
      <vt:lpstr>A q_03_02_SimMonYesNo</vt:lpstr>
      <vt:lpstr>A q_03_02_SimMonDet</vt:lpstr>
      <vt:lpstr>A q_03_03_AircraftOperatorTypes</vt:lpstr>
      <vt:lpstr>A q_03_03_AddAirYesNo</vt:lpstr>
      <vt:lpstr>A q_03_03_AirShoHavCom</vt:lpstr>
      <vt:lpstr>A q_03_03_AircraftIssuesComment</vt:lpstr>
      <vt:lpstr>A q_04_01_ReqIntYesNo</vt:lpstr>
      <vt:lpstr>A q_04_01_IntegratedYesDetail</vt:lpstr>
      <vt:lpstr>A q_04_01_IntYesDetOth</vt:lpstr>
      <vt:lpstr>A q_04_01_IntegrationComments</vt:lpstr>
      <vt:lpstr>A q_04_01_IntegratedNoDetail</vt:lpstr>
      <vt:lpstr>A q_04_01_IntNoDetOth</vt:lpstr>
      <vt:lpstr>A q_04_01_CoordinationComments</vt:lpstr>
      <vt:lpstr>A q_04_02_NLPermitUpdate</vt:lpstr>
      <vt:lpstr>A q_04_02_NatLawPerUpdOth</vt:lpstr>
      <vt:lpstr>A q_04_02_NLPermitMemo</vt:lpstr>
      <vt:lpstr>A q_04_02_TotalPermitUpdates</vt:lpstr>
      <vt:lpstr>A q_05_01_AddNationalLegYesNo</vt:lpstr>
      <vt:lpstr>A q_05_01_AddNatLegMemo</vt:lpstr>
      <vt:lpstr>A q_05_01_AddNatGuiYesNo</vt:lpstr>
      <vt:lpstr>A q_05_01_AddNatGuidanceMemo</vt:lpstr>
      <vt:lpstr>A q_05_02_ComRepMem</vt:lpstr>
      <vt:lpstr>A q_05_03_CusRepYesNo</vt:lpstr>
      <vt:lpstr>A q_05_03_CusRepIns</vt:lpstr>
      <vt:lpstr>A q_05_03_CusRepAir</vt:lpstr>
      <vt:lpstr>A q_05_03_MSCusAir_Com</vt:lpstr>
      <vt:lpstr>A q_05_03_MSCusIns_Com</vt:lpstr>
      <vt:lpstr>A q_05_03_MeasuresComplyArt74</vt:lpstr>
      <vt:lpstr>A q_05_04_AutDatExcYesNo</vt:lpstr>
      <vt:lpstr>A q_05_04_MeasuresComplyArt75</vt:lpstr>
      <vt:lpstr>A q_05_05_InsEmi_kt</vt:lpstr>
      <vt:lpstr>A q_05_05_InsFueCon</vt:lpstr>
      <vt:lpstr>A q_05_06_ComEmi_kt</vt:lpstr>
      <vt:lpstr>A q_05_06_ProEmi_kt</vt:lpstr>
      <vt:lpstr>A q_05_06_TotEmiCRF_kt</vt:lpstr>
      <vt:lpstr>A q_05_06_ComProTot_kt</vt:lpstr>
      <vt:lpstr>A q_05_07_CountLitDefaultValues</vt:lpstr>
      <vt:lpstr>A q_05_07_CountUses</vt:lpstr>
      <vt:lpstr>A q_05_07_LitValSumIns</vt:lpstr>
      <vt:lpstr>A q_05_07_AllDefaultLiterature</vt:lpstr>
      <vt:lpstr>A q_05_07_Type1defaults31a</vt:lpstr>
      <vt:lpstr>A q_05_08_SamplingPlansYesNo</vt:lpstr>
      <vt:lpstr>A q_05_08_SamplingPlansDetail</vt:lpstr>
      <vt:lpstr>A q_05_08_SamPlaProYesNo</vt:lpstr>
      <vt:lpstr>A q_05_08_SamplingPlansIssues</vt:lpstr>
      <vt:lpstr>A q_05_09_DifFrequency</vt:lpstr>
      <vt:lpstr>A q_05_09_CountInstDifFrequency</vt:lpstr>
      <vt:lpstr>A q_05_10_CouCatCInsNotHigTie</vt:lpstr>
      <vt:lpstr>A q_05_10_CountCatC</vt:lpstr>
      <vt:lpstr>A q_05_10_CouCatCInsNotHig</vt:lpstr>
      <vt:lpstr>A q_05_11_CatBHigTieNotApp</vt:lpstr>
      <vt:lpstr>A q_05_11_CouCatBHigTieNotApp_I</vt:lpstr>
      <vt:lpstr>A q_05_12_FalAppAppYesNo</vt:lpstr>
      <vt:lpstr>A q_05_12_CouInsFalApp</vt:lpstr>
      <vt:lpstr>A q_05_12_FalBacEmiSum_kt</vt:lpstr>
      <vt:lpstr>A q_05_13_ImprovementReports</vt:lpstr>
      <vt:lpstr>A q_05_13_ImpRepReq</vt:lpstr>
      <vt:lpstr>A q_05_13_ImpRepSub</vt:lpstr>
      <vt:lpstr>A q_05_14_InherentCO2TransferYN</vt:lpstr>
      <vt:lpstr>A q_05_14_CO2Transfer</vt:lpstr>
      <vt:lpstr>A q_05_15_InnovativeTech</vt:lpstr>
      <vt:lpstr>A q_05_16_CEMSYesNo</vt:lpstr>
      <vt:lpstr>A q_05_16_TotalCEMS_ktonnes</vt:lpstr>
      <vt:lpstr>A q_05_16_CEMS%OfTotal</vt:lpstr>
      <vt:lpstr>A q_05_17_EmiBioSum_kt</vt:lpstr>
      <vt:lpstr>A q_05_17_EmiBioNotSat</vt:lpstr>
      <vt:lpstr>A q_05_17_EmiBioSat</vt:lpstr>
      <vt:lpstr>A q_05_17_EmiBioNotSatAnn1</vt:lpstr>
      <vt:lpstr>A q_05_17_EmiBioSatAnn1</vt:lpstr>
      <vt:lpstr>A q_05_17_NumInsUsiBioByCat</vt:lpstr>
      <vt:lpstr>A q_05_17_SusCom</vt:lpstr>
      <vt:lpstr>A q_05_18_WasteEmissions</vt:lpstr>
      <vt:lpstr>A q_05_18_WasteFuel</vt:lpstr>
      <vt:lpstr>A q_05_19_SimMonArt13YesNo</vt:lpstr>
      <vt:lpstr>A q_05_20_InnSimComYesNo</vt:lpstr>
      <vt:lpstr>A q_05_20_SimComWayToSim</vt:lpstr>
      <vt:lpstr>A q_05_20_SimComInsOth</vt:lpstr>
      <vt:lpstr>A q_05_21_AircraftABMethod</vt:lpstr>
      <vt:lpstr>A q_05_21_AirABSmaEmi</vt:lpstr>
      <vt:lpstr>A q_05_22_DomFliEmi_kt</vt:lpstr>
      <vt:lpstr>A q_05_22_TotFliEmi_kt</vt:lpstr>
      <vt:lpstr>A q_05_23_AirBioEmi</vt:lpstr>
      <vt:lpstr>A q_05_23_AirOpeBio</vt:lpstr>
      <vt:lpstr>A q_05_24_SETCount</vt:lpstr>
      <vt:lpstr>A q_05_25_AirImpRep</vt:lpstr>
      <vt:lpstr>A q_05_26_AirSimMonYesNo</vt:lpstr>
      <vt:lpstr>A q_05_26_AirRisAss</vt:lpstr>
      <vt:lpstr>A q_05_27_AirSESimComArt54</vt:lpstr>
      <vt:lpstr>A q_05_27_SimComAirInnSim</vt:lpstr>
      <vt:lpstr>A q_05_27_SimplifyCompAirOther</vt:lpstr>
      <vt:lpstr>A q_06_01_VerifiersAccredited</vt:lpstr>
      <vt:lpstr>A q_06_01_VerifiersCertified</vt:lpstr>
      <vt:lpstr>A q_06_02_AdminMeasuresByType</vt:lpstr>
      <vt:lpstr>A q_06_02_AirVerAccCer</vt:lpstr>
      <vt:lpstr>A q_06_02_InsVerAccCer</vt:lpstr>
      <vt:lpstr>A q_06_02_NumberOfIssues</vt:lpstr>
      <vt:lpstr>A q_06_02_NumOfIssRes</vt:lpstr>
      <vt:lpstr>A q_06_02_SurveillanceRequests</vt:lpstr>
      <vt:lpstr>A q_06_03_CouInsConEst</vt:lpstr>
      <vt:lpstr>A q_06_03_ConEstTotEmi_kt</vt:lpstr>
      <vt:lpstr>A q_06_04_VerIssYesNo</vt:lpstr>
      <vt:lpstr>A q_06_04_CouInsVerIss</vt:lpstr>
      <vt:lpstr>A q_06_05_CAChecksonVERsYesNo</vt:lpstr>
      <vt:lpstr>A q_06_05_CouInsInsByCA</vt:lpstr>
      <vt:lpstr>A q_06_05_CouVERRejNonCom</vt:lpstr>
      <vt:lpstr>A q_06_05_InspectionsAndChecks</vt:lpstr>
      <vt:lpstr>A q_06_05_ShaEmiRepCom</vt:lpstr>
      <vt:lpstr>A q_06_05_ShaEmiRepPer</vt:lpstr>
      <vt:lpstr>A q_06_05_ShareReportsChecked</vt:lpstr>
      <vt:lpstr>A q_06_05_VerActCom</vt:lpstr>
      <vt:lpstr>A q_06_05_VerRepCom</vt:lpstr>
      <vt:lpstr>A q_06_06_SiteVisitsWaivedYesNo</vt:lpstr>
      <vt:lpstr>A q_06_06_SiteVisitsWaived</vt:lpstr>
      <vt:lpstr>A q_06_06_LowEmiSitVisWai</vt:lpstr>
      <vt:lpstr>A q_06_07_AircraftConservEst</vt:lpstr>
      <vt:lpstr>A q_06_07_AirConEstRea</vt:lpstr>
      <vt:lpstr>A q_06_08_AirVerIssYesNo</vt:lpstr>
      <vt:lpstr>A q_06_08_AircraftERIssues</vt:lpstr>
      <vt:lpstr>A q_06_08_AircraftTKMIssues</vt:lpstr>
      <vt:lpstr>A q_06_09_AircraftCAChecksYesNo</vt:lpstr>
      <vt:lpstr>A q_06_09_AircraftERChecks%</vt:lpstr>
      <vt:lpstr>A q_06_09_AircraftERChecks2</vt:lpstr>
      <vt:lpstr>A q_06_09_AirERChe2Det</vt:lpstr>
      <vt:lpstr>A q_06_09_AircraftERChecks3</vt:lpstr>
      <vt:lpstr>A q_06_09_AirERCheDet</vt:lpstr>
      <vt:lpstr>A q_06_09_AircraftTKMChecks%</vt:lpstr>
      <vt:lpstr>A q_06_09_AircraftTKMChecks2</vt:lpstr>
      <vt:lpstr>A q_06_09_AirTKMChe2Det</vt:lpstr>
      <vt:lpstr>A q_06_10_AirVisWaiYesNo</vt:lpstr>
      <vt:lpstr>A q_06_10_AirVisWaiDet</vt:lpstr>
      <vt:lpstr>A q_07_01_RegistryTerms</vt:lpstr>
      <vt:lpstr>A q_07_02_AccountClosed</vt:lpstr>
      <vt:lpstr>A q_07_03_AircraftUseMandate</vt:lpstr>
      <vt:lpstr>A q_07_03_MandateDetails</vt:lpstr>
      <vt:lpstr>A q_08_01_AllChaDurPha3_th</vt:lpstr>
      <vt:lpstr>A q_08_01_AllChaSinSta_th</vt:lpstr>
      <vt:lpstr>A q_08_01_NumberChangesDuring</vt:lpstr>
      <vt:lpstr>A q_08_01_NumChaDurPha3</vt:lpstr>
      <vt:lpstr>A q_08_01_NumChaSinSta</vt:lpstr>
      <vt:lpstr>A q_08_02_ChaNotNotYesNo</vt:lpstr>
      <vt:lpstr>A q_08_02_ChaNotNotINst</vt:lpstr>
      <vt:lpstr>A q_08_02_HowChangesIdentified</vt:lpstr>
      <vt:lpstr>A q_08_03_Art10cAppYesNo</vt:lpstr>
      <vt:lpstr>A q_08_03_TotEmiAndValArt10c</vt:lpstr>
      <vt:lpstr>A q_09_01_MeasuresYesNo</vt:lpstr>
      <vt:lpstr>A q_09_01_MeasuresComments</vt:lpstr>
      <vt:lpstr>A q_09_01_MeasuresOther</vt:lpstr>
      <vt:lpstr>A q_10_01_FeeChaInsYesNo</vt:lpstr>
      <vt:lpstr>A q_10_01_InsFeePer</vt:lpstr>
      <vt:lpstr>A q_10_01_InsSubFee</vt:lpstr>
      <vt:lpstr>A q_10_02_FeeChaAirYesNo</vt:lpstr>
      <vt:lpstr>A q_10_02_AirFeeMonPla</vt:lpstr>
      <vt:lpstr>A q_10_02_AirSubFee</vt:lpstr>
      <vt:lpstr>A q_10_03_AnnualFees</vt:lpstr>
      <vt:lpstr>A q_10_03_OneOffFees</vt:lpstr>
      <vt:lpstr>A q_11_01_InsComMeaYesNo</vt:lpstr>
      <vt:lpstr>A q_11_01_OtherMeasures</vt:lpstr>
      <vt:lpstr>A q_11_02_MaxFine</vt:lpstr>
      <vt:lpstr>A q_11_02_MaxFine_Other</vt:lpstr>
      <vt:lpstr>A q_11_02_MaxPrison</vt:lpstr>
      <vt:lpstr>A q_11_02_MaxPrison_Other</vt:lpstr>
      <vt:lpstr>A q_11_02_MinFine</vt:lpstr>
      <vt:lpstr>A q_11_02_MinFine_Other</vt:lpstr>
      <vt:lpstr>A q_11_02_MinPrison</vt:lpstr>
      <vt:lpstr>A q_11_02_MinPrison_Other</vt:lpstr>
      <vt:lpstr>A q_11_03_CountFinesImposed</vt:lpstr>
      <vt:lpstr>A q_11_03_InsFinDet</vt:lpstr>
      <vt:lpstr>A q_11_03_InsImpFin</vt:lpstr>
      <vt:lpstr>A q_11_03_InsImpPri</vt:lpstr>
      <vt:lpstr>A q_11_04_OpeExcPen</vt:lpstr>
      <vt:lpstr>A q_11_05_AirComMeaYesNo</vt:lpstr>
      <vt:lpstr>A q_11_05_OtherMeasures</vt:lpstr>
      <vt:lpstr>A q_11_06_MaxFine</vt:lpstr>
      <vt:lpstr>A q_11_06_MaxFine_Other</vt:lpstr>
      <vt:lpstr>A q_11_06_MaxPrison</vt:lpstr>
      <vt:lpstr>A q_11_06_MaxPrison_Other</vt:lpstr>
      <vt:lpstr>A q_11_06_MinFine</vt:lpstr>
      <vt:lpstr>A q_11_06_MinFine_Other</vt:lpstr>
      <vt:lpstr>A q_11_06_MinPrison</vt:lpstr>
      <vt:lpstr>A q_11_06_MinPrison_Other</vt:lpstr>
      <vt:lpstr>A q_11_07_AircraftFineImposed</vt:lpstr>
      <vt:lpstr>A q_11_07_AircraftPrisonImposed</vt:lpstr>
      <vt:lpstr>A q_11_07_AircraftFinesDetail</vt:lpstr>
      <vt:lpstr>A q_11_8_CouAirExcPen</vt:lpstr>
      <vt:lpstr>A q_11_09_OperatingBanMeasures</vt:lpstr>
      <vt:lpstr>A q_12_01_LegalNature</vt:lpstr>
      <vt:lpstr>A q_12_02_AccountingTreatment</vt:lpstr>
      <vt:lpstr>A q_12_03_VATAllIssYesNo</vt:lpstr>
      <vt:lpstr>A q_12_03_VATAllSecYesNo</vt:lpstr>
      <vt:lpstr>A q_12_03_ReverseChargeYesNo</vt:lpstr>
      <vt:lpstr>A q_12_04_AllowancesTaxedYesNo</vt:lpstr>
      <vt:lpstr>A q_12_04_TaxTypeRates</vt:lpstr>
      <vt:lpstr>A q_13_01_NatLawFraudActivities</vt:lpstr>
      <vt:lpstr>A q_13_02_CAAwareFraud</vt:lpstr>
      <vt:lpstr>A q_13_02_AwareFraudActivities</vt:lpstr>
      <vt:lpstr>A q_13_03_FraudActivities</vt:lpstr>
      <vt:lpstr>A q_13_03_NumFraInv</vt:lpstr>
      <vt:lpstr>A q_14_1_S14_AnyOtherIssues</vt:lpstr>
      <vt:lpstr>A q_14_02_AllAddressed</vt:lpstr>
      <vt:lpstr>Contents01</vt:lpstr>
      <vt:lpstr>Contents!QueryName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Katrina Young</dc:creator>
  <cp:lastModifiedBy>Katrina Young</cp:lastModifiedBy>
  <dcterms:created xsi:type="dcterms:W3CDTF">2015-12-17T15:22:42Z</dcterms:created>
  <dcterms:modified xsi:type="dcterms:W3CDTF">2017-11-15T15:37:38Z</dcterms:modified>
</cp:coreProperties>
</file>